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 defaultThemeVersion="166925"/>
  <xr:revisionPtr revIDLastSave="0" documentId="13_ncr:1_{E1121984-CCBD-46C3-8CCE-353014136E4A}" xr6:coauthVersionLast="47" xr6:coauthVersionMax="47" xr10:uidLastSave="{00000000-0000-0000-0000-000000000000}"/>
  <bookViews>
    <workbookView xWindow="21585" yWindow="2385" windowWidth="29955" windowHeight="13800" firstSheet="5" activeTab="5" xr2:uid="{00000000-000D-0000-FFFF-FFFF00000000}"/>
  </bookViews>
  <sheets>
    <sheet name="IFRS RESHOOTS" sheetId="12" state="hidden" r:id="rId1"/>
    <sheet name="TEMPLATE" sheetId="5" state="hidden" r:id="rId2"/>
    <sheet name="WIP 201 03.28" sheetId="4" state="hidden" r:id="rId3"/>
    <sheet name="QTY" sheetId="9" state="hidden" r:id="rId4"/>
    <sheet name="VF" sheetId="10" state="hidden" r:id="rId5"/>
    <sheet name="Core Mapping and Process Times" sheetId="17" r:id="rId6"/>
    <sheet name="Core Inventory" sheetId="19" r:id="rId7"/>
    <sheet name="LEGACY WO" sheetId="16" state="hidden" r:id="rId8"/>
  </sheets>
  <definedNames>
    <definedName name="_xlnm._FilterDatabase" localSheetId="6" hidden="1">'Core Inventory'!$A$1:$K$525</definedName>
    <definedName name="_xlnm._FilterDatabase" localSheetId="5" hidden="1">'Core Mapping and Process Times'!$A$1:$O$4998</definedName>
    <definedName name="_xlnm._FilterDatabase" localSheetId="2" hidden="1">'WIP 201 03.28'!$A$2:$AE$1835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992" i="17" l="1"/>
  <c r="O4986" i="17"/>
  <c r="O4984" i="17"/>
  <c r="O4983" i="17"/>
  <c r="O4981" i="17"/>
  <c r="O4979" i="17"/>
  <c r="O4977" i="17"/>
  <c r="O4976" i="17"/>
  <c r="O4972" i="17"/>
  <c r="O4961" i="17"/>
  <c r="O4956" i="17"/>
  <c r="O4951" i="17"/>
  <c r="O4949" i="17"/>
  <c r="O3119" i="17"/>
  <c r="O3024" i="17"/>
  <c r="O3023" i="17"/>
  <c r="O3022" i="17"/>
  <c r="O3021" i="17"/>
  <c r="O3020" i="17"/>
  <c r="O3019" i="17"/>
  <c r="O3018" i="17"/>
  <c r="O2762" i="17"/>
  <c r="O2761" i="17"/>
  <c r="O2595" i="17"/>
  <c r="O2594" i="17"/>
  <c r="O2482" i="17"/>
  <c r="O2481" i="17"/>
  <c r="O2447" i="17"/>
  <c r="O2446" i="17"/>
  <c r="O2445" i="17"/>
  <c r="O2444" i="17"/>
  <c r="O2443" i="17"/>
  <c r="O2442" i="17"/>
  <c r="O2441" i="17"/>
  <c r="O2440" i="17"/>
  <c r="O2439" i="17"/>
  <c r="O2438" i="17"/>
  <c r="O2437" i="17"/>
  <c r="O2209" i="17"/>
  <c r="O2208" i="17"/>
  <c r="O2207" i="17"/>
  <c r="O2206" i="17"/>
  <c r="O2205" i="17"/>
  <c r="O2204" i="17"/>
  <c r="O2177" i="17"/>
  <c r="O2176" i="17"/>
  <c r="O2175" i="17"/>
  <c r="O2174" i="17"/>
  <c r="O1666" i="17"/>
  <c r="O1665" i="17"/>
  <c r="O4963" i="17"/>
  <c r="O4962" i="17"/>
  <c r="O4987" i="17"/>
  <c r="O4967" i="17"/>
  <c r="J3119" i="17"/>
  <c r="I3119" i="17"/>
  <c r="J3024" i="17"/>
  <c r="I3024" i="17"/>
  <c r="J3023" i="17"/>
  <c r="I3023" i="17"/>
  <c r="J3022" i="17"/>
  <c r="I3022" i="17"/>
  <c r="J3021" i="17"/>
  <c r="I3021" i="17"/>
  <c r="J3020" i="17"/>
  <c r="I3020" i="17"/>
  <c r="J4992" i="17"/>
  <c r="I4992" i="17"/>
  <c r="J3019" i="17"/>
  <c r="I3019" i="17"/>
  <c r="J3018" i="17"/>
  <c r="I3018" i="17"/>
  <c r="J2762" i="17"/>
  <c r="I2762" i="17"/>
  <c r="J2761" i="17"/>
  <c r="I2761" i="17"/>
  <c r="J4987" i="17"/>
  <c r="I4987" i="17"/>
  <c r="J4986" i="17"/>
  <c r="I4986" i="17"/>
  <c r="J2595" i="17"/>
  <c r="I2595" i="17"/>
  <c r="J4984" i="17"/>
  <c r="I4984" i="17"/>
  <c r="J4983" i="17"/>
  <c r="I4983" i="17"/>
  <c r="J2594" i="17"/>
  <c r="I2594" i="17"/>
  <c r="J4981" i="17"/>
  <c r="I4981" i="17"/>
  <c r="J2482" i="17"/>
  <c r="I2482" i="17"/>
  <c r="J4979" i="17"/>
  <c r="I4979" i="17"/>
  <c r="J2481" i="17"/>
  <c r="I2481" i="17"/>
  <c r="J4977" i="17"/>
  <c r="I4977" i="17"/>
  <c r="J4976" i="17"/>
  <c r="I4976" i="17"/>
  <c r="J2447" i="17"/>
  <c r="I2447" i="17"/>
  <c r="J2446" i="17"/>
  <c r="I2446" i="17"/>
  <c r="J2445" i="17"/>
  <c r="I2445" i="17"/>
  <c r="J4972" i="17"/>
  <c r="I4972" i="17"/>
  <c r="J2444" i="17"/>
  <c r="I2444" i="17"/>
  <c r="J2443" i="17"/>
  <c r="I2443" i="17"/>
  <c r="J2442" i="17"/>
  <c r="I2442" i="17"/>
  <c r="J2441" i="17"/>
  <c r="I2441" i="17"/>
  <c r="J4967" i="17"/>
  <c r="I4967" i="17"/>
  <c r="J2440" i="17"/>
  <c r="I2440" i="17"/>
  <c r="J2439" i="17"/>
  <c r="I2439" i="17"/>
  <c r="J2438" i="17"/>
  <c r="I2438" i="17"/>
  <c r="J4963" i="17"/>
  <c r="I4963" i="17"/>
  <c r="J4962" i="17"/>
  <c r="I4962" i="17"/>
  <c r="J4961" i="17"/>
  <c r="I4961" i="17"/>
  <c r="J2437" i="17"/>
  <c r="I2437" i="17"/>
  <c r="J2209" i="17"/>
  <c r="I2209" i="17"/>
  <c r="J2208" i="17"/>
  <c r="I2208" i="17"/>
  <c r="J2207" i="17"/>
  <c r="I2207" i="17"/>
  <c r="J4956" i="17"/>
  <c r="I4956" i="17"/>
  <c r="J2206" i="17"/>
  <c r="I2206" i="17"/>
  <c r="J2205" i="17"/>
  <c r="I2205" i="17"/>
  <c r="J2204" i="17"/>
  <c r="I2204" i="17"/>
  <c r="J2177" i="17"/>
  <c r="I2177" i="17"/>
  <c r="J4951" i="17"/>
  <c r="I4951" i="17"/>
  <c r="J2176" i="17"/>
  <c r="I2176" i="17"/>
  <c r="J4949" i="17"/>
  <c r="I4949" i="17"/>
  <c r="J2175" i="17"/>
  <c r="I2175" i="17"/>
  <c r="J2174" i="17"/>
  <c r="I2174" i="17"/>
  <c r="J1666" i="17"/>
  <c r="I1666" i="17"/>
  <c r="J1665" i="17"/>
  <c r="I1665" i="17"/>
  <c r="O1660" i="17"/>
  <c r="J1660" i="17"/>
  <c r="I1660" i="17"/>
  <c r="O1659" i="17"/>
  <c r="J1659" i="17"/>
  <c r="I1659" i="17"/>
  <c r="O4942" i="17"/>
  <c r="J4942" i="17"/>
  <c r="I4942" i="17"/>
  <c r="O4941" i="17"/>
  <c r="J4941" i="17"/>
  <c r="I4941" i="17"/>
  <c r="O1601" i="17"/>
  <c r="J1601" i="17"/>
  <c r="I1601" i="17"/>
  <c r="O4939" i="17"/>
  <c r="J4939" i="17"/>
  <c r="I4939" i="17"/>
  <c r="O4938" i="17"/>
  <c r="J4938" i="17"/>
  <c r="I4938" i="17"/>
  <c r="O1600" i="17"/>
  <c r="J1600" i="17"/>
  <c r="I1600" i="17"/>
  <c r="O4936" i="17"/>
  <c r="O4935" i="17"/>
  <c r="J4936" i="17"/>
  <c r="I4936" i="17"/>
  <c r="J4935" i="17"/>
  <c r="I4935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4920" i="17"/>
  <c r="O4919" i="17"/>
  <c r="O4918" i="17"/>
  <c r="O4917" i="17"/>
  <c r="O4916" i="17"/>
  <c r="O4915" i="17"/>
  <c r="O4914" i="17"/>
  <c r="O4913" i="17"/>
  <c r="O4912" i="17"/>
  <c r="O4911" i="17"/>
  <c r="O4910" i="17"/>
  <c r="O4909" i="17"/>
  <c r="O4908" i="17"/>
  <c r="O4907" i="17"/>
  <c r="O4906" i="17"/>
  <c r="O4905" i="17"/>
  <c r="O4904" i="17"/>
  <c r="O4903" i="17"/>
  <c r="O4902" i="17"/>
  <c r="O4901" i="17"/>
  <c r="O4900" i="17"/>
  <c r="O4899" i="17"/>
  <c r="O4898" i="17"/>
  <c r="O4897" i="17"/>
  <c r="O4896" i="17"/>
  <c r="O4895" i="17"/>
  <c r="O4894" i="17"/>
  <c r="O4893" i="17"/>
  <c r="O4892" i="17"/>
  <c r="O4891" i="17"/>
  <c r="O4890" i="17"/>
  <c r="O4889" i="17"/>
  <c r="O4888" i="17"/>
  <c r="O4887" i="17"/>
  <c r="O4886" i="17"/>
  <c r="O4885" i="17"/>
  <c r="O4884" i="17"/>
  <c r="O4883" i="17"/>
  <c r="O4882" i="17"/>
  <c r="O4881" i="17"/>
  <c r="O4880" i="17"/>
  <c r="O4879" i="17"/>
  <c r="O4878" i="17"/>
  <c r="O4877" i="17"/>
  <c r="O4876" i="17"/>
  <c r="O4875" i="17"/>
  <c r="O4874" i="17"/>
  <c r="O4873" i="17"/>
  <c r="O4872" i="17"/>
  <c r="O4871" i="17"/>
  <c r="O4870" i="17"/>
  <c r="O4869" i="17"/>
  <c r="O4868" i="17"/>
  <c r="O4867" i="17"/>
  <c r="O4866" i="17"/>
  <c r="O4865" i="17"/>
  <c r="O4864" i="17"/>
  <c r="O4863" i="17"/>
  <c r="O4862" i="17"/>
  <c r="O4861" i="17"/>
  <c r="O4860" i="17"/>
  <c r="O4859" i="17"/>
  <c r="O4858" i="17"/>
  <c r="O4857" i="17"/>
  <c r="O4856" i="17"/>
  <c r="O4855" i="17"/>
  <c r="O4854" i="17"/>
  <c r="O4853" i="17"/>
  <c r="O4852" i="17"/>
  <c r="O4851" i="17"/>
  <c r="O4850" i="17"/>
  <c r="O4849" i="17"/>
  <c r="O4848" i="17"/>
  <c r="O4847" i="17"/>
  <c r="O4846" i="17"/>
  <c r="O4845" i="17"/>
  <c r="O4844" i="17"/>
  <c r="O4843" i="17"/>
  <c r="O4842" i="17"/>
  <c r="O4841" i="17"/>
  <c r="O4840" i="17"/>
  <c r="O4839" i="17"/>
  <c r="O4838" i="17"/>
  <c r="O4837" i="17"/>
  <c r="O4836" i="17"/>
  <c r="O4835" i="17"/>
  <c r="O4834" i="17"/>
  <c r="O4833" i="17"/>
  <c r="O4998" i="17"/>
  <c r="O4997" i="17"/>
  <c r="O4830" i="17"/>
  <c r="O4829" i="17"/>
  <c r="O4828" i="17"/>
  <c r="O4827" i="17"/>
  <c r="O4826" i="17"/>
  <c r="O4825" i="17"/>
  <c r="O4824" i="17"/>
  <c r="O4823" i="17"/>
  <c r="O4822" i="17"/>
  <c r="O4821" i="17"/>
  <c r="O4820" i="17"/>
  <c r="O4819" i="17"/>
  <c r="O4818" i="17"/>
  <c r="O4817" i="17"/>
  <c r="O4816" i="17"/>
  <c r="O4815" i="17"/>
  <c r="O4814" i="17"/>
  <c r="O4813" i="17"/>
  <c r="O4812" i="17"/>
  <c r="O4811" i="17"/>
  <c r="O4810" i="17"/>
  <c r="O4809" i="17"/>
  <c r="O4808" i="17"/>
  <c r="O4807" i="17"/>
  <c r="O4806" i="17"/>
  <c r="O4805" i="17"/>
  <c r="O4804" i="17"/>
  <c r="O4803" i="17"/>
  <c r="O4802" i="17"/>
  <c r="O4801" i="17"/>
  <c r="O4800" i="17"/>
  <c r="O4799" i="17"/>
  <c r="O4798" i="17"/>
  <c r="O4797" i="17"/>
  <c r="O4796" i="17"/>
  <c r="O4795" i="17"/>
  <c r="O4794" i="17"/>
  <c r="O4793" i="17"/>
  <c r="O4792" i="17"/>
  <c r="O4791" i="17"/>
  <c r="O4790" i="17"/>
  <c r="O4789" i="17"/>
  <c r="O4788" i="17"/>
  <c r="O4787" i="17"/>
  <c r="O4786" i="17"/>
  <c r="O4785" i="17"/>
  <c r="O4784" i="17"/>
  <c r="O4783" i="17"/>
  <c r="O4782" i="17"/>
  <c r="O4781" i="17"/>
  <c r="O4780" i="17"/>
  <c r="O4779" i="17"/>
  <c r="O4778" i="17"/>
  <c r="O4777" i="17"/>
  <c r="O4776" i="17"/>
  <c r="O4775" i="17"/>
  <c r="O4774" i="17"/>
  <c r="O4773" i="17"/>
  <c r="O4772" i="17"/>
  <c r="O4771" i="17"/>
  <c r="O4770" i="17"/>
  <c r="O4769" i="17"/>
  <c r="O4768" i="17"/>
  <c r="O4996" i="17"/>
  <c r="O4995" i="17"/>
  <c r="O4765" i="17"/>
  <c r="O4764" i="17"/>
  <c r="O4763" i="17"/>
  <c r="O4762" i="17"/>
  <c r="O4761" i="17"/>
  <c r="O4760" i="17"/>
  <c r="O4759" i="17"/>
  <c r="O4758" i="17"/>
  <c r="O4757" i="17"/>
  <c r="O4756" i="17"/>
  <c r="O4755" i="17"/>
  <c r="O4754" i="17"/>
  <c r="O4753" i="17"/>
  <c r="O4752" i="17"/>
  <c r="O4751" i="17"/>
  <c r="O4750" i="17"/>
  <c r="O4749" i="17"/>
  <c r="O4748" i="17"/>
  <c r="O4747" i="17"/>
  <c r="O4746" i="17"/>
  <c r="O4745" i="17"/>
  <c r="O4744" i="17"/>
  <c r="O4743" i="17"/>
  <c r="O4742" i="17"/>
  <c r="O4741" i="17"/>
  <c r="O4740" i="17"/>
  <c r="O4739" i="17"/>
  <c r="O4738" i="17"/>
  <c r="O4737" i="17"/>
  <c r="O4736" i="17"/>
  <c r="O4735" i="17"/>
  <c r="O4734" i="17"/>
  <c r="O4733" i="17"/>
  <c r="O4732" i="17"/>
  <c r="O4731" i="17"/>
  <c r="O4730" i="17"/>
  <c r="O4729" i="17"/>
  <c r="O4728" i="17"/>
  <c r="O4727" i="17"/>
  <c r="O4726" i="17"/>
  <c r="O4725" i="17"/>
  <c r="O4724" i="17"/>
  <c r="O4723" i="17"/>
  <c r="O4722" i="17"/>
  <c r="O4721" i="17"/>
  <c r="O4720" i="17"/>
  <c r="O4719" i="17"/>
  <c r="O4994" i="17"/>
  <c r="O4993" i="17"/>
  <c r="O4991" i="17"/>
  <c r="O4990" i="17"/>
  <c r="O4714" i="17"/>
  <c r="O4713" i="17"/>
  <c r="O4712" i="17"/>
  <c r="O4711" i="17"/>
  <c r="O4710" i="17"/>
  <c r="O4709" i="17"/>
  <c r="O4708" i="17"/>
  <c r="O4707" i="17"/>
  <c r="O4706" i="17"/>
  <c r="O4705" i="17"/>
  <c r="O4704" i="17"/>
  <c r="O4703" i="17"/>
  <c r="O4702" i="17"/>
  <c r="O4701" i="17"/>
  <c r="O4700" i="17"/>
  <c r="O4699" i="17"/>
  <c r="O4698" i="17"/>
  <c r="O4697" i="17"/>
  <c r="O4696" i="17"/>
  <c r="O4695" i="17"/>
  <c r="O4694" i="17"/>
  <c r="O4693" i="17"/>
  <c r="O4692" i="17"/>
  <c r="O4691" i="17"/>
  <c r="O4690" i="17"/>
  <c r="O4689" i="17"/>
  <c r="O4688" i="17"/>
  <c r="O4687" i="17"/>
  <c r="O4686" i="17"/>
  <c r="O4685" i="17"/>
  <c r="O4684" i="17"/>
  <c r="O4683" i="17"/>
  <c r="O4682" i="17"/>
  <c r="O4681" i="17"/>
  <c r="O4680" i="17"/>
  <c r="O4679" i="17"/>
  <c r="O4678" i="17"/>
  <c r="O4677" i="17"/>
  <c r="O4676" i="17"/>
  <c r="O4675" i="17"/>
  <c r="O4674" i="17"/>
  <c r="O4673" i="17"/>
  <c r="O4672" i="17"/>
  <c r="O4671" i="17"/>
  <c r="O4670" i="17"/>
  <c r="O4669" i="17"/>
  <c r="O4668" i="17"/>
  <c r="O4667" i="17"/>
  <c r="O4666" i="17"/>
  <c r="O4665" i="17"/>
  <c r="O4664" i="17"/>
  <c r="O4663" i="17"/>
  <c r="O4662" i="17"/>
  <c r="O4661" i="17"/>
  <c r="O4660" i="17"/>
  <c r="O4659" i="17"/>
  <c r="O4658" i="17"/>
  <c r="O4657" i="17"/>
  <c r="O4656" i="17"/>
  <c r="O4655" i="17"/>
  <c r="O4654" i="17"/>
  <c r="O4653" i="17"/>
  <c r="O4989" i="17"/>
  <c r="O4988" i="17"/>
  <c r="O4650" i="17"/>
  <c r="O4649" i="17"/>
  <c r="O4648" i="17"/>
  <c r="O4647" i="17"/>
  <c r="O4646" i="17"/>
  <c r="O4645" i="17"/>
  <c r="O4644" i="17"/>
  <c r="O4643" i="17"/>
  <c r="O4642" i="17"/>
  <c r="O4641" i="17"/>
  <c r="O4640" i="17"/>
  <c r="O4639" i="17"/>
  <c r="O4638" i="17"/>
  <c r="O4637" i="17"/>
  <c r="O4636" i="17"/>
  <c r="O4635" i="17"/>
  <c r="O4634" i="17"/>
  <c r="O4633" i="17"/>
  <c r="O4632" i="17"/>
  <c r="O4631" i="17"/>
  <c r="O4630" i="17"/>
  <c r="O4629" i="17"/>
  <c r="O4628" i="17"/>
  <c r="O4627" i="17"/>
  <c r="O4626" i="17"/>
  <c r="O4625" i="17"/>
  <c r="O4624" i="17"/>
  <c r="O4623" i="17"/>
  <c r="O4622" i="17"/>
  <c r="O4621" i="17"/>
  <c r="O4620" i="17"/>
  <c r="O4619" i="17"/>
  <c r="O4618" i="17"/>
  <c r="O4617" i="17"/>
  <c r="O4616" i="17"/>
  <c r="O4615" i="17"/>
  <c r="O4614" i="17"/>
  <c r="O4613" i="17"/>
  <c r="O4612" i="17"/>
  <c r="O4611" i="17"/>
  <c r="O4610" i="17"/>
  <c r="O4609" i="17"/>
  <c r="O4608" i="17"/>
  <c r="O4607" i="17"/>
  <c r="O4606" i="17"/>
  <c r="O4605" i="17"/>
  <c r="O4604" i="17"/>
  <c r="O4603" i="17"/>
  <c r="O4602" i="17"/>
  <c r="O4601" i="17"/>
  <c r="O4600" i="17"/>
  <c r="O4599" i="17"/>
  <c r="O4598" i="17"/>
  <c r="O4597" i="17"/>
  <c r="O4596" i="17"/>
  <c r="O4595" i="17"/>
  <c r="O4594" i="17"/>
  <c r="O4593" i="17"/>
  <c r="O4592" i="17"/>
  <c r="O4591" i="17"/>
  <c r="O4590" i="17"/>
  <c r="O4589" i="17"/>
  <c r="O4588" i="17"/>
  <c r="O4587" i="17"/>
  <c r="O4586" i="17"/>
  <c r="O4585" i="17"/>
  <c r="O4584" i="17"/>
  <c r="O4583" i="17"/>
  <c r="O4582" i="17"/>
  <c r="O4581" i="17"/>
  <c r="O4580" i="17"/>
  <c r="O4579" i="17"/>
  <c r="O4578" i="17"/>
  <c r="O4577" i="17"/>
  <c r="O4576" i="17"/>
  <c r="O4575" i="17"/>
  <c r="O4574" i="17"/>
  <c r="O4573" i="17"/>
  <c r="O4572" i="17"/>
  <c r="O4571" i="17"/>
  <c r="O4570" i="17"/>
  <c r="O4569" i="17"/>
  <c r="O4568" i="17"/>
  <c r="O4567" i="17"/>
  <c r="O4566" i="17"/>
  <c r="O4565" i="17"/>
  <c r="O4564" i="17"/>
  <c r="O4563" i="17"/>
  <c r="O4562" i="17"/>
  <c r="O4561" i="17"/>
  <c r="O4560" i="17"/>
  <c r="O4559" i="17"/>
  <c r="O4558" i="17"/>
  <c r="O4557" i="17"/>
  <c r="O4556" i="17"/>
  <c r="O4555" i="17"/>
  <c r="O4554" i="17"/>
  <c r="O4553" i="17"/>
  <c r="O4552" i="17"/>
  <c r="O4551" i="17"/>
  <c r="O4550" i="17"/>
  <c r="O4549" i="17"/>
  <c r="O4548" i="17"/>
  <c r="O4547" i="17"/>
  <c r="O4546" i="17"/>
  <c r="O4545" i="17"/>
  <c r="O4544" i="17"/>
  <c r="O4543" i="17"/>
  <c r="O4542" i="17"/>
  <c r="O4541" i="17"/>
  <c r="O4540" i="17"/>
  <c r="O4539" i="17"/>
  <c r="O4538" i="17"/>
  <c r="O4537" i="17"/>
  <c r="O4985" i="17"/>
  <c r="O4982" i="17"/>
  <c r="O4534" i="17"/>
  <c r="O4533" i="17"/>
  <c r="O4532" i="17"/>
  <c r="O4531" i="17"/>
  <c r="O4530" i="17"/>
  <c r="O4529" i="17"/>
  <c r="O4528" i="17"/>
  <c r="O4527" i="17"/>
  <c r="O4526" i="17"/>
  <c r="O4525" i="17"/>
  <c r="O4524" i="17"/>
  <c r="O4523" i="17"/>
  <c r="O4522" i="17"/>
  <c r="O4521" i="17"/>
  <c r="O4520" i="17"/>
  <c r="O4519" i="17"/>
  <c r="O4518" i="17"/>
  <c r="O4517" i="17"/>
  <c r="O4516" i="17"/>
  <c r="O4515" i="17"/>
  <c r="O4514" i="17"/>
  <c r="O4980" i="17"/>
  <c r="O4978" i="17"/>
  <c r="O4975" i="17"/>
  <c r="O4974" i="17"/>
  <c r="O4509" i="17"/>
  <c r="O4508" i="17"/>
  <c r="O4507" i="17"/>
  <c r="O4506" i="17"/>
  <c r="O4505" i="17"/>
  <c r="O4504" i="17"/>
  <c r="O4503" i="17"/>
  <c r="O4502" i="17"/>
  <c r="O4501" i="17"/>
  <c r="O4500" i="17"/>
  <c r="O4499" i="17"/>
  <c r="O4498" i="17"/>
  <c r="O4497" i="17"/>
  <c r="O4496" i="17"/>
  <c r="O4495" i="17"/>
  <c r="O4494" i="17"/>
  <c r="O4493" i="17"/>
  <c r="O4492" i="17"/>
  <c r="O4491" i="17"/>
  <c r="O4490" i="17"/>
  <c r="O4489" i="17"/>
  <c r="O4488" i="17"/>
  <c r="O4487" i="17"/>
  <c r="O4486" i="17"/>
  <c r="O4485" i="17"/>
  <c r="O4484" i="17"/>
  <c r="O4483" i="17"/>
  <c r="O4482" i="17"/>
  <c r="O4481" i="17"/>
  <c r="O4480" i="17"/>
  <c r="O4479" i="17"/>
  <c r="O4478" i="17"/>
  <c r="O4477" i="17"/>
  <c r="O4476" i="17"/>
  <c r="O4475" i="17"/>
  <c r="O4474" i="17"/>
  <c r="O4473" i="17"/>
  <c r="O4472" i="17"/>
  <c r="O4471" i="17"/>
  <c r="O4470" i="17"/>
  <c r="O4469" i="17"/>
  <c r="O4468" i="17"/>
  <c r="O4467" i="17"/>
  <c r="O4466" i="17"/>
  <c r="O4465" i="17"/>
  <c r="O4464" i="17"/>
  <c r="O4463" i="17"/>
  <c r="O4462" i="17"/>
  <c r="O4461" i="17"/>
  <c r="O4460" i="17"/>
  <c r="O4459" i="17"/>
  <c r="O4458" i="17"/>
  <c r="O4457" i="17"/>
  <c r="O4456" i="17"/>
  <c r="O4455" i="17"/>
  <c r="O4454" i="17"/>
  <c r="O4453" i="17"/>
  <c r="O4452" i="17"/>
  <c r="O4451" i="17"/>
  <c r="O4450" i="17"/>
  <c r="O4449" i="17"/>
  <c r="O4448" i="17"/>
  <c r="O4447" i="17"/>
  <c r="O4446" i="17"/>
  <c r="O4445" i="17"/>
  <c r="O4444" i="17"/>
  <c r="O4443" i="17"/>
  <c r="O4442" i="17"/>
  <c r="O4441" i="17"/>
  <c r="O4440" i="17"/>
  <c r="O4439" i="17"/>
  <c r="O4438" i="17"/>
  <c r="O4437" i="17"/>
  <c r="O4436" i="17"/>
  <c r="O4435" i="17"/>
  <c r="O4434" i="17"/>
  <c r="O4433" i="17"/>
  <c r="O4432" i="17"/>
  <c r="O4431" i="17"/>
  <c r="O4430" i="17"/>
  <c r="O4429" i="17"/>
  <c r="O4428" i="17"/>
  <c r="O4427" i="17"/>
  <c r="O4426" i="17"/>
  <c r="O4425" i="17"/>
  <c r="O4424" i="17"/>
  <c r="O4423" i="17"/>
  <c r="O4422" i="17"/>
  <c r="O4421" i="17"/>
  <c r="O4420" i="17"/>
  <c r="O4419" i="17"/>
  <c r="O4418" i="17"/>
  <c r="O4417" i="17"/>
  <c r="O4416" i="17"/>
  <c r="O4415" i="17"/>
  <c r="O4414" i="17"/>
  <c r="O4413" i="17"/>
  <c r="O4412" i="17"/>
  <c r="O4411" i="17"/>
  <c r="O4410" i="17"/>
  <c r="O4409" i="17"/>
  <c r="O4408" i="17"/>
  <c r="O4407" i="17"/>
  <c r="O4406" i="17"/>
  <c r="O4405" i="17"/>
  <c r="O4404" i="17"/>
  <c r="O4403" i="17"/>
  <c r="O4402" i="17"/>
  <c r="O4401" i="17"/>
  <c r="O4400" i="17"/>
  <c r="O4399" i="17"/>
  <c r="O4973" i="17"/>
  <c r="O4971" i="17"/>
  <c r="O4396" i="17"/>
  <c r="O4395" i="17"/>
  <c r="O4394" i="17"/>
  <c r="O4393" i="17"/>
  <c r="O4392" i="17"/>
  <c r="O4391" i="17"/>
  <c r="O4390" i="17"/>
  <c r="O4389" i="17"/>
  <c r="O4388" i="17"/>
  <c r="O4387" i="17"/>
  <c r="O4386" i="17"/>
  <c r="O4385" i="17"/>
  <c r="O4384" i="17"/>
  <c r="O4383" i="17"/>
  <c r="O4382" i="17"/>
  <c r="O4381" i="17"/>
  <c r="O4380" i="17"/>
  <c r="O4379" i="17"/>
  <c r="O4378" i="17"/>
  <c r="O4377" i="17"/>
  <c r="O4376" i="17"/>
  <c r="O4375" i="17"/>
  <c r="O4374" i="17"/>
  <c r="O4373" i="17"/>
  <c r="O4372" i="17"/>
  <c r="O4371" i="17"/>
  <c r="O4370" i="17"/>
  <c r="O4369" i="17"/>
  <c r="O4368" i="17"/>
  <c r="O4367" i="17"/>
  <c r="O4366" i="17"/>
  <c r="O4365" i="17"/>
  <c r="O4364" i="17"/>
  <c r="O4363" i="17"/>
  <c r="O4362" i="17"/>
  <c r="O4361" i="17"/>
  <c r="O4360" i="17"/>
  <c r="O4359" i="17"/>
  <c r="O4358" i="17"/>
  <c r="O4357" i="17"/>
  <c r="O4356" i="17"/>
  <c r="O4355" i="17"/>
  <c r="O4354" i="17"/>
  <c r="O4353" i="17"/>
  <c r="O4352" i="17"/>
  <c r="O4351" i="17"/>
  <c r="O4350" i="17"/>
  <c r="O4349" i="17"/>
  <c r="O4348" i="17"/>
  <c r="O4347" i="17"/>
  <c r="O4346" i="17"/>
  <c r="O4345" i="17"/>
  <c r="O4344" i="17"/>
  <c r="O4343" i="17"/>
  <c r="O4342" i="17"/>
  <c r="O4341" i="17"/>
  <c r="O4340" i="17"/>
  <c r="O4339" i="17"/>
  <c r="O4338" i="17"/>
  <c r="O4337" i="17"/>
  <c r="O4336" i="17"/>
  <c r="O4335" i="17"/>
  <c r="O4334" i="17"/>
  <c r="O4333" i="17"/>
  <c r="O4332" i="17"/>
  <c r="O4331" i="17"/>
  <c r="O4330" i="17"/>
  <c r="O4329" i="17"/>
  <c r="O4328" i="17"/>
  <c r="O4327" i="17"/>
  <c r="O4326" i="17"/>
  <c r="O4325" i="17"/>
  <c r="O4324" i="17"/>
  <c r="O4323" i="17"/>
  <c r="O4322" i="17"/>
  <c r="O4321" i="17"/>
  <c r="O4320" i="17"/>
  <c r="O4319" i="17"/>
  <c r="O4318" i="17"/>
  <c r="O4317" i="17"/>
  <c r="O4970" i="17"/>
  <c r="O4969" i="17"/>
  <c r="O4968" i="17"/>
  <c r="O4966" i="17"/>
  <c r="O4965" i="17"/>
  <c r="O4964" i="17"/>
  <c r="O4960" i="17"/>
  <c r="O4959" i="17"/>
  <c r="O4308" i="17"/>
  <c r="O4307" i="17"/>
  <c r="O4306" i="17"/>
  <c r="O4305" i="17"/>
  <c r="O4304" i="17"/>
  <c r="O4303" i="17"/>
  <c r="O4302" i="17"/>
  <c r="O4301" i="17"/>
  <c r="O4300" i="17"/>
  <c r="O4299" i="17"/>
  <c r="O4298" i="17"/>
  <c r="O4297" i="17"/>
  <c r="O4296" i="17"/>
  <c r="O4295" i="17"/>
  <c r="O4294" i="17"/>
  <c r="O4293" i="17"/>
  <c r="O4292" i="17"/>
  <c r="O4291" i="17"/>
  <c r="O4290" i="17"/>
  <c r="O4289" i="17"/>
  <c r="O4288" i="17"/>
  <c r="O4287" i="17"/>
  <c r="O4286" i="17"/>
  <c r="O4285" i="17"/>
  <c r="O4284" i="17"/>
  <c r="O4283" i="17"/>
  <c r="O4282" i="17"/>
  <c r="O4281" i="17"/>
  <c r="O4280" i="17"/>
  <c r="O4279" i="17"/>
  <c r="O4278" i="17"/>
  <c r="O4277" i="17"/>
  <c r="O4276" i="17"/>
  <c r="O4275" i="17"/>
  <c r="O4274" i="17"/>
  <c r="O4273" i="17"/>
  <c r="O4272" i="17"/>
  <c r="O4271" i="17"/>
  <c r="O4270" i="17"/>
  <c r="O4269" i="17"/>
  <c r="O4268" i="17"/>
  <c r="O4267" i="17"/>
  <c r="O4266" i="17"/>
  <c r="O4265" i="17"/>
  <c r="O4264" i="17"/>
  <c r="O4263" i="17"/>
  <c r="O4262" i="17"/>
  <c r="O4261" i="17"/>
  <c r="O4260" i="17"/>
  <c r="O4259" i="17"/>
  <c r="O4258" i="17"/>
  <c r="O4257" i="17"/>
  <c r="O4256" i="17"/>
  <c r="O4255" i="17"/>
  <c r="O4254" i="17"/>
  <c r="O4253" i="17"/>
  <c r="O4252" i="17"/>
  <c r="O4251" i="17"/>
  <c r="O4250" i="17"/>
  <c r="O4249" i="17"/>
  <c r="O4248" i="17"/>
  <c r="O4247" i="17"/>
  <c r="O4246" i="17"/>
  <c r="O4245" i="17"/>
  <c r="O4244" i="17"/>
  <c r="O4243" i="17"/>
  <c r="O4242" i="17"/>
  <c r="O4241" i="17"/>
  <c r="O4240" i="17"/>
  <c r="O4239" i="17"/>
  <c r="O4238" i="17"/>
  <c r="O4237" i="17"/>
  <c r="O4236" i="17"/>
  <c r="O4235" i="17"/>
  <c r="O4234" i="17"/>
  <c r="O4233" i="17"/>
  <c r="O4232" i="17"/>
  <c r="O4231" i="17"/>
  <c r="O4230" i="17"/>
  <c r="O4229" i="17"/>
  <c r="O4228" i="17"/>
  <c r="O4227" i="17"/>
  <c r="O4226" i="17"/>
  <c r="O4225" i="17"/>
  <c r="O4224" i="17"/>
  <c r="O4223" i="17"/>
  <c r="O4222" i="17"/>
  <c r="O4221" i="17"/>
  <c r="O4220" i="17"/>
  <c r="O4219" i="17"/>
  <c r="O4218" i="17"/>
  <c r="O4217" i="17"/>
  <c r="O4216" i="17"/>
  <c r="O4215" i="17"/>
  <c r="O4214" i="17"/>
  <c r="O4213" i="17"/>
  <c r="O4212" i="17"/>
  <c r="O4211" i="17"/>
  <c r="O4210" i="17"/>
  <c r="O4209" i="17"/>
  <c r="O4208" i="17"/>
  <c r="O4207" i="17"/>
  <c r="O4206" i="17"/>
  <c r="O4205" i="17"/>
  <c r="O4204" i="17"/>
  <c r="O4203" i="17"/>
  <c r="O4202" i="17"/>
  <c r="O4201" i="17"/>
  <c r="O4200" i="17"/>
  <c r="O4199" i="17"/>
  <c r="O4198" i="17"/>
  <c r="O4197" i="17"/>
  <c r="O4196" i="17"/>
  <c r="O4195" i="17"/>
  <c r="O4194" i="17"/>
  <c r="O4193" i="17"/>
  <c r="O4192" i="17"/>
  <c r="O4191" i="17"/>
  <c r="O4190" i="17"/>
  <c r="O4189" i="17"/>
  <c r="O4188" i="17"/>
  <c r="O4187" i="17"/>
  <c r="O4186" i="17"/>
  <c r="O4185" i="17"/>
  <c r="O4184" i="17"/>
  <c r="O4183" i="17"/>
  <c r="O4182" i="17"/>
  <c r="O4181" i="17"/>
  <c r="O4180" i="17"/>
  <c r="O4179" i="17"/>
  <c r="O4178" i="17"/>
  <c r="O4177" i="17"/>
  <c r="O4176" i="17"/>
  <c r="O4175" i="17"/>
  <c r="O4174" i="17"/>
  <c r="O4173" i="17"/>
  <c r="O4172" i="17"/>
  <c r="O4171" i="17"/>
  <c r="O4170" i="17"/>
  <c r="O4169" i="17"/>
  <c r="O4168" i="17"/>
  <c r="O4167" i="17"/>
  <c r="O4166" i="17"/>
  <c r="O4165" i="17"/>
  <c r="O4164" i="17"/>
  <c r="O4163" i="17"/>
  <c r="O4162" i="17"/>
  <c r="O4161" i="17"/>
  <c r="O4160" i="17"/>
  <c r="O4159" i="17"/>
  <c r="O4158" i="17"/>
  <c r="O4157" i="17"/>
  <c r="O4156" i="17"/>
  <c r="O4155" i="17"/>
  <c r="O4154" i="17"/>
  <c r="O4153" i="17"/>
  <c r="O4152" i="17"/>
  <c r="O4151" i="17"/>
  <c r="O4150" i="17"/>
  <c r="O4149" i="17"/>
  <c r="O4148" i="17"/>
  <c r="O4147" i="17"/>
  <c r="O4146" i="17"/>
  <c r="O4145" i="17"/>
  <c r="O4144" i="17"/>
  <c r="O4143" i="17"/>
  <c r="O4142" i="17"/>
  <c r="O4141" i="17"/>
  <c r="O4140" i="17"/>
  <c r="O4139" i="17"/>
  <c r="O4138" i="17"/>
  <c r="O4137" i="17"/>
  <c r="O4136" i="17"/>
  <c r="O4135" i="17"/>
  <c r="O4134" i="17"/>
  <c r="O4133" i="17"/>
  <c r="O4132" i="17"/>
  <c r="O4131" i="17"/>
  <c r="O4130" i="17"/>
  <c r="O4129" i="17"/>
  <c r="O4128" i="17"/>
  <c r="O4127" i="17"/>
  <c r="O4126" i="17"/>
  <c r="O4125" i="17"/>
  <c r="O4124" i="17"/>
  <c r="O4123" i="17"/>
  <c r="O4122" i="17"/>
  <c r="O4121" i="17"/>
  <c r="O4120" i="17"/>
  <c r="O4119" i="17"/>
  <c r="O4118" i="17"/>
  <c r="O4117" i="17"/>
  <c r="O4116" i="17"/>
  <c r="O4115" i="17"/>
  <c r="O4114" i="17"/>
  <c r="O4113" i="17"/>
  <c r="O4112" i="17"/>
  <c r="O4111" i="17"/>
  <c r="O4110" i="17"/>
  <c r="O4109" i="17"/>
  <c r="O4108" i="17"/>
  <c r="O4107" i="17"/>
  <c r="O4106" i="17"/>
  <c r="O4105" i="17"/>
  <c r="O4104" i="17"/>
  <c r="O4103" i="17"/>
  <c r="O4102" i="17"/>
  <c r="O4101" i="17"/>
  <c r="O4100" i="17"/>
  <c r="O4099" i="17"/>
  <c r="O4098" i="17"/>
  <c r="O4097" i="17"/>
  <c r="O4096" i="17"/>
  <c r="O4095" i="17"/>
  <c r="O4094" i="17"/>
  <c r="O4093" i="17"/>
  <c r="O4092" i="17"/>
  <c r="O4091" i="17"/>
  <c r="O4090" i="17"/>
  <c r="O4089" i="17"/>
  <c r="O4088" i="17"/>
  <c r="O4087" i="17"/>
  <c r="O4086" i="17"/>
  <c r="O4085" i="17"/>
  <c r="O4084" i="17"/>
  <c r="O4083" i="17"/>
  <c r="O4082" i="17"/>
  <c r="O4081" i="17"/>
  <c r="O4080" i="17"/>
  <c r="O4079" i="17"/>
  <c r="O4078" i="17"/>
  <c r="O4077" i="17"/>
  <c r="O4076" i="17"/>
  <c r="O4075" i="17"/>
  <c r="O4074" i="17"/>
  <c r="O4073" i="17"/>
  <c r="O4072" i="17"/>
  <c r="O4071" i="17"/>
  <c r="O4070" i="17"/>
  <c r="O4069" i="17"/>
  <c r="O4068" i="17"/>
  <c r="O4067" i="17"/>
  <c r="O4066" i="17"/>
  <c r="O4065" i="17"/>
  <c r="O4064" i="17"/>
  <c r="O4063" i="17"/>
  <c r="O4062" i="17"/>
  <c r="O4061" i="17"/>
  <c r="O4060" i="17"/>
  <c r="O4059" i="17"/>
  <c r="O4058" i="17"/>
  <c r="O4057" i="17"/>
  <c r="O4056" i="17"/>
  <c r="O4055" i="17"/>
  <c r="O4054" i="17"/>
  <c r="O4053" i="17"/>
  <c r="O4052" i="17"/>
  <c r="O4051" i="17"/>
  <c r="O4050" i="17"/>
  <c r="O4049" i="17"/>
  <c r="O4048" i="17"/>
  <c r="O4047" i="17"/>
  <c r="O4046" i="17"/>
  <c r="O4045" i="17"/>
  <c r="O4044" i="17"/>
  <c r="O4043" i="17"/>
  <c r="O4042" i="17"/>
  <c r="O4041" i="17"/>
  <c r="O4040" i="17"/>
  <c r="O4039" i="17"/>
  <c r="O4038" i="17"/>
  <c r="O4037" i="17"/>
  <c r="O4036" i="17"/>
  <c r="O4035" i="17"/>
  <c r="O4034" i="17"/>
  <c r="O4033" i="17"/>
  <c r="O4032" i="17"/>
  <c r="O4031" i="17"/>
  <c r="O4030" i="17"/>
  <c r="O4029" i="17"/>
  <c r="O4028" i="17"/>
  <c r="O4027" i="17"/>
  <c r="O4026" i="17"/>
  <c r="O4025" i="17"/>
  <c r="O4024" i="17"/>
  <c r="O4023" i="17"/>
  <c r="O4022" i="17"/>
  <c r="O4021" i="17"/>
  <c r="O4020" i="17"/>
  <c r="O4019" i="17"/>
  <c r="O4018" i="17"/>
  <c r="O4017" i="17"/>
  <c r="O4016" i="17"/>
  <c r="O4015" i="17"/>
  <c r="O4014" i="17"/>
  <c r="O4013" i="17"/>
  <c r="O4012" i="17"/>
  <c r="O4011" i="17"/>
  <c r="O4010" i="17"/>
  <c r="O4009" i="17"/>
  <c r="O4008" i="17"/>
  <c r="O4007" i="17"/>
  <c r="O4006" i="17"/>
  <c r="O4005" i="17"/>
  <c r="O4004" i="17"/>
  <c r="O4003" i="17"/>
  <c r="O4002" i="17"/>
  <c r="O4001" i="17"/>
  <c r="O4000" i="17"/>
  <c r="O3999" i="17"/>
  <c r="O3998" i="17"/>
  <c r="O3997" i="17"/>
  <c r="O3996" i="17"/>
  <c r="O3995" i="17"/>
  <c r="O3994" i="17"/>
  <c r="O3993" i="17"/>
  <c r="O3992" i="17"/>
  <c r="O3991" i="17"/>
  <c r="O3990" i="17"/>
  <c r="O3989" i="17"/>
  <c r="O3988" i="17"/>
  <c r="O3987" i="17"/>
  <c r="O3986" i="17"/>
  <c r="O3985" i="17"/>
  <c r="O3984" i="17"/>
  <c r="O3983" i="17"/>
  <c r="O3982" i="17"/>
  <c r="O3981" i="17"/>
  <c r="O3980" i="17"/>
  <c r="O3979" i="17"/>
  <c r="O3978" i="17"/>
  <c r="O3977" i="17"/>
  <c r="O3976" i="17"/>
  <c r="O3975" i="17"/>
  <c r="O3974" i="17"/>
  <c r="O3973" i="17"/>
  <c r="O3972" i="17"/>
  <c r="O3971" i="17"/>
  <c r="O3970" i="17"/>
  <c r="O3969" i="17"/>
  <c r="O3968" i="17"/>
  <c r="O3967" i="17"/>
  <c r="O3966" i="17"/>
  <c r="O3965" i="17"/>
  <c r="O3964" i="17"/>
  <c r="O3963" i="17"/>
  <c r="O3962" i="17"/>
  <c r="O3961" i="17"/>
  <c r="O3960" i="17"/>
  <c r="O3959" i="17"/>
  <c r="O3958" i="17"/>
  <c r="O3957" i="17"/>
  <c r="O3956" i="17"/>
  <c r="O3955" i="17"/>
  <c r="O3954" i="17"/>
  <c r="O3953" i="17"/>
  <c r="O3952" i="17"/>
  <c r="O3951" i="17"/>
  <c r="O3950" i="17"/>
  <c r="O3949" i="17"/>
  <c r="O3948" i="17"/>
  <c r="O3947" i="17"/>
  <c r="O3946" i="17"/>
  <c r="O3945" i="17"/>
  <c r="O3944" i="17"/>
  <c r="O3943" i="17"/>
  <c r="O3942" i="17"/>
  <c r="O3941" i="17"/>
  <c r="O3940" i="17"/>
  <c r="O3939" i="17"/>
  <c r="O3938" i="17"/>
  <c r="O3937" i="17"/>
  <c r="O3936" i="17"/>
  <c r="O3935" i="17"/>
  <c r="O3934" i="17"/>
  <c r="O3933" i="17"/>
  <c r="O3932" i="17"/>
  <c r="O3931" i="17"/>
  <c r="O3930" i="17"/>
  <c r="O3929" i="17"/>
  <c r="O3928" i="17"/>
  <c r="O3927" i="17"/>
  <c r="O3926" i="17"/>
  <c r="O3925" i="17"/>
  <c r="O3924" i="17"/>
  <c r="O3923" i="17"/>
  <c r="O3922" i="17"/>
  <c r="O3921" i="17"/>
  <c r="O3920" i="17"/>
  <c r="O3919" i="17"/>
  <c r="O3918" i="17"/>
  <c r="O3917" i="17"/>
  <c r="O3916" i="17"/>
  <c r="O3915" i="17"/>
  <c r="O3914" i="17"/>
  <c r="O3913" i="17"/>
  <c r="O3912" i="17"/>
  <c r="O4958" i="17"/>
  <c r="O4957" i="17"/>
  <c r="O3909" i="17"/>
  <c r="O3908" i="17"/>
  <c r="O3907" i="17"/>
  <c r="O3906" i="17"/>
  <c r="O3905" i="17"/>
  <c r="O3904" i="17"/>
  <c r="O4955" i="17"/>
  <c r="O4954" i="17"/>
  <c r="O4953" i="17"/>
  <c r="O4952" i="17"/>
  <c r="O3899" i="17"/>
  <c r="O3898" i="17"/>
  <c r="O3897" i="17"/>
  <c r="O3896" i="17"/>
  <c r="O3895" i="17"/>
  <c r="O3894" i="17"/>
  <c r="O3893" i="17"/>
  <c r="O3892" i="17"/>
  <c r="O3891" i="17"/>
  <c r="O3890" i="17"/>
  <c r="O3889" i="17"/>
  <c r="O3888" i="17"/>
  <c r="O3887" i="17"/>
  <c r="O3886" i="17"/>
  <c r="O3885" i="17"/>
  <c r="O3884" i="17"/>
  <c r="O3883" i="17"/>
  <c r="O3882" i="17"/>
  <c r="O3881" i="17"/>
  <c r="O3880" i="17"/>
  <c r="O3879" i="17"/>
  <c r="O3878" i="17"/>
  <c r="O3877" i="17"/>
  <c r="O3876" i="17"/>
  <c r="O3875" i="17"/>
  <c r="O3874" i="17"/>
  <c r="O3873" i="17"/>
  <c r="O3872" i="17"/>
  <c r="O3871" i="17"/>
  <c r="O3870" i="17"/>
  <c r="O3869" i="17"/>
  <c r="O3868" i="17"/>
  <c r="O3867" i="17"/>
  <c r="O3866" i="17"/>
  <c r="O3865" i="17"/>
  <c r="O4950" i="17"/>
  <c r="O4948" i="17"/>
  <c r="O3862" i="17"/>
  <c r="O3861" i="17"/>
  <c r="O3860" i="17"/>
  <c r="O3859" i="17"/>
  <c r="O3858" i="17"/>
  <c r="O3857" i="17"/>
  <c r="O3856" i="17"/>
  <c r="O3855" i="17"/>
  <c r="O3854" i="17"/>
  <c r="O3853" i="17"/>
  <c r="O3852" i="17"/>
  <c r="O3851" i="17"/>
  <c r="O3850" i="17"/>
  <c r="O3849" i="17"/>
  <c r="O3848" i="17"/>
  <c r="O3847" i="17"/>
  <c r="O4947" i="17"/>
  <c r="O4946" i="17"/>
  <c r="O4945" i="17"/>
  <c r="O4944" i="17"/>
  <c r="O4943" i="17"/>
  <c r="O4940" i="17"/>
  <c r="O3840" i="17"/>
  <c r="O3839" i="17"/>
  <c r="O3838" i="17"/>
  <c r="O3837" i="17"/>
  <c r="O3836" i="17"/>
  <c r="O3835" i="17"/>
  <c r="O3834" i="17"/>
  <c r="O3833" i="17"/>
  <c r="O3832" i="17"/>
  <c r="O3831" i="17"/>
  <c r="O3830" i="17"/>
  <c r="O3829" i="17"/>
  <c r="O3828" i="17"/>
  <c r="O3827" i="17"/>
  <c r="O3826" i="17"/>
  <c r="O3825" i="17"/>
  <c r="O3824" i="17"/>
  <c r="O3823" i="17"/>
  <c r="O3822" i="17"/>
  <c r="O3821" i="17"/>
  <c r="O3820" i="17"/>
  <c r="O3819" i="17"/>
  <c r="O3818" i="17"/>
  <c r="O3817" i="17"/>
  <c r="O3816" i="17"/>
  <c r="O3815" i="17"/>
  <c r="O3814" i="17"/>
  <c r="O3813" i="17"/>
  <c r="O3812" i="17"/>
  <c r="O3811" i="17"/>
  <c r="O3810" i="17"/>
  <c r="O3809" i="17"/>
  <c r="O3808" i="17"/>
  <c r="O3807" i="17"/>
  <c r="O3806" i="17"/>
  <c r="O3805" i="17"/>
  <c r="O3804" i="17"/>
  <c r="O3803" i="17"/>
  <c r="O3802" i="17"/>
  <c r="O3801" i="17"/>
  <c r="O3800" i="17"/>
  <c r="O3799" i="17"/>
  <c r="O3798" i="17"/>
  <c r="O3797" i="17"/>
  <c r="O3796" i="17"/>
  <c r="O3795" i="17"/>
  <c r="O3794" i="17"/>
  <c r="O3793" i="17"/>
  <c r="O3792" i="17"/>
  <c r="O3791" i="17"/>
  <c r="O3790" i="17"/>
  <c r="O3789" i="17"/>
  <c r="O3788" i="17"/>
  <c r="O3787" i="17"/>
  <c r="O3786" i="17"/>
  <c r="O3785" i="17"/>
  <c r="O3784" i="17"/>
  <c r="O3783" i="17"/>
  <c r="O3782" i="17"/>
  <c r="O3781" i="17"/>
  <c r="O3780" i="17"/>
  <c r="O3779" i="17"/>
  <c r="O3778" i="17"/>
  <c r="O3777" i="17"/>
  <c r="O3776" i="17"/>
  <c r="O3775" i="17"/>
  <c r="O3774" i="17"/>
  <c r="O3773" i="17"/>
  <c r="O3772" i="17"/>
  <c r="O3771" i="17"/>
  <c r="O3770" i="17"/>
  <c r="O3769" i="17"/>
  <c r="O3768" i="17"/>
  <c r="O3767" i="17"/>
  <c r="O3766" i="17"/>
  <c r="O3765" i="17"/>
  <c r="O3764" i="17"/>
  <c r="O3763" i="17"/>
  <c r="O3762" i="17"/>
  <c r="O3761" i="17"/>
  <c r="O3760" i="17"/>
  <c r="O3759" i="17"/>
  <c r="O3758" i="17"/>
  <c r="O4937" i="17"/>
  <c r="O4832" i="17"/>
  <c r="O4831" i="17"/>
  <c r="O4767" i="17"/>
  <c r="O4766" i="17"/>
  <c r="O4718" i="17"/>
  <c r="O4717" i="17"/>
  <c r="O4716" i="17"/>
  <c r="O3749" i="17"/>
  <c r="O3748" i="17"/>
  <c r="O3747" i="17"/>
  <c r="O3746" i="17"/>
  <c r="O3745" i="17"/>
  <c r="O3744" i="17"/>
  <c r="O3743" i="17"/>
  <c r="O3742" i="17"/>
  <c r="O3741" i="17"/>
  <c r="O3740" i="17"/>
  <c r="O3739" i="17"/>
  <c r="O3738" i="17"/>
  <c r="O3737" i="17"/>
  <c r="O3736" i="17"/>
  <c r="O3735" i="17"/>
  <c r="O3734" i="17"/>
  <c r="O3733" i="17"/>
  <c r="O3732" i="17"/>
  <c r="O3731" i="17"/>
  <c r="O3730" i="17"/>
  <c r="O3729" i="17"/>
  <c r="O3728" i="17"/>
  <c r="O3727" i="17"/>
  <c r="O3726" i="17"/>
  <c r="O3725" i="17"/>
  <c r="O3724" i="17"/>
  <c r="O3723" i="17"/>
  <c r="O3722" i="17"/>
  <c r="O3721" i="17"/>
  <c r="O3720" i="17"/>
  <c r="O3719" i="17"/>
  <c r="O3718" i="17"/>
  <c r="O3717" i="17"/>
  <c r="O3716" i="17"/>
  <c r="O3715" i="17"/>
  <c r="O3714" i="17"/>
  <c r="O3713" i="17"/>
  <c r="O3712" i="17"/>
  <c r="O3711" i="17"/>
  <c r="O3710" i="17"/>
  <c r="O3709" i="17"/>
  <c r="O3708" i="17"/>
  <c r="O3707" i="17"/>
  <c r="O3706" i="17"/>
  <c r="O3705" i="17"/>
  <c r="O3704" i="17"/>
  <c r="O3703" i="17"/>
  <c r="O3702" i="17"/>
  <c r="O3701" i="17"/>
  <c r="O3700" i="17"/>
  <c r="O3699" i="17"/>
  <c r="O3698" i="17"/>
  <c r="O3697" i="17"/>
  <c r="O3696" i="17"/>
  <c r="O3695" i="17"/>
  <c r="O3694" i="17"/>
  <c r="O3693" i="17"/>
  <c r="O3692" i="17"/>
  <c r="O3691" i="17"/>
  <c r="O3690" i="17"/>
  <c r="O3689" i="17"/>
  <c r="O3688" i="17"/>
  <c r="O3687" i="17"/>
  <c r="O3686" i="17"/>
  <c r="O3685" i="17"/>
  <c r="O3684" i="17"/>
  <c r="O3683" i="17"/>
  <c r="O3682" i="17"/>
  <c r="O3681" i="17"/>
  <c r="O3680" i="17"/>
  <c r="O3679" i="17"/>
  <c r="O3678" i="17"/>
  <c r="O3677" i="17"/>
  <c r="O3676" i="17"/>
  <c r="O3675" i="17"/>
  <c r="O3674" i="17"/>
  <c r="O3673" i="17"/>
  <c r="O3672" i="17"/>
  <c r="O3671" i="17"/>
  <c r="O3670" i="17"/>
  <c r="O3669" i="17"/>
  <c r="O3668" i="17"/>
  <c r="O3667" i="17"/>
  <c r="O3666" i="17"/>
  <c r="O3665" i="17"/>
  <c r="O3664" i="17"/>
  <c r="O3663" i="17"/>
  <c r="O3662" i="17"/>
  <c r="O3661" i="17"/>
  <c r="O3660" i="17"/>
  <c r="O3659" i="17"/>
  <c r="O3658" i="17"/>
  <c r="O3657" i="17"/>
  <c r="O3656" i="17"/>
  <c r="O3655" i="17"/>
  <c r="O3654" i="17"/>
  <c r="O3653" i="17"/>
  <c r="O3652" i="17"/>
  <c r="O3651" i="17"/>
  <c r="O3650" i="17"/>
  <c r="O3649" i="17"/>
  <c r="O3648" i="17"/>
  <c r="O3647" i="17"/>
  <c r="O3646" i="17"/>
  <c r="O3645" i="17"/>
  <c r="O3644" i="17"/>
  <c r="O3643" i="17"/>
  <c r="O3642" i="17"/>
  <c r="O3641" i="17"/>
  <c r="O3640" i="17"/>
  <c r="O3639" i="17"/>
  <c r="O3638" i="17"/>
  <c r="O3637" i="17"/>
  <c r="O3636" i="17"/>
  <c r="O3635" i="17"/>
  <c r="O3634" i="17"/>
  <c r="O3633" i="17"/>
  <c r="O3632" i="17"/>
  <c r="O3631" i="17"/>
  <c r="O3630" i="17"/>
  <c r="O3629" i="17"/>
  <c r="O3628" i="17"/>
  <c r="O3627" i="17"/>
  <c r="O3626" i="17"/>
  <c r="O3625" i="17"/>
  <c r="O3624" i="17"/>
  <c r="O3623" i="17"/>
  <c r="O3622" i="17"/>
  <c r="O3621" i="17"/>
  <c r="O3620" i="17"/>
  <c r="O3619" i="17"/>
  <c r="O3618" i="17"/>
  <c r="O3617" i="17"/>
  <c r="O3616" i="17"/>
  <c r="O3615" i="17"/>
  <c r="O3614" i="17"/>
  <c r="O3613" i="17"/>
  <c r="O3612" i="17"/>
  <c r="O3611" i="17"/>
  <c r="O3610" i="17"/>
  <c r="O3609" i="17"/>
  <c r="O3608" i="17"/>
  <c r="O3607" i="17"/>
  <c r="O3606" i="17"/>
  <c r="O3605" i="17"/>
  <c r="O3604" i="17"/>
  <c r="O3603" i="17"/>
  <c r="O3602" i="17"/>
  <c r="O3601" i="17"/>
  <c r="O3600" i="17"/>
  <c r="O3599" i="17"/>
  <c r="O3598" i="17"/>
  <c r="O3597" i="17"/>
  <c r="O3596" i="17"/>
  <c r="O3595" i="17"/>
  <c r="O3594" i="17"/>
  <c r="O3593" i="17"/>
  <c r="O3592" i="17"/>
  <c r="O3591" i="17"/>
  <c r="O3590" i="17"/>
  <c r="O3589" i="17"/>
  <c r="O3588" i="17"/>
  <c r="O3587" i="17"/>
  <c r="O3586" i="17"/>
  <c r="O3585" i="17"/>
  <c r="O3584" i="17"/>
  <c r="O3583" i="17"/>
  <c r="O3582" i="17"/>
  <c r="O3581" i="17"/>
  <c r="O3580" i="17"/>
  <c r="O3579" i="17"/>
  <c r="O3578" i="17"/>
  <c r="O3577" i="17"/>
  <c r="O3576" i="17"/>
  <c r="O3575" i="17"/>
  <c r="O3574" i="17"/>
  <c r="O3573" i="17"/>
  <c r="O3572" i="17"/>
  <c r="O3571" i="17"/>
  <c r="O3570" i="17"/>
  <c r="O3569" i="17"/>
  <c r="O3568" i="17"/>
  <c r="O3567" i="17"/>
  <c r="O3566" i="17"/>
  <c r="O3565" i="17"/>
  <c r="O3564" i="17"/>
  <c r="O3563" i="17"/>
  <c r="O3562" i="17"/>
  <c r="O3561" i="17"/>
  <c r="O3560" i="17"/>
  <c r="O3559" i="17"/>
  <c r="O3558" i="17"/>
  <c r="O3557" i="17"/>
  <c r="O3556" i="17"/>
  <c r="O3555" i="17"/>
  <c r="O3554" i="17"/>
  <c r="O3553" i="17"/>
  <c r="O3552" i="17"/>
  <c r="O3551" i="17"/>
  <c r="O3550" i="17"/>
  <c r="O3549" i="17"/>
  <c r="O3548" i="17"/>
  <c r="O3547" i="17"/>
  <c r="O3546" i="17"/>
  <c r="O3545" i="17"/>
  <c r="O3544" i="17"/>
  <c r="O3543" i="17"/>
  <c r="O3542" i="17"/>
  <c r="O3541" i="17"/>
  <c r="O3540" i="17"/>
  <c r="O3539" i="17"/>
  <c r="O3538" i="17"/>
  <c r="O3537" i="17"/>
  <c r="O3536" i="17"/>
  <c r="O3535" i="17"/>
  <c r="O4715" i="17"/>
  <c r="O4652" i="17"/>
  <c r="O3532" i="17"/>
  <c r="O3531" i="17"/>
  <c r="O3530" i="17"/>
  <c r="O3529" i="17"/>
  <c r="O3528" i="17"/>
  <c r="O3527" i="17"/>
  <c r="O3526" i="17"/>
  <c r="O3525" i="17"/>
  <c r="O3524" i="17"/>
  <c r="O3523" i="17"/>
  <c r="O3522" i="17"/>
  <c r="O3521" i="17"/>
  <c r="O3520" i="17"/>
  <c r="O3519" i="17"/>
  <c r="O3518" i="17"/>
  <c r="O3517" i="17"/>
  <c r="O3516" i="17"/>
  <c r="O3515" i="17"/>
  <c r="O3514" i="17"/>
  <c r="O3513" i="17"/>
  <c r="O3512" i="17"/>
  <c r="O3511" i="17"/>
  <c r="O3510" i="17"/>
  <c r="O3509" i="17"/>
  <c r="O3508" i="17"/>
  <c r="O4651" i="17"/>
  <c r="O4536" i="17"/>
  <c r="O3505" i="17"/>
  <c r="O3504" i="17"/>
  <c r="O3503" i="17"/>
  <c r="O3502" i="17"/>
  <c r="O3501" i="17"/>
  <c r="O3500" i="17"/>
  <c r="O3499" i="17"/>
  <c r="O3498" i="17"/>
  <c r="O3497" i="17"/>
  <c r="O3496" i="17"/>
  <c r="O3495" i="17"/>
  <c r="O3494" i="17"/>
  <c r="O3493" i="17"/>
  <c r="O3492" i="17"/>
  <c r="O3491" i="17"/>
  <c r="O3490" i="17"/>
  <c r="O3489" i="17"/>
  <c r="O3488" i="17"/>
  <c r="O3487" i="17"/>
  <c r="O3486" i="17"/>
  <c r="O3485" i="17"/>
  <c r="O3484" i="17"/>
  <c r="O3483" i="17"/>
  <c r="O3482" i="17"/>
  <c r="O3481" i="17"/>
  <c r="O3480" i="17"/>
  <c r="O3479" i="17"/>
  <c r="O3478" i="17"/>
  <c r="O3477" i="17"/>
  <c r="O3476" i="17"/>
  <c r="O3475" i="17"/>
  <c r="O3474" i="17"/>
  <c r="O3473" i="17"/>
  <c r="O3472" i="17"/>
  <c r="O4535" i="17"/>
  <c r="O4513" i="17"/>
  <c r="O3469" i="17"/>
  <c r="O3468" i="17"/>
  <c r="O3467" i="17"/>
  <c r="O3466" i="17"/>
  <c r="O3465" i="17"/>
  <c r="O3464" i="17"/>
  <c r="O3463" i="17"/>
  <c r="O3462" i="17"/>
  <c r="O3461" i="17"/>
  <c r="O3460" i="17"/>
  <c r="O3459" i="17"/>
  <c r="O3458" i="17"/>
  <c r="O3457" i="17"/>
  <c r="O3456" i="17"/>
  <c r="O3455" i="17"/>
  <c r="O3454" i="17"/>
  <c r="O4512" i="17"/>
  <c r="O4511" i="17"/>
  <c r="O3451" i="17"/>
  <c r="O3450" i="17"/>
  <c r="O3449" i="17"/>
  <c r="O3448" i="17"/>
  <c r="O3447" i="17"/>
  <c r="O3446" i="17"/>
  <c r="O3445" i="17"/>
  <c r="O3444" i="17"/>
  <c r="O3443" i="17"/>
  <c r="O3442" i="17"/>
  <c r="O3441" i="17"/>
  <c r="O3440" i="17"/>
  <c r="O3439" i="17"/>
  <c r="O3438" i="17"/>
  <c r="O3437" i="17"/>
  <c r="O3436" i="17"/>
  <c r="O3435" i="17"/>
  <c r="O3434" i="17"/>
  <c r="O3433" i="17"/>
  <c r="O3432" i="17"/>
  <c r="O3431" i="17"/>
  <c r="O3430" i="17"/>
  <c r="O3429" i="17"/>
  <c r="O3428" i="17"/>
  <c r="O3427" i="17"/>
  <c r="O3426" i="17"/>
  <c r="O3425" i="17"/>
  <c r="O3424" i="17"/>
  <c r="O3423" i="17"/>
  <c r="O3422" i="17"/>
  <c r="O3421" i="17"/>
  <c r="O3420" i="17"/>
  <c r="O3419" i="17"/>
  <c r="O3418" i="17"/>
  <c r="O3417" i="17"/>
  <c r="O3416" i="17"/>
  <c r="O3415" i="17"/>
  <c r="O3414" i="17"/>
  <c r="O3413" i="17"/>
  <c r="O3412" i="17"/>
  <c r="O3411" i="17"/>
  <c r="O3410" i="17"/>
  <c r="O3409" i="17"/>
  <c r="O3408" i="17"/>
  <c r="O3407" i="17"/>
  <c r="O3406" i="17"/>
  <c r="O3405" i="17"/>
  <c r="O3404" i="17"/>
  <c r="O3403" i="17"/>
  <c r="O3402" i="17"/>
  <c r="O3401" i="17"/>
  <c r="O3400" i="17"/>
  <c r="O3399" i="17"/>
  <c r="O3398" i="17"/>
  <c r="O3397" i="17"/>
  <c r="O3396" i="17"/>
  <c r="O3395" i="17"/>
  <c r="O3394" i="17"/>
  <c r="O3393" i="17"/>
  <c r="O3392" i="17"/>
  <c r="O3391" i="17"/>
  <c r="O3390" i="17"/>
  <c r="O3389" i="17"/>
  <c r="O3388" i="17"/>
  <c r="O3387" i="17"/>
  <c r="O3386" i="17"/>
  <c r="O3385" i="17"/>
  <c r="O3384" i="17"/>
  <c r="O3383" i="17"/>
  <c r="O3382" i="17"/>
  <c r="O3381" i="17"/>
  <c r="O3380" i="17"/>
  <c r="O3379" i="17"/>
  <c r="O3378" i="17"/>
  <c r="O3377" i="17"/>
  <c r="O3376" i="17"/>
  <c r="O3375" i="17"/>
  <c r="O3374" i="17"/>
  <c r="O3373" i="17"/>
  <c r="O3372" i="17"/>
  <c r="O3371" i="17"/>
  <c r="O3370" i="17"/>
  <c r="O3369" i="17"/>
  <c r="O3368" i="17"/>
  <c r="O3367" i="17"/>
  <c r="O3366" i="17"/>
  <c r="O3365" i="17"/>
  <c r="O3364" i="17"/>
  <c r="O3363" i="17"/>
  <c r="O3362" i="17"/>
  <c r="O3361" i="17"/>
  <c r="O3360" i="17"/>
  <c r="O3359" i="17"/>
  <c r="O3358" i="17"/>
  <c r="O3357" i="17"/>
  <c r="O3356" i="17"/>
  <c r="O3355" i="17"/>
  <c r="O3354" i="17"/>
  <c r="O3353" i="17"/>
  <c r="O3352" i="17"/>
  <c r="O3351" i="17"/>
  <c r="O3350" i="17"/>
  <c r="O3349" i="17"/>
  <c r="O3348" i="17"/>
  <c r="O3347" i="17"/>
  <c r="O3346" i="17"/>
  <c r="O3345" i="17"/>
  <c r="O3344" i="17"/>
  <c r="O3343" i="17"/>
  <c r="O3342" i="17"/>
  <c r="O3341" i="17"/>
  <c r="O3340" i="17"/>
  <c r="O3339" i="17"/>
  <c r="O3338" i="17"/>
  <c r="O3337" i="17"/>
  <c r="O3336" i="17"/>
  <c r="O3335" i="17"/>
  <c r="O3334" i="17"/>
  <c r="O3333" i="17"/>
  <c r="O3332" i="17"/>
  <c r="O3331" i="17"/>
  <c r="O3330" i="17"/>
  <c r="O3329" i="17"/>
  <c r="O3328" i="17"/>
  <c r="O3327" i="17"/>
  <c r="O3326" i="17"/>
  <c r="O3325" i="17"/>
  <c r="O3324" i="17"/>
  <c r="O3323" i="17"/>
  <c r="O3322" i="17"/>
  <c r="O3321" i="17"/>
  <c r="O3320" i="17"/>
  <c r="O3319" i="17"/>
  <c r="O3318" i="17"/>
  <c r="O3317" i="17"/>
  <c r="O3316" i="17"/>
  <c r="O3315" i="17"/>
  <c r="O3314" i="17"/>
  <c r="O3313" i="17"/>
  <c r="O3312" i="17"/>
  <c r="O3311" i="17"/>
  <c r="O3310" i="17"/>
  <c r="O3309" i="17"/>
  <c r="O3308" i="17"/>
  <c r="O3307" i="17"/>
  <c r="O3306" i="17"/>
  <c r="O3305" i="17"/>
  <c r="O3304" i="17"/>
  <c r="O3303" i="17"/>
  <c r="O3302" i="17"/>
  <c r="O3301" i="17"/>
  <c r="O3300" i="17"/>
  <c r="O3299" i="17"/>
  <c r="O3298" i="17"/>
  <c r="O3297" i="17"/>
  <c r="O3296" i="17"/>
  <c r="O3295" i="17"/>
  <c r="O3294" i="17"/>
  <c r="O3293" i="17"/>
  <c r="O3292" i="17"/>
  <c r="O3291" i="17"/>
  <c r="O3290" i="17"/>
  <c r="O3289" i="17"/>
  <c r="O3288" i="17"/>
  <c r="O3287" i="17"/>
  <c r="O3286" i="17"/>
  <c r="O3285" i="17"/>
  <c r="O3284" i="17"/>
  <c r="O3283" i="17"/>
  <c r="O3282" i="17"/>
  <c r="O3281" i="17"/>
  <c r="O3280" i="17"/>
  <c r="O3279" i="17"/>
  <c r="O3278" i="17"/>
  <c r="O3277" i="17"/>
  <c r="O3276" i="17"/>
  <c r="O3275" i="17"/>
  <c r="O3274" i="17"/>
  <c r="O3273" i="17"/>
  <c r="O3272" i="17"/>
  <c r="O3271" i="17"/>
  <c r="O3270" i="17"/>
  <c r="O3269" i="17"/>
  <c r="O3268" i="17"/>
  <c r="O3267" i="17"/>
  <c r="O3266" i="17"/>
  <c r="O3265" i="17"/>
  <c r="O3264" i="17"/>
  <c r="O3263" i="17"/>
  <c r="O3262" i="17"/>
  <c r="O3261" i="17"/>
  <c r="O3260" i="17"/>
  <c r="O3259" i="17"/>
  <c r="O3258" i="17"/>
  <c r="O3257" i="17"/>
  <c r="O3256" i="17"/>
  <c r="O3255" i="17"/>
  <c r="O3254" i="17"/>
  <c r="O3253" i="17"/>
  <c r="O3252" i="17"/>
  <c r="O3251" i="17"/>
  <c r="O3250" i="17"/>
  <c r="O3249" i="17"/>
  <c r="O3248" i="17"/>
  <c r="O3247" i="17"/>
  <c r="O3246" i="17"/>
  <c r="O3245" i="17"/>
  <c r="O3244" i="17"/>
  <c r="O3243" i="17"/>
  <c r="O3242" i="17"/>
  <c r="O3241" i="17"/>
  <c r="O3240" i="17"/>
  <c r="O3239" i="17"/>
  <c r="O3238" i="17"/>
  <c r="O3237" i="17"/>
  <c r="O3236" i="17"/>
  <c r="O3235" i="17"/>
  <c r="O3234" i="17"/>
  <c r="O3233" i="17"/>
  <c r="O3232" i="17"/>
  <c r="O3231" i="17"/>
  <c r="O3230" i="17"/>
  <c r="O3229" i="17"/>
  <c r="O3228" i="17"/>
  <c r="O3227" i="17"/>
  <c r="O3226" i="17"/>
  <c r="O3225" i="17"/>
  <c r="O3224" i="17"/>
  <c r="O3223" i="17"/>
  <c r="O3222" i="17"/>
  <c r="O3221" i="17"/>
  <c r="O3220" i="17"/>
  <c r="O3219" i="17"/>
  <c r="O3218" i="17"/>
  <c r="O4510" i="17"/>
  <c r="O4398" i="17"/>
  <c r="O3215" i="17"/>
  <c r="O3214" i="17"/>
  <c r="O3213" i="17"/>
  <c r="O3212" i="17"/>
  <c r="O3211" i="17"/>
  <c r="O3210" i="17"/>
  <c r="O3209" i="17"/>
  <c r="O3208" i="17"/>
  <c r="O3207" i="17"/>
  <c r="O3206" i="17"/>
  <c r="O3205" i="17"/>
  <c r="O3204" i="17"/>
  <c r="O3203" i="17"/>
  <c r="O3202" i="17"/>
  <c r="O3201" i="17"/>
  <c r="O3200" i="17"/>
  <c r="O3199" i="17"/>
  <c r="O3198" i="17"/>
  <c r="O3197" i="17"/>
  <c r="O3196" i="17"/>
  <c r="O3195" i="17"/>
  <c r="O3194" i="17"/>
  <c r="O3193" i="17"/>
  <c r="O3192" i="17"/>
  <c r="O3191" i="17"/>
  <c r="O3190" i="17"/>
  <c r="O3189" i="17"/>
  <c r="O3188" i="17"/>
  <c r="O3187" i="17"/>
  <c r="O3186" i="17"/>
  <c r="O3185" i="17"/>
  <c r="O3184" i="17"/>
  <c r="O3183" i="17"/>
  <c r="O3182" i="17"/>
  <c r="O3181" i="17"/>
  <c r="O3180" i="17"/>
  <c r="O3179" i="17"/>
  <c r="O3178" i="17"/>
  <c r="O3177" i="17"/>
  <c r="O3176" i="17"/>
  <c r="O3175" i="17"/>
  <c r="O3174" i="17"/>
  <c r="O3173" i="17"/>
  <c r="O3172" i="17"/>
  <c r="O3171" i="17"/>
  <c r="O3170" i="17"/>
  <c r="O3169" i="17"/>
  <c r="O3168" i="17"/>
  <c r="O3167" i="17"/>
  <c r="O3166" i="17"/>
  <c r="O3165" i="17"/>
  <c r="O3164" i="17"/>
  <c r="O3163" i="17"/>
  <c r="O3162" i="17"/>
  <c r="O3161" i="17"/>
  <c r="O3160" i="17"/>
  <c r="O3159" i="17"/>
  <c r="O3158" i="17"/>
  <c r="O3157" i="17"/>
  <c r="O3156" i="17"/>
  <c r="O3155" i="17"/>
  <c r="O3154" i="17"/>
  <c r="O3153" i="17"/>
  <c r="O3152" i="17"/>
  <c r="O3151" i="17"/>
  <c r="O3150" i="17"/>
  <c r="O3149" i="17"/>
  <c r="O3148" i="17"/>
  <c r="O3147" i="17"/>
  <c r="O3146" i="17"/>
  <c r="O3145" i="17"/>
  <c r="O3144" i="17"/>
  <c r="O3143" i="17"/>
  <c r="O3142" i="17"/>
  <c r="O3141" i="17"/>
  <c r="O3140" i="17"/>
  <c r="O3139" i="17"/>
  <c r="O3138" i="17"/>
  <c r="O3137" i="17"/>
  <c r="O3136" i="17"/>
  <c r="O3135" i="17"/>
  <c r="O3134" i="17"/>
  <c r="O3133" i="17"/>
  <c r="O3132" i="17"/>
  <c r="O3131" i="17"/>
  <c r="O3130" i="17"/>
  <c r="O3129" i="17"/>
  <c r="O3128" i="17"/>
  <c r="O3127" i="17"/>
  <c r="O4397" i="17"/>
  <c r="O4316" i="17"/>
  <c r="O3124" i="17"/>
  <c r="O3123" i="17"/>
  <c r="O3122" i="17"/>
  <c r="O3121" i="17"/>
  <c r="O4315" i="17"/>
  <c r="O4314" i="17"/>
  <c r="O3118" i="17"/>
  <c r="O3117" i="17"/>
  <c r="O3116" i="17"/>
  <c r="O3115" i="17"/>
  <c r="O3114" i="17"/>
  <c r="O3113" i="17"/>
  <c r="O3112" i="17"/>
  <c r="O3111" i="17"/>
  <c r="O3110" i="17"/>
  <c r="O3109" i="17"/>
  <c r="O3108" i="17"/>
  <c r="O3107" i="17"/>
  <c r="O3106" i="17"/>
  <c r="O3105" i="17"/>
  <c r="O3104" i="17"/>
  <c r="O3103" i="17"/>
  <c r="O3102" i="17"/>
  <c r="O3101" i="17"/>
  <c r="O3100" i="17"/>
  <c r="O3099" i="17"/>
  <c r="O3098" i="17"/>
  <c r="O3097" i="17"/>
  <c r="O3096" i="17"/>
  <c r="O3095" i="17"/>
  <c r="O3094" i="17"/>
  <c r="O3093" i="17"/>
  <c r="O3092" i="17"/>
  <c r="O3091" i="17"/>
  <c r="O3090" i="17"/>
  <c r="O3089" i="17"/>
  <c r="O3088" i="17"/>
  <c r="O3087" i="17"/>
  <c r="O3086" i="17"/>
  <c r="O3085" i="17"/>
  <c r="O3084" i="17"/>
  <c r="O3083" i="17"/>
  <c r="O3082" i="17"/>
  <c r="O3081" i="17"/>
  <c r="O3080" i="17"/>
  <c r="O3079" i="17"/>
  <c r="O3078" i="17"/>
  <c r="O3077" i="17"/>
  <c r="O3076" i="17"/>
  <c r="O3075" i="17"/>
  <c r="O3074" i="17"/>
  <c r="O3073" i="17"/>
  <c r="O3072" i="17"/>
  <c r="O3071" i="17"/>
  <c r="O3070" i="17"/>
  <c r="O3069" i="17"/>
  <c r="O3068" i="17"/>
  <c r="O3067" i="17"/>
  <c r="O3066" i="17"/>
  <c r="O3065" i="17"/>
  <c r="O3064" i="17"/>
  <c r="O3063" i="17"/>
  <c r="O3062" i="17"/>
  <c r="O3061" i="17"/>
  <c r="O3060" i="17"/>
  <c r="O3059" i="17"/>
  <c r="O3058" i="17"/>
  <c r="O3057" i="17"/>
  <c r="O3056" i="17"/>
  <c r="O3055" i="17"/>
  <c r="O3054" i="17"/>
  <c r="O3053" i="17"/>
  <c r="O3052" i="17"/>
  <c r="O3051" i="17"/>
  <c r="O3050" i="17"/>
  <c r="O3049" i="17"/>
  <c r="O3048" i="17"/>
  <c r="O3047" i="17"/>
  <c r="O3046" i="17"/>
  <c r="O3045" i="17"/>
  <c r="O3044" i="17"/>
  <c r="O3043" i="17"/>
  <c r="O3042" i="17"/>
  <c r="O3041" i="17"/>
  <c r="O3040" i="17"/>
  <c r="O3039" i="17"/>
  <c r="O3038" i="17"/>
  <c r="O3037" i="17"/>
  <c r="O3036" i="17"/>
  <c r="O3035" i="17"/>
  <c r="O3034" i="17"/>
  <c r="O3033" i="17"/>
  <c r="O3032" i="17"/>
  <c r="O3031" i="17"/>
  <c r="O3030" i="17"/>
  <c r="O3029" i="17"/>
  <c r="O3028" i="17"/>
  <c r="O3027" i="17"/>
  <c r="O3026" i="17"/>
  <c r="O3025" i="17"/>
  <c r="O4313" i="17"/>
  <c r="O4312" i="17"/>
  <c r="O4311" i="17"/>
  <c r="O4310" i="17"/>
  <c r="O4309" i="17"/>
  <c r="O3911" i="17"/>
  <c r="O3910" i="17"/>
  <c r="O3017" i="17"/>
  <c r="O3016" i="17"/>
  <c r="O3015" i="17"/>
  <c r="O3014" i="17"/>
  <c r="O3013" i="17"/>
  <c r="O3012" i="17"/>
  <c r="O3011" i="17"/>
  <c r="O3010" i="17"/>
  <c r="O3009" i="17"/>
  <c r="O3008" i="17"/>
  <c r="O3007" i="17"/>
  <c r="O3006" i="17"/>
  <c r="O3005" i="17"/>
  <c r="O3004" i="17"/>
  <c r="O3003" i="17"/>
  <c r="O3002" i="17"/>
  <c r="O3001" i="17"/>
  <c r="O3000" i="17"/>
  <c r="O2999" i="17"/>
  <c r="O2998" i="17"/>
  <c r="O2997" i="17"/>
  <c r="O2996" i="17"/>
  <c r="O2995" i="17"/>
  <c r="O2994" i="17"/>
  <c r="O2993" i="17"/>
  <c r="O2992" i="17"/>
  <c r="O2991" i="17"/>
  <c r="O2990" i="17"/>
  <c r="O2989" i="17"/>
  <c r="O2988" i="17"/>
  <c r="O2987" i="17"/>
  <c r="O2986" i="17"/>
  <c r="O2985" i="17"/>
  <c r="O2984" i="17"/>
  <c r="O2983" i="17"/>
  <c r="O2982" i="17"/>
  <c r="O2981" i="17"/>
  <c r="O2980" i="17"/>
  <c r="O2979" i="17"/>
  <c r="O2978" i="17"/>
  <c r="O2977" i="17"/>
  <c r="O2976" i="17"/>
  <c r="O2975" i="17"/>
  <c r="O2974" i="17"/>
  <c r="O2973" i="17"/>
  <c r="O2972" i="17"/>
  <c r="O2971" i="17"/>
  <c r="O2970" i="17"/>
  <c r="O2969" i="17"/>
  <c r="O2968" i="17"/>
  <c r="O2967" i="17"/>
  <c r="O2966" i="17"/>
  <c r="O2965" i="17"/>
  <c r="O2964" i="17"/>
  <c r="O2963" i="17"/>
  <c r="O2962" i="17"/>
  <c r="O2961" i="17"/>
  <c r="O2960" i="17"/>
  <c r="O2959" i="17"/>
  <c r="O2958" i="17"/>
  <c r="O2957" i="17"/>
  <c r="O2956" i="17"/>
  <c r="O2955" i="17"/>
  <c r="O2954" i="17"/>
  <c r="O2953" i="17"/>
  <c r="O2952" i="17"/>
  <c r="O2951" i="17"/>
  <c r="O2950" i="17"/>
  <c r="O2949" i="17"/>
  <c r="O2948" i="17"/>
  <c r="O2947" i="17"/>
  <c r="O2946" i="17"/>
  <c r="O2945" i="17"/>
  <c r="O2944" i="17"/>
  <c r="O2943" i="17"/>
  <c r="O2942" i="17"/>
  <c r="O2941" i="17"/>
  <c r="O2940" i="17"/>
  <c r="O2939" i="17"/>
  <c r="O2938" i="17"/>
  <c r="O2937" i="17"/>
  <c r="O2936" i="17"/>
  <c r="O2935" i="17"/>
  <c r="O2934" i="17"/>
  <c r="O2933" i="17"/>
  <c r="O2932" i="17"/>
  <c r="O2931" i="17"/>
  <c r="O2930" i="17"/>
  <c r="O2929" i="17"/>
  <c r="O2928" i="17"/>
  <c r="O2927" i="17"/>
  <c r="O2926" i="17"/>
  <c r="O2925" i="17"/>
  <c r="O2924" i="17"/>
  <c r="O2923" i="17"/>
  <c r="O2922" i="17"/>
  <c r="O2921" i="17"/>
  <c r="O2920" i="17"/>
  <c r="O2919" i="17"/>
  <c r="O2918" i="17"/>
  <c r="O2917" i="17"/>
  <c r="O2916" i="17"/>
  <c r="O2915" i="17"/>
  <c r="O2914" i="17"/>
  <c r="O2913" i="17"/>
  <c r="O2912" i="17"/>
  <c r="O2911" i="17"/>
  <c r="O2910" i="17"/>
  <c r="O2909" i="17"/>
  <c r="O2908" i="17"/>
  <c r="O2907" i="17"/>
  <c r="O2906" i="17"/>
  <c r="O2905" i="17"/>
  <c r="O2904" i="17"/>
  <c r="O2903" i="17"/>
  <c r="O2902" i="17"/>
  <c r="O2901" i="17"/>
  <c r="O2900" i="17"/>
  <c r="O2899" i="17"/>
  <c r="O2898" i="17"/>
  <c r="O2897" i="17"/>
  <c r="O2896" i="17"/>
  <c r="O2895" i="17"/>
  <c r="O2894" i="17"/>
  <c r="O2893" i="17"/>
  <c r="O2892" i="17"/>
  <c r="O2891" i="17"/>
  <c r="O2890" i="17"/>
  <c r="O2889" i="17"/>
  <c r="O2888" i="17"/>
  <c r="O2887" i="17"/>
  <c r="O2886" i="17"/>
  <c r="O2885" i="17"/>
  <c r="O2884" i="17"/>
  <c r="O2883" i="17"/>
  <c r="O2882" i="17"/>
  <c r="O2881" i="17"/>
  <c r="O2880" i="17"/>
  <c r="O2879" i="17"/>
  <c r="O2878" i="17"/>
  <c r="O2877" i="17"/>
  <c r="O2876" i="17"/>
  <c r="O2875" i="17"/>
  <c r="O2874" i="17"/>
  <c r="O2873" i="17"/>
  <c r="O2872" i="17"/>
  <c r="O2871" i="17"/>
  <c r="O2870" i="17"/>
  <c r="O2869" i="17"/>
  <c r="O2868" i="17"/>
  <c r="O2867" i="17"/>
  <c r="O2866" i="17"/>
  <c r="O2865" i="17"/>
  <c r="O2864" i="17"/>
  <c r="O2863" i="17"/>
  <c r="O2862" i="17"/>
  <c r="O2861" i="17"/>
  <c r="O2860" i="17"/>
  <c r="O2859" i="17"/>
  <c r="O2858" i="17"/>
  <c r="O2857" i="17"/>
  <c r="O2856" i="17"/>
  <c r="O2855" i="17"/>
  <c r="O2854" i="17"/>
  <c r="O2853" i="17"/>
  <c r="O2852" i="17"/>
  <c r="O2851" i="17"/>
  <c r="O2850" i="17"/>
  <c r="O2849" i="17"/>
  <c r="O2848" i="17"/>
  <c r="O2847" i="17"/>
  <c r="O2846" i="17"/>
  <c r="O2845" i="17"/>
  <c r="O2844" i="17"/>
  <c r="O2843" i="17"/>
  <c r="O2842" i="17"/>
  <c r="O2841" i="17"/>
  <c r="O2840" i="17"/>
  <c r="O2839" i="17"/>
  <c r="O2838" i="17"/>
  <c r="O2837" i="17"/>
  <c r="O2836" i="17"/>
  <c r="O2835" i="17"/>
  <c r="O2834" i="17"/>
  <c r="O2833" i="17"/>
  <c r="O2832" i="17"/>
  <c r="O2831" i="17"/>
  <c r="O2830" i="17"/>
  <c r="O2829" i="17"/>
  <c r="O2828" i="17"/>
  <c r="O2827" i="17"/>
  <c r="O2826" i="17"/>
  <c r="O2825" i="17"/>
  <c r="O2824" i="17"/>
  <c r="O2823" i="17"/>
  <c r="O2822" i="17"/>
  <c r="O2821" i="17"/>
  <c r="O2820" i="17"/>
  <c r="O2819" i="17"/>
  <c r="O2818" i="17"/>
  <c r="O2817" i="17"/>
  <c r="O2816" i="17"/>
  <c r="O2815" i="17"/>
  <c r="O2814" i="17"/>
  <c r="O2813" i="17"/>
  <c r="O2812" i="17"/>
  <c r="O2811" i="17"/>
  <c r="O2810" i="17"/>
  <c r="O2809" i="17"/>
  <c r="O2808" i="17"/>
  <c r="O2807" i="17"/>
  <c r="O2806" i="17"/>
  <c r="O2805" i="17"/>
  <c r="O2804" i="17"/>
  <c r="O2803" i="17"/>
  <c r="O2802" i="17"/>
  <c r="O2801" i="17"/>
  <c r="O2800" i="17"/>
  <c r="O2799" i="17"/>
  <c r="O2798" i="17"/>
  <c r="O2797" i="17"/>
  <c r="O2796" i="17"/>
  <c r="O2795" i="17"/>
  <c r="O2794" i="17"/>
  <c r="O2793" i="17"/>
  <c r="O2792" i="17"/>
  <c r="O2791" i="17"/>
  <c r="O2790" i="17"/>
  <c r="O2789" i="17"/>
  <c r="O2788" i="17"/>
  <c r="O2787" i="17"/>
  <c r="O2786" i="17"/>
  <c r="O2785" i="17"/>
  <c r="O2784" i="17"/>
  <c r="O2783" i="17"/>
  <c r="O2782" i="17"/>
  <c r="O2781" i="17"/>
  <c r="O2780" i="17"/>
  <c r="O2779" i="17"/>
  <c r="O2778" i="17"/>
  <c r="O2777" i="17"/>
  <c r="O2776" i="17"/>
  <c r="O2775" i="17"/>
  <c r="O2774" i="17"/>
  <c r="O2773" i="17"/>
  <c r="O2772" i="17"/>
  <c r="O2771" i="17"/>
  <c r="O2770" i="17"/>
  <c r="O2769" i="17"/>
  <c r="O2768" i="17"/>
  <c r="O2767" i="17"/>
  <c r="O2766" i="17"/>
  <c r="O2765" i="17"/>
  <c r="O2764" i="17"/>
  <c r="O2763" i="17"/>
  <c r="O3903" i="17"/>
  <c r="O3902" i="17"/>
  <c r="O2760" i="17"/>
  <c r="O2759" i="17"/>
  <c r="O2758" i="17"/>
  <c r="O2757" i="17"/>
  <c r="O2756" i="17"/>
  <c r="O2755" i="17"/>
  <c r="O2754" i="17"/>
  <c r="O2753" i="17"/>
  <c r="O2752" i="17"/>
  <c r="O2751" i="17"/>
  <c r="O2750" i="17"/>
  <c r="O2749" i="17"/>
  <c r="O2748" i="17"/>
  <c r="O2747" i="17"/>
  <c r="O2746" i="17"/>
  <c r="O2745" i="17"/>
  <c r="O2744" i="17"/>
  <c r="O2743" i="17"/>
  <c r="O2742" i="17"/>
  <c r="O2741" i="17"/>
  <c r="O2740" i="17"/>
  <c r="O2739" i="17"/>
  <c r="O2738" i="17"/>
  <c r="O2737" i="17"/>
  <c r="O2736" i="17"/>
  <c r="O2735" i="17"/>
  <c r="O2734" i="17"/>
  <c r="O2733" i="17"/>
  <c r="O2732" i="17"/>
  <c r="O2731" i="17"/>
  <c r="O2730" i="17"/>
  <c r="O2729" i="17"/>
  <c r="O2728" i="17"/>
  <c r="O2727" i="17"/>
  <c r="O2726" i="17"/>
  <c r="O2725" i="17"/>
  <c r="O2724" i="17"/>
  <c r="O2723" i="17"/>
  <c r="O2722" i="17"/>
  <c r="O2721" i="17"/>
  <c r="O2720" i="17"/>
  <c r="O2719" i="17"/>
  <c r="O2718" i="17"/>
  <c r="O2717" i="17"/>
  <c r="O2716" i="17"/>
  <c r="O2715" i="17"/>
  <c r="O2714" i="17"/>
  <c r="O2713" i="17"/>
  <c r="O2712" i="17"/>
  <c r="O2711" i="17"/>
  <c r="O2710" i="17"/>
  <c r="O2709" i="17"/>
  <c r="O2708" i="17"/>
  <c r="O2707" i="17"/>
  <c r="O2706" i="17"/>
  <c r="O2705" i="17"/>
  <c r="O2704" i="17"/>
  <c r="O2703" i="17"/>
  <c r="O2702" i="17"/>
  <c r="O2701" i="17"/>
  <c r="O2700" i="17"/>
  <c r="O2699" i="17"/>
  <c r="O2698" i="17"/>
  <c r="O2697" i="17"/>
  <c r="O2696" i="17"/>
  <c r="O2695" i="17"/>
  <c r="O2694" i="17"/>
  <c r="O2693" i="17"/>
  <c r="O2692" i="17"/>
  <c r="O2691" i="17"/>
  <c r="O2690" i="17"/>
  <c r="O2689" i="17"/>
  <c r="O2688" i="17"/>
  <c r="O2687" i="17"/>
  <c r="O2686" i="17"/>
  <c r="O2685" i="17"/>
  <c r="O2684" i="17"/>
  <c r="O2683" i="17"/>
  <c r="O2682" i="17"/>
  <c r="O2681" i="17"/>
  <c r="O2680" i="17"/>
  <c r="O2679" i="17"/>
  <c r="O2678" i="17"/>
  <c r="O2677" i="17"/>
  <c r="O2676" i="17"/>
  <c r="O2675" i="17"/>
  <c r="O2674" i="17"/>
  <c r="O2673" i="17"/>
  <c r="O2672" i="17"/>
  <c r="O2671" i="17"/>
  <c r="O2670" i="17"/>
  <c r="O2669" i="17"/>
  <c r="O2668" i="17"/>
  <c r="O2667" i="17"/>
  <c r="O2666" i="17"/>
  <c r="O2665" i="17"/>
  <c r="O2664" i="17"/>
  <c r="O2663" i="17"/>
  <c r="O2662" i="17"/>
  <c r="O2661" i="17"/>
  <c r="O2660" i="17"/>
  <c r="O2659" i="17"/>
  <c r="O2658" i="17"/>
  <c r="O2657" i="17"/>
  <c r="O2656" i="17"/>
  <c r="O2655" i="17"/>
  <c r="O2654" i="17"/>
  <c r="O2653" i="17"/>
  <c r="O2652" i="17"/>
  <c r="O2651" i="17"/>
  <c r="O2650" i="17"/>
  <c r="O2649" i="17"/>
  <c r="O2648" i="17"/>
  <c r="O2647" i="17"/>
  <c r="O2646" i="17"/>
  <c r="O2645" i="17"/>
  <c r="O2644" i="17"/>
  <c r="O2643" i="17"/>
  <c r="O2642" i="17"/>
  <c r="O2641" i="17"/>
  <c r="O2640" i="17"/>
  <c r="O2639" i="17"/>
  <c r="O2638" i="17"/>
  <c r="O2637" i="17"/>
  <c r="O2636" i="17"/>
  <c r="O2635" i="17"/>
  <c r="O2634" i="17"/>
  <c r="O2633" i="17"/>
  <c r="O2632" i="17"/>
  <c r="O2631" i="17"/>
  <c r="O2630" i="17"/>
  <c r="O2629" i="17"/>
  <c r="O2628" i="17"/>
  <c r="O2627" i="17"/>
  <c r="O2626" i="17"/>
  <c r="O2625" i="17"/>
  <c r="O2624" i="17"/>
  <c r="O2623" i="17"/>
  <c r="O2622" i="17"/>
  <c r="O2621" i="17"/>
  <c r="O2620" i="17"/>
  <c r="O2619" i="17"/>
  <c r="O2618" i="17"/>
  <c r="O2617" i="17"/>
  <c r="O2616" i="17"/>
  <c r="O2615" i="17"/>
  <c r="O2614" i="17"/>
  <c r="O2613" i="17"/>
  <c r="O2612" i="17"/>
  <c r="O2611" i="17"/>
  <c r="O2610" i="17"/>
  <c r="O2609" i="17"/>
  <c r="O2608" i="17"/>
  <c r="O2607" i="17"/>
  <c r="O2606" i="17"/>
  <c r="O2605" i="17"/>
  <c r="O2604" i="17"/>
  <c r="O2603" i="17"/>
  <c r="O2602" i="17"/>
  <c r="O2601" i="17"/>
  <c r="O2600" i="17"/>
  <c r="O2599" i="17"/>
  <c r="O2598" i="17"/>
  <c r="O2597" i="17"/>
  <c r="O2596" i="17"/>
  <c r="O3901" i="17"/>
  <c r="O3900" i="17"/>
  <c r="O2593" i="17"/>
  <c r="O2592" i="17"/>
  <c r="O2591" i="17"/>
  <c r="O2590" i="17"/>
  <c r="O2589" i="17"/>
  <c r="O2588" i="17"/>
  <c r="O2587" i="17"/>
  <c r="O2586" i="17"/>
  <c r="O2585" i="17"/>
  <c r="O2584" i="17"/>
  <c r="O2583" i="17"/>
  <c r="O2582" i="17"/>
  <c r="O2581" i="17"/>
  <c r="O2580" i="17"/>
  <c r="O2579" i="17"/>
  <c r="O2578" i="17"/>
  <c r="O2577" i="17"/>
  <c r="O2576" i="17"/>
  <c r="O2575" i="17"/>
  <c r="O2574" i="17"/>
  <c r="O2573" i="17"/>
  <c r="O2572" i="17"/>
  <c r="O2571" i="17"/>
  <c r="O2570" i="17"/>
  <c r="O2569" i="17"/>
  <c r="O2568" i="17"/>
  <c r="O2567" i="17"/>
  <c r="O2566" i="17"/>
  <c r="O2565" i="17"/>
  <c r="O2564" i="17"/>
  <c r="O2563" i="17"/>
  <c r="O2562" i="17"/>
  <c r="O2561" i="17"/>
  <c r="O2560" i="17"/>
  <c r="O2559" i="17"/>
  <c r="O2558" i="17"/>
  <c r="O2557" i="17"/>
  <c r="O2556" i="17"/>
  <c r="O2555" i="17"/>
  <c r="O2554" i="17"/>
  <c r="O2553" i="17"/>
  <c r="O2552" i="17"/>
  <c r="O2551" i="17"/>
  <c r="O2550" i="17"/>
  <c r="O2549" i="17"/>
  <c r="O2548" i="17"/>
  <c r="O2547" i="17"/>
  <c r="O2546" i="17"/>
  <c r="O2545" i="17"/>
  <c r="O2544" i="17"/>
  <c r="O2543" i="17"/>
  <c r="O2542" i="17"/>
  <c r="O2541" i="17"/>
  <c r="O2540" i="17"/>
  <c r="O2539" i="17"/>
  <c r="O2538" i="17"/>
  <c r="O2537" i="17"/>
  <c r="O2536" i="17"/>
  <c r="O2535" i="17"/>
  <c r="O2534" i="17"/>
  <c r="O2533" i="17"/>
  <c r="O2532" i="17"/>
  <c r="O2531" i="17"/>
  <c r="O2530" i="17"/>
  <c r="O2529" i="17"/>
  <c r="O2528" i="17"/>
  <c r="O2527" i="17"/>
  <c r="O2526" i="17"/>
  <c r="O2525" i="17"/>
  <c r="O2524" i="17"/>
  <c r="O2523" i="17"/>
  <c r="O2522" i="17"/>
  <c r="O2521" i="17"/>
  <c r="O2520" i="17"/>
  <c r="O2519" i="17"/>
  <c r="O2518" i="17"/>
  <c r="O2517" i="17"/>
  <c r="O2516" i="17"/>
  <c r="O2515" i="17"/>
  <c r="O2514" i="17"/>
  <c r="O2513" i="17"/>
  <c r="O2512" i="17"/>
  <c r="O2511" i="17"/>
  <c r="O2510" i="17"/>
  <c r="O2509" i="17"/>
  <c r="O2508" i="17"/>
  <c r="O2507" i="17"/>
  <c r="O2506" i="17"/>
  <c r="O2505" i="17"/>
  <c r="O2504" i="17"/>
  <c r="O2503" i="17"/>
  <c r="O2502" i="17"/>
  <c r="O2501" i="17"/>
  <c r="O2500" i="17"/>
  <c r="O2499" i="17"/>
  <c r="O2498" i="17"/>
  <c r="O2497" i="17"/>
  <c r="O2496" i="17"/>
  <c r="O2495" i="17"/>
  <c r="O2494" i="17"/>
  <c r="O2493" i="17"/>
  <c r="O2492" i="17"/>
  <c r="O2491" i="17"/>
  <c r="O2490" i="17"/>
  <c r="O2489" i="17"/>
  <c r="O2488" i="17"/>
  <c r="O2487" i="17"/>
  <c r="O2486" i="17"/>
  <c r="O2485" i="17"/>
  <c r="O2484" i="17"/>
  <c r="O2483" i="17"/>
  <c r="O3864" i="17"/>
  <c r="O3863" i="17"/>
  <c r="O2480" i="17"/>
  <c r="O2479" i="17"/>
  <c r="O2478" i="17"/>
  <c r="O2477" i="17"/>
  <c r="O2476" i="17"/>
  <c r="O2475" i="17"/>
  <c r="O2474" i="17"/>
  <c r="O2473" i="17"/>
  <c r="O2472" i="17"/>
  <c r="O2471" i="17"/>
  <c r="O2470" i="17"/>
  <c r="O2469" i="17"/>
  <c r="O2468" i="17"/>
  <c r="O2467" i="17"/>
  <c r="O2466" i="17"/>
  <c r="O2465" i="17"/>
  <c r="O2464" i="17"/>
  <c r="O2463" i="17"/>
  <c r="O2462" i="17"/>
  <c r="O2461" i="17"/>
  <c r="O2460" i="17"/>
  <c r="O2459" i="17"/>
  <c r="O2458" i="17"/>
  <c r="O2457" i="17"/>
  <c r="O2456" i="17"/>
  <c r="O2455" i="17"/>
  <c r="O2454" i="17"/>
  <c r="O2453" i="17"/>
  <c r="O2452" i="17"/>
  <c r="O2451" i="17"/>
  <c r="O2450" i="17"/>
  <c r="O2449" i="17"/>
  <c r="O2448" i="17"/>
  <c r="O3846" i="17"/>
  <c r="O3845" i="17"/>
  <c r="O3844" i="17"/>
  <c r="O3843" i="17"/>
  <c r="O3842" i="17"/>
  <c r="O3841" i="17"/>
  <c r="O3757" i="17"/>
  <c r="O3756" i="17"/>
  <c r="O3755" i="17"/>
  <c r="O3754" i="17"/>
  <c r="O3753" i="17"/>
  <c r="O2436" i="17"/>
  <c r="O2435" i="17"/>
  <c r="O2434" i="17"/>
  <c r="O2433" i="17"/>
  <c r="O2432" i="17"/>
  <c r="O2431" i="17"/>
  <c r="O2430" i="17"/>
  <c r="O2429" i="17"/>
  <c r="O2428" i="17"/>
  <c r="O2427" i="17"/>
  <c r="O2426" i="17"/>
  <c r="O2425" i="17"/>
  <c r="O2424" i="17"/>
  <c r="O2423" i="17"/>
  <c r="O2422" i="17"/>
  <c r="O2421" i="17"/>
  <c r="O2420" i="17"/>
  <c r="O2419" i="17"/>
  <c r="O2418" i="17"/>
  <c r="O2417" i="17"/>
  <c r="O2416" i="17"/>
  <c r="O2415" i="17"/>
  <c r="O2414" i="17"/>
  <c r="O2413" i="17"/>
  <c r="O2412" i="17"/>
  <c r="O2411" i="17"/>
  <c r="O2410" i="17"/>
  <c r="O2409" i="17"/>
  <c r="O2408" i="17"/>
  <c r="O2407" i="17"/>
  <c r="O2406" i="17"/>
  <c r="O2405" i="17"/>
  <c r="O2404" i="17"/>
  <c r="O2403" i="17"/>
  <c r="O2402" i="17"/>
  <c r="O2401" i="17"/>
  <c r="O2400" i="17"/>
  <c r="O2399" i="17"/>
  <c r="O2398" i="17"/>
  <c r="O2397" i="17"/>
  <c r="O2396" i="17"/>
  <c r="O2395" i="17"/>
  <c r="O2394" i="17"/>
  <c r="O2393" i="17"/>
  <c r="O2392" i="17"/>
  <c r="O2391" i="17"/>
  <c r="O2390" i="17"/>
  <c r="O2389" i="17"/>
  <c r="O2388" i="17"/>
  <c r="O2387" i="17"/>
  <c r="O2386" i="17"/>
  <c r="O2385" i="17"/>
  <c r="O2384" i="17"/>
  <c r="O2383" i="17"/>
  <c r="O2382" i="17"/>
  <c r="O2381" i="17"/>
  <c r="O2380" i="17"/>
  <c r="O2379" i="17"/>
  <c r="O2378" i="17"/>
  <c r="O2377" i="17"/>
  <c r="O2376" i="17"/>
  <c r="O2375" i="17"/>
  <c r="O2374" i="17"/>
  <c r="O2373" i="17"/>
  <c r="O2372" i="17"/>
  <c r="O2371" i="17"/>
  <c r="O2370" i="17"/>
  <c r="O2369" i="17"/>
  <c r="O2368" i="17"/>
  <c r="O2367" i="17"/>
  <c r="O2366" i="17"/>
  <c r="O2365" i="17"/>
  <c r="O2364" i="17"/>
  <c r="O2363" i="17"/>
  <c r="O2362" i="17"/>
  <c r="O2361" i="17"/>
  <c r="O2360" i="17"/>
  <c r="O2359" i="17"/>
  <c r="O2358" i="17"/>
  <c r="O2357" i="17"/>
  <c r="O2356" i="17"/>
  <c r="O2355" i="17"/>
  <c r="O2354" i="17"/>
  <c r="O2353" i="17"/>
  <c r="O2352" i="17"/>
  <c r="O2351" i="17"/>
  <c r="O2350" i="17"/>
  <c r="O2349" i="17"/>
  <c r="O2348" i="17"/>
  <c r="O2347" i="17"/>
  <c r="O2346" i="17"/>
  <c r="O2345" i="17"/>
  <c r="O2344" i="17"/>
  <c r="O2343" i="17"/>
  <c r="O2342" i="17"/>
  <c r="O2341" i="17"/>
  <c r="O2340" i="17"/>
  <c r="O2339" i="17"/>
  <c r="O2338" i="17"/>
  <c r="O2337" i="17"/>
  <c r="O2336" i="17"/>
  <c r="O2335" i="17"/>
  <c r="O2334" i="17"/>
  <c r="O2333" i="17"/>
  <c r="O2332" i="17"/>
  <c r="O2331" i="17"/>
  <c r="O2330" i="17"/>
  <c r="O2329" i="17"/>
  <c r="O2328" i="17"/>
  <c r="O2327" i="17"/>
  <c r="O2326" i="17"/>
  <c r="O2325" i="17"/>
  <c r="O2324" i="17"/>
  <c r="O2323" i="17"/>
  <c r="O2322" i="17"/>
  <c r="O2321" i="17"/>
  <c r="O2320" i="17"/>
  <c r="O2319" i="17"/>
  <c r="O2318" i="17"/>
  <c r="O2317" i="17"/>
  <c r="O2316" i="17"/>
  <c r="O2315" i="17"/>
  <c r="O2314" i="17"/>
  <c r="O2313" i="17"/>
  <c r="O2312" i="17"/>
  <c r="O2311" i="17"/>
  <c r="O2310" i="17"/>
  <c r="O2309" i="17"/>
  <c r="O2308" i="17"/>
  <c r="O2307" i="17"/>
  <c r="O2306" i="17"/>
  <c r="O2305" i="17"/>
  <c r="O2304" i="17"/>
  <c r="O2303" i="17"/>
  <c r="O2302" i="17"/>
  <c r="O2301" i="17"/>
  <c r="O2300" i="17"/>
  <c r="O2299" i="17"/>
  <c r="O2298" i="17"/>
  <c r="O2297" i="17"/>
  <c r="O2296" i="17"/>
  <c r="O2295" i="17"/>
  <c r="O2294" i="17"/>
  <c r="O2293" i="17"/>
  <c r="O2292" i="17"/>
  <c r="O2291" i="17"/>
  <c r="O2290" i="17"/>
  <c r="O2289" i="17"/>
  <c r="O2288" i="17"/>
  <c r="O2287" i="17"/>
  <c r="O2286" i="17"/>
  <c r="O2285" i="17"/>
  <c r="O2284" i="17"/>
  <c r="O2283" i="17"/>
  <c r="O2282" i="17"/>
  <c r="O2281" i="17"/>
  <c r="O2280" i="17"/>
  <c r="O2279" i="17"/>
  <c r="O2278" i="17"/>
  <c r="O2277" i="17"/>
  <c r="O2276" i="17"/>
  <c r="O2275" i="17"/>
  <c r="O2274" i="17"/>
  <c r="O2273" i="17"/>
  <c r="O2272" i="17"/>
  <c r="O2271" i="17"/>
  <c r="O2270" i="17"/>
  <c r="O2269" i="17"/>
  <c r="O2268" i="17"/>
  <c r="O2267" i="17"/>
  <c r="O2266" i="17"/>
  <c r="O2265" i="17"/>
  <c r="O2264" i="17"/>
  <c r="O2263" i="17"/>
  <c r="O2262" i="17"/>
  <c r="O2261" i="17"/>
  <c r="O2260" i="17"/>
  <c r="O2259" i="17"/>
  <c r="O2258" i="17"/>
  <c r="O2257" i="17"/>
  <c r="O2256" i="17"/>
  <c r="O2255" i="17"/>
  <c r="O2254" i="17"/>
  <c r="O2253" i="17"/>
  <c r="O2252" i="17"/>
  <c r="O2251" i="17"/>
  <c r="O2250" i="17"/>
  <c r="O2249" i="17"/>
  <c r="O2248" i="17"/>
  <c r="O2247" i="17"/>
  <c r="O2246" i="17"/>
  <c r="O2245" i="17"/>
  <c r="O2244" i="17"/>
  <c r="O2243" i="17"/>
  <c r="O2242" i="17"/>
  <c r="O2241" i="17"/>
  <c r="O2240" i="17"/>
  <c r="O2239" i="17"/>
  <c r="O2238" i="17"/>
  <c r="O2237" i="17"/>
  <c r="O2236" i="17"/>
  <c r="O2235" i="17"/>
  <c r="O2234" i="17"/>
  <c r="O2233" i="17"/>
  <c r="O2232" i="17"/>
  <c r="O2231" i="17"/>
  <c r="O2230" i="17"/>
  <c r="O2229" i="17"/>
  <c r="O2228" i="17"/>
  <c r="O2227" i="17"/>
  <c r="O2226" i="17"/>
  <c r="O2225" i="17"/>
  <c r="O2224" i="17"/>
  <c r="O2223" i="17"/>
  <c r="O2222" i="17"/>
  <c r="O2221" i="17"/>
  <c r="O2220" i="17"/>
  <c r="O2219" i="17"/>
  <c r="O2218" i="17"/>
  <c r="O2217" i="17"/>
  <c r="O2216" i="17"/>
  <c r="O2215" i="17"/>
  <c r="O2214" i="17"/>
  <c r="O2213" i="17"/>
  <c r="O2212" i="17"/>
  <c r="O2211" i="17"/>
  <c r="O2210" i="17"/>
  <c r="O3752" i="17"/>
  <c r="O3751" i="17"/>
  <c r="O3750" i="17"/>
  <c r="O3534" i="17"/>
  <c r="O3533" i="17"/>
  <c r="O3507" i="17"/>
  <c r="O2203" i="17"/>
  <c r="O2202" i="17"/>
  <c r="O2201" i="17"/>
  <c r="O2200" i="17"/>
  <c r="O2199" i="17"/>
  <c r="O2198" i="17"/>
  <c r="O2197" i="17"/>
  <c r="O2196" i="17"/>
  <c r="O2195" i="17"/>
  <c r="O2194" i="17"/>
  <c r="O2193" i="17"/>
  <c r="O2192" i="17"/>
  <c r="O2191" i="17"/>
  <c r="O2190" i="17"/>
  <c r="O2189" i="17"/>
  <c r="O2188" i="17"/>
  <c r="O2187" i="17"/>
  <c r="O2186" i="17"/>
  <c r="O2185" i="17"/>
  <c r="O2184" i="17"/>
  <c r="O2183" i="17"/>
  <c r="O2182" i="17"/>
  <c r="O2181" i="17"/>
  <c r="O2180" i="17"/>
  <c r="O2179" i="17"/>
  <c r="O2178" i="17"/>
  <c r="O3506" i="17"/>
  <c r="O3471" i="17"/>
  <c r="O3470" i="17"/>
  <c r="O3453" i="17"/>
  <c r="O2173" i="17"/>
  <c r="O2172" i="17"/>
  <c r="O2171" i="17"/>
  <c r="O2170" i="17"/>
  <c r="O2169" i="17"/>
  <c r="O2168" i="17"/>
  <c r="O2167" i="17"/>
  <c r="O2166" i="17"/>
  <c r="O2165" i="17"/>
  <c r="O2164" i="17"/>
  <c r="O2163" i="17"/>
  <c r="O2162" i="17"/>
  <c r="O2161" i="17"/>
  <c r="O2160" i="17"/>
  <c r="O2159" i="17"/>
  <c r="O2158" i="17"/>
  <c r="O2157" i="17"/>
  <c r="O2156" i="17"/>
  <c r="O2155" i="17"/>
  <c r="O2154" i="17"/>
  <c r="O2153" i="17"/>
  <c r="O2152" i="17"/>
  <c r="O2151" i="17"/>
  <c r="O2150" i="17"/>
  <c r="O2149" i="17"/>
  <c r="O2148" i="17"/>
  <c r="O2147" i="17"/>
  <c r="O2146" i="17"/>
  <c r="O2145" i="17"/>
  <c r="O2144" i="17"/>
  <c r="O2143" i="17"/>
  <c r="O2142" i="17"/>
  <c r="O2141" i="17"/>
  <c r="O2140" i="17"/>
  <c r="O2139" i="17"/>
  <c r="O2138" i="17"/>
  <c r="O2137" i="17"/>
  <c r="O2136" i="17"/>
  <c r="O2135" i="17"/>
  <c r="O2134" i="17"/>
  <c r="O2133" i="17"/>
  <c r="O2132" i="17"/>
  <c r="O2131" i="17"/>
  <c r="O2130" i="17"/>
  <c r="O2129" i="17"/>
  <c r="O2128" i="17"/>
  <c r="O2127" i="17"/>
  <c r="O2126" i="17"/>
  <c r="O2125" i="17"/>
  <c r="O2124" i="17"/>
  <c r="O2123" i="17"/>
  <c r="O2122" i="17"/>
  <c r="O2121" i="17"/>
  <c r="O2120" i="17"/>
  <c r="O2119" i="17"/>
  <c r="O2118" i="17"/>
  <c r="O2117" i="17"/>
  <c r="O2116" i="17"/>
  <c r="O2115" i="17"/>
  <c r="O2114" i="17"/>
  <c r="O2113" i="17"/>
  <c r="O2112" i="17"/>
  <c r="O2111" i="17"/>
  <c r="O2110" i="17"/>
  <c r="O2109" i="17"/>
  <c r="O2108" i="17"/>
  <c r="O2107" i="17"/>
  <c r="O2106" i="17"/>
  <c r="O2105" i="17"/>
  <c r="O2104" i="17"/>
  <c r="O2103" i="17"/>
  <c r="O2102" i="17"/>
  <c r="O2101" i="17"/>
  <c r="O2100" i="17"/>
  <c r="O2099" i="17"/>
  <c r="O2098" i="17"/>
  <c r="O2097" i="17"/>
  <c r="O2096" i="17"/>
  <c r="O2095" i="17"/>
  <c r="O2094" i="17"/>
  <c r="O2093" i="17"/>
  <c r="O2092" i="17"/>
  <c r="O2091" i="17"/>
  <c r="O2090" i="17"/>
  <c r="O2089" i="17"/>
  <c r="O2088" i="17"/>
  <c r="O2087" i="17"/>
  <c r="O2086" i="17"/>
  <c r="O2085" i="17"/>
  <c r="O2084" i="17"/>
  <c r="O2083" i="17"/>
  <c r="O2082" i="17"/>
  <c r="O2081" i="17"/>
  <c r="O2080" i="17"/>
  <c r="O2079" i="17"/>
  <c r="O2078" i="17"/>
  <c r="O2077" i="17"/>
  <c r="O2076" i="17"/>
  <c r="O2075" i="17"/>
  <c r="O2074" i="17"/>
  <c r="O2073" i="17"/>
  <c r="O2072" i="17"/>
  <c r="O2071" i="17"/>
  <c r="O2070" i="17"/>
  <c r="O2069" i="17"/>
  <c r="O2068" i="17"/>
  <c r="O2067" i="17"/>
  <c r="O2066" i="17"/>
  <c r="O2065" i="17"/>
  <c r="O2064" i="17"/>
  <c r="O2063" i="17"/>
  <c r="O2062" i="17"/>
  <c r="O2061" i="17"/>
  <c r="O2060" i="17"/>
  <c r="O2059" i="17"/>
  <c r="O2058" i="17"/>
  <c r="O2057" i="17"/>
  <c r="O2056" i="17"/>
  <c r="O2055" i="17"/>
  <c r="O2054" i="17"/>
  <c r="O2053" i="17"/>
  <c r="O2052" i="17"/>
  <c r="O2051" i="17"/>
  <c r="O2050" i="17"/>
  <c r="O2049" i="17"/>
  <c r="O2048" i="17"/>
  <c r="O2047" i="17"/>
  <c r="O2046" i="17"/>
  <c r="O2045" i="17"/>
  <c r="O2044" i="17"/>
  <c r="O2043" i="17"/>
  <c r="O2042" i="17"/>
  <c r="O2041" i="17"/>
  <c r="O2040" i="17"/>
  <c r="O2039" i="17"/>
  <c r="O2038" i="17"/>
  <c r="O2037" i="17"/>
  <c r="O2036" i="17"/>
  <c r="O2035" i="17"/>
  <c r="O2034" i="17"/>
  <c r="O2033" i="17"/>
  <c r="O2032" i="17"/>
  <c r="O2031" i="17"/>
  <c r="O2030" i="17"/>
  <c r="O2029" i="17"/>
  <c r="O2028" i="17"/>
  <c r="O2027" i="17"/>
  <c r="O2026" i="17"/>
  <c r="O2025" i="17"/>
  <c r="O2024" i="17"/>
  <c r="O2023" i="17"/>
  <c r="O2022" i="17"/>
  <c r="O2021" i="17"/>
  <c r="O2020" i="17"/>
  <c r="O2019" i="17"/>
  <c r="O2018" i="17"/>
  <c r="O2017" i="17"/>
  <c r="O2016" i="17"/>
  <c r="O2015" i="17"/>
  <c r="O2014" i="17"/>
  <c r="O2013" i="17"/>
  <c r="O2012" i="17"/>
  <c r="O2011" i="17"/>
  <c r="O2010" i="17"/>
  <c r="O2009" i="17"/>
  <c r="O2008" i="17"/>
  <c r="O2007" i="17"/>
  <c r="O2006" i="17"/>
  <c r="O2005" i="17"/>
  <c r="O2004" i="17"/>
  <c r="O2003" i="17"/>
  <c r="O2002" i="17"/>
  <c r="O2001" i="17"/>
  <c r="O2000" i="17"/>
  <c r="O1999" i="17"/>
  <c r="O1998" i="17"/>
  <c r="O1997" i="17"/>
  <c r="O1996" i="17"/>
  <c r="O1995" i="17"/>
  <c r="O1994" i="17"/>
  <c r="O1993" i="17"/>
  <c r="O1992" i="17"/>
  <c r="O1991" i="17"/>
  <c r="O1990" i="17"/>
  <c r="O1989" i="17"/>
  <c r="O1988" i="17"/>
  <c r="O1987" i="17"/>
  <c r="O1986" i="17"/>
  <c r="O1985" i="17"/>
  <c r="O1984" i="17"/>
  <c r="O1983" i="17"/>
  <c r="O1982" i="17"/>
  <c r="O1981" i="17"/>
  <c r="O1980" i="17"/>
  <c r="O1979" i="17"/>
  <c r="O1978" i="17"/>
  <c r="O1977" i="17"/>
  <c r="O1976" i="17"/>
  <c r="O1975" i="17"/>
  <c r="O1974" i="17"/>
  <c r="O1973" i="17"/>
  <c r="O1972" i="17"/>
  <c r="O1971" i="17"/>
  <c r="O1970" i="17"/>
  <c r="O1969" i="17"/>
  <c r="O1968" i="17"/>
  <c r="O1967" i="17"/>
  <c r="O1966" i="17"/>
  <c r="O1965" i="17"/>
  <c r="O1964" i="17"/>
  <c r="O1963" i="17"/>
  <c r="O1962" i="17"/>
  <c r="O1961" i="17"/>
  <c r="O1960" i="17"/>
  <c r="O1959" i="17"/>
  <c r="O1958" i="17"/>
  <c r="O1957" i="17"/>
  <c r="O1956" i="17"/>
  <c r="O1955" i="17"/>
  <c r="O1954" i="17"/>
  <c r="O1953" i="17"/>
  <c r="O1952" i="17"/>
  <c r="O1951" i="17"/>
  <c r="O1950" i="17"/>
  <c r="O1949" i="17"/>
  <c r="O1948" i="17"/>
  <c r="O1947" i="17"/>
  <c r="O1946" i="17"/>
  <c r="O1945" i="17"/>
  <c r="O1944" i="17"/>
  <c r="O1943" i="17"/>
  <c r="O1942" i="17"/>
  <c r="O1941" i="17"/>
  <c r="O1940" i="17"/>
  <c r="O1939" i="17"/>
  <c r="O1938" i="17"/>
  <c r="O1937" i="17"/>
  <c r="O1936" i="17"/>
  <c r="O1935" i="17"/>
  <c r="O1934" i="17"/>
  <c r="O1933" i="17"/>
  <c r="O1932" i="17"/>
  <c r="O1931" i="17"/>
  <c r="O1930" i="17"/>
  <c r="O1929" i="17"/>
  <c r="O1928" i="17"/>
  <c r="O1927" i="17"/>
  <c r="O1926" i="17"/>
  <c r="O1925" i="17"/>
  <c r="O1924" i="17"/>
  <c r="O1923" i="17"/>
  <c r="O1922" i="17"/>
  <c r="O1921" i="17"/>
  <c r="O1920" i="17"/>
  <c r="O1919" i="17"/>
  <c r="O1918" i="17"/>
  <c r="O1917" i="17"/>
  <c r="O1916" i="17"/>
  <c r="O1915" i="17"/>
  <c r="O1914" i="17"/>
  <c r="O1913" i="17"/>
  <c r="O1912" i="17"/>
  <c r="O1911" i="17"/>
  <c r="O1910" i="17"/>
  <c r="O1909" i="17"/>
  <c r="O1908" i="17"/>
  <c r="O1907" i="17"/>
  <c r="O1906" i="17"/>
  <c r="O1905" i="17"/>
  <c r="O1904" i="17"/>
  <c r="O1903" i="17"/>
  <c r="O1902" i="17"/>
  <c r="O1901" i="17"/>
  <c r="O1900" i="17"/>
  <c r="O1899" i="17"/>
  <c r="O1898" i="17"/>
  <c r="O1897" i="17"/>
  <c r="O1896" i="17"/>
  <c r="O1895" i="17"/>
  <c r="O1894" i="17"/>
  <c r="O1893" i="17"/>
  <c r="O1892" i="17"/>
  <c r="O1891" i="17"/>
  <c r="O1890" i="17"/>
  <c r="O1889" i="17"/>
  <c r="O1888" i="17"/>
  <c r="O1887" i="17"/>
  <c r="O1886" i="17"/>
  <c r="O1885" i="17"/>
  <c r="O1884" i="17"/>
  <c r="O1883" i="17"/>
  <c r="O1882" i="17"/>
  <c r="O1881" i="17"/>
  <c r="O1880" i="17"/>
  <c r="O1879" i="17"/>
  <c r="O1878" i="17"/>
  <c r="O1877" i="17"/>
  <c r="O1876" i="17"/>
  <c r="O1875" i="17"/>
  <c r="O1874" i="17"/>
  <c r="O1873" i="17"/>
  <c r="O1872" i="17"/>
  <c r="O1871" i="17"/>
  <c r="O1870" i="17"/>
  <c r="O1869" i="17"/>
  <c r="O1868" i="17"/>
  <c r="O1867" i="17"/>
  <c r="O1866" i="17"/>
  <c r="O1865" i="17"/>
  <c r="O1864" i="17"/>
  <c r="O1863" i="17"/>
  <c r="O1862" i="17"/>
  <c r="O1861" i="17"/>
  <c r="O1860" i="17"/>
  <c r="O1859" i="17"/>
  <c r="O1858" i="17"/>
  <c r="O1857" i="17"/>
  <c r="O1856" i="17"/>
  <c r="O1855" i="17"/>
  <c r="O1854" i="17"/>
  <c r="O1853" i="17"/>
  <c r="O1852" i="17"/>
  <c r="O1851" i="17"/>
  <c r="O1850" i="17"/>
  <c r="O1849" i="17"/>
  <c r="O1848" i="17"/>
  <c r="O1847" i="17"/>
  <c r="O1846" i="17"/>
  <c r="O1845" i="17"/>
  <c r="O1844" i="17"/>
  <c r="O1843" i="17"/>
  <c r="O1842" i="17"/>
  <c r="O1841" i="17"/>
  <c r="O1840" i="17"/>
  <c r="O1839" i="17"/>
  <c r="O1838" i="17"/>
  <c r="O1837" i="17"/>
  <c r="O1836" i="17"/>
  <c r="O1835" i="17"/>
  <c r="O1834" i="17"/>
  <c r="O1833" i="17"/>
  <c r="O1832" i="17"/>
  <c r="O1831" i="17"/>
  <c r="O1830" i="17"/>
  <c r="O1829" i="17"/>
  <c r="O1828" i="17"/>
  <c r="O1827" i="17"/>
  <c r="O1826" i="17"/>
  <c r="O1825" i="17"/>
  <c r="O1824" i="17"/>
  <c r="O1823" i="17"/>
  <c r="O1822" i="17"/>
  <c r="O1821" i="17"/>
  <c r="O1820" i="17"/>
  <c r="O1819" i="17"/>
  <c r="O1818" i="17"/>
  <c r="O1817" i="17"/>
  <c r="O1816" i="17"/>
  <c r="O1815" i="17"/>
  <c r="O1814" i="17"/>
  <c r="O1813" i="17"/>
  <c r="O1812" i="17"/>
  <c r="O1811" i="17"/>
  <c r="O1810" i="17"/>
  <c r="O1809" i="17"/>
  <c r="O1808" i="17"/>
  <c r="O1807" i="17"/>
  <c r="O1806" i="17"/>
  <c r="O1805" i="17"/>
  <c r="O1804" i="17"/>
  <c r="O1803" i="17"/>
  <c r="O1802" i="17"/>
  <c r="O1801" i="17"/>
  <c r="O1800" i="17"/>
  <c r="O1799" i="17"/>
  <c r="O1798" i="17"/>
  <c r="O1797" i="17"/>
  <c r="O1796" i="17"/>
  <c r="O1795" i="17"/>
  <c r="O1794" i="17"/>
  <c r="O1793" i="17"/>
  <c r="O1792" i="17"/>
  <c r="O1791" i="17"/>
  <c r="O1790" i="17"/>
  <c r="O1789" i="17"/>
  <c r="O1788" i="17"/>
  <c r="O1787" i="17"/>
  <c r="O1786" i="17"/>
  <c r="O1785" i="17"/>
  <c r="O1784" i="17"/>
  <c r="O1783" i="17"/>
  <c r="O1782" i="17"/>
  <c r="O1781" i="17"/>
  <c r="O1780" i="17"/>
  <c r="O1779" i="17"/>
  <c r="O1778" i="17"/>
  <c r="O1777" i="17"/>
  <c r="O1776" i="17"/>
  <c r="O1775" i="17"/>
  <c r="O1774" i="17"/>
  <c r="O1773" i="17"/>
  <c r="O1772" i="17"/>
  <c r="O1771" i="17"/>
  <c r="O1770" i="17"/>
  <c r="O1769" i="17"/>
  <c r="O1768" i="17"/>
  <c r="O1767" i="17"/>
  <c r="O1766" i="17"/>
  <c r="O1765" i="17"/>
  <c r="O1764" i="17"/>
  <c r="O1763" i="17"/>
  <c r="O1762" i="17"/>
  <c r="O1761" i="17"/>
  <c r="O1760" i="17"/>
  <c r="O1759" i="17"/>
  <c r="O1758" i="17"/>
  <c r="O1757" i="17"/>
  <c r="O1756" i="17"/>
  <c r="O1755" i="17"/>
  <c r="O1754" i="17"/>
  <c r="O1753" i="17"/>
  <c r="O1752" i="17"/>
  <c r="O1751" i="17"/>
  <c r="O1750" i="17"/>
  <c r="O1749" i="17"/>
  <c r="O1748" i="17"/>
  <c r="O1747" i="17"/>
  <c r="O1746" i="17"/>
  <c r="O1745" i="17"/>
  <c r="O1744" i="17"/>
  <c r="O1743" i="17"/>
  <c r="O1742" i="17"/>
  <c r="O1741" i="17"/>
  <c r="O1740" i="17"/>
  <c r="O1739" i="17"/>
  <c r="O1738" i="17"/>
  <c r="O1737" i="17"/>
  <c r="O1736" i="17"/>
  <c r="O1735" i="17"/>
  <c r="O1734" i="17"/>
  <c r="O1733" i="17"/>
  <c r="O1732" i="17"/>
  <c r="O1731" i="17"/>
  <c r="O1730" i="17"/>
  <c r="O1729" i="17"/>
  <c r="O1728" i="17"/>
  <c r="O1727" i="17"/>
  <c r="O1726" i="17"/>
  <c r="O1725" i="17"/>
  <c r="O1724" i="17"/>
  <c r="O1723" i="17"/>
  <c r="O1722" i="17"/>
  <c r="O1721" i="17"/>
  <c r="O1720" i="17"/>
  <c r="O1719" i="17"/>
  <c r="O1718" i="17"/>
  <c r="O1717" i="17"/>
  <c r="O1716" i="17"/>
  <c r="O1715" i="17"/>
  <c r="O1714" i="17"/>
  <c r="O1713" i="17"/>
  <c r="O1712" i="17"/>
  <c r="O1711" i="17"/>
  <c r="O1710" i="17"/>
  <c r="O1709" i="17"/>
  <c r="O1708" i="17"/>
  <c r="O1707" i="17"/>
  <c r="O1706" i="17"/>
  <c r="O1705" i="17"/>
  <c r="O1704" i="17"/>
  <c r="O1703" i="17"/>
  <c r="O1702" i="17"/>
  <c r="O1701" i="17"/>
  <c r="O1700" i="17"/>
  <c r="O1699" i="17"/>
  <c r="O1698" i="17"/>
  <c r="O1697" i="17"/>
  <c r="O1696" i="17"/>
  <c r="O1695" i="17"/>
  <c r="O1694" i="17"/>
  <c r="O1693" i="17"/>
  <c r="O1692" i="17"/>
  <c r="O1691" i="17"/>
  <c r="O1690" i="17"/>
  <c r="O1689" i="17"/>
  <c r="O1688" i="17"/>
  <c r="O1687" i="17"/>
  <c r="O1686" i="17"/>
  <c r="O1685" i="17"/>
  <c r="O1684" i="17"/>
  <c r="O1683" i="17"/>
  <c r="O1682" i="17"/>
  <c r="O1681" i="17"/>
  <c r="O1680" i="17"/>
  <c r="O1679" i="17"/>
  <c r="O1678" i="17"/>
  <c r="O1677" i="17"/>
  <c r="O1676" i="17"/>
  <c r="O1675" i="17"/>
  <c r="O1674" i="17"/>
  <c r="O1673" i="17"/>
  <c r="O1672" i="17"/>
  <c r="O1671" i="17"/>
  <c r="O1670" i="17"/>
  <c r="O1669" i="17"/>
  <c r="O1668" i="17"/>
  <c r="O1667" i="17"/>
  <c r="O3452" i="17"/>
  <c r="O3217" i="17"/>
  <c r="O1664" i="17"/>
  <c r="O1663" i="17"/>
  <c r="O1662" i="17"/>
  <c r="O1661" i="17"/>
  <c r="O3216" i="17"/>
  <c r="O3126" i="17"/>
  <c r="O1658" i="17"/>
  <c r="O1657" i="17"/>
  <c r="O1656" i="17"/>
  <c r="O1655" i="17"/>
  <c r="O1654" i="17"/>
  <c r="O1653" i="17"/>
  <c r="O1652" i="17"/>
  <c r="O1651" i="17"/>
  <c r="O1650" i="17"/>
  <c r="O1649" i="17"/>
  <c r="O1648" i="17"/>
  <c r="O1647" i="17"/>
  <c r="O1646" i="17"/>
  <c r="O1645" i="17"/>
  <c r="O1644" i="17"/>
  <c r="O1643" i="17"/>
  <c r="O1642" i="17"/>
  <c r="O1641" i="17"/>
  <c r="O1640" i="17"/>
  <c r="O1639" i="17"/>
  <c r="O1638" i="17"/>
  <c r="O1637" i="17"/>
  <c r="O1636" i="17"/>
  <c r="O1635" i="17"/>
  <c r="O1634" i="17"/>
  <c r="O1633" i="17"/>
  <c r="O1632" i="17"/>
  <c r="O1631" i="17"/>
  <c r="O1630" i="17"/>
  <c r="O1629" i="17"/>
  <c r="O1628" i="17"/>
  <c r="O1627" i="17"/>
  <c r="O1626" i="17"/>
  <c r="O1625" i="17"/>
  <c r="O1624" i="17"/>
  <c r="O1623" i="17"/>
  <c r="O1622" i="17"/>
  <c r="O1621" i="17"/>
  <c r="O1620" i="17"/>
  <c r="O1619" i="17"/>
  <c r="O1618" i="17"/>
  <c r="O1617" i="17"/>
  <c r="O1616" i="17"/>
  <c r="O1615" i="17"/>
  <c r="O1614" i="17"/>
  <c r="O1613" i="17"/>
  <c r="O1612" i="17"/>
  <c r="O1611" i="17"/>
  <c r="O1610" i="17"/>
  <c r="O1609" i="17"/>
  <c r="O1608" i="17"/>
  <c r="O1607" i="17"/>
  <c r="O1606" i="17"/>
  <c r="O1605" i="17"/>
  <c r="O1604" i="17"/>
  <c r="O1603" i="17"/>
  <c r="O1602" i="17"/>
  <c r="O3125" i="17"/>
  <c r="O3120" i="17"/>
  <c r="O1599" i="17"/>
  <c r="O1598" i="17"/>
  <c r="O1597" i="17"/>
  <c r="O1596" i="17"/>
  <c r="O1595" i="17"/>
  <c r="O1594" i="17"/>
  <c r="O1593" i="17"/>
  <c r="O1592" i="17"/>
  <c r="O1591" i="17"/>
  <c r="O1590" i="17"/>
  <c r="O1589" i="17"/>
  <c r="O1588" i="17"/>
  <c r="O1587" i="17"/>
  <c r="O1586" i="17"/>
  <c r="O1585" i="17"/>
  <c r="O1584" i="17"/>
  <c r="O1583" i="17"/>
  <c r="O1582" i="17"/>
  <c r="O1581" i="17"/>
  <c r="O1580" i="17"/>
  <c r="O1579" i="17"/>
  <c r="O1578" i="17"/>
  <c r="O1577" i="17"/>
  <c r="O1576" i="17"/>
  <c r="O1575" i="17"/>
  <c r="O1574" i="17"/>
  <c r="O1573" i="17"/>
  <c r="O1572" i="17"/>
  <c r="O1571" i="17"/>
  <c r="O1570" i="17"/>
  <c r="O1569" i="17"/>
  <c r="O1568" i="17"/>
  <c r="O1567" i="17"/>
  <c r="O1566" i="17"/>
  <c r="O1565" i="17"/>
  <c r="O1564" i="17"/>
  <c r="O1563" i="17"/>
  <c r="O1562" i="17"/>
  <c r="O1561" i="17"/>
  <c r="O1560" i="17"/>
  <c r="O1559" i="17"/>
  <c r="O1558" i="17"/>
  <c r="O1557" i="17"/>
  <c r="O1556" i="17"/>
  <c r="O1555" i="17"/>
  <c r="O1554" i="17"/>
  <c r="O1553" i="17"/>
  <c r="O1552" i="17"/>
  <c r="O1551" i="17"/>
  <c r="O1550" i="17"/>
  <c r="O1549" i="17"/>
  <c r="O1548" i="17"/>
  <c r="O1547" i="17"/>
  <c r="O1546" i="17"/>
  <c r="O1545" i="17"/>
  <c r="O1544" i="17"/>
  <c r="O1543" i="17"/>
  <c r="O1542" i="17"/>
  <c r="O1541" i="17"/>
  <c r="O1540" i="17"/>
  <c r="O1539" i="17"/>
  <c r="O1538" i="17"/>
  <c r="O1537" i="17"/>
  <c r="O1536" i="17"/>
  <c r="O1535" i="17"/>
  <c r="O1534" i="17"/>
  <c r="O1533" i="17"/>
  <c r="O1532" i="17"/>
  <c r="O1531" i="17"/>
  <c r="O1530" i="17"/>
  <c r="O1529" i="17"/>
  <c r="O1528" i="17"/>
  <c r="O1527" i="17"/>
  <c r="O1526" i="17"/>
  <c r="O1525" i="17"/>
  <c r="O1524" i="17"/>
  <c r="O1523" i="17"/>
  <c r="O1522" i="17"/>
  <c r="O1521" i="17"/>
  <c r="O1520" i="17"/>
  <c r="O1519" i="17"/>
  <c r="O1518" i="17"/>
  <c r="O1517" i="17"/>
  <c r="O1516" i="17"/>
  <c r="O1515" i="17"/>
  <c r="O1514" i="17"/>
  <c r="O1513" i="17"/>
  <c r="O1512" i="17"/>
  <c r="O1511" i="17"/>
  <c r="O1510" i="17"/>
  <c r="O1509" i="17"/>
  <c r="O1508" i="17"/>
  <c r="O1507" i="17"/>
  <c r="O1506" i="17"/>
  <c r="O1505" i="17"/>
  <c r="O1504" i="17"/>
  <c r="O1503" i="17"/>
  <c r="O1502" i="17"/>
  <c r="O1501" i="17"/>
  <c r="O1500" i="17"/>
  <c r="O1499" i="17"/>
  <c r="O1498" i="17"/>
  <c r="O1497" i="17"/>
  <c r="O1496" i="17"/>
  <c r="O1495" i="17"/>
  <c r="O1494" i="17"/>
  <c r="O1493" i="17"/>
  <c r="O1492" i="17"/>
  <c r="O1491" i="17"/>
  <c r="O1490" i="17"/>
  <c r="O1489" i="17"/>
  <c r="O1488" i="17"/>
  <c r="O1487" i="17"/>
  <c r="O1486" i="17"/>
  <c r="O1485" i="17"/>
  <c r="O1484" i="17"/>
  <c r="O1483" i="17"/>
  <c r="O1482" i="17"/>
  <c r="O1481" i="17"/>
  <c r="O1480" i="17"/>
  <c r="O1479" i="17"/>
  <c r="O1478" i="17"/>
  <c r="O1477" i="17"/>
  <c r="O1476" i="17"/>
  <c r="O1475" i="17"/>
  <c r="O1474" i="17"/>
  <c r="O1473" i="17"/>
  <c r="O1472" i="17"/>
  <c r="O1471" i="17"/>
  <c r="O1470" i="17"/>
  <c r="O1469" i="17"/>
  <c r="O1468" i="17"/>
  <c r="O1467" i="17"/>
  <c r="O1466" i="17"/>
  <c r="O1465" i="17"/>
  <c r="O1464" i="17"/>
  <c r="O1463" i="17"/>
  <c r="O1462" i="17"/>
  <c r="O1461" i="17"/>
  <c r="O1460" i="17"/>
  <c r="O1459" i="17"/>
  <c r="O1458" i="17"/>
  <c r="O1457" i="17"/>
  <c r="O1456" i="17"/>
  <c r="O1455" i="17"/>
  <c r="O1454" i="17"/>
  <c r="O1453" i="17"/>
  <c r="O1452" i="17"/>
  <c r="O1451" i="17"/>
  <c r="O1450" i="17"/>
  <c r="O1449" i="17"/>
  <c r="O1448" i="17"/>
  <c r="O1447" i="17"/>
  <c r="O1446" i="17"/>
  <c r="O1445" i="17"/>
  <c r="O1444" i="17"/>
  <c r="O1443" i="17"/>
  <c r="O1442" i="17"/>
  <c r="O1441" i="17"/>
  <c r="O1440" i="17"/>
  <c r="O1439" i="17"/>
  <c r="O1438" i="17"/>
  <c r="O1437" i="17"/>
  <c r="O1436" i="17"/>
  <c r="O1435" i="17"/>
  <c r="O1434" i="17"/>
  <c r="O1433" i="17"/>
  <c r="O1432" i="17"/>
  <c r="O1431" i="17"/>
  <c r="O1430" i="17"/>
  <c r="O1429" i="17"/>
  <c r="O1428" i="17"/>
  <c r="O1427" i="17"/>
  <c r="O1426" i="17"/>
  <c r="O1425" i="17"/>
  <c r="O1424" i="17"/>
  <c r="O1423" i="17"/>
  <c r="O1422" i="17"/>
  <c r="O1421" i="17"/>
  <c r="O1420" i="17"/>
  <c r="O1419" i="17"/>
  <c r="O1418" i="17"/>
  <c r="O1417" i="17"/>
  <c r="O1416" i="17"/>
  <c r="O1415" i="17"/>
  <c r="O1414" i="17"/>
  <c r="O1413" i="17"/>
  <c r="O1412" i="17"/>
  <c r="O1411" i="17"/>
  <c r="O1410" i="17"/>
  <c r="O1409" i="17"/>
  <c r="O1408" i="17"/>
  <c r="O1407" i="17"/>
  <c r="O1406" i="17"/>
  <c r="O1405" i="17"/>
  <c r="O1404" i="17"/>
  <c r="O1403" i="17"/>
  <c r="O1402" i="17"/>
  <c r="O1401" i="17"/>
  <c r="O1400" i="17"/>
  <c r="O1399" i="17"/>
  <c r="O1398" i="17"/>
  <c r="O1397" i="17"/>
  <c r="O1396" i="17"/>
  <c r="O1395" i="17"/>
  <c r="O1394" i="17"/>
  <c r="O1393" i="17"/>
  <c r="O1392" i="17"/>
  <c r="O1391" i="17"/>
  <c r="O1390" i="17"/>
  <c r="O1389" i="17"/>
  <c r="O1388" i="17"/>
  <c r="O1387" i="17"/>
  <c r="O1386" i="17"/>
  <c r="O1385" i="17"/>
  <c r="O1384" i="17"/>
  <c r="O1383" i="17"/>
  <c r="O1382" i="17"/>
  <c r="O1381" i="17"/>
  <c r="O1380" i="17"/>
  <c r="O1379" i="17"/>
  <c r="O1378" i="17"/>
  <c r="O1377" i="17"/>
  <c r="O1376" i="17"/>
  <c r="O1375" i="17"/>
  <c r="O1374" i="17"/>
  <c r="O1373" i="17"/>
  <c r="O1372" i="17"/>
  <c r="O1371" i="17"/>
  <c r="O1370" i="17"/>
  <c r="O1369" i="17"/>
  <c r="O1368" i="17"/>
  <c r="O1367" i="17"/>
  <c r="O1366" i="17"/>
  <c r="O1365" i="17"/>
  <c r="O1364" i="17"/>
  <c r="O1363" i="17"/>
  <c r="O1362" i="17"/>
  <c r="O1361" i="17"/>
  <c r="O1360" i="17"/>
  <c r="O1359" i="17"/>
  <c r="O1358" i="17"/>
  <c r="O1357" i="17"/>
  <c r="O1356" i="17"/>
  <c r="O1355" i="17"/>
  <c r="O1354" i="17"/>
  <c r="O1353" i="17"/>
  <c r="O1352" i="17"/>
  <c r="O1351" i="17"/>
  <c r="O1350" i="17"/>
  <c r="O1349" i="17"/>
  <c r="O1348" i="17"/>
  <c r="O1347" i="17"/>
  <c r="O1346" i="17"/>
  <c r="O1345" i="17"/>
  <c r="O1344" i="17"/>
  <c r="O1343" i="17"/>
  <c r="O1342" i="17"/>
  <c r="O1341" i="17"/>
  <c r="O1340" i="17"/>
  <c r="O1339" i="17"/>
  <c r="O1338" i="17"/>
  <c r="O1337" i="17"/>
  <c r="O1336" i="17"/>
  <c r="O1335" i="17"/>
  <c r="O1334" i="17"/>
  <c r="O1333" i="17"/>
  <c r="O1332" i="17"/>
  <c r="O1331" i="17"/>
  <c r="O1330" i="17"/>
  <c r="O1329" i="17"/>
  <c r="O1328" i="17"/>
  <c r="O1327" i="17"/>
  <c r="O1326" i="17"/>
  <c r="O1325" i="17"/>
  <c r="O1324" i="17"/>
  <c r="O1323" i="17"/>
  <c r="O1322" i="17"/>
  <c r="O1321" i="17"/>
  <c r="O1320" i="17"/>
  <c r="O1319" i="17"/>
  <c r="O1318" i="17"/>
  <c r="O1317" i="17"/>
  <c r="O1316" i="17"/>
  <c r="O1315" i="17"/>
  <c r="O1314" i="17"/>
  <c r="O1313" i="17"/>
  <c r="O1312" i="17"/>
  <c r="O1311" i="17"/>
  <c r="O1310" i="17"/>
  <c r="O1309" i="17"/>
  <c r="O1308" i="17"/>
  <c r="O1307" i="17"/>
  <c r="O1306" i="17"/>
  <c r="O1305" i="17"/>
  <c r="O1304" i="17"/>
  <c r="O1303" i="17"/>
  <c r="O1302" i="17"/>
  <c r="O1301" i="17"/>
  <c r="O1300" i="17"/>
  <c r="O1299" i="17"/>
  <c r="O1298" i="17"/>
  <c r="O1297" i="17"/>
  <c r="O1296" i="17"/>
  <c r="O1295" i="17"/>
  <c r="O1294" i="17"/>
  <c r="O1293" i="17"/>
  <c r="O1292" i="17"/>
  <c r="O1291" i="17"/>
  <c r="O1290" i="17"/>
  <c r="O1289" i="17"/>
  <c r="O1288" i="17"/>
  <c r="O1287" i="17"/>
  <c r="O1286" i="17"/>
  <c r="O1285" i="17"/>
  <c r="O1284" i="17"/>
  <c r="O1283" i="17"/>
  <c r="O1282" i="17"/>
  <c r="O1281" i="17"/>
  <c r="O1280" i="17"/>
  <c r="O1279" i="17"/>
  <c r="O1278" i="17"/>
  <c r="O1277" i="17"/>
  <c r="O1276" i="17"/>
  <c r="O1275" i="17"/>
  <c r="O1274" i="17"/>
  <c r="O1273" i="17"/>
  <c r="O1272" i="17"/>
  <c r="O1271" i="17"/>
  <c r="O1270" i="17"/>
  <c r="O1269" i="17"/>
  <c r="O1268" i="17"/>
  <c r="O1267" i="17"/>
  <c r="O1266" i="17"/>
  <c r="O1265" i="17"/>
  <c r="O1264" i="17"/>
  <c r="O1263" i="17"/>
  <c r="O1262" i="17"/>
  <c r="O1261" i="17"/>
  <c r="O1260" i="17"/>
  <c r="O1259" i="17"/>
  <c r="O1258" i="17"/>
  <c r="O1257" i="17"/>
  <c r="O1256" i="17"/>
  <c r="O1255" i="17"/>
  <c r="O1254" i="17"/>
  <c r="O1253" i="17"/>
  <c r="O1252" i="17"/>
  <c r="O1251" i="17"/>
  <c r="O1250" i="17"/>
  <c r="O1249" i="17"/>
  <c r="O1248" i="17"/>
  <c r="O1247" i="17"/>
  <c r="O1246" i="17"/>
  <c r="O1245" i="17"/>
  <c r="O1244" i="17"/>
  <c r="O1243" i="17"/>
  <c r="O1242" i="17"/>
  <c r="O1241" i="17"/>
  <c r="O1240" i="17"/>
  <c r="O1239" i="17"/>
  <c r="O1238" i="17"/>
  <c r="O1237" i="17"/>
  <c r="O1236" i="17"/>
  <c r="O1235" i="17"/>
  <c r="O1234" i="17"/>
  <c r="O1233" i="17"/>
  <c r="O1232" i="17"/>
  <c r="O1231" i="17"/>
  <c r="O1230" i="17"/>
  <c r="O1229" i="17"/>
  <c r="O1228" i="17"/>
  <c r="O1227" i="17"/>
  <c r="O1226" i="17"/>
  <c r="O1225" i="17"/>
  <c r="O1224" i="17"/>
  <c r="O1223" i="17"/>
  <c r="O1222" i="17"/>
  <c r="O1221" i="17"/>
  <c r="O1220" i="17"/>
  <c r="O1219" i="17"/>
  <c r="O1218" i="17"/>
  <c r="O1217" i="17"/>
  <c r="O1216" i="17"/>
  <c r="O1215" i="17"/>
  <c r="O1214" i="17"/>
  <c r="O1213" i="17"/>
  <c r="O1212" i="17"/>
  <c r="O1211" i="17"/>
  <c r="O1210" i="17"/>
  <c r="O1209" i="17"/>
  <c r="O1208" i="17"/>
  <c r="O1207" i="17"/>
  <c r="O1206" i="17"/>
  <c r="O1205" i="17"/>
  <c r="O1204" i="17"/>
  <c r="O1203" i="17"/>
  <c r="O1202" i="17"/>
  <c r="O1201" i="17"/>
  <c r="O1200" i="17"/>
  <c r="O1199" i="17"/>
  <c r="O1198" i="17"/>
  <c r="O1197" i="17"/>
  <c r="O1196" i="17"/>
  <c r="O1195" i="17"/>
  <c r="O1194" i="17"/>
  <c r="O1193" i="17"/>
  <c r="O1192" i="17"/>
  <c r="O1191" i="17"/>
  <c r="O1190" i="17"/>
  <c r="O1189" i="17"/>
  <c r="O1188" i="17"/>
  <c r="O1187" i="17"/>
  <c r="O1186" i="17"/>
  <c r="O1185" i="17"/>
  <c r="O1184" i="17"/>
  <c r="O1183" i="17"/>
  <c r="O1182" i="17"/>
  <c r="O1181" i="17"/>
  <c r="O1180" i="17"/>
  <c r="O1179" i="17"/>
  <c r="O1178" i="17"/>
  <c r="O1177" i="17"/>
  <c r="O1176" i="17"/>
  <c r="O1175" i="17"/>
  <c r="O1174" i="17"/>
  <c r="O1173" i="17"/>
  <c r="O1172" i="17"/>
  <c r="O1171" i="17"/>
  <c r="O1170" i="17"/>
  <c r="O1169" i="17"/>
  <c r="O1168" i="17"/>
  <c r="O1167" i="17"/>
  <c r="O1166" i="17"/>
  <c r="O1165" i="17"/>
  <c r="O1164" i="17"/>
  <c r="O1163" i="17"/>
  <c r="O1162" i="17"/>
  <c r="O1161" i="17"/>
  <c r="O1160" i="17"/>
  <c r="O1159" i="17"/>
  <c r="O1158" i="17"/>
  <c r="O1157" i="17"/>
  <c r="O1156" i="17"/>
  <c r="O1155" i="17"/>
  <c r="O1154" i="17"/>
  <c r="O1153" i="17"/>
  <c r="O1152" i="17"/>
  <c r="O1151" i="17"/>
  <c r="O1150" i="17"/>
  <c r="O1149" i="17"/>
  <c r="O1148" i="17"/>
  <c r="O1147" i="17"/>
  <c r="O1146" i="17"/>
  <c r="O1145" i="17"/>
  <c r="O1144" i="17"/>
  <c r="O1143" i="17"/>
  <c r="O1142" i="17"/>
  <c r="O1141" i="17"/>
  <c r="O1140" i="17"/>
  <c r="O1139" i="17"/>
  <c r="O1138" i="17"/>
  <c r="O1137" i="17"/>
  <c r="O1136" i="17"/>
  <c r="O1135" i="17"/>
  <c r="O1134" i="17"/>
  <c r="O1133" i="17"/>
  <c r="O1132" i="17"/>
  <c r="O1131" i="17"/>
  <c r="O1130" i="17"/>
  <c r="O1129" i="17"/>
  <c r="O1128" i="17"/>
  <c r="O1127" i="17"/>
  <c r="O1126" i="17"/>
  <c r="O1125" i="17"/>
  <c r="O1124" i="17"/>
  <c r="O1123" i="17"/>
  <c r="O1122" i="17"/>
  <c r="O1121" i="17"/>
  <c r="O1120" i="17"/>
  <c r="O1119" i="17"/>
  <c r="O1118" i="17"/>
  <c r="O1117" i="17"/>
  <c r="O1116" i="17"/>
  <c r="O1115" i="17"/>
  <c r="O1114" i="17"/>
  <c r="O1113" i="17"/>
  <c r="O1112" i="17"/>
  <c r="O1111" i="17"/>
  <c r="O1110" i="17"/>
  <c r="O1109" i="17"/>
  <c r="O1108" i="17"/>
  <c r="O1107" i="17"/>
  <c r="O1106" i="17"/>
  <c r="O1105" i="17"/>
  <c r="O1104" i="17"/>
  <c r="O1103" i="17"/>
  <c r="O1102" i="17"/>
  <c r="O1101" i="17"/>
  <c r="O1100" i="17"/>
  <c r="O1099" i="17"/>
  <c r="O1098" i="17"/>
  <c r="O1097" i="17"/>
  <c r="O1096" i="17"/>
  <c r="O1095" i="17"/>
  <c r="O1094" i="17"/>
  <c r="O1093" i="17"/>
  <c r="O1092" i="17"/>
  <c r="O1091" i="17"/>
  <c r="O1090" i="17"/>
  <c r="O1089" i="17"/>
  <c r="O1088" i="17"/>
  <c r="O1087" i="17"/>
  <c r="O1086" i="17"/>
  <c r="O1085" i="17"/>
  <c r="O1084" i="17"/>
  <c r="O1083" i="17"/>
  <c r="O1082" i="17"/>
  <c r="O1081" i="17"/>
  <c r="O1080" i="17"/>
  <c r="O1079" i="17"/>
  <c r="O1078" i="17"/>
  <c r="O1077" i="17"/>
  <c r="O1076" i="17"/>
  <c r="O1075" i="17"/>
  <c r="O1074" i="17"/>
  <c r="O1073" i="17"/>
  <c r="O1072" i="17"/>
  <c r="O1071" i="17"/>
  <c r="O1070" i="17"/>
  <c r="O1069" i="17"/>
  <c r="O1068" i="17"/>
  <c r="O1067" i="17"/>
  <c r="O1066" i="17"/>
  <c r="O1065" i="17"/>
  <c r="O1064" i="17"/>
  <c r="O1063" i="17"/>
  <c r="O1062" i="17"/>
  <c r="O1061" i="17"/>
  <c r="O1060" i="17"/>
  <c r="O1059" i="17"/>
  <c r="O1058" i="17"/>
  <c r="O1057" i="17"/>
  <c r="O1056" i="17"/>
  <c r="O1055" i="17"/>
  <c r="O1054" i="17"/>
  <c r="O1053" i="17"/>
  <c r="O1052" i="17"/>
  <c r="O1051" i="17"/>
  <c r="O1050" i="17"/>
  <c r="O1049" i="17"/>
  <c r="O1048" i="17"/>
  <c r="O1047" i="17"/>
  <c r="O1046" i="17"/>
  <c r="O1045" i="17"/>
  <c r="O1044" i="17"/>
  <c r="O1043" i="17"/>
  <c r="O1042" i="17"/>
  <c r="O1041" i="17"/>
  <c r="O1040" i="17"/>
  <c r="O1039" i="17"/>
  <c r="O1038" i="17"/>
  <c r="O1037" i="17"/>
  <c r="O1036" i="17"/>
  <c r="O1035" i="17"/>
  <c r="O1034" i="17"/>
  <c r="O1033" i="17"/>
  <c r="O1032" i="17"/>
  <c r="O1031" i="17"/>
  <c r="O1030" i="17"/>
  <c r="O1029" i="17"/>
  <c r="O1028" i="17"/>
  <c r="O1027" i="17"/>
  <c r="O1026" i="17"/>
  <c r="O1025" i="17"/>
  <c r="O1024" i="17"/>
  <c r="O1023" i="17"/>
  <c r="O1022" i="17"/>
  <c r="O1021" i="17"/>
  <c r="O1020" i="17"/>
  <c r="O1019" i="17"/>
  <c r="O1018" i="17"/>
  <c r="O1017" i="17"/>
  <c r="O1016" i="17"/>
  <c r="O1015" i="17"/>
  <c r="O1014" i="17"/>
  <c r="O1013" i="17"/>
  <c r="O1012" i="17"/>
  <c r="O1011" i="17"/>
  <c r="O1010" i="17"/>
  <c r="O1009" i="17"/>
  <c r="O1008" i="17"/>
  <c r="O1007" i="17"/>
  <c r="O1006" i="17"/>
  <c r="O1005" i="17"/>
  <c r="O1004" i="17"/>
  <c r="O1003" i="17"/>
  <c r="O1002" i="17"/>
  <c r="O1001" i="17"/>
  <c r="O1000" i="17"/>
  <c r="O999" i="17"/>
  <c r="O998" i="17"/>
  <c r="O997" i="17"/>
  <c r="O996" i="17"/>
  <c r="O995" i="17"/>
  <c r="O994" i="17"/>
  <c r="O993" i="17"/>
  <c r="O992" i="17"/>
  <c r="O991" i="17"/>
  <c r="O990" i="17"/>
  <c r="O989" i="17"/>
  <c r="O988" i="17"/>
  <c r="O987" i="17"/>
  <c r="O986" i="17"/>
  <c r="O985" i="17"/>
  <c r="O984" i="17"/>
  <c r="O983" i="17"/>
  <c r="O982" i="17"/>
  <c r="O981" i="17"/>
  <c r="O980" i="17"/>
  <c r="O979" i="17"/>
  <c r="O978" i="17"/>
  <c r="O977" i="17"/>
  <c r="O976" i="17"/>
  <c r="O975" i="17"/>
  <c r="O974" i="17"/>
  <c r="O973" i="17"/>
  <c r="O972" i="17"/>
  <c r="O971" i="17"/>
  <c r="O970" i="17"/>
  <c r="O969" i="17"/>
  <c r="O968" i="17"/>
  <c r="O967" i="17"/>
  <c r="O966" i="17"/>
  <c r="O965" i="17"/>
  <c r="O964" i="17"/>
  <c r="O963" i="17"/>
  <c r="O962" i="17"/>
  <c r="O961" i="17"/>
  <c r="O960" i="17"/>
  <c r="O959" i="17"/>
  <c r="O958" i="17"/>
  <c r="O957" i="17"/>
  <c r="O956" i="17"/>
  <c r="O955" i="17"/>
  <c r="O954" i="17"/>
  <c r="O953" i="17"/>
  <c r="O952" i="17"/>
  <c r="O951" i="17"/>
  <c r="O950" i="17"/>
  <c r="O949" i="17"/>
  <c r="O948" i="17"/>
  <c r="O947" i="17"/>
  <c r="O946" i="17"/>
  <c r="O945" i="17"/>
  <c r="O944" i="17"/>
  <c r="O943" i="17"/>
  <c r="O942" i="17"/>
  <c r="O941" i="17"/>
  <c r="O940" i="17"/>
  <c r="O939" i="17"/>
  <c r="O938" i="17"/>
  <c r="O937" i="17"/>
  <c r="O936" i="17"/>
  <c r="O935" i="17"/>
  <c r="O934" i="17"/>
  <c r="O933" i="17"/>
  <c r="O932" i="17"/>
  <c r="O931" i="17"/>
  <c r="O930" i="17"/>
  <c r="O929" i="17"/>
  <c r="O928" i="17"/>
  <c r="O927" i="17"/>
  <c r="O926" i="17"/>
  <c r="O925" i="17"/>
  <c r="O924" i="17"/>
  <c r="O923" i="17"/>
  <c r="O922" i="17"/>
  <c r="O921" i="17"/>
  <c r="O920" i="17"/>
  <c r="O919" i="17"/>
  <c r="O918" i="17"/>
  <c r="O917" i="17"/>
  <c r="O916" i="17"/>
  <c r="O915" i="17"/>
  <c r="O914" i="17"/>
  <c r="O913" i="17"/>
  <c r="O912" i="17"/>
  <c r="O911" i="17"/>
  <c r="O910" i="17"/>
  <c r="O909" i="17"/>
  <c r="O908" i="17"/>
  <c r="O907" i="17"/>
  <c r="O906" i="17"/>
  <c r="O905" i="17"/>
  <c r="O904" i="17"/>
  <c r="O903" i="17"/>
  <c r="O902" i="17"/>
  <c r="O901" i="17"/>
  <c r="O900" i="17"/>
  <c r="O899" i="17"/>
  <c r="O898" i="17"/>
  <c r="O897" i="17"/>
  <c r="O896" i="17"/>
  <c r="O895" i="17"/>
  <c r="O894" i="17"/>
  <c r="O893" i="17"/>
  <c r="O892" i="17"/>
  <c r="O891" i="17"/>
  <c r="O890" i="17"/>
  <c r="O889" i="17"/>
  <c r="O888" i="17"/>
  <c r="O887" i="17"/>
  <c r="O886" i="17"/>
  <c r="O885" i="17"/>
  <c r="O884" i="17"/>
  <c r="O883" i="17"/>
  <c r="O882" i="17"/>
  <c r="O881" i="17"/>
  <c r="O880" i="17"/>
  <c r="O879" i="17"/>
  <c r="O878" i="17"/>
  <c r="O877" i="17"/>
  <c r="O876" i="17"/>
  <c r="O875" i="17"/>
  <c r="O874" i="17"/>
  <c r="O873" i="17"/>
  <c r="O872" i="17"/>
  <c r="O871" i="17"/>
  <c r="O870" i="17"/>
  <c r="O869" i="17"/>
  <c r="O868" i="17"/>
  <c r="O867" i="17"/>
  <c r="O866" i="17"/>
  <c r="O865" i="17"/>
  <c r="O864" i="17"/>
  <c r="O863" i="17"/>
  <c r="O862" i="17"/>
  <c r="O861" i="17"/>
  <c r="O860" i="17"/>
  <c r="O859" i="17"/>
  <c r="O858" i="17"/>
  <c r="O857" i="17"/>
  <c r="O856" i="17"/>
  <c r="O855" i="17"/>
  <c r="O854" i="17"/>
  <c r="O853" i="17"/>
  <c r="O852" i="17"/>
  <c r="O851" i="17"/>
  <c r="O850" i="17"/>
  <c r="O849" i="17"/>
  <c r="O848" i="17"/>
  <c r="O847" i="17"/>
  <c r="O846" i="17"/>
  <c r="O845" i="17"/>
  <c r="O844" i="17"/>
  <c r="O843" i="17"/>
  <c r="O842" i="17"/>
  <c r="O841" i="17"/>
  <c r="O840" i="17"/>
  <c r="O839" i="17"/>
  <c r="O838" i="17"/>
  <c r="O837" i="17"/>
  <c r="O836" i="17"/>
  <c r="O835" i="17"/>
  <c r="O834" i="17"/>
  <c r="O833" i="17"/>
  <c r="O832" i="17"/>
  <c r="O831" i="17"/>
  <c r="O830" i="17"/>
  <c r="O829" i="17"/>
  <c r="O828" i="17"/>
  <c r="O827" i="17"/>
  <c r="O826" i="17"/>
  <c r="O825" i="17"/>
  <c r="O824" i="17"/>
  <c r="O823" i="17"/>
  <c r="O822" i="17"/>
  <c r="O821" i="17"/>
  <c r="O820" i="17"/>
  <c r="O819" i="17"/>
  <c r="O818" i="17"/>
  <c r="O817" i="17"/>
  <c r="O816" i="17"/>
  <c r="O815" i="17"/>
  <c r="O814" i="17"/>
  <c r="O813" i="17"/>
  <c r="O812" i="17"/>
  <c r="O811" i="17"/>
  <c r="O810" i="17"/>
  <c r="O809" i="17"/>
  <c r="O808" i="17"/>
  <c r="O807" i="17"/>
  <c r="O806" i="17"/>
  <c r="O805" i="17"/>
  <c r="O804" i="17"/>
  <c r="O803" i="17"/>
  <c r="O802" i="17"/>
  <c r="O801" i="17"/>
  <c r="O800" i="17"/>
  <c r="O799" i="17"/>
  <c r="O798" i="17"/>
  <c r="O797" i="17"/>
  <c r="O796" i="17"/>
  <c r="O795" i="17"/>
  <c r="O794" i="17"/>
  <c r="O793" i="17"/>
  <c r="O792" i="17"/>
  <c r="O791" i="17"/>
  <c r="O790" i="17"/>
  <c r="O789" i="17"/>
  <c r="O788" i="17"/>
  <c r="O787" i="17"/>
  <c r="O786" i="17"/>
  <c r="O785" i="17"/>
  <c r="O784" i="17"/>
  <c r="O783" i="17"/>
  <c r="O782" i="17"/>
  <c r="O781" i="17"/>
  <c r="O780" i="17"/>
  <c r="O779" i="17"/>
  <c r="O778" i="17"/>
  <c r="O777" i="17"/>
  <c r="O776" i="17"/>
  <c r="O775" i="17"/>
  <c r="O774" i="17"/>
  <c r="O773" i="17"/>
  <c r="O772" i="17"/>
  <c r="O771" i="17"/>
  <c r="O770" i="17"/>
  <c r="O769" i="17"/>
  <c r="O768" i="17"/>
  <c r="O767" i="17"/>
  <c r="O766" i="17"/>
  <c r="O765" i="17"/>
  <c r="O764" i="17"/>
  <c r="O763" i="17"/>
  <c r="O762" i="17"/>
  <c r="O761" i="17"/>
  <c r="O760" i="17"/>
  <c r="O759" i="17"/>
  <c r="O758" i="17"/>
  <c r="O757" i="17"/>
  <c r="O756" i="17"/>
  <c r="O755" i="17"/>
  <c r="O754" i="17"/>
  <c r="O753" i="17"/>
  <c r="O752" i="17"/>
  <c r="O751" i="17"/>
  <c r="O750" i="17"/>
  <c r="O749" i="17"/>
  <c r="O748" i="17"/>
  <c r="O747" i="17"/>
  <c r="O746" i="17"/>
  <c r="O745" i="17"/>
  <c r="O744" i="17"/>
  <c r="O743" i="17"/>
  <c r="O742" i="17"/>
  <c r="O741" i="17"/>
  <c r="O740" i="17"/>
  <c r="O739" i="17"/>
  <c r="O738" i="17"/>
  <c r="O737" i="17"/>
  <c r="O736" i="17"/>
  <c r="O735" i="17"/>
  <c r="O734" i="17"/>
  <c r="O733" i="17"/>
  <c r="O732" i="17"/>
  <c r="O731" i="17"/>
  <c r="O730" i="17"/>
  <c r="O729" i="17"/>
  <c r="O728" i="17"/>
  <c r="O727" i="17"/>
  <c r="O726" i="17"/>
  <c r="O725" i="17"/>
  <c r="O724" i="17"/>
  <c r="O723" i="17"/>
  <c r="O722" i="17"/>
  <c r="O721" i="17"/>
  <c r="O720" i="17"/>
  <c r="O719" i="17"/>
  <c r="O718" i="17"/>
  <c r="O717" i="17"/>
  <c r="O716" i="17"/>
  <c r="O715" i="17"/>
  <c r="O714" i="17"/>
  <c r="O713" i="17"/>
  <c r="O712" i="17"/>
  <c r="O711" i="17"/>
  <c r="O710" i="17"/>
  <c r="O709" i="17"/>
  <c r="O708" i="17"/>
  <c r="O707" i="17"/>
  <c r="O706" i="17"/>
  <c r="O705" i="17"/>
  <c r="O704" i="17"/>
  <c r="O703" i="17"/>
  <c r="O702" i="17"/>
  <c r="O701" i="17"/>
  <c r="O700" i="17"/>
  <c r="O699" i="17"/>
  <c r="O698" i="17"/>
  <c r="O697" i="17"/>
  <c r="O696" i="17"/>
  <c r="O695" i="17"/>
  <c r="O694" i="17"/>
  <c r="O693" i="17"/>
  <c r="O692" i="17"/>
  <c r="O691" i="17"/>
  <c r="O690" i="17"/>
  <c r="O689" i="17"/>
  <c r="O688" i="17"/>
  <c r="O687" i="17"/>
  <c r="O686" i="17"/>
  <c r="O685" i="17"/>
  <c r="O684" i="17"/>
  <c r="O683" i="17"/>
  <c r="O682" i="17"/>
  <c r="O681" i="17"/>
  <c r="O680" i="17"/>
  <c r="O679" i="17"/>
  <c r="O678" i="17"/>
  <c r="O677" i="17"/>
  <c r="O676" i="17"/>
  <c r="O675" i="17"/>
  <c r="O674" i="17"/>
  <c r="O673" i="17"/>
  <c r="O672" i="17"/>
  <c r="O671" i="17"/>
  <c r="O670" i="17"/>
  <c r="O669" i="17"/>
  <c r="O668" i="17"/>
  <c r="O667" i="17"/>
  <c r="O666" i="17"/>
  <c r="O665" i="17"/>
  <c r="O664" i="17"/>
  <c r="O663" i="17"/>
  <c r="O662" i="17"/>
  <c r="O661" i="17"/>
  <c r="O660" i="17"/>
  <c r="O659" i="17"/>
  <c r="O658" i="17"/>
  <c r="O657" i="17"/>
  <c r="O656" i="17"/>
  <c r="O655" i="17"/>
  <c r="O654" i="17"/>
  <c r="O653" i="17"/>
  <c r="O652" i="17"/>
  <c r="O651" i="17"/>
  <c r="O650" i="17"/>
  <c r="O649" i="17"/>
  <c r="O648" i="17"/>
  <c r="O647" i="17"/>
  <c r="O646" i="17"/>
  <c r="O645" i="17"/>
  <c r="O644" i="17"/>
  <c r="O643" i="17"/>
  <c r="O642" i="17"/>
  <c r="O641" i="17"/>
  <c r="O640" i="17"/>
  <c r="O639" i="17"/>
  <c r="O638" i="17"/>
  <c r="O637" i="17"/>
  <c r="O636" i="17"/>
  <c r="O635" i="17"/>
  <c r="O634" i="17"/>
  <c r="O633" i="17"/>
  <c r="O632" i="17"/>
  <c r="O631" i="17"/>
  <c r="O630" i="17"/>
  <c r="O629" i="17"/>
  <c r="O628" i="17"/>
  <c r="O627" i="17"/>
  <c r="O626" i="17"/>
  <c r="O625" i="17"/>
  <c r="O624" i="17"/>
  <c r="O623" i="17"/>
  <c r="O622" i="17"/>
  <c r="O621" i="17"/>
  <c r="O620" i="17"/>
  <c r="O619" i="17"/>
  <c r="O618" i="17"/>
  <c r="O617" i="17"/>
  <c r="O616" i="17"/>
  <c r="O615" i="17"/>
  <c r="O614" i="17"/>
  <c r="O613" i="17"/>
  <c r="O612" i="17"/>
  <c r="O611" i="17"/>
  <c r="O610" i="17"/>
  <c r="O609" i="17"/>
  <c r="O608" i="17"/>
  <c r="O607" i="17"/>
  <c r="O606" i="17"/>
  <c r="O605" i="17"/>
  <c r="O604" i="17"/>
  <c r="O603" i="17"/>
  <c r="O602" i="17"/>
  <c r="O601" i="17"/>
  <c r="O600" i="17"/>
  <c r="O599" i="17"/>
  <c r="O598" i="17"/>
  <c r="O597" i="17"/>
  <c r="O596" i="17"/>
  <c r="O595" i="17"/>
  <c r="O594" i="17"/>
  <c r="O593" i="17"/>
  <c r="O592" i="17"/>
  <c r="O591" i="17"/>
  <c r="O590" i="17"/>
  <c r="O589" i="17"/>
  <c r="O588" i="17"/>
  <c r="O587" i="17"/>
  <c r="O586" i="17"/>
  <c r="O585" i="17"/>
  <c r="O584" i="17"/>
  <c r="O583" i="17"/>
  <c r="O582" i="17"/>
  <c r="O581" i="17"/>
  <c r="O580" i="17"/>
  <c r="O579" i="17"/>
  <c r="O578" i="17"/>
  <c r="O577" i="17"/>
  <c r="O576" i="17"/>
  <c r="O575" i="17"/>
  <c r="O574" i="17"/>
  <c r="O573" i="17"/>
  <c r="O572" i="17"/>
  <c r="O571" i="17"/>
  <c r="O570" i="17"/>
  <c r="O569" i="17"/>
  <c r="O568" i="17"/>
  <c r="O567" i="17"/>
  <c r="O566" i="17"/>
  <c r="O565" i="17"/>
  <c r="O564" i="17"/>
  <c r="O563" i="17"/>
  <c r="O562" i="17"/>
  <c r="O561" i="17"/>
  <c r="O560" i="17"/>
  <c r="O559" i="17"/>
  <c r="O558" i="17"/>
  <c r="O557" i="17"/>
  <c r="O556" i="17"/>
  <c r="O555" i="17"/>
  <c r="O554" i="17"/>
  <c r="O553" i="17"/>
  <c r="O552" i="17"/>
  <c r="O551" i="17"/>
  <c r="O550" i="17"/>
  <c r="O549" i="17"/>
  <c r="O548" i="17"/>
  <c r="O547" i="17"/>
  <c r="O546" i="17"/>
  <c r="O545" i="17"/>
  <c r="O544" i="17"/>
  <c r="O543" i="17"/>
  <c r="O542" i="17"/>
  <c r="O541" i="17"/>
  <c r="O540" i="17"/>
  <c r="O539" i="17"/>
  <c r="O538" i="17"/>
  <c r="O537" i="17"/>
  <c r="O536" i="17"/>
  <c r="O535" i="17"/>
  <c r="O534" i="17"/>
  <c r="O533" i="17"/>
  <c r="O532" i="17"/>
  <c r="O531" i="17"/>
  <c r="O530" i="17"/>
  <c r="O529" i="17"/>
  <c r="O528" i="17"/>
  <c r="O527" i="17"/>
  <c r="O526" i="17"/>
  <c r="O525" i="17"/>
  <c r="O524" i="17"/>
  <c r="O523" i="17"/>
  <c r="O522" i="17"/>
  <c r="O521" i="17"/>
  <c r="O520" i="17"/>
  <c r="O519" i="17"/>
  <c r="O518" i="17"/>
  <c r="O517" i="17"/>
  <c r="O516" i="17"/>
  <c r="O515" i="17"/>
  <c r="O514" i="17"/>
  <c r="O513" i="17"/>
  <c r="O512" i="17"/>
  <c r="O511" i="17"/>
  <c r="O510" i="17"/>
  <c r="O509" i="17"/>
  <c r="O508" i="17"/>
  <c r="O507" i="17"/>
  <c r="O506" i="17"/>
  <c r="O505" i="17"/>
  <c r="O504" i="17"/>
  <c r="O503" i="17"/>
  <c r="O502" i="17"/>
  <c r="O501" i="17"/>
  <c r="O500" i="17"/>
  <c r="O499" i="17"/>
  <c r="O498" i="17"/>
  <c r="O497" i="17"/>
  <c r="O496" i="17"/>
  <c r="O495" i="17"/>
  <c r="O494" i="17"/>
  <c r="O493" i="17"/>
  <c r="O492" i="17"/>
  <c r="O491" i="17"/>
  <c r="O490" i="17"/>
  <c r="O489" i="17"/>
  <c r="O488" i="17"/>
  <c r="O487" i="17"/>
  <c r="O486" i="17"/>
  <c r="O485" i="17"/>
  <c r="O484" i="17"/>
  <c r="O483" i="17"/>
  <c r="O482" i="17"/>
  <c r="O481" i="17"/>
  <c r="O480" i="17"/>
  <c r="O479" i="17"/>
  <c r="O478" i="17"/>
  <c r="O477" i="17"/>
  <c r="O476" i="17"/>
  <c r="O475" i="17"/>
  <c r="O474" i="17"/>
  <c r="O473" i="17"/>
  <c r="O472" i="17"/>
  <c r="O471" i="17"/>
  <c r="O470" i="17"/>
  <c r="O469" i="17"/>
  <c r="O468" i="17"/>
  <c r="O467" i="17"/>
  <c r="O466" i="17"/>
  <c r="O465" i="17"/>
  <c r="O464" i="17"/>
  <c r="O463" i="17"/>
  <c r="O462" i="17"/>
  <c r="O461" i="17"/>
  <c r="O460" i="17"/>
  <c r="O459" i="17"/>
  <c r="O458" i="17"/>
  <c r="O457" i="17"/>
  <c r="O456" i="17"/>
  <c r="O455" i="17"/>
  <c r="O454" i="17"/>
  <c r="O453" i="17"/>
  <c r="O452" i="17"/>
  <c r="O451" i="17"/>
  <c r="O450" i="17"/>
  <c r="O449" i="17"/>
  <c r="O448" i="17"/>
  <c r="O447" i="17"/>
  <c r="O446" i="17"/>
  <c r="O445" i="17"/>
  <c r="O444" i="17"/>
  <c r="O443" i="17"/>
  <c r="O442" i="17"/>
  <c r="O441" i="17"/>
  <c r="O440" i="17"/>
  <c r="O439" i="17"/>
  <c r="O438" i="17"/>
  <c r="O437" i="17"/>
  <c r="O436" i="17"/>
  <c r="O435" i="17"/>
  <c r="O434" i="17"/>
  <c r="O433" i="17"/>
  <c r="O432" i="17"/>
  <c r="O431" i="17"/>
  <c r="O430" i="17"/>
  <c r="O429" i="17"/>
  <c r="O428" i="17"/>
  <c r="O427" i="17"/>
  <c r="O426" i="17"/>
  <c r="O425" i="17"/>
  <c r="O424" i="17"/>
  <c r="O423" i="17"/>
  <c r="O422" i="17"/>
  <c r="O421" i="17"/>
  <c r="O420" i="17"/>
  <c r="O419" i="17"/>
  <c r="O418" i="17"/>
  <c r="O417" i="17"/>
  <c r="O416" i="17"/>
  <c r="O415" i="17"/>
  <c r="O414" i="17"/>
  <c r="O413" i="17"/>
  <c r="O412" i="17"/>
  <c r="O411" i="17"/>
  <c r="O410" i="17"/>
  <c r="O409" i="17"/>
  <c r="O408" i="17"/>
  <c r="O407" i="17"/>
  <c r="O406" i="17"/>
  <c r="O405" i="17"/>
  <c r="O404" i="17"/>
  <c r="O403" i="17"/>
  <c r="O402" i="17"/>
  <c r="O401" i="17"/>
  <c r="O400" i="17"/>
  <c r="O399" i="17"/>
  <c r="O398" i="17"/>
  <c r="O397" i="17"/>
  <c r="O396" i="17"/>
  <c r="O395" i="17"/>
  <c r="O394" i="17"/>
  <c r="O393" i="17"/>
  <c r="O392" i="17"/>
  <c r="O391" i="17"/>
  <c r="O390" i="17"/>
  <c r="O389" i="17"/>
  <c r="O388" i="17"/>
  <c r="O387" i="17"/>
  <c r="O386" i="17"/>
  <c r="O385" i="17"/>
  <c r="O384" i="17"/>
  <c r="O383" i="17"/>
  <c r="O382" i="17"/>
  <c r="O381" i="17"/>
  <c r="O380" i="17"/>
  <c r="O379" i="17"/>
  <c r="O378" i="17"/>
  <c r="O377" i="17"/>
  <c r="O376" i="17"/>
  <c r="O375" i="17"/>
  <c r="O374" i="17"/>
  <c r="O373" i="17"/>
  <c r="O372" i="17"/>
  <c r="O371" i="17"/>
  <c r="O370" i="17"/>
  <c r="O369" i="17"/>
  <c r="O368" i="17"/>
  <c r="O367" i="17"/>
  <c r="O366" i="17"/>
  <c r="O365" i="17"/>
  <c r="O364" i="17"/>
  <c r="O363" i="17"/>
  <c r="O362" i="17"/>
  <c r="O361" i="17"/>
  <c r="O360" i="17"/>
  <c r="O359" i="17"/>
  <c r="O358" i="17"/>
  <c r="O357" i="17"/>
  <c r="O356" i="17"/>
  <c r="O355" i="17"/>
  <c r="O354" i="17"/>
  <c r="O353" i="17"/>
  <c r="O352" i="17"/>
  <c r="O351" i="17"/>
  <c r="O350" i="17"/>
  <c r="O349" i="17"/>
  <c r="O348" i="17"/>
  <c r="O347" i="17"/>
  <c r="O346" i="17"/>
  <c r="O345" i="17"/>
  <c r="O344" i="17"/>
  <c r="O343" i="17"/>
  <c r="O342" i="17"/>
  <c r="O341" i="17"/>
  <c r="O340" i="17"/>
  <c r="O339" i="17"/>
  <c r="O338" i="17"/>
  <c r="O337" i="17"/>
  <c r="O336" i="17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3" i="17"/>
  <c r="O282" i="17"/>
  <c r="O281" i="17"/>
  <c r="O280" i="17"/>
  <c r="O279" i="17"/>
  <c r="O278" i="17"/>
  <c r="O277" i="17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245" i="17"/>
  <c r="O244" i="17"/>
  <c r="O243" i="17"/>
  <c r="O242" i="17"/>
  <c r="O241" i="17"/>
  <c r="O240" i="17"/>
  <c r="O239" i="17"/>
  <c r="O238" i="17"/>
  <c r="O237" i="17"/>
  <c r="O236" i="17"/>
  <c r="O235" i="17"/>
  <c r="O234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J4857" i="17"/>
  <c r="I4857" i="17"/>
  <c r="J4856" i="17"/>
  <c r="I4856" i="17"/>
  <c r="J4855" i="17"/>
  <c r="I4855" i="17"/>
  <c r="J4854" i="17"/>
  <c r="I4854" i="17"/>
  <c r="J4853" i="17"/>
  <c r="I4853" i="17"/>
  <c r="J4852" i="17"/>
  <c r="I4852" i="17"/>
  <c r="J4851" i="17"/>
  <c r="I4851" i="17"/>
  <c r="J4850" i="17"/>
  <c r="I4850" i="17"/>
  <c r="J4849" i="17"/>
  <c r="I4849" i="17"/>
  <c r="J4848" i="17"/>
  <c r="I4848" i="17"/>
  <c r="J4847" i="17"/>
  <c r="I4847" i="17"/>
  <c r="J4846" i="17"/>
  <c r="I4846" i="17"/>
  <c r="J4845" i="17"/>
  <c r="I4845" i="17"/>
  <c r="J4844" i="17"/>
  <c r="I4844" i="17"/>
  <c r="J4843" i="17"/>
  <c r="I4843" i="17"/>
  <c r="J4842" i="17"/>
  <c r="I4842" i="17"/>
  <c r="J4841" i="17"/>
  <c r="I4841" i="17"/>
  <c r="J4840" i="17"/>
  <c r="I4840" i="17"/>
  <c r="J4839" i="17"/>
  <c r="I4839" i="17"/>
  <c r="J4838" i="17"/>
  <c r="I4838" i="17"/>
  <c r="J4837" i="17"/>
  <c r="I4837" i="17"/>
  <c r="J4836" i="17"/>
  <c r="I4836" i="17"/>
  <c r="J4835" i="17"/>
  <c r="I4835" i="17"/>
  <c r="J4834" i="17"/>
  <c r="I4834" i="17"/>
  <c r="J4833" i="17"/>
  <c r="I4833" i="17"/>
  <c r="J4998" i="17"/>
  <c r="I4998" i="17"/>
  <c r="J4997" i="17"/>
  <c r="I4997" i="17"/>
  <c r="J4830" i="17"/>
  <c r="I4830" i="17"/>
  <c r="J4829" i="17"/>
  <c r="I4829" i="17"/>
  <c r="J4828" i="17"/>
  <c r="I4828" i="17"/>
  <c r="J4827" i="17"/>
  <c r="I4827" i="17"/>
  <c r="J4826" i="17"/>
  <c r="I4826" i="17"/>
  <c r="J4825" i="17"/>
  <c r="I4825" i="17"/>
  <c r="J4824" i="17"/>
  <c r="I4824" i="17"/>
  <c r="J4823" i="17"/>
  <c r="I4823" i="17"/>
  <c r="J4822" i="17"/>
  <c r="I4822" i="17"/>
  <c r="J4821" i="17"/>
  <c r="I4821" i="17"/>
  <c r="J4820" i="17"/>
  <c r="I4820" i="17"/>
  <c r="J4819" i="17"/>
  <c r="I4819" i="17"/>
  <c r="J4818" i="17"/>
  <c r="I4818" i="17"/>
  <c r="J4817" i="17"/>
  <c r="I4817" i="17"/>
  <c r="J4816" i="17"/>
  <c r="I4816" i="17"/>
  <c r="J4815" i="17"/>
  <c r="I4815" i="17"/>
  <c r="J4814" i="17"/>
  <c r="I4814" i="17"/>
  <c r="J4813" i="17"/>
  <c r="I4813" i="17"/>
  <c r="J4812" i="17"/>
  <c r="I4812" i="17"/>
  <c r="J4811" i="17"/>
  <c r="I4811" i="17"/>
  <c r="J4810" i="17"/>
  <c r="I4810" i="17"/>
  <c r="J4809" i="17"/>
  <c r="I4809" i="17"/>
  <c r="J4808" i="17"/>
  <c r="I4808" i="17"/>
  <c r="J4807" i="17"/>
  <c r="I4807" i="17"/>
  <c r="J4806" i="17"/>
  <c r="I4806" i="17"/>
  <c r="J4805" i="17"/>
  <c r="I4805" i="17"/>
  <c r="J4804" i="17"/>
  <c r="I4804" i="17"/>
  <c r="J4803" i="17"/>
  <c r="I4803" i="17"/>
  <c r="J4802" i="17"/>
  <c r="I4802" i="17"/>
  <c r="J4801" i="17"/>
  <c r="I4801" i="17"/>
  <c r="J4800" i="17"/>
  <c r="I4800" i="17"/>
  <c r="J4799" i="17"/>
  <c r="I4799" i="17"/>
  <c r="J4798" i="17"/>
  <c r="I4798" i="17"/>
  <c r="J4797" i="17"/>
  <c r="I4797" i="17"/>
  <c r="J4796" i="17"/>
  <c r="I4796" i="17"/>
  <c r="J4795" i="17"/>
  <c r="I4795" i="17"/>
  <c r="J4794" i="17"/>
  <c r="I4794" i="17"/>
  <c r="J4793" i="17"/>
  <c r="I4793" i="17"/>
  <c r="J4792" i="17"/>
  <c r="I4792" i="17"/>
  <c r="J4791" i="17"/>
  <c r="I4791" i="17"/>
  <c r="J4790" i="17"/>
  <c r="I4790" i="17"/>
  <c r="J4789" i="17"/>
  <c r="I4789" i="17"/>
  <c r="J4788" i="17"/>
  <c r="I4788" i="17"/>
  <c r="J4787" i="17"/>
  <c r="I4787" i="17"/>
  <c r="J4786" i="17"/>
  <c r="I4786" i="17"/>
  <c r="J4785" i="17"/>
  <c r="I4785" i="17"/>
  <c r="J4784" i="17"/>
  <c r="I4784" i="17"/>
  <c r="J4783" i="17"/>
  <c r="I4783" i="17"/>
  <c r="J4782" i="17"/>
  <c r="I4782" i="17"/>
  <c r="J4781" i="17"/>
  <c r="I4781" i="17"/>
  <c r="J4780" i="17"/>
  <c r="I4780" i="17"/>
  <c r="J4779" i="17"/>
  <c r="I4779" i="17"/>
  <c r="J4778" i="17"/>
  <c r="I4778" i="17"/>
  <c r="J4777" i="17"/>
  <c r="I4777" i="17"/>
  <c r="J4776" i="17"/>
  <c r="I4776" i="17"/>
  <c r="J4775" i="17"/>
  <c r="I4775" i="17"/>
  <c r="J4774" i="17"/>
  <c r="I4774" i="17"/>
  <c r="J4773" i="17"/>
  <c r="I4773" i="17"/>
  <c r="J4772" i="17"/>
  <c r="I4772" i="17"/>
  <c r="J4771" i="17"/>
  <c r="I4771" i="17"/>
  <c r="J4770" i="17"/>
  <c r="I4770" i="17"/>
  <c r="J4769" i="17"/>
  <c r="I4769" i="17"/>
  <c r="J4768" i="17"/>
  <c r="I4768" i="17"/>
  <c r="J4996" i="17"/>
  <c r="I4996" i="17"/>
  <c r="J4995" i="17"/>
  <c r="I4995" i="17"/>
  <c r="J4765" i="17"/>
  <c r="I4765" i="17"/>
  <c r="J4764" i="17"/>
  <c r="I4764" i="17"/>
  <c r="J4763" i="17"/>
  <c r="I4763" i="17"/>
  <c r="J4762" i="17"/>
  <c r="I4762" i="17"/>
  <c r="J4761" i="17"/>
  <c r="I4761" i="17"/>
  <c r="J4760" i="17"/>
  <c r="I4760" i="17"/>
  <c r="J4759" i="17"/>
  <c r="I4759" i="17"/>
  <c r="J4758" i="17"/>
  <c r="I4758" i="17"/>
  <c r="J4757" i="17"/>
  <c r="I4757" i="17"/>
  <c r="J4756" i="17"/>
  <c r="I4756" i="17"/>
  <c r="J4755" i="17"/>
  <c r="I4755" i="17"/>
  <c r="J4754" i="17"/>
  <c r="I4754" i="17"/>
  <c r="J4753" i="17"/>
  <c r="I4753" i="17"/>
  <c r="J4752" i="17"/>
  <c r="I4752" i="17"/>
  <c r="J4751" i="17"/>
  <c r="I4751" i="17"/>
  <c r="J4750" i="17"/>
  <c r="I4750" i="17"/>
  <c r="J4749" i="17"/>
  <c r="I4749" i="17"/>
  <c r="J4748" i="17"/>
  <c r="I4748" i="17"/>
  <c r="J4747" i="17"/>
  <c r="I4747" i="17"/>
  <c r="J4746" i="17"/>
  <c r="I4746" i="17"/>
  <c r="J4745" i="17"/>
  <c r="I4745" i="17"/>
  <c r="J4744" i="17"/>
  <c r="I4744" i="17"/>
  <c r="J4743" i="17"/>
  <c r="I4743" i="17"/>
  <c r="J4742" i="17"/>
  <c r="I4742" i="17"/>
  <c r="J4741" i="17"/>
  <c r="I4741" i="17"/>
  <c r="J4740" i="17"/>
  <c r="I4740" i="17"/>
  <c r="J4739" i="17"/>
  <c r="I4739" i="17"/>
  <c r="J4738" i="17"/>
  <c r="I4738" i="17"/>
  <c r="J4737" i="17"/>
  <c r="I4737" i="17"/>
  <c r="J4736" i="17"/>
  <c r="I4736" i="17"/>
  <c r="J4735" i="17"/>
  <c r="I4735" i="17"/>
  <c r="J4734" i="17"/>
  <c r="I4734" i="17"/>
  <c r="J4733" i="17"/>
  <c r="I4733" i="17"/>
  <c r="J4732" i="17"/>
  <c r="I4732" i="17"/>
  <c r="J4731" i="17"/>
  <c r="I4731" i="17"/>
  <c r="J4730" i="17"/>
  <c r="I4730" i="17"/>
  <c r="J4729" i="17"/>
  <c r="I4729" i="17"/>
  <c r="J4728" i="17"/>
  <c r="I4728" i="17"/>
  <c r="J4727" i="17"/>
  <c r="I4727" i="17"/>
  <c r="J4726" i="17"/>
  <c r="I4726" i="17"/>
  <c r="J4725" i="17"/>
  <c r="I4725" i="17"/>
  <c r="J4724" i="17"/>
  <c r="I4724" i="17"/>
  <c r="J4723" i="17"/>
  <c r="I4723" i="17"/>
  <c r="J4722" i="17"/>
  <c r="I4722" i="17"/>
  <c r="J4721" i="17"/>
  <c r="I4721" i="17"/>
  <c r="J4720" i="17"/>
  <c r="I4720" i="17"/>
  <c r="J4719" i="17"/>
  <c r="I4719" i="17"/>
  <c r="J4994" i="17"/>
  <c r="I4994" i="17"/>
  <c r="J4993" i="17"/>
  <c r="I4993" i="17"/>
  <c r="J4991" i="17"/>
  <c r="I4991" i="17"/>
  <c r="J4990" i="17"/>
  <c r="I4990" i="17"/>
  <c r="J4714" i="17"/>
  <c r="I4714" i="17"/>
  <c r="J4713" i="17"/>
  <c r="I4713" i="17"/>
  <c r="J4712" i="17"/>
  <c r="I4712" i="17"/>
  <c r="J4711" i="17"/>
  <c r="I4711" i="17"/>
  <c r="J4710" i="17"/>
  <c r="I4710" i="17"/>
  <c r="J4709" i="17"/>
  <c r="I4709" i="17"/>
  <c r="J4708" i="17"/>
  <c r="I4708" i="17"/>
  <c r="J4707" i="17"/>
  <c r="I4707" i="17"/>
  <c r="J4706" i="17"/>
  <c r="I4706" i="17"/>
  <c r="J4705" i="17"/>
  <c r="I4705" i="17"/>
  <c r="J4704" i="17"/>
  <c r="I4704" i="17"/>
  <c r="J4703" i="17"/>
  <c r="I4703" i="17"/>
  <c r="J4702" i="17"/>
  <c r="I4702" i="17"/>
  <c r="J4701" i="17"/>
  <c r="I4701" i="17"/>
  <c r="J4700" i="17"/>
  <c r="I4700" i="17"/>
  <c r="J4699" i="17"/>
  <c r="I4699" i="17"/>
  <c r="J4698" i="17"/>
  <c r="I4698" i="17"/>
  <c r="J4697" i="17"/>
  <c r="I4697" i="17"/>
  <c r="J4696" i="17"/>
  <c r="I4696" i="17"/>
  <c r="J4695" i="17"/>
  <c r="I4695" i="17"/>
  <c r="J4694" i="17"/>
  <c r="I4694" i="17"/>
  <c r="J4693" i="17"/>
  <c r="I4693" i="17"/>
  <c r="J4692" i="17"/>
  <c r="I4692" i="17"/>
  <c r="J4691" i="17"/>
  <c r="I4691" i="17"/>
  <c r="J4690" i="17"/>
  <c r="I4690" i="17"/>
  <c r="J4689" i="17"/>
  <c r="I4689" i="17"/>
  <c r="J4688" i="17"/>
  <c r="I4688" i="17"/>
  <c r="J4687" i="17"/>
  <c r="I4687" i="17"/>
  <c r="J4686" i="17"/>
  <c r="I4686" i="17"/>
  <c r="J4685" i="17"/>
  <c r="I4685" i="17"/>
  <c r="J4684" i="17"/>
  <c r="I4684" i="17"/>
  <c r="J4683" i="17"/>
  <c r="I4683" i="17"/>
  <c r="J4682" i="17"/>
  <c r="I4682" i="17"/>
  <c r="J4681" i="17"/>
  <c r="I4681" i="17"/>
  <c r="J4680" i="17"/>
  <c r="I4680" i="17"/>
  <c r="J4679" i="17"/>
  <c r="I4679" i="17"/>
  <c r="J4678" i="17"/>
  <c r="I4678" i="17"/>
  <c r="J4677" i="17"/>
  <c r="I4677" i="17"/>
  <c r="J4676" i="17"/>
  <c r="I4676" i="17"/>
  <c r="J4675" i="17"/>
  <c r="I4675" i="17"/>
  <c r="J4674" i="17"/>
  <c r="I4674" i="17"/>
  <c r="J4673" i="17"/>
  <c r="I4673" i="17"/>
  <c r="J4672" i="17"/>
  <c r="I4672" i="17"/>
  <c r="J4671" i="17"/>
  <c r="I4671" i="17"/>
  <c r="J4670" i="17"/>
  <c r="I4670" i="17"/>
  <c r="J4669" i="17"/>
  <c r="I4669" i="17"/>
  <c r="J4668" i="17"/>
  <c r="I4668" i="17"/>
  <c r="J4667" i="17"/>
  <c r="I4667" i="17"/>
  <c r="J4666" i="17"/>
  <c r="I4666" i="17"/>
  <c r="J4665" i="17"/>
  <c r="I4665" i="17"/>
  <c r="J4664" i="17"/>
  <c r="I4664" i="17"/>
  <c r="J4663" i="17"/>
  <c r="I4663" i="17"/>
  <c r="J4662" i="17"/>
  <c r="I4662" i="17"/>
  <c r="J4661" i="17"/>
  <c r="I4661" i="17"/>
  <c r="J4660" i="17"/>
  <c r="I4660" i="17"/>
  <c r="J4659" i="17"/>
  <c r="I4659" i="17"/>
  <c r="J4658" i="17"/>
  <c r="I4658" i="17"/>
  <c r="J4657" i="17"/>
  <c r="I4657" i="17"/>
  <c r="J4656" i="17"/>
  <c r="I4656" i="17"/>
  <c r="J4655" i="17"/>
  <c r="I4655" i="17"/>
  <c r="J4654" i="17"/>
  <c r="I4654" i="17"/>
  <c r="J4653" i="17"/>
  <c r="I4653" i="17"/>
  <c r="J4989" i="17"/>
  <c r="I4989" i="17"/>
  <c r="J4988" i="17"/>
  <c r="I4988" i="17"/>
  <c r="J4650" i="17"/>
  <c r="I4650" i="17"/>
  <c r="J4649" i="17"/>
  <c r="I4649" i="17"/>
  <c r="J4648" i="17"/>
  <c r="I4648" i="17"/>
  <c r="J4647" i="17"/>
  <c r="I4647" i="17"/>
  <c r="J4646" i="17"/>
  <c r="I4646" i="17"/>
  <c r="J4645" i="17"/>
  <c r="I4645" i="17"/>
  <c r="J4644" i="17"/>
  <c r="I4644" i="17"/>
  <c r="J4643" i="17"/>
  <c r="I4643" i="17"/>
  <c r="J4642" i="17"/>
  <c r="I4642" i="17"/>
  <c r="J4641" i="17"/>
  <c r="I4641" i="17"/>
  <c r="J4640" i="17"/>
  <c r="I4640" i="17"/>
  <c r="J4639" i="17"/>
  <c r="I4639" i="17"/>
  <c r="J4638" i="17"/>
  <c r="I4638" i="17"/>
  <c r="J4637" i="17"/>
  <c r="I4637" i="17"/>
  <c r="J4636" i="17"/>
  <c r="I4636" i="17"/>
  <c r="J4635" i="17"/>
  <c r="I4635" i="17"/>
  <c r="J4634" i="17"/>
  <c r="I4634" i="17"/>
  <c r="J4633" i="17"/>
  <c r="I4633" i="17"/>
  <c r="J4632" i="17"/>
  <c r="I4632" i="17"/>
  <c r="J4631" i="17"/>
  <c r="I4631" i="17"/>
  <c r="J4630" i="17"/>
  <c r="I4630" i="17"/>
  <c r="J4629" i="17"/>
  <c r="I4629" i="17"/>
  <c r="J4628" i="17"/>
  <c r="I4628" i="17"/>
  <c r="J4627" i="17"/>
  <c r="I4627" i="17"/>
  <c r="J4626" i="17"/>
  <c r="I4626" i="17"/>
  <c r="J4625" i="17"/>
  <c r="I4625" i="17"/>
  <c r="J4624" i="17"/>
  <c r="I4624" i="17"/>
  <c r="J4623" i="17"/>
  <c r="I4623" i="17"/>
  <c r="J4622" i="17"/>
  <c r="I4622" i="17"/>
  <c r="J4621" i="17"/>
  <c r="I4621" i="17"/>
  <c r="J4620" i="17"/>
  <c r="I4620" i="17"/>
  <c r="J4619" i="17"/>
  <c r="I4619" i="17"/>
  <c r="J4618" i="17"/>
  <c r="I4618" i="17"/>
  <c r="J4617" i="17"/>
  <c r="I4617" i="17"/>
  <c r="J4616" i="17"/>
  <c r="I4616" i="17"/>
  <c r="J4615" i="17"/>
  <c r="I4615" i="17"/>
  <c r="J4614" i="17"/>
  <c r="I4614" i="17"/>
  <c r="J4613" i="17"/>
  <c r="I4613" i="17"/>
  <c r="J4612" i="17"/>
  <c r="I4612" i="17"/>
  <c r="J4611" i="17"/>
  <c r="I4611" i="17"/>
  <c r="J4610" i="17"/>
  <c r="I4610" i="17"/>
  <c r="J4609" i="17"/>
  <c r="I4609" i="17"/>
  <c r="J4608" i="17"/>
  <c r="I4608" i="17"/>
  <c r="J4607" i="17"/>
  <c r="I4607" i="17"/>
  <c r="J4606" i="17"/>
  <c r="I4606" i="17"/>
  <c r="J4605" i="17"/>
  <c r="I4605" i="17"/>
  <c r="J4604" i="17"/>
  <c r="I4604" i="17"/>
  <c r="J4603" i="17"/>
  <c r="I4603" i="17"/>
  <c r="J4602" i="17"/>
  <c r="I4602" i="17"/>
  <c r="J4601" i="17"/>
  <c r="I4601" i="17"/>
  <c r="J4600" i="17"/>
  <c r="I4600" i="17"/>
  <c r="J4599" i="17"/>
  <c r="I4599" i="17"/>
  <c r="J4598" i="17"/>
  <c r="I4598" i="17"/>
  <c r="J4597" i="17"/>
  <c r="I4597" i="17"/>
  <c r="J4596" i="17"/>
  <c r="I4596" i="17"/>
  <c r="J4595" i="17"/>
  <c r="I4595" i="17"/>
  <c r="J4594" i="17"/>
  <c r="I4594" i="17"/>
  <c r="J4593" i="17"/>
  <c r="I4593" i="17"/>
  <c r="J4592" i="17"/>
  <c r="I4592" i="17"/>
  <c r="J4591" i="17"/>
  <c r="I4591" i="17"/>
  <c r="J4590" i="17"/>
  <c r="I4590" i="17"/>
  <c r="J4589" i="17"/>
  <c r="I4589" i="17"/>
  <c r="J4588" i="17"/>
  <c r="I4588" i="17"/>
  <c r="J4587" i="17"/>
  <c r="I4587" i="17"/>
  <c r="J4586" i="17"/>
  <c r="I4586" i="17"/>
  <c r="J4585" i="17"/>
  <c r="I4585" i="17"/>
  <c r="J4584" i="17"/>
  <c r="I4584" i="17"/>
  <c r="J4583" i="17"/>
  <c r="I4583" i="17"/>
  <c r="J4582" i="17"/>
  <c r="I4582" i="17"/>
  <c r="J4581" i="17"/>
  <c r="I4581" i="17"/>
  <c r="J4580" i="17"/>
  <c r="I4580" i="17"/>
  <c r="J4579" i="17"/>
  <c r="I4579" i="17"/>
  <c r="J4578" i="17"/>
  <c r="I4578" i="17"/>
  <c r="J4577" i="17"/>
  <c r="I4577" i="17"/>
  <c r="J4576" i="17"/>
  <c r="I4576" i="17"/>
  <c r="J4575" i="17"/>
  <c r="I4575" i="17"/>
  <c r="J4574" i="17"/>
  <c r="I4574" i="17"/>
  <c r="J4573" i="17"/>
  <c r="I4573" i="17"/>
  <c r="J4572" i="17"/>
  <c r="I4572" i="17"/>
  <c r="J4571" i="17"/>
  <c r="I4571" i="17"/>
  <c r="J4570" i="17"/>
  <c r="I4570" i="17"/>
  <c r="J4569" i="17"/>
  <c r="I4569" i="17"/>
  <c r="J4568" i="17"/>
  <c r="I4568" i="17"/>
  <c r="J4567" i="17"/>
  <c r="I4567" i="17"/>
  <c r="J4566" i="17"/>
  <c r="I4566" i="17"/>
  <c r="J4565" i="17"/>
  <c r="I4565" i="17"/>
  <c r="J4564" i="17"/>
  <c r="I4564" i="17"/>
  <c r="J4563" i="17"/>
  <c r="I4563" i="17"/>
  <c r="J4562" i="17"/>
  <c r="I4562" i="17"/>
  <c r="J4561" i="17"/>
  <c r="I4561" i="17"/>
  <c r="J4560" i="17"/>
  <c r="I4560" i="17"/>
  <c r="J4559" i="17"/>
  <c r="I4559" i="17"/>
  <c r="J4558" i="17"/>
  <c r="I4558" i="17"/>
  <c r="J4557" i="17"/>
  <c r="I4557" i="17"/>
  <c r="J4556" i="17"/>
  <c r="I4556" i="17"/>
  <c r="J4555" i="17"/>
  <c r="I4555" i="17"/>
  <c r="J4554" i="17"/>
  <c r="I4554" i="17"/>
  <c r="J4553" i="17"/>
  <c r="I4553" i="17"/>
  <c r="J4552" i="17"/>
  <c r="I4552" i="17"/>
  <c r="J4551" i="17"/>
  <c r="I4551" i="17"/>
  <c r="J4550" i="17"/>
  <c r="I4550" i="17"/>
  <c r="J4549" i="17"/>
  <c r="I4549" i="17"/>
  <c r="J4548" i="17"/>
  <c r="I4548" i="17"/>
  <c r="J4547" i="17"/>
  <c r="I4547" i="17"/>
  <c r="J4546" i="17"/>
  <c r="I4546" i="17"/>
  <c r="J4545" i="17"/>
  <c r="I4545" i="17"/>
  <c r="J4544" i="17"/>
  <c r="I4544" i="17"/>
  <c r="J4543" i="17"/>
  <c r="I4543" i="17"/>
  <c r="J4542" i="17"/>
  <c r="I4542" i="17"/>
  <c r="J4541" i="17"/>
  <c r="I4541" i="17"/>
  <c r="J4540" i="17"/>
  <c r="I4540" i="17"/>
  <c r="J4539" i="17"/>
  <c r="I4539" i="17"/>
  <c r="J4538" i="17"/>
  <c r="I4538" i="17"/>
  <c r="J4537" i="17"/>
  <c r="I4537" i="17"/>
  <c r="J4985" i="17"/>
  <c r="I4985" i="17"/>
  <c r="J4982" i="17"/>
  <c r="I4982" i="17"/>
  <c r="J4534" i="17"/>
  <c r="I4534" i="17"/>
  <c r="J4533" i="17"/>
  <c r="I4533" i="17"/>
  <c r="J4532" i="17"/>
  <c r="I4532" i="17"/>
  <c r="J4531" i="17"/>
  <c r="I4531" i="17"/>
  <c r="J4530" i="17"/>
  <c r="I4530" i="17"/>
  <c r="J4529" i="17"/>
  <c r="I4529" i="17"/>
  <c r="J4528" i="17"/>
  <c r="I4528" i="17"/>
  <c r="J4527" i="17"/>
  <c r="I4527" i="17"/>
  <c r="J4526" i="17"/>
  <c r="I4526" i="17"/>
  <c r="J4525" i="17"/>
  <c r="I4525" i="17"/>
  <c r="J4524" i="17"/>
  <c r="I4524" i="17"/>
  <c r="J4523" i="17"/>
  <c r="I4523" i="17"/>
  <c r="J4522" i="17"/>
  <c r="I4522" i="17"/>
  <c r="J4521" i="17"/>
  <c r="I4521" i="17"/>
  <c r="J4520" i="17"/>
  <c r="I4520" i="17"/>
  <c r="J4519" i="17"/>
  <c r="I4519" i="17"/>
  <c r="J4518" i="17"/>
  <c r="I4518" i="17"/>
  <c r="J4517" i="17"/>
  <c r="I4517" i="17"/>
  <c r="J4516" i="17"/>
  <c r="I4516" i="17"/>
  <c r="J4515" i="17"/>
  <c r="I4515" i="17"/>
  <c r="J4514" i="17"/>
  <c r="I4514" i="17"/>
  <c r="J4980" i="17"/>
  <c r="I4980" i="17"/>
  <c r="J4978" i="17"/>
  <c r="I4978" i="17"/>
  <c r="J4975" i="17"/>
  <c r="I4975" i="17"/>
  <c r="J4974" i="17"/>
  <c r="I4974" i="17"/>
  <c r="J4509" i="17"/>
  <c r="I4509" i="17"/>
  <c r="J4508" i="17"/>
  <c r="I4508" i="17"/>
  <c r="J4507" i="17"/>
  <c r="I4507" i="17"/>
  <c r="J4506" i="17"/>
  <c r="I4506" i="17"/>
  <c r="J4505" i="17"/>
  <c r="I4505" i="17"/>
  <c r="J4504" i="17"/>
  <c r="I4504" i="17"/>
  <c r="J4503" i="17"/>
  <c r="I4503" i="17"/>
  <c r="J4502" i="17"/>
  <c r="I4502" i="17"/>
  <c r="J4501" i="17"/>
  <c r="I4501" i="17"/>
  <c r="J4500" i="17"/>
  <c r="I4500" i="17"/>
  <c r="J4499" i="17"/>
  <c r="I4499" i="17"/>
  <c r="J4498" i="17"/>
  <c r="I4498" i="17"/>
  <c r="J4497" i="17"/>
  <c r="I4497" i="17"/>
  <c r="J4496" i="17"/>
  <c r="I4496" i="17"/>
  <c r="J4495" i="17"/>
  <c r="I4495" i="17"/>
  <c r="J4494" i="17"/>
  <c r="I4494" i="17"/>
  <c r="J4493" i="17"/>
  <c r="I4493" i="17"/>
  <c r="J4492" i="17"/>
  <c r="I4492" i="17"/>
  <c r="J4491" i="17"/>
  <c r="I4491" i="17"/>
  <c r="J4490" i="17"/>
  <c r="I4490" i="17"/>
  <c r="J4489" i="17"/>
  <c r="I4489" i="17"/>
  <c r="J4488" i="17"/>
  <c r="I4488" i="17"/>
  <c r="J4487" i="17"/>
  <c r="I4487" i="17"/>
  <c r="J4486" i="17"/>
  <c r="I4486" i="17"/>
  <c r="J4485" i="17"/>
  <c r="I4485" i="17"/>
  <c r="J4484" i="17"/>
  <c r="I4484" i="17"/>
  <c r="J4483" i="17"/>
  <c r="I4483" i="17"/>
  <c r="J4482" i="17"/>
  <c r="I4482" i="17"/>
  <c r="J4481" i="17"/>
  <c r="I4481" i="17"/>
  <c r="J4480" i="17"/>
  <c r="I4480" i="17"/>
  <c r="J4479" i="17"/>
  <c r="I4479" i="17"/>
  <c r="J4478" i="17"/>
  <c r="I4478" i="17"/>
  <c r="J4477" i="17"/>
  <c r="I4477" i="17"/>
  <c r="J4476" i="17"/>
  <c r="I4476" i="17"/>
  <c r="J4475" i="17"/>
  <c r="I4475" i="17"/>
  <c r="J4474" i="17"/>
  <c r="I4474" i="17"/>
  <c r="J4473" i="17"/>
  <c r="I4473" i="17"/>
  <c r="J4472" i="17"/>
  <c r="I4472" i="17"/>
  <c r="J4471" i="17"/>
  <c r="I4471" i="17"/>
  <c r="J4470" i="17"/>
  <c r="I4470" i="17"/>
  <c r="J4469" i="17"/>
  <c r="I4469" i="17"/>
  <c r="J4468" i="17"/>
  <c r="I4468" i="17"/>
  <c r="J4467" i="17"/>
  <c r="I4467" i="17"/>
  <c r="J4466" i="17"/>
  <c r="I4466" i="17"/>
  <c r="J4465" i="17"/>
  <c r="I4465" i="17"/>
  <c r="J4464" i="17"/>
  <c r="I4464" i="17"/>
  <c r="J4463" i="17"/>
  <c r="I4463" i="17"/>
  <c r="J4462" i="17"/>
  <c r="I4462" i="17"/>
  <c r="J4461" i="17"/>
  <c r="I4461" i="17"/>
  <c r="J4460" i="17"/>
  <c r="I4460" i="17"/>
  <c r="J4459" i="17"/>
  <c r="I4459" i="17"/>
  <c r="J4458" i="17"/>
  <c r="I4458" i="17"/>
  <c r="J4457" i="17"/>
  <c r="I4457" i="17"/>
  <c r="J4456" i="17"/>
  <c r="I4456" i="17"/>
  <c r="J4455" i="17"/>
  <c r="I4455" i="17"/>
  <c r="J4454" i="17"/>
  <c r="I4454" i="17"/>
  <c r="J4453" i="17"/>
  <c r="I4453" i="17"/>
  <c r="J4452" i="17"/>
  <c r="I4452" i="17"/>
  <c r="J4451" i="17"/>
  <c r="I4451" i="17"/>
  <c r="J4450" i="17"/>
  <c r="I4450" i="17"/>
  <c r="J4449" i="17"/>
  <c r="I4449" i="17"/>
  <c r="J4448" i="17"/>
  <c r="I4448" i="17"/>
  <c r="J4447" i="17"/>
  <c r="I4447" i="17"/>
  <c r="J4446" i="17"/>
  <c r="I4446" i="17"/>
  <c r="J4445" i="17"/>
  <c r="I4445" i="17"/>
  <c r="J4444" i="17"/>
  <c r="I4444" i="17"/>
  <c r="J4443" i="17"/>
  <c r="I4443" i="17"/>
  <c r="J4442" i="17"/>
  <c r="I4442" i="17"/>
  <c r="J4441" i="17"/>
  <c r="I4441" i="17"/>
  <c r="J4440" i="17"/>
  <c r="I4440" i="17"/>
  <c r="J4439" i="17"/>
  <c r="I4439" i="17"/>
  <c r="J4438" i="17"/>
  <c r="I4438" i="17"/>
  <c r="J4437" i="17"/>
  <c r="I4437" i="17"/>
  <c r="J4436" i="17"/>
  <c r="I4436" i="17"/>
  <c r="J4435" i="17"/>
  <c r="I4435" i="17"/>
  <c r="J4434" i="17"/>
  <c r="I4434" i="17"/>
  <c r="J4433" i="17"/>
  <c r="I4433" i="17"/>
  <c r="J4432" i="17"/>
  <c r="I4432" i="17"/>
  <c r="J4431" i="17"/>
  <c r="I4431" i="17"/>
  <c r="J4430" i="17"/>
  <c r="I4430" i="17"/>
  <c r="J4429" i="17"/>
  <c r="I4429" i="17"/>
  <c r="J4428" i="17"/>
  <c r="I4428" i="17"/>
  <c r="J4427" i="17"/>
  <c r="I4427" i="17"/>
  <c r="J4426" i="17"/>
  <c r="I4426" i="17"/>
  <c r="J4425" i="17"/>
  <c r="I4425" i="17"/>
  <c r="J4424" i="17"/>
  <c r="I4424" i="17"/>
  <c r="J4423" i="17"/>
  <c r="I4423" i="17"/>
  <c r="J4422" i="17"/>
  <c r="I4422" i="17"/>
  <c r="J4421" i="17"/>
  <c r="I4421" i="17"/>
  <c r="J4420" i="17"/>
  <c r="I4420" i="17"/>
  <c r="J4419" i="17"/>
  <c r="I4419" i="17"/>
  <c r="J4418" i="17"/>
  <c r="I4418" i="17"/>
  <c r="J4417" i="17"/>
  <c r="I4417" i="17"/>
  <c r="J4416" i="17"/>
  <c r="I4416" i="17"/>
  <c r="J4415" i="17"/>
  <c r="I4415" i="17"/>
  <c r="J4414" i="17"/>
  <c r="I4414" i="17"/>
  <c r="J4413" i="17"/>
  <c r="I4413" i="17"/>
  <c r="J4412" i="17"/>
  <c r="I4412" i="17"/>
  <c r="J4411" i="17"/>
  <c r="I4411" i="17"/>
  <c r="J4410" i="17"/>
  <c r="I4410" i="17"/>
  <c r="J4409" i="17"/>
  <c r="I4409" i="17"/>
  <c r="J4408" i="17"/>
  <c r="I4408" i="17"/>
  <c r="J4407" i="17"/>
  <c r="I4407" i="17"/>
  <c r="J4406" i="17"/>
  <c r="I4406" i="17"/>
  <c r="J4405" i="17"/>
  <c r="I4405" i="17"/>
  <c r="J4404" i="17"/>
  <c r="I4404" i="17"/>
  <c r="J4403" i="17"/>
  <c r="I4403" i="17"/>
  <c r="J4402" i="17"/>
  <c r="I4402" i="17"/>
  <c r="J4401" i="17"/>
  <c r="I4401" i="17"/>
  <c r="J4400" i="17"/>
  <c r="I4400" i="17"/>
  <c r="J4399" i="17"/>
  <c r="I4399" i="17"/>
  <c r="J4973" i="17"/>
  <c r="I4973" i="17"/>
  <c r="J4971" i="17"/>
  <c r="I4971" i="17"/>
  <c r="J4396" i="17"/>
  <c r="I4396" i="17"/>
  <c r="J4395" i="17"/>
  <c r="I4395" i="17"/>
  <c r="J4394" i="17"/>
  <c r="I4394" i="17"/>
  <c r="J4393" i="17"/>
  <c r="I4393" i="17"/>
  <c r="J4392" i="17"/>
  <c r="I4392" i="17"/>
  <c r="J4391" i="17"/>
  <c r="I4391" i="17"/>
  <c r="J4390" i="17"/>
  <c r="I4390" i="17"/>
  <c r="J4389" i="17"/>
  <c r="I4389" i="17"/>
  <c r="J4388" i="17"/>
  <c r="I4388" i="17"/>
  <c r="J4387" i="17"/>
  <c r="I4387" i="17"/>
  <c r="J4386" i="17"/>
  <c r="I4386" i="17"/>
  <c r="J4385" i="17"/>
  <c r="I4385" i="17"/>
  <c r="J4384" i="17"/>
  <c r="I4384" i="17"/>
  <c r="J4383" i="17"/>
  <c r="I4383" i="17"/>
  <c r="J4382" i="17"/>
  <c r="I4382" i="17"/>
  <c r="J4381" i="17"/>
  <c r="I4381" i="17"/>
  <c r="J4380" i="17"/>
  <c r="I4380" i="17"/>
  <c r="J4379" i="17"/>
  <c r="I4379" i="17"/>
  <c r="J4378" i="17"/>
  <c r="I4378" i="17"/>
  <c r="J4377" i="17"/>
  <c r="I4377" i="17"/>
  <c r="J4376" i="17"/>
  <c r="I4376" i="17"/>
  <c r="J4375" i="17"/>
  <c r="I4375" i="17"/>
  <c r="J4374" i="17"/>
  <c r="I4374" i="17"/>
  <c r="J4373" i="17"/>
  <c r="I4373" i="17"/>
  <c r="J4372" i="17"/>
  <c r="I4372" i="17"/>
  <c r="J4371" i="17"/>
  <c r="I4371" i="17"/>
  <c r="J4370" i="17"/>
  <c r="I4370" i="17"/>
  <c r="J4369" i="17"/>
  <c r="I4369" i="17"/>
  <c r="J4368" i="17"/>
  <c r="I4368" i="17"/>
  <c r="J4367" i="17"/>
  <c r="I4367" i="17"/>
  <c r="J4366" i="17"/>
  <c r="I4366" i="17"/>
  <c r="J4365" i="17"/>
  <c r="I4365" i="17"/>
  <c r="J4364" i="17"/>
  <c r="I4364" i="17"/>
  <c r="J4363" i="17"/>
  <c r="I4363" i="17"/>
  <c r="J4362" i="17"/>
  <c r="I4362" i="17"/>
  <c r="J4361" i="17"/>
  <c r="I4361" i="17"/>
  <c r="J4360" i="17"/>
  <c r="I4360" i="17"/>
  <c r="J4359" i="17"/>
  <c r="I4359" i="17"/>
  <c r="J4358" i="17"/>
  <c r="I4358" i="17"/>
  <c r="J4357" i="17"/>
  <c r="I4357" i="17"/>
  <c r="J4356" i="17"/>
  <c r="I4356" i="17"/>
  <c r="J4355" i="17"/>
  <c r="I4355" i="17"/>
  <c r="J4354" i="17"/>
  <c r="I4354" i="17"/>
  <c r="J4353" i="17"/>
  <c r="I4353" i="17"/>
  <c r="J4352" i="17"/>
  <c r="I4352" i="17"/>
  <c r="J4351" i="17"/>
  <c r="I4351" i="17"/>
  <c r="J4350" i="17"/>
  <c r="I4350" i="17"/>
  <c r="J4349" i="17"/>
  <c r="I4349" i="17"/>
  <c r="J4348" i="17"/>
  <c r="I4348" i="17"/>
  <c r="J4347" i="17"/>
  <c r="I4347" i="17"/>
  <c r="J4346" i="17"/>
  <c r="I4346" i="17"/>
  <c r="J4345" i="17"/>
  <c r="I4345" i="17"/>
  <c r="J4344" i="17"/>
  <c r="I4344" i="17"/>
  <c r="J4343" i="17"/>
  <c r="I4343" i="17"/>
  <c r="J4342" i="17"/>
  <c r="I4342" i="17"/>
  <c r="J4341" i="17"/>
  <c r="I4341" i="17"/>
  <c r="J4340" i="17"/>
  <c r="I4340" i="17"/>
  <c r="J4339" i="17"/>
  <c r="I4339" i="17"/>
  <c r="J4338" i="17"/>
  <c r="I4338" i="17"/>
  <c r="J4337" i="17"/>
  <c r="I4337" i="17"/>
  <c r="J4336" i="17"/>
  <c r="I4336" i="17"/>
  <c r="J4335" i="17"/>
  <c r="I4335" i="17"/>
  <c r="J4334" i="17"/>
  <c r="I4334" i="17"/>
  <c r="J4333" i="17"/>
  <c r="I4333" i="17"/>
  <c r="J4332" i="17"/>
  <c r="I4332" i="17"/>
  <c r="J4331" i="17"/>
  <c r="I4331" i="17"/>
  <c r="J4330" i="17"/>
  <c r="I4330" i="17"/>
  <c r="J4329" i="17"/>
  <c r="I4329" i="17"/>
  <c r="J4328" i="17"/>
  <c r="I4328" i="17"/>
  <c r="J4327" i="17"/>
  <c r="I4327" i="17"/>
  <c r="J4326" i="17"/>
  <c r="I4326" i="17"/>
  <c r="J4325" i="17"/>
  <c r="I4325" i="17"/>
  <c r="J4324" i="17"/>
  <c r="I4324" i="17"/>
  <c r="J4323" i="17"/>
  <c r="I4323" i="17"/>
  <c r="J4322" i="17"/>
  <c r="I4322" i="17"/>
  <c r="J4321" i="17"/>
  <c r="I4321" i="17"/>
  <c r="J4320" i="17"/>
  <c r="I4320" i="17"/>
  <c r="J4319" i="17"/>
  <c r="I4319" i="17"/>
  <c r="J4318" i="17"/>
  <c r="I4318" i="17"/>
  <c r="J4317" i="17"/>
  <c r="I4317" i="17"/>
  <c r="J4970" i="17"/>
  <c r="I4970" i="17"/>
  <c r="J4969" i="17"/>
  <c r="I4969" i="17"/>
  <c r="J4968" i="17"/>
  <c r="I4968" i="17"/>
  <c r="J4966" i="17"/>
  <c r="I4966" i="17"/>
  <c r="J4965" i="17"/>
  <c r="I4965" i="17"/>
  <c r="J4964" i="17"/>
  <c r="I4964" i="17"/>
  <c r="J4960" i="17"/>
  <c r="I4960" i="17"/>
  <c r="J4959" i="17"/>
  <c r="I4959" i="17"/>
  <c r="J4308" i="17"/>
  <c r="I4308" i="17"/>
  <c r="J4307" i="17"/>
  <c r="I4307" i="17"/>
  <c r="J4306" i="17"/>
  <c r="I4306" i="17"/>
  <c r="J4305" i="17"/>
  <c r="I4305" i="17"/>
  <c r="J4304" i="17"/>
  <c r="I4304" i="17"/>
  <c r="J4303" i="17"/>
  <c r="I4303" i="17"/>
  <c r="J4302" i="17"/>
  <c r="I4302" i="17"/>
  <c r="J4301" i="17"/>
  <c r="I4301" i="17"/>
  <c r="J4300" i="17"/>
  <c r="I4300" i="17"/>
  <c r="J4299" i="17"/>
  <c r="I4299" i="17"/>
  <c r="J4298" i="17"/>
  <c r="I4298" i="17"/>
  <c r="J4297" i="17"/>
  <c r="I4297" i="17"/>
  <c r="J4296" i="17"/>
  <c r="I4296" i="17"/>
  <c r="J4295" i="17"/>
  <c r="I4295" i="17"/>
  <c r="J4294" i="17"/>
  <c r="I4294" i="17"/>
  <c r="J4293" i="17"/>
  <c r="I4293" i="17"/>
  <c r="J4292" i="17"/>
  <c r="I4292" i="17"/>
  <c r="J4291" i="17"/>
  <c r="I4291" i="17"/>
  <c r="J4290" i="17"/>
  <c r="I4290" i="17"/>
  <c r="J4289" i="17"/>
  <c r="I4289" i="17"/>
  <c r="J4288" i="17"/>
  <c r="I4288" i="17"/>
  <c r="J4287" i="17"/>
  <c r="I4287" i="17"/>
  <c r="J4286" i="17"/>
  <c r="I4286" i="17"/>
  <c r="J4285" i="17"/>
  <c r="I4285" i="17"/>
  <c r="J4284" i="17"/>
  <c r="I4284" i="17"/>
  <c r="J4283" i="17"/>
  <c r="I4283" i="17"/>
  <c r="J4282" i="17"/>
  <c r="I4282" i="17"/>
  <c r="J4281" i="17"/>
  <c r="I4281" i="17"/>
  <c r="J4280" i="17"/>
  <c r="I4280" i="17"/>
  <c r="J4279" i="17"/>
  <c r="I4279" i="17"/>
  <c r="J4278" i="17"/>
  <c r="I4278" i="17"/>
  <c r="J4277" i="17"/>
  <c r="I4277" i="17"/>
  <c r="J4276" i="17"/>
  <c r="I4276" i="17"/>
  <c r="J4275" i="17"/>
  <c r="I4275" i="17"/>
  <c r="J4274" i="17"/>
  <c r="I4274" i="17"/>
  <c r="J4273" i="17"/>
  <c r="I4273" i="17"/>
  <c r="J4272" i="17"/>
  <c r="I4272" i="17"/>
  <c r="J4271" i="17"/>
  <c r="I4271" i="17"/>
  <c r="J4270" i="17"/>
  <c r="I4270" i="17"/>
  <c r="J4269" i="17"/>
  <c r="I4269" i="17"/>
  <c r="J4268" i="17"/>
  <c r="I4268" i="17"/>
  <c r="J4267" i="17"/>
  <c r="I4267" i="17"/>
  <c r="J4266" i="17"/>
  <c r="I4266" i="17"/>
  <c r="J4265" i="17"/>
  <c r="I4265" i="17"/>
  <c r="J4264" i="17"/>
  <c r="I4264" i="17"/>
  <c r="J4263" i="17"/>
  <c r="I4263" i="17"/>
  <c r="J4262" i="17"/>
  <c r="I4262" i="17"/>
  <c r="J4261" i="17"/>
  <c r="I4261" i="17"/>
  <c r="J4260" i="17"/>
  <c r="I4260" i="17"/>
  <c r="J4259" i="17"/>
  <c r="I4259" i="17"/>
  <c r="J4258" i="17"/>
  <c r="I4258" i="17"/>
  <c r="J4257" i="17"/>
  <c r="I4257" i="17"/>
  <c r="J4256" i="17"/>
  <c r="I4256" i="17"/>
  <c r="J4255" i="17"/>
  <c r="I4255" i="17"/>
  <c r="J4254" i="17"/>
  <c r="I4254" i="17"/>
  <c r="J4253" i="17"/>
  <c r="I4253" i="17"/>
  <c r="J4252" i="17"/>
  <c r="I4252" i="17"/>
  <c r="J4251" i="17"/>
  <c r="I4251" i="17"/>
  <c r="J4250" i="17"/>
  <c r="I4250" i="17"/>
  <c r="J4249" i="17"/>
  <c r="I4249" i="17"/>
  <c r="J4248" i="17"/>
  <c r="I4248" i="17"/>
  <c r="J4247" i="17"/>
  <c r="I4247" i="17"/>
  <c r="J4246" i="17"/>
  <c r="I4246" i="17"/>
  <c r="J4245" i="17"/>
  <c r="I4245" i="17"/>
  <c r="J4244" i="17"/>
  <c r="I4244" i="17"/>
  <c r="J4243" i="17"/>
  <c r="I4243" i="17"/>
  <c r="J4242" i="17"/>
  <c r="I4242" i="17"/>
  <c r="J4241" i="17"/>
  <c r="I4241" i="17"/>
  <c r="J4240" i="17"/>
  <c r="I4240" i="17"/>
  <c r="J4239" i="17"/>
  <c r="I4239" i="17"/>
  <c r="J4238" i="17"/>
  <c r="I4238" i="17"/>
  <c r="J4237" i="17"/>
  <c r="I4237" i="17"/>
  <c r="J4236" i="17"/>
  <c r="I4236" i="17"/>
  <c r="J4235" i="17"/>
  <c r="I4235" i="17"/>
  <c r="J4234" i="17"/>
  <c r="I4234" i="17"/>
  <c r="J4233" i="17"/>
  <c r="I4233" i="17"/>
  <c r="J4232" i="17"/>
  <c r="I4232" i="17"/>
  <c r="J4231" i="17"/>
  <c r="I4231" i="17"/>
  <c r="J4230" i="17"/>
  <c r="I4230" i="17"/>
  <c r="J4229" i="17"/>
  <c r="I4229" i="17"/>
  <c r="J4228" i="17"/>
  <c r="I4228" i="17"/>
  <c r="J4227" i="17"/>
  <c r="I4227" i="17"/>
  <c r="J4226" i="17"/>
  <c r="I4226" i="17"/>
  <c r="J4225" i="17"/>
  <c r="I4225" i="17"/>
  <c r="J4224" i="17"/>
  <c r="I4224" i="17"/>
  <c r="J4223" i="17"/>
  <c r="I4223" i="17"/>
  <c r="J4222" i="17"/>
  <c r="I4222" i="17"/>
  <c r="J4221" i="17"/>
  <c r="I4221" i="17"/>
  <c r="J4220" i="17"/>
  <c r="I4220" i="17"/>
  <c r="J4219" i="17"/>
  <c r="I4219" i="17"/>
  <c r="J4218" i="17"/>
  <c r="I4218" i="17"/>
  <c r="J4217" i="17"/>
  <c r="I4217" i="17"/>
  <c r="J4216" i="17"/>
  <c r="I4216" i="17"/>
  <c r="J4215" i="17"/>
  <c r="I4215" i="17"/>
  <c r="J4214" i="17"/>
  <c r="I4214" i="17"/>
  <c r="J4213" i="17"/>
  <c r="I4213" i="17"/>
  <c r="J4212" i="17"/>
  <c r="I4212" i="17"/>
  <c r="J4211" i="17"/>
  <c r="I4211" i="17"/>
  <c r="J4210" i="17"/>
  <c r="I4210" i="17"/>
  <c r="J4209" i="17"/>
  <c r="I4209" i="17"/>
  <c r="J4208" i="17"/>
  <c r="I4208" i="17"/>
  <c r="J4207" i="17"/>
  <c r="I4207" i="17"/>
  <c r="J4206" i="17"/>
  <c r="I4206" i="17"/>
  <c r="J4205" i="17"/>
  <c r="I4205" i="17"/>
  <c r="J4204" i="17"/>
  <c r="I4204" i="17"/>
  <c r="J4203" i="17"/>
  <c r="I4203" i="17"/>
  <c r="J4202" i="17"/>
  <c r="I4202" i="17"/>
  <c r="J4201" i="17"/>
  <c r="I4201" i="17"/>
  <c r="J4200" i="17"/>
  <c r="I4200" i="17"/>
  <c r="J4199" i="17"/>
  <c r="I4199" i="17"/>
  <c r="J4198" i="17"/>
  <c r="I4198" i="17"/>
  <c r="J4197" i="17"/>
  <c r="I4197" i="17"/>
  <c r="J4196" i="17"/>
  <c r="I4196" i="17"/>
  <c r="J4195" i="17"/>
  <c r="I4195" i="17"/>
  <c r="J4194" i="17"/>
  <c r="I4194" i="17"/>
  <c r="J4193" i="17"/>
  <c r="I4193" i="17"/>
  <c r="J4192" i="17"/>
  <c r="I4192" i="17"/>
  <c r="J4191" i="17"/>
  <c r="I4191" i="17"/>
  <c r="J4190" i="17"/>
  <c r="I4190" i="17"/>
  <c r="J4189" i="17"/>
  <c r="I4189" i="17"/>
  <c r="J4188" i="17"/>
  <c r="I4188" i="17"/>
  <c r="J4187" i="17"/>
  <c r="I4187" i="17"/>
  <c r="J4186" i="17"/>
  <c r="I4186" i="17"/>
  <c r="J4185" i="17"/>
  <c r="I4185" i="17"/>
  <c r="J4184" i="17"/>
  <c r="I4184" i="17"/>
  <c r="J4183" i="17"/>
  <c r="I4183" i="17"/>
  <c r="J4182" i="17"/>
  <c r="I4182" i="17"/>
  <c r="J4181" i="17"/>
  <c r="I4181" i="17"/>
  <c r="J4180" i="17"/>
  <c r="I4180" i="17"/>
  <c r="J4179" i="17"/>
  <c r="I4179" i="17"/>
  <c r="J4178" i="17"/>
  <c r="I4178" i="17"/>
  <c r="J4177" i="17"/>
  <c r="I4177" i="17"/>
  <c r="J4176" i="17"/>
  <c r="I4176" i="17"/>
  <c r="J4175" i="17"/>
  <c r="I4175" i="17"/>
  <c r="J4174" i="17"/>
  <c r="I4174" i="17"/>
  <c r="J4173" i="17"/>
  <c r="I4173" i="17"/>
  <c r="J4172" i="17"/>
  <c r="I4172" i="17"/>
  <c r="J4171" i="17"/>
  <c r="I4171" i="17"/>
  <c r="J4170" i="17"/>
  <c r="I4170" i="17"/>
  <c r="J4169" i="17"/>
  <c r="I4169" i="17"/>
  <c r="J4168" i="17"/>
  <c r="I4168" i="17"/>
  <c r="J4167" i="17"/>
  <c r="I4167" i="17"/>
  <c r="J4166" i="17"/>
  <c r="I4166" i="17"/>
  <c r="J4165" i="17"/>
  <c r="I4165" i="17"/>
  <c r="J4164" i="17"/>
  <c r="I4164" i="17"/>
  <c r="J4163" i="17"/>
  <c r="I4163" i="17"/>
  <c r="J4162" i="17"/>
  <c r="I4162" i="17"/>
  <c r="J4161" i="17"/>
  <c r="I4161" i="17"/>
  <c r="J4160" i="17"/>
  <c r="I4160" i="17"/>
  <c r="J4159" i="17"/>
  <c r="I4159" i="17"/>
  <c r="J4158" i="17"/>
  <c r="I4158" i="17"/>
  <c r="J4157" i="17"/>
  <c r="I4157" i="17"/>
  <c r="J4156" i="17"/>
  <c r="I4156" i="17"/>
  <c r="J4155" i="17"/>
  <c r="I4155" i="17"/>
  <c r="J4154" i="17"/>
  <c r="I4154" i="17"/>
  <c r="J4153" i="17"/>
  <c r="I4153" i="17"/>
  <c r="J4152" i="17"/>
  <c r="I4152" i="17"/>
  <c r="J4151" i="17"/>
  <c r="I4151" i="17"/>
  <c r="J4150" i="17"/>
  <c r="I4150" i="17"/>
  <c r="J4149" i="17"/>
  <c r="I4149" i="17"/>
  <c r="J4148" i="17"/>
  <c r="I4148" i="17"/>
  <c r="J4147" i="17"/>
  <c r="I4147" i="17"/>
  <c r="J4146" i="17"/>
  <c r="I4146" i="17"/>
  <c r="J4145" i="17"/>
  <c r="I4145" i="17"/>
  <c r="J4144" i="17"/>
  <c r="I4144" i="17"/>
  <c r="J4143" i="17"/>
  <c r="I4143" i="17"/>
  <c r="J4142" i="17"/>
  <c r="I4142" i="17"/>
  <c r="J4141" i="17"/>
  <c r="I4141" i="17"/>
  <c r="J4140" i="17"/>
  <c r="I4140" i="17"/>
  <c r="J4139" i="17"/>
  <c r="I4139" i="17"/>
  <c r="J4138" i="17"/>
  <c r="I4138" i="17"/>
  <c r="J4137" i="17"/>
  <c r="I4137" i="17"/>
  <c r="J4136" i="17"/>
  <c r="I4136" i="17"/>
  <c r="J4135" i="17"/>
  <c r="I4135" i="17"/>
  <c r="J4134" i="17"/>
  <c r="I4134" i="17"/>
  <c r="J4133" i="17"/>
  <c r="I4133" i="17"/>
  <c r="J4132" i="17"/>
  <c r="I4132" i="17"/>
  <c r="J4131" i="17"/>
  <c r="I4131" i="17"/>
  <c r="J4130" i="17"/>
  <c r="I4130" i="17"/>
  <c r="J4129" i="17"/>
  <c r="I4129" i="17"/>
  <c r="J4128" i="17"/>
  <c r="I4128" i="17"/>
  <c r="J4127" i="17"/>
  <c r="I4127" i="17"/>
  <c r="J4126" i="17"/>
  <c r="I4126" i="17"/>
  <c r="J4125" i="17"/>
  <c r="I4125" i="17"/>
  <c r="J4124" i="17"/>
  <c r="I4124" i="17"/>
  <c r="J4123" i="17"/>
  <c r="I4123" i="17"/>
  <c r="J4122" i="17"/>
  <c r="I4122" i="17"/>
  <c r="J4121" i="17"/>
  <c r="I4121" i="17"/>
  <c r="J4120" i="17"/>
  <c r="I4120" i="17"/>
  <c r="J4119" i="17"/>
  <c r="I4119" i="17"/>
  <c r="J4118" i="17"/>
  <c r="I4118" i="17"/>
  <c r="J4117" i="17"/>
  <c r="I4117" i="17"/>
  <c r="J4116" i="17"/>
  <c r="I4116" i="17"/>
  <c r="J4115" i="17"/>
  <c r="I4115" i="17"/>
  <c r="J4114" i="17"/>
  <c r="I4114" i="17"/>
  <c r="J4113" i="17"/>
  <c r="I4113" i="17"/>
  <c r="J4112" i="17"/>
  <c r="I4112" i="17"/>
  <c r="J4111" i="17"/>
  <c r="I4111" i="17"/>
  <c r="J4110" i="17"/>
  <c r="I4110" i="17"/>
  <c r="J4109" i="17"/>
  <c r="I4109" i="17"/>
  <c r="J4108" i="17"/>
  <c r="I4108" i="17"/>
  <c r="J4107" i="17"/>
  <c r="I4107" i="17"/>
  <c r="J4106" i="17"/>
  <c r="I4106" i="17"/>
  <c r="J4105" i="17"/>
  <c r="I4105" i="17"/>
  <c r="J4104" i="17"/>
  <c r="I4104" i="17"/>
  <c r="J4103" i="17"/>
  <c r="I4103" i="17"/>
  <c r="J4102" i="17"/>
  <c r="I4102" i="17"/>
  <c r="J4101" i="17"/>
  <c r="I4101" i="17"/>
  <c r="J4100" i="17"/>
  <c r="I4100" i="17"/>
  <c r="J4099" i="17"/>
  <c r="I4099" i="17"/>
  <c r="J4098" i="17"/>
  <c r="I4098" i="17"/>
  <c r="J4097" i="17"/>
  <c r="I4097" i="17"/>
  <c r="J4096" i="17"/>
  <c r="I4096" i="17"/>
  <c r="J4095" i="17"/>
  <c r="I4095" i="17"/>
  <c r="J4094" i="17"/>
  <c r="I4094" i="17"/>
  <c r="J4093" i="17"/>
  <c r="I4093" i="17"/>
  <c r="J4092" i="17"/>
  <c r="I4092" i="17"/>
  <c r="J4091" i="17"/>
  <c r="I4091" i="17"/>
  <c r="J4090" i="17"/>
  <c r="I4090" i="17"/>
  <c r="J4089" i="17"/>
  <c r="I4089" i="17"/>
  <c r="J4088" i="17"/>
  <c r="I4088" i="17"/>
  <c r="J4087" i="17"/>
  <c r="I4087" i="17"/>
  <c r="J4086" i="17"/>
  <c r="I4086" i="17"/>
  <c r="J4085" i="17"/>
  <c r="I4085" i="17"/>
  <c r="J4084" i="17"/>
  <c r="I4084" i="17"/>
  <c r="J4083" i="17"/>
  <c r="I4083" i="17"/>
  <c r="J4082" i="17"/>
  <c r="I4082" i="17"/>
  <c r="J4081" i="17"/>
  <c r="I4081" i="17"/>
  <c r="J4080" i="17"/>
  <c r="I4080" i="17"/>
  <c r="J4079" i="17"/>
  <c r="I4079" i="17"/>
  <c r="J4078" i="17"/>
  <c r="I4078" i="17"/>
  <c r="J4077" i="17"/>
  <c r="I4077" i="17"/>
  <c r="J4076" i="17"/>
  <c r="I4076" i="17"/>
  <c r="J4075" i="17"/>
  <c r="I4075" i="17"/>
  <c r="J4074" i="17"/>
  <c r="I4074" i="17"/>
  <c r="J4073" i="17"/>
  <c r="I4073" i="17"/>
  <c r="J4072" i="17"/>
  <c r="I4072" i="17"/>
  <c r="J4071" i="17"/>
  <c r="I4071" i="17"/>
  <c r="J4070" i="17"/>
  <c r="I4070" i="17"/>
  <c r="J4069" i="17"/>
  <c r="I4069" i="17"/>
  <c r="J4068" i="17"/>
  <c r="I4068" i="17"/>
  <c r="J4067" i="17"/>
  <c r="I4067" i="17"/>
  <c r="J4066" i="17"/>
  <c r="I4066" i="17"/>
  <c r="J4065" i="17"/>
  <c r="I4065" i="17"/>
  <c r="J4064" i="17"/>
  <c r="I4064" i="17"/>
  <c r="J4063" i="17"/>
  <c r="I4063" i="17"/>
  <c r="J4062" i="17"/>
  <c r="I4062" i="17"/>
  <c r="J4061" i="17"/>
  <c r="I4061" i="17"/>
  <c r="J4060" i="17"/>
  <c r="I4060" i="17"/>
  <c r="J4059" i="17"/>
  <c r="I4059" i="17"/>
  <c r="J4058" i="17"/>
  <c r="I4058" i="17"/>
  <c r="J4057" i="17"/>
  <c r="I4057" i="17"/>
  <c r="J4056" i="17"/>
  <c r="I4056" i="17"/>
  <c r="J4055" i="17"/>
  <c r="I4055" i="17"/>
  <c r="J4054" i="17"/>
  <c r="I4054" i="17"/>
  <c r="J4053" i="17"/>
  <c r="I4053" i="17"/>
  <c r="J4052" i="17"/>
  <c r="I4052" i="17"/>
  <c r="J4051" i="17"/>
  <c r="I4051" i="17"/>
  <c r="J4050" i="17"/>
  <c r="I4050" i="17"/>
  <c r="J4049" i="17"/>
  <c r="I4049" i="17"/>
  <c r="J4048" i="17"/>
  <c r="I4048" i="17"/>
  <c r="J4047" i="17"/>
  <c r="I4047" i="17"/>
  <c r="J4046" i="17"/>
  <c r="I4046" i="17"/>
  <c r="J4045" i="17"/>
  <c r="I4045" i="17"/>
  <c r="J4044" i="17"/>
  <c r="I4044" i="17"/>
  <c r="J4043" i="17"/>
  <c r="I4043" i="17"/>
  <c r="J4042" i="17"/>
  <c r="I4042" i="17"/>
  <c r="J4041" i="17"/>
  <c r="I4041" i="17"/>
  <c r="J4040" i="17"/>
  <c r="I4040" i="17"/>
  <c r="J4039" i="17"/>
  <c r="I4039" i="17"/>
  <c r="J4038" i="17"/>
  <c r="I4038" i="17"/>
  <c r="J4037" i="17"/>
  <c r="I4037" i="17"/>
  <c r="J4036" i="17"/>
  <c r="I4036" i="17"/>
  <c r="J4035" i="17"/>
  <c r="I4035" i="17"/>
  <c r="J4034" i="17"/>
  <c r="I4034" i="17"/>
  <c r="J4033" i="17"/>
  <c r="I4033" i="17"/>
  <c r="J4032" i="17"/>
  <c r="I4032" i="17"/>
  <c r="J4031" i="17"/>
  <c r="I4031" i="17"/>
  <c r="J4030" i="17"/>
  <c r="I4030" i="17"/>
  <c r="J4029" i="17"/>
  <c r="I4029" i="17"/>
  <c r="J4028" i="17"/>
  <c r="I4028" i="17"/>
  <c r="J4027" i="17"/>
  <c r="I4027" i="17"/>
  <c r="J4026" i="17"/>
  <c r="I4026" i="17"/>
  <c r="J4025" i="17"/>
  <c r="I4025" i="17"/>
  <c r="J4024" i="17"/>
  <c r="I4024" i="17"/>
  <c r="J4023" i="17"/>
  <c r="I4023" i="17"/>
  <c r="J4022" i="17"/>
  <c r="I4022" i="17"/>
  <c r="J4021" i="17"/>
  <c r="I4021" i="17"/>
  <c r="J4020" i="17"/>
  <c r="I4020" i="17"/>
  <c r="J4019" i="17"/>
  <c r="I4019" i="17"/>
  <c r="J4018" i="17"/>
  <c r="I4018" i="17"/>
  <c r="J4017" i="17"/>
  <c r="I4017" i="17"/>
  <c r="J4016" i="17"/>
  <c r="I4016" i="17"/>
  <c r="J4015" i="17"/>
  <c r="I4015" i="17"/>
  <c r="J4014" i="17"/>
  <c r="I4014" i="17"/>
  <c r="J4013" i="17"/>
  <c r="I4013" i="17"/>
  <c r="J4012" i="17"/>
  <c r="I4012" i="17"/>
  <c r="J4011" i="17"/>
  <c r="I4011" i="17"/>
  <c r="J4010" i="17"/>
  <c r="I4010" i="17"/>
  <c r="J4009" i="17"/>
  <c r="I4009" i="17"/>
  <c r="J4008" i="17"/>
  <c r="I4008" i="17"/>
  <c r="J4007" i="17"/>
  <c r="I4007" i="17"/>
  <c r="J4006" i="17"/>
  <c r="I4006" i="17"/>
  <c r="J4005" i="17"/>
  <c r="I4005" i="17"/>
  <c r="J4004" i="17"/>
  <c r="I4004" i="17"/>
  <c r="J4003" i="17"/>
  <c r="I4003" i="17"/>
  <c r="J4002" i="17"/>
  <c r="I4002" i="17"/>
  <c r="J4001" i="17"/>
  <c r="I4001" i="17"/>
  <c r="J4000" i="17"/>
  <c r="I4000" i="17"/>
  <c r="J3999" i="17"/>
  <c r="I3999" i="17"/>
  <c r="J3998" i="17"/>
  <c r="I3998" i="17"/>
  <c r="J3997" i="17"/>
  <c r="I3997" i="17"/>
  <c r="J3996" i="17"/>
  <c r="I3996" i="17"/>
  <c r="J3995" i="17"/>
  <c r="I3995" i="17"/>
  <c r="J3994" i="17"/>
  <c r="I3994" i="17"/>
  <c r="J3993" i="17"/>
  <c r="I3993" i="17"/>
  <c r="J3992" i="17"/>
  <c r="I3992" i="17"/>
  <c r="J3991" i="17"/>
  <c r="I3991" i="17"/>
  <c r="J3990" i="17"/>
  <c r="I3990" i="17"/>
  <c r="J3989" i="17"/>
  <c r="I3989" i="17"/>
  <c r="J3988" i="17"/>
  <c r="I3988" i="17"/>
  <c r="J3987" i="17"/>
  <c r="I3987" i="17"/>
  <c r="J3986" i="17"/>
  <c r="I3986" i="17"/>
  <c r="J3985" i="17"/>
  <c r="I3985" i="17"/>
  <c r="J3984" i="17"/>
  <c r="I3984" i="17"/>
  <c r="J3983" i="17"/>
  <c r="I3983" i="17"/>
  <c r="J3982" i="17"/>
  <c r="I3982" i="17"/>
  <c r="J3981" i="17"/>
  <c r="I3981" i="17"/>
  <c r="J3980" i="17"/>
  <c r="I3980" i="17"/>
  <c r="J3979" i="17"/>
  <c r="I3979" i="17"/>
  <c r="J3978" i="17"/>
  <c r="I3978" i="17"/>
  <c r="J3977" i="17"/>
  <c r="I3977" i="17"/>
  <c r="J3976" i="17"/>
  <c r="I3976" i="17"/>
  <c r="J3975" i="17"/>
  <c r="I3975" i="17"/>
  <c r="J3974" i="17"/>
  <c r="I3974" i="17"/>
  <c r="J3973" i="17"/>
  <c r="I3973" i="17"/>
  <c r="J3972" i="17"/>
  <c r="I3972" i="17"/>
  <c r="J3971" i="17"/>
  <c r="I3971" i="17"/>
  <c r="J3970" i="17"/>
  <c r="I3970" i="17"/>
  <c r="J3969" i="17"/>
  <c r="I3969" i="17"/>
  <c r="J3968" i="17"/>
  <c r="I3968" i="17"/>
  <c r="J3967" i="17"/>
  <c r="I3967" i="17"/>
  <c r="J3966" i="17"/>
  <c r="I3966" i="17"/>
  <c r="J3965" i="17"/>
  <c r="I3965" i="17"/>
  <c r="J3964" i="17"/>
  <c r="I3964" i="17"/>
  <c r="J3963" i="17"/>
  <c r="I3963" i="17"/>
  <c r="J3962" i="17"/>
  <c r="I3962" i="17"/>
  <c r="J3961" i="17"/>
  <c r="I3961" i="17"/>
  <c r="J3960" i="17"/>
  <c r="I3960" i="17"/>
  <c r="J3959" i="17"/>
  <c r="I3959" i="17"/>
  <c r="J3958" i="17"/>
  <c r="I3958" i="17"/>
  <c r="J3957" i="17"/>
  <c r="I3957" i="17"/>
  <c r="J3956" i="17"/>
  <c r="I3956" i="17"/>
  <c r="J3955" i="17"/>
  <c r="I3955" i="17"/>
  <c r="J3954" i="17"/>
  <c r="I3954" i="17"/>
  <c r="J3953" i="17"/>
  <c r="I3953" i="17"/>
  <c r="J3952" i="17"/>
  <c r="I3952" i="17"/>
  <c r="J3951" i="17"/>
  <c r="I3951" i="17"/>
  <c r="J3950" i="17"/>
  <c r="I3950" i="17"/>
  <c r="J3949" i="17"/>
  <c r="I3949" i="17"/>
  <c r="J3948" i="17"/>
  <c r="I3948" i="17"/>
  <c r="J3947" i="17"/>
  <c r="I3947" i="17"/>
  <c r="J3946" i="17"/>
  <c r="I3946" i="17"/>
  <c r="J3945" i="17"/>
  <c r="I3945" i="17"/>
  <c r="J3944" i="17"/>
  <c r="I3944" i="17"/>
  <c r="J3943" i="17"/>
  <c r="I3943" i="17"/>
  <c r="J3942" i="17"/>
  <c r="I3942" i="17"/>
  <c r="J3941" i="17"/>
  <c r="I3941" i="17"/>
  <c r="J3940" i="17"/>
  <c r="I3940" i="17"/>
  <c r="J3939" i="17"/>
  <c r="I3939" i="17"/>
  <c r="J3938" i="17"/>
  <c r="I3938" i="17"/>
  <c r="J3937" i="17"/>
  <c r="I3937" i="17"/>
  <c r="J3936" i="17"/>
  <c r="I3936" i="17"/>
  <c r="J3935" i="17"/>
  <c r="I3935" i="17"/>
  <c r="J3934" i="17"/>
  <c r="I3934" i="17"/>
  <c r="J3933" i="17"/>
  <c r="I3933" i="17"/>
  <c r="J3932" i="17"/>
  <c r="I3932" i="17"/>
  <c r="J3931" i="17"/>
  <c r="I3931" i="17"/>
  <c r="J3930" i="17"/>
  <c r="I3930" i="17"/>
  <c r="J3929" i="17"/>
  <c r="I3929" i="17"/>
  <c r="J3928" i="17"/>
  <c r="I3928" i="17"/>
  <c r="J3927" i="17"/>
  <c r="I3927" i="17"/>
  <c r="J3926" i="17"/>
  <c r="I3926" i="17"/>
  <c r="J3925" i="17"/>
  <c r="I3925" i="17"/>
  <c r="J3924" i="17"/>
  <c r="I3924" i="17"/>
  <c r="J3923" i="17"/>
  <c r="I3923" i="17"/>
  <c r="J3922" i="17"/>
  <c r="I3922" i="17"/>
  <c r="J3921" i="17"/>
  <c r="I3921" i="17"/>
  <c r="J3920" i="17"/>
  <c r="I3920" i="17"/>
  <c r="J3919" i="17"/>
  <c r="I3919" i="17"/>
  <c r="J3918" i="17"/>
  <c r="I3918" i="17"/>
  <c r="J3917" i="17"/>
  <c r="I3917" i="17"/>
  <c r="J3916" i="17"/>
  <c r="I3916" i="17"/>
  <c r="J3915" i="17"/>
  <c r="I3915" i="17"/>
  <c r="J3914" i="17"/>
  <c r="I3914" i="17"/>
  <c r="J3913" i="17"/>
  <c r="I3913" i="17"/>
  <c r="J3912" i="17"/>
  <c r="I3912" i="17"/>
  <c r="J4958" i="17"/>
  <c r="I4958" i="17"/>
  <c r="J4957" i="17"/>
  <c r="I4957" i="17"/>
  <c r="J3909" i="17"/>
  <c r="I3909" i="17"/>
  <c r="J3908" i="17"/>
  <c r="I3908" i="17"/>
  <c r="J3907" i="17"/>
  <c r="I3907" i="17"/>
  <c r="J3906" i="17"/>
  <c r="I3906" i="17"/>
  <c r="J3905" i="17"/>
  <c r="I3905" i="17"/>
  <c r="J3904" i="17"/>
  <c r="I3904" i="17"/>
  <c r="J4955" i="17"/>
  <c r="I4955" i="17"/>
  <c r="J4954" i="17"/>
  <c r="I4954" i="17"/>
  <c r="J4953" i="17"/>
  <c r="I4953" i="17"/>
  <c r="J4952" i="17"/>
  <c r="I4952" i="17"/>
  <c r="J3899" i="17"/>
  <c r="I3899" i="17"/>
  <c r="J3898" i="17"/>
  <c r="I3898" i="17"/>
  <c r="J3897" i="17"/>
  <c r="I3897" i="17"/>
  <c r="J3896" i="17"/>
  <c r="I3896" i="17"/>
  <c r="J3895" i="17"/>
  <c r="I3895" i="17"/>
  <c r="J3894" i="17"/>
  <c r="I3894" i="17"/>
  <c r="J3893" i="17"/>
  <c r="I3893" i="17"/>
  <c r="J3892" i="17"/>
  <c r="I3892" i="17"/>
  <c r="J3891" i="17"/>
  <c r="I3891" i="17"/>
  <c r="J3890" i="17"/>
  <c r="I3890" i="17"/>
  <c r="J3889" i="17"/>
  <c r="I3889" i="17"/>
  <c r="J3888" i="17"/>
  <c r="I3888" i="17"/>
  <c r="J3887" i="17"/>
  <c r="I3887" i="17"/>
  <c r="J3886" i="17"/>
  <c r="I3886" i="17"/>
  <c r="J3885" i="17"/>
  <c r="I3885" i="17"/>
  <c r="J3884" i="17"/>
  <c r="I3884" i="17"/>
  <c r="J3883" i="17"/>
  <c r="I3883" i="17"/>
  <c r="J3882" i="17"/>
  <c r="I3882" i="17"/>
  <c r="J3881" i="17"/>
  <c r="I3881" i="17"/>
  <c r="J3880" i="17"/>
  <c r="I3880" i="17"/>
  <c r="J3879" i="17"/>
  <c r="I3879" i="17"/>
  <c r="J3878" i="17"/>
  <c r="I3878" i="17"/>
  <c r="J3877" i="17"/>
  <c r="I3877" i="17"/>
  <c r="J3876" i="17"/>
  <c r="I3876" i="17"/>
  <c r="J3875" i="17"/>
  <c r="I3875" i="17"/>
  <c r="J3874" i="17"/>
  <c r="I3874" i="17"/>
  <c r="J3873" i="17"/>
  <c r="I3873" i="17"/>
  <c r="J3872" i="17"/>
  <c r="I3872" i="17"/>
  <c r="J3871" i="17"/>
  <c r="I3871" i="17"/>
  <c r="J3870" i="17"/>
  <c r="I3870" i="17"/>
  <c r="J3869" i="17"/>
  <c r="I3869" i="17"/>
  <c r="J3868" i="17"/>
  <c r="I3868" i="17"/>
  <c r="J3867" i="17"/>
  <c r="I3867" i="17"/>
  <c r="J3866" i="17"/>
  <c r="I3866" i="17"/>
  <c r="J3865" i="17"/>
  <c r="I3865" i="17"/>
  <c r="J4950" i="17"/>
  <c r="I4950" i="17"/>
  <c r="J4948" i="17"/>
  <c r="I4948" i="17"/>
  <c r="J3862" i="17"/>
  <c r="I3862" i="17"/>
  <c r="J3861" i="17"/>
  <c r="I3861" i="17"/>
  <c r="J3860" i="17"/>
  <c r="I3860" i="17"/>
  <c r="J3859" i="17"/>
  <c r="I3859" i="17"/>
  <c r="J3858" i="17"/>
  <c r="I3858" i="17"/>
  <c r="J3857" i="17"/>
  <c r="I3857" i="17"/>
  <c r="J3856" i="17"/>
  <c r="I3856" i="17"/>
  <c r="J3855" i="17"/>
  <c r="I3855" i="17"/>
  <c r="J3854" i="17"/>
  <c r="I3854" i="17"/>
  <c r="J3853" i="17"/>
  <c r="I3853" i="17"/>
  <c r="J3852" i="17"/>
  <c r="I3852" i="17"/>
  <c r="J3851" i="17"/>
  <c r="I3851" i="17"/>
  <c r="J3850" i="17"/>
  <c r="I3850" i="17"/>
  <c r="J3849" i="17"/>
  <c r="I3849" i="17"/>
  <c r="J3848" i="17"/>
  <c r="I3848" i="17"/>
  <c r="J3847" i="17"/>
  <c r="I3847" i="17"/>
  <c r="J4947" i="17"/>
  <c r="I4947" i="17"/>
  <c r="J4946" i="17"/>
  <c r="I4946" i="17"/>
  <c r="J4945" i="17"/>
  <c r="I4945" i="17"/>
  <c r="J4944" i="17"/>
  <c r="I4944" i="17"/>
  <c r="J4943" i="17"/>
  <c r="I4943" i="17"/>
  <c r="J4940" i="17"/>
  <c r="I4940" i="17"/>
  <c r="J3840" i="17"/>
  <c r="I3840" i="17"/>
  <c r="J3839" i="17"/>
  <c r="I3839" i="17"/>
  <c r="J3838" i="17"/>
  <c r="I3838" i="17"/>
  <c r="J3837" i="17"/>
  <c r="I3837" i="17"/>
  <c r="J3836" i="17"/>
  <c r="I3836" i="17"/>
  <c r="J3835" i="17"/>
  <c r="I3835" i="17"/>
  <c r="J3834" i="17"/>
  <c r="I3834" i="17"/>
  <c r="J3833" i="17"/>
  <c r="I3833" i="17"/>
  <c r="J3832" i="17"/>
  <c r="I3832" i="17"/>
  <c r="J3831" i="17"/>
  <c r="I3831" i="17"/>
  <c r="J3830" i="17"/>
  <c r="I3830" i="17"/>
  <c r="J3829" i="17"/>
  <c r="I3829" i="17"/>
  <c r="J3828" i="17"/>
  <c r="I3828" i="17"/>
  <c r="J3827" i="17"/>
  <c r="I3827" i="17"/>
  <c r="J3826" i="17"/>
  <c r="I3826" i="17"/>
  <c r="J3825" i="17"/>
  <c r="I3825" i="17"/>
  <c r="J3824" i="17"/>
  <c r="I3824" i="17"/>
  <c r="J3823" i="17"/>
  <c r="I3823" i="17"/>
  <c r="J3822" i="17"/>
  <c r="I3822" i="17"/>
  <c r="J3821" i="17"/>
  <c r="I3821" i="17"/>
  <c r="J3820" i="17"/>
  <c r="I3820" i="17"/>
  <c r="J3819" i="17"/>
  <c r="I3819" i="17"/>
  <c r="J3818" i="17"/>
  <c r="I3818" i="17"/>
  <c r="J3817" i="17"/>
  <c r="I3817" i="17"/>
  <c r="J3816" i="17"/>
  <c r="I3816" i="17"/>
  <c r="J3815" i="17"/>
  <c r="I3815" i="17"/>
  <c r="J3814" i="17"/>
  <c r="I3814" i="17"/>
  <c r="J3813" i="17"/>
  <c r="I3813" i="17"/>
  <c r="J3812" i="17"/>
  <c r="I3812" i="17"/>
  <c r="J3811" i="17"/>
  <c r="I3811" i="17"/>
  <c r="J3810" i="17"/>
  <c r="I3810" i="17"/>
  <c r="J3809" i="17"/>
  <c r="I3809" i="17"/>
  <c r="J3808" i="17"/>
  <c r="I3808" i="17"/>
  <c r="J3807" i="17"/>
  <c r="I3807" i="17"/>
  <c r="J3806" i="17"/>
  <c r="I3806" i="17"/>
  <c r="J3805" i="17"/>
  <c r="I3805" i="17"/>
  <c r="J3804" i="17"/>
  <c r="I3804" i="17"/>
  <c r="J3803" i="17"/>
  <c r="I3803" i="17"/>
  <c r="J3802" i="17"/>
  <c r="I3802" i="17"/>
  <c r="J3801" i="17"/>
  <c r="I3801" i="17"/>
  <c r="J3800" i="17"/>
  <c r="I3800" i="17"/>
  <c r="J3799" i="17"/>
  <c r="I3799" i="17"/>
  <c r="J3798" i="17"/>
  <c r="I3798" i="17"/>
  <c r="J3797" i="17"/>
  <c r="I3797" i="17"/>
  <c r="J3796" i="17"/>
  <c r="I3796" i="17"/>
  <c r="J3795" i="17"/>
  <c r="I3795" i="17"/>
  <c r="J3794" i="17"/>
  <c r="I3794" i="17"/>
  <c r="J3793" i="17"/>
  <c r="I3793" i="17"/>
  <c r="J3792" i="17"/>
  <c r="I3792" i="17"/>
  <c r="J3791" i="17"/>
  <c r="I3791" i="17"/>
  <c r="J3790" i="17"/>
  <c r="I3790" i="17"/>
  <c r="J3789" i="17"/>
  <c r="I3789" i="17"/>
  <c r="J3788" i="17"/>
  <c r="I3788" i="17"/>
  <c r="J3787" i="17"/>
  <c r="I3787" i="17"/>
  <c r="J3786" i="17"/>
  <c r="I3786" i="17"/>
  <c r="J3785" i="17"/>
  <c r="I3785" i="17"/>
  <c r="J3784" i="17"/>
  <c r="I3784" i="17"/>
  <c r="J3783" i="17"/>
  <c r="I3783" i="17"/>
  <c r="J3782" i="17"/>
  <c r="I3782" i="17"/>
  <c r="J3781" i="17"/>
  <c r="I3781" i="17"/>
  <c r="J3780" i="17"/>
  <c r="I3780" i="17"/>
  <c r="J3779" i="17"/>
  <c r="I3779" i="17"/>
  <c r="J3778" i="17"/>
  <c r="I3778" i="17"/>
  <c r="J3777" i="17"/>
  <c r="I3777" i="17"/>
  <c r="J3776" i="17"/>
  <c r="I3776" i="17"/>
  <c r="J3775" i="17"/>
  <c r="I3775" i="17"/>
  <c r="J3774" i="17"/>
  <c r="I3774" i="17"/>
  <c r="J3773" i="17"/>
  <c r="I3773" i="17"/>
  <c r="J3772" i="17"/>
  <c r="I3772" i="17"/>
  <c r="J3771" i="17"/>
  <c r="I3771" i="17"/>
  <c r="J3770" i="17"/>
  <c r="I3770" i="17"/>
  <c r="J3769" i="17"/>
  <c r="I3769" i="17"/>
  <c r="J3768" i="17"/>
  <c r="I3768" i="17"/>
  <c r="J3767" i="17"/>
  <c r="I3767" i="17"/>
  <c r="J3766" i="17"/>
  <c r="I3766" i="17"/>
  <c r="J3765" i="17"/>
  <c r="I3765" i="17"/>
  <c r="J3764" i="17"/>
  <c r="I3764" i="17"/>
  <c r="J3763" i="17"/>
  <c r="I3763" i="17"/>
  <c r="J3762" i="17"/>
  <c r="I3762" i="17"/>
  <c r="J3761" i="17"/>
  <c r="I3761" i="17"/>
  <c r="J3760" i="17"/>
  <c r="I3760" i="17"/>
  <c r="J3759" i="17"/>
  <c r="I3759" i="17"/>
  <c r="J3758" i="17"/>
  <c r="I3758" i="17"/>
  <c r="J4937" i="17"/>
  <c r="I4937" i="17"/>
  <c r="J4832" i="17"/>
  <c r="I4832" i="17"/>
  <c r="J4831" i="17"/>
  <c r="I4831" i="17"/>
  <c r="J4767" i="17"/>
  <c r="I4767" i="17"/>
  <c r="J4766" i="17"/>
  <c r="I4766" i="17"/>
  <c r="J4718" i="17"/>
  <c r="I4718" i="17"/>
  <c r="J4717" i="17"/>
  <c r="I4717" i="17"/>
  <c r="J4716" i="17"/>
  <c r="I4716" i="17"/>
  <c r="J3749" i="17"/>
  <c r="I3749" i="17"/>
  <c r="J3748" i="17"/>
  <c r="I3748" i="17"/>
  <c r="J3747" i="17"/>
  <c r="I3747" i="17"/>
  <c r="J3746" i="17"/>
  <c r="I3746" i="17"/>
  <c r="J3745" i="17"/>
  <c r="I3745" i="17"/>
  <c r="J3744" i="17"/>
  <c r="I3744" i="17"/>
  <c r="J3743" i="17"/>
  <c r="I3743" i="17"/>
  <c r="J3742" i="17"/>
  <c r="I3742" i="17"/>
  <c r="J3741" i="17"/>
  <c r="I3741" i="17"/>
  <c r="J3740" i="17"/>
  <c r="I3740" i="17"/>
  <c r="J3739" i="17"/>
  <c r="I3739" i="17"/>
  <c r="J3738" i="17"/>
  <c r="I3738" i="17"/>
  <c r="J3737" i="17"/>
  <c r="I3737" i="17"/>
  <c r="J3736" i="17"/>
  <c r="I3736" i="17"/>
  <c r="J3735" i="17"/>
  <c r="I3735" i="17"/>
  <c r="J3734" i="17"/>
  <c r="I3734" i="17"/>
  <c r="J3733" i="17"/>
  <c r="I3733" i="17"/>
  <c r="J3732" i="17"/>
  <c r="I3732" i="17"/>
  <c r="J3731" i="17"/>
  <c r="I3731" i="17"/>
  <c r="J3730" i="17"/>
  <c r="I3730" i="17"/>
  <c r="J3729" i="17"/>
  <c r="I3729" i="17"/>
  <c r="J3728" i="17"/>
  <c r="I3728" i="17"/>
  <c r="J3727" i="17"/>
  <c r="I3727" i="17"/>
  <c r="J3726" i="17"/>
  <c r="I3726" i="17"/>
  <c r="J3725" i="17"/>
  <c r="I3725" i="17"/>
  <c r="J3724" i="17"/>
  <c r="I3724" i="17"/>
  <c r="J3723" i="17"/>
  <c r="I3723" i="17"/>
  <c r="J3722" i="17"/>
  <c r="I3722" i="17"/>
  <c r="J3721" i="17"/>
  <c r="I3721" i="17"/>
  <c r="J3720" i="17"/>
  <c r="I3720" i="17"/>
  <c r="J3719" i="17"/>
  <c r="I3719" i="17"/>
  <c r="J3718" i="17"/>
  <c r="I3718" i="17"/>
  <c r="J3717" i="17"/>
  <c r="I3717" i="17"/>
  <c r="J3716" i="17"/>
  <c r="I3716" i="17"/>
  <c r="J3715" i="17"/>
  <c r="I3715" i="17"/>
  <c r="J3714" i="17"/>
  <c r="I3714" i="17"/>
  <c r="J3713" i="17"/>
  <c r="I3713" i="17"/>
  <c r="J3712" i="17"/>
  <c r="I3712" i="17"/>
  <c r="J3711" i="17"/>
  <c r="I3711" i="17"/>
  <c r="J3710" i="17"/>
  <c r="I3710" i="17"/>
  <c r="J3709" i="17"/>
  <c r="I3709" i="17"/>
  <c r="J3708" i="17"/>
  <c r="I3708" i="17"/>
  <c r="J3707" i="17"/>
  <c r="I3707" i="17"/>
  <c r="J3706" i="17"/>
  <c r="I3706" i="17"/>
  <c r="J3705" i="17"/>
  <c r="I3705" i="17"/>
  <c r="J3704" i="17"/>
  <c r="I3704" i="17"/>
  <c r="J3703" i="17"/>
  <c r="I3703" i="17"/>
  <c r="J3702" i="17"/>
  <c r="I3702" i="17"/>
  <c r="J3701" i="17"/>
  <c r="I3701" i="17"/>
  <c r="J3700" i="17"/>
  <c r="I3700" i="17"/>
  <c r="J3699" i="17"/>
  <c r="I3699" i="17"/>
  <c r="J3698" i="17"/>
  <c r="I3698" i="17"/>
  <c r="J3697" i="17"/>
  <c r="I3697" i="17"/>
  <c r="J3696" i="17"/>
  <c r="I3696" i="17"/>
  <c r="J3695" i="17"/>
  <c r="I3695" i="17"/>
  <c r="J3694" i="17"/>
  <c r="I3694" i="17"/>
  <c r="J3693" i="17"/>
  <c r="I3693" i="17"/>
  <c r="J3692" i="17"/>
  <c r="I3692" i="17"/>
  <c r="J3691" i="17"/>
  <c r="I3691" i="17"/>
  <c r="J3690" i="17"/>
  <c r="I3690" i="17"/>
  <c r="J3689" i="17"/>
  <c r="I3689" i="17"/>
  <c r="J3688" i="17"/>
  <c r="I3688" i="17"/>
  <c r="J3687" i="17"/>
  <c r="I3687" i="17"/>
  <c r="J3686" i="17"/>
  <c r="I3686" i="17"/>
  <c r="J3685" i="17"/>
  <c r="I3685" i="17"/>
  <c r="J3684" i="17"/>
  <c r="I3684" i="17"/>
  <c r="J3683" i="17"/>
  <c r="I3683" i="17"/>
  <c r="J3682" i="17"/>
  <c r="I3682" i="17"/>
  <c r="J3681" i="17"/>
  <c r="I3681" i="17"/>
  <c r="J3680" i="17"/>
  <c r="I3680" i="17"/>
  <c r="J3679" i="17"/>
  <c r="I3679" i="17"/>
  <c r="J3678" i="17"/>
  <c r="I3678" i="17"/>
  <c r="J3677" i="17"/>
  <c r="I3677" i="17"/>
  <c r="J3676" i="17"/>
  <c r="I3676" i="17"/>
  <c r="J3675" i="17"/>
  <c r="I3675" i="17"/>
  <c r="J3674" i="17"/>
  <c r="I3674" i="17"/>
  <c r="J3673" i="17"/>
  <c r="I3673" i="17"/>
  <c r="J3672" i="17"/>
  <c r="I3672" i="17"/>
  <c r="J3671" i="17"/>
  <c r="I3671" i="17"/>
  <c r="J3670" i="17"/>
  <c r="I3670" i="17"/>
  <c r="J3669" i="17"/>
  <c r="I3669" i="17"/>
  <c r="J3668" i="17"/>
  <c r="I3668" i="17"/>
  <c r="J3667" i="17"/>
  <c r="I3667" i="17"/>
  <c r="J3666" i="17"/>
  <c r="I3666" i="17"/>
  <c r="J3665" i="17"/>
  <c r="I3665" i="17"/>
  <c r="J3664" i="17"/>
  <c r="I3664" i="17"/>
  <c r="J3663" i="17"/>
  <c r="I3663" i="17"/>
  <c r="J3662" i="17"/>
  <c r="I3662" i="17"/>
  <c r="J3661" i="17"/>
  <c r="I3661" i="17"/>
  <c r="J3660" i="17"/>
  <c r="I3660" i="17"/>
  <c r="J3659" i="17"/>
  <c r="I3659" i="17"/>
  <c r="J3658" i="17"/>
  <c r="I3658" i="17"/>
  <c r="J3657" i="17"/>
  <c r="I3657" i="17"/>
  <c r="J3656" i="17"/>
  <c r="I3656" i="17"/>
  <c r="J3655" i="17"/>
  <c r="I3655" i="17"/>
  <c r="J3654" i="17"/>
  <c r="I3654" i="17"/>
  <c r="J3653" i="17"/>
  <c r="I3653" i="17"/>
  <c r="J3652" i="17"/>
  <c r="I3652" i="17"/>
  <c r="J3651" i="17"/>
  <c r="I3651" i="17"/>
  <c r="J3650" i="17"/>
  <c r="I3650" i="17"/>
  <c r="J3649" i="17"/>
  <c r="I3649" i="17"/>
  <c r="J3648" i="17"/>
  <c r="I3648" i="17"/>
  <c r="J3647" i="17"/>
  <c r="I3647" i="17"/>
  <c r="J3646" i="17"/>
  <c r="I3646" i="17"/>
  <c r="J3645" i="17"/>
  <c r="I3645" i="17"/>
  <c r="J3644" i="17"/>
  <c r="I3644" i="17"/>
  <c r="J3643" i="17"/>
  <c r="I3643" i="17"/>
  <c r="J3642" i="17"/>
  <c r="I3642" i="17"/>
  <c r="J3641" i="17"/>
  <c r="I3641" i="17"/>
  <c r="J3640" i="17"/>
  <c r="I3640" i="17"/>
  <c r="J3639" i="17"/>
  <c r="I3639" i="17"/>
  <c r="J3638" i="17"/>
  <c r="I3638" i="17"/>
  <c r="J3637" i="17"/>
  <c r="I3637" i="17"/>
  <c r="J3636" i="17"/>
  <c r="I3636" i="17"/>
  <c r="J3635" i="17"/>
  <c r="I3635" i="17"/>
  <c r="J3634" i="17"/>
  <c r="I3634" i="17"/>
  <c r="J3633" i="17"/>
  <c r="I3633" i="17"/>
  <c r="J3632" i="17"/>
  <c r="I3632" i="17"/>
  <c r="J3631" i="17"/>
  <c r="I3631" i="17"/>
  <c r="J3630" i="17"/>
  <c r="I3630" i="17"/>
  <c r="J3629" i="17"/>
  <c r="I3629" i="17"/>
  <c r="J3628" i="17"/>
  <c r="I3628" i="17"/>
  <c r="J3627" i="17"/>
  <c r="I3627" i="17"/>
  <c r="J3626" i="17"/>
  <c r="I3626" i="17"/>
  <c r="J3625" i="17"/>
  <c r="I3625" i="17"/>
  <c r="J3624" i="17"/>
  <c r="I3624" i="17"/>
  <c r="J3623" i="17"/>
  <c r="I3623" i="17"/>
  <c r="J3622" i="17"/>
  <c r="I3622" i="17"/>
  <c r="J3621" i="17"/>
  <c r="I3621" i="17"/>
  <c r="J3620" i="17"/>
  <c r="I3620" i="17"/>
  <c r="J3619" i="17"/>
  <c r="I3619" i="17"/>
  <c r="J3618" i="17"/>
  <c r="I3618" i="17"/>
  <c r="J3617" i="17"/>
  <c r="I3617" i="17"/>
  <c r="J3616" i="17"/>
  <c r="I3616" i="17"/>
  <c r="J3615" i="17"/>
  <c r="I3615" i="17"/>
  <c r="J3614" i="17"/>
  <c r="I3614" i="17"/>
  <c r="J3613" i="17"/>
  <c r="I3613" i="17"/>
  <c r="J3612" i="17"/>
  <c r="I3612" i="17"/>
  <c r="J3611" i="17"/>
  <c r="I3611" i="17"/>
  <c r="J3610" i="17"/>
  <c r="I3610" i="17"/>
  <c r="J3609" i="17"/>
  <c r="I3609" i="17"/>
  <c r="J3608" i="17"/>
  <c r="I3608" i="17"/>
  <c r="J3607" i="17"/>
  <c r="I3607" i="17"/>
  <c r="J3606" i="17"/>
  <c r="I3606" i="17"/>
  <c r="J3605" i="17"/>
  <c r="I3605" i="17"/>
  <c r="J3604" i="17"/>
  <c r="I3604" i="17"/>
  <c r="J3603" i="17"/>
  <c r="I3603" i="17"/>
  <c r="J3602" i="17"/>
  <c r="I3602" i="17"/>
  <c r="J3601" i="17"/>
  <c r="I3601" i="17"/>
  <c r="J3600" i="17"/>
  <c r="I3600" i="17"/>
  <c r="J3599" i="17"/>
  <c r="I3599" i="17"/>
  <c r="J3598" i="17"/>
  <c r="I3598" i="17"/>
  <c r="J3597" i="17"/>
  <c r="I3597" i="17"/>
  <c r="J3596" i="17"/>
  <c r="I3596" i="17"/>
  <c r="J3595" i="17"/>
  <c r="I3595" i="17"/>
  <c r="J3594" i="17"/>
  <c r="I3594" i="17"/>
  <c r="J3593" i="17"/>
  <c r="I3593" i="17"/>
  <c r="J3592" i="17"/>
  <c r="I3592" i="17"/>
  <c r="J3591" i="17"/>
  <c r="I3591" i="17"/>
  <c r="J3590" i="17"/>
  <c r="I3590" i="17"/>
  <c r="J3589" i="17"/>
  <c r="I3589" i="17"/>
  <c r="J3588" i="17"/>
  <c r="I3588" i="17"/>
  <c r="J3587" i="17"/>
  <c r="I3587" i="17"/>
  <c r="J3586" i="17"/>
  <c r="I3586" i="17"/>
  <c r="J3585" i="17"/>
  <c r="I3585" i="17"/>
  <c r="J3584" i="17"/>
  <c r="I3584" i="17"/>
  <c r="J3583" i="17"/>
  <c r="I3583" i="17"/>
  <c r="J3582" i="17"/>
  <c r="I3582" i="17"/>
  <c r="J3581" i="17"/>
  <c r="I3581" i="17"/>
  <c r="J3580" i="17"/>
  <c r="I3580" i="17"/>
  <c r="J3579" i="17"/>
  <c r="I3579" i="17"/>
  <c r="J3578" i="17"/>
  <c r="I3578" i="17"/>
  <c r="J3577" i="17"/>
  <c r="I3577" i="17"/>
  <c r="J3576" i="17"/>
  <c r="I3576" i="17"/>
  <c r="J3575" i="17"/>
  <c r="I3575" i="17"/>
  <c r="J3574" i="17"/>
  <c r="I3574" i="17"/>
  <c r="J3573" i="17"/>
  <c r="I3573" i="17"/>
  <c r="J3572" i="17"/>
  <c r="I3572" i="17"/>
  <c r="J3571" i="17"/>
  <c r="I3571" i="17"/>
  <c r="J3570" i="17"/>
  <c r="I3570" i="17"/>
  <c r="J3569" i="17"/>
  <c r="I3569" i="17"/>
  <c r="J3568" i="17"/>
  <c r="I3568" i="17"/>
  <c r="J3567" i="17"/>
  <c r="I3567" i="17"/>
  <c r="J3566" i="17"/>
  <c r="I3566" i="17"/>
  <c r="J3565" i="17"/>
  <c r="I3565" i="17"/>
  <c r="J3564" i="17"/>
  <c r="I3564" i="17"/>
  <c r="J3563" i="17"/>
  <c r="I3563" i="17"/>
  <c r="J3562" i="17"/>
  <c r="I3562" i="17"/>
  <c r="J3561" i="17"/>
  <c r="I3561" i="17"/>
  <c r="J3560" i="17"/>
  <c r="I3560" i="17"/>
  <c r="J3559" i="17"/>
  <c r="I3559" i="17"/>
  <c r="J3558" i="17"/>
  <c r="I3558" i="17"/>
  <c r="J3557" i="17"/>
  <c r="I3557" i="17"/>
  <c r="J3556" i="17"/>
  <c r="I3556" i="17"/>
  <c r="J3555" i="17"/>
  <c r="I3555" i="17"/>
  <c r="J3554" i="17"/>
  <c r="I3554" i="17"/>
  <c r="J3553" i="17"/>
  <c r="I3553" i="17"/>
  <c r="J3552" i="17"/>
  <c r="I3552" i="17"/>
  <c r="J3551" i="17"/>
  <c r="I3551" i="17"/>
  <c r="J3550" i="17"/>
  <c r="I3550" i="17"/>
  <c r="J3549" i="17"/>
  <c r="I3549" i="17"/>
  <c r="J3548" i="17"/>
  <c r="I3548" i="17"/>
  <c r="J3547" i="17"/>
  <c r="I3547" i="17"/>
  <c r="J3546" i="17"/>
  <c r="I3546" i="17"/>
  <c r="J3545" i="17"/>
  <c r="I3545" i="17"/>
  <c r="J3544" i="17"/>
  <c r="I3544" i="17"/>
  <c r="J3543" i="17"/>
  <c r="I3543" i="17"/>
  <c r="J3542" i="17"/>
  <c r="I3542" i="17"/>
  <c r="J3541" i="17"/>
  <c r="I3541" i="17"/>
  <c r="J3540" i="17"/>
  <c r="I3540" i="17"/>
  <c r="J3539" i="17"/>
  <c r="I3539" i="17"/>
  <c r="J3538" i="17"/>
  <c r="I3538" i="17"/>
  <c r="J3537" i="17"/>
  <c r="I3537" i="17"/>
  <c r="J3536" i="17"/>
  <c r="I3536" i="17"/>
  <c r="J3535" i="17"/>
  <c r="I3535" i="17"/>
  <c r="J4715" i="17"/>
  <c r="I4715" i="17"/>
  <c r="J4652" i="17"/>
  <c r="I4652" i="17"/>
  <c r="J3532" i="17"/>
  <c r="I3532" i="17"/>
  <c r="J3531" i="17"/>
  <c r="I3531" i="17"/>
  <c r="J3530" i="17"/>
  <c r="I3530" i="17"/>
  <c r="J3529" i="17"/>
  <c r="I3529" i="17"/>
  <c r="J3528" i="17"/>
  <c r="I3528" i="17"/>
  <c r="J3527" i="17"/>
  <c r="I3527" i="17"/>
  <c r="J3526" i="17"/>
  <c r="I3526" i="17"/>
  <c r="J3525" i="17"/>
  <c r="I3525" i="17"/>
  <c r="J3524" i="17"/>
  <c r="I3524" i="17"/>
  <c r="J3523" i="17"/>
  <c r="I3523" i="17"/>
  <c r="J3522" i="17"/>
  <c r="I3522" i="17"/>
  <c r="J3521" i="17"/>
  <c r="I3521" i="17"/>
  <c r="J3520" i="17"/>
  <c r="I3520" i="17"/>
  <c r="J3519" i="17"/>
  <c r="I3519" i="17"/>
  <c r="J3518" i="17"/>
  <c r="I3518" i="17"/>
  <c r="J3517" i="17"/>
  <c r="I3517" i="17"/>
  <c r="J3516" i="17"/>
  <c r="I3516" i="17"/>
  <c r="J3515" i="17"/>
  <c r="I3515" i="17"/>
  <c r="J3514" i="17"/>
  <c r="I3514" i="17"/>
  <c r="J3513" i="17"/>
  <c r="I3513" i="17"/>
  <c r="J3512" i="17"/>
  <c r="I3512" i="17"/>
  <c r="J3511" i="17"/>
  <c r="I3511" i="17"/>
  <c r="J3510" i="17"/>
  <c r="I3510" i="17"/>
  <c r="J3509" i="17"/>
  <c r="I3509" i="17"/>
  <c r="J3508" i="17"/>
  <c r="I3508" i="17"/>
  <c r="J4651" i="17"/>
  <c r="I4651" i="17"/>
  <c r="J4536" i="17"/>
  <c r="I4536" i="17"/>
  <c r="J3505" i="17"/>
  <c r="I3505" i="17"/>
  <c r="J3504" i="17"/>
  <c r="I3504" i="17"/>
  <c r="J3503" i="17"/>
  <c r="I3503" i="17"/>
  <c r="J3502" i="17"/>
  <c r="I3502" i="17"/>
  <c r="J3501" i="17"/>
  <c r="I3501" i="17"/>
  <c r="J3500" i="17"/>
  <c r="I3500" i="17"/>
  <c r="J3499" i="17"/>
  <c r="I3499" i="17"/>
  <c r="J3498" i="17"/>
  <c r="I3498" i="17"/>
  <c r="J3497" i="17"/>
  <c r="I3497" i="17"/>
  <c r="J3496" i="17"/>
  <c r="I3496" i="17"/>
  <c r="J3495" i="17"/>
  <c r="I3495" i="17"/>
  <c r="J3494" i="17"/>
  <c r="I3494" i="17"/>
  <c r="J3493" i="17"/>
  <c r="I3493" i="17"/>
  <c r="J3492" i="17"/>
  <c r="I3492" i="17"/>
  <c r="J3491" i="17"/>
  <c r="I3491" i="17"/>
  <c r="J3490" i="17"/>
  <c r="I3490" i="17"/>
  <c r="J3489" i="17"/>
  <c r="I3489" i="17"/>
  <c r="J3488" i="17"/>
  <c r="I3488" i="17"/>
  <c r="J3487" i="17"/>
  <c r="I3487" i="17"/>
  <c r="J3486" i="17"/>
  <c r="I3486" i="17"/>
  <c r="J3485" i="17"/>
  <c r="I3485" i="17"/>
  <c r="J3484" i="17"/>
  <c r="I3484" i="17"/>
  <c r="J3483" i="17"/>
  <c r="I3483" i="17"/>
  <c r="J3482" i="17"/>
  <c r="I3482" i="17"/>
  <c r="J3481" i="17"/>
  <c r="I3481" i="17"/>
  <c r="J3480" i="17"/>
  <c r="I3480" i="17"/>
  <c r="J3479" i="17"/>
  <c r="I3479" i="17"/>
  <c r="J3478" i="17"/>
  <c r="I3478" i="17"/>
  <c r="J3477" i="17"/>
  <c r="I3477" i="17"/>
  <c r="J3476" i="17"/>
  <c r="I3476" i="17"/>
  <c r="J3475" i="17"/>
  <c r="I3475" i="17"/>
  <c r="J3474" i="17"/>
  <c r="I3474" i="17"/>
  <c r="J3473" i="17"/>
  <c r="I3473" i="17"/>
  <c r="J3472" i="17"/>
  <c r="I3472" i="17"/>
  <c r="J4535" i="17"/>
  <c r="I4535" i="17"/>
  <c r="J4513" i="17"/>
  <c r="I4513" i="17"/>
  <c r="J3469" i="17"/>
  <c r="I3469" i="17"/>
  <c r="J3468" i="17"/>
  <c r="I3468" i="17"/>
  <c r="J3467" i="17"/>
  <c r="I3467" i="17"/>
  <c r="J3466" i="17"/>
  <c r="I3466" i="17"/>
  <c r="J3465" i="17"/>
  <c r="I3465" i="17"/>
  <c r="J3464" i="17"/>
  <c r="I3464" i="17"/>
  <c r="J3463" i="17"/>
  <c r="I3463" i="17"/>
  <c r="J3462" i="17"/>
  <c r="I3462" i="17"/>
  <c r="J3461" i="17"/>
  <c r="I3461" i="17"/>
  <c r="J3460" i="17"/>
  <c r="I3460" i="17"/>
  <c r="J3459" i="17"/>
  <c r="I3459" i="17"/>
  <c r="J3458" i="17"/>
  <c r="I3458" i="17"/>
  <c r="J3457" i="17"/>
  <c r="I3457" i="17"/>
  <c r="J3456" i="17"/>
  <c r="I3456" i="17"/>
  <c r="J3455" i="17"/>
  <c r="I3455" i="17"/>
  <c r="J3454" i="17"/>
  <c r="I3454" i="17"/>
  <c r="J4512" i="17"/>
  <c r="I4512" i="17"/>
  <c r="J4511" i="17"/>
  <c r="I4511" i="17"/>
  <c r="J3451" i="17"/>
  <c r="I3451" i="17"/>
  <c r="J3450" i="17"/>
  <c r="I3450" i="17"/>
  <c r="J3449" i="17"/>
  <c r="I3449" i="17"/>
  <c r="J3448" i="17"/>
  <c r="I3448" i="17"/>
  <c r="J3447" i="17"/>
  <c r="I3447" i="17"/>
  <c r="J3446" i="17"/>
  <c r="I3446" i="17"/>
  <c r="J3445" i="17"/>
  <c r="I3445" i="17"/>
  <c r="J3444" i="17"/>
  <c r="I3444" i="17"/>
  <c r="J3443" i="17"/>
  <c r="I3443" i="17"/>
  <c r="J3442" i="17"/>
  <c r="I3442" i="17"/>
  <c r="J3441" i="17"/>
  <c r="I3441" i="17"/>
  <c r="J3440" i="17"/>
  <c r="I3440" i="17"/>
  <c r="J3439" i="17"/>
  <c r="I3439" i="17"/>
  <c r="J3438" i="17"/>
  <c r="I3438" i="17"/>
  <c r="J3437" i="17"/>
  <c r="I3437" i="17"/>
  <c r="J3436" i="17"/>
  <c r="I3436" i="17"/>
  <c r="J3435" i="17"/>
  <c r="I3435" i="17"/>
  <c r="J3434" i="17"/>
  <c r="I3434" i="17"/>
  <c r="J3433" i="17"/>
  <c r="I3433" i="17"/>
  <c r="J3432" i="17"/>
  <c r="I3432" i="17"/>
  <c r="J3431" i="17"/>
  <c r="I3431" i="17"/>
  <c r="J3430" i="17"/>
  <c r="I3430" i="17"/>
  <c r="J3429" i="17"/>
  <c r="I3429" i="17"/>
  <c r="J3428" i="17"/>
  <c r="I3428" i="17"/>
  <c r="J3427" i="17"/>
  <c r="I3427" i="17"/>
  <c r="J3426" i="17"/>
  <c r="I3426" i="17"/>
  <c r="J3425" i="17"/>
  <c r="I3425" i="17"/>
  <c r="J3424" i="17"/>
  <c r="I3424" i="17"/>
  <c r="J3423" i="17"/>
  <c r="I3423" i="17"/>
  <c r="J3422" i="17"/>
  <c r="I3422" i="17"/>
  <c r="J3421" i="17"/>
  <c r="I3421" i="17"/>
  <c r="J3420" i="17"/>
  <c r="I3420" i="17"/>
  <c r="J3419" i="17"/>
  <c r="I3419" i="17"/>
  <c r="J3418" i="17"/>
  <c r="I3418" i="17"/>
  <c r="J3417" i="17"/>
  <c r="I3417" i="17"/>
  <c r="J3416" i="17"/>
  <c r="I3416" i="17"/>
  <c r="J3415" i="17"/>
  <c r="I3415" i="17"/>
  <c r="J3414" i="17"/>
  <c r="I3414" i="17"/>
  <c r="J3413" i="17"/>
  <c r="I3413" i="17"/>
  <c r="J3412" i="17"/>
  <c r="I3412" i="17"/>
  <c r="J3411" i="17"/>
  <c r="I3411" i="17"/>
  <c r="J3410" i="17"/>
  <c r="I3410" i="17"/>
  <c r="J3409" i="17"/>
  <c r="I3409" i="17"/>
  <c r="J3408" i="17"/>
  <c r="I3408" i="17"/>
  <c r="J3407" i="17"/>
  <c r="I3407" i="17"/>
  <c r="J3406" i="17"/>
  <c r="I3406" i="17"/>
  <c r="J3405" i="17"/>
  <c r="I3405" i="17"/>
  <c r="J3404" i="17"/>
  <c r="I3404" i="17"/>
  <c r="J3403" i="17"/>
  <c r="I3403" i="17"/>
  <c r="J3402" i="17"/>
  <c r="I3402" i="17"/>
  <c r="J3401" i="17"/>
  <c r="I3401" i="17"/>
  <c r="J3400" i="17"/>
  <c r="I3400" i="17"/>
  <c r="J3399" i="17"/>
  <c r="I3399" i="17"/>
  <c r="J3398" i="17"/>
  <c r="I3398" i="17"/>
  <c r="J3397" i="17"/>
  <c r="I3397" i="17"/>
  <c r="J3396" i="17"/>
  <c r="I3396" i="17"/>
  <c r="J3395" i="17"/>
  <c r="I3395" i="17"/>
  <c r="J3394" i="17"/>
  <c r="I3394" i="17"/>
  <c r="J3393" i="17"/>
  <c r="I3393" i="17"/>
  <c r="J3392" i="17"/>
  <c r="I3392" i="17"/>
  <c r="J3391" i="17"/>
  <c r="I3391" i="17"/>
  <c r="J3390" i="17"/>
  <c r="I3390" i="17"/>
  <c r="J3389" i="17"/>
  <c r="I3389" i="17"/>
  <c r="J3388" i="17"/>
  <c r="I3388" i="17"/>
  <c r="J3387" i="17"/>
  <c r="I3387" i="17"/>
  <c r="J3386" i="17"/>
  <c r="I3386" i="17"/>
  <c r="J3385" i="17"/>
  <c r="I3385" i="17"/>
  <c r="J3384" i="17"/>
  <c r="I3384" i="17"/>
  <c r="J3383" i="17"/>
  <c r="I3383" i="17"/>
  <c r="J3382" i="17"/>
  <c r="I3382" i="17"/>
  <c r="J3381" i="17"/>
  <c r="I3381" i="17"/>
  <c r="J3380" i="17"/>
  <c r="I3380" i="17"/>
  <c r="J3379" i="17"/>
  <c r="I3379" i="17"/>
  <c r="J3378" i="17"/>
  <c r="I3378" i="17"/>
  <c r="J3377" i="17"/>
  <c r="I3377" i="17"/>
  <c r="J3376" i="17"/>
  <c r="I3376" i="17"/>
  <c r="J3375" i="17"/>
  <c r="I3375" i="17"/>
  <c r="J3374" i="17"/>
  <c r="I3374" i="17"/>
  <c r="J3373" i="17"/>
  <c r="I3373" i="17"/>
  <c r="J3372" i="17"/>
  <c r="I3372" i="17"/>
  <c r="J3371" i="17"/>
  <c r="I3371" i="17"/>
  <c r="J3370" i="17"/>
  <c r="I3370" i="17"/>
  <c r="J3369" i="17"/>
  <c r="I3369" i="17"/>
  <c r="J3368" i="17"/>
  <c r="I3368" i="17"/>
  <c r="J3367" i="17"/>
  <c r="I3367" i="17"/>
  <c r="J3366" i="17"/>
  <c r="I3366" i="17"/>
  <c r="J3365" i="17"/>
  <c r="I3365" i="17"/>
  <c r="J3364" i="17"/>
  <c r="I3364" i="17"/>
  <c r="J3363" i="17"/>
  <c r="I3363" i="17"/>
  <c r="J3362" i="17"/>
  <c r="I3362" i="17"/>
  <c r="J3361" i="17"/>
  <c r="I3361" i="17"/>
  <c r="J3360" i="17"/>
  <c r="I3360" i="17"/>
  <c r="J3359" i="17"/>
  <c r="I3359" i="17"/>
  <c r="J3358" i="17"/>
  <c r="I3358" i="17"/>
  <c r="J3357" i="17"/>
  <c r="I3357" i="17"/>
  <c r="J3356" i="17"/>
  <c r="I3356" i="17"/>
  <c r="J3355" i="17"/>
  <c r="I3355" i="17"/>
  <c r="J3354" i="17"/>
  <c r="I3354" i="17"/>
  <c r="J3353" i="17"/>
  <c r="I3353" i="17"/>
  <c r="J3352" i="17"/>
  <c r="I3352" i="17"/>
  <c r="J3351" i="17"/>
  <c r="I3351" i="17"/>
  <c r="J3350" i="17"/>
  <c r="I3350" i="17"/>
  <c r="J3349" i="17"/>
  <c r="I3349" i="17"/>
  <c r="J3348" i="17"/>
  <c r="I3348" i="17"/>
  <c r="J3347" i="17"/>
  <c r="I3347" i="17"/>
  <c r="J3346" i="17"/>
  <c r="I3346" i="17"/>
  <c r="J3345" i="17"/>
  <c r="I3345" i="17"/>
  <c r="J3344" i="17"/>
  <c r="I3344" i="17"/>
  <c r="J3343" i="17"/>
  <c r="I3343" i="17"/>
  <c r="J3342" i="17"/>
  <c r="I3342" i="17"/>
  <c r="J3341" i="17"/>
  <c r="I3341" i="17"/>
  <c r="J3340" i="17"/>
  <c r="I3340" i="17"/>
  <c r="J3339" i="17"/>
  <c r="I3339" i="17"/>
  <c r="J3338" i="17"/>
  <c r="I3338" i="17"/>
  <c r="J3337" i="17"/>
  <c r="I3337" i="17"/>
  <c r="J3336" i="17"/>
  <c r="I3336" i="17"/>
  <c r="J3335" i="17"/>
  <c r="I3335" i="17"/>
  <c r="J3334" i="17"/>
  <c r="I3334" i="17"/>
  <c r="J3333" i="17"/>
  <c r="I3333" i="17"/>
  <c r="J3332" i="17"/>
  <c r="I3332" i="17"/>
  <c r="J3331" i="17"/>
  <c r="I3331" i="17"/>
  <c r="J3330" i="17"/>
  <c r="I3330" i="17"/>
  <c r="J3329" i="17"/>
  <c r="I3329" i="17"/>
  <c r="J3328" i="17"/>
  <c r="I3328" i="17"/>
  <c r="J3327" i="17"/>
  <c r="I3327" i="17"/>
  <c r="J3326" i="17"/>
  <c r="I3326" i="17"/>
  <c r="J3325" i="17"/>
  <c r="I3325" i="17"/>
  <c r="J3324" i="17"/>
  <c r="I3324" i="17"/>
  <c r="J3323" i="17"/>
  <c r="I3323" i="17"/>
  <c r="J3322" i="17"/>
  <c r="I3322" i="17"/>
  <c r="J3321" i="17"/>
  <c r="I3321" i="17"/>
  <c r="J3320" i="17"/>
  <c r="I3320" i="17"/>
  <c r="J3319" i="17"/>
  <c r="I3319" i="17"/>
  <c r="J3318" i="17"/>
  <c r="I3318" i="17"/>
  <c r="J3317" i="17"/>
  <c r="I3317" i="17"/>
  <c r="J3316" i="17"/>
  <c r="I3316" i="17"/>
  <c r="J3315" i="17"/>
  <c r="I3315" i="17"/>
  <c r="J3314" i="17"/>
  <c r="I3314" i="17"/>
  <c r="J3313" i="17"/>
  <c r="I3313" i="17"/>
  <c r="J3312" i="17"/>
  <c r="I3312" i="17"/>
  <c r="J3311" i="17"/>
  <c r="I3311" i="17"/>
  <c r="J3310" i="17"/>
  <c r="I3310" i="17"/>
  <c r="J3309" i="17"/>
  <c r="I3309" i="17"/>
  <c r="J3308" i="17"/>
  <c r="I3308" i="17"/>
  <c r="J3307" i="17"/>
  <c r="I3307" i="17"/>
  <c r="J3306" i="17"/>
  <c r="I3306" i="17"/>
  <c r="J3305" i="17"/>
  <c r="I3305" i="17"/>
  <c r="J3304" i="17"/>
  <c r="I3304" i="17"/>
  <c r="J3303" i="17"/>
  <c r="I3303" i="17"/>
  <c r="J3302" i="17"/>
  <c r="I3302" i="17"/>
  <c r="J3301" i="17"/>
  <c r="I3301" i="17"/>
  <c r="J3300" i="17"/>
  <c r="I3300" i="17"/>
  <c r="J3299" i="17"/>
  <c r="I3299" i="17"/>
  <c r="J3298" i="17"/>
  <c r="I3298" i="17"/>
  <c r="J3297" i="17"/>
  <c r="I3297" i="17"/>
  <c r="J3296" i="17"/>
  <c r="I3296" i="17"/>
  <c r="J3295" i="17"/>
  <c r="I3295" i="17"/>
  <c r="J3294" i="17"/>
  <c r="I3294" i="17"/>
  <c r="J3293" i="17"/>
  <c r="I3293" i="17"/>
  <c r="J3292" i="17"/>
  <c r="I3292" i="17"/>
  <c r="J3291" i="17"/>
  <c r="I3291" i="17"/>
  <c r="J3290" i="17"/>
  <c r="I3290" i="17"/>
  <c r="J3289" i="17"/>
  <c r="I3289" i="17"/>
  <c r="J3288" i="17"/>
  <c r="I3288" i="17"/>
  <c r="J3287" i="17"/>
  <c r="I3287" i="17"/>
  <c r="J3286" i="17"/>
  <c r="I3286" i="17"/>
  <c r="J3285" i="17"/>
  <c r="I3285" i="17"/>
  <c r="J3284" i="17"/>
  <c r="I3284" i="17"/>
  <c r="J3283" i="17"/>
  <c r="I3283" i="17"/>
  <c r="J3282" i="17"/>
  <c r="I3282" i="17"/>
  <c r="J3281" i="17"/>
  <c r="I3281" i="17"/>
  <c r="J3280" i="17"/>
  <c r="I3280" i="17"/>
  <c r="J3279" i="17"/>
  <c r="I3279" i="17"/>
  <c r="J3278" i="17"/>
  <c r="I3278" i="17"/>
  <c r="J3277" i="17"/>
  <c r="I3277" i="17"/>
  <c r="J3276" i="17"/>
  <c r="I3276" i="17"/>
  <c r="J3275" i="17"/>
  <c r="I3275" i="17"/>
  <c r="J3274" i="17"/>
  <c r="I3274" i="17"/>
  <c r="J3273" i="17"/>
  <c r="I3273" i="17"/>
  <c r="J3272" i="17"/>
  <c r="I3272" i="17"/>
  <c r="J3271" i="17"/>
  <c r="I3271" i="17"/>
  <c r="J3270" i="17"/>
  <c r="I3270" i="17"/>
  <c r="J3269" i="17"/>
  <c r="I3269" i="17"/>
  <c r="J3268" i="17"/>
  <c r="I3268" i="17"/>
  <c r="J3267" i="17"/>
  <c r="I3267" i="17"/>
  <c r="J3266" i="17"/>
  <c r="I3266" i="17"/>
  <c r="J3265" i="17"/>
  <c r="I3265" i="17"/>
  <c r="J3264" i="17"/>
  <c r="I3264" i="17"/>
  <c r="J3263" i="17"/>
  <c r="I3263" i="17"/>
  <c r="J3262" i="17"/>
  <c r="I3262" i="17"/>
  <c r="J3261" i="17"/>
  <c r="I3261" i="17"/>
  <c r="J3260" i="17"/>
  <c r="I3260" i="17"/>
  <c r="J3259" i="17"/>
  <c r="I3259" i="17"/>
  <c r="J3258" i="17"/>
  <c r="I3258" i="17"/>
  <c r="J3257" i="17"/>
  <c r="I3257" i="17"/>
  <c r="J3256" i="17"/>
  <c r="I3256" i="17"/>
  <c r="J3255" i="17"/>
  <c r="I3255" i="17"/>
  <c r="J3254" i="17"/>
  <c r="I3254" i="17"/>
  <c r="J3253" i="17"/>
  <c r="I3253" i="17"/>
  <c r="J3252" i="17"/>
  <c r="I3252" i="17"/>
  <c r="J3251" i="17"/>
  <c r="I3251" i="17"/>
  <c r="J3250" i="17"/>
  <c r="I3250" i="17"/>
  <c r="J3249" i="17"/>
  <c r="I3249" i="17"/>
  <c r="J3248" i="17"/>
  <c r="I3248" i="17"/>
  <c r="J3247" i="17"/>
  <c r="I3247" i="17"/>
  <c r="J3246" i="17"/>
  <c r="I3246" i="17"/>
  <c r="J3245" i="17"/>
  <c r="I3245" i="17"/>
  <c r="J3244" i="17"/>
  <c r="I3244" i="17"/>
  <c r="J3243" i="17"/>
  <c r="I3243" i="17"/>
  <c r="J3242" i="17"/>
  <c r="I3242" i="17"/>
  <c r="J3241" i="17"/>
  <c r="I3241" i="17"/>
  <c r="J3240" i="17"/>
  <c r="I3240" i="17"/>
  <c r="J3239" i="17"/>
  <c r="I3239" i="17"/>
  <c r="J3238" i="17"/>
  <c r="I3238" i="17"/>
  <c r="J3237" i="17"/>
  <c r="I3237" i="17"/>
  <c r="J3236" i="17"/>
  <c r="I3236" i="17"/>
  <c r="J3235" i="17"/>
  <c r="I3235" i="17"/>
  <c r="J3234" i="17"/>
  <c r="I3234" i="17"/>
  <c r="J3233" i="17"/>
  <c r="I3233" i="17"/>
  <c r="J3232" i="17"/>
  <c r="I3232" i="17"/>
  <c r="J3231" i="17"/>
  <c r="I3231" i="17"/>
  <c r="J3230" i="17"/>
  <c r="I3230" i="17"/>
  <c r="J3229" i="17"/>
  <c r="I3229" i="17"/>
  <c r="J3228" i="17"/>
  <c r="I3228" i="17"/>
  <c r="J3227" i="17"/>
  <c r="I3227" i="17"/>
  <c r="J3226" i="17"/>
  <c r="I3226" i="17"/>
  <c r="J3225" i="17"/>
  <c r="I3225" i="17"/>
  <c r="J3224" i="17"/>
  <c r="I3224" i="17"/>
  <c r="J3223" i="17"/>
  <c r="I3223" i="17"/>
  <c r="J3222" i="17"/>
  <c r="I3222" i="17"/>
  <c r="J3221" i="17"/>
  <c r="I3221" i="17"/>
  <c r="J3220" i="17"/>
  <c r="I3220" i="17"/>
  <c r="J3219" i="17"/>
  <c r="I3219" i="17"/>
  <c r="J3218" i="17"/>
  <c r="I3218" i="17"/>
  <c r="J4510" i="17"/>
  <c r="I4510" i="17"/>
  <c r="J4398" i="17"/>
  <c r="I4398" i="17"/>
  <c r="J3215" i="17"/>
  <c r="I3215" i="17"/>
  <c r="J3214" i="17"/>
  <c r="I3214" i="17"/>
  <c r="J3213" i="17"/>
  <c r="I3213" i="17"/>
  <c r="J3212" i="17"/>
  <c r="I3212" i="17"/>
  <c r="J3211" i="17"/>
  <c r="I3211" i="17"/>
  <c r="J3210" i="17"/>
  <c r="I3210" i="17"/>
  <c r="J3209" i="17"/>
  <c r="I3209" i="17"/>
  <c r="J3208" i="17"/>
  <c r="I3208" i="17"/>
  <c r="J3207" i="17"/>
  <c r="I3207" i="17"/>
  <c r="J3206" i="17"/>
  <c r="I3206" i="17"/>
  <c r="J3205" i="17"/>
  <c r="I3205" i="17"/>
  <c r="J3204" i="17"/>
  <c r="I3204" i="17"/>
  <c r="J3203" i="17"/>
  <c r="I3203" i="17"/>
  <c r="J3202" i="17"/>
  <c r="I3202" i="17"/>
  <c r="J3201" i="17"/>
  <c r="I3201" i="17"/>
  <c r="J3200" i="17"/>
  <c r="I3200" i="17"/>
  <c r="J3199" i="17"/>
  <c r="I3199" i="17"/>
  <c r="J3198" i="17"/>
  <c r="I3198" i="17"/>
  <c r="J3197" i="17"/>
  <c r="I3197" i="17"/>
  <c r="J3196" i="17"/>
  <c r="I3196" i="17"/>
  <c r="J3195" i="17"/>
  <c r="I3195" i="17"/>
  <c r="J3194" i="17"/>
  <c r="I3194" i="17"/>
  <c r="J3193" i="17"/>
  <c r="I3193" i="17"/>
  <c r="J3192" i="17"/>
  <c r="I3192" i="17"/>
  <c r="J3191" i="17"/>
  <c r="I3191" i="17"/>
  <c r="J3190" i="17"/>
  <c r="I3190" i="17"/>
  <c r="J3189" i="17"/>
  <c r="I3189" i="17"/>
  <c r="J3188" i="17"/>
  <c r="I3188" i="17"/>
  <c r="J3187" i="17"/>
  <c r="I3187" i="17"/>
  <c r="J3186" i="17"/>
  <c r="I3186" i="17"/>
  <c r="J3185" i="17"/>
  <c r="I3185" i="17"/>
  <c r="J3184" i="17"/>
  <c r="I3184" i="17"/>
  <c r="J3183" i="17"/>
  <c r="I3183" i="17"/>
  <c r="J3182" i="17"/>
  <c r="I3182" i="17"/>
  <c r="J3181" i="17"/>
  <c r="I3181" i="17"/>
  <c r="J3180" i="17"/>
  <c r="I3180" i="17"/>
  <c r="J3179" i="17"/>
  <c r="I3179" i="17"/>
  <c r="J3178" i="17"/>
  <c r="I3178" i="17"/>
  <c r="J3177" i="17"/>
  <c r="I3177" i="17"/>
  <c r="J3176" i="17"/>
  <c r="I3176" i="17"/>
  <c r="J3175" i="17"/>
  <c r="I3175" i="17"/>
  <c r="J3174" i="17"/>
  <c r="I3174" i="17"/>
  <c r="J3173" i="17"/>
  <c r="I3173" i="17"/>
  <c r="J3172" i="17"/>
  <c r="I3172" i="17"/>
  <c r="J3171" i="17"/>
  <c r="I3171" i="17"/>
  <c r="J3170" i="17"/>
  <c r="I3170" i="17"/>
  <c r="J3169" i="17"/>
  <c r="I3169" i="17"/>
  <c r="J3168" i="17"/>
  <c r="I3168" i="17"/>
  <c r="J3167" i="17"/>
  <c r="I3167" i="17"/>
  <c r="J3166" i="17"/>
  <c r="I3166" i="17"/>
  <c r="J3165" i="17"/>
  <c r="I3165" i="17"/>
  <c r="J3164" i="17"/>
  <c r="I3164" i="17"/>
  <c r="J3163" i="17"/>
  <c r="I3163" i="17"/>
  <c r="J3162" i="17"/>
  <c r="I3162" i="17"/>
  <c r="J3161" i="17"/>
  <c r="I3161" i="17"/>
  <c r="J3160" i="17"/>
  <c r="I3160" i="17"/>
  <c r="J3159" i="17"/>
  <c r="I3159" i="17"/>
  <c r="J3158" i="17"/>
  <c r="I3158" i="17"/>
  <c r="J3157" i="17"/>
  <c r="I3157" i="17"/>
  <c r="J3156" i="17"/>
  <c r="I3156" i="17"/>
  <c r="J3155" i="17"/>
  <c r="I3155" i="17"/>
  <c r="J3154" i="17"/>
  <c r="I3154" i="17"/>
  <c r="J3153" i="17"/>
  <c r="I3153" i="17"/>
  <c r="J3152" i="17"/>
  <c r="I3152" i="17"/>
  <c r="J3151" i="17"/>
  <c r="I3151" i="17"/>
  <c r="J3150" i="17"/>
  <c r="I3150" i="17"/>
  <c r="J3149" i="17"/>
  <c r="I3149" i="17"/>
  <c r="J3148" i="17"/>
  <c r="I3148" i="17"/>
  <c r="J3147" i="17"/>
  <c r="I3147" i="17"/>
  <c r="J3146" i="17"/>
  <c r="I3146" i="17"/>
  <c r="J3145" i="17"/>
  <c r="I3145" i="17"/>
  <c r="J3144" i="17"/>
  <c r="I3144" i="17"/>
  <c r="J3143" i="17"/>
  <c r="I3143" i="17"/>
  <c r="J3142" i="17"/>
  <c r="I3142" i="17"/>
  <c r="J3141" i="17"/>
  <c r="I3141" i="17"/>
  <c r="J3140" i="17"/>
  <c r="I3140" i="17"/>
  <c r="J3139" i="17"/>
  <c r="I3139" i="17"/>
  <c r="J3138" i="17"/>
  <c r="I3138" i="17"/>
  <c r="J3137" i="17"/>
  <c r="I3137" i="17"/>
  <c r="J3136" i="17"/>
  <c r="I3136" i="17"/>
  <c r="J3135" i="17"/>
  <c r="I3135" i="17"/>
  <c r="J3134" i="17"/>
  <c r="I3134" i="17"/>
  <c r="J3133" i="17"/>
  <c r="I3133" i="17"/>
  <c r="J3132" i="17"/>
  <c r="I3132" i="17"/>
  <c r="J3131" i="17"/>
  <c r="I3131" i="17"/>
  <c r="J3130" i="17"/>
  <c r="I3130" i="17"/>
  <c r="J3129" i="17"/>
  <c r="I3129" i="17"/>
  <c r="J3128" i="17"/>
  <c r="I3128" i="17"/>
  <c r="J3127" i="17"/>
  <c r="I3127" i="17"/>
  <c r="J4397" i="17"/>
  <c r="I4397" i="17"/>
  <c r="J4316" i="17"/>
  <c r="I4316" i="17"/>
  <c r="J3124" i="17"/>
  <c r="I3124" i="17"/>
  <c r="J3123" i="17"/>
  <c r="I3123" i="17"/>
  <c r="J3122" i="17"/>
  <c r="I3122" i="17"/>
  <c r="J3121" i="17"/>
  <c r="I3121" i="17"/>
  <c r="J4315" i="17"/>
  <c r="I4315" i="17"/>
  <c r="J4314" i="17"/>
  <c r="I4314" i="17"/>
  <c r="J3118" i="17"/>
  <c r="I3118" i="17"/>
  <c r="J3117" i="17"/>
  <c r="I3117" i="17"/>
  <c r="J3116" i="17"/>
  <c r="I3116" i="17"/>
  <c r="J3115" i="17"/>
  <c r="I3115" i="17"/>
  <c r="J3114" i="17"/>
  <c r="I3114" i="17"/>
  <c r="J3113" i="17"/>
  <c r="I3113" i="17"/>
  <c r="J3112" i="17"/>
  <c r="I3112" i="17"/>
  <c r="J3111" i="17"/>
  <c r="I3111" i="17"/>
  <c r="J3110" i="17"/>
  <c r="I3110" i="17"/>
  <c r="J3109" i="17"/>
  <c r="I3109" i="17"/>
  <c r="J3108" i="17"/>
  <c r="I3108" i="17"/>
  <c r="J3107" i="17"/>
  <c r="I3107" i="17"/>
  <c r="J3106" i="17"/>
  <c r="I3106" i="17"/>
  <c r="J3105" i="17"/>
  <c r="I3105" i="17"/>
  <c r="J3104" i="17"/>
  <c r="I3104" i="17"/>
  <c r="J3103" i="17"/>
  <c r="I3103" i="17"/>
  <c r="J3102" i="17"/>
  <c r="I3102" i="17"/>
  <c r="J3101" i="17"/>
  <c r="I3101" i="17"/>
  <c r="J3100" i="17"/>
  <c r="I3100" i="17"/>
  <c r="J3099" i="17"/>
  <c r="I3099" i="17"/>
  <c r="J3098" i="17"/>
  <c r="I3098" i="17"/>
  <c r="J3097" i="17"/>
  <c r="I3097" i="17"/>
  <c r="J3096" i="17"/>
  <c r="I3096" i="17"/>
  <c r="J3095" i="17"/>
  <c r="I3095" i="17"/>
  <c r="J3094" i="17"/>
  <c r="I3094" i="17"/>
  <c r="J3093" i="17"/>
  <c r="I3093" i="17"/>
  <c r="J3092" i="17"/>
  <c r="I3092" i="17"/>
  <c r="J3091" i="17"/>
  <c r="I3091" i="17"/>
  <c r="J3090" i="17"/>
  <c r="I3090" i="17"/>
  <c r="J3089" i="17"/>
  <c r="I3089" i="17"/>
  <c r="J3088" i="17"/>
  <c r="I3088" i="17"/>
  <c r="J3087" i="17"/>
  <c r="I3087" i="17"/>
  <c r="J3086" i="17"/>
  <c r="I3086" i="17"/>
  <c r="J3085" i="17"/>
  <c r="I3085" i="17"/>
  <c r="J3084" i="17"/>
  <c r="I3084" i="17"/>
  <c r="J3083" i="17"/>
  <c r="I3083" i="17"/>
  <c r="J3082" i="17"/>
  <c r="I3082" i="17"/>
  <c r="J3081" i="17"/>
  <c r="I3081" i="17"/>
  <c r="J3080" i="17"/>
  <c r="I3080" i="17"/>
  <c r="J3079" i="17"/>
  <c r="I3079" i="17"/>
  <c r="J3078" i="17"/>
  <c r="I3078" i="17"/>
  <c r="J3077" i="17"/>
  <c r="I3077" i="17"/>
  <c r="J3076" i="17"/>
  <c r="I3076" i="17"/>
  <c r="J3075" i="17"/>
  <c r="I3075" i="17"/>
  <c r="J3074" i="17"/>
  <c r="I3074" i="17"/>
  <c r="J3073" i="17"/>
  <c r="I3073" i="17"/>
  <c r="J3072" i="17"/>
  <c r="I3072" i="17"/>
  <c r="J3071" i="17"/>
  <c r="I3071" i="17"/>
  <c r="J3070" i="17"/>
  <c r="I3070" i="17"/>
  <c r="J3069" i="17"/>
  <c r="I3069" i="17"/>
  <c r="J3068" i="17"/>
  <c r="I3068" i="17"/>
  <c r="J3067" i="17"/>
  <c r="I3067" i="17"/>
  <c r="J3066" i="17"/>
  <c r="I3066" i="17"/>
  <c r="J3065" i="17"/>
  <c r="I3065" i="17"/>
  <c r="J3064" i="17"/>
  <c r="I3064" i="17"/>
  <c r="J3063" i="17"/>
  <c r="I3063" i="17"/>
  <c r="J3062" i="17"/>
  <c r="I3062" i="17"/>
  <c r="J3061" i="17"/>
  <c r="I3061" i="17"/>
  <c r="J3060" i="17"/>
  <c r="I3060" i="17"/>
  <c r="J3059" i="17"/>
  <c r="I3059" i="17"/>
  <c r="J3058" i="17"/>
  <c r="I3058" i="17"/>
  <c r="J3057" i="17"/>
  <c r="I3057" i="17"/>
  <c r="J3056" i="17"/>
  <c r="I3056" i="17"/>
  <c r="J3055" i="17"/>
  <c r="I3055" i="17"/>
  <c r="J3054" i="17"/>
  <c r="I3054" i="17"/>
  <c r="J3053" i="17"/>
  <c r="I3053" i="17"/>
  <c r="J3052" i="17"/>
  <c r="I3052" i="17"/>
  <c r="J3051" i="17"/>
  <c r="I3051" i="17"/>
  <c r="J3050" i="17"/>
  <c r="I3050" i="17"/>
  <c r="J3049" i="17"/>
  <c r="I3049" i="17"/>
  <c r="J3048" i="17"/>
  <c r="I3048" i="17"/>
  <c r="J3047" i="17"/>
  <c r="I3047" i="17"/>
  <c r="J3046" i="17"/>
  <c r="I3046" i="17"/>
  <c r="J3045" i="17"/>
  <c r="I3045" i="17"/>
  <c r="J3044" i="17"/>
  <c r="I3044" i="17"/>
  <c r="J3043" i="17"/>
  <c r="I3043" i="17"/>
  <c r="J3042" i="17"/>
  <c r="I3042" i="17"/>
  <c r="J3041" i="17"/>
  <c r="I3041" i="17"/>
  <c r="J3040" i="17"/>
  <c r="I3040" i="17"/>
  <c r="J3039" i="17"/>
  <c r="I3039" i="17"/>
  <c r="J3038" i="17"/>
  <c r="I3038" i="17"/>
  <c r="J3037" i="17"/>
  <c r="I3037" i="17"/>
  <c r="J3036" i="17"/>
  <c r="I3036" i="17"/>
  <c r="J3035" i="17"/>
  <c r="I3035" i="17"/>
  <c r="J3034" i="17"/>
  <c r="I3034" i="17"/>
  <c r="J3033" i="17"/>
  <c r="I3033" i="17"/>
  <c r="J3032" i="17"/>
  <c r="I3032" i="17"/>
  <c r="J3031" i="17"/>
  <c r="I3031" i="17"/>
  <c r="J3030" i="17"/>
  <c r="I3030" i="17"/>
  <c r="J3029" i="17"/>
  <c r="I3029" i="17"/>
  <c r="J3028" i="17"/>
  <c r="I3028" i="17"/>
  <c r="J3027" i="17"/>
  <c r="I3027" i="17"/>
  <c r="J3026" i="17"/>
  <c r="I3026" i="17"/>
  <c r="J3025" i="17"/>
  <c r="I3025" i="17"/>
  <c r="J4313" i="17"/>
  <c r="I4313" i="17"/>
  <c r="J4312" i="17"/>
  <c r="I4312" i="17"/>
  <c r="J4311" i="17"/>
  <c r="I4311" i="17"/>
  <c r="J4310" i="17"/>
  <c r="I4310" i="17"/>
  <c r="J4309" i="17"/>
  <c r="I4309" i="17"/>
  <c r="J3911" i="17"/>
  <c r="I3911" i="17"/>
  <c r="J3910" i="17"/>
  <c r="I3910" i="17"/>
  <c r="J3017" i="17"/>
  <c r="I3017" i="17"/>
  <c r="J3016" i="17"/>
  <c r="I3016" i="17"/>
  <c r="J3015" i="17"/>
  <c r="I3015" i="17"/>
  <c r="J3014" i="17"/>
  <c r="I3014" i="17"/>
  <c r="J3013" i="17"/>
  <c r="I3013" i="17"/>
  <c r="J3012" i="17"/>
  <c r="I3012" i="17"/>
  <c r="J3011" i="17"/>
  <c r="I3011" i="17"/>
  <c r="J3010" i="17"/>
  <c r="I3010" i="17"/>
  <c r="J3009" i="17"/>
  <c r="I3009" i="17"/>
  <c r="J3008" i="17"/>
  <c r="I3008" i="17"/>
  <c r="J3007" i="17"/>
  <c r="I3007" i="17"/>
  <c r="J3006" i="17"/>
  <c r="I3006" i="17"/>
  <c r="J3005" i="17"/>
  <c r="I3005" i="17"/>
  <c r="J3004" i="17"/>
  <c r="I3004" i="17"/>
  <c r="J3003" i="17"/>
  <c r="I3003" i="17"/>
  <c r="J3002" i="17"/>
  <c r="I3002" i="17"/>
  <c r="J3001" i="17"/>
  <c r="I3001" i="17"/>
  <c r="J3000" i="17"/>
  <c r="I3000" i="17"/>
  <c r="J2999" i="17"/>
  <c r="I2999" i="17"/>
  <c r="J2998" i="17"/>
  <c r="I2998" i="17"/>
  <c r="J2997" i="17"/>
  <c r="I2997" i="17"/>
  <c r="J2996" i="17"/>
  <c r="I2996" i="17"/>
  <c r="J2995" i="17"/>
  <c r="I2995" i="17"/>
  <c r="J2994" i="17"/>
  <c r="I2994" i="17"/>
  <c r="J2993" i="17"/>
  <c r="I2993" i="17"/>
  <c r="J2992" i="17"/>
  <c r="I2992" i="17"/>
  <c r="J2991" i="17"/>
  <c r="I2991" i="17"/>
  <c r="J2990" i="17"/>
  <c r="I2990" i="17"/>
  <c r="J2989" i="17"/>
  <c r="I2989" i="17"/>
  <c r="J2988" i="17"/>
  <c r="I2988" i="17"/>
  <c r="J2987" i="17"/>
  <c r="I2987" i="17"/>
  <c r="J2986" i="17"/>
  <c r="I2986" i="17"/>
  <c r="J2985" i="17"/>
  <c r="I2985" i="17"/>
  <c r="J2984" i="17"/>
  <c r="I2984" i="17"/>
  <c r="J2983" i="17"/>
  <c r="I2983" i="17"/>
  <c r="J2982" i="17"/>
  <c r="I2982" i="17"/>
  <c r="J2981" i="17"/>
  <c r="I2981" i="17"/>
  <c r="J2980" i="17"/>
  <c r="I2980" i="17"/>
  <c r="J2979" i="17"/>
  <c r="I2979" i="17"/>
  <c r="J2978" i="17"/>
  <c r="I2978" i="17"/>
  <c r="J2977" i="17"/>
  <c r="I2977" i="17"/>
  <c r="J2976" i="17"/>
  <c r="I2976" i="17"/>
  <c r="J2975" i="17"/>
  <c r="I2975" i="17"/>
  <c r="J2974" i="17"/>
  <c r="I2974" i="17"/>
  <c r="J2973" i="17"/>
  <c r="I2973" i="17"/>
  <c r="J2972" i="17"/>
  <c r="I2972" i="17"/>
  <c r="J2971" i="17"/>
  <c r="I2971" i="17"/>
  <c r="J2970" i="17"/>
  <c r="I2970" i="17"/>
  <c r="J2969" i="17"/>
  <c r="I2969" i="17"/>
  <c r="J2968" i="17"/>
  <c r="I2968" i="17"/>
  <c r="J2967" i="17"/>
  <c r="I2967" i="17"/>
  <c r="J2966" i="17"/>
  <c r="I2966" i="17"/>
  <c r="J2965" i="17"/>
  <c r="I2965" i="17"/>
  <c r="J2964" i="17"/>
  <c r="I2964" i="17"/>
  <c r="J2963" i="17"/>
  <c r="I2963" i="17"/>
  <c r="J2962" i="17"/>
  <c r="I2962" i="17"/>
  <c r="J2961" i="17"/>
  <c r="I2961" i="17"/>
  <c r="J2960" i="17"/>
  <c r="I2960" i="17"/>
  <c r="J2959" i="17"/>
  <c r="I2959" i="17"/>
  <c r="J2958" i="17"/>
  <c r="I2958" i="17"/>
  <c r="J2957" i="17"/>
  <c r="I2957" i="17"/>
  <c r="J2956" i="17"/>
  <c r="I2956" i="17"/>
  <c r="J2955" i="17"/>
  <c r="I2955" i="17"/>
  <c r="J2954" i="17"/>
  <c r="I2954" i="17"/>
  <c r="J2953" i="17"/>
  <c r="I2953" i="17"/>
  <c r="J2952" i="17"/>
  <c r="I2952" i="17"/>
  <c r="J2951" i="17"/>
  <c r="I2951" i="17"/>
  <c r="J2950" i="17"/>
  <c r="I2950" i="17"/>
  <c r="J2949" i="17"/>
  <c r="I2949" i="17"/>
  <c r="J2948" i="17"/>
  <c r="I2948" i="17"/>
  <c r="J2947" i="17"/>
  <c r="I2947" i="17"/>
  <c r="J2946" i="17"/>
  <c r="I2946" i="17"/>
  <c r="J2945" i="17"/>
  <c r="I2945" i="17"/>
  <c r="J2944" i="17"/>
  <c r="I2944" i="17"/>
  <c r="J2943" i="17"/>
  <c r="I2943" i="17"/>
  <c r="J2942" i="17"/>
  <c r="I2942" i="17"/>
  <c r="J2941" i="17"/>
  <c r="I2941" i="17"/>
  <c r="J2940" i="17"/>
  <c r="I2940" i="17"/>
  <c r="J2939" i="17"/>
  <c r="I2939" i="17"/>
  <c r="J2938" i="17"/>
  <c r="I2938" i="17"/>
  <c r="J2937" i="17"/>
  <c r="I2937" i="17"/>
  <c r="J2936" i="17"/>
  <c r="I2936" i="17"/>
  <c r="J2935" i="17"/>
  <c r="I2935" i="17"/>
  <c r="J2934" i="17"/>
  <c r="I2934" i="17"/>
  <c r="J2933" i="17"/>
  <c r="I2933" i="17"/>
  <c r="J2932" i="17"/>
  <c r="I2932" i="17"/>
  <c r="J2931" i="17"/>
  <c r="I2931" i="17"/>
  <c r="J2930" i="17"/>
  <c r="I2930" i="17"/>
  <c r="J2929" i="17"/>
  <c r="I2929" i="17"/>
  <c r="J2928" i="17"/>
  <c r="I2928" i="17"/>
  <c r="J2927" i="17"/>
  <c r="I2927" i="17"/>
  <c r="J2926" i="17"/>
  <c r="I2926" i="17"/>
  <c r="J2925" i="17"/>
  <c r="I2925" i="17"/>
  <c r="J2924" i="17"/>
  <c r="I2924" i="17"/>
  <c r="J2923" i="17"/>
  <c r="I2923" i="17"/>
  <c r="J2922" i="17"/>
  <c r="I2922" i="17"/>
  <c r="J2921" i="17"/>
  <c r="I2921" i="17"/>
  <c r="J2920" i="17"/>
  <c r="I2920" i="17"/>
  <c r="J2919" i="17"/>
  <c r="I2919" i="17"/>
  <c r="J2918" i="17"/>
  <c r="I2918" i="17"/>
  <c r="J2917" i="17"/>
  <c r="I2917" i="17"/>
  <c r="J2916" i="17"/>
  <c r="I2916" i="17"/>
  <c r="J2915" i="17"/>
  <c r="I2915" i="17"/>
  <c r="J2914" i="17"/>
  <c r="I2914" i="17"/>
  <c r="J2913" i="17"/>
  <c r="I2913" i="17"/>
  <c r="J2912" i="17"/>
  <c r="I2912" i="17"/>
  <c r="J2911" i="17"/>
  <c r="I2911" i="17"/>
  <c r="J2910" i="17"/>
  <c r="I2910" i="17"/>
  <c r="J2909" i="17"/>
  <c r="I2909" i="17"/>
  <c r="J2908" i="17"/>
  <c r="I2908" i="17"/>
  <c r="J2907" i="17"/>
  <c r="I2907" i="17"/>
  <c r="J2906" i="17"/>
  <c r="I2906" i="17"/>
  <c r="J2905" i="17"/>
  <c r="I2905" i="17"/>
  <c r="J2904" i="17"/>
  <c r="I2904" i="17"/>
  <c r="J2903" i="17"/>
  <c r="I2903" i="17"/>
  <c r="J2902" i="17"/>
  <c r="I2902" i="17"/>
  <c r="J2901" i="17"/>
  <c r="I2901" i="17"/>
  <c r="J2900" i="17"/>
  <c r="I2900" i="17"/>
  <c r="J2899" i="17"/>
  <c r="I2899" i="17"/>
  <c r="J2898" i="17"/>
  <c r="I2898" i="17"/>
  <c r="J2897" i="17"/>
  <c r="I2897" i="17"/>
  <c r="J2896" i="17"/>
  <c r="I2896" i="17"/>
  <c r="J2895" i="17"/>
  <c r="I2895" i="17"/>
  <c r="J2894" i="17"/>
  <c r="I2894" i="17"/>
  <c r="J2893" i="17"/>
  <c r="I2893" i="17"/>
  <c r="J2892" i="17"/>
  <c r="I2892" i="17"/>
  <c r="J2891" i="17"/>
  <c r="I2891" i="17"/>
  <c r="J2890" i="17"/>
  <c r="I2890" i="17"/>
  <c r="J2889" i="17"/>
  <c r="I2889" i="17"/>
  <c r="J2888" i="17"/>
  <c r="I2888" i="17"/>
  <c r="J2887" i="17"/>
  <c r="I2887" i="17"/>
  <c r="J2886" i="17"/>
  <c r="I2886" i="17"/>
  <c r="J2885" i="17"/>
  <c r="I2885" i="17"/>
  <c r="J2884" i="17"/>
  <c r="I2884" i="17"/>
  <c r="J2883" i="17"/>
  <c r="I2883" i="17"/>
  <c r="J2882" i="17"/>
  <c r="I2882" i="17"/>
  <c r="J2881" i="17"/>
  <c r="I2881" i="17"/>
  <c r="J2880" i="17"/>
  <c r="I2880" i="17"/>
  <c r="J2879" i="17"/>
  <c r="I2879" i="17"/>
  <c r="J2878" i="17"/>
  <c r="I2878" i="17"/>
  <c r="J2877" i="17"/>
  <c r="I2877" i="17"/>
  <c r="J2876" i="17"/>
  <c r="I2876" i="17"/>
  <c r="J2875" i="17"/>
  <c r="I2875" i="17"/>
  <c r="J2874" i="17"/>
  <c r="I2874" i="17"/>
  <c r="J2873" i="17"/>
  <c r="I2873" i="17"/>
  <c r="J2872" i="17"/>
  <c r="I2872" i="17"/>
  <c r="J2871" i="17"/>
  <c r="I2871" i="17"/>
  <c r="J2870" i="17"/>
  <c r="I2870" i="17"/>
  <c r="J2869" i="17"/>
  <c r="I2869" i="17"/>
  <c r="J2868" i="17"/>
  <c r="I2868" i="17"/>
  <c r="J2867" i="17"/>
  <c r="I2867" i="17"/>
  <c r="J2866" i="17"/>
  <c r="I2866" i="17"/>
  <c r="J2865" i="17"/>
  <c r="I2865" i="17"/>
  <c r="J2864" i="17"/>
  <c r="I2864" i="17"/>
  <c r="J2863" i="17"/>
  <c r="I2863" i="17"/>
  <c r="J2862" i="17"/>
  <c r="I2862" i="17"/>
  <c r="J2861" i="17"/>
  <c r="I2861" i="17"/>
  <c r="J2860" i="17"/>
  <c r="I2860" i="17"/>
  <c r="J2859" i="17"/>
  <c r="I2859" i="17"/>
  <c r="J2858" i="17"/>
  <c r="I2858" i="17"/>
  <c r="J2857" i="17"/>
  <c r="I2857" i="17"/>
  <c r="J2856" i="17"/>
  <c r="I2856" i="17"/>
  <c r="J2855" i="17"/>
  <c r="I2855" i="17"/>
  <c r="J2854" i="17"/>
  <c r="I2854" i="17"/>
  <c r="J2853" i="17"/>
  <c r="I2853" i="17"/>
  <c r="J2852" i="17"/>
  <c r="I2852" i="17"/>
  <c r="J2851" i="17"/>
  <c r="I2851" i="17"/>
  <c r="J2850" i="17"/>
  <c r="I2850" i="17"/>
  <c r="J2849" i="17"/>
  <c r="I2849" i="17"/>
  <c r="J2848" i="17"/>
  <c r="I2848" i="17"/>
  <c r="J2847" i="17"/>
  <c r="I2847" i="17"/>
  <c r="J2846" i="17"/>
  <c r="I2846" i="17"/>
  <c r="J2845" i="17"/>
  <c r="I2845" i="17"/>
  <c r="J2844" i="17"/>
  <c r="I2844" i="17"/>
  <c r="J2843" i="17"/>
  <c r="I2843" i="17"/>
  <c r="J2842" i="17"/>
  <c r="I2842" i="17"/>
  <c r="J2841" i="17"/>
  <c r="I2841" i="17"/>
  <c r="J2840" i="17"/>
  <c r="I2840" i="17"/>
  <c r="J2839" i="17"/>
  <c r="I2839" i="17"/>
  <c r="J2838" i="17"/>
  <c r="I2838" i="17"/>
  <c r="J2837" i="17"/>
  <c r="I2837" i="17"/>
  <c r="J2836" i="17"/>
  <c r="I2836" i="17"/>
  <c r="J2835" i="17"/>
  <c r="I2835" i="17"/>
  <c r="J2834" i="17"/>
  <c r="I2834" i="17"/>
  <c r="J2833" i="17"/>
  <c r="I2833" i="17"/>
  <c r="J2832" i="17"/>
  <c r="I2832" i="17"/>
  <c r="J2831" i="17"/>
  <c r="I2831" i="17"/>
  <c r="J2830" i="17"/>
  <c r="I2830" i="17"/>
  <c r="J2829" i="17"/>
  <c r="I2829" i="17"/>
  <c r="J2828" i="17"/>
  <c r="I2828" i="17"/>
  <c r="J2827" i="17"/>
  <c r="I2827" i="17"/>
  <c r="J2826" i="17"/>
  <c r="I2826" i="17"/>
  <c r="J2825" i="17"/>
  <c r="I2825" i="17"/>
  <c r="J2824" i="17"/>
  <c r="I2824" i="17"/>
  <c r="J2823" i="17"/>
  <c r="I2823" i="17"/>
  <c r="J2822" i="17"/>
  <c r="I2822" i="17"/>
  <c r="J2821" i="17"/>
  <c r="I2821" i="17"/>
  <c r="J2820" i="17"/>
  <c r="I2820" i="17"/>
  <c r="J2819" i="17"/>
  <c r="I2819" i="17"/>
  <c r="J2818" i="17"/>
  <c r="I2818" i="17"/>
  <c r="J2817" i="17"/>
  <c r="I2817" i="17"/>
  <c r="J2816" i="17"/>
  <c r="I2816" i="17"/>
  <c r="J2815" i="17"/>
  <c r="I2815" i="17"/>
  <c r="J2814" i="17"/>
  <c r="I2814" i="17"/>
  <c r="J2813" i="17"/>
  <c r="I2813" i="17"/>
  <c r="J2812" i="17"/>
  <c r="I2812" i="17"/>
  <c r="J2811" i="17"/>
  <c r="I2811" i="17"/>
  <c r="J2810" i="17"/>
  <c r="I2810" i="17"/>
  <c r="J2809" i="17"/>
  <c r="I2809" i="17"/>
  <c r="J2808" i="17"/>
  <c r="I2808" i="17"/>
  <c r="J2807" i="17"/>
  <c r="I2807" i="17"/>
  <c r="J2806" i="17"/>
  <c r="I2806" i="17"/>
  <c r="J2805" i="17"/>
  <c r="I2805" i="17"/>
  <c r="J2804" i="17"/>
  <c r="I2804" i="17"/>
  <c r="J2803" i="17"/>
  <c r="I2803" i="17"/>
  <c r="J2802" i="17"/>
  <c r="I2802" i="17"/>
  <c r="J2801" i="17"/>
  <c r="I2801" i="17"/>
  <c r="J2800" i="17"/>
  <c r="I2800" i="17"/>
  <c r="J2799" i="17"/>
  <c r="I2799" i="17"/>
  <c r="J2798" i="17"/>
  <c r="I2798" i="17"/>
  <c r="J2797" i="17"/>
  <c r="I2797" i="17"/>
  <c r="J2796" i="17"/>
  <c r="I2796" i="17"/>
  <c r="J2795" i="17"/>
  <c r="I2795" i="17"/>
  <c r="J2794" i="17"/>
  <c r="I2794" i="17"/>
  <c r="J2793" i="17"/>
  <c r="I2793" i="17"/>
  <c r="J2792" i="17"/>
  <c r="I2792" i="17"/>
  <c r="J2791" i="17"/>
  <c r="I2791" i="17"/>
  <c r="J2790" i="17"/>
  <c r="I2790" i="17"/>
  <c r="J2789" i="17"/>
  <c r="I2789" i="17"/>
  <c r="J2788" i="17"/>
  <c r="I2788" i="17"/>
  <c r="J2787" i="17"/>
  <c r="I2787" i="17"/>
  <c r="J2786" i="17"/>
  <c r="I2786" i="17"/>
  <c r="J2785" i="17"/>
  <c r="I2785" i="17"/>
  <c r="J2784" i="17"/>
  <c r="I2784" i="17"/>
  <c r="J2783" i="17"/>
  <c r="I2783" i="17"/>
  <c r="J2782" i="17"/>
  <c r="I2782" i="17"/>
  <c r="J2781" i="17"/>
  <c r="I2781" i="17"/>
  <c r="J2780" i="17"/>
  <c r="I2780" i="17"/>
  <c r="J2779" i="17"/>
  <c r="I2779" i="17"/>
  <c r="J2778" i="17"/>
  <c r="I2778" i="17"/>
  <c r="J2777" i="17"/>
  <c r="I2777" i="17"/>
  <c r="J2776" i="17"/>
  <c r="I2776" i="17"/>
  <c r="J2775" i="17"/>
  <c r="I2775" i="17"/>
  <c r="J2774" i="17"/>
  <c r="I2774" i="17"/>
  <c r="J2773" i="17"/>
  <c r="I2773" i="17"/>
  <c r="J2772" i="17"/>
  <c r="I2772" i="17"/>
  <c r="J2771" i="17"/>
  <c r="I2771" i="17"/>
  <c r="J2770" i="17"/>
  <c r="I2770" i="17"/>
  <c r="J2769" i="17"/>
  <c r="I2769" i="17"/>
  <c r="J2768" i="17"/>
  <c r="I2768" i="17"/>
  <c r="J2767" i="17"/>
  <c r="I2767" i="17"/>
  <c r="J2766" i="17"/>
  <c r="I2766" i="17"/>
  <c r="J2765" i="17"/>
  <c r="I2765" i="17"/>
  <c r="J2764" i="17"/>
  <c r="I2764" i="17"/>
  <c r="J2763" i="17"/>
  <c r="I2763" i="17"/>
  <c r="J3903" i="17"/>
  <c r="I3903" i="17"/>
  <c r="J3902" i="17"/>
  <c r="I3902" i="17"/>
  <c r="J2760" i="17"/>
  <c r="I2760" i="17"/>
  <c r="J2759" i="17"/>
  <c r="I2759" i="17"/>
  <c r="J2758" i="17"/>
  <c r="I2758" i="17"/>
  <c r="J2757" i="17"/>
  <c r="I2757" i="17"/>
  <c r="J2756" i="17"/>
  <c r="I2756" i="17"/>
  <c r="J2755" i="17"/>
  <c r="I2755" i="17"/>
  <c r="J2754" i="17"/>
  <c r="I2754" i="17"/>
  <c r="J2753" i="17"/>
  <c r="I2753" i="17"/>
  <c r="J2752" i="17"/>
  <c r="I2752" i="17"/>
  <c r="J2751" i="17"/>
  <c r="I2751" i="17"/>
  <c r="J2750" i="17"/>
  <c r="I2750" i="17"/>
  <c r="J2749" i="17"/>
  <c r="I2749" i="17"/>
  <c r="J2748" i="17"/>
  <c r="I2748" i="17"/>
  <c r="J2747" i="17"/>
  <c r="I2747" i="17"/>
  <c r="J2746" i="17"/>
  <c r="I2746" i="17"/>
  <c r="J2745" i="17"/>
  <c r="I2745" i="17"/>
  <c r="J2744" i="17"/>
  <c r="I2744" i="17"/>
  <c r="J2743" i="17"/>
  <c r="I2743" i="17"/>
  <c r="J2742" i="17"/>
  <c r="I2742" i="17"/>
  <c r="J2741" i="17"/>
  <c r="I2741" i="17"/>
  <c r="J2740" i="17"/>
  <c r="I2740" i="17"/>
  <c r="J2739" i="17"/>
  <c r="I2739" i="17"/>
  <c r="J2738" i="17"/>
  <c r="I2738" i="17"/>
  <c r="J2737" i="17"/>
  <c r="I2737" i="17"/>
  <c r="J2736" i="17"/>
  <c r="I2736" i="17"/>
  <c r="J2735" i="17"/>
  <c r="I2735" i="17"/>
  <c r="J2734" i="17"/>
  <c r="I2734" i="17"/>
  <c r="J2733" i="17"/>
  <c r="I2733" i="17"/>
  <c r="J2732" i="17"/>
  <c r="I2732" i="17"/>
  <c r="J2731" i="17"/>
  <c r="I2731" i="17"/>
  <c r="J2730" i="17"/>
  <c r="I2730" i="17"/>
  <c r="J2729" i="17"/>
  <c r="I2729" i="17"/>
  <c r="J2728" i="17"/>
  <c r="I2728" i="17"/>
  <c r="J2727" i="17"/>
  <c r="I2727" i="17"/>
  <c r="J2726" i="17"/>
  <c r="I2726" i="17"/>
  <c r="J2725" i="17"/>
  <c r="I2725" i="17"/>
  <c r="J2724" i="17"/>
  <c r="I2724" i="17"/>
  <c r="J2723" i="17"/>
  <c r="I2723" i="17"/>
  <c r="J2722" i="17"/>
  <c r="I2722" i="17"/>
  <c r="J2721" i="17"/>
  <c r="I2721" i="17"/>
  <c r="J2720" i="17"/>
  <c r="I2720" i="17"/>
  <c r="J2719" i="17"/>
  <c r="I2719" i="17"/>
  <c r="J2718" i="17"/>
  <c r="I2718" i="17"/>
  <c r="J2717" i="17"/>
  <c r="I2717" i="17"/>
  <c r="J2716" i="17"/>
  <c r="I2716" i="17"/>
  <c r="J2715" i="17"/>
  <c r="I2715" i="17"/>
  <c r="J2714" i="17"/>
  <c r="I2714" i="17"/>
  <c r="J2713" i="17"/>
  <c r="I2713" i="17"/>
  <c r="J2712" i="17"/>
  <c r="I2712" i="17"/>
  <c r="J2711" i="17"/>
  <c r="I2711" i="17"/>
  <c r="J2710" i="17"/>
  <c r="I2710" i="17"/>
  <c r="J2709" i="17"/>
  <c r="I2709" i="17"/>
  <c r="J2708" i="17"/>
  <c r="I2708" i="17"/>
  <c r="J2707" i="17"/>
  <c r="I2707" i="17"/>
  <c r="J2706" i="17"/>
  <c r="I2706" i="17"/>
  <c r="J2705" i="17"/>
  <c r="I2705" i="17"/>
  <c r="J2704" i="17"/>
  <c r="I2704" i="17"/>
  <c r="J2703" i="17"/>
  <c r="I2703" i="17"/>
  <c r="J2702" i="17"/>
  <c r="I2702" i="17"/>
  <c r="J2701" i="17"/>
  <c r="I2701" i="17"/>
  <c r="J2700" i="17"/>
  <c r="I2700" i="17"/>
  <c r="J2699" i="17"/>
  <c r="I2699" i="17"/>
  <c r="J2698" i="17"/>
  <c r="I2698" i="17"/>
  <c r="J2697" i="17"/>
  <c r="I2697" i="17"/>
  <c r="J2696" i="17"/>
  <c r="I2696" i="17"/>
  <c r="J2695" i="17"/>
  <c r="I2695" i="17"/>
  <c r="J2694" i="17"/>
  <c r="I2694" i="17"/>
  <c r="J2693" i="17"/>
  <c r="I2693" i="17"/>
  <c r="J2692" i="17"/>
  <c r="I2692" i="17"/>
  <c r="J2691" i="17"/>
  <c r="I2691" i="17"/>
  <c r="J2690" i="17"/>
  <c r="I2690" i="17"/>
  <c r="J2689" i="17"/>
  <c r="I2689" i="17"/>
  <c r="J2688" i="17"/>
  <c r="I2688" i="17"/>
  <c r="J2687" i="17"/>
  <c r="I2687" i="17"/>
  <c r="J2686" i="17"/>
  <c r="I2686" i="17"/>
  <c r="J2685" i="17"/>
  <c r="I2685" i="17"/>
  <c r="J2684" i="17"/>
  <c r="I2684" i="17"/>
  <c r="J2683" i="17"/>
  <c r="I2683" i="17"/>
  <c r="J2682" i="17"/>
  <c r="I2682" i="17"/>
  <c r="J2681" i="17"/>
  <c r="I2681" i="17"/>
  <c r="J2680" i="17"/>
  <c r="I2680" i="17"/>
  <c r="J2679" i="17"/>
  <c r="I2679" i="17"/>
  <c r="J2678" i="17"/>
  <c r="I2678" i="17"/>
  <c r="J2677" i="17"/>
  <c r="I2677" i="17"/>
  <c r="J2676" i="17"/>
  <c r="I2676" i="17"/>
  <c r="J2675" i="17"/>
  <c r="I2675" i="17"/>
  <c r="J2674" i="17"/>
  <c r="I2674" i="17"/>
  <c r="J2673" i="17"/>
  <c r="I2673" i="17"/>
  <c r="J2672" i="17"/>
  <c r="I2672" i="17"/>
  <c r="J2671" i="17"/>
  <c r="I2671" i="17"/>
  <c r="J2670" i="17"/>
  <c r="I2670" i="17"/>
  <c r="J2669" i="17"/>
  <c r="I2669" i="17"/>
  <c r="J2668" i="17"/>
  <c r="I2668" i="17"/>
  <c r="J2667" i="17"/>
  <c r="I2667" i="17"/>
  <c r="J2666" i="17"/>
  <c r="I2666" i="17"/>
  <c r="J2665" i="17"/>
  <c r="I2665" i="17"/>
  <c r="J2664" i="17"/>
  <c r="I2664" i="17"/>
  <c r="J2663" i="17"/>
  <c r="I2663" i="17"/>
  <c r="J2662" i="17"/>
  <c r="I2662" i="17"/>
  <c r="J2661" i="17"/>
  <c r="I2661" i="17"/>
  <c r="J2660" i="17"/>
  <c r="I2660" i="17"/>
  <c r="J2659" i="17"/>
  <c r="I2659" i="17"/>
  <c r="J2658" i="17"/>
  <c r="I2658" i="17"/>
  <c r="J2657" i="17"/>
  <c r="I2657" i="17"/>
  <c r="J2656" i="17"/>
  <c r="I2656" i="17"/>
  <c r="J2655" i="17"/>
  <c r="I2655" i="17"/>
  <c r="J2654" i="17"/>
  <c r="I2654" i="17"/>
  <c r="J2653" i="17"/>
  <c r="I2653" i="17"/>
  <c r="J2652" i="17"/>
  <c r="I2652" i="17"/>
  <c r="J2651" i="17"/>
  <c r="I2651" i="17"/>
  <c r="J2650" i="17"/>
  <c r="I2650" i="17"/>
  <c r="J2649" i="17"/>
  <c r="I2649" i="17"/>
  <c r="J2648" i="17"/>
  <c r="I2648" i="17"/>
  <c r="J2647" i="17"/>
  <c r="I2647" i="17"/>
  <c r="J2646" i="17"/>
  <c r="I2646" i="17"/>
  <c r="J2645" i="17"/>
  <c r="I2645" i="17"/>
  <c r="J2644" i="17"/>
  <c r="I2644" i="17"/>
  <c r="J2643" i="17"/>
  <c r="I2643" i="17"/>
  <c r="J2642" i="17"/>
  <c r="I2642" i="17"/>
  <c r="J2641" i="17"/>
  <c r="I2641" i="17"/>
  <c r="J2640" i="17"/>
  <c r="I2640" i="17"/>
  <c r="J2639" i="17"/>
  <c r="I2639" i="17"/>
  <c r="J2638" i="17"/>
  <c r="I2638" i="17"/>
  <c r="J2637" i="17"/>
  <c r="I2637" i="17"/>
  <c r="J2636" i="17"/>
  <c r="I2636" i="17"/>
  <c r="J2635" i="17"/>
  <c r="I2635" i="17"/>
  <c r="J2634" i="17"/>
  <c r="I2634" i="17"/>
  <c r="J2633" i="17"/>
  <c r="I2633" i="17"/>
  <c r="J2632" i="17"/>
  <c r="I2632" i="17"/>
  <c r="J2631" i="17"/>
  <c r="I2631" i="17"/>
  <c r="J2630" i="17"/>
  <c r="I2630" i="17"/>
  <c r="J2629" i="17"/>
  <c r="I2629" i="17"/>
  <c r="J2628" i="17"/>
  <c r="I2628" i="17"/>
  <c r="J2627" i="17"/>
  <c r="I2627" i="17"/>
  <c r="J2626" i="17"/>
  <c r="I2626" i="17"/>
  <c r="J2625" i="17"/>
  <c r="I2625" i="17"/>
  <c r="J2624" i="17"/>
  <c r="I2624" i="17"/>
  <c r="J2623" i="17"/>
  <c r="I2623" i="17"/>
  <c r="J2622" i="17"/>
  <c r="I2622" i="17"/>
  <c r="J2621" i="17"/>
  <c r="I2621" i="17"/>
  <c r="J2620" i="17"/>
  <c r="I2620" i="17"/>
  <c r="J2619" i="17"/>
  <c r="I2619" i="17"/>
  <c r="J2618" i="17"/>
  <c r="I2618" i="17"/>
  <c r="J2617" i="17"/>
  <c r="I2617" i="17"/>
  <c r="J2616" i="17"/>
  <c r="I2616" i="17"/>
  <c r="J2615" i="17"/>
  <c r="I2615" i="17"/>
  <c r="J2614" i="17"/>
  <c r="I2614" i="17"/>
  <c r="J2613" i="17"/>
  <c r="I2613" i="17"/>
  <c r="J2612" i="17"/>
  <c r="I2612" i="17"/>
  <c r="J2611" i="17"/>
  <c r="I2611" i="17"/>
  <c r="J2610" i="17"/>
  <c r="I2610" i="17"/>
  <c r="J2609" i="17"/>
  <c r="I2609" i="17"/>
  <c r="J2608" i="17"/>
  <c r="I2608" i="17"/>
  <c r="J2607" i="17"/>
  <c r="I2607" i="17"/>
  <c r="J2606" i="17"/>
  <c r="I2606" i="17"/>
  <c r="J2605" i="17"/>
  <c r="I2605" i="17"/>
  <c r="J2604" i="17"/>
  <c r="I2604" i="17"/>
  <c r="J2603" i="17"/>
  <c r="I2603" i="17"/>
  <c r="J2602" i="17"/>
  <c r="I2602" i="17"/>
  <c r="J2601" i="17"/>
  <c r="I2601" i="17"/>
  <c r="J2600" i="17"/>
  <c r="I2600" i="17"/>
  <c r="J2599" i="17"/>
  <c r="I2599" i="17"/>
  <c r="J2598" i="17"/>
  <c r="I2598" i="17"/>
  <c r="J2597" i="17"/>
  <c r="I2597" i="17"/>
  <c r="J2596" i="17"/>
  <c r="I2596" i="17"/>
  <c r="J3901" i="17"/>
  <c r="I3901" i="17"/>
  <c r="J3900" i="17"/>
  <c r="I3900" i="17"/>
  <c r="J2593" i="17"/>
  <c r="I2593" i="17"/>
  <c r="J2592" i="17"/>
  <c r="I2592" i="17"/>
  <c r="J2591" i="17"/>
  <c r="I2591" i="17"/>
  <c r="J2590" i="17"/>
  <c r="I2590" i="17"/>
  <c r="J2589" i="17"/>
  <c r="I2589" i="17"/>
  <c r="J2588" i="17"/>
  <c r="I2588" i="17"/>
  <c r="J2587" i="17"/>
  <c r="I2587" i="17"/>
  <c r="J2586" i="17"/>
  <c r="I2586" i="17"/>
  <c r="J2585" i="17"/>
  <c r="I2585" i="17"/>
  <c r="J2584" i="17"/>
  <c r="I2584" i="17"/>
  <c r="J2583" i="17"/>
  <c r="I2583" i="17"/>
  <c r="J2582" i="17"/>
  <c r="I2582" i="17"/>
  <c r="J2581" i="17"/>
  <c r="I2581" i="17"/>
  <c r="J2580" i="17"/>
  <c r="I2580" i="17"/>
  <c r="J2579" i="17"/>
  <c r="I2579" i="17"/>
  <c r="J2578" i="17"/>
  <c r="I2578" i="17"/>
  <c r="J2577" i="17"/>
  <c r="I2577" i="17"/>
  <c r="J2576" i="17"/>
  <c r="I2576" i="17"/>
  <c r="J2575" i="17"/>
  <c r="I2575" i="17"/>
  <c r="J2574" i="17"/>
  <c r="I2574" i="17"/>
  <c r="J2573" i="17"/>
  <c r="I2573" i="17"/>
  <c r="J2572" i="17"/>
  <c r="I2572" i="17"/>
  <c r="J2571" i="17"/>
  <c r="I2571" i="17"/>
  <c r="J2570" i="17"/>
  <c r="I2570" i="17"/>
  <c r="J2569" i="17"/>
  <c r="I2569" i="17"/>
  <c r="J2568" i="17"/>
  <c r="I2568" i="17"/>
  <c r="J2567" i="17"/>
  <c r="I2567" i="17"/>
  <c r="J2566" i="17"/>
  <c r="I2566" i="17"/>
  <c r="J2565" i="17"/>
  <c r="I2565" i="17"/>
  <c r="J2564" i="17"/>
  <c r="I2564" i="17"/>
  <c r="J2563" i="17"/>
  <c r="I2563" i="17"/>
  <c r="J2562" i="17"/>
  <c r="I2562" i="17"/>
  <c r="J2561" i="17"/>
  <c r="I2561" i="17"/>
  <c r="J2560" i="17"/>
  <c r="I2560" i="17"/>
  <c r="J2559" i="17"/>
  <c r="I2559" i="17"/>
  <c r="J2558" i="17"/>
  <c r="I2558" i="17"/>
  <c r="J2557" i="17"/>
  <c r="I2557" i="17"/>
  <c r="J2556" i="17"/>
  <c r="I2556" i="17"/>
  <c r="J2555" i="17"/>
  <c r="I2555" i="17"/>
  <c r="J2554" i="17"/>
  <c r="I2554" i="17"/>
  <c r="J2553" i="17"/>
  <c r="I2553" i="17"/>
  <c r="J2552" i="17"/>
  <c r="I2552" i="17"/>
  <c r="J2551" i="17"/>
  <c r="I2551" i="17"/>
  <c r="J2550" i="17"/>
  <c r="I2550" i="17"/>
  <c r="J2549" i="17"/>
  <c r="I2549" i="17"/>
  <c r="J2548" i="17"/>
  <c r="I2548" i="17"/>
  <c r="J2547" i="17"/>
  <c r="I2547" i="17"/>
  <c r="J2546" i="17"/>
  <c r="I2546" i="17"/>
  <c r="J2545" i="17"/>
  <c r="I2545" i="17"/>
  <c r="J2544" i="17"/>
  <c r="I2544" i="17"/>
  <c r="J2543" i="17"/>
  <c r="I2543" i="17"/>
  <c r="J2542" i="17"/>
  <c r="I2542" i="17"/>
  <c r="J2541" i="17"/>
  <c r="I2541" i="17"/>
  <c r="J2540" i="17"/>
  <c r="I2540" i="17"/>
  <c r="J2539" i="17"/>
  <c r="I2539" i="17"/>
  <c r="J2538" i="17"/>
  <c r="I2538" i="17"/>
  <c r="J2537" i="17"/>
  <c r="I2537" i="17"/>
  <c r="J2536" i="17"/>
  <c r="I2536" i="17"/>
  <c r="J2535" i="17"/>
  <c r="I2535" i="17"/>
  <c r="J2534" i="17"/>
  <c r="I2534" i="17"/>
  <c r="J2533" i="17"/>
  <c r="I2533" i="17"/>
  <c r="J2532" i="17"/>
  <c r="I2532" i="17"/>
  <c r="J2531" i="17"/>
  <c r="I2531" i="17"/>
  <c r="J2530" i="17"/>
  <c r="I2530" i="17"/>
  <c r="J2529" i="17"/>
  <c r="I2529" i="17"/>
  <c r="J2528" i="17"/>
  <c r="I2528" i="17"/>
  <c r="J2527" i="17"/>
  <c r="I2527" i="17"/>
  <c r="J2526" i="17"/>
  <c r="I2526" i="17"/>
  <c r="J2525" i="17"/>
  <c r="I2525" i="17"/>
  <c r="J2524" i="17"/>
  <c r="I2524" i="17"/>
  <c r="J2523" i="17"/>
  <c r="I2523" i="17"/>
  <c r="J2522" i="17"/>
  <c r="I2522" i="17"/>
  <c r="J2521" i="17"/>
  <c r="I2521" i="17"/>
  <c r="J2520" i="17"/>
  <c r="I2520" i="17"/>
  <c r="J2519" i="17"/>
  <c r="I2519" i="17"/>
  <c r="J2518" i="17"/>
  <c r="I2518" i="17"/>
  <c r="J2517" i="17"/>
  <c r="I2517" i="17"/>
  <c r="J2516" i="17"/>
  <c r="I2516" i="17"/>
  <c r="J2515" i="17"/>
  <c r="I2515" i="17"/>
  <c r="J2514" i="17"/>
  <c r="I2514" i="17"/>
  <c r="J2513" i="17"/>
  <c r="I2513" i="17"/>
  <c r="J2512" i="17"/>
  <c r="I2512" i="17"/>
  <c r="J2511" i="17"/>
  <c r="I2511" i="17"/>
  <c r="J2510" i="17"/>
  <c r="I2510" i="17"/>
  <c r="J2509" i="17"/>
  <c r="I2509" i="17"/>
  <c r="J2508" i="17"/>
  <c r="I2508" i="17"/>
  <c r="J2507" i="17"/>
  <c r="I2507" i="17"/>
  <c r="J2506" i="17"/>
  <c r="I2506" i="17"/>
  <c r="J2505" i="17"/>
  <c r="I2505" i="17"/>
  <c r="J2504" i="17"/>
  <c r="I2504" i="17"/>
  <c r="J2503" i="17"/>
  <c r="I2503" i="17"/>
  <c r="J2502" i="17"/>
  <c r="I2502" i="17"/>
  <c r="J2501" i="17"/>
  <c r="I2501" i="17"/>
  <c r="J2500" i="17"/>
  <c r="I2500" i="17"/>
  <c r="J2499" i="17"/>
  <c r="I2499" i="17"/>
  <c r="J2498" i="17"/>
  <c r="I2498" i="17"/>
  <c r="J2497" i="17"/>
  <c r="I2497" i="17"/>
  <c r="J2496" i="17"/>
  <c r="I2496" i="17"/>
  <c r="J2495" i="17"/>
  <c r="I2495" i="17"/>
  <c r="J2494" i="17"/>
  <c r="I2494" i="17"/>
  <c r="J2493" i="17"/>
  <c r="I2493" i="17"/>
  <c r="J2492" i="17"/>
  <c r="I2492" i="17"/>
  <c r="J2491" i="17"/>
  <c r="I2491" i="17"/>
  <c r="J2490" i="17"/>
  <c r="I2490" i="17"/>
  <c r="J2489" i="17"/>
  <c r="I2489" i="17"/>
  <c r="J2488" i="17"/>
  <c r="I2488" i="17"/>
  <c r="J2487" i="17"/>
  <c r="I2487" i="17"/>
  <c r="J2486" i="17"/>
  <c r="I2486" i="17"/>
  <c r="J2485" i="17"/>
  <c r="I2485" i="17"/>
  <c r="J2484" i="17"/>
  <c r="I2484" i="17"/>
  <c r="J2483" i="17"/>
  <c r="I2483" i="17"/>
  <c r="J3864" i="17"/>
  <c r="I3864" i="17"/>
  <c r="J3863" i="17"/>
  <c r="I3863" i="17"/>
  <c r="J2480" i="17"/>
  <c r="I2480" i="17"/>
  <c r="J2479" i="17"/>
  <c r="I2479" i="17"/>
  <c r="J2478" i="17"/>
  <c r="I2478" i="17"/>
  <c r="J2477" i="17"/>
  <c r="I2477" i="17"/>
  <c r="J2476" i="17"/>
  <c r="I2476" i="17"/>
  <c r="J2475" i="17"/>
  <c r="I2475" i="17"/>
  <c r="J2474" i="17"/>
  <c r="I2474" i="17"/>
  <c r="J2473" i="17"/>
  <c r="I2473" i="17"/>
  <c r="J2472" i="17"/>
  <c r="I2472" i="17"/>
  <c r="J2471" i="17"/>
  <c r="I2471" i="17"/>
  <c r="J2470" i="17"/>
  <c r="I2470" i="17"/>
  <c r="J2469" i="17"/>
  <c r="I2469" i="17"/>
  <c r="J2468" i="17"/>
  <c r="I2468" i="17"/>
  <c r="J2467" i="17"/>
  <c r="I2467" i="17"/>
  <c r="J2466" i="17"/>
  <c r="I2466" i="17"/>
  <c r="J2465" i="17"/>
  <c r="I2465" i="17"/>
  <c r="J2464" i="17"/>
  <c r="I2464" i="17"/>
  <c r="J2463" i="17"/>
  <c r="I2463" i="17"/>
  <c r="J2462" i="17"/>
  <c r="I2462" i="17"/>
  <c r="J2461" i="17"/>
  <c r="I2461" i="17"/>
  <c r="J2460" i="17"/>
  <c r="I2460" i="17"/>
  <c r="J2459" i="17"/>
  <c r="I2459" i="17"/>
  <c r="J2458" i="17"/>
  <c r="I2458" i="17"/>
  <c r="J2457" i="17"/>
  <c r="I2457" i="17"/>
  <c r="J2456" i="17"/>
  <c r="I2456" i="17"/>
  <c r="J2455" i="17"/>
  <c r="I2455" i="17"/>
  <c r="J2454" i="17"/>
  <c r="I2454" i="17"/>
  <c r="J2453" i="17"/>
  <c r="I2453" i="17"/>
  <c r="J2452" i="17"/>
  <c r="I2452" i="17"/>
  <c r="J2451" i="17"/>
  <c r="I2451" i="17"/>
  <c r="J2450" i="17"/>
  <c r="I2450" i="17"/>
  <c r="J2449" i="17"/>
  <c r="I2449" i="17"/>
  <c r="J2448" i="17"/>
  <c r="I2448" i="17"/>
  <c r="J3846" i="17"/>
  <c r="I3846" i="17"/>
  <c r="J3845" i="17"/>
  <c r="I3845" i="17"/>
  <c r="J3844" i="17"/>
  <c r="I3844" i="17"/>
  <c r="J3843" i="17"/>
  <c r="I3843" i="17"/>
  <c r="J3842" i="17"/>
  <c r="I3842" i="17"/>
  <c r="J3841" i="17"/>
  <c r="I3841" i="17"/>
  <c r="J3757" i="17"/>
  <c r="I3757" i="17"/>
  <c r="J3756" i="17"/>
  <c r="I3756" i="17"/>
  <c r="J3755" i="17"/>
  <c r="I3755" i="17"/>
  <c r="J3754" i="17"/>
  <c r="I3754" i="17"/>
  <c r="J3753" i="17"/>
  <c r="I3753" i="17"/>
  <c r="J2436" i="17"/>
  <c r="I2436" i="17"/>
  <c r="J2435" i="17"/>
  <c r="I2435" i="17"/>
  <c r="J2434" i="17"/>
  <c r="I2434" i="17"/>
  <c r="J2433" i="17"/>
  <c r="I2433" i="17"/>
  <c r="J2432" i="17"/>
  <c r="I2432" i="17"/>
  <c r="J2431" i="17"/>
  <c r="I2431" i="17"/>
  <c r="J2430" i="17"/>
  <c r="I2430" i="17"/>
  <c r="J2429" i="17"/>
  <c r="I2429" i="17"/>
  <c r="J2428" i="17"/>
  <c r="I2428" i="17"/>
  <c r="J2427" i="17"/>
  <c r="I2427" i="17"/>
  <c r="J2426" i="17"/>
  <c r="I2426" i="17"/>
  <c r="J2425" i="17"/>
  <c r="I2425" i="17"/>
  <c r="J2424" i="17"/>
  <c r="I2424" i="17"/>
  <c r="J2423" i="17"/>
  <c r="I2423" i="17"/>
  <c r="J2422" i="17"/>
  <c r="I2422" i="17"/>
  <c r="J2421" i="17"/>
  <c r="I2421" i="17"/>
  <c r="J2420" i="17"/>
  <c r="I2420" i="17"/>
  <c r="J2419" i="17"/>
  <c r="I2419" i="17"/>
  <c r="J2418" i="17"/>
  <c r="I2418" i="17"/>
  <c r="J2417" i="17"/>
  <c r="I2417" i="17"/>
  <c r="J2416" i="17"/>
  <c r="I2416" i="17"/>
  <c r="J2415" i="17"/>
  <c r="I2415" i="17"/>
  <c r="J2414" i="17"/>
  <c r="I2414" i="17"/>
  <c r="J2413" i="17"/>
  <c r="I2413" i="17"/>
  <c r="J2412" i="17"/>
  <c r="I2412" i="17"/>
  <c r="J2411" i="17"/>
  <c r="I2411" i="17"/>
  <c r="J2410" i="17"/>
  <c r="I2410" i="17"/>
  <c r="J2409" i="17"/>
  <c r="I2409" i="17"/>
  <c r="J2408" i="17"/>
  <c r="I2408" i="17"/>
  <c r="J2407" i="17"/>
  <c r="I2407" i="17"/>
  <c r="J2406" i="17"/>
  <c r="I2406" i="17"/>
  <c r="J2405" i="17"/>
  <c r="I2405" i="17"/>
  <c r="J2404" i="17"/>
  <c r="I2404" i="17"/>
  <c r="J2403" i="17"/>
  <c r="I2403" i="17"/>
  <c r="J2402" i="17"/>
  <c r="I2402" i="17"/>
  <c r="J2401" i="17"/>
  <c r="I2401" i="17"/>
  <c r="J2400" i="17"/>
  <c r="I2400" i="17"/>
  <c r="J2399" i="17"/>
  <c r="I2399" i="17"/>
  <c r="J2398" i="17"/>
  <c r="I2398" i="17"/>
  <c r="J2397" i="17"/>
  <c r="I2397" i="17"/>
  <c r="J2396" i="17"/>
  <c r="I2396" i="17"/>
  <c r="J2395" i="17"/>
  <c r="I2395" i="17"/>
  <c r="J2394" i="17"/>
  <c r="I2394" i="17"/>
  <c r="J2393" i="17"/>
  <c r="I2393" i="17"/>
  <c r="J2392" i="17"/>
  <c r="I2392" i="17"/>
  <c r="J2391" i="17"/>
  <c r="I2391" i="17"/>
  <c r="J2390" i="17"/>
  <c r="I2390" i="17"/>
  <c r="J2389" i="17"/>
  <c r="I2389" i="17"/>
  <c r="J2388" i="17"/>
  <c r="I2388" i="17"/>
  <c r="J2387" i="17"/>
  <c r="I2387" i="17"/>
  <c r="J2386" i="17"/>
  <c r="I2386" i="17"/>
  <c r="J2385" i="17"/>
  <c r="I2385" i="17"/>
  <c r="J2384" i="17"/>
  <c r="I2384" i="17"/>
  <c r="J2383" i="17"/>
  <c r="I2383" i="17"/>
  <c r="J2382" i="17"/>
  <c r="I2382" i="17"/>
  <c r="J2381" i="17"/>
  <c r="I2381" i="17"/>
  <c r="J2380" i="17"/>
  <c r="I2380" i="17"/>
  <c r="J2379" i="17"/>
  <c r="I2379" i="17"/>
  <c r="J2378" i="17"/>
  <c r="I2378" i="17"/>
  <c r="J2377" i="17"/>
  <c r="I2377" i="17"/>
  <c r="J2376" i="17"/>
  <c r="I2376" i="17"/>
  <c r="J2375" i="17"/>
  <c r="I2375" i="17"/>
  <c r="J2374" i="17"/>
  <c r="I2374" i="17"/>
  <c r="J2373" i="17"/>
  <c r="I2373" i="17"/>
  <c r="J2372" i="17"/>
  <c r="I2372" i="17"/>
  <c r="J2371" i="17"/>
  <c r="I2371" i="17"/>
  <c r="J2370" i="17"/>
  <c r="I2370" i="17"/>
  <c r="J2369" i="17"/>
  <c r="I2369" i="17"/>
  <c r="J2368" i="17"/>
  <c r="I2368" i="17"/>
  <c r="J2367" i="17"/>
  <c r="I2367" i="17"/>
  <c r="J2366" i="17"/>
  <c r="I2366" i="17"/>
  <c r="J2365" i="17"/>
  <c r="I2365" i="17"/>
  <c r="J2364" i="17"/>
  <c r="I2364" i="17"/>
  <c r="J2363" i="17"/>
  <c r="I2363" i="17"/>
  <c r="J2362" i="17"/>
  <c r="I2362" i="17"/>
  <c r="J2361" i="17"/>
  <c r="I2361" i="17"/>
  <c r="J2360" i="17"/>
  <c r="I2360" i="17"/>
  <c r="J2359" i="17"/>
  <c r="I2359" i="17"/>
  <c r="J2358" i="17"/>
  <c r="I2358" i="17"/>
  <c r="J2357" i="17"/>
  <c r="I2357" i="17"/>
  <c r="J2356" i="17"/>
  <c r="I2356" i="17"/>
  <c r="J2355" i="17"/>
  <c r="I2355" i="17"/>
  <c r="J2354" i="17"/>
  <c r="I2354" i="17"/>
  <c r="J2353" i="17"/>
  <c r="I2353" i="17"/>
  <c r="J2352" i="17"/>
  <c r="I2352" i="17"/>
  <c r="J2351" i="17"/>
  <c r="I2351" i="17"/>
  <c r="J2350" i="17"/>
  <c r="I2350" i="17"/>
  <c r="J2349" i="17"/>
  <c r="I2349" i="17"/>
  <c r="J2348" i="17"/>
  <c r="I2348" i="17"/>
  <c r="J2347" i="17"/>
  <c r="I2347" i="17"/>
  <c r="J2346" i="17"/>
  <c r="I2346" i="17"/>
  <c r="J2345" i="17"/>
  <c r="I2345" i="17"/>
  <c r="J2344" i="17"/>
  <c r="I2344" i="17"/>
  <c r="J2343" i="17"/>
  <c r="I2343" i="17"/>
  <c r="J2342" i="17"/>
  <c r="I2342" i="17"/>
  <c r="J2341" i="17"/>
  <c r="I2341" i="17"/>
  <c r="J2340" i="17"/>
  <c r="I2340" i="17"/>
  <c r="J2339" i="17"/>
  <c r="I2339" i="17"/>
  <c r="J2338" i="17"/>
  <c r="I2338" i="17"/>
  <c r="J2337" i="17"/>
  <c r="I2337" i="17"/>
  <c r="J2336" i="17"/>
  <c r="I2336" i="17"/>
  <c r="J2335" i="17"/>
  <c r="I2335" i="17"/>
  <c r="J2334" i="17"/>
  <c r="I2334" i="17"/>
  <c r="J2333" i="17"/>
  <c r="I2333" i="17"/>
  <c r="J2332" i="17"/>
  <c r="I2332" i="17"/>
  <c r="J2331" i="17"/>
  <c r="I2331" i="17"/>
  <c r="J2330" i="17"/>
  <c r="I2330" i="17"/>
  <c r="J2329" i="17"/>
  <c r="I2329" i="17"/>
  <c r="J2328" i="17"/>
  <c r="I2328" i="17"/>
  <c r="J2327" i="17"/>
  <c r="I2327" i="17"/>
  <c r="J2326" i="17"/>
  <c r="I2326" i="17"/>
  <c r="J2325" i="17"/>
  <c r="I2325" i="17"/>
  <c r="J2324" i="17"/>
  <c r="I2324" i="17"/>
  <c r="J2323" i="17"/>
  <c r="I2323" i="17"/>
  <c r="J2322" i="17"/>
  <c r="I2322" i="17"/>
  <c r="J2321" i="17"/>
  <c r="I2321" i="17"/>
  <c r="J2320" i="17"/>
  <c r="I2320" i="17"/>
  <c r="J2319" i="17"/>
  <c r="I2319" i="17"/>
  <c r="J2318" i="17"/>
  <c r="I2318" i="17"/>
  <c r="J2317" i="17"/>
  <c r="I2317" i="17"/>
  <c r="J2316" i="17"/>
  <c r="I2316" i="17"/>
  <c r="J2315" i="17"/>
  <c r="I2315" i="17"/>
  <c r="J2314" i="17"/>
  <c r="I2314" i="17"/>
  <c r="J2313" i="17"/>
  <c r="I2313" i="17"/>
  <c r="J2312" i="17"/>
  <c r="I2312" i="17"/>
  <c r="J2311" i="17"/>
  <c r="I2311" i="17"/>
  <c r="J2310" i="17"/>
  <c r="I2310" i="17"/>
  <c r="J2309" i="17"/>
  <c r="I2309" i="17"/>
  <c r="J2308" i="17"/>
  <c r="I2308" i="17"/>
  <c r="J2307" i="17"/>
  <c r="I2307" i="17"/>
  <c r="J2306" i="17"/>
  <c r="I2306" i="17"/>
  <c r="J2305" i="17"/>
  <c r="I2305" i="17"/>
  <c r="J2304" i="17"/>
  <c r="I2304" i="17"/>
  <c r="J2303" i="17"/>
  <c r="I2303" i="17"/>
  <c r="J2302" i="17"/>
  <c r="I2302" i="17"/>
  <c r="J2301" i="17"/>
  <c r="I2301" i="17"/>
  <c r="J2300" i="17"/>
  <c r="I2300" i="17"/>
  <c r="J2299" i="17"/>
  <c r="I2299" i="17"/>
  <c r="J2298" i="17"/>
  <c r="I2298" i="17"/>
  <c r="J2297" i="17"/>
  <c r="I2297" i="17"/>
  <c r="J2296" i="17"/>
  <c r="I2296" i="17"/>
  <c r="J2295" i="17"/>
  <c r="I2295" i="17"/>
  <c r="J2294" i="17"/>
  <c r="I2294" i="17"/>
  <c r="J2293" i="17"/>
  <c r="I2293" i="17"/>
  <c r="J2292" i="17"/>
  <c r="I2292" i="17"/>
  <c r="J2291" i="17"/>
  <c r="I2291" i="17"/>
  <c r="J2290" i="17"/>
  <c r="I2290" i="17"/>
  <c r="J2289" i="17"/>
  <c r="I2289" i="17"/>
  <c r="J2288" i="17"/>
  <c r="I2288" i="17"/>
  <c r="J2287" i="17"/>
  <c r="I2287" i="17"/>
  <c r="J2286" i="17"/>
  <c r="I2286" i="17"/>
  <c r="J2285" i="17"/>
  <c r="I2285" i="17"/>
  <c r="J2284" i="17"/>
  <c r="I2284" i="17"/>
  <c r="J2283" i="17"/>
  <c r="I2283" i="17"/>
  <c r="J2282" i="17"/>
  <c r="I2282" i="17"/>
  <c r="J2281" i="17"/>
  <c r="I2281" i="17"/>
  <c r="J2280" i="17"/>
  <c r="I2280" i="17"/>
  <c r="J2279" i="17"/>
  <c r="I2279" i="17"/>
  <c r="J2278" i="17"/>
  <c r="I2278" i="17"/>
  <c r="J2277" i="17"/>
  <c r="I2277" i="17"/>
  <c r="J2276" i="17"/>
  <c r="I2276" i="17"/>
  <c r="J2275" i="17"/>
  <c r="I2275" i="17"/>
  <c r="J2274" i="17"/>
  <c r="I2274" i="17"/>
  <c r="J2273" i="17"/>
  <c r="I2273" i="17"/>
  <c r="J2272" i="17"/>
  <c r="I2272" i="17"/>
  <c r="J2271" i="17"/>
  <c r="I2271" i="17"/>
  <c r="J2270" i="17"/>
  <c r="I2270" i="17"/>
  <c r="J2269" i="17"/>
  <c r="I2269" i="17"/>
  <c r="J2268" i="17"/>
  <c r="I2268" i="17"/>
  <c r="J2267" i="17"/>
  <c r="I2267" i="17"/>
  <c r="J2266" i="17"/>
  <c r="I2266" i="17"/>
  <c r="J2265" i="17"/>
  <c r="I2265" i="17"/>
  <c r="J2264" i="17"/>
  <c r="I2264" i="17"/>
  <c r="J2263" i="17"/>
  <c r="I2263" i="17"/>
  <c r="J2262" i="17"/>
  <c r="I2262" i="17"/>
  <c r="J2261" i="17"/>
  <c r="I2261" i="17"/>
  <c r="J2260" i="17"/>
  <c r="I2260" i="17"/>
  <c r="J2259" i="17"/>
  <c r="I2259" i="17"/>
  <c r="J2258" i="17"/>
  <c r="I2258" i="17"/>
  <c r="J2257" i="17"/>
  <c r="I2257" i="17"/>
  <c r="J2256" i="17"/>
  <c r="I2256" i="17"/>
  <c r="J2255" i="17"/>
  <c r="I2255" i="17"/>
  <c r="J2254" i="17"/>
  <c r="I2254" i="17"/>
  <c r="J2253" i="17"/>
  <c r="I2253" i="17"/>
  <c r="J2252" i="17"/>
  <c r="I2252" i="17"/>
  <c r="J2251" i="17"/>
  <c r="I2251" i="17"/>
  <c r="J2250" i="17"/>
  <c r="I2250" i="17"/>
  <c r="J2249" i="17"/>
  <c r="I2249" i="17"/>
  <c r="J2248" i="17"/>
  <c r="I2248" i="17"/>
  <c r="J2247" i="17"/>
  <c r="I2247" i="17"/>
  <c r="J2246" i="17"/>
  <c r="I2246" i="17"/>
  <c r="J2245" i="17"/>
  <c r="I2245" i="17"/>
  <c r="J2244" i="17"/>
  <c r="I2244" i="17"/>
  <c r="J2243" i="17"/>
  <c r="I2243" i="17"/>
  <c r="J2242" i="17"/>
  <c r="I2242" i="17"/>
  <c r="J2241" i="17"/>
  <c r="I2241" i="17"/>
  <c r="J2240" i="17"/>
  <c r="I2240" i="17"/>
  <c r="J2239" i="17"/>
  <c r="I2239" i="17"/>
  <c r="J2238" i="17"/>
  <c r="I2238" i="17"/>
  <c r="J2237" i="17"/>
  <c r="I2237" i="17"/>
  <c r="J2236" i="17"/>
  <c r="I2236" i="17"/>
  <c r="J2235" i="17"/>
  <c r="I2235" i="17"/>
  <c r="J2234" i="17"/>
  <c r="I2234" i="17"/>
  <c r="J2233" i="17"/>
  <c r="I2233" i="17"/>
  <c r="J2232" i="17"/>
  <c r="I2232" i="17"/>
  <c r="J2231" i="17"/>
  <c r="I2231" i="17"/>
  <c r="J2230" i="17"/>
  <c r="I2230" i="17"/>
  <c r="J2229" i="17"/>
  <c r="I2229" i="17"/>
  <c r="J2228" i="17"/>
  <c r="I2228" i="17"/>
  <c r="J2227" i="17"/>
  <c r="I2227" i="17"/>
  <c r="J2226" i="17"/>
  <c r="I2226" i="17"/>
  <c r="J2225" i="17"/>
  <c r="I2225" i="17"/>
  <c r="J2224" i="17"/>
  <c r="I2224" i="17"/>
  <c r="J2223" i="17"/>
  <c r="I2223" i="17"/>
  <c r="J2222" i="17"/>
  <c r="I2222" i="17"/>
  <c r="J2221" i="17"/>
  <c r="I2221" i="17"/>
  <c r="J2220" i="17"/>
  <c r="I2220" i="17"/>
  <c r="J2219" i="17"/>
  <c r="I2219" i="17"/>
  <c r="J2218" i="17"/>
  <c r="I2218" i="17"/>
  <c r="J2217" i="17"/>
  <c r="I2217" i="17"/>
  <c r="J2216" i="17"/>
  <c r="I2216" i="17"/>
  <c r="J2215" i="17"/>
  <c r="I2215" i="17"/>
  <c r="J2214" i="17"/>
  <c r="I2214" i="17"/>
  <c r="J2213" i="17"/>
  <c r="I2213" i="17"/>
  <c r="J2212" i="17"/>
  <c r="I2212" i="17"/>
  <c r="J2211" i="17"/>
  <c r="I2211" i="17"/>
  <c r="J2210" i="17"/>
  <c r="I2210" i="17"/>
  <c r="J3752" i="17"/>
  <c r="I3752" i="17"/>
  <c r="J3751" i="17"/>
  <c r="I3751" i="17"/>
  <c r="J3750" i="17"/>
  <c r="I3750" i="17"/>
  <c r="J3534" i="17"/>
  <c r="I3534" i="17"/>
  <c r="J3533" i="17"/>
  <c r="I3533" i="17"/>
  <c r="J3507" i="17"/>
  <c r="I3507" i="17"/>
  <c r="J2203" i="17"/>
  <c r="I2203" i="17"/>
  <c r="J2202" i="17"/>
  <c r="I2202" i="17"/>
  <c r="J2201" i="17"/>
  <c r="I2201" i="17"/>
  <c r="J2200" i="17"/>
  <c r="I2200" i="17"/>
  <c r="J2199" i="17"/>
  <c r="I2199" i="17"/>
  <c r="J2198" i="17"/>
  <c r="I2198" i="17"/>
  <c r="J2197" i="17"/>
  <c r="I2197" i="17"/>
  <c r="J2196" i="17"/>
  <c r="I2196" i="17"/>
  <c r="J2195" i="17"/>
  <c r="I2195" i="17"/>
  <c r="J2194" i="17"/>
  <c r="I2194" i="17"/>
  <c r="J2193" i="17"/>
  <c r="I2193" i="17"/>
  <c r="J2192" i="17"/>
  <c r="I2192" i="17"/>
  <c r="J2191" i="17"/>
  <c r="I2191" i="17"/>
  <c r="J2190" i="17"/>
  <c r="I2190" i="17"/>
  <c r="J2189" i="17"/>
  <c r="I2189" i="17"/>
  <c r="J2188" i="17"/>
  <c r="I2188" i="17"/>
  <c r="J2187" i="17"/>
  <c r="I2187" i="17"/>
  <c r="J2186" i="17"/>
  <c r="I2186" i="17"/>
  <c r="J2185" i="17"/>
  <c r="I2185" i="17"/>
  <c r="J2184" i="17"/>
  <c r="I2184" i="17"/>
  <c r="J2183" i="17"/>
  <c r="I2183" i="17"/>
  <c r="J2182" i="17"/>
  <c r="I2182" i="17"/>
  <c r="J2181" i="17"/>
  <c r="I2181" i="17"/>
  <c r="J2180" i="17"/>
  <c r="I2180" i="17"/>
  <c r="J2179" i="17"/>
  <c r="I2179" i="17"/>
  <c r="J2178" i="17"/>
  <c r="I2178" i="17"/>
  <c r="J3506" i="17"/>
  <c r="I3506" i="17"/>
  <c r="J3471" i="17"/>
  <c r="I3471" i="17"/>
  <c r="J3470" i="17"/>
  <c r="I3470" i="17"/>
  <c r="J3453" i="17"/>
  <c r="I3453" i="17"/>
  <c r="J2173" i="17"/>
  <c r="I2173" i="17"/>
  <c r="J2172" i="17"/>
  <c r="I2172" i="17"/>
  <c r="J2171" i="17"/>
  <c r="I2171" i="17"/>
  <c r="J2170" i="17"/>
  <c r="I2170" i="17"/>
  <c r="J2169" i="17"/>
  <c r="I2169" i="17"/>
  <c r="J2168" i="17"/>
  <c r="I2168" i="17"/>
  <c r="J2167" i="17"/>
  <c r="I2167" i="17"/>
  <c r="J2166" i="17"/>
  <c r="I2166" i="17"/>
  <c r="J2165" i="17"/>
  <c r="I2165" i="17"/>
  <c r="J2164" i="17"/>
  <c r="I2164" i="17"/>
  <c r="J2163" i="17"/>
  <c r="I2163" i="17"/>
  <c r="J2162" i="17"/>
  <c r="I2162" i="17"/>
  <c r="J2161" i="17"/>
  <c r="I2161" i="17"/>
  <c r="J2160" i="17"/>
  <c r="I2160" i="17"/>
  <c r="J2159" i="17"/>
  <c r="I2159" i="17"/>
  <c r="J2158" i="17"/>
  <c r="I2158" i="17"/>
  <c r="J2157" i="17"/>
  <c r="I2157" i="17"/>
  <c r="J2156" i="17"/>
  <c r="I2156" i="17"/>
  <c r="J2155" i="17"/>
  <c r="I2155" i="17"/>
  <c r="J2154" i="17"/>
  <c r="I2154" i="17"/>
  <c r="J2153" i="17"/>
  <c r="I2153" i="17"/>
  <c r="J2152" i="17"/>
  <c r="I2152" i="17"/>
  <c r="J2151" i="17"/>
  <c r="I2151" i="17"/>
  <c r="J2150" i="17"/>
  <c r="I2150" i="17"/>
  <c r="J2149" i="17"/>
  <c r="I2149" i="17"/>
  <c r="J2148" i="17"/>
  <c r="I2148" i="17"/>
  <c r="J2147" i="17"/>
  <c r="I2147" i="17"/>
  <c r="J2146" i="17"/>
  <c r="I2146" i="17"/>
  <c r="J2145" i="17"/>
  <c r="I2145" i="17"/>
  <c r="J2144" i="17"/>
  <c r="I2144" i="17"/>
  <c r="J2143" i="17"/>
  <c r="I2143" i="17"/>
  <c r="J2142" i="17"/>
  <c r="I2142" i="17"/>
  <c r="J2141" i="17"/>
  <c r="I2141" i="17"/>
  <c r="J2140" i="17"/>
  <c r="I2140" i="17"/>
  <c r="J2139" i="17"/>
  <c r="I2139" i="17"/>
  <c r="J2138" i="17"/>
  <c r="I2138" i="17"/>
  <c r="J2137" i="17"/>
  <c r="I2137" i="17"/>
  <c r="J2136" i="17"/>
  <c r="I2136" i="17"/>
  <c r="J2135" i="17"/>
  <c r="I2135" i="17"/>
  <c r="J2134" i="17"/>
  <c r="I2134" i="17"/>
  <c r="J2133" i="17"/>
  <c r="I2133" i="17"/>
  <c r="J2132" i="17"/>
  <c r="I2132" i="17"/>
  <c r="J2131" i="17"/>
  <c r="I2131" i="17"/>
  <c r="J2130" i="17"/>
  <c r="I2130" i="17"/>
  <c r="J2129" i="17"/>
  <c r="I2129" i="17"/>
  <c r="J2128" i="17"/>
  <c r="I2128" i="17"/>
  <c r="J2127" i="17"/>
  <c r="I2127" i="17"/>
  <c r="J2126" i="17"/>
  <c r="I2126" i="17"/>
  <c r="J2125" i="17"/>
  <c r="I2125" i="17"/>
  <c r="J2124" i="17"/>
  <c r="I2124" i="17"/>
  <c r="J2123" i="17"/>
  <c r="I2123" i="17"/>
  <c r="J2122" i="17"/>
  <c r="I2122" i="17"/>
  <c r="J2121" i="17"/>
  <c r="I2121" i="17"/>
  <c r="J2120" i="17"/>
  <c r="I2120" i="17"/>
  <c r="J2119" i="17"/>
  <c r="I2119" i="17"/>
  <c r="J2118" i="17"/>
  <c r="I2118" i="17"/>
  <c r="J2117" i="17"/>
  <c r="I2117" i="17"/>
  <c r="J2116" i="17"/>
  <c r="I2116" i="17"/>
  <c r="J2115" i="17"/>
  <c r="I2115" i="17"/>
  <c r="J2114" i="17"/>
  <c r="I2114" i="17"/>
  <c r="J2113" i="17"/>
  <c r="I2113" i="17"/>
  <c r="J2112" i="17"/>
  <c r="I2112" i="17"/>
  <c r="J2111" i="17"/>
  <c r="I2111" i="17"/>
  <c r="J2110" i="17"/>
  <c r="I2110" i="17"/>
  <c r="J2109" i="17"/>
  <c r="I2109" i="17"/>
  <c r="J2108" i="17"/>
  <c r="I2108" i="17"/>
  <c r="J2107" i="17"/>
  <c r="I2107" i="17"/>
  <c r="J2106" i="17"/>
  <c r="I2106" i="17"/>
  <c r="J2105" i="17"/>
  <c r="I2105" i="17"/>
  <c r="J2104" i="17"/>
  <c r="I2104" i="17"/>
  <c r="J2103" i="17"/>
  <c r="I2103" i="17"/>
  <c r="J2102" i="17"/>
  <c r="I2102" i="17"/>
  <c r="J2101" i="17"/>
  <c r="I2101" i="17"/>
  <c r="J2100" i="17"/>
  <c r="I2100" i="17"/>
  <c r="J2099" i="17"/>
  <c r="I2099" i="17"/>
  <c r="J2098" i="17"/>
  <c r="I2098" i="17"/>
  <c r="J2097" i="17"/>
  <c r="I2097" i="17"/>
  <c r="J2096" i="17"/>
  <c r="I2096" i="17"/>
  <c r="J2095" i="17"/>
  <c r="I2095" i="17"/>
  <c r="J2094" i="17"/>
  <c r="I2094" i="17"/>
  <c r="J2093" i="17"/>
  <c r="I2093" i="17"/>
  <c r="J2092" i="17"/>
  <c r="I2092" i="17"/>
  <c r="J2091" i="17"/>
  <c r="I2091" i="17"/>
  <c r="J2090" i="17"/>
  <c r="I2090" i="17"/>
  <c r="J2089" i="17"/>
  <c r="I2089" i="17"/>
  <c r="J2088" i="17"/>
  <c r="I2088" i="17"/>
  <c r="J2087" i="17"/>
  <c r="I2087" i="17"/>
  <c r="J2086" i="17"/>
  <c r="I2086" i="17"/>
  <c r="J2085" i="17"/>
  <c r="I2085" i="17"/>
  <c r="J2084" i="17"/>
  <c r="I2084" i="17"/>
  <c r="J2083" i="17"/>
  <c r="I2083" i="17"/>
  <c r="J2082" i="17"/>
  <c r="I2082" i="17"/>
  <c r="J2081" i="17"/>
  <c r="I2081" i="17"/>
  <c r="J2080" i="17"/>
  <c r="I2080" i="17"/>
  <c r="J2079" i="17"/>
  <c r="I2079" i="17"/>
  <c r="J2078" i="17"/>
  <c r="I2078" i="17"/>
  <c r="J2077" i="17"/>
  <c r="I2077" i="17"/>
  <c r="J2076" i="17"/>
  <c r="I2076" i="17"/>
  <c r="J2075" i="17"/>
  <c r="I2075" i="17"/>
  <c r="J2074" i="17"/>
  <c r="I2074" i="17"/>
  <c r="J2073" i="17"/>
  <c r="I2073" i="17"/>
  <c r="J2072" i="17"/>
  <c r="I2072" i="17"/>
  <c r="J2071" i="17"/>
  <c r="I2071" i="17"/>
  <c r="J2070" i="17"/>
  <c r="I2070" i="17"/>
  <c r="J2069" i="17"/>
  <c r="I2069" i="17"/>
  <c r="J2068" i="17"/>
  <c r="I2068" i="17"/>
  <c r="J2067" i="17"/>
  <c r="I2067" i="17"/>
  <c r="J2066" i="17"/>
  <c r="I2066" i="17"/>
  <c r="J2065" i="17"/>
  <c r="I2065" i="17"/>
  <c r="J2064" i="17"/>
  <c r="I2064" i="17"/>
  <c r="J2063" i="17"/>
  <c r="I2063" i="17"/>
  <c r="J2062" i="17"/>
  <c r="I2062" i="17"/>
  <c r="J2061" i="17"/>
  <c r="I2061" i="17"/>
  <c r="J2060" i="17"/>
  <c r="I2060" i="17"/>
  <c r="J2059" i="17"/>
  <c r="I2059" i="17"/>
  <c r="J2058" i="17"/>
  <c r="I2058" i="17"/>
  <c r="J2057" i="17"/>
  <c r="I2057" i="17"/>
  <c r="J2056" i="17"/>
  <c r="I2056" i="17"/>
  <c r="J2055" i="17"/>
  <c r="I2055" i="17"/>
  <c r="J2054" i="17"/>
  <c r="I2054" i="17"/>
  <c r="J2053" i="17"/>
  <c r="I2053" i="17"/>
  <c r="J2052" i="17"/>
  <c r="I2052" i="17"/>
  <c r="J2051" i="17"/>
  <c r="I2051" i="17"/>
  <c r="J2050" i="17"/>
  <c r="I2050" i="17"/>
  <c r="J2049" i="17"/>
  <c r="I2049" i="17"/>
  <c r="J2048" i="17"/>
  <c r="I2048" i="17"/>
  <c r="J2047" i="17"/>
  <c r="I2047" i="17"/>
  <c r="J2046" i="17"/>
  <c r="I2046" i="17"/>
  <c r="J2045" i="17"/>
  <c r="I2045" i="17"/>
  <c r="J2044" i="17"/>
  <c r="I2044" i="17"/>
  <c r="J2043" i="17"/>
  <c r="I2043" i="17"/>
  <c r="J2042" i="17"/>
  <c r="I2042" i="17"/>
  <c r="J2041" i="17"/>
  <c r="I2041" i="17"/>
  <c r="J2040" i="17"/>
  <c r="I2040" i="17"/>
  <c r="J2039" i="17"/>
  <c r="I2039" i="17"/>
  <c r="J2038" i="17"/>
  <c r="I2038" i="17"/>
  <c r="J2037" i="17"/>
  <c r="I2037" i="17"/>
  <c r="J2036" i="17"/>
  <c r="I2036" i="17"/>
  <c r="J2035" i="17"/>
  <c r="I2035" i="17"/>
  <c r="J2034" i="17"/>
  <c r="I2034" i="17"/>
  <c r="J2033" i="17"/>
  <c r="I2033" i="17"/>
  <c r="J2032" i="17"/>
  <c r="I2032" i="17"/>
  <c r="J2031" i="17"/>
  <c r="I2031" i="17"/>
  <c r="J2030" i="17"/>
  <c r="I2030" i="17"/>
  <c r="J2029" i="17"/>
  <c r="I2029" i="17"/>
  <c r="J2028" i="17"/>
  <c r="I2028" i="17"/>
  <c r="J2027" i="17"/>
  <c r="I2027" i="17"/>
  <c r="J2026" i="17"/>
  <c r="I2026" i="17"/>
  <c r="J2025" i="17"/>
  <c r="I2025" i="17"/>
  <c r="J2024" i="17"/>
  <c r="I2024" i="17"/>
  <c r="J2023" i="17"/>
  <c r="I2023" i="17"/>
  <c r="J2022" i="17"/>
  <c r="I2022" i="17"/>
  <c r="J2021" i="17"/>
  <c r="I2021" i="17"/>
  <c r="J2020" i="17"/>
  <c r="I2020" i="17"/>
  <c r="J2019" i="17"/>
  <c r="I2019" i="17"/>
  <c r="J2018" i="17"/>
  <c r="I2018" i="17"/>
  <c r="J2017" i="17"/>
  <c r="I2017" i="17"/>
  <c r="J2016" i="17"/>
  <c r="I2016" i="17"/>
  <c r="J2015" i="17"/>
  <c r="I2015" i="17"/>
  <c r="J2014" i="17"/>
  <c r="I2014" i="17"/>
  <c r="J2013" i="17"/>
  <c r="I2013" i="17"/>
  <c r="J2012" i="17"/>
  <c r="I2012" i="17"/>
  <c r="J2011" i="17"/>
  <c r="I2011" i="17"/>
  <c r="J2010" i="17"/>
  <c r="I2010" i="17"/>
  <c r="J2009" i="17"/>
  <c r="I2009" i="17"/>
  <c r="J2008" i="17"/>
  <c r="I2008" i="17"/>
  <c r="J2007" i="17"/>
  <c r="I2007" i="17"/>
  <c r="J2006" i="17"/>
  <c r="I2006" i="17"/>
  <c r="J2005" i="17"/>
  <c r="I2005" i="17"/>
  <c r="J2004" i="17"/>
  <c r="I2004" i="17"/>
  <c r="J2003" i="17"/>
  <c r="I2003" i="17"/>
  <c r="J2002" i="17"/>
  <c r="I2002" i="17"/>
  <c r="J2001" i="17"/>
  <c r="I2001" i="17"/>
  <c r="J2000" i="17"/>
  <c r="I2000" i="17"/>
  <c r="J1999" i="17"/>
  <c r="I1999" i="17"/>
  <c r="J1998" i="17"/>
  <c r="I1998" i="17"/>
  <c r="J1997" i="17"/>
  <c r="I1997" i="17"/>
  <c r="J1996" i="17"/>
  <c r="I1996" i="17"/>
  <c r="J1995" i="17"/>
  <c r="I1995" i="17"/>
  <c r="J1994" i="17"/>
  <c r="I1994" i="17"/>
  <c r="J1993" i="17"/>
  <c r="I1993" i="17"/>
  <c r="J1992" i="17"/>
  <c r="I1992" i="17"/>
  <c r="J1991" i="17"/>
  <c r="I1991" i="17"/>
  <c r="J1990" i="17"/>
  <c r="I1990" i="17"/>
  <c r="J1989" i="17"/>
  <c r="I1989" i="17"/>
  <c r="J1988" i="17"/>
  <c r="I1988" i="17"/>
  <c r="J1987" i="17"/>
  <c r="I1987" i="17"/>
  <c r="J1986" i="17"/>
  <c r="I1986" i="17"/>
  <c r="J1985" i="17"/>
  <c r="I1985" i="17"/>
  <c r="J1984" i="17"/>
  <c r="I1984" i="17"/>
  <c r="J1983" i="17"/>
  <c r="I1983" i="17"/>
  <c r="J1982" i="17"/>
  <c r="I1982" i="17"/>
  <c r="J1981" i="17"/>
  <c r="I1981" i="17"/>
  <c r="J1980" i="17"/>
  <c r="I1980" i="17"/>
  <c r="J1979" i="17"/>
  <c r="I1979" i="17"/>
  <c r="J1978" i="17"/>
  <c r="I1978" i="17"/>
  <c r="J1977" i="17"/>
  <c r="I1977" i="17"/>
  <c r="J1976" i="17"/>
  <c r="I1976" i="17"/>
  <c r="J1975" i="17"/>
  <c r="I1975" i="17"/>
  <c r="J1974" i="17"/>
  <c r="I1974" i="17"/>
  <c r="J1973" i="17"/>
  <c r="I1973" i="17"/>
  <c r="J1972" i="17"/>
  <c r="I1972" i="17"/>
  <c r="J1971" i="17"/>
  <c r="I1971" i="17"/>
  <c r="J1970" i="17"/>
  <c r="I1970" i="17"/>
  <c r="J1969" i="17"/>
  <c r="I1969" i="17"/>
  <c r="J1968" i="17"/>
  <c r="I1968" i="17"/>
  <c r="J1967" i="17"/>
  <c r="I1967" i="17"/>
  <c r="J1966" i="17"/>
  <c r="I1966" i="17"/>
  <c r="J1965" i="17"/>
  <c r="I1965" i="17"/>
  <c r="J1964" i="17"/>
  <c r="I1964" i="17"/>
  <c r="J1963" i="17"/>
  <c r="I1963" i="17"/>
  <c r="J1962" i="17"/>
  <c r="I1962" i="17"/>
  <c r="J1961" i="17"/>
  <c r="I1961" i="17"/>
  <c r="J1960" i="17"/>
  <c r="I1960" i="17"/>
  <c r="J1959" i="17"/>
  <c r="I1959" i="17"/>
  <c r="J1958" i="17"/>
  <c r="I1958" i="17"/>
  <c r="J1957" i="17"/>
  <c r="I1957" i="17"/>
  <c r="J1956" i="17"/>
  <c r="I1956" i="17"/>
  <c r="J1955" i="17"/>
  <c r="I1955" i="17"/>
  <c r="J1954" i="17"/>
  <c r="I1954" i="17"/>
  <c r="J1953" i="17"/>
  <c r="I1953" i="17"/>
  <c r="J1952" i="17"/>
  <c r="I1952" i="17"/>
  <c r="J1951" i="17"/>
  <c r="I1951" i="17"/>
  <c r="J1950" i="17"/>
  <c r="I1950" i="17"/>
  <c r="J1949" i="17"/>
  <c r="I1949" i="17"/>
  <c r="J1948" i="17"/>
  <c r="I1948" i="17"/>
  <c r="J1947" i="17"/>
  <c r="I1947" i="17"/>
  <c r="J1946" i="17"/>
  <c r="I1946" i="17"/>
  <c r="J1945" i="17"/>
  <c r="I1945" i="17"/>
  <c r="J1944" i="17"/>
  <c r="I1944" i="17"/>
  <c r="J1943" i="17"/>
  <c r="I1943" i="17"/>
  <c r="J1942" i="17"/>
  <c r="I1942" i="17"/>
  <c r="J1941" i="17"/>
  <c r="I1941" i="17"/>
  <c r="J1940" i="17"/>
  <c r="I1940" i="17"/>
  <c r="J1939" i="17"/>
  <c r="I1939" i="17"/>
  <c r="J1938" i="17"/>
  <c r="I1938" i="17"/>
  <c r="J1937" i="17"/>
  <c r="I1937" i="17"/>
  <c r="J1936" i="17"/>
  <c r="I1936" i="17"/>
  <c r="J1935" i="17"/>
  <c r="I1935" i="17"/>
  <c r="J1934" i="17"/>
  <c r="I1934" i="17"/>
  <c r="J1933" i="17"/>
  <c r="I1933" i="17"/>
  <c r="J1932" i="17"/>
  <c r="I1932" i="17"/>
  <c r="J1931" i="17"/>
  <c r="I1931" i="17"/>
  <c r="J1930" i="17"/>
  <c r="I1930" i="17"/>
  <c r="J1929" i="17"/>
  <c r="I1929" i="17"/>
  <c r="J1928" i="17"/>
  <c r="I1928" i="17"/>
  <c r="J1927" i="17"/>
  <c r="I1927" i="17"/>
  <c r="J1926" i="17"/>
  <c r="I1926" i="17"/>
  <c r="J1925" i="17"/>
  <c r="I1925" i="17"/>
  <c r="J1924" i="17"/>
  <c r="I1924" i="17"/>
  <c r="J1923" i="17"/>
  <c r="I1923" i="17"/>
  <c r="J1922" i="17"/>
  <c r="I1922" i="17"/>
  <c r="J1921" i="17"/>
  <c r="I1921" i="17"/>
  <c r="J1920" i="17"/>
  <c r="I1920" i="17"/>
  <c r="J1919" i="17"/>
  <c r="I1919" i="17"/>
  <c r="J1918" i="17"/>
  <c r="I1918" i="17"/>
  <c r="J1917" i="17"/>
  <c r="I1917" i="17"/>
  <c r="J1916" i="17"/>
  <c r="I1916" i="17"/>
  <c r="J1915" i="17"/>
  <c r="I1915" i="17"/>
  <c r="J1914" i="17"/>
  <c r="I1914" i="17"/>
  <c r="J1913" i="17"/>
  <c r="I1913" i="17"/>
  <c r="J1912" i="17"/>
  <c r="I1912" i="17"/>
  <c r="J1911" i="17"/>
  <c r="I1911" i="17"/>
  <c r="J1910" i="17"/>
  <c r="I1910" i="17"/>
  <c r="J1909" i="17"/>
  <c r="I1909" i="17"/>
  <c r="J1908" i="17"/>
  <c r="I1908" i="17"/>
  <c r="J1907" i="17"/>
  <c r="I1907" i="17"/>
  <c r="J1906" i="17"/>
  <c r="I1906" i="17"/>
  <c r="J1905" i="17"/>
  <c r="I1905" i="17"/>
  <c r="J1904" i="17"/>
  <c r="I1904" i="17"/>
  <c r="J1903" i="17"/>
  <c r="I1903" i="17"/>
  <c r="J1902" i="17"/>
  <c r="I1902" i="17"/>
  <c r="J1901" i="17"/>
  <c r="I1901" i="17"/>
  <c r="J1900" i="17"/>
  <c r="I1900" i="17"/>
  <c r="J1899" i="17"/>
  <c r="I1899" i="17"/>
  <c r="J1898" i="17"/>
  <c r="I1898" i="17"/>
  <c r="J1897" i="17"/>
  <c r="I1897" i="17"/>
  <c r="J1896" i="17"/>
  <c r="I1896" i="17"/>
  <c r="J1895" i="17"/>
  <c r="I1895" i="17"/>
  <c r="J1894" i="17"/>
  <c r="I1894" i="17"/>
  <c r="J1893" i="17"/>
  <c r="I1893" i="17"/>
  <c r="J1892" i="17"/>
  <c r="I1892" i="17"/>
  <c r="J1891" i="17"/>
  <c r="I1891" i="17"/>
  <c r="J1890" i="17"/>
  <c r="I1890" i="17"/>
  <c r="J1889" i="17"/>
  <c r="I1889" i="17"/>
  <c r="J1888" i="17"/>
  <c r="I1888" i="17"/>
  <c r="J1887" i="17"/>
  <c r="I1887" i="17"/>
  <c r="J1886" i="17"/>
  <c r="I1886" i="17"/>
  <c r="J1885" i="17"/>
  <c r="I1885" i="17"/>
  <c r="J1884" i="17"/>
  <c r="I1884" i="17"/>
  <c r="J1883" i="17"/>
  <c r="I1883" i="17"/>
  <c r="J1882" i="17"/>
  <c r="I1882" i="17"/>
  <c r="J1881" i="17"/>
  <c r="I1881" i="17"/>
  <c r="J1880" i="17"/>
  <c r="I1880" i="17"/>
  <c r="J1879" i="17"/>
  <c r="I1879" i="17"/>
  <c r="J1878" i="17"/>
  <c r="I1878" i="17"/>
  <c r="J1877" i="17"/>
  <c r="I1877" i="17"/>
  <c r="J1876" i="17"/>
  <c r="I1876" i="17"/>
  <c r="J1875" i="17"/>
  <c r="I1875" i="17"/>
  <c r="J1874" i="17"/>
  <c r="I1874" i="17"/>
  <c r="J1873" i="17"/>
  <c r="I1873" i="17"/>
  <c r="J1872" i="17"/>
  <c r="I1872" i="17"/>
  <c r="J1871" i="17"/>
  <c r="I1871" i="17"/>
  <c r="J1870" i="17"/>
  <c r="I1870" i="17"/>
  <c r="J1869" i="17"/>
  <c r="I1869" i="17"/>
  <c r="J1868" i="17"/>
  <c r="I1868" i="17"/>
  <c r="J1867" i="17"/>
  <c r="I1867" i="17"/>
  <c r="J1866" i="17"/>
  <c r="I1866" i="17"/>
  <c r="J1865" i="17"/>
  <c r="I1865" i="17"/>
  <c r="J1864" i="17"/>
  <c r="I1864" i="17"/>
  <c r="J1863" i="17"/>
  <c r="I1863" i="17"/>
  <c r="J1862" i="17"/>
  <c r="I1862" i="17"/>
  <c r="J1861" i="17"/>
  <c r="I1861" i="17"/>
  <c r="J1860" i="17"/>
  <c r="I1860" i="17"/>
  <c r="J1859" i="17"/>
  <c r="I1859" i="17"/>
  <c r="J1858" i="17"/>
  <c r="I1858" i="17"/>
  <c r="J1857" i="17"/>
  <c r="I1857" i="17"/>
  <c r="J1856" i="17"/>
  <c r="I1856" i="17"/>
  <c r="J1855" i="17"/>
  <c r="I1855" i="17"/>
  <c r="J1854" i="17"/>
  <c r="I1854" i="17"/>
  <c r="J1853" i="17"/>
  <c r="I1853" i="17"/>
  <c r="J1852" i="17"/>
  <c r="I1852" i="17"/>
  <c r="J1851" i="17"/>
  <c r="I1851" i="17"/>
  <c r="J1850" i="17"/>
  <c r="I1850" i="17"/>
  <c r="J1849" i="17"/>
  <c r="I1849" i="17"/>
  <c r="J1848" i="17"/>
  <c r="I1848" i="17"/>
  <c r="J1847" i="17"/>
  <c r="I1847" i="17"/>
  <c r="J1846" i="17"/>
  <c r="I1846" i="17"/>
  <c r="J1845" i="17"/>
  <c r="I1845" i="17"/>
  <c r="J1844" i="17"/>
  <c r="I1844" i="17"/>
  <c r="J1843" i="17"/>
  <c r="I1843" i="17"/>
  <c r="J1842" i="17"/>
  <c r="I1842" i="17"/>
  <c r="J1841" i="17"/>
  <c r="I1841" i="17"/>
  <c r="J1840" i="17"/>
  <c r="I1840" i="17"/>
  <c r="J1839" i="17"/>
  <c r="I1839" i="17"/>
  <c r="J1838" i="17"/>
  <c r="I1838" i="17"/>
  <c r="J1837" i="17"/>
  <c r="I1837" i="17"/>
  <c r="J1836" i="17"/>
  <c r="I1836" i="17"/>
  <c r="J1835" i="17"/>
  <c r="I1835" i="17"/>
  <c r="J1834" i="17"/>
  <c r="I1834" i="17"/>
  <c r="J1833" i="17"/>
  <c r="I1833" i="17"/>
  <c r="J1832" i="17"/>
  <c r="I1832" i="17"/>
  <c r="J1831" i="17"/>
  <c r="I1831" i="17"/>
  <c r="J1830" i="17"/>
  <c r="I1830" i="17"/>
  <c r="J1829" i="17"/>
  <c r="I1829" i="17"/>
  <c r="J1828" i="17"/>
  <c r="I1828" i="17"/>
  <c r="J1827" i="17"/>
  <c r="I1827" i="17"/>
  <c r="J1826" i="17"/>
  <c r="I1826" i="17"/>
  <c r="J1825" i="17"/>
  <c r="I1825" i="17"/>
  <c r="J1824" i="17"/>
  <c r="I1824" i="17"/>
  <c r="J1823" i="17"/>
  <c r="I1823" i="17"/>
  <c r="J1822" i="17"/>
  <c r="I1822" i="17"/>
  <c r="J1821" i="17"/>
  <c r="I1821" i="17"/>
  <c r="J1820" i="17"/>
  <c r="I1820" i="17"/>
  <c r="J1819" i="17"/>
  <c r="I1819" i="17"/>
  <c r="J1818" i="17"/>
  <c r="I1818" i="17"/>
  <c r="J1817" i="17"/>
  <c r="I1817" i="17"/>
  <c r="J1816" i="17"/>
  <c r="I1816" i="17"/>
  <c r="J1815" i="17"/>
  <c r="I1815" i="17"/>
  <c r="J1814" i="17"/>
  <c r="I1814" i="17"/>
  <c r="J1813" i="17"/>
  <c r="I1813" i="17"/>
  <c r="J1812" i="17"/>
  <c r="I1812" i="17"/>
  <c r="J1811" i="17"/>
  <c r="I1811" i="17"/>
  <c r="J1810" i="17"/>
  <c r="I1810" i="17"/>
  <c r="J1809" i="17"/>
  <c r="I1809" i="17"/>
  <c r="J1808" i="17"/>
  <c r="I1808" i="17"/>
  <c r="J1807" i="17"/>
  <c r="I1807" i="17"/>
  <c r="J1806" i="17"/>
  <c r="I1806" i="17"/>
  <c r="J1805" i="17"/>
  <c r="I1805" i="17"/>
  <c r="J1804" i="17"/>
  <c r="I1804" i="17"/>
  <c r="J1803" i="17"/>
  <c r="I1803" i="17"/>
  <c r="J1802" i="17"/>
  <c r="I1802" i="17"/>
  <c r="J1801" i="17"/>
  <c r="I1801" i="17"/>
  <c r="J1800" i="17"/>
  <c r="I1800" i="17"/>
  <c r="J1799" i="17"/>
  <c r="I1799" i="17"/>
  <c r="J1798" i="17"/>
  <c r="I1798" i="17"/>
  <c r="J1797" i="17"/>
  <c r="I1797" i="17"/>
  <c r="J1796" i="17"/>
  <c r="I1796" i="17"/>
  <c r="J1795" i="17"/>
  <c r="I1795" i="17"/>
  <c r="J1794" i="17"/>
  <c r="I1794" i="17"/>
  <c r="J1793" i="17"/>
  <c r="I1793" i="17"/>
  <c r="J1792" i="17"/>
  <c r="I1792" i="17"/>
  <c r="J1791" i="17"/>
  <c r="I1791" i="17"/>
  <c r="J1790" i="17"/>
  <c r="I1790" i="17"/>
  <c r="J1789" i="17"/>
  <c r="I1789" i="17"/>
  <c r="J1788" i="17"/>
  <c r="I1788" i="17"/>
  <c r="J1787" i="17"/>
  <c r="I1787" i="17"/>
  <c r="J1786" i="17"/>
  <c r="I1786" i="17"/>
  <c r="J1785" i="17"/>
  <c r="I1785" i="17"/>
  <c r="J1784" i="17"/>
  <c r="I1784" i="17"/>
  <c r="J1783" i="17"/>
  <c r="I1783" i="17"/>
  <c r="J1782" i="17"/>
  <c r="I1782" i="17"/>
  <c r="J1781" i="17"/>
  <c r="I1781" i="17"/>
  <c r="J1780" i="17"/>
  <c r="I1780" i="17"/>
  <c r="J1779" i="17"/>
  <c r="I1779" i="17"/>
  <c r="J1778" i="17"/>
  <c r="I1778" i="17"/>
  <c r="J1777" i="17"/>
  <c r="I1777" i="17"/>
  <c r="J1776" i="17"/>
  <c r="I1776" i="17"/>
  <c r="J1775" i="17"/>
  <c r="I1775" i="17"/>
  <c r="J1774" i="17"/>
  <c r="I1774" i="17"/>
  <c r="J1773" i="17"/>
  <c r="I1773" i="17"/>
  <c r="J1772" i="17"/>
  <c r="I1772" i="17"/>
  <c r="J1771" i="17"/>
  <c r="I1771" i="17"/>
  <c r="J1770" i="17"/>
  <c r="I1770" i="17"/>
  <c r="J1769" i="17"/>
  <c r="I1769" i="17"/>
  <c r="J1768" i="17"/>
  <c r="I1768" i="17"/>
  <c r="J1767" i="17"/>
  <c r="I1767" i="17"/>
  <c r="J1766" i="17"/>
  <c r="I1766" i="17"/>
  <c r="J1765" i="17"/>
  <c r="I1765" i="17"/>
  <c r="J1764" i="17"/>
  <c r="I1764" i="17"/>
  <c r="J1763" i="17"/>
  <c r="I1763" i="17"/>
  <c r="J1762" i="17"/>
  <c r="I1762" i="17"/>
  <c r="J1761" i="17"/>
  <c r="I1761" i="17"/>
  <c r="J1760" i="17"/>
  <c r="I1760" i="17"/>
  <c r="J1759" i="17"/>
  <c r="I1759" i="17"/>
  <c r="J1758" i="17"/>
  <c r="I1758" i="17"/>
  <c r="J1757" i="17"/>
  <c r="I1757" i="17"/>
  <c r="J1756" i="17"/>
  <c r="I1756" i="17"/>
  <c r="J1755" i="17"/>
  <c r="I1755" i="17"/>
  <c r="J1754" i="17"/>
  <c r="I1754" i="17"/>
  <c r="J1753" i="17"/>
  <c r="I1753" i="17"/>
  <c r="J1752" i="17"/>
  <c r="I1752" i="17"/>
  <c r="J1751" i="17"/>
  <c r="I1751" i="17"/>
  <c r="J1750" i="17"/>
  <c r="I1750" i="17"/>
  <c r="J1749" i="17"/>
  <c r="I1749" i="17"/>
  <c r="J1748" i="17"/>
  <c r="I1748" i="17"/>
  <c r="J1747" i="17"/>
  <c r="I1747" i="17"/>
  <c r="J1746" i="17"/>
  <c r="I1746" i="17"/>
  <c r="J1745" i="17"/>
  <c r="I1745" i="17"/>
  <c r="J1744" i="17"/>
  <c r="I1744" i="17"/>
  <c r="J1743" i="17"/>
  <c r="I1743" i="17"/>
  <c r="J1742" i="17"/>
  <c r="I1742" i="17"/>
  <c r="J1741" i="17"/>
  <c r="I1741" i="17"/>
  <c r="J1740" i="17"/>
  <c r="I1740" i="17"/>
  <c r="J1739" i="17"/>
  <c r="I1739" i="17"/>
  <c r="J1738" i="17"/>
  <c r="I1738" i="17"/>
  <c r="J1737" i="17"/>
  <c r="I1737" i="17"/>
  <c r="J1736" i="17"/>
  <c r="I1736" i="17"/>
  <c r="J1735" i="17"/>
  <c r="I1735" i="17"/>
  <c r="J1734" i="17"/>
  <c r="I1734" i="17"/>
  <c r="J1733" i="17"/>
  <c r="I1733" i="17"/>
  <c r="J1732" i="17"/>
  <c r="I1732" i="17"/>
  <c r="J1731" i="17"/>
  <c r="I1731" i="17"/>
  <c r="J1730" i="17"/>
  <c r="I1730" i="17"/>
  <c r="J1729" i="17"/>
  <c r="I1729" i="17"/>
  <c r="J1728" i="17"/>
  <c r="I1728" i="17"/>
  <c r="J1727" i="17"/>
  <c r="I1727" i="17"/>
  <c r="J1726" i="17"/>
  <c r="I1726" i="17"/>
  <c r="J1725" i="17"/>
  <c r="I1725" i="17"/>
  <c r="J1724" i="17"/>
  <c r="I1724" i="17"/>
  <c r="J1723" i="17"/>
  <c r="I1723" i="17"/>
  <c r="J1722" i="17"/>
  <c r="I1722" i="17"/>
  <c r="J1721" i="17"/>
  <c r="I1721" i="17"/>
  <c r="J1720" i="17"/>
  <c r="I1720" i="17"/>
  <c r="J1719" i="17"/>
  <c r="I1719" i="17"/>
  <c r="J1718" i="17"/>
  <c r="I1718" i="17"/>
  <c r="J1717" i="17"/>
  <c r="I1717" i="17"/>
  <c r="J1716" i="17"/>
  <c r="I1716" i="17"/>
  <c r="J1715" i="17"/>
  <c r="I1715" i="17"/>
  <c r="J1714" i="17"/>
  <c r="I1714" i="17"/>
  <c r="J1713" i="17"/>
  <c r="I1713" i="17"/>
  <c r="J1712" i="17"/>
  <c r="I1712" i="17"/>
  <c r="J1711" i="17"/>
  <c r="I1711" i="17"/>
  <c r="J1710" i="17"/>
  <c r="I1710" i="17"/>
  <c r="J1709" i="17"/>
  <c r="I1709" i="17"/>
  <c r="J1708" i="17"/>
  <c r="I1708" i="17"/>
  <c r="J1707" i="17"/>
  <c r="I1707" i="17"/>
  <c r="J1706" i="17"/>
  <c r="I1706" i="17"/>
  <c r="J1705" i="17"/>
  <c r="I1705" i="17"/>
  <c r="J1704" i="17"/>
  <c r="I1704" i="17"/>
  <c r="J1703" i="17"/>
  <c r="I1703" i="17"/>
  <c r="J1702" i="17"/>
  <c r="I1702" i="17"/>
  <c r="J1701" i="17"/>
  <c r="I1701" i="17"/>
  <c r="J1700" i="17"/>
  <c r="I1700" i="17"/>
  <c r="J1699" i="17"/>
  <c r="I1699" i="17"/>
  <c r="J1698" i="17"/>
  <c r="I1698" i="17"/>
  <c r="J1697" i="17"/>
  <c r="I1697" i="17"/>
  <c r="J1696" i="17"/>
  <c r="I1696" i="17"/>
  <c r="J1695" i="17"/>
  <c r="I1695" i="17"/>
  <c r="J1694" i="17"/>
  <c r="I1694" i="17"/>
  <c r="J1693" i="17"/>
  <c r="I1693" i="17"/>
  <c r="J1692" i="17"/>
  <c r="I1692" i="17"/>
  <c r="J1691" i="17"/>
  <c r="I1691" i="17"/>
  <c r="J1690" i="17"/>
  <c r="I1690" i="17"/>
  <c r="J1689" i="17"/>
  <c r="I1689" i="17"/>
  <c r="J1688" i="17"/>
  <c r="I1688" i="17"/>
  <c r="J1687" i="17"/>
  <c r="I1687" i="17"/>
  <c r="J1686" i="17"/>
  <c r="I1686" i="17"/>
  <c r="J1685" i="17"/>
  <c r="I1685" i="17"/>
  <c r="J1684" i="17"/>
  <c r="I1684" i="17"/>
  <c r="J1683" i="17"/>
  <c r="I1683" i="17"/>
  <c r="J1682" i="17"/>
  <c r="I1682" i="17"/>
  <c r="J1681" i="17"/>
  <c r="I1681" i="17"/>
  <c r="J1680" i="17"/>
  <c r="I1680" i="17"/>
  <c r="J1679" i="17"/>
  <c r="I1679" i="17"/>
  <c r="J1678" i="17"/>
  <c r="I1678" i="17"/>
  <c r="J1677" i="17"/>
  <c r="I1677" i="17"/>
  <c r="J1676" i="17"/>
  <c r="I1676" i="17"/>
  <c r="J1675" i="17"/>
  <c r="I1675" i="17"/>
  <c r="J1674" i="17"/>
  <c r="I1674" i="17"/>
  <c r="J1673" i="17"/>
  <c r="I1673" i="17"/>
  <c r="J1672" i="17"/>
  <c r="I1672" i="17"/>
  <c r="J1671" i="17"/>
  <c r="I1671" i="17"/>
  <c r="J1670" i="17"/>
  <c r="I1670" i="17"/>
  <c r="J1669" i="17"/>
  <c r="I1669" i="17"/>
  <c r="J1668" i="17"/>
  <c r="I1668" i="17"/>
  <c r="J1667" i="17"/>
  <c r="I1667" i="17"/>
  <c r="J3452" i="17"/>
  <c r="I3452" i="17"/>
  <c r="J3217" i="17"/>
  <c r="I3217" i="17"/>
  <c r="J1664" i="17"/>
  <c r="I1664" i="17"/>
  <c r="J1663" i="17"/>
  <c r="I1663" i="17"/>
  <c r="J1662" i="17"/>
  <c r="I1662" i="17"/>
  <c r="J1661" i="17"/>
  <c r="I1661" i="17"/>
  <c r="J3216" i="17"/>
  <c r="I3216" i="17"/>
  <c r="J3126" i="17"/>
  <c r="I3126" i="17"/>
  <c r="J1658" i="17"/>
  <c r="I1658" i="17"/>
  <c r="J1657" i="17"/>
  <c r="I1657" i="17"/>
  <c r="J1656" i="17"/>
  <c r="I1656" i="17"/>
  <c r="J1655" i="17"/>
  <c r="I1655" i="17"/>
  <c r="J1654" i="17"/>
  <c r="I1654" i="17"/>
  <c r="J1653" i="17"/>
  <c r="I1653" i="17"/>
  <c r="J1652" i="17"/>
  <c r="I1652" i="17"/>
  <c r="J1651" i="17"/>
  <c r="I1651" i="17"/>
  <c r="J1650" i="17"/>
  <c r="I1650" i="17"/>
  <c r="J1649" i="17"/>
  <c r="I1649" i="17"/>
  <c r="J1648" i="17"/>
  <c r="I1648" i="17"/>
  <c r="J1647" i="17"/>
  <c r="I1647" i="17"/>
  <c r="J1646" i="17"/>
  <c r="I1646" i="17"/>
  <c r="J1645" i="17"/>
  <c r="I1645" i="17"/>
  <c r="J1644" i="17"/>
  <c r="I1644" i="17"/>
  <c r="J1643" i="17"/>
  <c r="I1643" i="17"/>
  <c r="J1642" i="17"/>
  <c r="I1642" i="17"/>
  <c r="J1641" i="17"/>
  <c r="I1641" i="17"/>
  <c r="J1640" i="17"/>
  <c r="I1640" i="17"/>
  <c r="J1639" i="17"/>
  <c r="I1639" i="17"/>
  <c r="J1638" i="17"/>
  <c r="I1638" i="17"/>
  <c r="J1637" i="17"/>
  <c r="I1637" i="17"/>
  <c r="J1636" i="17"/>
  <c r="I1636" i="17"/>
  <c r="J1635" i="17"/>
  <c r="I1635" i="17"/>
  <c r="J1634" i="17"/>
  <c r="I1634" i="17"/>
  <c r="J1633" i="17"/>
  <c r="I1633" i="17"/>
  <c r="J1632" i="17"/>
  <c r="I1632" i="17"/>
  <c r="J1631" i="17"/>
  <c r="I1631" i="17"/>
  <c r="J1630" i="17"/>
  <c r="I1630" i="17"/>
  <c r="J1629" i="17"/>
  <c r="I1629" i="17"/>
  <c r="J1628" i="17"/>
  <c r="I1628" i="17"/>
  <c r="J1627" i="17"/>
  <c r="I1627" i="17"/>
  <c r="J1626" i="17"/>
  <c r="I1626" i="17"/>
  <c r="J1625" i="17"/>
  <c r="I1625" i="17"/>
  <c r="J1624" i="17"/>
  <c r="I1624" i="17"/>
  <c r="J1623" i="17"/>
  <c r="I1623" i="17"/>
  <c r="J1622" i="17"/>
  <c r="I1622" i="17"/>
  <c r="J1621" i="17"/>
  <c r="I1621" i="17"/>
  <c r="J1620" i="17"/>
  <c r="I1620" i="17"/>
  <c r="J1619" i="17"/>
  <c r="I1619" i="17"/>
  <c r="J1618" i="17"/>
  <c r="I1618" i="17"/>
  <c r="J1617" i="17"/>
  <c r="I1617" i="17"/>
  <c r="J1616" i="17"/>
  <c r="I1616" i="17"/>
  <c r="J1615" i="17"/>
  <c r="I1615" i="17"/>
  <c r="J1614" i="17"/>
  <c r="I1614" i="17"/>
  <c r="J1613" i="17"/>
  <c r="I1613" i="17"/>
  <c r="J1612" i="17"/>
  <c r="I1612" i="17"/>
  <c r="J1611" i="17"/>
  <c r="I1611" i="17"/>
  <c r="J1610" i="17"/>
  <c r="I1610" i="17"/>
  <c r="J1609" i="17"/>
  <c r="I1609" i="17"/>
  <c r="J1608" i="17"/>
  <c r="I1608" i="17"/>
  <c r="J1607" i="17"/>
  <c r="I1607" i="17"/>
  <c r="J1606" i="17"/>
  <c r="I1606" i="17"/>
  <c r="J1605" i="17"/>
  <c r="I1605" i="17"/>
  <c r="J1604" i="17"/>
  <c r="I1604" i="17"/>
  <c r="J1603" i="17"/>
  <c r="I1603" i="17"/>
  <c r="J1602" i="17"/>
  <c r="I1602" i="17"/>
  <c r="J3125" i="17"/>
  <c r="I3125" i="17"/>
  <c r="J3120" i="17"/>
  <c r="I3120" i="17"/>
  <c r="J1599" i="17"/>
  <c r="I1599" i="17"/>
  <c r="J1598" i="17"/>
  <c r="I1598" i="17"/>
  <c r="J1597" i="17"/>
  <c r="I1597" i="17"/>
  <c r="J1596" i="17"/>
  <c r="I1596" i="17"/>
  <c r="J1595" i="17"/>
  <c r="I1595" i="17"/>
  <c r="J1594" i="17"/>
  <c r="I1594" i="17"/>
  <c r="J1593" i="17"/>
  <c r="I1593" i="17"/>
  <c r="J1592" i="17"/>
  <c r="I1592" i="17"/>
  <c r="J1591" i="17"/>
  <c r="I1591" i="17"/>
  <c r="J1590" i="17"/>
  <c r="I1590" i="17"/>
  <c r="J1589" i="17"/>
  <c r="I1589" i="17"/>
  <c r="J1588" i="17"/>
  <c r="I1588" i="17"/>
  <c r="J1587" i="17"/>
  <c r="I1587" i="17"/>
  <c r="J1586" i="17"/>
  <c r="I1586" i="17"/>
  <c r="J1585" i="17"/>
  <c r="I1585" i="17"/>
  <c r="J1584" i="17"/>
  <c r="I1584" i="17"/>
  <c r="J1583" i="17"/>
  <c r="I1583" i="17"/>
  <c r="J1582" i="17"/>
  <c r="I1582" i="17"/>
  <c r="J1581" i="17"/>
  <c r="I1581" i="17"/>
  <c r="J1580" i="17"/>
  <c r="I1580" i="17"/>
  <c r="J1579" i="17"/>
  <c r="I1579" i="17"/>
  <c r="J1578" i="17"/>
  <c r="I1578" i="17"/>
  <c r="J1577" i="17"/>
  <c r="I1577" i="17"/>
  <c r="J1576" i="17"/>
  <c r="I1576" i="17"/>
  <c r="J1575" i="17"/>
  <c r="I1575" i="17"/>
  <c r="J1574" i="17"/>
  <c r="I1574" i="17"/>
  <c r="J1573" i="17"/>
  <c r="I1573" i="17"/>
  <c r="J1572" i="17"/>
  <c r="I1572" i="17"/>
  <c r="J1571" i="17"/>
  <c r="I1571" i="17"/>
  <c r="J1570" i="17"/>
  <c r="I1570" i="17"/>
  <c r="J1569" i="17"/>
  <c r="I1569" i="17"/>
  <c r="J1568" i="17"/>
  <c r="I1568" i="17"/>
  <c r="J1567" i="17"/>
  <c r="I1567" i="17"/>
  <c r="J1566" i="17"/>
  <c r="I1566" i="17"/>
  <c r="J1565" i="17"/>
  <c r="I1565" i="17"/>
  <c r="J1564" i="17"/>
  <c r="I1564" i="17"/>
  <c r="J1563" i="17"/>
  <c r="I1563" i="17"/>
  <c r="J1562" i="17"/>
  <c r="I1562" i="17"/>
  <c r="J1561" i="17"/>
  <c r="I1561" i="17"/>
  <c r="J1560" i="17"/>
  <c r="I1560" i="17"/>
  <c r="J1559" i="17"/>
  <c r="I1559" i="17"/>
  <c r="J1558" i="17"/>
  <c r="I1558" i="17"/>
  <c r="J1557" i="17"/>
  <c r="I1557" i="17"/>
  <c r="J1556" i="17"/>
  <c r="I1556" i="17"/>
  <c r="J1555" i="17"/>
  <c r="I1555" i="17"/>
  <c r="J1554" i="17"/>
  <c r="I1554" i="17"/>
  <c r="J1553" i="17"/>
  <c r="I1553" i="17"/>
  <c r="J1552" i="17"/>
  <c r="I1552" i="17"/>
  <c r="J1551" i="17"/>
  <c r="I1551" i="17"/>
  <c r="J1550" i="17"/>
  <c r="I1550" i="17"/>
  <c r="J1549" i="17"/>
  <c r="I1549" i="17"/>
  <c r="J1548" i="17"/>
  <c r="I1548" i="17"/>
  <c r="J1547" i="17"/>
  <c r="I1547" i="17"/>
  <c r="J1546" i="17"/>
  <c r="I1546" i="17"/>
  <c r="J1545" i="17"/>
  <c r="I1545" i="17"/>
  <c r="J1544" i="17"/>
  <c r="I1544" i="17"/>
  <c r="J1543" i="17"/>
  <c r="I1543" i="17"/>
  <c r="J1542" i="17"/>
  <c r="I1542" i="17"/>
  <c r="J1541" i="17"/>
  <c r="I1541" i="17"/>
  <c r="J1540" i="17"/>
  <c r="I1540" i="17"/>
  <c r="J1539" i="17"/>
  <c r="I1539" i="17"/>
  <c r="J1538" i="17"/>
  <c r="I1538" i="17"/>
  <c r="J1537" i="17"/>
  <c r="I1537" i="17"/>
  <c r="J1536" i="17"/>
  <c r="I1536" i="17"/>
  <c r="J1535" i="17"/>
  <c r="I1535" i="17"/>
  <c r="J1534" i="17"/>
  <c r="I1534" i="17"/>
  <c r="J1533" i="17"/>
  <c r="I1533" i="17"/>
  <c r="J1532" i="17"/>
  <c r="I1532" i="17"/>
  <c r="J1531" i="17"/>
  <c r="I1531" i="17"/>
  <c r="J1530" i="17"/>
  <c r="I1530" i="17"/>
  <c r="J1529" i="17"/>
  <c r="I1529" i="17"/>
  <c r="J1528" i="17"/>
  <c r="I1528" i="17"/>
  <c r="J1527" i="17"/>
  <c r="I1527" i="17"/>
  <c r="J1526" i="17"/>
  <c r="I1526" i="17"/>
  <c r="J1525" i="17"/>
  <c r="I1525" i="17"/>
  <c r="J1524" i="17"/>
  <c r="I1524" i="17"/>
  <c r="J1523" i="17"/>
  <c r="I1523" i="17"/>
  <c r="J1522" i="17"/>
  <c r="I1522" i="17"/>
  <c r="J1521" i="17"/>
  <c r="I1521" i="17"/>
  <c r="J1520" i="17"/>
  <c r="I1520" i="17"/>
  <c r="J1519" i="17"/>
  <c r="I1519" i="17"/>
  <c r="J1518" i="17"/>
  <c r="I1518" i="17"/>
  <c r="J1517" i="17"/>
  <c r="I1517" i="17"/>
  <c r="J1516" i="17"/>
  <c r="I1516" i="17"/>
  <c r="J1515" i="17"/>
  <c r="I1515" i="17"/>
  <c r="J1514" i="17"/>
  <c r="I1514" i="17"/>
  <c r="J1513" i="17"/>
  <c r="I1513" i="17"/>
  <c r="J1512" i="17"/>
  <c r="I1512" i="17"/>
  <c r="J1511" i="17"/>
  <c r="I1511" i="17"/>
  <c r="J1510" i="17"/>
  <c r="I1510" i="17"/>
  <c r="J1509" i="17"/>
  <c r="I1509" i="17"/>
  <c r="J1508" i="17"/>
  <c r="I1508" i="17"/>
  <c r="J1507" i="17"/>
  <c r="I1507" i="17"/>
  <c r="J1506" i="17"/>
  <c r="I1506" i="17"/>
  <c r="J1505" i="17"/>
  <c r="I1505" i="17"/>
  <c r="J1504" i="17"/>
  <c r="I1504" i="17"/>
  <c r="J1503" i="17"/>
  <c r="I1503" i="17"/>
  <c r="J1502" i="17"/>
  <c r="I1502" i="17"/>
  <c r="J1501" i="17"/>
  <c r="I1501" i="17"/>
  <c r="J1500" i="17"/>
  <c r="I1500" i="17"/>
  <c r="J1499" i="17"/>
  <c r="I1499" i="17"/>
  <c r="J1498" i="17"/>
  <c r="I1498" i="17"/>
  <c r="J1497" i="17"/>
  <c r="I1497" i="17"/>
  <c r="J1496" i="17"/>
  <c r="I1496" i="17"/>
  <c r="J1495" i="17"/>
  <c r="I1495" i="17"/>
  <c r="J1494" i="17"/>
  <c r="I1494" i="17"/>
  <c r="J1493" i="17"/>
  <c r="I1493" i="17"/>
  <c r="J1492" i="17"/>
  <c r="I1492" i="17"/>
  <c r="J1491" i="17"/>
  <c r="I1491" i="17"/>
  <c r="J1490" i="17"/>
  <c r="I1490" i="17"/>
  <c r="J1489" i="17"/>
  <c r="I1489" i="17"/>
  <c r="J1488" i="17"/>
  <c r="I1488" i="17"/>
  <c r="J1487" i="17"/>
  <c r="I1487" i="17"/>
  <c r="J1486" i="17"/>
  <c r="I1486" i="17"/>
  <c r="J1485" i="17"/>
  <c r="I1485" i="17"/>
  <c r="J1484" i="17"/>
  <c r="I1484" i="17"/>
  <c r="J1483" i="17"/>
  <c r="I1483" i="17"/>
  <c r="J1482" i="17"/>
  <c r="I1482" i="17"/>
  <c r="J1481" i="17"/>
  <c r="I1481" i="17"/>
  <c r="J1480" i="17"/>
  <c r="I1480" i="17"/>
  <c r="J1479" i="17"/>
  <c r="I1479" i="17"/>
  <c r="J1478" i="17"/>
  <c r="I1478" i="17"/>
  <c r="J1477" i="17"/>
  <c r="I1477" i="17"/>
  <c r="J1476" i="17"/>
  <c r="I1476" i="17"/>
  <c r="J1475" i="17"/>
  <c r="I1475" i="17"/>
  <c r="J1474" i="17"/>
  <c r="I1474" i="17"/>
  <c r="J1473" i="17"/>
  <c r="I1473" i="17"/>
  <c r="J1472" i="17"/>
  <c r="I1472" i="17"/>
  <c r="J1471" i="17"/>
  <c r="I1471" i="17"/>
  <c r="J1470" i="17"/>
  <c r="I1470" i="17"/>
  <c r="J1469" i="17"/>
  <c r="I1469" i="17"/>
  <c r="J1468" i="17"/>
  <c r="I1468" i="17"/>
  <c r="J1467" i="17"/>
  <c r="I1467" i="17"/>
  <c r="J1466" i="17"/>
  <c r="I1466" i="17"/>
  <c r="J1465" i="17"/>
  <c r="I1465" i="17"/>
  <c r="J1464" i="17"/>
  <c r="I1464" i="17"/>
  <c r="J1463" i="17"/>
  <c r="I1463" i="17"/>
  <c r="J1462" i="17"/>
  <c r="I1462" i="17"/>
  <c r="J1461" i="17"/>
  <c r="I1461" i="17"/>
  <c r="J1460" i="17"/>
  <c r="I1460" i="17"/>
  <c r="J1459" i="17"/>
  <c r="I1459" i="17"/>
  <c r="J1458" i="17"/>
  <c r="I1458" i="17"/>
  <c r="J1457" i="17"/>
  <c r="I1457" i="17"/>
  <c r="J1456" i="17"/>
  <c r="I1456" i="17"/>
  <c r="J1455" i="17"/>
  <c r="I1455" i="17"/>
  <c r="J1454" i="17"/>
  <c r="I1454" i="17"/>
  <c r="J1453" i="17"/>
  <c r="I1453" i="17"/>
  <c r="J1452" i="17"/>
  <c r="I1452" i="17"/>
  <c r="J1451" i="17"/>
  <c r="I1451" i="17"/>
  <c r="J1450" i="17"/>
  <c r="I1450" i="17"/>
  <c r="J1449" i="17"/>
  <c r="I1449" i="17"/>
  <c r="J1448" i="17"/>
  <c r="I1448" i="17"/>
  <c r="J1447" i="17"/>
  <c r="I1447" i="17"/>
  <c r="J1446" i="17"/>
  <c r="I1446" i="17"/>
  <c r="J1445" i="17"/>
  <c r="I1445" i="17"/>
  <c r="J1444" i="17"/>
  <c r="I1444" i="17"/>
  <c r="J1443" i="17"/>
  <c r="I1443" i="17"/>
  <c r="J1442" i="17"/>
  <c r="I1442" i="17"/>
  <c r="J1441" i="17"/>
  <c r="I1441" i="17"/>
  <c r="J1440" i="17"/>
  <c r="I1440" i="17"/>
  <c r="J1439" i="17"/>
  <c r="I1439" i="17"/>
  <c r="J1438" i="17"/>
  <c r="I1438" i="17"/>
  <c r="J1437" i="17"/>
  <c r="I1437" i="17"/>
  <c r="J1436" i="17"/>
  <c r="I1436" i="17"/>
  <c r="J1435" i="17"/>
  <c r="I1435" i="17"/>
  <c r="J1434" i="17"/>
  <c r="I1434" i="17"/>
  <c r="J1433" i="17"/>
  <c r="I1433" i="17"/>
  <c r="J1432" i="17"/>
  <c r="I1432" i="17"/>
  <c r="J1431" i="17"/>
  <c r="I1431" i="17"/>
  <c r="J1430" i="17"/>
  <c r="I1430" i="17"/>
  <c r="J1429" i="17"/>
  <c r="I1429" i="17"/>
  <c r="J1428" i="17"/>
  <c r="I1428" i="17"/>
  <c r="J1427" i="17"/>
  <c r="I1427" i="17"/>
  <c r="J1426" i="17"/>
  <c r="I1426" i="17"/>
  <c r="J1425" i="17"/>
  <c r="I1425" i="17"/>
  <c r="J1424" i="17"/>
  <c r="I1424" i="17"/>
  <c r="J1423" i="17"/>
  <c r="I1423" i="17"/>
  <c r="J1422" i="17"/>
  <c r="I1422" i="17"/>
  <c r="J1421" i="17"/>
  <c r="I1421" i="17"/>
  <c r="J1420" i="17"/>
  <c r="I1420" i="17"/>
  <c r="J1419" i="17"/>
  <c r="I1419" i="17"/>
  <c r="J1418" i="17"/>
  <c r="I1418" i="17"/>
  <c r="J1417" i="17"/>
  <c r="I1417" i="17"/>
  <c r="J1416" i="17"/>
  <c r="I1416" i="17"/>
  <c r="J1415" i="17"/>
  <c r="I1415" i="17"/>
  <c r="J1414" i="17"/>
  <c r="I1414" i="17"/>
  <c r="J1413" i="17"/>
  <c r="I1413" i="17"/>
  <c r="J1412" i="17"/>
  <c r="I1412" i="17"/>
  <c r="J1411" i="17"/>
  <c r="I1411" i="17"/>
  <c r="J1410" i="17"/>
  <c r="I1410" i="17"/>
  <c r="J1409" i="17"/>
  <c r="I1409" i="17"/>
  <c r="J1408" i="17"/>
  <c r="I1408" i="17"/>
  <c r="J1407" i="17"/>
  <c r="I1407" i="17"/>
  <c r="J1406" i="17"/>
  <c r="I1406" i="17"/>
  <c r="J1405" i="17"/>
  <c r="I1405" i="17"/>
  <c r="J1404" i="17"/>
  <c r="I1404" i="17"/>
  <c r="J1403" i="17"/>
  <c r="I1403" i="17"/>
  <c r="J1402" i="17"/>
  <c r="I1402" i="17"/>
  <c r="J1401" i="17"/>
  <c r="I1401" i="17"/>
  <c r="J1400" i="17"/>
  <c r="I1400" i="17"/>
  <c r="J1399" i="17"/>
  <c r="I1399" i="17"/>
  <c r="J1398" i="17"/>
  <c r="I1398" i="17"/>
  <c r="J1397" i="17"/>
  <c r="I1397" i="17"/>
  <c r="J1396" i="17"/>
  <c r="I1396" i="17"/>
  <c r="J1395" i="17"/>
  <c r="I1395" i="17"/>
  <c r="J1394" i="17"/>
  <c r="I1394" i="17"/>
  <c r="J1393" i="17"/>
  <c r="I1393" i="17"/>
  <c r="J1392" i="17"/>
  <c r="I1392" i="17"/>
  <c r="J1391" i="17"/>
  <c r="I1391" i="17"/>
  <c r="J1390" i="17"/>
  <c r="I1390" i="17"/>
  <c r="J1389" i="17"/>
  <c r="I1389" i="17"/>
  <c r="J1388" i="17"/>
  <c r="I1388" i="17"/>
  <c r="J1387" i="17"/>
  <c r="I1387" i="17"/>
  <c r="J1386" i="17"/>
  <c r="I1386" i="17"/>
  <c r="J1385" i="17"/>
  <c r="I1385" i="17"/>
  <c r="J1384" i="17"/>
  <c r="I1384" i="17"/>
  <c r="J1383" i="17"/>
  <c r="I1383" i="17"/>
  <c r="J1382" i="17"/>
  <c r="I1382" i="17"/>
  <c r="J1381" i="17"/>
  <c r="I1381" i="17"/>
  <c r="J1380" i="17"/>
  <c r="I1380" i="17"/>
  <c r="J1379" i="17"/>
  <c r="I1379" i="17"/>
  <c r="J1378" i="17"/>
  <c r="I1378" i="17"/>
  <c r="J1377" i="17"/>
  <c r="I1377" i="17"/>
  <c r="J1376" i="17"/>
  <c r="I1376" i="17"/>
  <c r="J1375" i="17"/>
  <c r="I1375" i="17"/>
  <c r="J1374" i="17"/>
  <c r="I1374" i="17"/>
  <c r="J1373" i="17"/>
  <c r="I1373" i="17"/>
  <c r="J1372" i="17"/>
  <c r="I1372" i="17"/>
  <c r="J1371" i="17"/>
  <c r="I1371" i="17"/>
  <c r="J1370" i="17"/>
  <c r="I1370" i="17"/>
  <c r="J1369" i="17"/>
  <c r="I1369" i="17"/>
  <c r="J1368" i="17"/>
  <c r="I1368" i="17"/>
  <c r="J1367" i="17"/>
  <c r="I1367" i="17"/>
  <c r="J1366" i="17"/>
  <c r="I1366" i="17"/>
  <c r="J1365" i="17"/>
  <c r="I1365" i="17"/>
  <c r="J1364" i="17"/>
  <c r="I1364" i="17"/>
  <c r="J1363" i="17"/>
  <c r="I1363" i="17"/>
  <c r="J1362" i="17"/>
  <c r="I1362" i="17"/>
  <c r="J1361" i="17"/>
  <c r="I1361" i="17"/>
  <c r="J1360" i="17"/>
  <c r="I1360" i="17"/>
  <c r="J1359" i="17"/>
  <c r="I1359" i="17"/>
  <c r="J1358" i="17"/>
  <c r="I1358" i="17"/>
  <c r="J1357" i="17"/>
  <c r="I1357" i="17"/>
  <c r="J1356" i="17"/>
  <c r="I1356" i="17"/>
  <c r="J1355" i="17"/>
  <c r="I1355" i="17"/>
  <c r="J1354" i="17"/>
  <c r="I1354" i="17"/>
  <c r="J1353" i="17"/>
  <c r="I1353" i="17"/>
  <c r="J1352" i="17"/>
  <c r="I1352" i="17"/>
  <c r="J1351" i="17"/>
  <c r="I1351" i="17"/>
  <c r="J1350" i="17"/>
  <c r="I1350" i="17"/>
  <c r="J1349" i="17"/>
  <c r="I1349" i="17"/>
  <c r="J1348" i="17"/>
  <c r="I1348" i="17"/>
  <c r="J1347" i="17"/>
  <c r="I1347" i="17"/>
  <c r="J1346" i="17"/>
  <c r="I1346" i="17"/>
  <c r="J1345" i="17"/>
  <c r="I1345" i="17"/>
  <c r="J1344" i="17"/>
  <c r="I1344" i="17"/>
  <c r="J1343" i="17"/>
  <c r="I1343" i="17"/>
  <c r="J1342" i="17"/>
  <c r="I1342" i="17"/>
  <c r="J1341" i="17"/>
  <c r="I1341" i="17"/>
  <c r="J1340" i="17"/>
  <c r="I1340" i="17"/>
  <c r="J1339" i="17"/>
  <c r="I1339" i="17"/>
  <c r="J1338" i="17"/>
  <c r="I1338" i="17"/>
  <c r="J1337" i="17"/>
  <c r="I1337" i="17"/>
  <c r="J1336" i="17"/>
  <c r="I1336" i="17"/>
  <c r="J1335" i="17"/>
  <c r="I1335" i="17"/>
  <c r="J1334" i="17"/>
  <c r="I1334" i="17"/>
  <c r="J1333" i="17"/>
  <c r="I1333" i="17"/>
  <c r="J1332" i="17"/>
  <c r="I1332" i="17"/>
  <c r="J1331" i="17"/>
  <c r="I1331" i="17"/>
  <c r="J1330" i="17"/>
  <c r="I1330" i="17"/>
  <c r="J1329" i="17"/>
  <c r="I1329" i="17"/>
  <c r="J1328" i="17"/>
  <c r="I1328" i="17"/>
  <c r="J1327" i="17"/>
  <c r="I1327" i="17"/>
  <c r="J1326" i="17"/>
  <c r="I1326" i="17"/>
  <c r="J1325" i="17"/>
  <c r="I1325" i="17"/>
  <c r="J1324" i="17"/>
  <c r="I1324" i="17"/>
  <c r="J1323" i="17"/>
  <c r="I1323" i="17"/>
  <c r="J1322" i="17"/>
  <c r="I1322" i="17"/>
  <c r="J1321" i="17"/>
  <c r="I1321" i="17"/>
  <c r="J1320" i="17"/>
  <c r="I1320" i="17"/>
  <c r="J1319" i="17"/>
  <c r="I1319" i="17"/>
  <c r="J1318" i="17"/>
  <c r="I1318" i="17"/>
  <c r="J1317" i="17"/>
  <c r="I1317" i="17"/>
  <c r="J1316" i="17"/>
  <c r="I1316" i="17"/>
  <c r="J1315" i="17"/>
  <c r="I1315" i="17"/>
  <c r="J1314" i="17"/>
  <c r="I1314" i="17"/>
  <c r="J1313" i="17"/>
  <c r="I1313" i="17"/>
  <c r="J1312" i="17"/>
  <c r="I1312" i="17"/>
  <c r="J1311" i="17"/>
  <c r="I1311" i="17"/>
  <c r="J1310" i="17"/>
  <c r="I1310" i="17"/>
  <c r="J1309" i="17"/>
  <c r="I1309" i="17"/>
  <c r="J1308" i="17"/>
  <c r="I1308" i="17"/>
  <c r="J1307" i="17"/>
  <c r="I1307" i="17"/>
  <c r="J1306" i="17"/>
  <c r="I1306" i="17"/>
  <c r="J1305" i="17"/>
  <c r="I1305" i="17"/>
  <c r="J1304" i="17"/>
  <c r="I1304" i="17"/>
  <c r="J1303" i="17"/>
  <c r="I1303" i="17"/>
  <c r="J1302" i="17"/>
  <c r="I1302" i="17"/>
  <c r="J1301" i="17"/>
  <c r="I1301" i="17"/>
  <c r="J1300" i="17"/>
  <c r="I1300" i="17"/>
  <c r="J1299" i="17"/>
  <c r="I1299" i="17"/>
  <c r="J1298" i="17"/>
  <c r="I1298" i="17"/>
  <c r="J1297" i="17"/>
  <c r="I1297" i="17"/>
  <c r="J1296" i="17"/>
  <c r="I1296" i="17"/>
  <c r="J1295" i="17"/>
  <c r="I1295" i="17"/>
  <c r="J1294" i="17"/>
  <c r="I1294" i="17"/>
  <c r="J1293" i="17"/>
  <c r="I1293" i="17"/>
  <c r="J1292" i="17"/>
  <c r="I1292" i="17"/>
  <c r="J1291" i="17"/>
  <c r="I1291" i="17"/>
  <c r="J1290" i="17"/>
  <c r="I1290" i="17"/>
  <c r="J1289" i="17"/>
  <c r="I1289" i="17"/>
  <c r="J1288" i="17"/>
  <c r="I1288" i="17"/>
  <c r="J1287" i="17"/>
  <c r="I1287" i="17"/>
  <c r="J1286" i="17"/>
  <c r="I1286" i="17"/>
  <c r="J1285" i="17"/>
  <c r="I1285" i="17"/>
  <c r="J1284" i="17"/>
  <c r="I1284" i="17"/>
  <c r="J1283" i="17"/>
  <c r="I1283" i="17"/>
  <c r="J1282" i="17"/>
  <c r="I1282" i="17"/>
  <c r="J1281" i="17"/>
  <c r="I1281" i="17"/>
  <c r="J1280" i="17"/>
  <c r="I1280" i="17"/>
  <c r="J1279" i="17"/>
  <c r="I1279" i="17"/>
  <c r="J1278" i="17"/>
  <c r="I1278" i="17"/>
  <c r="J1277" i="17"/>
  <c r="I1277" i="17"/>
  <c r="J1276" i="17"/>
  <c r="I1276" i="17"/>
  <c r="J1275" i="17"/>
  <c r="I1275" i="17"/>
  <c r="J1274" i="17"/>
  <c r="I1274" i="17"/>
  <c r="J1273" i="17"/>
  <c r="I1273" i="17"/>
  <c r="J1272" i="17"/>
  <c r="I1272" i="17"/>
  <c r="J1271" i="17"/>
  <c r="I1271" i="17"/>
  <c r="J1270" i="17"/>
  <c r="I1270" i="17"/>
  <c r="J1269" i="17"/>
  <c r="I1269" i="17"/>
  <c r="J1268" i="17"/>
  <c r="I1268" i="17"/>
  <c r="J1267" i="17"/>
  <c r="I1267" i="17"/>
  <c r="J1266" i="17"/>
  <c r="I1266" i="17"/>
  <c r="J1265" i="17"/>
  <c r="I1265" i="17"/>
  <c r="J1264" i="17"/>
  <c r="I1264" i="17"/>
  <c r="J1263" i="17"/>
  <c r="I1263" i="17"/>
  <c r="J1262" i="17"/>
  <c r="I1262" i="17"/>
  <c r="J1261" i="17"/>
  <c r="I1261" i="17"/>
  <c r="J1260" i="17"/>
  <c r="I1260" i="17"/>
  <c r="J1259" i="17"/>
  <c r="I1259" i="17"/>
  <c r="J1258" i="17"/>
  <c r="I1258" i="17"/>
  <c r="J1257" i="17"/>
  <c r="I1257" i="17"/>
  <c r="J1256" i="17"/>
  <c r="I1256" i="17"/>
  <c r="J1255" i="17"/>
  <c r="I1255" i="17"/>
  <c r="J1254" i="17"/>
  <c r="I1254" i="17"/>
  <c r="J1253" i="17"/>
  <c r="I1253" i="17"/>
  <c r="J1252" i="17"/>
  <c r="I1252" i="17"/>
  <c r="J1251" i="17"/>
  <c r="I1251" i="17"/>
  <c r="J1250" i="17"/>
  <c r="I1250" i="17"/>
  <c r="J1249" i="17"/>
  <c r="I1249" i="17"/>
  <c r="J1248" i="17"/>
  <c r="I1248" i="17"/>
  <c r="J1247" i="17"/>
  <c r="I1247" i="17"/>
  <c r="J1246" i="17"/>
  <c r="I1246" i="17"/>
  <c r="J1245" i="17"/>
  <c r="I1245" i="17"/>
  <c r="J1244" i="17"/>
  <c r="I1244" i="17"/>
  <c r="J1243" i="17"/>
  <c r="I1243" i="17"/>
  <c r="J1242" i="17"/>
  <c r="I1242" i="17"/>
  <c r="J1241" i="17"/>
  <c r="I1241" i="17"/>
  <c r="J1240" i="17"/>
  <c r="I1240" i="17"/>
  <c r="J1239" i="17"/>
  <c r="I1239" i="17"/>
  <c r="J1238" i="17"/>
  <c r="I1238" i="17"/>
  <c r="J1237" i="17"/>
  <c r="I1237" i="17"/>
  <c r="J1236" i="17"/>
  <c r="I1236" i="17"/>
  <c r="J1235" i="17"/>
  <c r="I1235" i="17"/>
  <c r="J1234" i="17"/>
  <c r="I1234" i="17"/>
  <c r="J1233" i="17"/>
  <c r="I1233" i="17"/>
  <c r="J1232" i="17"/>
  <c r="I1232" i="17"/>
  <c r="J1231" i="17"/>
  <c r="I1231" i="17"/>
  <c r="J1230" i="17"/>
  <c r="I1230" i="17"/>
  <c r="J1229" i="17"/>
  <c r="I1229" i="17"/>
  <c r="J1228" i="17"/>
  <c r="I1228" i="17"/>
  <c r="J1227" i="17"/>
  <c r="I1227" i="17"/>
  <c r="J1226" i="17"/>
  <c r="I1226" i="17"/>
  <c r="J1225" i="17"/>
  <c r="I1225" i="17"/>
  <c r="J1224" i="17"/>
  <c r="I1224" i="17"/>
  <c r="J1223" i="17"/>
  <c r="I1223" i="17"/>
  <c r="J1222" i="17"/>
  <c r="I1222" i="17"/>
  <c r="J1221" i="17"/>
  <c r="I1221" i="17"/>
  <c r="J1220" i="17"/>
  <c r="I1220" i="17"/>
  <c r="J1219" i="17"/>
  <c r="I1219" i="17"/>
  <c r="J1218" i="17"/>
  <c r="I1218" i="17"/>
  <c r="J1217" i="17"/>
  <c r="I1217" i="17"/>
  <c r="J1216" i="17"/>
  <c r="I1216" i="17"/>
  <c r="J1215" i="17"/>
  <c r="I1215" i="17"/>
  <c r="J1214" i="17"/>
  <c r="I1214" i="17"/>
  <c r="J1213" i="17"/>
  <c r="I1213" i="17"/>
  <c r="J1212" i="17"/>
  <c r="I1212" i="17"/>
  <c r="J1211" i="17"/>
  <c r="I1211" i="17"/>
  <c r="J1210" i="17"/>
  <c r="I1210" i="17"/>
  <c r="J1209" i="17"/>
  <c r="I1209" i="17"/>
  <c r="J1208" i="17"/>
  <c r="I1208" i="17"/>
  <c r="J1207" i="17"/>
  <c r="I1207" i="17"/>
  <c r="J1206" i="17"/>
  <c r="I1206" i="17"/>
  <c r="J1205" i="17"/>
  <c r="I1205" i="17"/>
  <c r="J1204" i="17"/>
  <c r="I1204" i="17"/>
  <c r="J1203" i="17"/>
  <c r="I1203" i="17"/>
  <c r="J1202" i="17"/>
  <c r="I1202" i="17"/>
  <c r="J1201" i="17"/>
  <c r="I1201" i="17"/>
  <c r="J1200" i="17"/>
  <c r="I1200" i="17"/>
  <c r="J1199" i="17"/>
  <c r="I1199" i="17"/>
  <c r="J1198" i="17"/>
  <c r="I1198" i="17"/>
  <c r="J1197" i="17"/>
  <c r="I1197" i="17"/>
  <c r="J1196" i="17"/>
  <c r="I1196" i="17"/>
  <c r="J1195" i="17"/>
  <c r="I1195" i="17"/>
  <c r="J1194" i="17"/>
  <c r="I1194" i="17"/>
  <c r="J1193" i="17"/>
  <c r="I1193" i="17"/>
  <c r="J1192" i="17"/>
  <c r="I1192" i="17"/>
  <c r="J1191" i="17"/>
  <c r="I1191" i="17"/>
  <c r="J1190" i="17"/>
  <c r="I1190" i="17"/>
  <c r="J1189" i="17"/>
  <c r="I1189" i="17"/>
  <c r="J1188" i="17"/>
  <c r="I1188" i="17"/>
  <c r="J1187" i="17"/>
  <c r="I1187" i="17"/>
  <c r="J1186" i="17"/>
  <c r="I1186" i="17"/>
  <c r="J1185" i="17"/>
  <c r="I1185" i="17"/>
  <c r="J1184" i="17"/>
  <c r="I1184" i="17"/>
  <c r="J1183" i="17"/>
  <c r="I1183" i="17"/>
  <c r="J1182" i="17"/>
  <c r="I1182" i="17"/>
  <c r="J1181" i="17"/>
  <c r="I1181" i="17"/>
  <c r="J1180" i="17"/>
  <c r="I1180" i="17"/>
  <c r="J1179" i="17"/>
  <c r="I1179" i="17"/>
  <c r="J1178" i="17"/>
  <c r="I1178" i="17"/>
  <c r="J1177" i="17"/>
  <c r="I1177" i="17"/>
  <c r="J1176" i="17"/>
  <c r="I1176" i="17"/>
  <c r="J1175" i="17"/>
  <c r="I1175" i="17"/>
  <c r="J1174" i="17"/>
  <c r="I1174" i="17"/>
  <c r="J1173" i="17"/>
  <c r="I1173" i="17"/>
  <c r="J1172" i="17"/>
  <c r="I1172" i="17"/>
  <c r="J1171" i="17"/>
  <c r="I1171" i="17"/>
  <c r="J1170" i="17"/>
  <c r="I1170" i="17"/>
  <c r="J1169" i="17"/>
  <c r="I1169" i="17"/>
  <c r="J1168" i="17"/>
  <c r="I1168" i="17"/>
  <c r="J1167" i="17"/>
  <c r="I1167" i="17"/>
  <c r="J1166" i="17"/>
  <c r="I1166" i="17"/>
  <c r="J1165" i="17"/>
  <c r="I1165" i="17"/>
  <c r="J1164" i="17"/>
  <c r="I1164" i="17"/>
  <c r="J1163" i="17"/>
  <c r="I1163" i="17"/>
  <c r="J1162" i="17"/>
  <c r="I1162" i="17"/>
  <c r="J1161" i="17"/>
  <c r="I1161" i="17"/>
  <c r="J1160" i="17"/>
  <c r="I1160" i="17"/>
  <c r="J1159" i="17"/>
  <c r="I1159" i="17"/>
  <c r="J1158" i="17"/>
  <c r="I1158" i="17"/>
  <c r="J1157" i="17"/>
  <c r="I1157" i="17"/>
  <c r="J1156" i="17"/>
  <c r="I1156" i="17"/>
  <c r="J1155" i="17"/>
  <c r="I1155" i="17"/>
  <c r="J1154" i="17"/>
  <c r="I1154" i="17"/>
  <c r="J1153" i="17"/>
  <c r="I1153" i="17"/>
  <c r="J1152" i="17"/>
  <c r="I1152" i="17"/>
  <c r="J1151" i="17"/>
  <c r="I1151" i="17"/>
  <c r="J1150" i="17"/>
  <c r="I1150" i="17"/>
  <c r="J1149" i="17"/>
  <c r="I1149" i="17"/>
  <c r="J1148" i="17"/>
  <c r="I1148" i="17"/>
  <c r="J1147" i="17"/>
  <c r="I1147" i="17"/>
  <c r="J1146" i="17"/>
  <c r="I1146" i="17"/>
  <c r="J1145" i="17"/>
  <c r="I1145" i="17"/>
  <c r="J1144" i="17"/>
  <c r="I1144" i="17"/>
  <c r="J1143" i="17"/>
  <c r="I1143" i="17"/>
  <c r="J1142" i="17"/>
  <c r="I1142" i="17"/>
  <c r="J1141" i="17"/>
  <c r="I1141" i="17"/>
  <c r="J1140" i="17"/>
  <c r="I1140" i="17"/>
  <c r="J1139" i="17"/>
  <c r="I1139" i="17"/>
  <c r="J1138" i="17"/>
  <c r="I1138" i="17"/>
  <c r="J1137" i="17"/>
  <c r="I1137" i="17"/>
  <c r="J1136" i="17"/>
  <c r="I1136" i="17"/>
  <c r="J1135" i="17"/>
  <c r="I1135" i="17"/>
  <c r="J1134" i="17"/>
  <c r="I1134" i="17"/>
  <c r="J1133" i="17"/>
  <c r="I1133" i="17"/>
  <c r="J1132" i="17"/>
  <c r="I1132" i="17"/>
  <c r="J1131" i="17"/>
  <c r="I1131" i="17"/>
  <c r="J1130" i="17"/>
  <c r="I1130" i="17"/>
  <c r="J1129" i="17"/>
  <c r="I1129" i="17"/>
  <c r="J1128" i="17"/>
  <c r="I1128" i="17"/>
  <c r="J1127" i="17"/>
  <c r="I1127" i="17"/>
  <c r="J1126" i="17"/>
  <c r="I1126" i="17"/>
  <c r="J1125" i="17"/>
  <c r="I1125" i="17"/>
  <c r="J1124" i="17"/>
  <c r="I1124" i="17"/>
  <c r="J1123" i="17"/>
  <c r="I1123" i="17"/>
  <c r="J1122" i="17"/>
  <c r="I1122" i="17"/>
  <c r="J1121" i="17"/>
  <c r="I1121" i="17"/>
  <c r="J1120" i="17"/>
  <c r="I1120" i="17"/>
  <c r="J1119" i="17"/>
  <c r="I1119" i="17"/>
  <c r="J1118" i="17"/>
  <c r="I1118" i="17"/>
  <c r="J1117" i="17"/>
  <c r="I1117" i="17"/>
  <c r="J1116" i="17"/>
  <c r="I1116" i="17"/>
  <c r="J1115" i="17"/>
  <c r="I1115" i="17"/>
  <c r="J1114" i="17"/>
  <c r="I1114" i="17"/>
  <c r="J1113" i="17"/>
  <c r="I1113" i="17"/>
  <c r="J1112" i="17"/>
  <c r="I1112" i="17"/>
  <c r="J1111" i="17"/>
  <c r="I1111" i="17"/>
  <c r="J1110" i="17"/>
  <c r="I1110" i="17"/>
  <c r="J1109" i="17"/>
  <c r="I1109" i="17"/>
  <c r="J1108" i="17"/>
  <c r="I1108" i="17"/>
  <c r="J1107" i="17"/>
  <c r="I1107" i="17"/>
  <c r="J1106" i="17"/>
  <c r="I1106" i="17"/>
  <c r="J1105" i="17"/>
  <c r="I1105" i="17"/>
  <c r="J1104" i="17"/>
  <c r="I1104" i="17"/>
  <c r="J1103" i="17"/>
  <c r="I1103" i="17"/>
  <c r="J1102" i="17"/>
  <c r="I1102" i="17"/>
  <c r="J1101" i="17"/>
  <c r="I1101" i="17"/>
  <c r="J1100" i="17"/>
  <c r="I1100" i="17"/>
  <c r="J1099" i="17"/>
  <c r="I1099" i="17"/>
  <c r="J1098" i="17"/>
  <c r="I1098" i="17"/>
  <c r="J1097" i="17"/>
  <c r="I1097" i="17"/>
  <c r="J1096" i="17"/>
  <c r="I1096" i="17"/>
  <c r="J1095" i="17"/>
  <c r="I1095" i="17"/>
  <c r="J1094" i="17"/>
  <c r="I1094" i="17"/>
  <c r="J1093" i="17"/>
  <c r="I1093" i="17"/>
  <c r="J1092" i="17"/>
  <c r="I1092" i="17"/>
  <c r="J1091" i="17"/>
  <c r="I1091" i="17"/>
  <c r="J1090" i="17"/>
  <c r="I1090" i="17"/>
  <c r="J1089" i="17"/>
  <c r="I1089" i="17"/>
  <c r="J1088" i="17"/>
  <c r="I1088" i="17"/>
  <c r="J1087" i="17"/>
  <c r="I1087" i="17"/>
  <c r="J1086" i="17"/>
  <c r="I1086" i="17"/>
  <c r="J1085" i="17"/>
  <c r="I1085" i="17"/>
  <c r="J1084" i="17"/>
  <c r="I1084" i="17"/>
  <c r="J1083" i="17"/>
  <c r="I1083" i="17"/>
  <c r="J1082" i="17"/>
  <c r="I1082" i="17"/>
  <c r="J1081" i="17"/>
  <c r="I1081" i="17"/>
  <c r="J1080" i="17"/>
  <c r="I1080" i="17"/>
  <c r="J1079" i="17"/>
  <c r="I1079" i="17"/>
  <c r="J1078" i="17"/>
  <c r="I1078" i="17"/>
  <c r="J1077" i="17"/>
  <c r="I1077" i="17"/>
  <c r="J1076" i="17"/>
  <c r="I1076" i="17"/>
  <c r="J1075" i="17"/>
  <c r="I1075" i="17"/>
  <c r="J1074" i="17"/>
  <c r="I1074" i="17"/>
  <c r="J1073" i="17"/>
  <c r="I1073" i="17"/>
  <c r="J1072" i="17"/>
  <c r="I1072" i="17"/>
  <c r="J1071" i="17"/>
  <c r="I1071" i="17"/>
  <c r="J1070" i="17"/>
  <c r="I1070" i="17"/>
  <c r="J1069" i="17"/>
  <c r="I1069" i="17"/>
  <c r="J1068" i="17"/>
  <c r="I1068" i="17"/>
  <c r="J1067" i="17"/>
  <c r="I1067" i="17"/>
  <c r="J1066" i="17"/>
  <c r="I1066" i="17"/>
  <c r="J1065" i="17"/>
  <c r="I1065" i="17"/>
  <c r="J1064" i="17"/>
  <c r="I1064" i="17"/>
  <c r="J1063" i="17"/>
  <c r="I1063" i="17"/>
  <c r="J1062" i="17"/>
  <c r="I1062" i="17"/>
  <c r="J1061" i="17"/>
  <c r="I1061" i="17"/>
  <c r="J1060" i="17"/>
  <c r="I1060" i="17"/>
  <c r="J1059" i="17"/>
  <c r="I1059" i="17"/>
  <c r="J1058" i="17"/>
  <c r="I1058" i="17"/>
  <c r="J1057" i="17"/>
  <c r="I1057" i="17"/>
  <c r="J1056" i="17"/>
  <c r="I1056" i="17"/>
  <c r="J1055" i="17"/>
  <c r="I1055" i="17"/>
  <c r="J1054" i="17"/>
  <c r="I1054" i="17"/>
  <c r="J1053" i="17"/>
  <c r="I1053" i="17"/>
  <c r="J1052" i="17"/>
  <c r="I1052" i="17"/>
  <c r="J1051" i="17"/>
  <c r="I1051" i="17"/>
  <c r="J1050" i="17"/>
  <c r="I1050" i="17"/>
  <c r="J1049" i="17"/>
  <c r="I1049" i="17"/>
  <c r="J1048" i="17"/>
  <c r="I1048" i="17"/>
  <c r="J1047" i="17"/>
  <c r="I1047" i="17"/>
  <c r="J1046" i="17"/>
  <c r="I1046" i="17"/>
  <c r="J1045" i="17"/>
  <c r="I1045" i="17"/>
  <c r="J1044" i="17"/>
  <c r="I1044" i="17"/>
  <c r="J1043" i="17"/>
  <c r="I1043" i="17"/>
  <c r="J1042" i="17"/>
  <c r="I1042" i="17"/>
  <c r="J1041" i="17"/>
  <c r="I1041" i="17"/>
  <c r="J1040" i="17"/>
  <c r="I1040" i="17"/>
  <c r="J1039" i="17"/>
  <c r="I1039" i="17"/>
  <c r="J1038" i="17"/>
  <c r="I1038" i="17"/>
  <c r="J1037" i="17"/>
  <c r="I1037" i="17"/>
  <c r="J1036" i="17"/>
  <c r="I1036" i="17"/>
  <c r="J1035" i="17"/>
  <c r="I1035" i="17"/>
  <c r="J1034" i="17"/>
  <c r="I1034" i="17"/>
  <c r="J1033" i="17"/>
  <c r="I1033" i="17"/>
  <c r="J1032" i="17"/>
  <c r="I1032" i="17"/>
  <c r="J1031" i="17"/>
  <c r="I1031" i="17"/>
  <c r="J1030" i="17"/>
  <c r="I1030" i="17"/>
  <c r="J1029" i="17"/>
  <c r="I1029" i="17"/>
  <c r="J1028" i="17"/>
  <c r="I1028" i="17"/>
  <c r="J1027" i="17"/>
  <c r="I1027" i="17"/>
  <c r="J1026" i="17"/>
  <c r="I1026" i="17"/>
  <c r="J1025" i="17"/>
  <c r="I1025" i="17"/>
  <c r="J1024" i="17"/>
  <c r="I1024" i="17"/>
  <c r="J1023" i="17"/>
  <c r="I1023" i="17"/>
  <c r="J1022" i="17"/>
  <c r="I1022" i="17"/>
  <c r="J1021" i="17"/>
  <c r="I1021" i="17"/>
  <c r="J1020" i="17"/>
  <c r="I1020" i="17"/>
  <c r="J1019" i="17"/>
  <c r="I1019" i="17"/>
  <c r="J1018" i="17"/>
  <c r="I1018" i="17"/>
  <c r="J1017" i="17"/>
  <c r="I1017" i="17"/>
  <c r="J1016" i="17"/>
  <c r="I1016" i="17"/>
  <c r="J1015" i="17"/>
  <c r="I1015" i="17"/>
  <c r="J1014" i="17"/>
  <c r="I1014" i="17"/>
  <c r="J1013" i="17"/>
  <c r="I1013" i="17"/>
  <c r="J1012" i="17"/>
  <c r="I1012" i="17"/>
  <c r="J1011" i="17"/>
  <c r="I1011" i="17"/>
  <c r="J1010" i="17"/>
  <c r="I1010" i="17"/>
  <c r="J1009" i="17"/>
  <c r="I1009" i="17"/>
  <c r="J1008" i="17"/>
  <c r="I1008" i="17"/>
  <c r="J1007" i="17"/>
  <c r="I1007" i="17"/>
  <c r="J1006" i="17"/>
  <c r="I1006" i="17"/>
  <c r="J1005" i="17"/>
  <c r="I1005" i="17"/>
  <c r="J1004" i="17"/>
  <c r="I1004" i="17"/>
  <c r="J1003" i="17"/>
  <c r="I1003" i="17"/>
  <c r="J1002" i="17"/>
  <c r="I1002" i="17"/>
  <c r="J1001" i="17"/>
  <c r="I1001" i="17"/>
  <c r="J1000" i="17"/>
  <c r="I1000" i="17"/>
  <c r="J999" i="17"/>
  <c r="I999" i="17"/>
  <c r="J998" i="17"/>
  <c r="I998" i="17"/>
  <c r="J997" i="17"/>
  <c r="I997" i="17"/>
  <c r="J996" i="17"/>
  <c r="I996" i="17"/>
  <c r="J995" i="17"/>
  <c r="I995" i="17"/>
  <c r="J994" i="17"/>
  <c r="I994" i="17"/>
  <c r="J993" i="17"/>
  <c r="I993" i="17"/>
  <c r="J992" i="17"/>
  <c r="I992" i="17"/>
  <c r="J991" i="17"/>
  <c r="I991" i="17"/>
  <c r="J990" i="17"/>
  <c r="I990" i="17"/>
  <c r="J989" i="17"/>
  <c r="I989" i="17"/>
  <c r="J988" i="17"/>
  <c r="I988" i="17"/>
  <c r="J987" i="17"/>
  <c r="I987" i="17"/>
  <c r="J986" i="17"/>
  <c r="I986" i="17"/>
  <c r="J985" i="17"/>
  <c r="I985" i="17"/>
  <c r="J984" i="17"/>
  <c r="I984" i="17"/>
  <c r="J983" i="17"/>
  <c r="I983" i="17"/>
  <c r="J982" i="17"/>
  <c r="I982" i="17"/>
  <c r="J981" i="17"/>
  <c r="I981" i="17"/>
  <c r="J980" i="17"/>
  <c r="I980" i="17"/>
  <c r="J979" i="17"/>
  <c r="I979" i="17"/>
  <c r="J978" i="17"/>
  <c r="I978" i="17"/>
  <c r="J977" i="17"/>
  <c r="I977" i="17"/>
  <c r="J976" i="17"/>
  <c r="I976" i="17"/>
  <c r="J975" i="17"/>
  <c r="I975" i="17"/>
  <c r="J974" i="17"/>
  <c r="I974" i="17"/>
  <c r="J973" i="17"/>
  <c r="I973" i="17"/>
  <c r="J972" i="17"/>
  <c r="I972" i="17"/>
  <c r="J971" i="17"/>
  <c r="I971" i="17"/>
  <c r="J970" i="17"/>
  <c r="I970" i="17"/>
  <c r="J969" i="17"/>
  <c r="I969" i="17"/>
  <c r="J968" i="17"/>
  <c r="I968" i="17"/>
  <c r="J967" i="17"/>
  <c r="I967" i="17"/>
  <c r="J966" i="17"/>
  <c r="I966" i="17"/>
  <c r="J965" i="17"/>
  <c r="I965" i="17"/>
  <c r="J964" i="17"/>
  <c r="I964" i="17"/>
  <c r="J963" i="17"/>
  <c r="I963" i="17"/>
  <c r="J962" i="17"/>
  <c r="I962" i="17"/>
  <c r="J961" i="17"/>
  <c r="I961" i="17"/>
  <c r="J960" i="17"/>
  <c r="I960" i="17"/>
  <c r="J959" i="17"/>
  <c r="I959" i="17"/>
  <c r="J958" i="17"/>
  <c r="I958" i="17"/>
  <c r="J957" i="17"/>
  <c r="I957" i="17"/>
  <c r="J956" i="17"/>
  <c r="I956" i="17"/>
  <c r="J955" i="17"/>
  <c r="I955" i="17"/>
  <c r="J954" i="17"/>
  <c r="I954" i="17"/>
  <c r="J953" i="17"/>
  <c r="I953" i="17"/>
  <c r="J952" i="17"/>
  <c r="I952" i="17"/>
  <c r="J951" i="17"/>
  <c r="I951" i="17"/>
  <c r="J950" i="17"/>
  <c r="I950" i="17"/>
  <c r="J949" i="17"/>
  <c r="I949" i="17"/>
  <c r="J948" i="17"/>
  <c r="I948" i="17"/>
  <c r="J947" i="17"/>
  <c r="I947" i="17"/>
  <c r="J946" i="17"/>
  <c r="I946" i="17"/>
  <c r="J945" i="17"/>
  <c r="I945" i="17"/>
  <c r="J944" i="17"/>
  <c r="I944" i="17"/>
  <c r="J943" i="17"/>
  <c r="I943" i="17"/>
  <c r="J942" i="17"/>
  <c r="I942" i="17"/>
  <c r="J941" i="17"/>
  <c r="I941" i="17"/>
  <c r="J940" i="17"/>
  <c r="I940" i="17"/>
  <c r="J939" i="17"/>
  <c r="I939" i="17"/>
  <c r="J938" i="17"/>
  <c r="I938" i="17"/>
  <c r="J937" i="17"/>
  <c r="I937" i="17"/>
  <c r="J936" i="17"/>
  <c r="I936" i="17"/>
  <c r="J935" i="17"/>
  <c r="I935" i="17"/>
  <c r="J934" i="17"/>
  <c r="I934" i="17"/>
  <c r="J933" i="17"/>
  <c r="I933" i="17"/>
  <c r="J932" i="17"/>
  <c r="I932" i="17"/>
  <c r="J931" i="17"/>
  <c r="I931" i="17"/>
  <c r="J930" i="17"/>
  <c r="I930" i="17"/>
  <c r="J929" i="17"/>
  <c r="I929" i="17"/>
  <c r="J928" i="17"/>
  <c r="I928" i="17"/>
  <c r="J927" i="17"/>
  <c r="I927" i="17"/>
  <c r="J926" i="17"/>
  <c r="I926" i="17"/>
  <c r="J925" i="17"/>
  <c r="I925" i="17"/>
  <c r="J924" i="17"/>
  <c r="I924" i="17"/>
  <c r="J923" i="17"/>
  <c r="I923" i="17"/>
  <c r="J922" i="17"/>
  <c r="I922" i="17"/>
  <c r="J921" i="17"/>
  <c r="I921" i="17"/>
  <c r="J920" i="17"/>
  <c r="I920" i="17"/>
  <c r="J919" i="17"/>
  <c r="I919" i="17"/>
  <c r="J918" i="17"/>
  <c r="I918" i="17"/>
  <c r="J917" i="17"/>
  <c r="I917" i="17"/>
  <c r="J916" i="17"/>
  <c r="I916" i="17"/>
  <c r="J915" i="17"/>
  <c r="I915" i="17"/>
  <c r="J914" i="17"/>
  <c r="I914" i="17"/>
  <c r="J913" i="17"/>
  <c r="I913" i="17"/>
  <c r="J912" i="17"/>
  <c r="I912" i="17"/>
  <c r="J911" i="17"/>
  <c r="I911" i="17"/>
  <c r="J910" i="17"/>
  <c r="I910" i="17"/>
  <c r="J909" i="17"/>
  <c r="I909" i="17"/>
  <c r="J908" i="17"/>
  <c r="I908" i="17"/>
  <c r="J907" i="17"/>
  <c r="I907" i="17"/>
  <c r="J906" i="17"/>
  <c r="I906" i="17"/>
  <c r="J905" i="17"/>
  <c r="I905" i="17"/>
  <c r="J904" i="17"/>
  <c r="I904" i="17"/>
  <c r="J903" i="17"/>
  <c r="I903" i="17"/>
  <c r="J902" i="17"/>
  <c r="I902" i="17"/>
  <c r="J901" i="17"/>
  <c r="I901" i="17"/>
  <c r="J900" i="17"/>
  <c r="I900" i="17"/>
  <c r="J899" i="17"/>
  <c r="I899" i="17"/>
  <c r="J898" i="17"/>
  <c r="I898" i="17"/>
  <c r="J897" i="17"/>
  <c r="I897" i="17"/>
  <c r="J896" i="17"/>
  <c r="I896" i="17"/>
  <c r="J895" i="17"/>
  <c r="I895" i="17"/>
  <c r="J894" i="17"/>
  <c r="I894" i="17"/>
  <c r="J893" i="17"/>
  <c r="I893" i="17"/>
  <c r="J892" i="17"/>
  <c r="I892" i="17"/>
  <c r="J891" i="17"/>
  <c r="I891" i="17"/>
  <c r="J890" i="17"/>
  <c r="I890" i="17"/>
  <c r="J889" i="17"/>
  <c r="I889" i="17"/>
  <c r="J888" i="17"/>
  <c r="I888" i="17"/>
  <c r="J887" i="17"/>
  <c r="I887" i="17"/>
  <c r="J886" i="17"/>
  <c r="I886" i="17"/>
  <c r="J885" i="17"/>
  <c r="I885" i="17"/>
  <c r="J884" i="17"/>
  <c r="I884" i="17"/>
  <c r="J883" i="17"/>
  <c r="I883" i="17"/>
  <c r="J882" i="17"/>
  <c r="I882" i="17"/>
  <c r="J881" i="17"/>
  <c r="I881" i="17"/>
  <c r="J880" i="17"/>
  <c r="I880" i="17"/>
  <c r="J879" i="17"/>
  <c r="I879" i="17"/>
  <c r="J878" i="17"/>
  <c r="I878" i="17"/>
  <c r="J877" i="17"/>
  <c r="I877" i="17"/>
  <c r="J876" i="17"/>
  <c r="I876" i="17"/>
  <c r="J875" i="17"/>
  <c r="I875" i="17"/>
  <c r="J874" i="17"/>
  <c r="I874" i="17"/>
  <c r="J873" i="17"/>
  <c r="I873" i="17"/>
  <c r="J872" i="17"/>
  <c r="I872" i="17"/>
  <c r="J871" i="17"/>
  <c r="I871" i="17"/>
  <c r="J870" i="17"/>
  <c r="I870" i="17"/>
  <c r="J869" i="17"/>
  <c r="I869" i="17"/>
  <c r="J868" i="17"/>
  <c r="I868" i="17"/>
  <c r="J867" i="17"/>
  <c r="I867" i="17"/>
  <c r="J866" i="17"/>
  <c r="I866" i="17"/>
  <c r="J865" i="17"/>
  <c r="I865" i="17"/>
  <c r="J864" i="17"/>
  <c r="I864" i="17"/>
  <c r="J863" i="17"/>
  <c r="I863" i="17"/>
  <c r="J862" i="17"/>
  <c r="I862" i="17"/>
  <c r="J861" i="17"/>
  <c r="I861" i="17"/>
  <c r="J860" i="17"/>
  <c r="I860" i="17"/>
  <c r="J859" i="17"/>
  <c r="I859" i="17"/>
  <c r="J858" i="17"/>
  <c r="I858" i="17"/>
  <c r="J857" i="17"/>
  <c r="I857" i="17"/>
  <c r="J856" i="17"/>
  <c r="I856" i="17"/>
  <c r="J855" i="17"/>
  <c r="I855" i="17"/>
  <c r="J854" i="17"/>
  <c r="I854" i="17"/>
  <c r="J853" i="17"/>
  <c r="I853" i="17"/>
  <c r="J852" i="17"/>
  <c r="I852" i="17"/>
  <c r="J851" i="17"/>
  <c r="I851" i="17"/>
  <c r="J850" i="17"/>
  <c r="I850" i="17"/>
  <c r="J849" i="17"/>
  <c r="I849" i="17"/>
  <c r="J848" i="17"/>
  <c r="I848" i="17"/>
  <c r="J847" i="17"/>
  <c r="I847" i="17"/>
  <c r="J846" i="17"/>
  <c r="I846" i="17"/>
  <c r="J845" i="17"/>
  <c r="I845" i="17"/>
  <c r="J844" i="17"/>
  <c r="I844" i="17"/>
  <c r="J843" i="17"/>
  <c r="I843" i="17"/>
  <c r="J842" i="17"/>
  <c r="I842" i="17"/>
  <c r="J841" i="17"/>
  <c r="I841" i="17"/>
  <c r="J840" i="17"/>
  <c r="I840" i="17"/>
  <c r="J839" i="17"/>
  <c r="I839" i="17"/>
  <c r="J838" i="17"/>
  <c r="I838" i="17"/>
  <c r="J837" i="17"/>
  <c r="I837" i="17"/>
  <c r="J836" i="17"/>
  <c r="I836" i="17"/>
  <c r="J835" i="17"/>
  <c r="I835" i="17"/>
  <c r="J834" i="17"/>
  <c r="I834" i="17"/>
  <c r="J833" i="17"/>
  <c r="I833" i="17"/>
  <c r="J832" i="17"/>
  <c r="I832" i="17"/>
  <c r="J831" i="17"/>
  <c r="I831" i="17"/>
  <c r="J830" i="17"/>
  <c r="I830" i="17"/>
  <c r="J829" i="17"/>
  <c r="I829" i="17"/>
  <c r="J828" i="17"/>
  <c r="I828" i="17"/>
  <c r="J827" i="17"/>
  <c r="I827" i="17"/>
  <c r="J826" i="17"/>
  <c r="I826" i="17"/>
  <c r="J825" i="17"/>
  <c r="I825" i="17"/>
  <c r="J824" i="17"/>
  <c r="I824" i="17"/>
  <c r="J823" i="17"/>
  <c r="I823" i="17"/>
  <c r="J822" i="17"/>
  <c r="I822" i="17"/>
  <c r="J821" i="17"/>
  <c r="I821" i="17"/>
  <c r="J820" i="17"/>
  <c r="I820" i="17"/>
  <c r="J819" i="17"/>
  <c r="I819" i="17"/>
  <c r="J818" i="17"/>
  <c r="I818" i="17"/>
  <c r="J817" i="17"/>
  <c r="I817" i="17"/>
  <c r="J816" i="17"/>
  <c r="I816" i="17"/>
  <c r="J815" i="17"/>
  <c r="I815" i="17"/>
  <c r="J814" i="17"/>
  <c r="I814" i="17"/>
  <c r="J813" i="17"/>
  <c r="I813" i="17"/>
  <c r="J812" i="17"/>
  <c r="I812" i="17"/>
  <c r="J811" i="17"/>
  <c r="I811" i="17"/>
  <c r="J810" i="17"/>
  <c r="I810" i="17"/>
  <c r="J809" i="17"/>
  <c r="I809" i="17"/>
  <c r="J808" i="17"/>
  <c r="I808" i="17"/>
  <c r="J807" i="17"/>
  <c r="I807" i="17"/>
  <c r="J806" i="17"/>
  <c r="I806" i="17"/>
  <c r="J805" i="17"/>
  <c r="I805" i="17"/>
  <c r="J804" i="17"/>
  <c r="I804" i="17"/>
  <c r="J803" i="17"/>
  <c r="I803" i="17"/>
  <c r="J802" i="17"/>
  <c r="I802" i="17"/>
  <c r="J801" i="17"/>
  <c r="I801" i="17"/>
  <c r="J800" i="17"/>
  <c r="I800" i="17"/>
  <c r="J799" i="17"/>
  <c r="I799" i="17"/>
  <c r="J798" i="17"/>
  <c r="I798" i="17"/>
  <c r="J797" i="17"/>
  <c r="I797" i="17"/>
  <c r="J796" i="17"/>
  <c r="I796" i="17"/>
  <c r="J795" i="17"/>
  <c r="I795" i="17"/>
  <c r="J794" i="17"/>
  <c r="I794" i="17"/>
  <c r="J793" i="17"/>
  <c r="I793" i="17"/>
  <c r="J792" i="17"/>
  <c r="I792" i="17"/>
  <c r="J791" i="17"/>
  <c r="I791" i="17"/>
  <c r="J790" i="17"/>
  <c r="I790" i="17"/>
  <c r="J789" i="17"/>
  <c r="I789" i="17"/>
  <c r="J788" i="17"/>
  <c r="I788" i="17"/>
  <c r="J787" i="17"/>
  <c r="I787" i="17"/>
  <c r="J786" i="17"/>
  <c r="I786" i="17"/>
  <c r="J785" i="17"/>
  <c r="I785" i="17"/>
  <c r="J784" i="17"/>
  <c r="I784" i="17"/>
  <c r="J783" i="17"/>
  <c r="I783" i="17"/>
  <c r="J782" i="17"/>
  <c r="I782" i="17"/>
  <c r="J781" i="17"/>
  <c r="I781" i="17"/>
  <c r="J780" i="17"/>
  <c r="I780" i="17"/>
  <c r="J779" i="17"/>
  <c r="I779" i="17"/>
  <c r="J778" i="17"/>
  <c r="I778" i="17"/>
  <c r="J777" i="17"/>
  <c r="I777" i="17"/>
  <c r="J776" i="17"/>
  <c r="I776" i="17"/>
  <c r="J775" i="17"/>
  <c r="I775" i="17"/>
  <c r="J774" i="17"/>
  <c r="I774" i="17"/>
  <c r="J773" i="17"/>
  <c r="I773" i="17"/>
  <c r="J772" i="17"/>
  <c r="I772" i="17"/>
  <c r="J771" i="17"/>
  <c r="I771" i="17"/>
  <c r="J770" i="17"/>
  <c r="I770" i="17"/>
  <c r="J769" i="17"/>
  <c r="I769" i="17"/>
  <c r="J768" i="17"/>
  <c r="I768" i="17"/>
  <c r="J767" i="17"/>
  <c r="I767" i="17"/>
  <c r="J766" i="17"/>
  <c r="I766" i="17"/>
  <c r="J765" i="17"/>
  <c r="I765" i="17"/>
  <c r="J764" i="17"/>
  <c r="I764" i="17"/>
  <c r="J763" i="17"/>
  <c r="I763" i="17"/>
  <c r="J762" i="17"/>
  <c r="I762" i="17"/>
  <c r="J761" i="17"/>
  <c r="I761" i="17"/>
  <c r="J760" i="17"/>
  <c r="I760" i="17"/>
  <c r="J759" i="17"/>
  <c r="I759" i="17"/>
  <c r="J758" i="17"/>
  <c r="I758" i="17"/>
  <c r="J757" i="17"/>
  <c r="I757" i="17"/>
  <c r="J756" i="17"/>
  <c r="I756" i="17"/>
  <c r="J755" i="17"/>
  <c r="I755" i="17"/>
  <c r="J754" i="17"/>
  <c r="I754" i="17"/>
  <c r="J753" i="17"/>
  <c r="I753" i="17"/>
  <c r="J752" i="17"/>
  <c r="I752" i="17"/>
  <c r="J751" i="17"/>
  <c r="I751" i="17"/>
  <c r="J750" i="17"/>
  <c r="I750" i="17"/>
  <c r="J749" i="17"/>
  <c r="I749" i="17"/>
  <c r="J748" i="17"/>
  <c r="I748" i="17"/>
  <c r="J747" i="17"/>
  <c r="I747" i="17"/>
  <c r="J746" i="17"/>
  <c r="I746" i="17"/>
  <c r="J745" i="17"/>
  <c r="I745" i="17"/>
  <c r="J744" i="17"/>
  <c r="I744" i="17"/>
  <c r="J743" i="17"/>
  <c r="I743" i="17"/>
  <c r="J742" i="17"/>
  <c r="I742" i="17"/>
  <c r="J741" i="17"/>
  <c r="I741" i="17"/>
  <c r="J740" i="17"/>
  <c r="I740" i="17"/>
  <c r="J739" i="17"/>
  <c r="I739" i="17"/>
  <c r="J738" i="17"/>
  <c r="I738" i="17"/>
  <c r="J737" i="17"/>
  <c r="I737" i="17"/>
  <c r="J736" i="17"/>
  <c r="I736" i="17"/>
  <c r="J735" i="17"/>
  <c r="I735" i="17"/>
  <c r="J734" i="17"/>
  <c r="I734" i="17"/>
  <c r="J733" i="17"/>
  <c r="I733" i="17"/>
  <c r="J732" i="17"/>
  <c r="I732" i="17"/>
  <c r="J731" i="17"/>
  <c r="I731" i="17"/>
  <c r="J730" i="17"/>
  <c r="I730" i="17"/>
  <c r="J729" i="17"/>
  <c r="I729" i="17"/>
  <c r="J728" i="17"/>
  <c r="I728" i="17"/>
  <c r="J727" i="17"/>
  <c r="I727" i="17"/>
  <c r="J726" i="17"/>
  <c r="I726" i="17"/>
  <c r="J725" i="17"/>
  <c r="I725" i="17"/>
  <c r="J724" i="17"/>
  <c r="I724" i="17"/>
  <c r="J723" i="17"/>
  <c r="I723" i="17"/>
  <c r="J722" i="17"/>
  <c r="I722" i="17"/>
  <c r="J721" i="17"/>
  <c r="I721" i="17"/>
  <c r="J720" i="17"/>
  <c r="I720" i="17"/>
  <c r="J719" i="17"/>
  <c r="I719" i="17"/>
  <c r="J718" i="17"/>
  <c r="I718" i="17"/>
  <c r="J717" i="17"/>
  <c r="I717" i="17"/>
  <c r="J716" i="17"/>
  <c r="I716" i="17"/>
  <c r="J715" i="17"/>
  <c r="I715" i="17"/>
  <c r="J714" i="17"/>
  <c r="I714" i="17"/>
  <c r="J713" i="17"/>
  <c r="I713" i="17"/>
  <c r="J712" i="17"/>
  <c r="I712" i="17"/>
  <c r="J711" i="17"/>
  <c r="I711" i="17"/>
  <c r="J710" i="17"/>
  <c r="I710" i="17"/>
  <c r="J709" i="17"/>
  <c r="I709" i="17"/>
  <c r="J708" i="17"/>
  <c r="I708" i="17"/>
  <c r="J707" i="17"/>
  <c r="I707" i="17"/>
  <c r="J706" i="17"/>
  <c r="I706" i="17"/>
  <c r="J705" i="17"/>
  <c r="I705" i="17"/>
  <c r="J704" i="17"/>
  <c r="I704" i="17"/>
  <c r="J703" i="17"/>
  <c r="I703" i="17"/>
  <c r="J702" i="17"/>
  <c r="I702" i="17"/>
  <c r="J701" i="17"/>
  <c r="I701" i="17"/>
  <c r="J700" i="17"/>
  <c r="I700" i="17"/>
  <c r="J699" i="17"/>
  <c r="I699" i="17"/>
  <c r="J698" i="17"/>
  <c r="I698" i="17"/>
  <c r="J697" i="17"/>
  <c r="I697" i="17"/>
  <c r="J696" i="17"/>
  <c r="I696" i="17"/>
  <c r="J695" i="17"/>
  <c r="I695" i="17"/>
  <c r="J694" i="17"/>
  <c r="I694" i="17"/>
  <c r="J693" i="17"/>
  <c r="I693" i="17"/>
  <c r="J692" i="17"/>
  <c r="I692" i="17"/>
  <c r="J691" i="17"/>
  <c r="I691" i="17"/>
  <c r="J690" i="17"/>
  <c r="I690" i="17"/>
  <c r="J689" i="17"/>
  <c r="I689" i="17"/>
  <c r="J688" i="17"/>
  <c r="I688" i="17"/>
  <c r="J687" i="17"/>
  <c r="I687" i="17"/>
  <c r="J686" i="17"/>
  <c r="I686" i="17"/>
  <c r="J685" i="17"/>
  <c r="I685" i="17"/>
  <c r="J684" i="17"/>
  <c r="I684" i="17"/>
  <c r="J683" i="17"/>
  <c r="I683" i="17"/>
  <c r="J682" i="17"/>
  <c r="I682" i="17"/>
  <c r="J681" i="17"/>
  <c r="I681" i="17"/>
  <c r="J680" i="17"/>
  <c r="I680" i="17"/>
  <c r="J679" i="17"/>
  <c r="I679" i="17"/>
  <c r="J678" i="17"/>
  <c r="I678" i="17"/>
  <c r="J677" i="17"/>
  <c r="I677" i="17"/>
  <c r="J676" i="17"/>
  <c r="I676" i="17"/>
  <c r="J675" i="17"/>
  <c r="I675" i="17"/>
  <c r="J674" i="17"/>
  <c r="I674" i="17"/>
  <c r="J673" i="17"/>
  <c r="I673" i="17"/>
  <c r="J672" i="17"/>
  <c r="I672" i="17"/>
  <c r="J671" i="17"/>
  <c r="I671" i="17"/>
  <c r="J670" i="17"/>
  <c r="I670" i="17"/>
  <c r="J669" i="17"/>
  <c r="I669" i="17"/>
  <c r="J668" i="17"/>
  <c r="I668" i="17"/>
  <c r="J667" i="17"/>
  <c r="I667" i="17"/>
  <c r="J666" i="17"/>
  <c r="I666" i="17"/>
  <c r="J665" i="17"/>
  <c r="I665" i="17"/>
  <c r="J664" i="17"/>
  <c r="I664" i="17"/>
  <c r="J663" i="17"/>
  <c r="I663" i="17"/>
  <c r="J662" i="17"/>
  <c r="I662" i="17"/>
  <c r="J661" i="17"/>
  <c r="I661" i="17"/>
  <c r="J660" i="17"/>
  <c r="I660" i="17"/>
  <c r="J659" i="17"/>
  <c r="I659" i="17"/>
  <c r="J658" i="17"/>
  <c r="I658" i="17"/>
  <c r="J657" i="17"/>
  <c r="I657" i="17"/>
  <c r="J656" i="17"/>
  <c r="I656" i="17"/>
  <c r="J655" i="17"/>
  <c r="I655" i="17"/>
  <c r="J654" i="17"/>
  <c r="I654" i="17"/>
  <c r="J653" i="17"/>
  <c r="I653" i="17"/>
  <c r="J652" i="17"/>
  <c r="I652" i="17"/>
  <c r="J651" i="17"/>
  <c r="I651" i="17"/>
  <c r="J650" i="17"/>
  <c r="I650" i="17"/>
  <c r="J649" i="17"/>
  <c r="I649" i="17"/>
  <c r="J648" i="17"/>
  <c r="I648" i="17"/>
  <c r="J647" i="17"/>
  <c r="I647" i="17"/>
  <c r="J646" i="17"/>
  <c r="I646" i="17"/>
  <c r="J645" i="17"/>
  <c r="I645" i="17"/>
  <c r="J644" i="17"/>
  <c r="I644" i="17"/>
  <c r="J643" i="17"/>
  <c r="I643" i="17"/>
  <c r="J642" i="17"/>
  <c r="I642" i="17"/>
  <c r="J641" i="17"/>
  <c r="I641" i="17"/>
  <c r="J640" i="17"/>
  <c r="I640" i="17"/>
  <c r="J639" i="17"/>
  <c r="I639" i="17"/>
  <c r="J638" i="17"/>
  <c r="I638" i="17"/>
  <c r="J637" i="17"/>
  <c r="I637" i="17"/>
  <c r="J636" i="17"/>
  <c r="I636" i="17"/>
  <c r="J635" i="17"/>
  <c r="I635" i="17"/>
  <c r="J634" i="17"/>
  <c r="I634" i="17"/>
  <c r="J633" i="17"/>
  <c r="I633" i="17"/>
  <c r="J632" i="17"/>
  <c r="I632" i="17"/>
  <c r="J631" i="17"/>
  <c r="I631" i="17"/>
  <c r="J630" i="17"/>
  <c r="I630" i="17"/>
  <c r="J629" i="17"/>
  <c r="I629" i="17"/>
  <c r="J628" i="17"/>
  <c r="I628" i="17"/>
  <c r="J627" i="17"/>
  <c r="I627" i="17"/>
  <c r="J626" i="17"/>
  <c r="I626" i="17"/>
  <c r="J625" i="17"/>
  <c r="I625" i="17"/>
  <c r="J624" i="17"/>
  <c r="I624" i="17"/>
  <c r="J623" i="17"/>
  <c r="I623" i="17"/>
  <c r="J622" i="17"/>
  <c r="I622" i="17"/>
  <c r="J621" i="17"/>
  <c r="I621" i="17"/>
  <c r="J620" i="17"/>
  <c r="I620" i="17"/>
  <c r="J619" i="17"/>
  <c r="I619" i="17"/>
  <c r="J618" i="17"/>
  <c r="I618" i="17"/>
  <c r="J617" i="17"/>
  <c r="I617" i="17"/>
  <c r="J616" i="17"/>
  <c r="I616" i="17"/>
  <c r="J615" i="17"/>
  <c r="I615" i="17"/>
  <c r="J614" i="17"/>
  <c r="I614" i="17"/>
  <c r="J613" i="17"/>
  <c r="I613" i="17"/>
  <c r="J612" i="17"/>
  <c r="I612" i="17"/>
  <c r="J611" i="17"/>
  <c r="I611" i="17"/>
  <c r="J610" i="17"/>
  <c r="I610" i="17"/>
  <c r="J609" i="17"/>
  <c r="I609" i="17"/>
  <c r="J608" i="17"/>
  <c r="I608" i="17"/>
  <c r="J607" i="17"/>
  <c r="I607" i="17"/>
  <c r="J606" i="17"/>
  <c r="I606" i="17"/>
  <c r="J605" i="17"/>
  <c r="I605" i="17"/>
  <c r="J604" i="17"/>
  <c r="I604" i="17"/>
  <c r="J603" i="17"/>
  <c r="I603" i="17"/>
  <c r="J602" i="17"/>
  <c r="I602" i="17"/>
  <c r="J601" i="17"/>
  <c r="I601" i="17"/>
  <c r="J600" i="17"/>
  <c r="I600" i="17"/>
  <c r="J599" i="17"/>
  <c r="I599" i="17"/>
  <c r="J598" i="17"/>
  <c r="I598" i="17"/>
  <c r="J597" i="17"/>
  <c r="I597" i="17"/>
  <c r="J596" i="17"/>
  <c r="I596" i="17"/>
  <c r="J595" i="17"/>
  <c r="I595" i="17"/>
  <c r="J594" i="17"/>
  <c r="I594" i="17"/>
  <c r="J593" i="17"/>
  <c r="I593" i="17"/>
  <c r="J592" i="17"/>
  <c r="I592" i="17"/>
  <c r="J591" i="17"/>
  <c r="I591" i="17"/>
  <c r="J590" i="17"/>
  <c r="I590" i="17"/>
  <c r="J589" i="17"/>
  <c r="I589" i="17"/>
  <c r="J588" i="17"/>
  <c r="I588" i="17"/>
  <c r="J587" i="17"/>
  <c r="I587" i="17"/>
  <c r="J586" i="17"/>
  <c r="I586" i="17"/>
  <c r="J585" i="17"/>
  <c r="I585" i="17"/>
  <c r="J584" i="17"/>
  <c r="I584" i="17"/>
  <c r="J583" i="17"/>
  <c r="I583" i="17"/>
  <c r="J582" i="17"/>
  <c r="I582" i="17"/>
  <c r="J581" i="17"/>
  <c r="I581" i="17"/>
  <c r="J580" i="17"/>
  <c r="I580" i="17"/>
  <c r="J579" i="17"/>
  <c r="I579" i="17"/>
  <c r="J578" i="17"/>
  <c r="I578" i="17"/>
  <c r="J577" i="17"/>
  <c r="I577" i="17"/>
  <c r="J576" i="17"/>
  <c r="I576" i="17"/>
  <c r="J575" i="17"/>
  <c r="I575" i="17"/>
  <c r="J574" i="17"/>
  <c r="I574" i="17"/>
  <c r="J573" i="17"/>
  <c r="I573" i="17"/>
  <c r="J572" i="17"/>
  <c r="I572" i="17"/>
  <c r="J571" i="17"/>
  <c r="I571" i="17"/>
  <c r="J570" i="17"/>
  <c r="I570" i="17"/>
  <c r="J569" i="17"/>
  <c r="I569" i="17"/>
  <c r="J568" i="17"/>
  <c r="I568" i="17"/>
  <c r="J567" i="17"/>
  <c r="I567" i="17"/>
  <c r="J566" i="17"/>
  <c r="I566" i="17"/>
  <c r="J565" i="17"/>
  <c r="I565" i="17"/>
  <c r="J564" i="17"/>
  <c r="I564" i="17"/>
  <c r="J563" i="17"/>
  <c r="I563" i="17"/>
  <c r="J562" i="17"/>
  <c r="I562" i="17"/>
  <c r="J561" i="17"/>
  <c r="I561" i="17"/>
  <c r="J560" i="17"/>
  <c r="I560" i="17"/>
  <c r="J559" i="17"/>
  <c r="I559" i="17"/>
  <c r="J558" i="17"/>
  <c r="I558" i="17"/>
  <c r="J557" i="17"/>
  <c r="I557" i="17"/>
  <c r="J556" i="17"/>
  <c r="I556" i="17"/>
  <c r="J555" i="17"/>
  <c r="I555" i="17"/>
  <c r="J554" i="17"/>
  <c r="I554" i="17"/>
  <c r="J553" i="17"/>
  <c r="I553" i="17"/>
  <c r="J552" i="17"/>
  <c r="I552" i="17"/>
  <c r="J551" i="17"/>
  <c r="I551" i="17"/>
  <c r="J550" i="17"/>
  <c r="I550" i="17"/>
  <c r="J549" i="17"/>
  <c r="I549" i="17"/>
  <c r="J548" i="17"/>
  <c r="I548" i="17"/>
  <c r="J547" i="17"/>
  <c r="I547" i="17"/>
  <c r="J546" i="17"/>
  <c r="I546" i="17"/>
  <c r="J545" i="17"/>
  <c r="I545" i="17"/>
  <c r="J544" i="17"/>
  <c r="I544" i="17"/>
  <c r="J543" i="17"/>
  <c r="I543" i="17"/>
  <c r="J542" i="17"/>
  <c r="I542" i="17"/>
  <c r="J541" i="17"/>
  <c r="I541" i="17"/>
  <c r="J540" i="17"/>
  <c r="I540" i="17"/>
  <c r="J539" i="17"/>
  <c r="I539" i="17"/>
  <c r="J538" i="17"/>
  <c r="I538" i="17"/>
  <c r="J537" i="17"/>
  <c r="I537" i="17"/>
  <c r="J536" i="17"/>
  <c r="I536" i="17"/>
  <c r="J535" i="17"/>
  <c r="I535" i="17"/>
  <c r="J534" i="17"/>
  <c r="I534" i="17"/>
  <c r="J533" i="17"/>
  <c r="I533" i="17"/>
  <c r="J532" i="17"/>
  <c r="I532" i="17"/>
  <c r="J531" i="17"/>
  <c r="I531" i="17"/>
  <c r="J530" i="17"/>
  <c r="I530" i="17"/>
  <c r="J529" i="17"/>
  <c r="I529" i="17"/>
  <c r="J528" i="17"/>
  <c r="I528" i="17"/>
  <c r="J527" i="17"/>
  <c r="I527" i="17"/>
  <c r="J526" i="17"/>
  <c r="I526" i="17"/>
  <c r="J525" i="17"/>
  <c r="I525" i="17"/>
  <c r="J524" i="17"/>
  <c r="I524" i="17"/>
  <c r="J523" i="17"/>
  <c r="I523" i="17"/>
  <c r="J522" i="17"/>
  <c r="I522" i="17"/>
  <c r="J521" i="17"/>
  <c r="I521" i="17"/>
  <c r="J520" i="17"/>
  <c r="I520" i="17"/>
  <c r="J519" i="17"/>
  <c r="I519" i="17"/>
  <c r="J518" i="17"/>
  <c r="I518" i="17"/>
  <c r="J517" i="17"/>
  <c r="I517" i="17"/>
  <c r="J516" i="17"/>
  <c r="I516" i="17"/>
  <c r="J515" i="17"/>
  <c r="I515" i="17"/>
  <c r="J514" i="17"/>
  <c r="I514" i="17"/>
  <c r="J513" i="17"/>
  <c r="I513" i="17"/>
  <c r="J512" i="17"/>
  <c r="I512" i="17"/>
  <c r="J511" i="17"/>
  <c r="I511" i="17"/>
  <c r="J510" i="17"/>
  <c r="I510" i="17"/>
  <c r="J509" i="17"/>
  <c r="I509" i="17"/>
  <c r="J508" i="17"/>
  <c r="I508" i="17"/>
  <c r="J507" i="17"/>
  <c r="I507" i="17"/>
  <c r="J506" i="17"/>
  <c r="I506" i="17"/>
  <c r="J505" i="17"/>
  <c r="I505" i="17"/>
  <c r="J504" i="17"/>
  <c r="I504" i="17"/>
  <c r="J503" i="17"/>
  <c r="I503" i="17"/>
  <c r="J502" i="17"/>
  <c r="I502" i="17"/>
  <c r="J501" i="17"/>
  <c r="I501" i="17"/>
  <c r="J500" i="17"/>
  <c r="I500" i="17"/>
  <c r="J499" i="17"/>
  <c r="I499" i="17"/>
  <c r="J498" i="17"/>
  <c r="I498" i="17"/>
  <c r="J497" i="17"/>
  <c r="I497" i="17"/>
  <c r="J496" i="17"/>
  <c r="I496" i="17"/>
  <c r="J495" i="17"/>
  <c r="I495" i="17"/>
  <c r="J494" i="17"/>
  <c r="I494" i="17"/>
  <c r="J493" i="17"/>
  <c r="I493" i="17"/>
  <c r="J492" i="17"/>
  <c r="I492" i="17"/>
  <c r="J491" i="17"/>
  <c r="I491" i="17"/>
  <c r="J490" i="17"/>
  <c r="I490" i="17"/>
  <c r="J489" i="17"/>
  <c r="I489" i="17"/>
  <c r="J488" i="17"/>
  <c r="I488" i="17"/>
  <c r="J487" i="17"/>
  <c r="I487" i="17"/>
  <c r="J486" i="17"/>
  <c r="I486" i="17"/>
  <c r="J485" i="17"/>
  <c r="I485" i="17"/>
  <c r="J484" i="17"/>
  <c r="I484" i="17"/>
  <c r="J483" i="17"/>
  <c r="I483" i="17"/>
  <c r="J482" i="17"/>
  <c r="I482" i="17"/>
  <c r="J481" i="17"/>
  <c r="I481" i="17"/>
  <c r="J480" i="17"/>
  <c r="I480" i="17"/>
  <c r="J479" i="17"/>
  <c r="I479" i="17"/>
  <c r="J478" i="17"/>
  <c r="I478" i="17"/>
  <c r="J477" i="17"/>
  <c r="I477" i="17"/>
  <c r="J476" i="17"/>
  <c r="I476" i="17"/>
  <c r="J475" i="17"/>
  <c r="I475" i="17"/>
  <c r="J474" i="17"/>
  <c r="I474" i="17"/>
  <c r="J473" i="17"/>
  <c r="I473" i="17"/>
  <c r="J472" i="17"/>
  <c r="I472" i="17"/>
  <c r="J471" i="17"/>
  <c r="I471" i="17"/>
  <c r="J470" i="17"/>
  <c r="I470" i="17"/>
  <c r="J469" i="17"/>
  <c r="I469" i="17"/>
  <c r="J468" i="17"/>
  <c r="I468" i="17"/>
  <c r="J467" i="17"/>
  <c r="I467" i="17"/>
  <c r="J466" i="17"/>
  <c r="I466" i="17"/>
  <c r="J465" i="17"/>
  <c r="I465" i="17"/>
  <c r="J464" i="17"/>
  <c r="I464" i="17"/>
  <c r="J463" i="17"/>
  <c r="I463" i="17"/>
  <c r="J462" i="17"/>
  <c r="I462" i="17"/>
  <c r="J461" i="17"/>
  <c r="I461" i="17"/>
  <c r="J460" i="17"/>
  <c r="I460" i="17"/>
  <c r="J459" i="17"/>
  <c r="I459" i="17"/>
  <c r="J458" i="17"/>
  <c r="I458" i="17"/>
  <c r="J457" i="17"/>
  <c r="I457" i="17"/>
  <c r="J456" i="17"/>
  <c r="I456" i="17"/>
  <c r="J455" i="17"/>
  <c r="I455" i="17"/>
  <c r="J454" i="17"/>
  <c r="I454" i="17"/>
  <c r="J453" i="17"/>
  <c r="I453" i="17"/>
  <c r="J452" i="17"/>
  <c r="I452" i="17"/>
  <c r="J451" i="17"/>
  <c r="I451" i="17"/>
  <c r="J450" i="17"/>
  <c r="I450" i="17"/>
  <c r="J449" i="17"/>
  <c r="I449" i="17"/>
  <c r="J448" i="17"/>
  <c r="I448" i="17"/>
  <c r="J447" i="17"/>
  <c r="I447" i="17"/>
  <c r="J446" i="17"/>
  <c r="I446" i="17"/>
  <c r="J445" i="17"/>
  <c r="I445" i="17"/>
  <c r="J444" i="17"/>
  <c r="I444" i="17"/>
  <c r="J443" i="17"/>
  <c r="I443" i="17"/>
  <c r="J442" i="17"/>
  <c r="I442" i="17"/>
  <c r="J441" i="17"/>
  <c r="I441" i="17"/>
  <c r="J440" i="17"/>
  <c r="I440" i="17"/>
  <c r="J439" i="17"/>
  <c r="I439" i="17"/>
  <c r="J438" i="17"/>
  <c r="I438" i="17"/>
  <c r="J437" i="17"/>
  <c r="I437" i="17"/>
  <c r="J436" i="17"/>
  <c r="I436" i="17"/>
  <c r="J435" i="17"/>
  <c r="I435" i="17"/>
  <c r="J434" i="17"/>
  <c r="I434" i="17"/>
  <c r="J433" i="17"/>
  <c r="I433" i="17"/>
  <c r="J432" i="17"/>
  <c r="I432" i="17"/>
  <c r="J431" i="17"/>
  <c r="I431" i="17"/>
  <c r="J430" i="17"/>
  <c r="I430" i="17"/>
  <c r="J429" i="17"/>
  <c r="I429" i="17"/>
  <c r="J428" i="17"/>
  <c r="I428" i="17"/>
  <c r="J427" i="17"/>
  <c r="I427" i="17"/>
  <c r="J426" i="17"/>
  <c r="I426" i="17"/>
  <c r="J425" i="17"/>
  <c r="I425" i="17"/>
  <c r="J424" i="17"/>
  <c r="I424" i="17"/>
  <c r="J423" i="17"/>
  <c r="I423" i="17"/>
  <c r="J422" i="17"/>
  <c r="I422" i="17"/>
  <c r="J421" i="17"/>
  <c r="I421" i="17"/>
  <c r="J420" i="17"/>
  <c r="I420" i="17"/>
  <c r="J419" i="17"/>
  <c r="I419" i="17"/>
  <c r="J418" i="17"/>
  <c r="I418" i="17"/>
  <c r="J417" i="17"/>
  <c r="I417" i="17"/>
  <c r="J416" i="17"/>
  <c r="I416" i="17"/>
  <c r="J415" i="17"/>
  <c r="I415" i="17"/>
  <c r="J414" i="17"/>
  <c r="I414" i="17"/>
  <c r="J413" i="17"/>
  <c r="I413" i="17"/>
  <c r="J412" i="17"/>
  <c r="I412" i="17"/>
  <c r="J411" i="17"/>
  <c r="I411" i="17"/>
  <c r="J410" i="17"/>
  <c r="I410" i="17"/>
  <c r="J409" i="17"/>
  <c r="I409" i="17"/>
  <c r="J408" i="17"/>
  <c r="I408" i="17"/>
  <c r="J407" i="17"/>
  <c r="I407" i="17"/>
  <c r="J406" i="17"/>
  <c r="I406" i="17"/>
  <c r="J405" i="17"/>
  <c r="I405" i="17"/>
  <c r="J404" i="17"/>
  <c r="I404" i="17"/>
  <c r="J403" i="17"/>
  <c r="I403" i="17"/>
  <c r="J402" i="17"/>
  <c r="I402" i="17"/>
  <c r="J401" i="17"/>
  <c r="I401" i="17"/>
  <c r="J400" i="17"/>
  <c r="I400" i="17"/>
  <c r="J399" i="17"/>
  <c r="I399" i="17"/>
  <c r="J398" i="17"/>
  <c r="I398" i="17"/>
  <c r="J397" i="17"/>
  <c r="I397" i="17"/>
  <c r="J396" i="17"/>
  <c r="I396" i="17"/>
  <c r="J395" i="17"/>
  <c r="I395" i="17"/>
  <c r="J394" i="17"/>
  <c r="I394" i="17"/>
  <c r="J393" i="17"/>
  <c r="I393" i="17"/>
  <c r="J392" i="17"/>
  <c r="I392" i="17"/>
  <c r="J391" i="17"/>
  <c r="I391" i="17"/>
  <c r="J390" i="17"/>
  <c r="I390" i="17"/>
  <c r="J389" i="17"/>
  <c r="I389" i="17"/>
  <c r="J388" i="17"/>
  <c r="I388" i="17"/>
  <c r="J387" i="17"/>
  <c r="I387" i="17"/>
  <c r="J386" i="17"/>
  <c r="I386" i="17"/>
  <c r="J385" i="17"/>
  <c r="I385" i="17"/>
  <c r="J384" i="17"/>
  <c r="I384" i="17"/>
  <c r="J383" i="17"/>
  <c r="I383" i="17"/>
  <c r="J382" i="17"/>
  <c r="I382" i="17"/>
  <c r="J381" i="17"/>
  <c r="I381" i="17"/>
  <c r="J380" i="17"/>
  <c r="I380" i="17"/>
  <c r="J379" i="17"/>
  <c r="I379" i="17"/>
  <c r="J378" i="17"/>
  <c r="I378" i="17"/>
  <c r="J377" i="17"/>
  <c r="I377" i="17"/>
  <c r="J376" i="17"/>
  <c r="I376" i="17"/>
  <c r="J375" i="17"/>
  <c r="I375" i="17"/>
  <c r="J374" i="17"/>
  <c r="I374" i="17"/>
  <c r="J373" i="17"/>
  <c r="I373" i="17"/>
  <c r="J372" i="17"/>
  <c r="I372" i="17"/>
  <c r="J371" i="17"/>
  <c r="I371" i="17"/>
  <c r="J370" i="17"/>
  <c r="I370" i="17"/>
  <c r="J369" i="17"/>
  <c r="I369" i="17"/>
  <c r="J368" i="17"/>
  <c r="I368" i="17"/>
  <c r="J367" i="17"/>
  <c r="I367" i="17"/>
  <c r="J366" i="17"/>
  <c r="I366" i="17"/>
  <c r="J365" i="17"/>
  <c r="I365" i="17"/>
  <c r="J364" i="17"/>
  <c r="I364" i="17"/>
  <c r="J363" i="17"/>
  <c r="I363" i="17"/>
  <c r="J362" i="17"/>
  <c r="I362" i="17"/>
  <c r="J361" i="17"/>
  <c r="I361" i="17"/>
  <c r="J360" i="17"/>
  <c r="I360" i="17"/>
  <c r="J359" i="17"/>
  <c r="I359" i="17"/>
  <c r="J358" i="17"/>
  <c r="I358" i="17"/>
  <c r="J357" i="17"/>
  <c r="I357" i="17"/>
  <c r="J356" i="17"/>
  <c r="I356" i="17"/>
  <c r="J355" i="17"/>
  <c r="I355" i="17"/>
  <c r="J354" i="17"/>
  <c r="I354" i="17"/>
  <c r="J353" i="17"/>
  <c r="I353" i="17"/>
  <c r="J352" i="17"/>
  <c r="I352" i="17"/>
  <c r="J351" i="17"/>
  <c r="I351" i="17"/>
  <c r="J350" i="17"/>
  <c r="I350" i="17"/>
  <c r="J349" i="17"/>
  <c r="I349" i="17"/>
  <c r="J348" i="17"/>
  <c r="I348" i="17"/>
  <c r="J347" i="17"/>
  <c r="I347" i="17"/>
  <c r="J346" i="17"/>
  <c r="I346" i="17"/>
  <c r="J345" i="17"/>
  <c r="I345" i="17"/>
  <c r="J344" i="17"/>
  <c r="I344" i="17"/>
  <c r="J343" i="17"/>
  <c r="I343" i="17"/>
  <c r="J342" i="17"/>
  <c r="I342" i="17"/>
  <c r="J341" i="17"/>
  <c r="I341" i="17"/>
  <c r="J340" i="17"/>
  <c r="I340" i="17"/>
  <c r="J339" i="17"/>
  <c r="I339" i="17"/>
  <c r="J338" i="17"/>
  <c r="I338" i="17"/>
  <c r="J337" i="17"/>
  <c r="I337" i="17"/>
  <c r="J336" i="17"/>
  <c r="I336" i="17"/>
  <c r="J335" i="17"/>
  <c r="I335" i="17"/>
  <c r="J334" i="17"/>
  <c r="I334" i="17"/>
  <c r="J333" i="17"/>
  <c r="I333" i="17"/>
  <c r="J332" i="17"/>
  <c r="I332" i="17"/>
  <c r="J331" i="17"/>
  <c r="I331" i="17"/>
  <c r="J330" i="17"/>
  <c r="I330" i="17"/>
  <c r="J329" i="17"/>
  <c r="I329" i="17"/>
  <c r="J328" i="17"/>
  <c r="I328" i="17"/>
  <c r="J327" i="17"/>
  <c r="I327" i="17"/>
  <c r="J326" i="17"/>
  <c r="I326" i="17"/>
  <c r="J325" i="17"/>
  <c r="I325" i="17"/>
  <c r="J324" i="17"/>
  <c r="I324" i="17"/>
  <c r="J323" i="17"/>
  <c r="I323" i="17"/>
  <c r="J322" i="17"/>
  <c r="I322" i="17"/>
  <c r="J321" i="17"/>
  <c r="I321" i="17"/>
  <c r="J320" i="17"/>
  <c r="I320" i="17"/>
  <c r="J319" i="17"/>
  <c r="I319" i="17"/>
  <c r="J318" i="17"/>
  <c r="I318" i="17"/>
  <c r="J317" i="17"/>
  <c r="I317" i="17"/>
  <c r="J316" i="17"/>
  <c r="I316" i="17"/>
  <c r="J315" i="17"/>
  <c r="I315" i="17"/>
  <c r="J314" i="17"/>
  <c r="I314" i="17"/>
  <c r="J313" i="17"/>
  <c r="I313" i="17"/>
  <c r="J312" i="17"/>
  <c r="I312" i="17"/>
  <c r="J311" i="17"/>
  <c r="I311" i="17"/>
  <c r="J310" i="17"/>
  <c r="I310" i="17"/>
  <c r="J309" i="17"/>
  <c r="I309" i="17"/>
  <c r="J308" i="17"/>
  <c r="I308" i="17"/>
  <c r="J307" i="17"/>
  <c r="I307" i="17"/>
  <c r="J306" i="17"/>
  <c r="I306" i="17"/>
  <c r="J305" i="17"/>
  <c r="I305" i="17"/>
  <c r="J304" i="17"/>
  <c r="I304" i="17"/>
  <c r="J303" i="17"/>
  <c r="I303" i="17"/>
  <c r="J302" i="17"/>
  <c r="I302" i="17"/>
  <c r="J301" i="17"/>
  <c r="I301" i="17"/>
  <c r="J300" i="17"/>
  <c r="I300" i="17"/>
  <c r="J299" i="17"/>
  <c r="I299" i="17"/>
  <c r="J298" i="17"/>
  <c r="I298" i="17"/>
  <c r="J297" i="17"/>
  <c r="I297" i="17"/>
  <c r="J296" i="17"/>
  <c r="I296" i="17"/>
  <c r="J295" i="17"/>
  <c r="I295" i="17"/>
  <c r="J294" i="17"/>
  <c r="I294" i="17"/>
  <c r="J293" i="17"/>
  <c r="I293" i="17"/>
  <c r="J292" i="17"/>
  <c r="I292" i="17"/>
  <c r="J291" i="17"/>
  <c r="I291" i="17"/>
  <c r="J290" i="17"/>
  <c r="I290" i="17"/>
  <c r="J289" i="17"/>
  <c r="I289" i="17"/>
  <c r="J288" i="17"/>
  <c r="I288" i="17"/>
  <c r="J287" i="17"/>
  <c r="I287" i="17"/>
  <c r="J286" i="17"/>
  <c r="I286" i="17"/>
  <c r="J285" i="17"/>
  <c r="I285" i="17"/>
  <c r="J284" i="17"/>
  <c r="I284" i="17"/>
  <c r="J283" i="17"/>
  <c r="I283" i="17"/>
  <c r="J282" i="17"/>
  <c r="I282" i="17"/>
  <c r="J281" i="17"/>
  <c r="I281" i="17"/>
  <c r="J280" i="17"/>
  <c r="I280" i="17"/>
  <c r="J279" i="17"/>
  <c r="I279" i="17"/>
  <c r="J278" i="17"/>
  <c r="I278" i="17"/>
  <c r="J277" i="17"/>
  <c r="I277" i="17"/>
  <c r="J276" i="17"/>
  <c r="I276" i="17"/>
  <c r="J275" i="17"/>
  <c r="I275" i="17"/>
  <c r="J274" i="17"/>
  <c r="I274" i="17"/>
  <c r="J273" i="17"/>
  <c r="I273" i="17"/>
  <c r="J272" i="17"/>
  <c r="I272" i="17"/>
  <c r="J271" i="17"/>
  <c r="I271" i="17"/>
  <c r="J270" i="17"/>
  <c r="I270" i="17"/>
  <c r="J269" i="17"/>
  <c r="I269" i="17"/>
  <c r="J268" i="17"/>
  <c r="I268" i="17"/>
  <c r="J267" i="17"/>
  <c r="I267" i="17"/>
  <c r="J266" i="17"/>
  <c r="I266" i="17"/>
  <c r="J265" i="17"/>
  <c r="I265" i="17"/>
  <c r="J264" i="17"/>
  <c r="I264" i="17"/>
  <c r="J263" i="17"/>
  <c r="I263" i="17"/>
  <c r="J262" i="17"/>
  <c r="I262" i="17"/>
  <c r="J261" i="17"/>
  <c r="I261" i="17"/>
  <c r="J260" i="17"/>
  <c r="I260" i="17"/>
  <c r="J259" i="17"/>
  <c r="I259" i="17"/>
  <c r="J258" i="17"/>
  <c r="I258" i="17"/>
  <c r="J257" i="17"/>
  <c r="I257" i="17"/>
  <c r="J256" i="17"/>
  <c r="I256" i="17"/>
  <c r="J255" i="17"/>
  <c r="I255" i="17"/>
  <c r="J254" i="17"/>
  <c r="I254" i="17"/>
  <c r="J253" i="17"/>
  <c r="I253" i="17"/>
  <c r="J252" i="17"/>
  <c r="I252" i="17"/>
  <c r="J251" i="17"/>
  <c r="I251" i="17"/>
  <c r="J250" i="17"/>
  <c r="I250" i="17"/>
  <c r="J249" i="17"/>
  <c r="I249" i="17"/>
  <c r="J248" i="17"/>
  <c r="I248" i="17"/>
  <c r="J247" i="17"/>
  <c r="I247" i="17"/>
  <c r="J246" i="17"/>
  <c r="I246" i="17"/>
  <c r="J245" i="17"/>
  <c r="I245" i="17"/>
  <c r="J244" i="17"/>
  <c r="I244" i="17"/>
  <c r="J243" i="17"/>
  <c r="I243" i="17"/>
  <c r="J242" i="17"/>
  <c r="I242" i="17"/>
  <c r="J241" i="17"/>
  <c r="I241" i="17"/>
  <c r="J240" i="17"/>
  <c r="I240" i="17"/>
  <c r="J239" i="17"/>
  <c r="I239" i="17"/>
  <c r="J238" i="17"/>
  <c r="I238" i="17"/>
  <c r="J237" i="17"/>
  <c r="I237" i="17"/>
  <c r="J236" i="17"/>
  <c r="I236" i="17"/>
  <c r="J235" i="17"/>
  <c r="I235" i="17"/>
  <c r="J234" i="17"/>
  <c r="I234" i="17"/>
  <c r="J233" i="17"/>
  <c r="I233" i="17"/>
  <c r="J232" i="17"/>
  <c r="I232" i="17"/>
  <c r="J231" i="17"/>
  <c r="I231" i="17"/>
  <c r="J230" i="17"/>
  <c r="I230" i="17"/>
  <c r="J229" i="17"/>
  <c r="I229" i="17"/>
  <c r="J228" i="17"/>
  <c r="I228" i="17"/>
  <c r="J227" i="17"/>
  <c r="I227" i="17"/>
  <c r="J226" i="17"/>
  <c r="I226" i="17"/>
  <c r="J225" i="17"/>
  <c r="I225" i="17"/>
  <c r="J224" i="17"/>
  <c r="I224" i="17"/>
  <c r="J223" i="17"/>
  <c r="I223" i="17"/>
  <c r="J222" i="17"/>
  <c r="I222" i="17"/>
  <c r="J221" i="17"/>
  <c r="I221" i="17"/>
  <c r="J220" i="17"/>
  <c r="I220" i="17"/>
  <c r="J219" i="17"/>
  <c r="I219" i="17"/>
  <c r="J218" i="17"/>
  <c r="I218" i="17"/>
  <c r="J217" i="17"/>
  <c r="I217" i="17"/>
  <c r="J216" i="17"/>
  <c r="I216" i="17"/>
  <c r="J215" i="17"/>
  <c r="I215" i="17"/>
  <c r="J214" i="17"/>
  <c r="I214" i="17"/>
  <c r="J213" i="17"/>
  <c r="I213" i="17"/>
  <c r="J212" i="17"/>
  <c r="I212" i="17"/>
  <c r="J211" i="17"/>
  <c r="I211" i="17"/>
  <c r="J210" i="17"/>
  <c r="I210" i="17"/>
  <c r="J209" i="17"/>
  <c r="I209" i="17"/>
  <c r="J208" i="17"/>
  <c r="I208" i="17"/>
  <c r="J207" i="17"/>
  <c r="I207" i="17"/>
  <c r="J206" i="17"/>
  <c r="I206" i="17"/>
  <c r="J205" i="17"/>
  <c r="I205" i="17"/>
  <c r="J204" i="17"/>
  <c r="I204" i="17"/>
  <c r="J203" i="17"/>
  <c r="I203" i="17"/>
  <c r="J202" i="17"/>
  <c r="I202" i="17"/>
  <c r="J201" i="17"/>
  <c r="I201" i="17"/>
  <c r="J200" i="17"/>
  <c r="I200" i="17"/>
  <c r="J199" i="17"/>
  <c r="I199" i="17"/>
  <c r="J198" i="17"/>
  <c r="I198" i="17"/>
  <c r="J197" i="17"/>
  <c r="I197" i="17"/>
  <c r="J196" i="17"/>
  <c r="I196" i="17"/>
  <c r="J195" i="17"/>
  <c r="I195" i="17"/>
  <c r="J194" i="17"/>
  <c r="I194" i="17"/>
  <c r="J193" i="17"/>
  <c r="I193" i="17"/>
  <c r="J192" i="17"/>
  <c r="I192" i="17"/>
  <c r="J191" i="17"/>
  <c r="I191" i="17"/>
  <c r="J190" i="17"/>
  <c r="I190" i="17"/>
  <c r="J189" i="17"/>
  <c r="I189" i="17"/>
  <c r="J188" i="17"/>
  <c r="I188" i="17"/>
  <c r="J187" i="17"/>
  <c r="I187" i="17"/>
  <c r="J186" i="17"/>
  <c r="I186" i="17"/>
  <c r="J185" i="17"/>
  <c r="I185" i="17"/>
  <c r="J184" i="17"/>
  <c r="I184" i="17"/>
  <c r="J183" i="17"/>
  <c r="I183" i="17"/>
  <c r="J182" i="17"/>
  <c r="I182" i="17"/>
  <c r="J181" i="17"/>
  <c r="I181" i="17"/>
  <c r="J180" i="17"/>
  <c r="I180" i="17"/>
  <c r="J179" i="17"/>
  <c r="I179" i="17"/>
  <c r="J178" i="17"/>
  <c r="I178" i="17"/>
  <c r="J177" i="17"/>
  <c r="I177" i="17"/>
  <c r="J176" i="17"/>
  <c r="I176" i="17"/>
  <c r="J175" i="17"/>
  <c r="I175" i="17"/>
  <c r="J174" i="17"/>
  <c r="I174" i="17"/>
  <c r="J173" i="17"/>
  <c r="I173" i="17"/>
  <c r="J172" i="17"/>
  <c r="I172" i="17"/>
  <c r="J171" i="17"/>
  <c r="I171" i="17"/>
  <c r="J170" i="17"/>
  <c r="I170" i="17"/>
  <c r="J169" i="17"/>
  <c r="I169" i="17"/>
  <c r="J168" i="17"/>
  <c r="I168" i="17"/>
  <c r="J167" i="17"/>
  <c r="I167" i="17"/>
  <c r="J166" i="17"/>
  <c r="I166" i="17"/>
  <c r="J165" i="17"/>
  <c r="I165" i="17"/>
  <c r="J164" i="17"/>
  <c r="I164" i="17"/>
  <c r="J163" i="17"/>
  <c r="I163" i="17"/>
  <c r="J162" i="17"/>
  <c r="I162" i="17"/>
  <c r="J161" i="17"/>
  <c r="I161" i="17"/>
  <c r="J160" i="17"/>
  <c r="I160" i="17"/>
  <c r="J159" i="17"/>
  <c r="I159" i="17"/>
  <c r="J158" i="17"/>
  <c r="I158" i="17"/>
  <c r="J157" i="17"/>
  <c r="I157" i="17"/>
  <c r="J156" i="17"/>
  <c r="I156" i="17"/>
  <c r="J155" i="17"/>
  <c r="I155" i="17"/>
  <c r="J154" i="17"/>
  <c r="I154" i="17"/>
  <c r="J153" i="17"/>
  <c r="I153" i="17"/>
  <c r="J152" i="17"/>
  <c r="I152" i="17"/>
  <c r="J151" i="17"/>
  <c r="I151" i="17"/>
  <c r="J150" i="17"/>
  <c r="I150" i="17"/>
  <c r="J149" i="17"/>
  <c r="I149" i="17"/>
  <c r="J148" i="17"/>
  <c r="I148" i="17"/>
  <c r="J147" i="17"/>
  <c r="I147" i="17"/>
  <c r="J146" i="17"/>
  <c r="I146" i="17"/>
  <c r="J145" i="17"/>
  <c r="I145" i="17"/>
  <c r="J144" i="17"/>
  <c r="I144" i="17"/>
  <c r="J143" i="17"/>
  <c r="I143" i="17"/>
  <c r="J142" i="17"/>
  <c r="I142" i="17"/>
  <c r="J141" i="17"/>
  <c r="I141" i="17"/>
  <c r="J140" i="17"/>
  <c r="I140" i="17"/>
  <c r="J139" i="17"/>
  <c r="I139" i="17"/>
  <c r="J138" i="17"/>
  <c r="I138" i="17"/>
  <c r="J137" i="17"/>
  <c r="I137" i="17"/>
  <c r="J136" i="17"/>
  <c r="I136" i="17"/>
  <c r="J135" i="17"/>
  <c r="I135" i="17"/>
  <c r="J134" i="17"/>
  <c r="I134" i="17"/>
  <c r="J133" i="17"/>
  <c r="I133" i="17"/>
  <c r="J132" i="17"/>
  <c r="I132" i="17"/>
  <c r="J131" i="17"/>
  <c r="I131" i="17"/>
  <c r="J130" i="17"/>
  <c r="I130" i="17"/>
  <c r="J129" i="17"/>
  <c r="I129" i="17"/>
  <c r="J128" i="17"/>
  <c r="I128" i="17"/>
  <c r="J127" i="17"/>
  <c r="I127" i="17"/>
  <c r="J126" i="17"/>
  <c r="I126" i="17"/>
  <c r="J125" i="17"/>
  <c r="I125" i="17"/>
  <c r="J124" i="17"/>
  <c r="I124" i="17"/>
  <c r="J123" i="17"/>
  <c r="I123" i="17"/>
  <c r="J122" i="17"/>
  <c r="I122" i="17"/>
  <c r="J121" i="17"/>
  <c r="I121" i="17"/>
  <c r="J120" i="17"/>
  <c r="I120" i="17"/>
  <c r="J119" i="17"/>
  <c r="I119" i="17"/>
  <c r="J118" i="17"/>
  <c r="I118" i="17"/>
  <c r="J117" i="17"/>
  <c r="I117" i="17"/>
  <c r="J116" i="17"/>
  <c r="I116" i="17"/>
  <c r="J115" i="17"/>
  <c r="I115" i="17"/>
  <c r="J114" i="17"/>
  <c r="I114" i="17"/>
  <c r="J113" i="17"/>
  <c r="I113" i="17"/>
  <c r="J112" i="17"/>
  <c r="I112" i="17"/>
  <c r="J111" i="17"/>
  <c r="I111" i="17"/>
  <c r="J110" i="17"/>
  <c r="I110" i="17"/>
  <c r="J109" i="17"/>
  <c r="I109" i="17"/>
  <c r="J108" i="17"/>
  <c r="I108" i="17"/>
  <c r="J107" i="17"/>
  <c r="I107" i="17"/>
  <c r="J106" i="17"/>
  <c r="I106" i="17"/>
  <c r="J105" i="17"/>
  <c r="I105" i="17"/>
  <c r="J104" i="17"/>
  <c r="I104" i="17"/>
  <c r="J103" i="17"/>
  <c r="I103" i="17"/>
  <c r="J102" i="17"/>
  <c r="I102" i="17"/>
  <c r="J101" i="17"/>
  <c r="I101" i="17"/>
  <c r="J100" i="17"/>
  <c r="I100" i="17"/>
  <c r="J99" i="17"/>
  <c r="I99" i="17"/>
  <c r="J98" i="17"/>
  <c r="I98" i="17"/>
  <c r="J97" i="17"/>
  <c r="I97" i="17"/>
  <c r="J96" i="17"/>
  <c r="I96" i="17"/>
  <c r="J95" i="17"/>
  <c r="I95" i="17"/>
  <c r="J94" i="17"/>
  <c r="I94" i="17"/>
  <c r="J93" i="17"/>
  <c r="I93" i="17"/>
  <c r="J92" i="17"/>
  <c r="I92" i="17"/>
  <c r="J91" i="17"/>
  <c r="I91" i="17"/>
  <c r="J90" i="17"/>
  <c r="I90" i="17"/>
  <c r="J89" i="17"/>
  <c r="I89" i="17"/>
  <c r="J88" i="17"/>
  <c r="I88" i="17"/>
  <c r="J87" i="17"/>
  <c r="I87" i="17"/>
  <c r="J86" i="17"/>
  <c r="I86" i="17"/>
  <c r="J85" i="17"/>
  <c r="I85" i="17"/>
  <c r="J84" i="17"/>
  <c r="I84" i="17"/>
  <c r="J83" i="17"/>
  <c r="I83" i="17"/>
  <c r="J82" i="17"/>
  <c r="I82" i="17"/>
  <c r="J81" i="17"/>
  <c r="I81" i="17"/>
  <c r="J80" i="17"/>
  <c r="I80" i="17"/>
  <c r="J79" i="17"/>
  <c r="I79" i="17"/>
  <c r="J78" i="17"/>
  <c r="I78" i="17"/>
  <c r="J77" i="17"/>
  <c r="I77" i="17"/>
  <c r="J76" i="17"/>
  <c r="I76" i="17"/>
  <c r="J75" i="17"/>
  <c r="I75" i="17"/>
  <c r="J74" i="17"/>
  <c r="I74" i="17"/>
  <c r="J73" i="17"/>
  <c r="I73" i="17"/>
  <c r="J72" i="17"/>
  <c r="I72" i="17"/>
  <c r="J71" i="17"/>
  <c r="I71" i="17"/>
  <c r="J70" i="17"/>
  <c r="I70" i="17"/>
  <c r="J69" i="17"/>
  <c r="I69" i="17"/>
  <c r="J68" i="17"/>
  <c r="I68" i="17"/>
  <c r="J67" i="17"/>
  <c r="I67" i="17"/>
  <c r="J66" i="17"/>
  <c r="I66" i="17"/>
  <c r="J65" i="17"/>
  <c r="I65" i="17"/>
  <c r="J64" i="17"/>
  <c r="I64" i="17"/>
  <c r="J63" i="17"/>
  <c r="I63" i="17"/>
  <c r="J62" i="17"/>
  <c r="I62" i="17"/>
  <c r="J61" i="17"/>
  <c r="I61" i="17"/>
  <c r="J60" i="17"/>
  <c r="I60" i="17"/>
  <c r="J59" i="17"/>
  <c r="I59" i="17"/>
  <c r="J58" i="17"/>
  <c r="I58" i="17"/>
  <c r="J57" i="17"/>
  <c r="I57" i="17"/>
  <c r="J56" i="17"/>
  <c r="I56" i="17"/>
  <c r="J55" i="17"/>
  <c r="I55" i="17"/>
  <c r="J54" i="17"/>
  <c r="I54" i="17"/>
  <c r="J53" i="17"/>
  <c r="I53" i="17"/>
  <c r="J52" i="17"/>
  <c r="I52" i="17"/>
  <c r="J51" i="17"/>
  <c r="I51" i="17"/>
  <c r="J50" i="17"/>
  <c r="I50" i="17"/>
  <c r="J49" i="17"/>
  <c r="I49" i="17"/>
  <c r="J48" i="17"/>
  <c r="I48" i="17"/>
  <c r="J47" i="17"/>
  <c r="I47" i="17"/>
  <c r="J46" i="17"/>
  <c r="I46" i="17"/>
  <c r="J45" i="17"/>
  <c r="I45" i="17"/>
  <c r="J44" i="17"/>
  <c r="I44" i="17"/>
  <c r="J43" i="17"/>
  <c r="I43" i="17"/>
  <c r="J42" i="17"/>
  <c r="I42" i="17"/>
  <c r="J41" i="17"/>
  <c r="I41" i="17"/>
  <c r="J40" i="17"/>
  <c r="I40" i="17"/>
  <c r="J39" i="17"/>
  <c r="I39" i="17"/>
  <c r="J38" i="17"/>
  <c r="I38" i="17"/>
  <c r="J37" i="17"/>
  <c r="I37" i="17"/>
  <c r="J36" i="17"/>
  <c r="I36" i="17"/>
  <c r="J35" i="17"/>
  <c r="I35" i="17"/>
  <c r="J34" i="17"/>
  <c r="I34" i="17"/>
  <c r="J33" i="17"/>
  <c r="I33" i="17"/>
  <c r="J32" i="17"/>
  <c r="I32" i="17"/>
  <c r="J31" i="17"/>
  <c r="I31" i="17"/>
  <c r="J30" i="17"/>
  <c r="I30" i="17"/>
  <c r="J29" i="17"/>
  <c r="I29" i="17"/>
  <c r="J28" i="17"/>
  <c r="I28" i="17"/>
  <c r="J27" i="17"/>
  <c r="I27" i="17"/>
  <c r="J26" i="17"/>
  <c r="I26" i="17"/>
  <c r="J25" i="17"/>
  <c r="I25" i="17"/>
  <c r="J24" i="17"/>
  <c r="I24" i="17"/>
  <c r="J23" i="17"/>
  <c r="I23" i="17"/>
  <c r="J22" i="17"/>
  <c r="I22" i="17"/>
  <c r="J21" i="17"/>
  <c r="I21" i="17"/>
  <c r="J20" i="17"/>
  <c r="I20" i="17"/>
  <c r="J19" i="17"/>
  <c r="I19" i="17"/>
  <c r="J18" i="17"/>
  <c r="I18" i="17"/>
  <c r="J17" i="17"/>
  <c r="I17" i="17"/>
  <c r="J16" i="17"/>
  <c r="I16" i="17"/>
  <c r="J15" i="17"/>
  <c r="I15" i="17"/>
  <c r="J14" i="17"/>
  <c r="I14" i="17"/>
  <c r="J13" i="17"/>
  <c r="I13" i="17"/>
  <c r="J12" i="17"/>
  <c r="I12" i="17"/>
  <c r="J11" i="17"/>
  <c r="I11" i="17"/>
  <c r="J10" i="17"/>
  <c r="I10" i="17"/>
  <c r="J9" i="17"/>
  <c r="I9" i="17"/>
  <c r="J8" i="17"/>
  <c r="I8" i="17"/>
  <c r="J7" i="17"/>
  <c r="I7" i="17"/>
  <c r="J6" i="17"/>
  <c r="I6" i="17"/>
  <c r="J5" i="17"/>
  <c r="I5" i="17"/>
  <c r="J4" i="17"/>
  <c r="I4" i="17"/>
  <c r="J3" i="17"/>
  <c r="I3" i="17"/>
  <c r="J2" i="17"/>
  <c r="I2" i="17"/>
  <c r="J4920" i="17"/>
  <c r="I4920" i="17"/>
  <c r="J4919" i="17"/>
  <c r="I4919" i="17"/>
  <c r="J4918" i="17"/>
  <c r="I4918" i="17"/>
  <c r="J4917" i="17"/>
  <c r="I4917" i="17"/>
  <c r="J4916" i="17"/>
  <c r="I4916" i="17"/>
  <c r="J4915" i="17"/>
  <c r="I4915" i="17"/>
  <c r="J4914" i="17"/>
  <c r="I4914" i="17"/>
  <c r="J4913" i="17"/>
  <c r="I4913" i="17"/>
  <c r="J4912" i="17"/>
  <c r="I4912" i="17"/>
  <c r="J4911" i="17"/>
  <c r="I4911" i="17"/>
  <c r="J4910" i="17"/>
  <c r="I4910" i="17"/>
  <c r="J4909" i="17"/>
  <c r="I4909" i="17"/>
  <c r="J4908" i="17"/>
  <c r="I4908" i="17"/>
  <c r="J4907" i="17"/>
  <c r="I4907" i="17"/>
  <c r="J4906" i="17"/>
  <c r="I4906" i="17"/>
  <c r="J4905" i="17"/>
  <c r="I4905" i="17"/>
  <c r="J4904" i="17"/>
  <c r="I4904" i="17"/>
  <c r="J4903" i="17"/>
  <c r="I4903" i="17"/>
  <c r="J4902" i="17"/>
  <c r="I4902" i="17"/>
  <c r="J4901" i="17"/>
  <c r="I4901" i="17"/>
  <c r="J4900" i="17"/>
  <c r="I4900" i="17"/>
  <c r="J4899" i="17"/>
  <c r="I4899" i="17"/>
  <c r="J4898" i="17"/>
  <c r="I4898" i="17"/>
  <c r="J4897" i="17"/>
  <c r="I4897" i="17"/>
  <c r="J4896" i="17"/>
  <c r="I4896" i="17"/>
  <c r="J4895" i="17"/>
  <c r="I4895" i="17"/>
  <c r="J4894" i="17"/>
  <c r="I4894" i="17"/>
  <c r="J4893" i="17"/>
  <c r="I4893" i="17"/>
  <c r="J4892" i="17"/>
  <c r="I4892" i="17"/>
  <c r="J4891" i="17"/>
  <c r="I4891" i="17"/>
  <c r="J4890" i="17"/>
  <c r="I4890" i="17"/>
  <c r="J4889" i="17"/>
  <c r="I4889" i="17"/>
  <c r="J4888" i="17"/>
  <c r="I4888" i="17"/>
  <c r="J4887" i="17"/>
  <c r="I4887" i="17"/>
  <c r="J4886" i="17"/>
  <c r="I4886" i="17"/>
  <c r="J4885" i="17"/>
  <c r="I4885" i="17"/>
  <c r="J4884" i="17"/>
  <c r="I4884" i="17"/>
  <c r="J4883" i="17"/>
  <c r="I4883" i="17"/>
  <c r="J4882" i="17"/>
  <c r="I4882" i="17"/>
  <c r="J4881" i="17"/>
  <c r="I4881" i="17"/>
  <c r="J4880" i="17"/>
  <c r="I4880" i="17"/>
  <c r="J4879" i="17"/>
  <c r="I4879" i="17"/>
  <c r="J4878" i="17"/>
  <c r="I4878" i="17"/>
  <c r="J4877" i="17"/>
  <c r="I4877" i="17"/>
  <c r="J4876" i="17"/>
  <c r="I4876" i="17"/>
  <c r="J4875" i="17"/>
  <c r="I4875" i="17"/>
  <c r="J4874" i="17"/>
  <c r="I4874" i="17"/>
  <c r="J4873" i="17"/>
  <c r="I4873" i="17"/>
  <c r="J4872" i="17"/>
  <c r="I4872" i="17"/>
  <c r="J4871" i="17"/>
  <c r="I4871" i="17"/>
  <c r="J4870" i="17"/>
  <c r="I4870" i="17"/>
  <c r="J4869" i="17"/>
  <c r="I4869" i="17"/>
  <c r="J4868" i="17"/>
  <c r="I4868" i="17"/>
  <c r="J4867" i="17"/>
  <c r="I4867" i="17"/>
  <c r="J4866" i="17"/>
  <c r="I4866" i="17"/>
  <c r="J4865" i="17"/>
  <c r="I4865" i="17"/>
  <c r="J4864" i="17"/>
  <c r="I4864" i="17"/>
  <c r="J4863" i="17"/>
  <c r="I4863" i="17"/>
  <c r="J4862" i="17"/>
  <c r="I4862" i="17"/>
  <c r="J4861" i="17"/>
  <c r="I4861" i="17"/>
  <c r="J4860" i="17"/>
  <c r="I4860" i="17"/>
  <c r="J4859" i="17"/>
  <c r="I4859" i="17"/>
  <c r="J4858" i="17"/>
  <c r="I4858" i="17"/>
  <c r="M70" i="9" l="1"/>
  <c r="M69" i="9" l="1"/>
  <c r="M67" i="9" l="1"/>
  <c r="M66" i="9" l="1"/>
  <c r="M65" i="9" l="1"/>
  <c r="M63" i="9" l="1"/>
  <c r="M62" i="9" l="1"/>
  <c r="M61" i="9"/>
  <c r="M60" i="9"/>
  <c r="M57" i="9" l="1"/>
  <c r="M56" i="9" l="1"/>
  <c r="M55" i="9" l="1"/>
  <c r="M54" i="9" l="1"/>
  <c r="M53" i="9" l="1"/>
  <c r="M49" i="9" l="1"/>
  <c r="M48" i="9"/>
  <c r="M42" i="9" l="1"/>
  <c r="M41" i="9" l="1"/>
  <c r="M40" i="9" l="1"/>
  <c r="M39" i="9" l="1"/>
  <c r="M34" i="9" l="1"/>
  <c r="M30" i="9" l="1"/>
  <c r="M29" i="9"/>
  <c r="M28" i="9" l="1"/>
  <c r="M27" i="9"/>
  <c r="M26" i="9"/>
  <c r="M25" i="9" l="1"/>
  <c r="M22" i="9" l="1"/>
  <c r="M21" i="9" l="1"/>
  <c r="M18" i="9" l="1"/>
  <c r="M17" i="9"/>
  <c r="M15" i="9" l="1"/>
  <c r="M14" i="9" l="1"/>
  <c r="M13" i="9" l="1"/>
  <c r="D133" i="9" l="1"/>
  <c r="D131" i="9" l="1"/>
  <c r="D125" i="9" l="1"/>
  <c r="D124" i="9" l="1"/>
  <c r="D123" i="9" l="1"/>
  <c r="D117" i="9" l="1"/>
  <c r="D116" i="9"/>
  <c r="D115" i="9" l="1"/>
  <c r="D114" i="9" l="1"/>
  <c r="D112" i="9" l="1"/>
  <c r="D111" i="9"/>
  <c r="D110" i="9" l="1"/>
  <c r="D108" i="9" l="1"/>
  <c r="D105" i="9" l="1"/>
  <c r="D102" i="9" l="1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462" i="4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AE671" i="4"/>
  <c r="AE672" i="4"/>
  <c r="AE673" i="4"/>
  <c r="AE674" i="4"/>
  <c r="AE675" i="4"/>
  <c r="AE676" i="4"/>
  <c r="AE677" i="4"/>
  <c r="AE678" i="4"/>
  <c r="AE679" i="4"/>
  <c r="AE680" i="4"/>
  <c r="AE681" i="4"/>
  <c r="AE682" i="4"/>
  <c r="AE683" i="4"/>
  <c r="AE684" i="4"/>
  <c r="AE685" i="4"/>
  <c r="AE686" i="4"/>
  <c r="AE687" i="4"/>
  <c r="AE688" i="4"/>
  <c r="AE689" i="4"/>
  <c r="AE690" i="4"/>
  <c r="AE691" i="4"/>
  <c r="AE692" i="4"/>
  <c r="AE693" i="4"/>
  <c r="AE694" i="4"/>
  <c r="AE695" i="4"/>
  <c r="AE696" i="4"/>
  <c r="AE697" i="4"/>
  <c r="AE698" i="4"/>
  <c r="AE699" i="4"/>
  <c r="AE700" i="4"/>
  <c r="AE701" i="4"/>
  <c r="AE702" i="4"/>
  <c r="AE703" i="4"/>
  <c r="AE704" i="4"/>
  <c r="AE705" i="4"/>
  <c r="AE706" i="4"/>
  <c r="AE707" i="4"/>
  <c r="AE708" i="4"/>
  <c r="AE709" i="4"/>
  <c r="AE710" i="4"/>
  <c r="AE711" i="4"/>
  <c r="AE712" i="4"/>
  <c r="AE713" i="4"/>
  <c r="AE714" i="4"/>
  <c r="AE715" i="4"/>
  <c r="AE716" i="4"/>
  <c r="AE717" i="4"/>
  <c r="AE718" i="4"/>
  <c r="AE719" i="4"/>
  <c r="AE720" i="4"/>
  <c r="AE721" i="4"/>
  <c r="AE722" i="4"/>
  <c r="AE723" i="4"/>
  <c r="AE724" i="4"/>
  <c r="AE725" i="4"/>
  <c r="AE726" i="4"/>
  <c r="AE727" i="4"/>
  <c r="AE728" i="4"/>
  <c r="AE729" i="4"/>
  <c r="AE730" i="4"/>
  <c r="AE731" i="4"/>
  <c r="AE732" i="4"/>
  <c r="AE733" i="4"/>
  <c r="AE734" i="4"/>
  <c r="AE735" i="4"/>
  <c r="AE736" i="4"/>
  <c r="AE737" i="4"/>
  <c r="AE738" i="4"/>
  <c r="AE739" i="4"/>
  <c r="AE740" i="4"/>
  <c r="AE741" i="4"/>
  <c r="AE742" i="4"/>
  <c r="AE743" i="4"/>
  <c r="AE744" i="4"/>
  <c r="AE745" i="4"/>
  <c r="AE746" i="4"/>
  <c r="AE747" i="4"/>
  <c r="AE748" i="4"/>
  <c r="AE749" i="4"/>
  <c r="AE750" i="4"/>
  <c r="AE751" i="4"/>
  <c r="AE752" i="4"/>
  <c r="AE753" i="4"/>
  <c r="AE754" i="4"/>
  <c r="AE755" i="4"/>
  <c r="AE756" i="4"/>
  <c r="AE757" i="4"/>
  <c r="AE758" i="4"/>
  <c r="AE759" i="4"/>
  <c r="AE760" i="4"/>
  <c r="AE761" i="4"/>
  <c r="AE762" i="4"/>
  <c r="AE763" i="4"/>
  <c r="AE764" i="4"/>
  <c r="AE765" i="4"/>
  <c r="AE766" i="4"/>
  <c r="AE767" i="4"/>
  <c r="AE768" i="4"/>
  <c r="AE769" i="4"/>
  <c r="AE770" i="4"/>
  <c r="AE771" i="4"/>
  <c r="AE772" i="4"/>
  <c r="AE773" i="4"/>
  <c r="AE774" i="4"/>
  <c r="AE775" i="4"/>
  <c r="AE776" i="4"/>
  <c r="AE777" i="4"/>
  <c r="AE778" i="4"/>
  <c r="AE779" i="4"/>
  <c r="AE780" i="4"/>
  <c r="AE781" i="4"/>
  <c r="AE782" i="4"/>
  <c r="AE783" i="4"/>
  <c r="AE784" i="4"/>
  <c r="AE785" i="4"/>
  <c r="AE786" i="4"/>
  <c r="AE787" i="4"/>
  <c r="AE788" i="4"/>
  <c r="AE789" i="4"/>
  <c r="AE790" i="4"/>
  <c r="AE791" i="4"/>
  <c r="AE792" i="4"/>
  <c r="AE793" i="4"/>
  <c r="AE794" i="4"/>
  <c r="AE795" i="4"/>
  <c r="AE796" i="4"/>
  <c r="AE797" i="4"/>
  <c r="AE798" i="4"/>
  <c r="AE799" i="4"/>
  <c r="AE800" i="4"/>
  <c r="AE801" i="4"/>
  <c r="AE802" i="4"/>
  <c r="AE803" i="4"/>
  <c r="AE804" i="4"/>
  <c r="AE805" i="4"/>
  <c r="AE806" i="4"/>
  <c r="AE807" i="4"/>
  <c r="AE808" i="4"/>
  <c r="AE809" i="4"/>
  <c r="AE810" i="4"/>
  <c r="AE811" i="4"/>
  <c r="AE812" i="4"/>
  <c r="AE813" i="4"/>
  <c r="AE814" i="4"/>
  <c r="AE815" i="4"/>
  <c r="AE816" i="4"/>
  <c r="AE817" i="4"/>
  <c r="AE818" i="4"/>
  <c r="AE819" i="4"/>
  <c r="AE820" i="4"/>
  <c r="AE821" i="4"/>
  <c r="AE822" i="4"/>
  <c r="AE823" i="4"/>
  <c r="AE824" i="4"/>
  <c r="AE825" i="4"/>
  <c r="AE826" i="4"/>
  <c r="AE827" i="4"/>
  <c r="AE828" i="4"/>
  <c r="AE829" i="4"/>
  <c r="AE830" i="4"/>
  <c r="AE831" i="4"/>
  <c r="AE832" i="4"/>
  <c r="AE833" i="4"/>
  <c r="AE834" i="4"/>
  <c r="AE835" i="4"/>
  <c r="AE836" i="4"/>
  <c r="AE837" i="4"/>
  <c r="AE838" i="4"/>
  <c r="AE839" i="4"/>
  <c r="AE840" i="4"/>
  <c r="AE841" i="4"/>
  <c r="AE842" i="4"/>
  <c r="AE843" i="4"/>
  <c r="AE844" i="4"/>
  <c r="AE845" i="4"/>
  <c r="AE846" i="4"/>
  <c r="AE847" i="4"/>
  <c r="AE848" i="4"/>
  <c r="AE849" i="4"/>
  <c r="AE850" i="4"/>
  <c r="AE851" i="4"/>
  <c r="AE852" i="4"/>
  <c r="AE853" i="4"/>
  <c r="AE854" i="4"/>
  <c r="AE855" i="4"/>
  <c r="AE856" i="4"/>
  <c r="AE857" i="4"/>
  <c r="AE858" i="4"/>
  <c r="AE859" i="4"/>
  <c r="AE860" i="4"/>
  <c r="AE861" i="4"/>
  <c r="AE862" i="4"/>
  <c r="AE863" i="4"/>
  <c r="AE864" i="4"/>
  <c r="AE865" i="4"/>
  <c r="AE866" i="4"/>
  <c r="AE867" i="4"/>
  <c r="AE868" i="4"/>
  <c r="AE869" i="4"/>
  <c r="AE870" i="4"/>
  <c r="AE871" i="4"/>
  <c r="AE872" i="4"/>
  <c r="AE873" i="4"/>
  <c r="AE874" i="4"/>
  <c r="AE875" i="4"/>
  <c r="AE876" i="4"/>
  <c r="AE877" i="4"/>
  <c r="AE878" i="4"/>
  <c r="AE879" i="4"/>
  <c r="AE880" i="4"/>
  <c r="AE881" i="4"/>
  <c r="AE882" i="4"/>
  <c r="AE883" i="4"/>
  <c r="AE884" i="4"/>
  <c r="AE885" i="4"/>
  <c r="AE886" i="4"/>
  <c r="AE887" i="4"/>
  <c r="AE888" i="4"/>
  <c r="AE889" i="4"/>
  <c r="AE890" i="4"/>
  <c r="AE891" i="4"/>
  <c r="AE892" i="4"/>
  <c r="AE893" i="4"/>
  <c r="AE894" i="4"/>
  <c r="AE895" i="4"/>
  <c r="AE896" i="4"/>
  <c r="AE897" i="4"/>
  <c r="AE898" i="4"/>
  <c r="AE899" i="4"/>
  <c r="AE900" i="4"/>
  <c r="AE901" i="4"/>
  <c r="AE902" i="4"/>
  <c r="AE903" i="4"/>
  <c r="AE904" i="4"/>
  <c r="AE905" i="4"/>
  <c r="AE906" i="4"/>
  <c r="AE907" i="4"/>
  <c r="AE908" i="4"/>
  <c r="AE909" i="4"/>
  <c r="AE910" i="4"/>
  <c r="AE911" i="4"/>
  <c r="AE912" i="4"/>
  <c r="AE913" i="4"/>
  <c r="AE914" i="4"/>
  <c r="AE915" i="4"/>
  <c r="AE916" i="4"/>
  <c r="AE917" i="4"/>
  <c r="AE918" i="4"/>
  <c r="AE919" i="4"/>
  <c r="AE920" i="4"/>
  <c r="AE921" i="4"/>
  <c r="AE922" i="4"/>
  <c r="AE923" i="4"/>
  <c r="AE924" i="4"/>
  <c r="AE925" i="4"/>
  <c r="AE926" i="4"/>
  <c r="AE927" i="4"/>
  <c r="AE928" i="4"/>
  <c r="AE929" i="4"/>
  <c r="AE930" i="4"/>
  <c r="AE931" i="4"/>
  <c r="AE932" i="4"/>
  <c r="AE933" i="4"/>
  <c r="AE934" i="4"/>
  <c r="AE935" i="4"/>
  <c r="AE936" i="4"/>
  <c r="AE937" i="4"/>
  <c r="AE938" i="4"/>
  <c r="AE939" i="4"/>
  <c r="AE940" i="4"/>
  <c r="AE941" i="4"/>
  <c r="AE942" i="4"/>
  <c r="AE943" i="4"/>
  <c r="AE944" i="4"/>
  <c r="AE945" i="4"/>
  <c r="AE946" i="4"/>
  <c r="AE947" i="4"/>
  <c r="AE948" i="4"/>
  <c r="AE949" i="4"/>
  <c r="AE950" i="4"/>
  <c r="AE951" i="4"/>
  <c r="AE952" i="4"/>
  <c r="AE953" i="4"/>
  <c r="AE954" i="4"/>
  <c r="AE955" i="4"/>
  <c r="AE956" i="4"/>
  <c r="AE957" i="4"/>
  <c r="AE958" i="4"/>
  <c r="AE959" i="4"/>
  <c r="AE960" i="4"/>
  <c r="AE961" i="4"/>
  <c r="AE962" i="4"/>
  <c r="AE963" i="4"/>
  <c r="AE964" i="4"/>
  <c r="AE965" i="4"/>
  <c r="AE966" i="4"/>
  <c r="AE967" i="4"/>
  <c r="AE968" i="4"/>
  <c r="AE969" i="4"/>
  <c r="AE970" i="4"/>
  <c r="AE971" i="4"/>
  <c r="AE972" i="4"/>
  <c r="AE973" i="4"/>
  <c r="AE974" i="4"/>
  <c r="AE975" i="4"/>
  <c r="AE976" i="4"/>
  <c r="AE977" i="4"/>
  <c r="AE978" i="4"/>
  <c r="AE979" i="4"/>
  <c r="AE980" i="4"/>
  <c r="AE981" i="4"/>
  <c r="AE982" i="4"/>
  <c r="AE983" i="4"/>
  <c r="AE984" i="4"/>
  <c r="AE985" i="4"/>
  <c r="AE986" i="4"/>
  <c r="AE987" i="4"/>
  <c r="AE988" i="4"/>
  <c r="AE989" i="4"/>
  <c r="AE990" i="4"/>
  <c r="AE991" i="4"/>
  <c r="AE992" i="4"/>
  <c r="AE993" i="4"/>
  <c r="AE994" i="4"/>
  <c r="AE995" i="4"/>
  <c r="AE996" i="4"/>
  <c r="AE997" i="4"/>
  <c r="AE998" i="4"/>
  <c r="AE999" i="4"/>
  <c r="AE1000" i="4"/>
  <c r="AE1001" i="4"/>
  <c r="AE1002" i="4"/>
  <c r="AE1003" i="4"/>
  <c r="AE1004" i="4"/>
  <c r="AE1005" i="4"/>
  <c r="AE1006" i="4"/>
  <c r="AE1007" i="4"/>
  <c r="AE1008" i="4"/>
  <c r="AE1009" i="4"/>
  <c r="AE1010" i="4"/>
  <c r="AE1011" i="4"/>
  <c r="AE1012" i="4"/>
  <c r="AE1013" i="4"/>
  <c r="AE1014" i="4"/>
  <c r="AE1015" i="4"/>
  <c r="AE1016" i="4"/>
  <c r="AE1017" i="4"/>
  <c r="AE1018" i="4"/>
  <c r="AE1019" i="4"/>
  <c r="AE1020" i="4"/>
  <c r="AE1021" i="4"/>
  <c r="AE1022" i="4"/>
  <c r="AE1023" i="4"/>
  <c r="AE1024" i="4"/>
  <c r="AE1025" i="4"/>
  <c r="AE1026" i="4"/>
  <c r="AE1027" i="4"/>
  <c r="AE1028" i="4"/>
  <c r="AE1029" i="4"/>
  <c r="AE1030" i="4"/>
  <c r="AE1031" i="4"/>
  <c r="AE1032" i="4"/>
  <c r="AE1033" i="4"/>
  <c r="AE1034" i="4"/>
  <c r="AE1035" i="4"/>
  <c r="AE1036" i="4"/>
  <c r="AE1037" i="4"/>
  <c r="AE1038" i="4"/>
  <c r="AE1039" i="4"/>
  <c r="AE1040" i="4"/>
  <c r="AE1041" i="4"/>
  <c r="AE1042" i="4"/>
  <c r="AE1043" i="4"/>
  <c r="AE1044" i="4"/>
  <c r="AE1045" i="4"/>
  <c r="AE1046" i="4"/>
  <c r="AE1047" i="4"/>
  <c r="AE1048" i="4"/>
  <c r="AE1049" i="4"/>
  <c r="AE1050" i="4"/>
  <c r="AE1051" i="4"/>
  <c r="AE1052" i="4"/>
  <c r="AE1053" i="4"/>
  <c r="AE1054" i="4"/>
  <c r="AE1055" i="4"/>
  <c r="AE1056" i="4"/>
  <c r="AE1057" i="4"/>
  <c r="AE1058" i="4"/>
  <c r="AE1059" i="4"/>
  <c r="AE1060" i="4"/>
  <c r="AE1061" i="4"/>
  <c r="AE1062" i="4"/>
  <c r="AE1063" i="4"/>
  <c r="AE1064" i="4"/>
  <c r="AE1065" i="4"/>
  <c r="AE1066" i="4"/>
  <c r="AE1067" i="4"/>
  <c r="AE1068" i="4"/>
  <c r="AE1069" i="4"/>
  <c r="AE1070" i="4"/>
  <c r="AE1071" i="4"/>
  <c r="AE1072" i="4"/>
  <c r="AE1073" i="4"/>
  <c r="AE1074" i="4"/>
  <c r="AE1075" i="4"/>
  <c r="AE1076" i="4"/>
  <c r="AE1077" i="4"/>
  <c r="AE1078" i="4"/>
  <c r="AE1079" i="4"/>
  <c r="AE1080" i="4"/>
  <c r="AE1081" i="4"/>
  <c r="AE1082" i="4"/>
  <c r="AE1083" i="4"/>
  <c r="AE1084" i="4"/>
  <c r="AE1085" i="4"/>
  <c r="AE1086" i="4"/>
  <c r="AE1087" i="4"/>
  <c r="AE1088" i="4"/>
  <c r="AE1089" i="4"/>
  <c r="AE1090" i="4"/>
  <c r="AE1091" i="4"/>
  <c r="AE1092" i="4"/>
  <c r="AE1093" i="4"/>
  <c r="AE1094" i="4"/>
  <c r="AE1095" i="4"/>
  <c r="AE1096" i="4"/>
  <c r="AE1097" i="4"/>
  <c r="AE1098" i="4"/>
  <c r="AE1099" i="4"/>
  <c r="AE1100" i="4"/>
  <c r="AE1101" i="4"/>
  <c r="AE1102" i="4"/>
  <c r="AE1103" i="4"/>
  <c r="AE1104" i="4"/>
  <c r="AE1105" i="4"/>
  <c r="AE1106" i="4"/>
  <c r="AE1107" i="4"/>
  <c r="AE1108" i="4"/>
  <c r="AE1109" i="4"/>
  <c r="AE1110" i="4"/>
  <c r="AE1111" i="4"/>
  <c r="AE1112" i="4"/>
  <c r="AE1113" i="4"/>
  <c r="AE1114" i="4"/>
  <c r="AE1115" i="4"/>
  <c r="AE1116" i="4"/>
  <c r="AE1117" i="4"/>
  <c r="AE1118" i="4"/>
  <c r="AE1119" i="4"/>
  <c r="AE1120" i="4"/>
  <c r="AE1121" i="4"/>
  <c r="AE1122" i="4"/>
  <c r="AE1123" i="4"/>
  <c r="AE1124" i="4"/>
  <c r="AE1125" i="4"/>
  <c r="AE1126" i="4"/>
  <c r="AE1127" i="4"/>
  <c r="AE1128" i="4"/>
  <c r="AE1129" i="4"/>
  <c r="AE1130" i="4"/>
  <c r="AE1131" i="4"/>
  <c r="AE1132" i="4"/>
  <c r="AE1133" i="4"/>
  <c r="AE1134" i="4"/>
  <c r="AE1135" i="4"/>
  <c r="AE1136" i="4"/>
  <c r="AE1137" i="4"/>
  <c r="AE1138" i="4"/>
  <c r="AE1139" i="4"/>
  <c r="AE1140" i="4"/>
  <c r="AE1141" i="4"/>
  <c r="AE1142" i="4"/>
  <c r="AE1143" i="4"/>
  <c r="AE1144" i="4"/>
  <c r="AE1145" i="4"/>
  <c r="AE1146" i="4"/>
  <c r="AE1147" i="4"/>
  <c r="AE1148" i="4"/>
  <c r="AE1149" i="4"/>
  <c r="AE1150" i="4"/>
  <c r="AE1151" i="4"/>
  <c r="AE1152" i="4"/>
  <c r="AE1153" i="4"/>
  <c r="AE1154" i="4"/>
  <c r="AE1155" i="4"/>
  <c r="AE1156" i="4"/>
  <c r="AE1157" i="4"/>
  <c r="AE1158" i="4"/>
  <c r="AE1159" i="4"/>
  <c r="AE1160" i="4"/>
  <c r="AE1161" i="4"/>
  <c r="AE1162" i="4"/>
  <c r="AE1163" i="4"/>
  <c r="AE1164" i="4"/>
  <c r="AE1165" i="4"/>
  <c r="AE1166" i="4"/>
  <c r="AE1167" i="4"/>
  <c r="AE1168" i="4"/>
  <c r="AE1169" i="4"/>
  <c r="AE1170" i="4"/>
  <c r="AE1171" i="4"/>
  <c r="AE1172" i="4"/>
  <c r="AE1173" i="4"/>
  <c r="AE1174" i="4"/>
  <c r="AE1175" i="4"/>
  <c r="AE1176" i="4"/>
  <c r="AE1177" i="4"/>
  <c r="AE1178" i="4"/>
  <c r="AE1179" i="4"/>
  <c r="AE1180" i="4"/>
  <c r="AE1181" i="4"/>
  <c r="AE1182" i="4"/>
  <c r="AE1183" i="4"/>
  <c r="AE1184" i="4"/>
  <c r="AE1185" i="4"/>
  <c r="AE1186" i="4"/>
  <c r="AE1187" i="4"/>
  <c r="AE1188" i="4"/>
  <c r="AE1189" i="4"/>
  <c r="AE1190" i="4"/>
  <c r="AE1191" i="4"/>
  <c r="AE1192" i="4"/>
  <c r="AE1193" i="4"/>
  <c r="AE1194" i="4"/>
  <c r="AE1195" i="4"/>
  <c r="AE1196" i="4"/>
  <c r="AE1197" i="4"/>
  <c r="AE1198" i="4"/>
  <c r="AE1199" i="4"/>
  <c r="AE1200" i="4"/>
  <c r="AE1201" i="4"/>
  <c r="AE1202" i="4"/>
  <c r="AE1203" i="4"/>
  <c r="AE1204" i="4"/>
  <c r="AE1205" i="4"/>
  <c r="AE1206" i="4"/>
  <c r="AE1207" i="4"/>
  <c r="AE1208" i="4"/>
  <c r="AE1209" i="4"/>
  <c r="AE1210" i="4"/>
  <c r="AE1211" i="4"/>
  <c r="AE1212" i="4"/>
  <c r="AE1213" i="4"/>
  <c r="AE1214" i="4"/>
  <c r="AE1215" i="4"/>
  <c r="AE1216" i="4"/>
  <c r="AE1217" i="4"/>
  <c r="AE1218" i="4"/>
  <c r="AE1219" i="4"/>
  <c r="AE1220" i="4"/>
  <c r="AE1221" i="4"/>
  <c r="AE1222" i="4"/>
  <c r="AE1223" i="4"/>
  <c r="AE1224" i="4"/>
  <c r="AE1225" i="4"/>
  <c r="AE1226" i="4"/>
  <c r="AE1227" i="4"/>
  <c r="AE1228" i="4"/>
  <c r="AE1229" i="4"/>
  <c r="AE1230" i="4"/>
  <c r="AE1231" i="4"/>
  <c r="AE1232" i="4"/>
  <c r="AE1233" i="4"/>
  <c r="AE1234" i="4"/>
  <c r="AE1235" i="4"/>
  <c r="AE1236" i="4"/>
  <c r="AE1237" i="4"/>
  <c r="AE1238" i="4"/>
  <c r="AE1239" i="4"/>
  <c r="AE1240" i="4"/>
  <c r="AE1241" i="4"/>
  <c r="AE1242" i="4"/>
  <c r="AE1243" i="4"/>
  <c r="AE1244" i="4"/>
  <c r="AE1245" i="4"/>
  <c r="AE1246" i="4"/>
  <c r="AE1247" i="4"/>
  <c r="AE1248" i="4"/>
  <c r="AE1249" i="4"/>
  <c r="AE1250" i="4"/>
  <c r="AE1251" i="4"/>
  <c r="AE1252" i="4"/>
  <c r="AE1253" i="4"/>
  <c r="AE1254" i="4"/>
  <c r="AE1255" i="4"/>
  <c r="AE1256" i="4"/>
  <c r="AE1257" i="4"/>
  <c r="AE1258" i="4"/>
  <c r="AE1259" i="4"/>
  <c r="AE1260" i="4"/>
  <c r="AE1261" i="4"/>
  <c r="AE1262" i="4"/>
  <c r="AE1263" i="4"/>
  <c r="AE1264" i="4"/>
  <c r="AE1265" i="4"/>
  <c r="AE1266" i="4"/>
  <c r="AE1267" i="4"/>
  <c r="AE1268" i="4"/>
  <c r="AE1269" i="4"/>
  <c r="AE1270" i="4"/>
  <c r="AE1271" i="4"/>
  <c r="AE1272" i="4"/>
  <c r="AE1273" i="4"/>
  <c r="AE1274" i="4"/>
  <c r="AE1275" i="4"/>
  <c r="AE1276" i="4"/>
  <c r="AE1277" i="4"/>
  <c r="AE1278" i="4"/>
  <c r="AE1279" i="4"/>
  <c r="AE1280" i="4"/>
  <c r="AE1281" i="4"/>
  <c r="AE1282" i="4"/>
  <c r="AE1283" i="4"/>
  <c r="AE1284" i="4"/>
  <c r="AE1285" i="4"/>
  <c r="AE1286" i="4"/>
  <c r="AE1287" i="4"/>
  <c r="AE1288" i="4"/>
  <c r="AE1289" i="4"/>
  <c r="AE1290" i="4"/>
  <c r="AE1291" i="4"/>
  <c r="AE1292" i="4"/>
  <c r="AE1293" i="4"/>
  <c r="AE1294" i="4"/>
  <c r="AE1295" i="4"/>
  <c r="AE1296" i="4"/>
  <c r="AE1297" i="4"/>
  <c r="AE1298" i="4"/>
  <c r="AE1299" i="4"/>
  <c r="AE1300" i="4"/>
  <c r="AE1301" i="4"/>
  <c r="AE1302" i="4"/>
  <c r="AE1303" i="4"/>
  <c r="AE1304" i="4"/>
  <c r="AE1305" i="4"/>
  <c r="AE1306" i="4"/>
  <c r="AE1307" i="4"/>
  <c r="AE1308" i="4"/>
  <c r="AE1309" i="4"/>
  <c r="AE1310" i="4"/>
  <c r="AE1311" i="4"/>
  <c r="AE1312" i="4"/>
  <c r="AE1313" i="4"/>
  <c r="AE1314" i="4"/>
  <c r="AE1315" i="4"/>
  <c r="AE1316" i="4"/>
  <c r="AE1317" i="4"/>
  <c r="AE1318" i="4"/>
  <c r="AE1319" i="4"/>
  <c r="AE1320" i="4"/>
  <c r="AE1321" i="4"/>
  <c r="AE1322" i="4"/>
  <c r="AE1323" i="4"/>
  <c r="AE1324" i="4"/>
  <c r="AE1325" i="4"/>
  <c r="AE1326" i="4"/>
  <c r="AE1327" i="4"/>
  <c r="AE1328" i="4"/>
  <c r="AE1329" i="4"/>
  <c r="AE1330" i="4"/>
  <c r="AE1331" i="4"/>
  <c r="AE1332" i="4"/>
  <c r="AE1333" i="4"/>
  <c r="AE1334" i="4"/>
  <c r="AE1335" i="4"/>
  <c r="AE1336" i="4"/>
  <c r="AE1337" i="4"/>
  <c r="AE1338" i="4"/>
  <c r="AE1339" i="4"/>
  <c r="AE1340" i="4"/>
  <c r="AE1341" i="4"/>
  <c r="AE1342" i="4"/>
  <c r="AE1343" i="4"/>
  <c r="AE1344" i="4"/>
  <c r="AE1345" i="4"/>
  <c r="AE1346" i="4"/>
  <c r="AE1347" i="4"/>
  <c r="AE1348" i="4"/>
  <c r="AE1349" i="4"/>
  <c r="AE1350" i="4"/>
  <c r="AE1351" i="4"/>
  <c r="AE1352" i="4"/>
  <c r="AE1353" i="4"/>
  <c r="AE1354" i="4"/>
  <c r="AE1355" i="4"/>
  <c r="AE1356" i="4"/>
  <c r="AE1357" i="4"/>
  <c r="AE1358" i="4"/>
  <c r="AE1359" i="4"/>
  <c r="AE1360" i="4"/>
  <c r="AE1361" i="4"/>
  <c r="AE1362" i="4"/>
  <c r="AE1363" i="4"/>
  <c r="AE1364" i="4"/>
  <c r="AE1365" i="4"/>
  <c r="AE1366" i="4"/>
  <c r="AE1367" i="4"/>
  <c r="AE1368" i="4"/>
  <c r="AE1369" i="4"/>
  <c r="AE1370" i="4"/>
  <c r="AE1371" i="4"/>
  <c r="AE1372" i="4"/>
  <c r="AE1373" i="4"/>
  <c r="AE1374" i="4"/>
  <c r="AE1375" i="4"/>
  <c r="AE1376" i="4"/>
  <c r="AE1377" i="4"/>
  <c r="AE1378" i="4"/>
  <c r="AE1379" i="4"/>
  <c r="AE1380" i="4"/>
  <c r="AE1381" i="4"/>
  <c r="AE1382" i="4"/>
  <c r="AE1383" i="4"/>
  <c r="AE1384" i="4"/>
  <c r="AE1385" i="4"/>
  <c r="AE1386" i="4"/>
  <c r="AE1387" i="4"/>
  <c r="AE1388" i="4"/>
  <c r="AE1389" i="4"/>
  <c r="AE1390" i="4"/>
  <c r="AE1391" i="4"/>
  <c r="AE1392" i="4"/>
  <c r="AE1393" i="4"/>
  <c r="AE1394" i="4"/>
  <c r="AE1395" i="4"/>
  <c r="AE1396" i="4"/>
  <c r="AE1397" i="4"/>
  <c r="AE1398" i="4"/>
  <c r="AE1399" i="4"/>
  <c r="AE1400" i="4"/>
  <c r="AE1401" i="4"/>
  <c r="AE1402" i="4"/>
  <c r="AE1403" i="4"/>
  <c r="AE1404" i="4"/>
  <c r="AE1405" i="4"/>
  <c r="AE1406" i="4"/>
  <c r="AE1407" i="4"/>
  <c r="AE1408" i="4"/>
  <c r="AE1409" i="4"/>
  <c r="AE1410" i="4"/>
  <c r="AE1411" i="4"/>
  <c r="AE1412" i="4"/>
  <c r="AE1413" i="4"/>
  <c r="AE1414" i="4"/>
  <c r="AE1415" i="4"/>
  <c r="AE1416" i="4"/>
  <c r="AE1417" i="4"/>
  <c r="AE1418" i="4"/>
  <c r="AE1419" i="4"/>
  <c r="AE1420" i="4"/>
  <c r="AE1421" i="4"/>
  <c r="AE1422" i="4"/>
  <c r="AE1423" i="4"/>
  <c r="AE1424" i="4"/>
  <c r="AE1425" i="4"/>
  <c r="AE1426" i="4"/>
  <c r="AE1427" i="4"/>
  <c r="AE1428" i="4"/>
  <c r="AE1429" i="4"/>
  <c r="AE1430" i="4"/>
  <c r="AE1431" i="4"/>
  <c r="AE1432" i="4"/>
  <c r="AE1433" i="4"/>
  <c r="AE1434" i="4"/>
  <c r="AE1435" i="4"/>
  <c r="AE1436" i="4"/>
  <c r="AE1437" i="4"/>
  <c r="AE1438" i="4"/>
  <c r="AE1439" i="4"/>
  <c r="AE1440" i="4"/>
  <c r="AE1441" i="4"/>
  <c r="AE1442" i="4"/>
  <c r="AE1443" i="4"/>
  <c r="AE1444" i="4"/>
  <c r="AE1445" i="4"/>
  <c r="AE1446" i="4"/>
  <c r="AE1447" i="4"/>
  <c r="AE1448" i="4"/>
  <c r="AE1449" i="4"/>
  <c r="AE1450" i="4"/>
  <c r="AE1451" i="4"/>
  <c r="AE1452" i="4"/>
  <c r="AE1453" i="4"/>
  <c r="AE1454" i="4"/>
  <c r="AE1455" i="4"/>
  <c r="AE1456" i="4"/>
  <c r="AE1457" i="4"/>
  <c r="AE1458" i="4"/>
  <c r="AE1459" i="4"/>
  <c r="AE1460" i="4"/>
  <c r="AE1461" i="4"/>
  <c r="AE1462" i="4"/>
  <c r="AE1463" i="4"/>
  <c r="AE1464" i="4"/>
  <c r="AE1465" i="4"/>
  <c r="AE1466" i="4"/>
  <c r="AE1467" i="4"/>
  <c r="AE1468" i="4"/>
  <c r="AE1469" i="4"/>
  <c r="AE1470" i="4"/>
  <c r="AE1471" i="4"/>
  <c r="AE1472" i="4"/>
  <c r="AE1473" i="4"/>
  <c r="AE1474" i="4"/>
  <c r="AE1475" i="4"/>
  <c r="AE1476" i="4"/>
  <c r="AE1477" i="4"/>
  <c r="AE1478" i="4"/>
  <c r="AE1479" i="4"/>
  <c r="AE1480" i="4"/>
  <c r="AE1481" i="4"/>
  <c r="AE1482" i="4"/>
  <c r="AE1483" i="4"/>
  <c r="AE1484" i="4"/>
  <c r="AE1485" i="4"/>
  <c r="AE1486" i="4"/>
  <c r="AE1487" i="4"/>
  <c r="AE1488" i="4"/>
  <c r="AE1489" i="4"/>
  <c r="AE1490" i="4"/>
  <c r="AE1491" i="4"/>
  <c r="AE1492" i="4"/>
  <c r="AE1493" i="4"/>
  <c r="AE1494" i="4"/>
  <c r="AE1495" i="4"/>
  <c r="AE1496" i="4"/>
  <c r="AE1497" i="4"/>
  <c r="AE1498" i="4"/>
  <c r="AE1499" i="4"/>
  <c r="AE1500" i="4"/>
  <c r="AE1501" i="4"/>
  <c r="AE1502" i="4"/>
  <c r="AE1503" i="4"/>
  <c r="AE1504" i="4"/>
  <c r="AE1505" i="4"/>
  <c r="AE1506" i="4"/>
  <c r="AE1507" i="4"/>
  <c r="AE1508" i="4"/>
  <c r="AE1509" i="4"/>
  <c r="AE1510" i="4"/>
  <c r="AE1511" i="4"/>
  <c r="AE1512" i="4"/>
  <c r="AE1513" i="4"/>
  <c r="AE1514" i="4"/>
  <c r="AE1515" i="4"/>
  <c r="AE1516" i="4"/>
  <c r="AE1517" i="4"/>
  <c r="AE1518" i="4"/>
  <c r="AE1519" i="4"/>
  <c r="AE1520" i="4"/>
  <c r="AE1521" i="4"/>
  <c r="AE1522" i="4"/>
  <c r="AE1523" i="4"/>
  <c r="AE1524" i="4"/>
  <c r="AE1525" i="4"/>
  <c r="AE1526" i="4"/>
  <c r="AE1527" i="4"/>
  <c r="AE1528" i="4"/>
  <c r="AE1529" i="4"/>
  <c r="AE1530" i="4"/>
  <c r="AE1531" i="4"/>
  <c r="AE1532" i="4"/>
  <c r="AE1533" i="4"/>
  <c r="AE1534" i="4"/>
  <c r="AE1535" i="4"/>
  <c r="AE1536" i="4"/>
  <c r="AE1537" i="4"/>
  <c r="AE1538" i="4"/>
  <c r="AE1539" i="4"/>
  <c r="AE1540" i="4"/>
  <c r="AE1541" i="4"/>
  <c r="AE1542" i="4"/>
  <c r="AE1543" i="4"/>
  <c r="AE1544" i="4"/>
  <c r="AE1545" i="4"/>
  <c r="AE1546" i="4"/>
  <c r="AE1547" i="4"/>
  <c r="AE1548" i="4"/>
  <c r="AE1549" i="4"/>
  <c r="AE1550" i="4"/>
  <c r="AE1551" i="4"/>
  <c r="AE1552" i="4"/>
  <c r="AE1553" i="4"/>
  <c r="AE1554" i="4"/>
  <c r="AE1555" i="4"/>
  <c r="AE1556" i="4"/>
  <c r="AE1557" i="4"/>
  <c r="AE1558" i="4"/>
  <c r="AE1559" i="4"/>
  <c r="AE1560" i="4"/>
  <c r="AE1561" i="4"/>
  <c r="AE1562" i="4"/>
  <c r="AE1563" i="4"/>
  <c r="AE1564" i="4"/>
  <c r="AE1565" i="4"/>
  <c r="AE1566" i="4"/>
  <c r="AE1567" i="4"/>
  <c r="AE1568" i="4"/>
  <c r="AE1569" i="4"/>
  <c r="AE1570" i="4"/>
  <c r="AE1571" i="4"/>
  <c r="AE1572" i="4"/>
  <c r="AE1573" i="4"/>
  <c r="AE1574" i="4"/>
  <c r="AE1575" i="4"/>
  <c r="AE1576" i="4"/>
  <c r="AE1577" i="4"/>
  <c r="AE1578" i="4"/>
  <c r="AE1579" i="4"/>
  <c r="AE1580" i="4"/>
  <c r="AE1581" i="4"/>
  <c r="AE1582" i="4"/>
  <c r="AE1583" i="4"/>
  <c r="AE1584" i="4"/>
  <c r="AE1585" i="4"/>
  <c r="AE1586" i="4"/>
  <c r="AE1587" i="4"/>
  <c r="AE1588" i="4"/>
  <c r="AE1589" i="4"/>
  <c r="AE1590" i="4"/>
  <c r="AE1591" i="4"/>
  <c r="AE1592" i="4"/>
  <c r="AE1593" i="4"/>
  <c r="AE1594" i="4"/>
  <c r="AE1595" i="4"/>
  <c r="AE1596" i="4"/>
  <c r="AE1597" i="4"/>
  <c r="AE1598" i="4"/>
  <c r="AE1599" i="4"/>
  <c r="AE1600" i="4"/>
  <c r="AE1601" i="4"/>
  <c r="AE1602" i="4"/>
  <c r="AE1603" i="4"/>
  <c r="AE1604" i="4"/>
  <c r="AE1605" i="4"/>
  <c r="AE1606" i="4"/>
  <c r="AE1607" i="4"/>
  <c r="AE1608" i="4"/>
  <c r="AE1609" i="4"/>
  <c r="AE1610" i="4"/>
  <c r="AE1611" i="4"/>
  <c r="AE1612" i="4"/>
  <c r="AE1613" i="4"/>
  <c r="AE1614" i="4"/>
  <c r="AE1615" i="4"/>
  <c r="AE1616" i="4"/>
  <c r="AE1617" i="4"/>
  <c r="AE1618" i="4"/>
  <c r="AE1619" i="4"/>
  <c r="AE1620" i="4"/>
  <c r="AE1621" i="4"/>
  <c r="AE1622" i="4"/>
  <c r="AE1623" i="4"/>
  <c r="AE1624" i="4"/>
  <c r="AE1625" i="4"/>
  <c r="AE1626" i="4"/>
  <c r="AE1627" i="4"/>
  <c r="AE1628" i="4"/>
  <c r="AE1629" i="4"/>
  <c r="AE1630" i="4"/>
  <c r="AE1631" i="4"/>
  <c r="AE1632" i="4"/>
  <c r="AE1633" i="4"/>
  <c r="AE1634" i="4"/>
  <c r="AE1635" i="4"/>
  <c r="AE1636" i="4"/>
  <c r="AE1637" i="4"/>
  <c r="AE1638" i="4"/>
  <c r="AE1639" i="4"/>
  <c r="AE1640" i="4"/>
  <c r="AE1641" i="4"/>
  <c r="AE1642" i="4"/>
  <c r="AE1643" i="4"/>
  <c r="AE1644" i="4"/>
  <c r="AE1645" i="4"/>
  <c r="AE1646" i="4"/>
  <c r="AE1647" i="4"/>
  <c r="AE1648" i="4"/>
  <c r="AE1649" i="4"/>
  <c r="AE1650" i="4"/>
  <c r="AE1651" i="4"/>
  <c r="AE1652" i="4"/>
  <c r="AE1653" i="4"/>
  <c r="AE1654" i="4"/>
  <c r="AE1655" i="4"/>
  <c r="AE1656" i="4"/>
  <c r="AE1657" i="4"/>
  <c r="AE1658" i="4"/>
  <c r="AE1659" i="4"/>
  <c r="AE1660" i="4"/>
  <c r="AE1661" i="4"/>
  <c r="AE1662" i="4"/>
  <c r="AE1663" i="4"/>
  <c r="AE1664" i="4"/>
  <c r="AE1665" i="4"/>
  <c r="AE1666" i="4"/>
  <c r="AE1667" i="4"/>
  <c r="AE1668" i="4"/>
  <c r="AE1669" i="4"/>
  <c r="AE1670" i="4"/>
  <c r="AE1671" i="4"/>
  <c r="AE1672" i="4"/>
  <c r="AE1673" i="4"/>
  <c r="AE1674" i="4"/>
  <c r="AE1675" i="4"/>
  <c r="AE1676" i="4"/>
  <c r="AE1677" i="4"/>
  <c r="AE1678" i="4"/>
  <c r="AE1679" i="4"/>
  <c r="AE1680" i="4"/>
  <c r="AE1681" i="4"/>
  <c r="AE1682" i="4"/>
  <c r="AE1683" i="4"/>
  <c r="AE1684" i="4"/>
  <c r="AE1685" i="4"/>
  <c r="AE1686" i="4"/>
  <c r="AE1687" i="4"/>
  <c r="AE1688" i="4"/>
  <c r="AE1689" i="4"/>
  <c r="AE1690" i="4"/>
  <c r="AE1691" i="4"/>
  <c r="AE1692" i="4"/>
  <c r="AE1693" i="4"/>
  <c r="AE1694" i="4"/>
  <c r="AE1695" i="4"/>
  <c r="AE1696" i="4"/>
  <c r="AE1697" i="4"/>
  <c r="AE1698" i="4"/>
  <c r="AE1699" i="4"/>
  <c r="AE1700" i="4"/>
  <c r="AE1701" i="4"/>
  <c r="AE1702" i="4"/>
  <c r="AE1703" i="4"/>
  <c r="AE1704" i="4"/>
  <c r="AE1705" i="4"/>
  <c r="AE1706" i="4"/>
  <c r="AE1707" i="4"/>
  <c r="AE1708" i="4"/>
  <c r="AE1709" i="4"/>
  <c r="AE1710" i="4"/>
  <c r="AE1711" i="4"/>
  <c r="AE1712" i="4"/>
  <c r="AE1713" i="4"/>
  <c r="AE1714" i="4"/>
  <c r="AE1715" i="4"/>
  <c r="AE1716" i="4"/>
  <c r="AE1717" i="4"/>
  <c r="AE1718" i="4"/>
  <c r="AE1719" i="4"/>
  <c r="AE1720" i="4"/>
  <c r="AE1721" i="4"/>
  <c r="AE1722" i="4"/>
  <c r="AE1723" i="4"/>
  <c r="AE1724" i="4"/>
  <c r="AE1725" i="4"/>
  <c r="AE1726" i="4"/>
  <c r="AE1727" i="4"/>
  <c r="AE1728" i="4"/>
  <c r="AE1729" i="4"/>
  <c r="AE1730" i="4"/>
  <c r="AE1731" i="4"/>
  <c r="AE1732" i="4"/>
  <c r="AE1733" i="4"/>
  <c r="AE1734" i="4"/>
  <c r="AE1735" i="4"/>
  <c r="AE1736" i="4"/>
  <c r="AE1737" i="4"/>
  <c r="AE1738" i="4"/>
  <c r="AE1739" i="4"/>
  <c r="AE1740" i="4"/>
  <c r="AE1741" i="4"/>
  <c r="AE1742" i="4"/>
  <c r="AE1743" i="4"/>
  <c r="AE1744" i="4"/>
  <c r="AE1745" i="4"/>
  <c r="AE1746" i="4"/>
  <c r="AE1747" i="4"/>
  <c r="AE1748" i="4"/>
  <c r="AE1749" i="4"/>
  <c r="AE1750" i="4"/>
  <c r="AE1751" i="4"/>
  <c r="AE1752" i="4"/>
  <c r="AE1753" i="4"/>
  <c r="AE1754" i="4"/>
  <c r="AE1755" i="4"/>
  <c r="AE1756" i="4"/>
  <c r="AE1757" i="4"/>
  <c r="AE1758" i="4"/>
  <c r="AE1759" i="4"/>
  <c r="AE1760" i="4"/>
  <c r="AE1761" i="4"/>
  <c r="AE1762" i="4"/>
  <c r="AE1763" i="4"/>
  <c r="AE1764" i="4"/>
  <c r="AE1765" i="4"/>
  <c r="AE1766" i="4"/>
  <c r="AE1767" i="4"/>
  <c r="AE1768" i="4"/>
  <c r="AE1769" i="4"/>
  <c r="AE1770" i="4"/>
  <c r="AE1771" i="4"/>
  <c r="AE1772" i="4"/>
  <c r="AE1773" i="4"/>
  <c r="AE1774" i="4"/>
  <c r="AE1775" i="4"/>
  <c r="AE1776" i="4"/>
  <c r="AE1777" i="4"/>
  <c r="AE1778" i="4"/>
  <c r="AE1779" i="4"/>
  <c r="AE1780" i="4"/>
  <c r="AE1781" i="4"/>
  <c r="AE1782" i="4"/>
  <c r="AE1783" i="4"/>
  <c r="AE1784" i="4"/>
  <c r="AE1785" i="4"/>
  <c r="AE1786" i="4"/>
  <c r="AE1787" i="4"/>
  <c r="AE1788" i="4"/>
  <c r="AE1789" i="4"/>
  <c r="AE1790" i="4"/>
  <c r="AE1791" i="4"/>
  <c r="AE1792" i="4"/>
  <c r="AE1793" i="4"/>
  <c r="AE1794" i="4"/>
  <c r="AE1795" i="4"/>
  <c r="AE1796" i="4"/>
  <c r="AE1797" i="4"/>
  <c r="AE1798" i="4"/>
  <c r="AE1799" i="4"/>
  <c r="AE1800" i="4"/>
  <c r="AE1801" i="4"/>
  <c r="AE1802" i="4"/>
  <c r="AE1803" i="4"/>
  <c r="AE1804" i="4"/>
  <c r="AE1805" i="4"/>
  <c r="AE1806" i="4"/>
  <c r="AE1807" i="4"/>
  <c r="AE1808" i="4"/>
  <c r="AE1809" i="4"/>
  <c r="AE1810" i="4"/>
  <c r="AE1811" i="4"/>
  <c r="AE1812" i="4"/>
  <c r="AE1813" i="4"/>
  <c r="AE1814" i="4"/>
  <c r="AE1815" i="4"/>
  <c r="AE1816" i="4"/>
  <c r="AE1817" i="4"/>
  <c r="AE1818" i="4"/>
  <c r="AE1819" i="4"/>
  <c r="AE1820" i="4"/>
  <c r="AE1821" i="4"/>
  <c r="AE1822" i="4"/>
  <c r="AE1823" i="4"/>
  <c r="AE1824" i="4"/>
  <c r="AE1825" i="4"/>
  <c r="AE1826" i="4"/>
  <c r="AE1827" i="4"/>
  <c r="AE1828" i="4"/>
  <c r="AE1829" i="4"/>
  <c r="AE1830" i="4"/>
  <c r="AE1831" i="4"/>
  <c r="AE1832" i="4"/>
  <c r="AE1833" i="4"/>
  <c r="AE1834" i="4"/>
  <c r="AE1835" i="4"/>
  <c r="D94" i="9" l="1"/>
  <c r="D93" i="9" l="1"/>
  <c r="D89" i="9" l="1"/>
  <c r="D88" i="9" l="1"/>
  <c r="D87" i="9" l="1"/>
  <c r="D82" i="9" l="1"/>
  <c r="D79" i="9" l="1"/>
  <c r="D78" i="9"/>
  <c r="D77" i="9" l="1"/>
  <c r="D73" i="9" l="1"/>
  <c r="D72" i="9" l="1"/>
  <c r="D71" i="9"/>
  <c r="D69" i="9" l="1"/>
  <c r="D68" i="9"/>
  <c r="D67" i="9"/>
  <c r="D65" i="9"/>
  <c r="D62" i="9" l="1"/>
  <c r="G59" i="9" l="1"/>
  <c r="D61" i="9" l="1"/>
  <c r="D60" i="9" l="1"/>
  <c r="D59" i="9" l="1"/>
  <c r="D57" i="9" l="1"/>
  <c r="D51" i="9"/>
  <c r="D56" i="9" l="1"/>
  <c r="D55" i="9" l="1"/>
  <c r="D54" i="9"/>
  <c r="D53" i="9" l="1"/>
  <c r="D52" i="9" l="1"/>
  <c r="D49" i="9" l="1"/>
  <c r="D48" i="9" l="1"/>
  <c r="D45" i="9" l="1"/>
  <c r="D42" i="9" l="1"/>
  <c r="D40" i="9" l="1"/>
  <c r="D35" i="9" l="1"/>
  <c r="D34" i="9" l="1"/>
  <c r="D33" i="9" l="1"/>
  <c r="D25" i="9" l="1"/>
  <c r="D23" i="9" l="1"/>
  <c r="D22" i="9" l="1"/>
  <c r="D21" i="9" l="1"/>
  <c r="D20" i="9" l="1"/>
  <c r="D17" i="9" l="1"/>
  <c r="D13" i="9" l="1"/>
  <c r="D12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Sales Document</t>
        </r>
      </text>
    </comment>
    <comment ref="B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Requested deliv.date</t>
        </r>
      </text>
    </comment>
    <comment ref="C7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Created On</t>
        </r>
      </text>
    </comment>
    <comment ref="D7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Promise Date</t>
        </r>
      </text>
    </comment>
    <comment ref="E7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Customer PO Number</t>
        </r>
      </text>
    </comment>
    <comment ref="F7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Customer Number</t>
        </r>
      </text>
    </comment>
    <comment ref="G7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Customer Name</t>
        </r>
      </text>
    </comment>
    <comment ref="H7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Ship To address</t>
        </r>
      </text>
    </comment>
    <comment ref="I7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Line Number</t>
        </r>
      </text>
    </comment>
    <comment ref="J7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Material</t>
        </r>
      </text>
    </comment>
    <comment ref="K7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Material Description</t>
        </r>
      </text>
    </comment>
    <comment ref="L7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Revision Level</t>
        </r>
      </text>
    </comment>
    <comment ref="M7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Ordered Quantity</t>
        </r>
      </text>
    </comment>
    <comment ref="N7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Unit Price</t>
        </r>
      </text>
    </comment>
    <comment ref="O7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Currency</t>
        </r>
      </text>
    </comment>
    <comment ref="P7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Supply Source</t>
        </r>
      </text>
    </comment>
    <comment ref="Q7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Work Order</t>
        </r>
      </text>
    </comment>
    <comment ref="R7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Serial Number</t>
        </r>
      </text>
    </comment>
    <comment ref="S7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>MRP controller</t>
        </r>
      </text>
    </comment>
    <comment ref="T7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Core (Work Center)</t>
        </r>
      </text>
    </comment>
    <comment ref="U7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Target Quantity</t>
        </r>
      </text>
    </comment>
    <comment ref="V7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Work Order Status</t>
        </r>
      </text>
    </comment>
    <comment ref="W7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Operation Number</t>
        </r>
      </text>
    </comment>
    <comment ref="X7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Current Operation Status</t>
        </r>
      </text>
    </comment>
    <comment ref="Y7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>Current Operation Description</t>
        </r>
      </text>
    </comment>
    <comment ref="Z7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>Quantity Delivered</t>
        </r>
      </text>
    </comment>
    <comment ref="AA7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Work Order Creation Date</t>
        </r>
      </text>
    </comment>
    <comment ref="AB7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Basic Start Date</t>
        </r>
      </text>
    </comment>
    <comment ref="AC7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>Basic finish date</t>
        </r>
      </text>
    </comment>
    <comment ref="AD7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>Scheduled start</t>
        </r>
      </text>
    </comment>
    <comment ref="AE7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>Scheduled finish</t>
        </r>
      </text>
    </comment>
    <comment ref="AF7" authorId="0" shapeId="0" xr:uid="{00000000-0006-0000-0500-000020000000}">
      <text>
        <r>
          <rPr>
            <b/>
            <sz val="9"/>
            <color indexed="81"/>
            <rFont val="Tahoma"/>
            <family val="2"/>
          </rPr>
          <t>Completed Date</t>
        </r>
      </text>
    </comment>
    <comment ref="AG7" authorId="0" shapeId="0" xr:uid="{00000000-0006-0000-0500-000021000000}">
      <text>
        <r>
          <rPr>
            <b/>
            <sz val="9"/>
            <color indexed="81"/>
            <rFont val="Tahoma"/>
            <family val="2"/>
          </rPr>
          <t>Vendor Name</t>
        </r>
      </text>
    </comment>
    <comment ref="AH7" authorId="0" shapeId="0" xr:uid="{00000000-0006-0000-0500-000022000000}">
      <text>
        <r>
          <rPr>
            <b/>
            <sz val="9"/>
            <color indexed="81"/>
            <rFont val="Tahoma"/>
            <family val="2"/>
          </rPr>
          <t>Vendor No</t>
        </r>
      </text>
    </comment>
    <comment ref="AI7" authorId="0" shapeId="0" xr:uid="{00000000-0006-0000-0500-000023000000}">
      <text>
        <r>
          <rPr>
            <b/>
            <sz val="9"/>
            <color indexed="81"/>
            <rFont val="Tahoma"/>
            <family val="2"/>
          </rPr>
          <t>Purcahse Order for external operation</t>
        </r>
      </text>
    </comment>
    <comment ref="AJ7" authorId="0" shapeId="0" xr:uid="{00000000-0006-0000-0500-000024000000}">
      <text>
        <r>
          <rPr>
            <b/>
            <sz val="9"/>
            <color indexed="81"/>
            <rFont val="Tahoma"/>
            <family val="2"/>
          </rPr>
          <t>PO Due Date(Delivery Date)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4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Tomahawk Threads OSP on Template 101717875</t>
        </r>
      </text>
    </comment>
    <comment ref="E134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SCHLUMBERGER Coil Tubing</t>
        </r>
      </text>
    </comment>
    <comment ref="E182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CUT THREADS AT PUMA</t>
        </r>
      </text>
    </comment>
    <comment ref="E1578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Rubber Cutback or Final Inspection required.</t>
        </r>
      </text>
    </comment>
    <comment ref="E1579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Rubber Cutback or Final Inspection required.</t>
        </r>
      </text>
    </comment>
    <comment ref="E2464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 NOT CUTBACK RUBBER PROFILE.</t>
        </r>
      </text>
    </comment>
    <comment ref="E4025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Pathfinder, Threads Only - Dropshipped from OSP Supplier.</t>
        </r>
      </text>
    </comment>
    <comment ref="A4700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update routings and BOMs manually.</t>
        </r>
      </text>
    </comment>
    <comment ref="A4707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update routings and BOMs manually.</t>
        </r>
      </text>
    </comment>
  </commentList>
</comments>
</file>

<file path=xl/sharedStrings.xml><?xml version="1.0" encoding="utf-8"?>
<sst xmlns="http://schemas.openxmlformats.org/spreadsheetml/2006/main" count="44036" uniqueCount="9897">
  <si>
    <t>ABC</t>
  </si>
  <si>
    <t>SCHED RES</t>
  </si>
  <si>
    <t>LOCATION</t>
  </si>
  <si>
    <t>WO#</t>
  </si>
  <si>
    <t>START DATE</t>
  </si>
  <si>
    <t>BLAST DATE</t>
  </si>
  <si>
    <t>MONTH</t>
  </si>
  <si>
    <t>CORE</t>
  </si>
  <si>
    <t>%</t>
  </si>
  <si>
    <t>ITEM DESC</t>
  </si>
  <si>
    <t>CUSTOMER NAME</t>
  </si>
  <si>
    <t>USING ASSY</t>
  </si>
  <si>
    <t>CURRENT OP DESC</t>
  </si>
  <si>
    <t>DAYS IDLE</t>
  </si>
  <si>
    <t>PROMISE DATE</t>
  </si>
  <si>
    <t>HOT</t>
  </si>
  <si>
    <t>Serial Number</t>
  </si>
  <si>
    <t>A</t>
  </si>
  <si>
    <t>XN101877748</t>
  </si>
  <si>
    <t>XN104838721</t>
  </si>
  <si>
    <t>XN103558320</t>
  </si>
  <si>
    <t>XN104750260</t>
  </si>
  <si>
    <t>XN103187342</t>
  </si>
  <si>
    <t>XN102825818</t>
  </si>
  <si>
    <t>XN102033813</t>
  </si>
  <si>
    <t>XN104781094</t>
  </si>
  <si>
    <t>XN104571972</t>
  </si>
  <si>
    <t>XN104221573</t>
  </si>
  <si>
    <t>XN103466735</t>
  </si>
  <si>
    <t>XN104750235</t>
  </si>
  <si>
    <t>XN985-00748</t>
  </si>
  <si>
    <t>XN101650786</t>
  </si>
  <si>
    <t>TRANSFER TO SUPERMKT</t>
  </si>
  <si>
    <t>XN104503524</t>
  </si>
  <si>
    <t>XN101723214</t>
  </si>
  <si>
    <t>XN104395139</t>
  </si>
  <si>
    <t>XN104723633</t>
  </si>
  <si>
    <t>XN985-00552</t>
  </si>
  <si>
    <t>XN104726684</t>
  </si>
  <si>
    <t>XN104684704</t>
  </si>
  <si>
    <t>XN104800822</t>
  </si>
  <si>
    <t>XN104775379</t>
  </si>
  <si>
    <t>XN985-00608</t>
  </si>
  <si>
    <t>XN104842536</t>
  </si>
  <si>
    <t>XN104788575</t>
  </si>
  <si>
    <t>SUPERMKT</t>
  </si>
  <si>
    <t>XN985-00438</t>
  </si>
  <si>
    <t>XN103192185</t>
  </si>
  <si>
    <t>XN103607433</t>
  </si>
  <si>
    <t>XN104838651</t>
  </si>
  <si>
    <t>XN104646733</t>
  </si>
  <si>
    <t>XN985-00610</t>
  </si>
  <si>
    <t>XN104204856</t>
  </si>
  <si>
    <t>XN103469822</t>
  </si>
  <si>
    <t>XN103611563</t>
  </si>
  <si>
    <t>XN102683679</t>
  </si>
  <si>
    <t>XN102687037</t>
  </si>
  <si>
    <t>XN104793491</t>
  </si>
  <si>
    <t>XN985-00437</t>
  </si>
  <si>
    <t>XN100852821</t>
  </si>
  <si>
    <t>XN102779219</t>
  </si>
  <si>
    <t>XN985-00655</t>
  </si>
  <si>
    <t>XN104401938</t>
  </si>
  <si>
    <t>XN103636168</t>
  </si>
  <si>
    <t>XN104735914</t>
  </si>
  <si>
    <t>XN104755472</t>
  </si>
  <si>
    <t>XN104204804</t>
  </si>
  <si>
    <t>XN985-00699</t>
  </si>
  <si>
    <t>XN103346063</t>
  </si>
  <si>
    <t>XN102829965</t>
  </si>
  <si>
    <t>XN102078598</t>
  </si>
  <si>
    <t>XN104395138</t>
  </si>
  <si>
    <t>XN103006114</t>
  </si>
  <si>
    <t>XN985-02293</t>
  </si>
  <si>
    <t>XN985-00770</t>
  </si>
  <si>
    <t>Canada</t>
  </si>
  <si>
    <t>S675785.0-HR-STD-THRD</t>
  </si>
  <si>
    <t>STATOR - ASSEMBLY</t>
  </si>
  <si>
    <t>MRB</t>
  </si>
  <si>
    <t>985-00438</t>
  </si>
  <si>
    <t>S700788.5-NBR-HR-STD-DISCUT</t>
  </si>
  <si>
    <t>XN104215297</t>
  </si>
  <si>
    <t>XN104581974</t>
  </si>
  <si>
    <t>XN102875038</t>
  </si>
  <si>
    <t>XN104702486</t>
  </si>
  <si>
    <t>XN103245166</t>
  </si>
  <si>
    <t>XN104742471</t>
  </si>
  <si>
    <t>XN104707107</t>
  </si>
  <si>
    <t>XN104215988</t>
  </si>
  <si>
    <t>WO</t>
  </si>
  <si>
    <t>SEQ #</t>
  </si>
  <si>
    <t>IFR BY MRB RACK/ RESHOOT</t>
  </si>
  <si>
    <t>S700788.5-HR-0.5OS-DISCUT-RELINE</t>
  </si>
  <si>
    <t>ENSIGN ENERGY</t>
  </si>
  <si>
    <t>RESHOOT PROCESSED 04.03</t>
  </si>
  <si>
    <t>S675783.0-SLOW-NBR-HR-1OS-RELINE</t>
  </si>
  <si>
    <t>BLACK DIAMOND OILFIELD RENTALS LLC</t>
  </si>
  <si>
    <t>RESHOOT 04.04</t>
  </si>
  <si>
    <t>S900788.4-HR-STD-DISCUT-THRD-RELINE</t>
  </si>
  <si>
    <t>PHOENIX TECHNOLOGY SERVICES USA, INC</t>
  </si>
  <si>
    <t>RESHOOT PROCESSED 04.04</t>
  </si>
  <si>
    <t>XN104439611</t>
  </si>
  <si>
    <t>XN104396890</t>
  </si>
  <si>
    <t>XN104623205</t>
  </si>
  <si>
    <t>XN103259100</t>
  </si>
  <si>
    <t>XN101415529</t>
  </si>
  <si>
    <t>XN104673680</t>
  </si>
  <si>
    <t>S287565.0-NBR-HR-2OS-MODA1 THRD</t>
  </si>
  <si>
    <t>S825787.0-HR-0.5US</t>
  </si>
  <si>
    <t>CAVO DRILLING MOTORS</t>
  </si>
  <si>
    <t>S725787.5-HR-STD-THRD-FLEX-RELINE</t>
  </si>
  <si>
    <t>XN103343808</t>
  </si>
  <si>
    <t>XN104233136</t>
  </si>
  <si>
    <t>S900788.4-HR-0.5US-DISCUT-THRD-RELINE</t>
  </si>
  <si>
    <t>S825787.0-HR-0.5US-DISCUT-THRD-RELINE</t>
  </si>
  <si>
    <t>S700788.5-HR-STD-RELINE</t>
  </si>
  <si>
    <t>XN104864369</t>
  </si>
  <si>
    <t>S825787.0-HR-0.5US-RELINE</t>
  </si>
  <si>
    <t>S825787.0-HR-STD-RELINE</t>
  </si>
  <si>
    <t>TOTAL DIRECTIONAL SERVICES, LLC</t>
  </si>
  <si>
    <t>S800785.9-HR-STD-RELINE</t>
  </si>
  <si>
    <t>S875676.6-HR-STD-RELINE</t>
  </si>
  <si>
    <t>XN103619268</t>
  </si>
  <si>
    <t>XN104630010</t>
  </si>
  <si>
    <t>XN102842268</t>
  </si>
  <si>
    <t>XN104750180</t>
  </si>
  <si>
    <t>XN101422556</t>
  </si>
  <si>
    <t>XN103081073</t>
  </si>
  <si>
    <t>S650786.4-HR-0.5OS-RELINE</t>
  </si>
  <si>
    <t>S700789.4-HR-STD-RELINE</t>
  </si>
  <si>
    <t>XN103471046</t>
  </si>
  <si>
    <t>S575787.6-HR-STD-THRD-RELINE</t>
  </si>
  <si>
    <t>SB CONSULTING, LLC</t>
  </si>
  <si>
    <t>XN101886798</t>
  </si>
  <si>
    <t>S675785.7-T1-HR-STD-RELINE</t>
  </si>
  <si>
    <t>S800785.9-HR-0.5US-RELINE</t>
  </si>
  <si>
    <t>IAE INTERNATIONAL, INC</t>
  </si>
  <si>
    <t>XN102811751</t>
  </si>
  <si>
    <t>XN103411459</t>
  </si>
  <si>
    <t>XN104579179</t>
  </si>
  <si>
    <t>XN104866119</t>
  </si>
  <si>
    <t>S962783.9-HR-0.5OS-THRD-RELINE</t>
  </si>
  <si>
    <t>XN103383393</t>
  </si>
  <si>
    <t>XN104435795</t>
  </si>
  <si>
    <t>XN985-01850</t>
  </si>
  <si>
    <t>S713787.5-HR-STD-THRD-FLEX-RELINE</t>
  </si>
  <si>
    <t>XN103660765</t>
  </si>
  <si>
    <t>S900676.6-HR-STD-DISCUT-THRD-RELINE</t>
  </si>
  <si>
    <t>XN101534398</t>
  </si>
  <si>
    <t>XN985-00534</t>
  </si>
  <si>
    <t>S550788.5-HR-STD-DISCUT-RELINE</t>
  </si>
  <si>
    <t>S962783.9-HR-0.5US-RELINE</t>
  </si>
  <si>
    <t>S675785.7-T1-HR-0.5US-RELINE</t>
  </si>
  <si>
    <t>S825787.0-XE-STD-RELINE</t>
  </si>
  <si>
    <t>S700788.5-HR-1US-RELINE</t>
  </si>
  <si>
    <t>XN985-00890</t>
  </si>
  <si>
    <t>XN104581986</t>
  </si>
  <si>
    <t>XN103599676</t>
  </si>
  <si>
    <t>VIPER ENERGY TECHNOLOGY, LLC</t>
  </si>
  <si>
    <t>S5156710.4-XR-1OS-RELINE</t>
  </si>
  <si>
    <t>S700788.5-HR-STD-DISCUT-RELINE</t>
  </si>
  <si>
    <t>S800783.4-HR-STD-RELINE</t>
  </si>
  <si>
    <t>XN102694747</t>
  </si>
  <si>
    <t>XN103138981</t>
  </si>
  <si>
    <t>XN100930306</t>
  </si>
  <si>
    <t>S700783.5-HR-STD-RELINE</t>
  </si>
  <si>
    <t>S825787.0-XE-0.5US-RELINE</t>
  </si>
  <si>
    <t>RENEGADE OIL TOOLS, LLC</t>
  </si>
  <si>
    <t>PATRIOT DRILLING SERVICES LLC</t>
  </si>
  <si>
    <t>S663787.9-XE-1US-RELINE</t>
  </si>
  <si>
    <t>S5756710.6-HR-STD-DISCUT-RELINE</t>
  </si>
  <si>
    <t>XN103067945</t>
  </si>
  <si>
    <t>S700788.5-XE-STD-RELINE</t>
  </si>
  <si>
    <t>XN104735780</t>
  </si>
  <si>
    <t>XN103002528</t>
  </si>
  <si>
    <t>XN985-00511</t>
  </si>
  <si>
    <t>S675457.0-HR-1US-DISCUT-RELINE</t>
  </si>
  <si>
    <t>XN104677420</t>
  </si>
  <si>
    <t>S5256710.5-HR-STD-DISCUT-THRD-RELINE</t>
  </si>
  <si>
    <t>XN104227229</t>
  </si>
  <si>
    <t>XN102996318</t>
  </si>
  <si>
    <t>XN985-00700</t>
  </si>
  <si>
    <t>XN985-01826</t>
  </si>
  <si>
    <t>S700788.5-XE-STD-DISCUT-RELINE</t>
  </si>
  <si>
    <t>S962784.8-XE-STD-THRD-RELINE</t>
  </si>
  <si>
    <t>S500678.0-HR-STD-RELINE</t>
  </si>
  <si>
    <t>XN985-01426</t>
  </si>
  <si>
    <t>XN985-01527</t>
  </si>
  <si>
    <t>Completed</t>
  </si>
  <si>
    <t>S700787.9-HR-1US-DISCUT</t>
  </si>
  <si>
    <t>S700788.5-NBR-HR-STD</t>
  </si>
  <si>
    <t>S800783.4-NBR-HR-STD</t>
  </si>
  <si>
    <t>S825787.0-NBR-HR-STD</t>
  </si>
  <si>
    <t>S7256710.7-HR-STD-THRD-DS1</t>
  </si>
  <si>
    <t>XS101815594</t>
  </si>
  <si>
    <t>S500678.8-HR-STD-RELINE</t>
  </si>
  <si>
    <t>XN103202214</t>
  </si>
  <si>
    <t>S675785.0-NBR-HR-STD RELINE</t>
  </si>
  <si>
    <t>XN101276273</t>
  </si>
  <si>
    <t>S700784.8-HR-STD-RELINE</t>
  </si>
  <si>
    <t>XN102994597</t>
  </si>
  <si>
    <t>XN103284230</t>
  </si>
  <si>
    <t>S500678.0-HR-1OS-DISCUT-RELINE</t>
  </si>
  <si>
    <t>XN101759045</t>
  </si>
  <si>
    <t>XN985-00694</t>
  </si>
  <si>
    <t>S675785.0-HR-STD-RELINE</t>
  </si>
  <si>
    <t>XN985-00859</t>
  </si>
  <si>
    <t>XN101362298</t>
  </si>
  <si>
    <t>XN101307211</t>
  </si>
  <si>
    <t>XN985-01259</t>
  </si>
  <si>
    <t>S7256710.7-HR-2OS-RELINE</t>
  </si>
  <si>
    <t>XN103363229</t>
  </si>
  <si>
    <t>XN101381801</t>
  </si>
  <si>
    <t>S675786.4-HR-STD-RELINE</t>
  </si>
  <si>
    <t>XN101329954</t>
  </si>
  <si>
    <t>XN101876601</t>
  </si>
  <si>
    <t>XN104862508</t>
  </si>
  <si>
    <t>S800784.0-XE-1US-RELINE</t>
  </si>
  <si>
    <t>XN104744686</t>
  </si>
  <si>
    <t>S500678.8-HR-STD-DISCUT-RELINE</t>
  </si>
  <si>
    <t>S800785.9-HR-STD-THRD-DISCUT-RELINE</t>
  </si>
  <si>
    <t>S700674.6-HR-STD-RELINE</t>
  </si>
  <si>
    <t>XN104842474</t>
  </si>
  <si>
    <t>S625783.0-SLOW-HR-1US-RELINE</t>
  </si>
  <si>
    <t>XN104704452</t>
  </si>
  <si>
    <t>S800783.4-HR-1US-RELINE</t>
  </si>
  <si>
    <t>Month</t>
  </si>
  <si>
    <t>DEPT/LINE</t>
  </si>
  <si>
    <t>CURR RES</t>
  </si>
  <si>
    <t>END DATE</t>
  </si>
  <si>
    <t>REQ HRS</t>
  </si>
  <si>
    <t>SCHED QTY</t>
  </si>
  <si>
    <t>UOM</t>
  </si>
  <si>
    <t>ORDER TYPE</t>
  </si>
  <si>
    <t>JOB (ORDER) #</t>
  </si>
  <si>
    <t>SCHED OP SEQ</t>
  </si>
  <si>
    <t>CURR OP SEQ</t>
  </si>
  <si>
    <t>OP DESC</t>
  </si>
  <si>
    <t>NEXT OP SEQ</t>
  </si>
  <si>
    <t>NEXT OP DESC</t>
  </si>
  <si>
    <t>PLANNING CATEGORY</t>
  </si>
  <si>
    <t>PLANNING CATEGORY DESCRIPTION</t>
  </si>
  <si>
    <t>WO SCHED COMPL</t>
  </si>
  <si>
    <t>SO SCHED SHIP DATE</t>
  </si>
  <si>
    <t>1 / 2</t>
  </si>
  <si>
    <t>UTILIZATION %</t>
  </si>
  <si>
    <t>Action</t>
  </si>
  <si>
    <t>Sales Document</t>
  </si>
  <si>
    <t>Requested deliv.date</t>
  </si>
  <si>
    <t>Created On</t>
  </si>
  <si>
    <t>Promise Date</t>
  </si>
  <si>
    <t>Customer PO Number</t>
  </si>
  <si>
    <t>Customer Number</t>
  </si>
  <si>
    <t>Customer Name</t>
  </si>
  <si>
    <t>Ship To address</t>
  </si>
  <si>
    <t>Line Number</t>
  </si>
  <si>
    <t>Material</t>
  </si>
  <si>
    <t>Material Description</t>
  </si>
  <si>
    <t>Revision Level</t>
  </si>
  <si>
    <t>Ordered Quantity</t>
  </si>
  <si>
    <t>Unit Price</t>
  </si>
  <si>
    <t>Currency</t>
  </si>
  <si>
    <t>Supply Source</t>
  </si>
  <si>
    <t>Work Order</t>
  </si>
  <si>
    <t>MRP controller</t>
  </si>
  <si>
    <t>Core (Work Center)</t>
  </si>
  <si>
    <t>Target Quantity</t>
  </si>
  <si>
    <t>Work Order Status</t>
  </si>
  <si>
    <t>Operation Number</t>
  </si>
  <si>
    <t>Current Operation Status</t>
  </si>
  <si>
    <t>Current Operation Description</t>
  </si>
  <si>
    <t>Quantity Delivered</t>
  </si>
  <si>
    <t>Work Order Creation Date</t>
  </si>
  <si>
    <t>Basic Start Date</t>
  </si>
  <si>
    <t>Basic finish date</t>
  </si>
  <si>
    <t>Scheduled start</t>
  </si>
  <si>
    <t>Scheduled finish</t>
  </si>
  <si>
    <t>Completed Date</t>
  </si>
  <si>
    <t>Vendor Name</t>
  </si>
  <si>
    <t>Vendor No</t>
  </si>
  <si>
    <t>Purcahse Order for external operation</t>
  </si>
  <si>
    <t>PO Due Date(Delivery Date)</t>
  </si>
  <si>
    <t>JOB #</t>
  </si>
  <si>
    <t>Description</t>
  </si>
  <si>
    <t>ITEM</t>
  </si>
  <si>
    <t>DESCRIPTION</t>
  </si>
  <si>
    <t>REV</t>
  </si>
  <si>
    <t>CUSTOMER</t>
  </si>
  <si>
    <t>WO DUE</t>
  </si>
  <si>
    <t>SO DUE DATE</t>
  </si>
  <si>
    <t>WO STATUS</t>
  </si>
  <si>
    <t>JOB STATUS</t>
  </si>
  <si>
    <t>LAST WIP</t>
  </si>
  <si>
    <t>STATUS</t>
  </si>
  <si>
    <t>SALES ORDER</t>
  </si>
  <si>
    <t>PLANNING</t>
  </si>
  <si>
    <t>Qty</t>
  </si>
  <si>
    <t>PN</t>
  </si>
  <si>
    <t>PN DESC</t>
  </si>
  <si>
    <t>OV PO #</t>
  </si>
  <si>
    <t>SEQ NO</t>
  </si>
  <si>
    <t>RESOURCE</t>
  </si>
  <si>
    <t>DUE</t>
  </si>
  <si>
    <t>VENDOR NAME</t>
  </si>
  <si>
    <t>SO LINE DATE</t>
  </si>
  <si>
    <t>LINIE PROMISE DATE</t>
  </si>
  <si>
    <t>WO DATE</t>
  </si>
  <si>
    <t>Current Operation</t>
  </si>
  <si>
    <t>SERIAL#</t>
  </si>
  <si>
    <t>PO NUMBER</t>
  </si>
  <si>
    <t>CODE</t>
  </si>
  <si>
    <t>R962783.7-DTX-FWC-STD-SLD-4.500 IF</t>
  </si>
  <si>
    <t>*AC</t>
  </si>
  <si>
    <t>Unreleased</t>
  </si>
  <si>
    <t>DTX Rotor</t>
  </si>
  <si>
    <t>BAR, 7.50 x 228.00 17-4PH SST</t>
  </si>
  <si>
    <t>R825455.3-FCHR-2.00 BORE-3.50 IF</t>
  </si>
  <si>
    <t>*AA</t>
  </si>
  <si>
    <t>Conventional Rotor</t>
  </si>
  <si>
    <t>BAR, 5.25 x 228.00 17-4PH SST</t>
  </si>
  <si>
    <t>R962784.8-FCHR-2.00 BORE-4.50 IF</t>
  </si>
  <si>
    <t>*AE</t>
  </si>
  <si>
    <t>BAR, 7.50 x 252.00 17-4PH SST</t>
  </si>
  <si>
    <t>R962564.0-FCHR-SLD-4.00FH</t>
  </si>
  <si>
    <t>KTC Machining - Rotor (MAKE)</t>
  </si>
  <si>
    <t>BAR, 6.50 x 228.00 17-4PH SST</t>
  </si>
  <si>
    <t>R962564.0-T2-FWC-2.00 BORE-4.50 IF</t>
  </si>
  <si>
    <t>*AD</t>
  </si>
  <si>
    <t>BAR, 7.50 x 240.00 17-4PH SST</t>
  </si>
  <si>
    <t>Job Mass Loaded on 08-OCT-2023 21:50:44 (server timezone)</t>
  </si>
  <si>
    <t>R800785.9-FCHR-SLD-2.125-6 SA</t>
  </si>
  <si>
    <t>*AB</t>
  </si>
  <si>
    <t>FP215-DO NOT SHIP</t>
  </si>
  <si>
    <t>BAR, 5.75 x 300.00 17-4PH SST, 120 KSI MIN YS</t>
  </si>
  <si>
    <t>R7256710.7-FCHR-1.00 BORE-API NC35</t>
  </si>
  <si>
    <t>BAR, 5.25 x 312.00 17-4PH SST, 145 KSI MIN YS</t>
  </si>
  <si>
    <t>2481703-FA</t>
  </si>
  <si>
    <t>S500M, HOUSING, STATORADAPTOR, FIXED</t>
  </si>
  <si>
    <t>DynaForce - Lower Ends</t>
  </si>
  <si>
    <t>S500784.5-NBR-HR-1OS-THRD</t>
  </si>
  <si>
    <t>Reline - NBR-HR</t>
  </si>
  <si>
    <t>981-00566</t>
  </si>
  <si>
    <t>STR TB, 5.00 x 0.625W x 229.5 - 4140/42</t>
  </si>
  <si>
    <t>R675785.0-FCHR-1.00 BORE-3.50 HUGHES SLIMLINE H-</t>
  </si>
  <si>
    <t>BAR, 5.25 x 204.00 17-4PH SST, 145 KSI MIN YS</t>
  </si>
  <si>
    <t>Job Mass Loaded on 08-OCT-2023 21:50:54 (server timezone)</t>
  </si>
  <si>
    <t>R725787.5-FCHR-SLD-3.50-3 V125</t>
  </si>
  <si>
    <t>BAR, 5.25 x 264.00 17-4PH SST, 120 KSI PHOENIX</t>
  </si>
  <si>
    <t>Job Mass Loaded on 24-JUN-2023 17:28:57 (server timezone)</t>
  </si>
  <si>
    <t>R675786.0-FCHR-SLD-1.375-6 SA-2G</t>
  </si>
  <si>
    <t>BAR, 4.75 x 228.00 17-4PH SST</t>
  </si>
  <si>
    <t>Job Mass Loaded on 08-OCT-2023 21:50:53 (server timezone)</t>
  </si>
  <si>
    <t>Job Mass Loaded on 13-AUG-2023 20:39:28 (server timezone)</t>
  </si>
  <si>
    <t>Job Mass Loaded on 26-DEC-2023 05:14:48 (server timezone)</t>
  </si>
  <si>
    <t>985-01314</t>
  </si>
  <si>
    <t>R800784.0-FCHR-SLD-BLNK</t>
  </si>
  <si>
    <t>BAR, 5.50 x 204.00 17-4PH SST</t>
  </si>
  <si>
    <t>Job Mass Loaded on 16-FEB-2024 09:03:40 (server timezone)</t>
  </si>
  <si>
    <t>R825787.0-FCHR-SLD-2.125-6 SA</t>
  </si>
  <si>
    <t>BAR, 6.00 x 300.00 17-4PH SST, 145 KSI MIN YS</t>
  </si>
  <si>
    <t>R500784.5-FWC-SLD-2.375HUGHES SLIMLINE H-90</t>
  </si>
  <si>
    <t>BAR, 4.00 X 240.00 17-4PH SST, 145 KSI MIN YS</t>
  </si>
  <si>
    <t>R962784.8-FCHR-2.00 BORE-4.50 FH</t>
  </si>
  <si>
    <t>*AF</t>
  </si>
  <si>
    <t>BAR, 6.50 x 240.00 17-4PH SST</t>
  </si>
  <si>
    <t>Job Mass Loaded on 08-OCT-2023 21:50:49 (server timezone)</t>
  </si>
  <si>
    <t>R900788.4-FCHR-SLD-API NC40 MOD</t>
  </si>
  <si>
    <t>BAR, 6.50 x 288.00 17-4PH SST, 120 KSI PHOENIX</t>
  </si>
  <si>
    <t>Job Mass Loaded on 08-OCT-2023 21:50:56 (server timezone)</t>
  </si>
  <si>
    <t>R5756711.8-FCHR-SLD-1.375-6SA</t>
  </si>
  <si>
    <t>BAR, 4.25 x 276.00 17-4PH SST, 145 KSI MIN YS</t>
  </si>
  <si>
    <t>R1125784.8-FWC-SLD-4.500 REG</t>
  </si>
  <si>
    <t>R675783.3-T1-FCHR-1.00 BORE-2.875 REG</t>
  </si>
  <si>
    <t>BAR, 4.75 x 240.00 17-4PH SST</t>
  </si>
  <si>
    <t>R57591011.0-FCHR-SLD-2.875 IF</t>
  </si>
  <si>
    <t>BAR, 4.50 x 288.00 17-4PH SST, 145 KSI MIN YS</t>
  </si>
  <si>
    <t>Job Mass Loaded on 05-JUN-2023 20:13:42 (server timezone)</t>
  </si>
  <si>
    <t>Job Mass Loaded on 06-SEP-2023 09:23:37 (server timezone)</t>
  </si>
  <si>
    <t>Job Mass Loaded on 08-OCT-2023 21:50:46 (server timezone)</t>
  </si>
  <si>
    <t>R500566.7-FCHR-SLD-1.375-6SA</t>
  </si>
  <si>
    <t>BAR, 3.50 x 252.00 17-4PH SST, 145 KSI MIN YS</t>
  </si>
  <si>
    <t>Job Mass Loaded on 09-MAY-2023 06:17:47 (server timezone)</t>
  </si>
  <si>
    <t>R675783.4-DTX-FWC-US-BORED- 3.500 HUGHES SLIMLIN</t>
  </si>
  <si>
    <t>BAR, 5.250 X 190.00 17-4PH 145Ksi</t>
  </si>
  <si>
    <t>S962784.8-HR-STD-THRD</t>
  </si>
  <si>
    <t>Stator - NBR-HR</t>
  </si>
  <si>
    <t>981-01198</t>
  </si>
  <si>
    <t>STR TB, 9.625 X0.875W X 246.75</t>
  </si>
  <si>
    <t>R5006710.4-FWC-SLD-2.375 HUGHES SLIMLINE H-90</t>
  </si>
  <si>
    <t>Job Mass Loaded on 09-MAY-2023 06:18:09 (server timezone)</t>
  </si>
  <si>
    <t>R700786.8-FCHR-1.00 BORE-3.50 HUGHES SLIMLINE H-</t>
  </si>
  <si>
    <t>BAR, 5.25 x 252.00 17-4PH SST, 145 KSI MIN YS</t>
  </si>
  <si>
    <t>Job Mass Loaded on 08-OCT-2023 21:50:43 (server timezone)</t>
  </si>
  <si>
    <t>Job Mass Loaded on 16-FEB-2024 09:03:39 (server timezone)</t>
  </si>
  <si>
    <t>R675785.0-FWC-SLD-3.50 HUGHES SLIMLINE H-90</t>
  </si>
  <si>
    <t>R500785.7-FCHR-SLD-2.375 HUGHES SLIMLINE H-90</t>
  </si>
  <si>
    <t>BAR, 4.00 X 252.00 X 17-4 PH SST, 145 KSI MIN YS</t>
  </si>
  <si>
    <t>Job Mass Loaded on 09-MAY-2023 06:18:07 (server timezone)</t>
  </si>
  <si>
    <t>R962783.7-DTX-FWC-US-2.00 BORE-4.500 IF</t>
  </si>
  <si>
    <t>S-297227</t>
  </si>
  <si>
    <t>R475568.3-FCHR-1.00 BORE-2.375 PAC</t>
  </si>
  <si>
    <t>*AJ</t>
  </si>
  <si>
    <t>BAR, 3.25 x 240.00 17-4PH SST</t>
  </si>
  <si>
    <t>S1125784.8-HR-STD-THRD</t>
  </si>
  <si>
    <t>STR TB, 11.25OD X 1.699W x 247.00LG</t>
  </si>
  <si>
    <t>Job Mass Loaded on 08-OCT-2023 21:50:50 (server timezone)</t>
  </si>
  <si>
    <t>Job Mass Loaded on 27-FEB-2024 08:30:39 (server timezone)</t>
  </si>
  <si>
    <t>R700788.5-FCHR-SLD-2.125-6 SA</t>
  </si>
  <si>
    <t>BAR, 5.25 x 300.00 17-4PH SST, 145 KSI MIN YS</t>
  </si>
  <si>
    <t>Job Mass Loaded on 09-MAY-2023 06:17:53 (server timezone)</t>
  </si>
  <si>
    <t>R875676.6-FCHR-SLD-2.125-6 SA</t>
  </si>
  <si>
    <t>BAR, 6.50 x 300.00 17-4PH SST, 145 KSI MIN YS</t>
  </si>
  <si>
    <t>Job Mass Loaded on 08-OCT-2023 21:50:51 (server timezone)</t>
  </si>
  <si>
    <t>S-293006</t>
  </si>
  <si>
    <t>R475456.0-FCHR-1US-1.00BORE-2.375 HEF MOD</t>
  </si>
  <si>
    <t>*AN</t>
  </si>
  <si>
    <t>BAR, 3.00 x 180.00 17-4PH SST</t>
  </si>
  <si>
    <t>Job Mass Loaded on 08-OCT-2023 21:50:52 (server timezone)</t>
  </si>
  <si>
    <t>R825787.0-FCHR-SLD-API NC40 MOD</t>
  </si>
  <si>
    <t>BAR, 6.00 x 288.00 17-4PH SST, 120 KSI PHOENIX</t>
  </si>
  <si>
    <t>Job Mass Loaded on 07-MAR-2024 09:59:48 (server timezone)</t>
  </si>
  <si>
    <t>Job Mass Loaded on 27-JUN-2023 15:05:43 (server timezone)</t>
  </si>
  <si>
    <t>981-00060</t>
  </si>
  <si>
    <t>HSG, BLNK 6.75 X .625W X 194.50</t>
  </si>
  <si>
    <t>R7256710.7-FWC-1.00 BORE-API NC35</t>
  </si>
  <si>
    <t>S700786.8-HR-1OS-THRD-DISCUT</t>
  </si>
  <si>
    <t>981-01211</t>
  </si>
  <si>
    <t>STR TB, 7.00 X 0.750W X 246.25 - 4140/42</t>
  </si>
  <si>
    <t>R675785.0-FWC-1.00 BORE-2.875 API REG</t>
  </si>
  <si>
    <t>BAR, 4.75 x 192.00 17-4PH SST</t>
  </si>
  <si>
    <t>Job Mass Loaded on 09-MAY-2023 06:18:11 (server timezone)</t>
  </si>
  <si>
    <t>R475MHS, SHORT RADIUS, TOP LEVEL, KIT</t>
  </si>
  <si>
    <t>R475MHS, UPPER STATIONARY BRG, DRU2-120RS.804</t>
  </si>
  <si>
    <t>Job Mass Loaded on 25-MAR-2024 10:22:51 (server timezone)</t>
  </si>
  <si>
    <t>R5257813.1-PPWC-SLD-2.375 HUGHES SLIMLINE H-90</t>
  </si>
  <si>
    <t>DISCOVERY DOWNHOLE SERVICES</t>
  </si>
  <si>
    <t>PO-WY3231</t>
  </si>
  <si>
    <t>BAR, 3.75 x 264.00 17-4PH SST, 145 KSI MIN YS</t>
  </si>
  <si>
    <t xml:space="preserve">525131R025 </t>
  </si>
  <si>
    <t>Job Mass Loaded on 03-SEP-2023 18:16:06 (server timezone)</t>
  </si>
  <si>
    <t>R675785.7-T1-FCHR-SLD-1.375-6 SA</t>
  </si>
  <si>
    <t>BAR, 5.00 x 264.00 17-4PH SST</t>
  </si>
  <si>
    <t>Job Mass Loaded on 08-OCT-2023 21:50:42 (server timezone)</t>
  </si>
  <si>
    <t>Job Mass Loaded on 11-FEB-2024 07:58:53 (server timezone)</t>
  </si>
  <si>
    <t>S5006710.4-HR-1OS-THRD</t>
  </si>
  <si>
    <t>XA101768902</t>
  </si>
  <si>
    <t>HSG, BLNK 5.00 X .400/.500W X 228.00 PUR</t>
  </si>
  <si>
    <t>Job Mass Loaded on 09-MAY-2023 06:18:04 (server timezone)</t>
  </si>
  <si>
    <t>T1046133</t>
  </si>
  <si>
    <t>R962784.8-FWC-2.00 BORE-4.50 FH</t>
  </si>
  <si>
    <t>*AG</t>
  </si>
  <si>
    <t>2480172-FA</t>
  </si>
  <si>
    <t>BLANKS</t>
  </si>
  <si>
    <t>S500M, TRANSMISSION, RETAINER, BOOTED</t>
  </si>
  <si>
    <t>Released</t>
  </si>
  <si>
    <t>2421880-SR</t>
  </si>
  <si>
    <t>R675787.9-FCHR-SLD-1.375-6 SA-2G</t>
  </si>
  <si>
    <t>BAR, 4.75 x 300.00 17-4PH SST, 145 KSI MIN YS</t>
  </si>
  <si>
    <t>Job Mass Loaded on 27-AUG-2023 15:56:18 (server timezone)</t>
  </si>
  <si>
    <t>R675678.1-FCHR-SLD-1.375-6 SA-2G</t>
  </si>
  <si>
    <t>BAR, 4.75 x 228.00 17-4PH SST, 145 KSI MIN YS</t>
  </si>
  <si>
    <t>Job Mass Loaded on 08-OCT-2023 21:50:57 (server timezone)</t>
  </si>
  <si>
    <t>S500784.5-HR-1OS-THRD</t>
  </si>
  <si>
    <t>981-00568P</t>
  </si>
  <si>
    <t>HSG, BLNK 5.00 X .625/.525W X 229.25 PURCHASED</t>
  </si>
  <si>
    <t>S962M, HSG, STATOR ADAPTER, ABH, SRG</t>
  </si>
  <si>
    <t>2451691-DS1</t>
  </si>
  <si>
    <t>S675785.0-HR-1OS-THRD</t>
  </si>
  <si>
    <t>R675783.5-FWC-SLD-3.50 HUGHES SLIMLINE H-90</t>
  </si>
  <si>
    <t>BAR, 5.25 x 264.00 17-4PH SST, 145 KSI MIN YS</t>
  </si>
  <si>
    <t>S-293348</t>
  </si>
  <si>
    <t>R475456.0-PFCHR-STD-1.00 BORE-2.375 HEF MOD</t>
  </si>
  <si>
    <t>*AM</t>
  </si>
  <si>
    <t>C474-TEMP</t>
  </si>
  <si>
    <t>982-02053</t>
  </si>
  <si>
    <t>T70078X.X STATOR MOLD TOOLING</t>
  </si>
  <si>
    <t>Stator Tooling</t>
  </si>
  <si>
    <t>982-00030</t>
  </si>
  <si>
    <t>T675 TENSION ROD - 20.00</t>
  </si>
  <si>
    <t>R962784.8-FWC-2.00 BORE-4.50 IF</t>
  </si>
  <si>
    <t>Job Mass Loaded on 09-MAY-2023 06:18:10 (server timezone)</t>
  </si>
  <si>
    <t>Job Mass Loaded on 08-OCT-2023 21:50:48 (server timezone)</t>
  </si>
  <si>
    <t>Job Mass Loaded on 08-OCT-2023 21:50:45 (server timezone)</t>
  </si>
  <si>
    <t>R7006712.1-FCHR-2.125-6SA</t>
  </si>
  <si>
    <t>2451836-DS1</t>
  </si>
  <si>
    <t>S475568.3-HR-STD-THRD</t>
  </si>
  <si>
    <t>981-00970</t>
  </si>
  <si>
    <t>STR TB, 4.75 X 0.500W X243.00 4140/42</t>
  </si>
  <si>
    <t>S675783.4-DTX-NBR-HR-STD-6.000-4 VO38</t>
  </si>
  <si>
    <t>TUBE, PROFILED 675783.4-DTX-STD-ECM</t>
  </si>
  <si>
    <t>S675783.3-T1-HR-1OS-THRD</t>
  </si>
  <si>
    <t>981-00619</t>
  </si>
  <si>
    <t>STR TB, 6.75 x 0.625W x 245.25 - 4140/42</t>
  </si>
  <si>
    <t>Job Mass Loaded on 24-JUN-2023 17:29:37 (server timezone)</t>
  </si>
  <si>
    <t>Job Mass Loaded on 04-OCT-2023 05:33:10 (server timezone)</t>
  </si>
  <si>
    <t>Job Mass Loaded on 12-DEC-2023 05:45:38 (server timezone)</t>
  </si>
  <si>
    <t>R500678.8-FCHR-SLD-1.375-6 SA</t>
  </si>
  <si>
    <t>BAR, 3.50 x 276.00 17-4PH SST, 145 KSI MIN YS</t>
  </si>
  <si>
    <t>R700786.8-FCHR-1.00 BORE-2.875 HUGHES SLIMLINE H</t>
  </si>
  <si>
    <t>A675M, BEARING, RADIAL,UPPER, INNER, VORTEX</t>
  </si>
  <si>
    <t>PowerPak - Lower Ends</t>
  </si>
  <si>
    <t>Job Mass Loaded on 11-FEB-2024 07:58:51 (server timezone)</t>
  </si>
  <si>
    <t>S500678.8-HR-STD</t>
  </si>
  <si>
    <t>XA104214384</t>
  </si>
  <si>
    <t>HSG, BLNK 5.00 X .500/.400W X 275.00 PUR</t>
  </si>
  <si>
    <t>Job Mass Loaded on 11-FEB-2024 07:58:52 (server timezone)</t>
  </si>
  <si>
    <t>2504268-MA</t>
  </si>
  <si>
    <t>STATOR, 287A7837SPOS XTH</t>
  </si>
  <si>
    <t>Stator - HN234</t>
  </si>
  <si>
    <t>Job Mass Loaded on 25-MAR-2024 10:22:50 (server timezone)</t>
  </si>
  <si>
    <t xml:space="preserve">525131R024 </t>
  </si>
  <si>
    <t>R962564.0-T2-FWC-2.00 BORE-4.00 FH</t>
  </si>
  <si>
    <t xml:space="preserve">525131R027 </t>
  </si>
  <si>
    <t>Job Mass Loaded on 09-MAY-2023 06:18:12 (server timezone)</t>
  </si>
  <si>
    <t>Job Mass Loaded on 11-FEB-2024 07:58:50 (server timezone)</t>
  </si>
  <si>
    <t>Job Mass Loaded on 08-OCT-2023 21:50:41 (server timezone)</t>
  </si>
  <si>
    <t>S-293931</t>
  </si>
  <si>
    <t>R962564.0-T2-PFCHR-2.00BORE-4.00 FH</t>
  </si>
  <si>
    <t>2451777-DS1</t>
  </si>
  <si>
    <t>S500788.4-HR-STD-THRD</t>
  </si>
  <si>
    <t>XA101451389</t>
  </si>
  <si>
    <t>HSG, BLNK 5.00 X .500/.400W X 250.00 (8 TYP.) PU</t>
  </si>
  <si>
    <t>R475783.8-FCHR-1.00 BORE-2.375 HEF MOD</t>
  </si>
  <si>
    <t>BAR, 3.25 x 180.00 17-4PH SST</t>
  </si>
  <si>
    <t>R500788.2-FCHR-SLD-1.375-6SA</t>
  </si>
  <si>
    <t>BAR, 3.75 x 240.00 17-4PH SST</t>
  </si>
  <si>
    <t>Job Mass Loaded on 11-FEB-2024 07:58:48 (server timezone)</t>
  </si>
  <si>
    <t>R962346.0-FWC-SLD-4.50 IF</t>
  </si>
  <si>
    <t>XS100929821</t>
  </si>
  <si>
    <t>S962784.8-HR-1OS-THRD-DS1</t>
  </si>
  <si>
    <t>XA104621814</t>
  </si>
  <si>
    <t>HSG, BLNK 9.625 X .875WX 246.50 DS-1 PUR</t>
  </si>
  <si>
    <t>985-00042</t>
  </si>
  <si>
    <t>R962565.0-FCHR-SLD-4.000 FH</t>
  </si>
  <si>
    <t>Job Mass Loaded on 08-OCT-2023 21:50:39 (server timezone)</t>
  </si>
  <si>
    <t>Job Mass Loaded on 12-DEC-2023 05:45:56 (server timezone)</t>
  </si>
  <si>
    <t>R675457.0-FWC-1.00 BORE-2.875 REG</t>
  </si>
  <si>
    <t>BAR, 4.50 x 204.00 17-4PH SST</t>
  </si>
  <si>
    <t>OSP - CARBIDE COATING</t>
  </si>
  <si>
    <t>CMM - FINAL</t>
  </si>
  <si>
    <t>78089-</t>
  </si>
  <si>
    <t>CARB ANY V</t>
  </si>
  <si>
    <t>PRECISION SPRAY &amp; COATINGS, LLC</t>
  </si>
  <si>
    <t>5MRB</t>
  </si>
  <si>
    <t>X104395138</t>
  </si>
  <si>
    <t>STATOR - AUTOCLAVE</t>
  </si>
  <si>
    <t>24-454</t>
  </si>
  <si>
    <t>900-00000X</t>
  </si>
  <si>
    <t>Stator, Customer Owned Item</t>
  </si>
  <si>
    <t xml:space="preserve">SBS88-25 </t>
  </si>
  <si>
    <t>R800783.4-FCHR-SLD-1.375-6 SA-2G</t>
  </si>
  <si>
    <t>CMM - MILL</t>
  </si>
  <si>
    <t>BAR, 5.50 x 300.00 17-4PH SST</t>
  </si>
  <si>
    <t>C467-A</t>
  </si>
  <si>
    <t>C500678.8_HR-1US</t>
  </si>
  <si>
    <t>SMITH - A DIVISION OF SCHLUMBERGER CANADA LIMITED</t>
  </si>
  <si>
    <t>OSP - CHROME PLATING</t>
  </si>
  <si>
    <t>CMM - FINAL CORE</t>
  </si>
  <si>
    <t>IR-DDC-6312</t>
  </si>
  <si>
    <t>General Tooling</t>
  </si>
  <si>
    <t>982-01147</t>
  </si>
  <si>
    <t>T500 BLEED CONE</t>
  </si>
  <si>
    <t>77902-</t>
  </si>
  <si>
    <t>CHROME PL</t>
  </si>
  <si>
    <t>PRECISION INDUSTRIES INC***</t>
  </si>
  <si>
    <t>S-283681</t>
  </si>
  <si>
    <t>HOUSING, RADIAL, BEARING, LH, A700M</t>
  </si>
  <si>
    <t>*AH</t>
  </si>
  <si>
    <t>BLANKING CELL NEW</t>
  </si>
  <si>
    <t>ISSUE MATERIAL</t>
  </si>
  <si>
    <t>78068-</t>
  </si>
  <si>
    <t>CORE: STATOR, 15C-XX00 CPCP, 115 IN LONG</t>
  </si>
  <si>
    <t>BAR, 2.50 x 120.00 17-4PH SST</t>
  </si>
  <si>
    <t>78250-</t>
  </si>
  <si>
    <t>X101234055</t>
  </si>
  <si>
    <t>S500788.2-HR-1OS-DISCUT-RELINE</t>
  </si>
  <si>
    <t>PCMS-240161</t>
  </si>
  <si>
    <t xml:space="preserve">TDS5782-47 </t>
  </si>
  <si>
    <t>Job Mass Loaded on 08-OCT-2023 21:50:55 (server timezone)</t>
  </si>
  <si>
    <t>PREP CELL</t>
  </si>
  <si>
    <t>R700674.6-FCHR-SLD-2.125-6 SA</t>
  </si>
  <si>
    <t>POST MILL AND INSPECTION</t>
  </si>
  <si>
    <t>R700784.8-FCHR-SLD-2.125-6 SA-2G</t>
  </si>
  <si>
    <t>RYAN DIRECTIONAL SERVICES</t>
  </si>
  <si>
    <t>OSP CHROME - R700784.8</t>
  </si>
  <si>
    <t>PLAN FOR OSP - CHROME PLATING</t>
  </si>
  <si>
    <t>BAR, 5.50 x 300.00 17-4PH SST, 145 KSI MIN YS</t>
  </si>
  <si>
    <t>78147-</t>
  </si>
  <si>
    <t xml:space="preserve">CH74801 </t>
  </si>
  <si>
    <t>985-01414</t>
  </si>
  <si>
    <t>S287567.0-NBR-HR-STD-2.563-6 SA</t>
  </si>
  <si>
    <t>STATOR CT - AUTOCLAVE</t>
  </si>
  <si>
    <t>STATOR CT - INJECTION</t>
  </si>
  <si>
    <t>Coiled Tubing Stator</t>
  </si>
  <si>
    <t>TBG, 2.875 X .258W X 117.25</t>
  </si>
  <si>
    <t>S01C2</t>
  </si>
  <si>
    <t>S962783.7-DTX-NBR-HR-STD-8.390-4 VO38</t>
  </si>
  <si>
    <t>*AL</t>
  </si>
  <si>
    <t>DTX Stator - NBR-HR</t>
  </si>
  <si>
    <t>XA101876604</t>
  </si>
  <si>
    <t>S962783.7-DTX-STD-COUNTER BORED TUBE-PUR</t>
  </si>
  <si>
    <t>Job Mass Loaded on 28-MAR-2024 14:42:27 (server timezone)</t>
  </si>
  <si>
    <t>X103357640</t>
  </si>
  <si>
    <t>S700788.5-NBR-HR-STD-RELINE</t>
  </si>
  <si>
    <t>WELLBENDERS DIRECTIONAL SERVICES LLC</t>
  </si>
  <si>
    <t>OSP - RUBBER REMOVAL</t>
  </si>
  <si>
    <t xml:space="preserve">7007885-022 </t>
  </si>
  <si>
    <t>Job Mass Loaded on 28-MAR-2024 14:49:16 (server timezone)</t>
  </si>
  <si>
    <t>X104684704</t>
  </si>
  <si>
    <t>S675785.0-XE-STD-RELINE</t>
  </si>
  <si>
    <t>7-1217</t>
  </si>
  <si>
    <t>Reline - NED-1</t>
  </si>
  <si>
    <t xml:space="preserve">RS678504 </t>
  </si>
  <si>
    <t>C456-A</t>
  </si>
  <si>
    <t>C962783.9_HR-0.5US</t>
  </si>
  <si>
    <t>PRE MILL CELL - CORE</t>
  </si>
  <si>
    <t>982-00227</t>
  </si>
  <si>
    <t>T962 BLEED CONE</t>
  </si>
  <si>
    <t>X102097670</t>
  </si>
  <si>
    <t>S500781.2-NBR-HR-STD-RELINE</t>
  </si>
  <si>
    <t>NTS AMEGA WEST USA, INC.</t>
  </si>
  <si>
    <t xml:space="preserve">RE10023S </t>
  </si>
  <si>
    <t>STATOR - VSS INJECTION</t>
  </si>
  <si>
    <t xml:space="preserve">S475-003-AWAV </t>
  </si>
  <si>
    <t>S03C6</t>
  </si>
  <si>
    <t>X102700985</t>
  </si>
  <si>
    <t>S650782.3-NBR-HR-STD-DISCUT-RELINE</t>
  </si>
  <si>
    <t xml:space="preserve">S650-030-AWAV </t>
  </si>
  <si>
    <t>X103693022</t>
  </si>
  <si>
    <t>S800785.9-XP-0.5US-RELINE</t>
  </si>
  <si>
    <t>RIVAL DOWNHOLE TOOLS, LLC</t>
  </si>
  <si>
    <t>RW-24-0187</t>
  </si>
  <si>
    <t xml:space="preserve">19-0489-02-002 </t>
  </si>
  <si>
    <t>X104222491</t>
  </si>
  <si>
    <t xml:space="preserve">S8007859-001 </t>
  </si>
  <si>
    <t>PREP - INDUCTION COIL</t>
  </si>
  <si>
    <t>ALLOCATE MATERIAL</t>
  </si>
  <si>
    <t>XA102826602</t>
  </si>
  <si>
    <t>HSG, BLNK 8.25 X .875/.750W X 300.00 PUR</t>
  </si>
  <si>
    <t>Job Mass Loaded on 08-OCT-2023 21:50:38 (server timezone)</t>
  </si>
  <si>
    <t>OSP - SHOTPEEN</t>
  </si>
  <si>
    <t>78037-</t>
  </si>
  <si>
    <t>7-1163</t>
  </si>
  <si>
    <t>78034-</t>
  </si>
  <si>
    <t>S01D2</t>
  </si>
  <si>
    <t>STATORS - THINWALL INSPECT FEATURES AND CERTIFY STATOR</t>
  </si>
  <si>
    <t>OSP - SHOTPEEN &amp; CARBIDE COATING</t>
  </si>
  <si>
    <t>PRE MILL CELL</t>
  </si>
  <si>
    <t>C475-A</t>
  </si>
  <si>
    <t>C5356710.2_HR-1OS</t>
  </si>
  <si>
    <t>982-00006</t>
  </si>
  <si>
    <t>T475 TENSION NUT</t>
  </si>
  <si>
    <t>R5256710.5-FCHR-SLD-APINC23</t>
  </si>
  <si>
    <t>OSP CHROME - R5256710.5</t>
  </si>
  <si>
    <t>BAR, 3.75 x 264.00 17-4PH SST, 120 KSI PHOENIX</t>
  </si>
  <si>
    <t>78077-</t>
  </si>
  <si>
    <t xml:space="preserve">RT5250937-PTS </t>
  </si>
  <si>
    <t>X103400998</t>
  </si>
  <si>
    <t>S5156710.4-HR-1OS-RELINE</t>
  </si>
  <si>
    <t>SCIENTIFIC DRILLING INTL.</t>
  </si>
  <si>
    <t>PREP - STAMPING &amp; INSPECTION</t>
  </si>
  <si>
    <t>R475783.8-FWC-SLD-2.375HUGHES SLIMLINE H-90</t>
  </si>
  <si>
    <t>BAR, 3.75 x 192.00 17-4PH SST, 145 KSI MIN YS</t>
  </si>
  <si>
    <t>77931-</t>
  </si>
  <si>
    <t>77930-</t>
  </si>
  <si>
    <t>R962783.7-DTX-STD-FCHR-SLD-4.500 IF</t>
  </si>
  <si>
    <t>TRANSFER TO SHIPPING/RECEIVING</t>
  </si>
  <si>
    <t>C476-A</t>
  </si>
  <si>
    <t>C700788.5_HR-1OS-STD-TAPERED</t>
  </si>
  <si>
    <t>982-00031</t>
  </si>
  <si>
    <t>T675 SLEEVE NUT</t>
  </si>
  <si>
    <t>R850785.9-FWC-SLD-4.00 HUGHES H-90</t>
  </si>
  <si>
    <t>BAR, 6.25 X 312.00 17-4PH SST, 145 KSI MIN YS</t>
  </si>
  <si>
    <t>77928-</t>
  </si>
  <si>
    <t>X102033813</t>
  </si>
  <si>
    <t>S800785.9-NBR-HR-STD-RELINE</t>
  </si>
  <si>
    <t>INTREPID DIRECTIONAL DRILLING SPECIALISTS LTD</t>
  </si>
  <si>
    <t xml:space="preserve">GD800203 </t>
  </si>
  <si>
    <t>X103358290</t>
  </si>
  <si>
    <t>S525786.8-XP-STD-THRD-RELINE</t>
  </si>
  <si>
    <t>RW-24-0214</t>
  </si>
  <si>
    <t>2451764-1RW</t>
  </si>
  <si>
    <t>S03A1</t>
  </si>
  <si>
    <t>REFER TO WO 2451764-1RW</t>
  </si>
  <si>
    <t>STATOR - SHOTPEEN</t>
  </si>
  <si>
    <t>POST MILL AND INSPECTION COILED TUBING ROTOR</t>
  </si>
  <si>
    <t>2506090-1RW</t>
  </si>
  <si>
    <t>S01C6</t>
  </si>
  <si>
    <t>X101876601</t>
  </si>
  <si>
    <t>S962783.7-DTX-NBR-HR-STD-8.390-4 VO38-RELINE</t>
  </si>
  <si>
    <t>Schlumberger Overseas, SA</t>
  </si>
  <si>
    <t>REFER TO WO 2506090-1RW</t>
  </si>
  <si>
    <t>DTX Reline - NBR-HR</t>
  </si>
  <si>
    <t xml:space="preserve">F96S1000 </t>
  </si>
  <si>
    <t>2511219-1RW</t>
  </si>
  <si>
    <t>P01D2</t>
  </si>
  <si>
    <t>X103126583</t>
  </si>
  <si>
    <t>S500676.4-NTX-NBR-HR-STD-DISCUT-RELINE</t>
  </si>
  <si>
    <t>REFER TO RWK WO 2511219-1RW</t>
  </si>
  <si>
    <t>TRANSFER TO S/R</t>
  </si>
  <si>
    <t xml:space="preserve">ST5000155PTS </t>
  </si>
  <si>
    <t>78076-</t>
  </si>
  <si>
    <t>DRIVER</t>
  </si>
  <si>
    <t>R675785.0-FCHR-SLD-BLNK</t>
  </si>
  <si>
    <t>78202-</t>
  </si>
  <si>
    <t>2223-00049</t>
  </si>
  <si>
    <t>REWORK RELINES</t>
  </si>
  <si>
    <t>REFER TO RWK WO 2511219-2RW</t>
  </si>
  <si>
    <t>Relines Others</t>
  </si>
  <si>
    <t>2490725-SR</t>
  </si>
  <si>
    <t>CORE: STATOR, 53C-XX00 CPCP, 164 IN LONG</t>
  </si>
  <si>
    <t>ROTOR CT - CUT THREADS</t>
  </si>
  <si>
    <t>BAR, 3.00 x 168.00 17-4PH SST</t>
  </si>
  <si>
    <t>X103481617</t>
  </si>
  <si>
    <t>STATOR - DISASSEMBLY</t>
  </si>
  <si>
    <t xml:space="preserve">ST9000250PTS </t>
  </si>
  <si>
    <t>2511219-2RW</t>
  </si>
  <si>
    <t>STATOR - LTC1 - METAL PROFILE SCAN</t>
  </si>
  <si>
    <t>S962M, BEARING, RADIAL,LOWER, INNER</t>
  </si>
  <si>
    <t>BEARINGS -  FINAL INSPECTION</t>
  </si>
  <si>
    <t>PLAN  FOR OSP - PHOSPHATE AND SHOTPEEN</t>
  </si>
  <si>
    <t>S-287924</t>
  </si>
  <si>
    <t>BEARING, RADIAL, UPPER,INNER, A825M</t>
  </si>
  <si>
    <t>*AK</t>
  </si>
  <si>
    <t>PHOSPHATE NEW</t>
  </si>
  <si>
    <t>PLAN FOR OSP - PHOSPHATE</t>
  </si>
  <si>
    <t>77970-</t>
  </si>
  <si>
    <t>HEAT TREAT</t>
  </si>
  <si>
    <t>TEXAS HEAT TREATING</t>
  </si>
  <si>
    <t>78270-</t>
  </si>
  <si>
    <t>BRG PHOS</t>
  </si>
  <si>
    <t>SUPERIOR SHOT PEENING, INC.</t>
  </si>
  <si>
    <t>2517503-PEG</t>
  </si>
  <si>
    <t>S03A3</t>
  </si>
  <si>
    <t>S675782.9-T1-XR-1OS</t>
  </si>
  <si>
    <t>STATORS - PEG CURING - LOOSEN TENSION NUT WITH IMPACT GUN</t>
  </si>
  <si>
    <t>Stator - NED-1</t>
  </si>
  <si>
    <t>981-01042</t>
  </si>
  <si>
    <t>HSG, BLNK  6.75 x .625Wx 220.00</t>
  </si>
  <si>
    <t>2453436-SR</t>
  </si>
  <si>
    <t>78088-</t>
  </si>
  <si>
    <t>BEARING, RADIAL, LOWER,OUTER, S700M</t>
  </si>
  <si>
    <t>HEAT TREAT NEW</t>
  </si>
  <si>
    <t>CORE: STATOR, 53C-XX00 CPCP, 56 IN LONG</t>
  </si>
  <si>
    <t>77976-</t>
  </si>
  <si>
    <t>FUSION</t>
  </si>
  <si>
    <t>X104726685</t>
  </si>
  <si>
    <t>USR0061004</t>
  </si>
  <si>
    <t xml:space="preserve">Z7D2305903 </t>
  </si>
  <si>
    <t>C424-B</t>
  </si>
  <si>
    <t>C800785.9_HR-0.5US</t>
  </si>
  <si>
    <t>982-00197</t>
  </si>
  <si>
    <t>T800/T775 BLEED CONE</t>
  </si>
  <si>
    <t>2490513-CMM</t>
  </si>
  <si>
    <t>Rotor, Customer Owned Item - CMM Only</t>
  </si>
  <si>
    <t>CMM ONLY - ISSUE MATERIAL - CUSTOMER OWNED PART</t>
  </si>
  <si>
    <t>2507802-1RW</t>
  </si>
  <si>
    <t>REFER TO RWK WO 2507802-2RW</t>
  </si>
  <si>
    <t>X102779219</t>
  </si>
  <si>
    <t>STATOR - BLD END CUTBACK</t>
  </si>
  <si>
    <t>24-473</t>
  </si>
  <si>
    <t>78194-</t>
  </si>
  <si>
    <t>REMOV RBR</t>
  </si>
  <si>
    <t>CLEAN TUBE LLC</t>
  </si>
  <si>
    <t xml:space="preserve">SBS85-40 </t>
  </si>
  <si>
    <t>78069-</t>
  </si>
  <si>
    <t>981-00371</t>
  </si>
  <si>
    <t>CLOTH, MATRIX 3, CARBIDE  .045 +.005/-.000 THICK</t>
  </si>
  <si>
    <t>MIX CLOTH</t>
  </si>
  <si>
    <t>Raw Material - Bearings &amp; Rotors</t>
  </si>
  <si>
    <t>R500678.0-FCHR-SLD-1.375-6 SA-2G</t>
  </si>
  <si>
    <t>BAR, 3.50 x 240.00 17-4PH SST</t>
  </si>
  <si>
    <t>S-287922</t>
  </si>
  <si>
    <t>BEARING, RADIAL, LOWER,INNER, A825M</t>
  </si>
  <si>
    <t>FINISH CELL NEW</t>
  </si>
  <si>
    <t>78292-</t>
  </si>
  <si>
    <t>STATOR - INJ END CUTBACK</t>
  </si>
  <si>
    <t>2507802-2RW</t>
  </si>
  <si>
    <t>REFERT TO RWK WO 2507802-3RW</t>
  </si>
  <si>
    <t>78186-</t>
  </si>
  <si>
    <t>R5256710.5-FWC-SLD-1.375-6 SA-2G</t>
  </si>
  <si>
    <t>OSP CARBIDE - MOORES</t>
  </si>
  <si>
    <t>IR-DDC-6387</t>
  </si>
  <si>
    <t xml:space="preserve">RT5251026-PTS </t>
  </si>
  <si>
    <t>T1035850</t>
  </si>
  <si>
    <t>A962M, HOUSING, STATOR ADAPTOR, ABH</t>
  </si>
  <si>
    <t>OSP CORROSION COATING</t>
  </si>
  <si>
    <t>CORROSION COATING VISUAL INSPECTION</t>
  </si>
  <si>
    <t>2509275-ENG</t>
  </si>
  <si>
    <t>2223-00019</t>
  </si>
  <si>
    <t>REWORK MACHINED PARTS</t>
  </si>
  <si>
    <t>Mach Shop Others</t>
  </si>
  <si>
    <t>ASSEMBLY - BEARING - PACK - 7.00 S1</t>
  </si>
  <si>
    <t>R213564.9-FCHR-1US-SLD-THRD</t>
  </si>
  <si>
    <t>Coiled Tubing Rotor</t>
  </si>
  <si>
    <t>BAR, 1.50 x 96.00 17-4 PH SST</t>
  </si>
  <si>
    <t>PHOPHATE &amp;SHOTPEEN NEW</t>
  </si>
  <si>
    <t>LE - PREP</t>
  </si>
  <si>
    <t>78271-</t>
  </si>
  <si>
    <t>OSP SP/PHO</t>
  </si>
  <si>
    <t>X104726684</t>
  </si>
  <si>
    <t>USR0061070</t>
  </si>
  <si>
    <t xml:space="preserve">Z7V1638005 </t>
  </si>
  <si>
    <t>S-272918</t>
  </si>
  <si>
    <t>BEARING, RADIAL, UPPER,OUTER, A675M</t>
  </si>
  <si>
    <t>USR0061125</t>
  </si>
  <si>
    <t xml:space="preserve">Z7D2341733 </t>
  </si>
  <si>
    <t>2523792-XE</t>
  </si>
  <si>
    <t>X103558320</t>
  </si>
  <si>
    <t xml:space="preserve">VETMMFS702 </t>
  </si>
  <si>
    <t>Job Mass Loaded on 27-MAR-2024 12:12:08 (server timezone)</t>
  </si>
  <si>
    <t xml:space="preserve">20-0834-01-003 </t>
  </si>
  <si>
    <t>Job Mass Loaded on 27-MAR-2024 12:12:12 (server timezone)</t>
  </si>
  <si>
    <t>X104404876</t>
  </si>
  <si>
    <t>S700788.5-XP-0.5US-DISCUT-RELINE</t>
  </si>
  <si>
    <t xml:space="preserve">HPS258F </t>
  </si>
  <si>
    <t>S962M, BEARING, RADIAL,LOWER, OUTER</t>
  </si>
  <si>
    <t>Job Mass Loaded on 27-MAR-2024 12:04:00 (server timezone)</t>
  </si>
  <si>
    <t>X104707107</t>
  </si>
  <si>
    <t xml:space="preserve">ST8250005PTS </t>
  </si>
  <si>
    <t>S500M, DRIVESHAFT, BOX,3-1/2 REG</t>
  </si>
  <si>
    <t>OSP GUN DRILL</t>
  </si>
  <si>
    <t>78197-</t>
  </si>
  <si>
    <t>MACH ANY V</t>
  </si>
  <si>
    <t>TAYLOR OILFIELD MFG., INC.</t>
  </si>
  <si>
    <t>S675785.0-XR-1OS-THRD</t>
  </si>
  <si>
    <t>X102994597</t>
  </si>
  <si>
    <t>PHOU-240055</t>
  </si>
  <si>
    <t xml:space="preserve">S70F0007 </t>
  </si>
  <si>
    <t>2507322-1RW</t>
  </si>
  <si>
    <t>REFER TO WO 2507322-2RW</t>
  </si>
  <si>
    <t>78269-</t>
  </si>
  <si>
    <t>X104223284</t>
  </si>
  <si>
    <t xml:space="preserve">S8007834-005 </t>
  </si>
  <si>
    <t>S700674.6-NBR-HR-STD</t>
  </si>
  <si>
    <t>XA102995787</t>
  </si>
  <si>
    <t>HSG, BLNK 7.00 X .625/.500W X 300.00 PUR</t>
  </si>
  <si>
    <t>2490718-SR</t>
  </si>
  <si>
    <t>CORE: STATOR, 15C-3600 CPCP, 260 IN LONG</t>
  </si>
  <si>
    <t>BAR, 2.50 x 264.00 17-4PH SST</t>
  </si>
  <si>
    <t>Job Mass Loaded on 28-MAR-2024 14:21:31 (server timezone)</t>
  </si>
  <si>
    <t>X103196635</t>
  </si>
  <si>
    <t>S500677.8-NBR-HR-.5US-DISCUT-RELINE</t>
  </si>
  <si>
    <t>ALTITUDE ENERGY PARTNERS INC</t>
  </si>
  <si>
    <t>PMSF-240678</t>
  </si>
  <si>
    <t xml:space="preserve">AEP-56778-S176 </t>
  </si>
  <si>
    <t xml:space="preserve">Z7D2341731 </t>
  </si>
  <si>
    <t xml:space="preserve">Z7D2305908 </t>
  </si>
  <si>
    <t xml:space="preserve">AEP-56778-S181 </t>
  </si>
  <si>
    <t>Job Mass Loaded on 28-MAR-2024 14:49:15 (server timezone)</t>
  </si>
  <si>
    <t>X104735780</t>
  </si>
  <si>
    <t xml:space="preserve">RS7007885-010 </t>
  </si>
  <si>
    <t>Job Mass Loaded on 09-MAY-2023 06:17:58 (server timezone)</t>
  </si>
  <si>
    <t>Job Mass Loaded on 09-MAY-2023 06:18:00 (server timezone)</t>
  </si>
  <si>
    <t>S03D1</t>
  </si>
  <si>
    <t xml:space="preserve">S650-020-AWAV </t>
  </si>
  <si>
    <t>985-02308X</t>
  </si>
  <si>
    <t>S675785.7-T1-HR-1OS-RELINE</t>
  </si>
  <si>
    <t>PHMS-24000109</t>
  </si>
  <si>
    <t xml:space="preserve">YS1803069 </t>
  </si>
  <si>
    <t>BEARING, RADIAL, UPPER,OUTER, S962M</t>
  </si>
  <si>
    <t>78200-</t>
  </si>
  <si>
    <t>985-00511X</t>
  </si>
  <si>
    <t>S650784.8-NBR-HR-STD-RELINE</t>
  </si>
  <si>
    <t>Relines NBR-HR</t>
  </si>
  <si>
    <t xml:space="preserve">S2009016 </t>
  </si>
  <si>
    <t>OSP - SHOTPEEN &amp; CARBIDE COATING - IFR 6FSQF - SPOT WELD AND BLEND IN</t>
  </si>
  <si>
    <t>77910-</t>
  </si>
  <si>
    <t>S-272818</t>
  </si>
  <si>
    <t>A962M, BEARING, RADIAL,UPPER, OUTER</t>
  </si>
  <si>
    <t>TRANSFER TO SHIPPING RECEIVING</t>
  </si>
  <si>
    <t>78251-</t>
  </si>
  <si>
    <t>CORE: STATOR, 15C-XX00 CPCP, 56 IN LONG</t>
  </si>
  <si>
    <t>Default-Unassigned</t>
  </si>
  <si>
    <t>78187-</t>
  </si>
  <si>
    <t>C481-A</t>
  </si>
  <si>
    <t>C700568.3_HR-1.5OS-0.5OS-TAPERED</t>
  </si>
  <si>
    <t>2523922-RWK</t>
  </si>
  <si>
    <t>MACHINE SHOP WIP MOVE OP</t>
  </si>
  <si>
    <t>OSP - MACHINE TO PRINT - COUNTERBORE - HONE</t>
  </si>
  <si>
    <t>PREP - CT STAMPING &amp; INSPECTION</t>
  </si>
  <si>
    <t>DDT Stators - New (MAKE)</t>
  </si>
  <si>
    <t>2513792-FA</t>
  </si>
  <si>
    <t>A962M,TOP SUB,6-5/8 APIREG,5F-6R,7.700 BVL, 433</t>
  </si>
  <si>
    <t>2413522-SR</t>
  </si>
  <si>
    <t>R475783.8-FCHR-SLD-2.375 HEF MOD</t>
  </si>
  <si>
    <t>WELD REPAIR</t>
  </si>
  <si>
    <t>C479-A</t>
  </si>
  <si>
    <t>C900788.4_HR-0.5US</t>
  </si>
  <si>
    <t>ISSUE MATERIAL- CORE INJECTION HEAD</t>
  </si>
  <si>
    <t>982-00191</t>
  </si>
  <si>
    <t>T875 INJECTION CONE RING</t>
  </si>
  <si>
    <t>STATOR - LTC2 - FINAL PROFILE SCAN</t>
  </si>
  <si>
    <t>X104592529</t>
  </si>
  <si>
    <t>S800785.9-NED3-STD-RELINE</t>
  </si>
  <si>
    <t xml:space="preserve">RS8007859-7 </t>
  </si>
  <si>
    <t>X104800822</t>
  </si>
  <si>
    <t>S725788.5-XE-STD-RELINE</t>
  </si>
  <si>
    <t xml:space="preserve">RS7257885-1 </t>
  </si>
  <si>
    <t xml:space="preserve">F52S0018 </t>
  </si>
  <si>
    <t>Job Mass Loaded on 26-MAR-2024 13:28:02 (server timezone)</t>
  </si>
  <si>
    <t>X104711606</t>
  </si>
  <si>
    <t>S700785.7-NTX-HR-1OS-RELINE</t>
  </si>
  <si>
    <t>MAGNUM DRILLING SOLUTIONS, LLC</t>
  </si>
  <si>
    <t>PHSF-240017</t>
  </si>
  <si>
    <t xml:space="preserve">ERT2587227 </t>
  </si>
  <si>
    <t xml:space="preserve">Z7D2257661 </t>
  </si>
  <si>
    <t>X103067945</t>
  </si>
  <si>
    <t>S725787.5-NBR-HR-STD-RELINE</t>
  </si>
  <si>
    <t xml:space="preserve">ST7250342PTS </t>
  </si>
  <si>
    <t>X103611563</t>
  </si>
  <si>
    <t>IR-DDC-6551</t>
  </si>
  <si>
    <t xml:space="preserve">DS5588.54386 </t>
  </si>
  <si>
    <t>S500M, BEARING, RADIAL,LOWER, OUTER</t>
  </si>
  <si>
    <t>78252-</t>
  </si>
  <si>
    <t xml:space="preserve">YS1804063 </t>
  </si>
  <si>
    <t>X104796649</t>
  </si>
  <si>
    <t>S660787.9-HR-1US-RELINE</t>
  </si>
  <si>
    <t xml:space="preserve">SBS79-03 </t>
  </si>
  <si>
    <t xml:space="preserve">S70F0006 </t>
  </si>
  <si>
    <t>X103471044</t>
  </si>
  <si>
    <t>S700789.4-HR-1US-RELINE</t>
  </si>
  <si>
    <t>S213564.9-HR-STD-THRD</t>
  </si>
  <si>
    <t>***STATOR CT - SOLVENT WASH***</t>
  </si>
  <si>
    <t>TBG, 2.125 X .205W X 85.00 4140/42</t>
  </si>
  <si>
    <t>2516468-XE</t>
  </si>
  <si>
    <t>S04A2</t>
  </si>
  <si>
    <t>S900676.6-HR-STD</t>
  </si>
  <si>
    <t>TBG, 9.00 X .875W X 300.25</t>
  </si>
  <si>
    <t>STATOR - THINWALL ASSEMBLY</t>
  </si>
  <si>
    <t>24-433</t>
  </si>
  <si>
    <t xml:space="preserve">SBS57E-09 </t>
  </si>
  <si>
    <t>PREP - STRAIGHTENER</t>
  </si>
  <si>
    <t xml:space="preserve">PXR0388 </t>
  </si>
  <si>
    <t>A962M, TOP SUB, 7-5/8 API REG, 5F-6R,8.812 BVL,</t>
  </si>
  <si>
    <t>MATERIAL VERIFICATION</t>
  </si>
  <si>
    <t xml:space="preserve">GD800185 </t>
  </si>
  <si>
    <t xml:space="preserve">XSD807859145 </t>
  </si>
  <si>
    <t>2521299-ENG</t>
  </si>
  <si>
    <t>R500783.4-DYNO-HPC-FCHR-SLD-2.375 HUGHES SLIMLIN</t>
  </si>
  <si>
    <t>BAR, 4.00 X 228.00 17-4PH SST, 145 KSI MIN YS</t>
  </si>
  <si>
    <t>2523988-XE</t>
  </si>
  <si>
    <t>Job Mass Loaded on 27-MAR-2024 15:14:36 (server timezone)</t>
  </si>
  <si>
    <t>X103688184</t>
  </si>
  <si>
    <t>S650785.0-HR STD-RELINE</t>
  </si>
  <si>
    <t>78265-</t>
  </si>
  <si>
    <t xml:space="preserve">VETDS40484425-1-8-53 </t>
  </si>
  <si>
    <t>2523793-XE</t>
  </si>
  <si>
    <t xml:space="preserve">VETAEP87859S092 </t>
  </si>
  <si>
    <t>R675785.0-FCHR-SLD-2.875 REG</t>
  </si>
  <si>
    <t>2523790-XE</t>
  </si>
  <si>
    <t>X102905858</t>
  </si>
  <si>
    <t>S475783.7-HR-1US-RELINE</t>
  </si>
  <si>
    <t xml:space="preserve">VETS53956911-1-8-37 </t>
  </si>
  <si>
    <t>X104439611</t>
  </si>
  <si>
    <t xml:space="preserve">ST7250517PTS </t>
  </si>
  <si>
    <t>2524127-XP</t>
  </si>
  <si>
    <t>Job Mass Loaded on 28-MAR-2024 14:10:53 (server timezone)</t>
  </si>
  <si>
    <t>X101524393</t>
  </si>
  <si>
    <t>S475783.8-NBR-HR-1US-RELINE</t>
  </si>
  <si>
    <t>24-487</t>
  </si>
  <si>
    <t xml:space="preserve">SBS538-01 </t>
  </si>
  <si>
    <t>NEW MILL COST - DOUBLE PASS</t>
  </si>
  <si>
    <t>Job Mass Loaded on 09-MAY-2023 06:18:06 (server timezone)</t>
  </si>
  <si>
    <t>78214-</t>
  </si>
  <si>
    <t>C462-A</t>
  </si>
  <si>
    <t>C962564.0-T1_HR-2US</t>
  </si>
  <si>
    <t>MILL PROFILE - SMALL CORE</t>
  </si>
  <si>
    <t>982-00115</t>
  </si>
  <si>
    <t>T96256X.X INJECTION CONE</t>
  </si>
  <si>
    <t>78196-</t>
  </si>
  <si>
    <t>JIM DAVIS SEED AND FERTILIZER</t>
  </si>
  <si>
    <t xml:space="preserve">S650-006-AWAV </t>
  </si>
  <si>
    <t>STATOR RELINE - INJECTION</t>
  </si>
  <si>
    <t xml:space="preserve">ST9000129PTS </t>
  </si>
  <si>
    <t>C439-B</t>
  </si>
  <si>
    <t>C5256710.5_HR-0.5OS</t>
  </si>
  <si>
    <t>Job Mass Loaded on 28-MAR-2024 09:59:09 (server timezone)</t>
  </si>
  <si>
    <t>ALLOCATE MATERIAL PREVIOUS WO# 2523437</t>
  </si>
  <si>
    <t>985-00552X</t>
  </si>
  <si>
    <t xml:space="preserve">YS1809016 </t>
  </si>
  <si>
    <t>Job Mass Loaded on 28-MAR-2024 14:14:29 (server timezone)</t>
  </si>
  <si>
    <t>X104875316</t>
  </si>
  <si>
    <t>S962564.0-T2-HR-STD-THRD-DISCUT-RELINE</t>
  </si>
  <si>
    <t>RW-24-0227</t>
  </si>
  <si>
    <t xml:space="preserve">HPS727C </t>
  </si>
  <si>
    <t>Job Mass Loaded on 28-MAR-2024 14:42:26 (server timezone)</t>
  </si>
  <si>
    <t xml:space="preserve">7007885-024 </t>
  </si>
  <si>
    <t>X104746333</t>
  </si>
  <si>
    <t>S675457.0-XE-STD-RELINE</t>
  </si>
  <si>
    <t xml:space="preserve">RS645723 </t>
  </si>
  <si>
    <t>ALLOCATE MATERIAL PREVIOUS WO# 2523433</t>
  </si>
  <si>
    <t xml:space="preserve">YS1806045 </t>
  </si>
  <si>
    <t>Job Mass Loaded on 28-MAR-2024 11:13:32 (server timezone)</t>
  </si>
  <si>
    <t>X103240888</t>
  </si>
  <si>
    <t>S7006712.1-NBR-HR-STD-RELINE</t>
  </si>
  <si>
    <t>HO38022</t>
  </si>
  <si>
    <t xml:space="preserve">BD23328 </t>
  </si>
  <si>
    <t>X102999807</t>
  </si>
  <si>
    <t>S7005611.2-NBR-HR-1OS-RELINE</t>
  </si>
  <si>
    <t>981-01002</t>
  </si>
  <si>
    <t>CLOTH, BRAZE FOR .060-IN CARBIDE</t>
  </si>
  <si>
    <t>DynaDrill - Bearings</t>
  </si>
  <si>
    <t xml:space="preserve">F52S0019 </t>
  </si>
  <si>
    <t>Job Mass Loaded on 27-MAR-2024 12:12:11 (server timezone)</t>
  </si>
  <si>
    <t xml:space="preserve">HPS250F </t>
  </si>
  <si>
    <t xml:space="preserve">20-0834-01-004 </t>
  </si>
  <si>
    <t>981-01001</t>
  </si>
  <si>
    <t>CLOTH, BRAZE FOR .045-IN CARBIDE</t>
  </si>
  <si>
    <t>PCMS-240170</t>
  </si>
  <si>
    <t xml:space="preserve">TDS5782-03 </t>
  </si>
  <si>
    <t>IR-DDC-6550</t>
  </si>
  <si>
    <t xml:space="preserve">BD22785 </t>
  </si>
  <si>
    <t>S-291232</t>
  </si>
  <si>
    <t>A962M, BEARING, RADIAL,UPPER, INNER</t>
  </si>
  <si>
    <t>Job Mass Loaded on 11-FEB-2024 07:58:54 (server timezone)</t>
  </si>
  <si>
    <t>S675785.7-T1-HR-0.5US</t>
  </si>
  <si>
    <t>981-00351</t>
  </si>
  <si>
    <t>STR TB, 6.75 X 0.625W X 260.25 - 4140/42</t>
  </si>
  <si>
    <t>78103-</t>
  </si>
  <si>
    <t>GEN HONE</t>
  </si>
  <si>
    <t>HOLE SPECIALISTS.</t>
  </si>
  <si>
    <t>C480-A</t>
  </si>
  <si>
    <t>C5007810.6_XP-1.5OS-0.5OS-TAPERED</t>
  </si>
  <si>
    <t>R525678.2-FWC-SLD-1.375-6 SA</t>
  </si>
  <si>
    <t xml:space="preserve">ST7250324PTS </t>
  </si>
  <si>
    <t>Job Mass Loaded on 28-MAR-2024 14:14:16 (server timezone)</t>
  </si>
  <si>
    <t>X103057283</t>
  </si>
  <si>
    <t>HO38023</t>
  </si>
  <si>
    <t xml:space="preserve">BDWS67830798 </t>
  </si>
  <si>
    <t>C369-B</t>
  </si>
  <si>
    <t>C500568.4_HR-STD</t>
  </si>
  <si>
    <t>78254-</t>
  </si>
  <si>
    <t xml:space="preserve">GD800147 </t>
  </si>
  <si>
    <t>A962M, TOP SUB, 6-5/8 API REG, 5F-6R,8.643 BVL,</t>
  </si>
  <si>
    <t xml:space="preserve">7007885-047 </t>
  </si>
  <si>
    <t>Job Mass Loaded on 28-MAR-2024 14:49:14 (server timezone)</t>
  </si>
  <si>
    <t>X104864937</t>
  </si>
  <si>
    <t>S7256712.1-XE-2OS-1OS-TAPERED-RELINE</t>
  </si>
  <si>
    <t xml:space="preserve">RS72567121-9 </t>
  </si>
  <si>
    <t>Job Mass Loaded on 28-MAR-2024 09:44:42 (server timezone)</t>
  </si>
  <si>
    <t>ALLOCATE MATERIAL PREVIOUS WO 2523428</t>
  </si>
  <si>
    <t xml:space="preserve">YS1809007 </t>
  </si>
  <si>
    <t>Job Mass Loaded on 28-MAR-2024 09:59:18 (server timezone)</t>
  </si>
  <si>
    <t>ALLOCATE MATERIAL PREVIOUS WO 2523436</t>
  </si>
  <si>
    <t xml:space="preserve">YS1809012 </t>
  </si>
  <si>
    <t>2524128-XP</t>
  </si>
  <si>
    <t>Job Mass Loaded on 28-MAR-2024 14:11:04 (server timezone)</t>
  </si>
  <si>
    <t xml:space="preserve">SBS538-02 </t>
  </si>
  <si>
    <t>Job Mass Loaded on 09-MAY-2023 06:17:59 (server timezone)</t>
  </si>
  <si>
    <t>Job Mass Loaded on 09-MAY-2023 06:18:02 (server timezone)</t>
  </si>
  <si>
    <t>S03C1</t>
  </si>
  <si>
    <t xml:space="preserve">S650-072-AWAV </t>
  </si>
  <si>
    <t xml:space="preserve">S650-076-AWAV </t>
  </si>
  <si>
    <t>S03C4</t>
  </si>
  <si>
    <t>X104753918</t>
  </si>
  <si>
    <t>S800782.5-XP-STD-RELINE</t>
  </si>
  <si>
    <t>PARK CITY DRILLING TECHNOLOGIES, LLC</t>
  </si>
  <si>
    <t xml:space="preserve">ADT8007825-03 </t>
  </si>
  <si>
    <t xml:space="preserve">19-0489-02-022 </t>
  </si>
  <si>
    <t>2445957-FA</t>
  </si>
  <si>
    <t>S962M, SOCKET, INTEGRATED</t>
  </si>
  <si>
    <t>Job Mass Loaded on 27-MAR-2024 14:37:52 (server timezone)</t>
  </si>
  <si>
    <t>2515082-MA</t>
  </si>
  <si>
    <t>985-00603</t>
  </si>
  <si>
    <t>S287783.5-HR-STD</t>
  </si>
  <si>
    <t>HSG, BLNK 2.875 X 0.276W X 80.00</t>
  </si>
  <si>
    <t>S-272576</t>
  </si>
  <si>
    <t>HOUSING, RADIAL, BEARING, LH, A825M</t>
  </si>
  <si>
    <t>*AP</t>
  </si>
  <si>
    <t>STATOR - INSPECT RUBBER AND CERTIFY STATOR</t>
  </si>
  <si>
    <t xml:space="preserve">YS1804120 </t>
  </si>
  <si>
    <t xml:space="preserve">SBS85-23 </t>
  </si>
  <si>
    <t>X104748878</t>
  </si>
  <si>
    <t>S675678.1-XE-STD-RELINE</t>
  </si>
  <si>
    <t xml:space="preserve">VET6757DD222S81 </t>
  </si>
  <si>
    <t>2516467-XE</t>
  </si>
  <si>
    <t>2516469-XE</t>
  </si>
  <si>
    <t>S02A1</t>
  </si>
  <si>
    <t>Job Mass Loaded on 28-MAR-2024 14:14:28 (server timezone)</t>
  </si>
  <si>
    <t>X104746458</t>
  </si>
  <si>
    <t>S675457.0-XE-0.5US-RELINE</t>
  </si>
  <si>
    <t xml:space="preserve">F67S2271 </t>
  </si>
  <si>
    <t xml:space="preserve">7007885-013 </t>
  </si>
  <si>
    <t>981-00372</t>
  </si>
  <si>
    <t>CLOTH, MATRIX 3  CARBIDE .060 +.005/-.000 THICK</t>
  </si>
  <si>
    <t>*-B</t>
  </si>
  <si>
    <t>S-272803</t>
  </si>
  <si>
    <t>HOUSING, RADIAL, BEARING, LH, A962M</t>
  </si>
  <si>
    <t>78290-</t>
  </si>
  <si>
    <t>APEX BLASTING INC</t>
  </si>
  <si>
    <t>S962346.0-HR-STD-THRD</t>
  </si>
  <si>
    <t>981-01006</t>
  </si>
  <si>
    <t>TBG, 9.625 X .875W X 228.25</t>
  </si>
  <si>
    <t xml:space="preserve">Z7D2341732 </t>
  </si>
  <si>
    <t>2523989-XE</t>
  </si>
  <si>
    <t>Job Mass Loaded on 27-MAR-2024 15:14:45 (server timezone)</t>
  </si>
  <si>
    <t xml:space="preserve">VET6758DD024S50 </t>
  </si>
  <si>
    <t xml:space="preserve">Z7D2313967 </t>
  </si>
  <si>
    <t>BEARING, RADIAL, UPPER,INNER, S500M</t>
  </si>
  <si>
    <t>X103002528</t>
  </si>
  <si>
    <t>S7005611.2-NBR-HR-STD-RELINE</t>
  </si>
  <si>
    <t>S500M, BEARING, RADIAL,LOWER, INNER</t>
  </si>
  <si>
    <t>X103192185</t>
  </si>
  <si>
    <t>PO-TX3299</t>
  </si>
  <si>
    <t xml:space="preserve">65057S044 </t>
  </si>
  <si>
    <t xml:space="preserve">67557S047 </t>
  </si>
  <si>
    <t xml:space="preserve">VET6757DD130S81 </t>
  </si>
  <si>
    <t>X104803556</t>
  </si>
  <si>
    <t>S675783.5-XE-STD-RELINE</t>
  </si>
  <si>
    <t xml:space="preserve">VET6757835-010 </t>
  </si>
  <si>
    <t>X103471046</t>
  </si>
  <si>
    <t xml:space="preserve">SBS85-35 </t>
  </si>
  <si>
    <t>2523990-XE</t>
  </si>
  <si>
    <t>Job Mass Loaded on 27-MAR-2024 15:14:47 (server timezone)</t>
  </si>
  <si>
    <t xml:space="preserve">VET6757850-010S </t>
  </si>
  <si>
    <t xml:space="preserve">Z7D2305902 </t>
  </si>
  <si>
    <t>Job Mass Loaded on 27-MAR-2024 12:12:03 (server timezone)</t>
  </si>
  <si>
    <t>X103265025</t>
  </si>
  <si>
    <t>S500788.4-XP-STD-THRD-RELINE</t>
  </si>
  <si>
    <t xml:space="preserve">F50S0453 </t>
  </si>
  <si>
    <t>R962673.5-NTX-STD-FCHR-2.00 BORE 4.50 FH</t>
  </si>
  <si>
    <t>BAR, 6.50 x 204.00 17-4PH SST, 145 KSI MIN YS</t>
  </si>
  <si>
    <t>MILL PROFILE - LARGE - EXTENDED PROCESSING</t>
  </si>
  <si>
    <t>R825785.9-FCHR-1.25 BORE-NC40</t>
  </si>
  <si>
    <t>BAR, 6.00 X 312.00, 145KSI MIN YS</t>
  </si>
  <si>
    <t>BEARING, RADIAL, UPPER,INNER, S962M</t>
  </si>
  <si>
    <t>2495311-MA</t>
  </si>
  <si>
    <t>S675457.0-HR-STD</t>
  </si>
  <si>
    <t>981-00442</t>
  </si>
  <si>
    <t>HSG, BLNK 6.75 X .625W X 214.63</t>
  </si>
  <si>
    <t>2497926-QL</t>
  </si>
  <si>
    <t>Housing Blanks - Stators</t>
  </si>
  <si>
    <t>TBG, 2.875 X 0.276W X 80.25</t>
  </si>
  <si>
    <t xml:space="preserve">F67S0769 </t>
  </si>
  <si>
    <t xml:space="preserve">7007885-027 </t>
  </si>
  <si>
    <t>Job Mass Loaded on 28-MAR-2024 11:13:31 (server timezone)</t>
  </si>
  <si>
    <t xml:space="preserve">BD23306 </t>
  </si>
  <si>
    <t>2524126-XE</t>
  </si>
  <si>
    <t>Job Mass Loaded on 28-MAR-2024 14:05:23 (server timezone)</t>
  </si>
  <si>
    <t>985-00537X</t>
  </si>
  <si>
    <t>S475784.5-NBR-HR-STD-RELINE</t>
  </si>
  <si>
    <t xml:space="preserve">VETF47S0942 </t>
  </si>
  <si>
    <t>2523963-XE</t>
  </si>
  <si>
    <t>Job Mass Loaded on 27-MAR-2024 14:05:59 (server timezone)</t>
  </si>
  <si>
    <t>X101329954</t>
  </si>
  <si>
    <t xml:space="preserve">VETWOC11481-5 </t>
  </si>
  <si>
    <t xml:space="preserve">ERT2770765 </t>
  </si>
  <si>
    <t>2523791-XE</t>
  </si>
  <si>
    <t xml:space="preserve">VETS43755198-01-8-37 </t>
  </si>
  <si>
    <t xml:space="preserve">ST7250492PTS </t>
  </si>
  <si>
    <t>Job Mass Loaded on 27-MAR-2024 12:03:59 (server timezone)</t>
  </si>
  <si>
    <t xml:space="preserve">ST9000254PTS </t>
  </si>
  <si>
    <t>C477-A</t>
  </si>
  <si>
    <t>C5156710.9_HR-0.5OS</t>
  </si>
  <si>
    <t xml:space="preserve">67557S049 </t>
  </si>
  <si>
    <t>BRG, 2.12 HOUSING-HM</t>
  </si>
  <si>
    <t>COILED TUBING RENTAL TOOLS INC</t>
  </si>
  <si>
    <t>2402-5228-1</t>
  </si>
  <si>
    <t xml:space="preserve">21-0441-01-002 </t>
  </si>
  <si>
    <t>Job Mass Loaded on 27-MAR-2024 14:37:39 (server timezone)</t>
  </si>
  <si>
    <t xml:space="preserve">SBS57-25 </t>
  </si>
  <si>
    <t xml:space="preserve">ST7250489PTS </t>
  </si>
  <si>
    <t xml:space="preserve">ST7250512PTS </t>
  </si>
  <si>
    <t xml:space="preserve">ST7250386PTS </t>
  </si>
  <si>
    <t>BEARING, RADIAL, UPPER,OUTER, S500M</t>
  </si>
  <si>
    <t>APPLY MATRIX CLOTH</t>
  </si>
  <si>
    <t>2490726-SR</t>
  </si>
  <si>
    <t xml:space="preserve">VET6757DD226S81 </t>
  </si>
  <si>
    <t>X104794451</t>
  </si>
  <si>
    <t>S500678.8-XE-STD-DISCUT-RELINE</t>
  </si>
  <si>
    <t xml:space="preserve">VETPPI56788-10S </t>
  </si>
  <si>
    <t>X101572464</t>
  </si>
  <si>
    <t>S500788.2-NBR-HR-2OS-RELINE</t>
  </si>
  <si>
    <t xml:space="preserve">TDS5782-06 </t>
  </si>
  <si>
    <t>Job Mass Loaded on 09-MAY-2023 06:18:03 (server timezone)</t>
  </si>
  <si>
    <t xml:space="preserve">S475-036-AWAV </t>
  </si>
  <si>
    <t xml:space="preserve">S475-78-AWAV </t>
  </si>
  <si>
    <t>X103685395</t>
  </si>
  <si>
    <t>S900676.6-HR-STD-RELINE</t>
  </si>
  <si>
    <t xml:space="preserve">XS906766007 </t>
  </si>
  <si>
    <t xml:space="preserve">S8007834-007 </t>
  </si>
  <si>
    <t>Job Mass Loaded on 11-FEB-2024 07:58:47 (server timezone)</t>
  </si>
  <si>
    <t xml:space="preserve">Z7D2376756 </t>
  </si>
  <si>
    <t xml:space="preserve">Z7V1638002 </t>
  </si>
  <si>
    <t>C483-A</t>
  </si>
  <si>
    <t>C5006710.0_XP-0.5US-1.5US-TAPERED</t>
  </si>
  <si>
    <t>S-283694</t>
  </si>
  <si>
    <t>A700M, BEARING, RADIAL,UPPER, OUTER</t>
  </si>
  <si>
    <t>MILL PROFILE - R525678.2</t>
  </si>
  <si>
    <t xml:space="preserve">TDS5782-25 </t>
  </si>
  <si>
    <t>Job Mass Loaded on 28-MAR-2024 10:04:52 (server timezone)</t>
  </si>
  <si>
    <t>X103277931</t>
  </si>
  <si>
    <t>S675785.7-T1-HR-0.5US-HONE-EXEMPT-RELINE</t>
  </si>
  <si>
    <t>ALLOCATE MATERIAL PREVIOUS WO#2523450</t>
  </si>
  <si>
    <t xml:space="preserve">67557S061 </t>
  </si>
  <si>
    <t>2523789-XE</t>
  </si>
  <si>
    <t xml:space="preserve">VETS43754558-01-8-37 </t>
  </si>
  <si>
    <t>BEARING, RADIAL, UPPER,OUTER, H700M</t>
  </si>
  <si>
    <t>Job Mass Loaded on 09-JAN-2024 09:14:21 (server timezone)</t>
  </si>
  <si>
    <t xml:space="preserve">HPS724C </t>
  </si>
  <si>
    <t>2524141-XE</t>
  </si>
  <si>
    <t>Job Mass Loaded on 28-MAR-2024 14:31:32 (server timezone)</t>
  </si>
  <si>
    <t>985-01527X</t>
  </si>
  <si>
    <t>S800455.3-NBR-HR-STD-RELINE</t>
  </si>
  <si>
    <t xml:space="preserve">VET800112S </t>
  </si>
  <si>
    <t>2524142-XE</t>
  </si>
  <si>
    <t>Job Mass Loaded on 28-MAR-2024 14:31:33 (server timezone)</t>
  </si>
  <si>
    <t xml:space="preserve">VET800-114S </t>
  </si>
  <si>
    <t xml:space="preserve">RS8007859-2 </t>
  </si>
  <si>
    <t xml:space="preserve">BDWS67830776 </t>
  </si>
  <si>
    <t>2451841-DS1</t>
  </si>
  <si>
    <t>S962564.0-T2-XR-STD-THRD</t>
  </si>
  <si>
    <t>*DS1*</t>
  </si>
  <si>
    <t>2517504-PEG</t>
  </si>
  <si>
    <t>S475783.8-XR-STD</t>
  </si>
  <si>
    <t>STATOR - NED1 INJECTION</t>
  </si>
  <si>
    <t>981-00053</t>
  </si>
  <si>
    <t>STR TB, 4.75 x 0.500W x 187.25 - 4140/42</t>
  </si>
  <si>
    <t>C482-A</t>
  </si>
  <si>
    <t>C700789.4_HR-0.5US-1.5US-TAPERED</t>
  </si>
  <si>
    <t>2516466-XE</t>
  </si>
  <si>
    <t>R962564.0-T2-FCHR-2.00 BORE-4.50 IF</t>
  </si>
  <si>
    <t>OSP - SHOTPEEN &amp; CHROME PLATING</t>
  </si>
  <si>
    <t>78162-</t>
  </si>
  <si>
    <t>MILL PROFILE - LARGE - DOUBLE PASS</t>
  </si>
  <si>
    <t xml:space="preserve">SBS57E-13 </t>
  </si>
  <si>
    <t>R675457.0-FWC-SLD-3.50 HUGHES SLIMLINE H-90</t>
  </si>
  <si>
    <t>BAR, 5.25 x 216.00 17-4PH SST, 145 KSI MIN YS</t>
  </si>
  <si>
    <t>C410-C</t>
  </si>
  <si>
    <t>C875676.6_XP-STD</t>
  </si>
  <si>
    <t>POST MILL AND INSPECTION - CORE</t>
  </si>
  <si>
    <t>Job Mass Loaded on 09-JAN-2024 09:14:24 (server timezone)</t>
  </si>
  <si>
    <t>R962785.7-FCHR-SLD-4.00FH</t>
  </si>
  <si>
    <t>PHOUDNS24</t>
  </si>
  <si>
    <t>2523965-XE</t>
  </si>
  <si>
    <t>Job Mass Loaded on 27-MAR-2024 14:06:14 (server timezone)</t>
  </si>
  <si>
    <t>X102090672</t>
  </si>
  <si>
    <t>S700568.2-HR-STD-RELINE</t>
  </si>
  <si>
    <t xml:space="preserve">VETS675568202DD </t>
  </si>
  <si>
    <t xml:space="preserve">SBS88-20 </t>
  </si>
  <si>
    <t>2523803-XP</t>
  </si>
  <si>
    <t>X103245166</t>
  </si>
  <si>
    <t>S475782.6-PWRLST-1OS-RELINE</t>
  </si>
  <si>
    <t>CAVARE INC</t>
  </si>
  <si>
    <t xml:space="preserve">4757826S-002 </t>
  </si>
  <si>
    <t xml:space="preserve">Z7D2295988 </t>
  </si>
  <si>
    <t>2523802-XP</t>
  </si>
  <si>
    <t xml:space="preserve">4757826S-003 </t>
  </si>
  <si>
    <t>X103660765</t>
  </si>
  <si>
    <t xml:space="preserve">ST7120046PTS </t>
  </si>
  <si>
    <t>STATOR - CUT ID BAND</t>
  </si>
  <si>
    <t xml:space="preserve">YS709075 </t>
  </si>
  <si>
    <t>X104702486</t>
  </si>
  <si>
    <t xml:space="preserve">70085S007 </t>
  </si>
  <si>
    <t xml:space="preserve">70085S059 </t>
  </si>
  <si>
    <t>R962784.8-FCHR-SLD-4.50FH</t>
  </si>
  <si>
    <t>KTC Machining - Rotor (BUY)</t>
  </si>
  <si>
    <t xml:space="preserve">S650-018-AWAV </t>
  </si>
  <si>
    <t>2522730-CB</t>
  </si>
  <si>
    <t>X103608542</t>
  </si>
  <si>
    <t>S800783.4-XP-STD-RELINE</t>
  </si>
  <si>
    <t>RW-24-0180</t>
  </si>
  <si>
    <t xml:space="preserve">HPS322F </t>
  </si>
  <si>
    <t>2445958-FA</t>
  </si>
  <si>
    <t>S962M, SOCKET, TOP, HIGH TORQUE</t>
  </si>
  <si>
    <t>R675783.4-DTX-FCHR-STD-SLD-3.500 HUGHES SLIMLINE</t>
  </si>
  <si>
    <t>BAR, 5.25 x 180.00 17-4PH SST,145KSI MIN YS</t>
  </si>
  <si>
    <t>2517734-CMM</t>
  </si>
  <si>
    <t>EOG RESOURCES INC</t>
  </si>
  <si>
    <t>ANALYSIS</t>
  </si>
  <si>
    <t xml:space="preserve">PR702S07796 </t>
  </si>
  <si>
    <t>Job Mass Loaded on 08-OCT-2023 21:50:47 (server timezone)</t>
  </si>
  <si>
    <t>Job Mass Loaded on 03-SEP-2023 18:16:27 (server timezone)</t>
  </si>
  <si>
    <t>R675785.0-FWC-1.00 BORE-2.875 REG</t>
  </si>
  <si>
    <t>S675785.0-XR-2OS-THRD</t>
  </si>
  <si>
    <t>R675457.0-FCHR-SLD-3.50HUGHES SLIMLINE H-90</t>
  </si>
  <si>
    <t>BAR, 5.75 x 300.00 17-4PH SST, 145 KSI MIN YS</t>
  </si>
  <si>
    <t>XS100930306</t>
  </si>
  <si>
    <t>S700786.8-HR-STD-THRD-DISCUT-DS1</t>
  </si>
  <si>
    <t>XA104621810</t>
  </si>
  <si>
    <t>HSG, BLNK 7.00 X .750W X 246.00 DS-1 PUR</t>
  </si>
  <si>
    <t>2451835-DS1</t>
  </si>
  <si>
    <t>Job Mass Loaded on 11-FEB-2024 07:58:49 (server timezone)</t>
  </si>
  <si>
    <t>2490974-FA</t>
  </si>
  <si>
    <t>A475M, HOUSING, STATOR ADAPTOR, ABH</t>
  </si>
  <si>
    <t>2451776-DS1</t>
  </si>
  <si>
    <t>2523656-CMM</t>
  </si>
  <si>
    <t xml:space="preserve">RT5250734-PTS </t>
  </si>
  <si>
    <t>78195-</t>
  </si>
  <si>
    <t>OSP SHOTPEEN &amp; CHROME - R5256710.5</t>
  </si>
  <si>
    <t xml:space="preserve">RT5250941-PTS </t>
  </si>
  <si>
    <t xml:space="preserve">TDS5782-54 </t>
  </si>
  <si>
    <t>2523794-XE</t>
  </si>
  <si>
    <t xml:space="preserve">VET800029 </t>
  </si>
  <si>
    <t>2523962-XE</t>
  </si>
  <si>
    <t>Job Mass Loaded on 27-MAR-2024 14:05:48 (server timezone)</t>
  </si>
  <si>
    <t xml:space="preserve">VET7864028S </t>
  </si>
  <si>
    <t>Job Mass Loaded on 27-MAR-2024 14:37:38 (server timezone)</t>
  </si>
  <si>
    <t xml:space="preserve">SBS85-17 </t>
  </si>
  <si>
    <t xml:space="preserve">SBS85-21 </t>
  </si>
  <si>
    <t xml:space="preserve">SBS88-41 </t>
  </si>
  <si>
    <t xml:space="preserve">SBS57-38 </t>
  </si>
  <si>
    <t>X103469822</t>
  </si>
  <si>
    <t xml:space="preserve">ST8000334PTS </t>
  </si>
  <si>
    <t>2523964-XE</t>
  </si>
  <si>
    <t xml:space="preserve">VETS675568228DD </t>
  </si>
  <si>
    <t xml:space="preserve">HPS751A </t>
  </si>
  <si>
    <t>Job Mass Loaded on 28-MAR-2024 14:21:30 (server timezone)</t>
  </si>
  <si>
    <t xml:space="preserve">AEP-56778-S177 </t>
  </si>
  <si>
    <t xml:space="preserve">ST9000233PTS </t>
  </si>
  <si>
    <t xml:space="preserve">SBS79-17 </t>
  </si>
  <si>
    <t xml:space="preserve">SBS79-06 </t>
  </si>
  <si>
    <t xml:space="preserve">VET6757DD129S81 </t>
  </si>
  <si>
    <t>2519439-ENG</t>
  </si>
  <si>
    <t>HSG, BLNK 5.00 X .500/.400W X 220</t>
  </si>
  <si>
    <t>PREP CELL - INSPECTION</t>
  </si>
  <si>
    <t>2223-00036</t>
  </si>
  <si>
    <t>REWORK STATORS</t>
  </si>
  <si>
    <t>Stators Others</t>
  </si>
  <si>
    <t>C458-A</t>
  </si>
  <si>
    <t>C962786.5_HR-STD</t>
  </si>
  <si>
    <t>2524125-XE</t>
  </si>
  <si>
    <t>Job Mass Loaded on 28-MAR-2024 14:05:11 (server timezone)</t>
  </si>
  <si>
    <t xml:space="preserve">VET475-140S </t>
  </si>
  <si>
    <t xml:space="preserve">BDWS67830708 </t>
  </si>
  <si>
    <t xml:space="preserve">SBS88-57 </t>
  </si>
  <si>
    <t xml:space="preserve">VET6757835-083S </t>
  </si>
  <si>
    <t>X103225259</t>
  </si>
  <si>
    <t>S500677.8-NBR-HR-1OS-DISCUT-RELINE</t>
  </si>
  <si>
    <t>PCSF-240117</t>
  </si>
  <si>
    <t xml:space="preserve">AEP-56778-S178 </t>
  </si>
  <si>
    <t>C457-A</t>
  </si>
  <si>
    <t>C962785.7_HR-STD</t>
  </si>
  <si>
    <t>982-00121</t>
  </si>
  <si>
    <t>T962 INJECTION CONE RING</t>
  </si>
  <si>
    <t>S1125564.6-NBR-HR-STD-THRD-DDD</t>
  </si>
  <si>
    <t>981-00314</t>
  </si>
  <si>
    <t>HSG, BLNK 11.25 X 1.000W X 230</t>
  </si>
  <si>
    <t>Job Mass Loaded on 08-OCT-2023 21:50:40 (server timezone)</t>
  </si>
  <si>
    <t>Job Mass Loaded on 21-MAY-2023 09:16:05 (server timezone)</t>
  </si>
  <si>
    <t>R675785.0-FWC-1.25 BORE-3.50 HUGHES SLIMLINE H-9</t>
  </si>
  <si>
    <t>R1125564.6-FCHR-2.00 BORE-4.50 REG</t>
  </si>
  <si>
    <t>BAR, 7.75 x 228.00 17-4PH SST</t>
  </si>
  <si>
    <t>Job Mass Loaded on 08-OCT-2023 21:50:58 (server timezone)</t>
  </si>
  <si>
    <t>R550787.6-FCHR-SLD-1.375-6 SA</t>
  </si>
  <si>
    <t>BAR, 4.50 x 276.00 17-4PH SST, 145 KSI MIN YS</t>
  </si>
  <si>
    <t>2523654-ANALYSIS</t>
  </si>
  <si>
    <t>980-10001X</t>
  </si>
  <si>
    <t>STATOR GENERIC PT NUMBER FOR MACHINING</t>
  </si>
  <si>
    <t xml:space="preserve">ST5251101-PTS </t>
  </si>
  <si>
    <t>2514658-FA</t>
  </si>
  <si>
    <t>S-291229</t>
  </si>
  <si>
    <t>A962M, DRIVE SHAFT, 7-5/8 REG</t>
  </si>
  <si>
    <t>T90078X.X INJECTION CONE</t>
  </si>
  <si>
    <t>R825784.0-FCHR-2.00 BORE-2.875 HUGHES SLIMLINE H</t>
  </si>
  <si>
    <t>R500783.1-T2-FWC-SLD-2.375 HUGHES SLIMLINE H-90</t>
  </si>
  <si>
    <t>Job Mass Loaded on 03-SEP-2023 18:16:57 (server timezone)</t>
  </si>
  <si>
    <t>2514659-FA</t>
  </si>
  <si>
    <t>S-291235</t>
  </si>
  <si>
    <t>A962M, DRIVESHAFT, BOX,6-5/8 REG</t>
  </si>
  <si>
    <t>2509798-DS1</t>
  </si>
  <si>
    <t>S962784.8-HR-1OS-THRD</t>
  </si>
  <si>
    <t>981-01199</t>
  </si>
  <si>
    <t>HSG, BLNK 9.625 X 0.875W X 246.50</t>
  </si>
  <si>
    <t>Job Mass Loaded on 09-MAY-2023 06:18:08 (server timezone)</t>
  </si>
  <si>
    <t>XS102875038</t>
  </si>
  <si>
    <t>S825785.9-HR-STD-THRD-DS1</t>
  </si>
  <si>
    <t>XA104621818</t>
  </si>
  <si>
    <t>HSG, BLNK 8.25 X 1.000WX 300.00 DS-1 PUR</t>
  </si>
  <si>
    <t>2494441-SR</t>
  </si>
  <si>
    <t>S5256710.5-HR-STD-DISCUT-THRD</t>
  </si>
  <si>
    <t>XA104227228</t>
  </si>
  <si>
    <t>HSG, BLNK 5.25 X .525/.400W X 280.00 PUR</t>
  </si>
  <si>
    <t xml:space="preserve">ST5251356-PTS </t>
  </si>
  <si>
    <t>S-297295</t>
  </si>
  <si>
    <t>R962784.8-FCHR-1US-2.00BORE-4.50 FH</t>
  </si>
  <si>
    <t>XS102060027</t>
  </si>
  <si>
    <t>S500784.5-HR-1OS-THRD-DS1</t>
  </si>
  <si>
    <t>XA104621808</t>
  </si>
  <si>
    <t>HSG, BLNK 5.00 X .625/.525W X 229.25 DS-1 PUR</t>
  </si>
  <si>
    <t>2513825-ENG</t>
  </si>
  <si>
    <t>Job Mass Loaded on 31-OCT-2023 14:43:59 (server timezone)</t>
  </si>
  <si>
    <t>Job Mass Loaded on 31-OCT-2023 14:44:15 (server timezone)</t>
  </si>
  <si>
    <t>S700M, BEARING, RADIAL,LOWER, INNER</t>
  </si>
  <si>
    <t>Job Mass Loaded on 04-OCT-2023 05:33:28 (server timezone)</t>
  </si>
  <si>
    <t>C484-TEMP</t>
  </si>
  <si>
    <t>C700784.8_NED1-STD</t>
  </si>
  <si>
    <t>HOUSING: UNFINISHED, STATOR ELEMENT, 53C-XX00 CP</t>
  </si>
  <si>
    <t>Job Mass Loaded on 12-DEC-2023 05:45:37 (server timezone)</t>
  </si>
  <si>
    <t>Job Mass Loaded on 06-SEP-2023 09:24:26 (server timezone)</t>
  </si>
  <si>
    <t>R675785.7-T1-FCHR-1.25 BORE-3.50 HUGHES SLIMLINE</t>
  </si>
  <si>
    <t>R825785.9-FWC-1.25 BORE-NC40</t>
  </si>
  <si>
    <t>Job Mass Loaded on 11-FEB-2024 07:58:45 (server timezone)</t>
  </si>
  <si>
    <t>Job Mass Loaded on 13-AUG-2023 20:37:17 (server timezone)</t>
  </si>
  <si>
    <t>Job Mass Loaded on 09-MAY-2023 06:18:14 (server timezone)</t>
  </si>
  <si>
    <t>R700568.2-FCHR-SLD-BLNK</t>
  </si>
  <si>
    <t>Job Mass Loaded on 24-JUN-2023 17:29:16 (server timezone)</t>
  </si>
  <si>
    <t>Job Mass Loaded on 27-FEB-2024 08:30:38 (server timezone)</t>
  </si>
  <si>
    <t>2480171-FA</t>
  </si>
  <si>
    <t>S500M, HOUSING, STATOR ADAPTOR, ABH, G500M PS</t>
  </si>
  <si>
    <t>Job Mass Loaded on 12-DEC-2023 05:45:48 (server timezone)</t>
  </si>
  <si>
    <t xml:space="preserve">525131R026 </t>
  </si>
  <si>
    <t>Job Mass Loaded on 26-FEB-2024 09:19:30 (server timezone)</t>
  </si>
  <si>
    <t>A825M, KIT, MECHANICAL,ADJUSTABLE</t>
  </si>
  <si>
    <t>SCHLUMBERGER TECH CORP</t>
  </si>
  <si>
    <t>S-272592</t>
  </si>
  <si>
    <t>THREAD PROTECTOR, A800 MOTOR</t>
  </si>
  <si>
    <t>2486359-FA</t>
  </si>
  <si>
    <t>C478-B</t>
  </si>
  <si>
    <t>982-02199</t>
  </si>
  <si>
    <t>C675785.7_T1-HR-1OS</t>
  </si>
  <si>
    <t>BAR, 5.25 x 252.00 17-4PH SST</t>
  </si>
  <si>
    <t>BEARING, RADIAL, UPPER,INNER, H700M</t>
  </si>
  <si>
    <t>2451786-DS1</t>
  </si>
  <si>
    <t>S475568.3-HR-1OS-THRD</t>
  </si>
  <si>
    <t>Job Mass Loaded on 27-AUG-2023 15:56:48 (server timezone)</t>
  </si>
  <si>
    <t>Relines</t>
  </si>
  <si>
    <t>Completed Qty 2024</t>
  </si>
  <si>
    <t>Seq#</t>
  </si>
  <si>
    <t>Actual Completed Qty 2024</t>
  </si>
  <si>
    <t>Per shift</t>
  </si>
  <si>
    <t>Per day</t>
  </si>
  <si>
    <t>Per week</t>
  </si>
  <si>
    <t>Per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</si>
  <si>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</si>
  <si>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</si>
  <si>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</si>
  <si>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</si>
  <si>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</si>
  <si>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</si>
  <si>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</si>
  <si>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</si>
  <si>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</si>
  <si>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</si>
  <si>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</si>
  <si>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</si>
  <si>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</si>
  <si>
    <t>S500678.0-NBR-HR-STD-DISCUT</t>
  </si>
  <si>
    <t>AA</t>
  </si>
  <si>
    <t>AC</t>
  </si>
  <si>
    <t>985-00552</t>
  </si>
  <si>
    <t>985-00608</t>
  </si>
  <si>
    <t>S700676.5-HR-STD</t>
  </si>
  <si>
    <t>S550788.5-HR-STD-DISCUT</t>
  </si>
  <si>
    <t>S800785.9-NBR-HR-STD</t>
  </si>
  <si>
    <t>S900788.4-HR-STD-DISCUT-THRD</t>
  </si>
  <si>
    <t>S713787.5-HR-STD-THRD-FLEX</t>
  </si>
  <si>
    <t>S5756711.8-HR-STD-THRD</t>
  </si>
  <si>
    <t>S575787.6-HR-STD-THRD</t>
  </si>
  <si>
    <t>S962785.7-HR-1US</t>
  </si>
  <si>
    <t>S700788.5-HR-0.5OS-DISCUT</t>
  </si>
  <si>
    <t>96</t>
  </si>
  <si>
    <t>AD</t>
  </si>
  <si>
    <t>AG</t>
  </si>
  <si>
    <t>AE</t>
  </si>
  <si>
    <t>XS100852821</t>
  </si>
  <si>
    <t>S962564.0-T2-NED1-1OS-THRD</t>
  </si>
  <si>
    <t>S500788.4-HR-STD-THRD-DS1</t>
  </si>
  <si>
    <t>AF</t>
  </si>
  <si>
    <t>S675783.4-DTX-NBR-HR-STD-5.875-4 TPI</t>
  </si>
  <si>
    <t>XS100929873</t>
  </si>
  <si>
    <t>S962564.0-T2-HR-1OS-THRD-DS1</t>
  </si>
  <si>
    <t>XS102018091</t>
  </si>
  <si>
    <t>S475568.3-HR-1OS-THRD-DS1</t>
  </si>
  <si>
    <t>XS100810843</t>
  </si>
  <si>
    <t>S675785.0-HR-1OS-THRD-DS1</t>
  </si>
  <si>
    <t>G</t>
  </si>
  <si>
    <t>C</t>
  </si>
  <si>
    <t>E</t>
  </si>
  <si>
    <t>S725788.2-NBR-HR-STD-THRD</t>
  </si>
  <si>
    <t>AJ</t>
  </si>
  <si>
    <t>104940831</t>
  </si>
  <si>
    <t>02</t>
  </si>
  <si>
    <t>AL</t>
  </si>
  <si>
    <t>S962784.8-XE-STD-THRD</t>
  </si>
  <si>
    <t>103632528</t>
  </si>
  <si>
    <t>C550787.6_HR-STD</t>
  </si>
  <si>
    <t>104473065</t>
  </si>
  <si>
    <t>C5756711.8_HR-STD</t>
  </si>
  <si>
    <t>L</t>
  </si>
  <si>
    <t>S500783.1-T2-NED1-2OS-THRD</t>
  </si>
  <si>
    <t>S962346.0-NED1-STD-THRD</t>
  </si>
  <si>
    <t>XN100815906</t>
  </si>
  <si>
    <t>XN100929820</t>
  </si>
  <si>
    <t>XN103015617</t>
  </si>
  <si>
    <t>S825785.9-HR-STD-THRD-RELINE</t>
  </si>
  <si>
    <t>XN100906578</t>
  </si>
  <si>
    <t>XN985-02317</t>
  </si>
  <si>
    <t>XN100929871</t>
  </si>
  <si>
    <t>XN102682740</t>
  </si>
  <si>
    <t>S5756711.8-HR-STD-THRD-RELINE</t>
  </si>
  <si>
    <t>XN100929873</t>
  </si>
  <si>
    <t>XN985-00548</t>
  </si>
  <si>
    <t>XN104772494</t>
  </si>
  <si>
    <t>XN104771487</t>
  </si>
  <si>
    <t>S5506711.9-XE-STD-RELINE</t>
  </si>
  <si>
    <t>S500566.7-HR-1US-RELINE</t>
  </si>
  <si>
    <t>S650457.0-HR-1US-DISCUT-RELINE</t>
  </si>
  <si>
    <t>S650786.4-HR-1OS-RELINE</t>
  </si>
  <si>
    <t>XN102687038</t>
  </si>
  <si>
    <t>WorksOrderNumber</t>
  </si>
  <si>
    <t>MfgLotID</t>
  </si>
  <si>
    <t>SM Location</t>
  </si>
  <si>
    <t>Core</t>
  </si>
  <si>
    <t>WorkStationName</t>
  </si>
  <si>
    <t>Stator - Assembly</t>
  </si>
  <si>
    <t>Stator - Prep Cell Counterbore</t>
  </si>
  <si>
    <t>2451762-1RW</t>
  </si>
  <si>
    <t>Stator - Final Inspection</t>
  </si>
  <si>
    <t>na</t>
  </si>
  <si>
    <t>2452079-DS1</t>
  </si>
  <si>
    <t>Stator - Cut Threads</t>
  </si>
  <si>
    <t>Stator - Paintbooth</t>
  </si>
  <si>
    <t>s</t>
  </si>
  <si>
    <t>Stator - Prep Cell Supermarket</t>
  </si>
  <si>
    <t>3D3</t>
  </si>
  <si>
    <t>3A1</t>
  </si>
  <si>
    <t>Stator - Autoclave</t>
  </si>
  <si>
    <t>2C2</t>
  </si>
  <si>
    <t>Stator - Cutback</t>
  </si>
  <si>
    <t>2523959-XE</t>
  </si>
  <si>
    <t>Stator - Prep Cell Burnout</t>
  </si>
  <si>
    <t>2523960-XE</t>
  </si>
  <si>
    <t>2523961-XE</t>
  </si>
  <si>
    <t>Stator - Disassembly</t>
  </si>
  <si>
    <t>4D3</t>
  </si>
  <si>
    <t>111</t>
  </si>
  <si>
    <t>23</t>
  </si>
  <si>
    <t>SUBCATEGORY</t>
  </si>
  <si>
    <t>TEMPLATE</t>
  </si>
  <si>
    <t>TEMPLATE ALTERNATE ROUTING</t>
  </si>
  <si>
    <t>NEW STATOR</t>
  </si>
  <si>
    <t>S700786.8-NBR-HR-STD</t>
  </si>
  <si>
    <t>ALT-1</t>
  </si>
  <si>
    <t>S700786.8-NBR-HR-1OS</t>
  </si>
  <si>
    <t>S700786.8-NBR-1A-STD</t>
  </si>
  <si>
    <t>S700786.8-NBR-1A-1OS</t>
  </si>
  <si>
    <t>S700786.8-NBR-1A-2OS</t>
  </si>
  <si>
    <t>S475568.3 HR-STD</t>
  </si>
  <si>
    <t>S168562.3-NBR-HR-STD-THRD</t>
  </si>
  <si>
    <t>S800784.0-NBR-1A-1OS-DIS-CUTBACKS</t>
  </si>
  <si>
    <t>S500788.2-NBR-HR 1OS</t>
  </si>
  <si>
    <t>S475785.0-NBR-HR STD</t>
  </si>
  <si>
    <t>S475785.0-NBR-HR-1OS</t>
  </si>
  <si>
    <t>S475785.0-NBR-1A-1OS</t>
  </si>
  <si>
    <t>S475568.3-NBR HR-1OS-DISSIMILAR CUTBACKS</t>
  </si>
  <si>
    <t>S475785.0-NBR-1A-2OS</t>
  </si>
  <si>
    <t>S287563.5-NBR-HR-1OS</t>
  </si>
  <si>
    <t>S287563.5-NBR-HR-3OS</t>
  </si>
  <si>
    <t>S287567.0-NBR-HR-1OS-THRD</t>
  </si>
  <si>
    <t>S675785.0-NBR-HR-STD</t>
  </si>
  <si>
    <t>S675785.0-NBR-HR-1OS</t>
  </si>
  <si>
    <t>S475783.8-NBR-HR-1OS</t>
  </si>
  <si>
    <t>S650785.0-NBR-HR-STD-HMB</t>
  </si>
  <si>
    <t>S675785.0-NBR-HR-1OS-HMB</t>
  </si>
  <si>
    <t>S475783.8-NBR-1A-STD-HMB</t>
  </si>
  <si>
    <t>06</t>
  </si>
  <si>
    <t>S675785.0-NBR-HR-STD-HMB</t>
  </si>
  <si>
    <t>S675785.0-NBR-1A-STD-HMB</t>
  </si>
  <si>
    <t>S675783.3-NBR-1A-STD-HMB</t>
  </si>
  <si>
    <t>S650457.0-NBR-HR-STD-HMB</t>
  </si>
  <si>
    <t>S650457.0-NBR-1A-STD-HMB</t>
  </si>
  <si>
    <t>S475782.6 NBR-HR STD DISSIMILAR CUTBACKS</t>
  </si>
  <si>
    <t>S338563.0-NBR-HR-STD-THRD</t>
  </si>
  <si>
    <t>S675785.0 PP7LBZ79 STD</t>
  </si>
  <si>
    <t>S338783.0 NBR-1A-STD</t>
  </si>
  <si>
    <t>CUSTOM</t>
  </si>
  <si>
    <t>S475782.6 NBR-HR 1OS HONED</t>
  </si>
  <si>
    <t>S500678.0-NBR-1A-2OS</t>
  </si>
  <si>
    <t>S287563.5 NBR-HR 1OS 2.563-6 SA</t>
  </si>
  <si>
    <t>S287563.5-NBR-HR-3OS-2.563-6 SA</t>
  </si>
  <si>
    <t>S287563.5 NBR-HR 2OS 2.563-6 SA</t>
  </si>
  <si>
    <t>S475566.5-NBR-HR-DF-4.089-6 V040 x 1.25 TPF BOX</t>
  </si>
  <si>
    <t>S475782.6-NBR-HR-STD-HONED</t>
  </si>
  <si>
    <t>S675786.4-NBR-HR-STD</t>
  </si>
  <si>
    <t>S675786.4 NBR-HR 2OS</t>
  </si>
  <si>
    <t>S475783.7-NBR-HR-1OS</t>
  </si>
  <si>
    <t>S475782.6-NBR-HR-US-HONED</t>
  </si>
  <si>
    <t>S675457.0-NBR-HR-1OS</t>
  </si>
  <si>
    <t>S1175567.2-NBR-HR-STD</t>
  </si>
  <si>
    <t>S675783.5-NBR-HR-STD RELINE</t>
  </si>
  <si>
    <t>S650783.3-NBR-HR-STD RELINE</t>
  </si>
  <si>
    <t>S675457.0-NBR-1A-3OS</t>
  </si>
  <si>
    <t>S700783.3 -NBR-1A-STD</t>
  </si>
  <si>
    <t>S500678.0-NBR-HR-2OS-HMB</t>
  </si>
  <si>
    <t>S675786.0-NBR-HR-1OS</t>
  </si>
  <si>
    <t>S675457.0-NBR-HR-2OS</t>
  </si>
  <si>
    <t>S675457.0 NBR-1A-3OS</t>
  </si>
  <si>
    <t>S675457.0 NBR-HR 2OS</t>
  </si>
  <si>
    <t>S675457.0-NBR-HR 2OS</t>
  </si>
  <si>
    <t>S800455.3-NBR-HR-STD</t>
  </si>
  <si>
    <t>S700783.3 -NBR-1A-1OS</t>
  </si>
  <si>
    <t>S800784.0-NBR-HR-1OS</t>
  </si>
  <si>
    <t>S475785.0-NBR-HR-STD</t>
  </si>
  <si>
    <t>S800784.0-NBR-HR-STD</t>
  </si>
  <si>
    <t>S168564.0-NBR-HR-3OS-THRD</t>
  </si>
  <si>
    <t>S675785.0-NBR-HR-10S</t>
  </si>
  <si>
    <t>S500565.2-NBR-1A-STD</t>
  </si>
  <si>
    <t>S500568.3 NBR-HR STD</t>
  </si>
  <si>
    <t>S238564.0 NBR-HR-STD</t>
  </si>
  <si>
    <t>S475785.0-NBR-HR-STD-HMB</t>
  </si>
  <si>
    <t>S675457.0-NBR-HR-1OS-HMB</t>
  </si>
  <si>
    <t>S650785.0-NBR-HR-1OS-HMB</t>
  </si>
  <si>
    <t>S675675.0-NBR-HR-1OS</t>
  </si>
  <si>
    <t>S500783.7-NBR-HR-1OS</t>
  </si>
  <si>
    <t>S962346.0-NBR-1A-STD</t>
  </si>
  <si>
    <t>S1150565.0-NBR-HR-STD-9.550 V038</t>
  </si>
  <si>
    <t>S800455.3-NBR-1A-STD</t>
  </si>
  <si>
    <t>S475785.0-NBR-HR-STD (200)</t>
  </si>
  <si>
    <t>S962564.0-T2-NBR-HR-1OS</t>
  </si>
  <si>
    <t>S800455.3-NBR-1A-10S</t>
  </si>
  <si>
    <t>985-02059</t>
  </si>
  <si>
    <t>RELINE</t>
  </si>
  <si>
    <t>S675783.3-NBR-HR-STD-HMB</t>
  </si>
  <si>
    <t>S375563.0-NBR-HR-1OS</t>
  </si>
  <si>
    <t>S800784.0-NBR-HR-2OS</t>
  </si>
  <si>
    <t>S800782.5-NBR-1A-STD-HMB</t>
  </si>
  <si>
    <t>S650786.4 NBR-HR-STD-HMB</t>
  </si>
  <si>
    <t>S1125784.8-NBR-HR-STD-THRD</t>
  </si>
  <si>
    <t>S1125784.8-NBR-HR-1OS-THRD</t>
  </si>
  <si>
    <t>S475782.6-NBR-1A-1OS</t>
  </si>
  <si>
    <t>S475783.8-NBR-HR-STD</t>
  </si>
  <si>
    <t>S675457.0-NBR-HR-STD</t>
  </si>
  <si>
    <t>S962565.0-NBR-HR-STD</t>
  </si>
  <si>
    <t>CUSTOM (WENZEL)</t>
  </si>
  <si>
    <t>S650675.0 NBR-HR STD</t>
  </si>
  <si>
    <t>S962565.0-NBR-1A-STD</t>
  </si>
  <si>
    <t>S625675.0 NBR-HR STD DISSIMILAR CUTBACKS</t>
  </si>
  <si>
    <t>S650675.0-NBR-HR-2OS</t>
  </si>
  <si>
    <t>S338783.0 NBR-HR-1US</t>
  </si>
  <si>
    <t>S475782.6-NBR-1A-STD-THRD</t>
  </si>
  <si>
    <t>S675785.7-NBR-HR-STD (16.0 Cutback)</t>
  </si>
  <si>
    <t>S675786.4-NBR-HR-2OS-HMB</t>
  </si>
  <si>
    <t>S675457.0-NBR-HR-STD-THD</t>
  </si>
  <si>
    <t>S675785.0-NBR-HR-STD-THD</t>
  </si>
  <si>
    <t>S500678.0-NBR-HR-STD-THRD</t>
  </si>
  <si>
    <t>S775784.0-NBR-HR-STD-THD</t>
  </si>
  <si>
    <t>S475456.0-NBR-HR-STD-THD</t>
  </si>
  <si>
    <t>04</t>
  </si>
  <si>
    <t>S675785.7-NBR-HR-STD-THD</t>
  </si>
  <si>
    <t>S775784.0-NBR-1A-STD-THD</t>
  </si>
  <si>
    <t>S475783.8-NBR-HR-STD-THD</t>
  </si>
  <si>
    <t>07</t>
  </si>
  <si>
    <t>S500456.3-NBR-1A-STD</t>
  </si>
  <si>
    <t>S675675.0-NBR-1A-STD-THD</t>
  </si>
  <si>
    <t>S675783.5-NBR-HR-STD-THRD</t>
  </si>
  <si>
    <t>S675237.8-NBR-HR-1OS-THRD</t>
  </si>
  <si>
    <t>S675783.5-NBR-1A-STD-THRD</t>
  </si>
  <si>
    <t>S675785.0-NBR-HR-1OS-THRD</t>
  </si>
  <si>
    <t>S675785.0-NBR-1A-STD-THRD</t>
  </si>
  <si>
    <t>S675785.0-NBR-1A-1OS-THRD</t>
  </si>
  <si>
    <t>S675456.0 NBR-1A 1OS-THD</t>
  </si>
  <si>
    <t>S675783.0 NBR-HR STD-THD</t>
  </si>
  <si>
    <t>S650785.0-NBR-HR-1OS</t>
  </si>
  <si>
    <t>S675456.0-NBR-HR-STD-THRD</t>
  </si>
  <si>
    <t>S675456.0-NBR-1A-STD-THRD</t>
  </si>
  <si>
    <t>S500783.7-NBR-HR-1OS-DISSIMILAR CUTBACKS</t>
  </si>
  <si>
    <t>S168564.0-NBR-HR-STD</t>
  </si>
  <si>
    <t>985-02058</t>
  </si>
  <si>
    <t>00</t>
  </si>
  <si>
    <t>S675457.0-NBR-HR-1OS-PV</t>
  </si>
  <si>
    <t>S213564.0-NBR-HR-STD</t>
  </si>
  <si>
    <t>S338784.7-NBR-HR-STD-THRD</t>
  </si>
  <si>
    <t>S475783.8-NBR-1A-1OS-THRD</t>
  </si>
  <si>
    <t>S675237.8-NBR-HR-STD</t>
  </si>
  <si>
    <t>S675237.8-NBR-1A-STD</t>
  </si>
  <si>
    <t>S475782.6-NBR-HR-STD-THRD</t>
  </si>
  <si>
    <t>S475782.6-NBR-HR-1OS-THRD</t>
  </si>
  <si>
    <t>S475456.0-NBR-HR-1OS-THRD</t>
  </si>
  <si>
    <t>S475782.2-NBR-HR-STD-THRD</t>
  </si>
  <si>
    <t>S475783.8-NBR-HR-STD-THRD</t>
  </si>
  <si>
    <t>S675785.7-NBR-1A-STD-THRD</t>
  </si>
  <si>
    <t>S675457.0-NBR-1A-STD</t>
  </si>
  <si>
    <t>S675782.1-NBR-HR-STD</t>
  </si>
  <si>
    <t>S675785.7-NBR-1A-STD</t>
  </si>
  <si>
    <t>S962565.0-NBR-1A-1OS-THRD</t>
  </si>
  <si>
    <t>S475568.3-NBR-HR-STD</t>
  </si>
  <si>
    <t>S475456.0-NBR-1A-STD</t>
  </si>
  <si>
    <t>03</t>
  </si>
  <si>
    <t>S475456.0-NBR-1A-1OS</t>
  </si>
  <si>
    <t>S625782.8-NBR-1A-STD</t>
  </si>
  <si>
    <t>09</t>
  </si>
  <si>
    <t>S500784.5-NBR-HR-1OS-THD</t>
  </si>
  <si>
    <t>S650675.0-HR-STD-6.25 CFG</t>
  </si>
  <si>
    <t>S375782.3-NBR-HR-STD-THD</t>
  </si>
  <si>
    <t>S700785.0-NBR-HR-STD</t>
  </si>
  <si>
    <t>S475783.8-NBR-HR-1OS-THRD</t>
  </si>
  <si>
    <t>S475783.8-NBR-1A-STD-THRD</t>
  </si>
  <si>
    <t>S500784.5-NBR-HR-1OS</t>
  </si>
  <si>
    <t>S475238.5-NBR-HR-1OS-THD</t>
  </si>
  <si>
    <t>S475238.5-NBR-1A-STD-THD</t>
  </si>
  <si>
    <t>S1150565.0-NBR-HR-STD-THRD</t>
  </si>
  <si>
    <t>S1150565.0-NBR-1A-STD-THRD</t>
  </si>
  <si>
    <t>S287124.7-NBR-HR-STD-THRD</t>
  </si>
  <si>
    <t>S800566.0-NBR-1A-STD-11INCH CUTBACK</t>
  </si>
  <si>
    <t>S375453.5-NBR-1A-STD-THRD</t>
  </si>
  <si>
    <t>01</t>
  </si>
  <si>
    <t>S375453.5-NBR-1A-1OS-THRD</t>
  </si>
  <si>
    <t>S475783.8-NBR-HR-1US</t>
  </si>
  <si>
    <t>S650783.3-NBR-HR-1US</t>
  </si>
  <si>
    <t>S675783.3-NBR-HR-1US</t>
  </si>
  <si>
    <t>S675785.0-NBR-HR-1US</t>
  </si>
  <si>
    <t>S500783.7-NBR-HR-1OS-4.75 CFG-DISS. CFTBACK 6/21</t>
  </si>
  <si>
    <t>S500568.3-NBR-HR-STD-DIS CUT</t>
  </si>
  <si>
    <t>S213564.9-NBR-HR-STD-THRD</t>
  </si>
  <si>
    <t>S625782.9-NBR-1A-STD-THRD</t>
  </si>
  <si>
    <t>S625784.8 NBR-HR STD-THRD</t>
  </si>
  <si>
    <t>S775455.3-NBR-HR-STD-THD</t>
  </si>
  <si>
    <t>S775456.0-NBR-1A-STD-THD</t>
  </si>
  <si>
    <t>S500782.6-NBR-HR-1OS-HONED-4.75 CFG</t>
  </si>
  <si>
    <t>S500568.3-NBR-HR-STD-THD</t>
  </si>
  <si>
    <t>S375238.0-NBR-1A-STD-THD</t>
  </si>
  <si>
    <t>S375453.5-NBR-HR-STD-THD</t>
  </si>
  <si>
    <t>S675457.0-NBR-HR-1OS-THRD</t>
  </si>
  <si>
    <t>S660784.8-NBR-HR-STD</t>
  </si>
  <si>
    <t>S675782.9-NBR-HR-1OS</t>
  </si>
  <si>
    <t>S700785.7-NBR-HR-STD</t>
  </si>
  <si>
    <t>S700568.2-NBR-HR-1OS</t>
  </si>
  <si>
    <t>S700568.2-NBR-HR-STD</t>
  </si>
  <si>
    <t>S700568.2-NBR-1A-STD</t>
  </si>
  <si>
    <t>S700568.2-NBR-1A-1OS</t>
  </si>
  <si>
    <t>S700568.2-NBR-1A-2OS</t>
  </si>
  <si>
    <t>S500783.7-NBR-HR-2OS-DISCUT</t>
  </si>
  <si>
    <t>985-00002</t>
  </si>
  <si>
    <t>S675564.0 NBR STD</t>
  </si>
  <si>
    <t>985-00008</t>
  </si>
  <si>
    <t>S675782.1 NBR-1A 1OS</t>
  </si>
  <si>
    <t>985-00240</t>
  </si>
  <si>
    <t>S1125564.6 NBR STD RELINE</t>
  </si>
  <si>
    <t>S1125564.6-NBR-HR-STD-THRD-RELINE</t>
  </si>
  <si>
    <t>985-00016</t>
  </si>
  <si>
    <t>S675457.0 NBR-1A STD</t>
  </si>
  <si>
    <t>S1125784.8-NBR-HR-1OS-THRD-RELINE</t>
  </si>
  <si>
    <t>S1125784.8-NBR-HR-STD-THRD RELINE</t>
  </si>
  <si>
    <t>985-00032</t>
  </si>
  <si>
    <t>S962565.0 NBR-1A STD BICO</t>
  </si>
  <si>
    <t>985-00241</t>
  </si>
  <si>
    <t>S1150564.6 NBR STD RELINE</t>
  </si>
  <si>
    <t>985-00037</t>
  </si>
  <si>
    <t>S962565.0 NBR-1A STD</t>
  </si>
  <si>
    <t>985-01271</t>
  </si>
  <si>
    <t>S1150564.6-NBR-HR-STD RELINE</t>
  </si>
  <si>
    <t>S1150565.0-NBR-1A-STD-THRD-RELINE</t>
  </si>
  <si>
    <t>985-00053</t>
  </si>
  <si>
    <t>S675783.0 NBR-1A STD</t>
  </si>
  <si>
    <t>S1150565.0-NBR-HR-STD-9.550 V038 RELINE</t>
  </si>
  <si>
    <t>S1150565.0-NBR-HR-STD-THRD-RELINE</t>
  </si>
  <si>
    <t>985-00055</t>
  </si>
  <si>
    <t>S675783.0 NBR 1OS</t>
  </si>
  <si>
    <t>985-01415</t>
  </si>
  <si>
    <t>S1150783.9 NBR-1A STD PATHFINDER SPECIAL RELINE</t>
  </si>
  <si>
    <t>985-01267</t>
  </si>
  <si>
    <t>S1150786.5-NBR-1A-STD RELINE</t>
  </si>
  <si>
    <t>985-00060</t>
  </si>
  <si>
    <t>S675457.0-NBR 1A-1OS</t>
  </si>
  <si>
    <t>S1175567.2-NBR-HR-STD RELINE</t>
  </si>
  <si>
    <t>985-00062</t>
  </si>
  <si>
    <t>S675785.0 NBR-1A STD</t>
  </si>
  <si>
    <t>985-00064</t>
  </si>
  <si>
    <t>S675785.0 NBR-1A 1OS</t>
  </si>
  <si>
    <t>985-00066</t>
  </si>
  <si>
    <t>S475783.8 NBR-1A STD</t>
  </si>
  <si>
    <t>985-00068</t>
  </si>
  <si>
    <t>S962563.0 NBR STD</t>
  </si>
  <si>
    <t>985-00070</t>
  </si>
  <si>
    <t>S475453.5-NBR-STD</t>
  </si>
  <si>
    <t>985-00581</t>
  </si>
  <si>
    <t>S287567.0-HSN-1OS</t>
  </si>
  <si>
    <t>985-00638</t>
  </si>
  <si>
    <t>S287567.0-NBR -2 OS</t>
  </si>
  <si>
    <t>985-00074</t>
  </si>
  <si>
    <t>S475456.0 NBR-1A STD</t>
  </si>
  <si>
    <t>985-02131</t>
  </si>
  <si>
    <t>S287567.0-NBR-2OS-SPCL CUTBACKS-RLINES</t>
  </si>
  <si>
    <t>S287783.5-NBR-HR-STD</t>
  </si>
  <si>
    <t>985-00076</t>
  </si>
  <si>
    <t>S475456.0 NBR-1A 1OS</t>
  </si>
  <si>
    <t>985-02132</t>
  </si>
  <si>
    <t>S287783.5-NBR-HR-STD-SPCL CUTBACKS-RLINE</t>
  </si>
  <si>
    <t>S313236.4-NBR-HR-STD-THRD-RELINE</t>
  </si>
  <si>
    <t>985-00081</t>
  </si>
  <si>
    <t>S775783.0 NBR STD</t>
  </si>
  <si>
    <t>985-01555</t>
  </si>
  <si>
    <t>S313783.0 NBR-HR 1OS RELINE</t>
  </si>
  <si>
    <t>985-02046</t>
  </si>
  <si>
    <t>S313783.0-NBR-HR-1OS RELINE</t>
  </si>
  <si>
    <t>985-00086</t>
  </si>
  <si>
    <t>S800783.0 NBR-1A STD</t>
  </si>
  <si>
    <t>985-01772</t>
  </si>
  <si>
    <t>S338563.0-HR-STD-SMITH SPCL-RELINE</t>
  </si>
  <si>
    <t>S338563.0-NBR-HR-STD-RELINE</t>
  </si>
  <si>
    <t>985-00088</t>
  </si>
  <si>
    <t>S775784.0 NBR-1A STD</t>
  </si>
  <si>
    <t>S338563.0-NBR-HR-STD-THRD RELINE</t>
  </si>
  <si>
    <t>S338783.0 NBR-HR-1US-RELINE</t>
  </si>
  <si>
    <t>985-00090</t>
  </si>
  <si>
    <t>S800784.0 NBR-1A STD</t>
  </si>
  <si>
    <t>985-00443</t>
  </si>
  <si>
    <t>S338783.0-STD-NBR-RELINE</t>
  </si>
  <si>
    <t>S338784.7-NBR-HR-STD-THRD-RELINE</t>
  </si>
  <si>
    <t>985-00092</t>
  </si>
  <si>
    <t>S375453.5-NBR 1A-STD</t>
  </si>
  <si>
    <t>985-02138</t>
  </si>
  <si>
    <t>S350563.0-NBR-HR-1OS-RELINE</t>
  </si>
  <si>
    <t>985-00724</t>
  </si>
  <si>
    <t>S350563.0-HSN-STD-RELINE</t>
  </si>
  <si>
    <t>985-00094</t>
  </si>
  <si>
    <t>S775455.3 NBR STD</t>
  </si>
  <si>
    <t>985-01460</t>
  </si>
  <si>
    <t>S350563.0-NBR-1A-1OS RELINE</t>
  </si>
  <si>
    <t>985-01290</t>
  </si>
  <si>
    <t>985-00096</t>
  </si>
  <si>
    <t>985-00723</t>
  </si>
  <si>
    <t>S350563.0-NBR-STD-RELINE</t>
  </si>
  <si>
    <t>985-01063</t>
  </si>
  <si>
    <t>S350782.3 NBR STD RELINE</t>
  </si>
  <si>
    <t>985-00098</t>
  </si>
  <si>
    <t>S625457.5 NBR-1A STD</t>
  </si>
  <si>
    <t>08</t>
  </si>
  <si>
    <t>985-00400</t>
  </si>
  <si>
    <t>S350784.3-NBR-1OS-RELINE</t>
  </si>
  <si>
    <t>985-00863</t>
  </si>
  <si>
    <t>S350784.3-NBR-HR-STD-RELINE</t>
  </si>
  <si>
    <t>985-00100</t>
  </si>
  <si>
    <t>S625784.8 NBR-1A STD</t>
  </si>
  <si>
    <t>985-00390</t>
  </si>
  <si>
    <t>S350784.3-NBR-STD-RELINE</t>
  </si>
  <si>
    <t>985-00108</t>
  </si>
  <si>
    <t>S6759102.0 NBR STD</t>
  </si>
  <si>
    <t>S375238.0-NBR-1A-STD-THD-RELINE</t>
  </si>
  <si>
    <t>985-01139</t>
  </si>
  <si>
    <t>S375349.0-NBR-1OS RELINE</t>
  </si>
  <si>
    <t>985-00114</t>
  </si>
  <si>
    <t>S475783.8 NBR-1A 1OS</t>
  </si>
  <si>
    <t>985-00570</t>
  </si>
  <si>
    <t>S375452.0-NBR-HR-STD- RELINE</t>
  </si>
  <si>
    <t>985-00118</t>
  </si>
  <si>
    <t>S6759104.0 NBR STD</t>
  </si>
  <si>
    <t>S375453.5-NBR-1A-1OS-THRD-RELINE</t>
  </si>
  <si>
    <t>985-00120</t>
  </si>
  <si>
    <t>S775783.0 NBR 1OS</t>
  </si>
  <si>
    <t>S375453.5-NBR-1A-STD-THRD-RELINE</t>
  </si>
  <si>
    <t>S375453.5-NBR-HR-STD-THD-RELINE</t>
  </si>
  <si>
    <t>985-00122</t>
  </si>
  <si>
    <t>S800783.0 NBR 1A 1OS</t>
  </si>
  <si>
    <t>985-02077</t>
  </si>
  <si>
    <t>S375453.5-NBR-STD RELINE</t>
  </si>
  <si>
    <t>S375453.5-NBR-STD-RELINE</t>
  </si>
  <si>
    <t>985-00124</t>
  </si>
  <si>
    <t>S775784.0 NBR 1A 1OS</t>
  </si>
  <si>
    <t>S375563.0-NBR-HR-1OS-RELINE</t>
  </si>
  <si>
    <t>985-00809</t>
  </si>
  <si>
    <t>S375563.8-NBR-STD RELINE</t>
  </si>
  <si>
    <t>985-00126</t>
  </si>
  <si>
    <t>S800784.0 NBR OS</t>
  </si>
  <si>
    <t>985-00813</t>
  </si>
  <si>
    <t>S375563.8-NBR-STD-BICO RELINE</t>
  </si>
  <si>
    <t>985-00386</t>
  </si>
  <si>
    <t>S375564.2-NBR-STD-RELINE</t>
  </si>
  <si>
    <t>985-00129</t>
  </si>
  <si>
    <t>S962124.0 NBR 1A STD</t>
  </si>
  <si>
    <t>985-00139</t>
  </si>
  <si>
    <t>S550453.5 NBR-STD-STG</t>
  </si>
  <si>
    <t>985-00396</t>
  </si>
  <si>
    <t>S3757810.1-NBR-STD-RELINE</t>
  </si>
  <si>
    <t>985-00149</t>
  </si>
  <si>
    <t>S775784.0 NBR STD DMS</t>
  </si>
  <si>
    <t>985-01238</t>
  </si>
  <si>
    <t>S375782.3 NBR STD - BICO RELINE</t>
  </si>
  <si>
    <t>985-00152</t>
  </si>
  <si>
    <t>S875452.8 NBR STD</t>
  </si>
  <si>
    <t>985-00672</t>
  </si>
  <si>
    <t>S375782.3 NBR-1A 1OS RELINE</t>
  </si>
  <si>
    <t>985-00161</t>
  </si>
  <si>
    <t>S8009103.0 NBR 1A STD</t>
  </si>
  <si>
    <t>985-00504</t>
  </si>
  <si>
    <t>S375782.3 NBR-1A STD RELINE</t>
  </si>
  <si>
    <t>985-00165</t>
  </si>
  <si>
    <t>S475782.2 NBR-1A STD</t>
  </si>
  <si>
    <t>05</t>
  </si>
  <si>
    <t>985-00675</t>
  </si>
  <si>
    <t>S375782.3 NBR-HR STD RELINE</t>
  </si>
  <si>
    <t>985-01217</t>
  </si>
  <si>
    <t>S375782.3-NBR-HR-STD - 17 IN CB RELINE</t>
  </si>
  <si>
    <t>985-00169</t>
  </si>
  <si>
    <t>S625782.8 NBR STD</t>
  </si>
  <si>
    <t>985-01513</t>
  </si>
  <si>
    <t>S375782.3-NBR-HR-STD RELINE</t>
  </si>
  <si>
    <t>S375782.3-NBR-HR-STD-THD-RELINE</t>
  </si>
  <si>
    <t>985-00171</t>
  </si>
  <si>
    <t>S962564.0 NBR 1A STD</t>
  </si>
  <si>
    <t>985-00669</t>
  </si>
  <si>
    <t>S375782.3-NBR-HR-US</t>
  </si>
  <si>
    <t>985-00866</t>
  </si>
  <si>
    <t>S375786.7 NBR-HR 1OS RELINE</t>
  </si>
  <si>
    <t>985-00173</t>
  </si>
  <si>
    <t>S287562.6-NBR-STD-NM</t>
  </si>
  <si>
    <t>985-00174</t>
  </si>
  <si>
    <t>S287562.6-HSN-STD-NM</t>
  </si>
  <si>
    <t>985-00176</t>
  </si>
  <si>
    <t>S287562.6-NBR-STD</t>
  </si>
  <si>
    <t>S375786.7-NBR-1A-1OS-THD-RELINE</t>
  </si>
  <si>
    <t>985-00177</t>
  </si>
  <si>
    <t>S287562.6-HSN-STD</t>
  </si>
  <si>
    <t>985-00395</t>
  </si>
  <si>
    <t>S375786.7-NBR-1OS-RELINE</t>
  </si>
  <si>
    <t>985-00405</t>
  </si>
  <si>
    <t>S375786.7-NBR-2OS-RELINE</t>
  </si>
  <si>
    <t>985-00181</t>
  </si>
  <si>
    <t>S475782.1-NBR-STD</t>
  </si>
  <si>
    <t>985-00865</t>
  </si>
  <si>
    <t>S375786.7-NBR-HR-STD-RELINE</t>
  </si>
  <si>
    <t>985-00196</t>
  </si>
  <si>
    <t>S625782.9 NBR-1A STD</t>
  </si>
  <si>
    <t>985-00200</t>
  </si>
  <si>
    <t>S500783.8 NBR-1A STD</t>
  </si>
  <si>
    <t>985-00431</t>
  </si>
  <si>
    <t>S475127.0-NBR-1OS-DMS-RELINE</t>
  </si>
  <si>
    <t>985-00201</t>
  </si>
  <si>
    <t>S675675.0 NBR-1A STD</t>
  </si>
  <si>
    <t>985-00432</t>
  </si>
  <si>
    <t>S475127.0-NBR-1OS-RELINE</t>
  </si>
  <si>
    <t>985-00648</t>
  </si>
  <si>
    <t>S475127.0-NBR-HR-STD-DMS-RELINE</t>
  </si>
  <si>
    <t>985-00203</t>
  </si>
  <si>
    <t>S675675.0 NBR 1A 1OS</t>
  </si>
  <si>
    <t>985-00309</t>
  </si>
  <si>
    <t>S475127.0-NBR-STD-DMS-RELINE</t>
  </si>
  <si>
    <t>985-00717</t>
  </si>
  <si>
    <t>S475127.0-NBR-STD-PES-RELINE</t>
  </si>
  <si>
    <t>985-00206</t>
  </si>
  <si>
    <t>S475782.6 NBR-1A STD-HONED</t>
  </si>
  <si>
    <t>985-00308</t>
  </si>
  <si>
    <t>S475127.0-NBR-STD-RELINE</t>
  </si>
  <si>
    <t>985-00909</t>
  </si>
  <si>
    <t>S475237.9-NBR-STD-BICO RELINE</t>
  </si>
  <si>
    <t>985-00210</t>
  </si>
  <si>
    <t>S775455.3 NBR 1OS</t>
  </si>
  <si>
    <t>985-00689</t>
  </si>
  <si>
    <t>S475237.9-NBR-STD-BICO-RELINE</t>
  </si>
  <si>
    <t>985-00430</t>
  </si>
  <si>
    <t>S475238.5 NBR-1A STD RELINE</t>
  </si>
  <si>
    <t>985-00212</t>
  </si>
  <si>
    <t>S800455.3-NBR-1A-1OS</t>
  </si>
  <si>
    <t>985-00214</t>
  </si>
  <si>
    <t>S675456.0 NBR STD</t>
  </si>
  <si>
    <t>S475238.5-NBR-1A-STD-THD RELINE</t>
  </si>
  <si>
    <t>S475238.5-NBR-HR-1OS-THD RELINE</t>
  </si>
  <si>
    <t>985-00218</t>
  </si>
  <si>
    <t>S800456.0-NBR-1A-STD-HONED</t>
  </si>
  <si>
    <t>985-00242</t>
  </si>
  <si>
    <t>S475453.5 NBR-1A STD PV RELINE</t>
  </si>
  <si>
    <t>985-00220</t>
  </si>
  <si>
    <t>S775456.0 NBR STD</t>
  </si>
  <si>
    <t>985-00478</t>
  </si>
  <si>
    <t>S475453.5-NBR-HR-1USR - RELINE</t>
  </si>
  <si>
    <t>985-00278</t>
  </si>
  <si>
    <t>S475453.5-NBR-STD-NM-RELINE</t>
  </si>
  <si>
    <t>985-00225</t>
  </si>
  <si>
    <t>S650782.1-NBR-1A-1OS</t>
  </si>
  <si>
    <t>S475453.5-NBR-STD-RELINE</t>
  </si>
  <si>
    <t>985-00227</t>
  </si>
  <si>
    <t>S475784.5 NBR-1A STD</t>
  </si>
  <si>
    <t>985-00255</t>
  </si>
  <si>
    <t>S475453.5-NBR-US-PV-RELINE</t>
  </si>
  <si>
    <t>985-01257</t>
  </si>
  <si>
    <t>S475456.0 NBR HR STD - BICO RELINE</t>
  </si>
  <si>
    <t>S475456.0 NBR-1A STD RELINE</t>
  </si>
  <si>
    <t>985-00232</t>
  </si>
  <si>
    <t>S962565.0 NBR 1OS</t>
  </si>
  <si>
    <t>985-02196</t>
  </si>
  <si>
    <t>S475456.0, NBR-HR 1OS RELINE</t>
  </si>
  <si>
    <t>985-00234</t>
  </si>
  <si>
    <t>S650785.0 NBR-1A STD</t>
  </si>
  <si>
    <t>985-00556</t>
  </si>
  <si>
    <t>S475456.0-1OS-NBR-HR RELINE</t>
  </si>
  <si>
    <t>985-00235</t>
  </si>
  <si>
    <t>S675672.2 NBR STD NM</t>
  </si>
  <si>
    <t>985-00238</t>
  </si>
  <si>
    <t>S800452.7 NBR STD NM</t>
  </si>
  <si>
    <t>S1125564.6 NBR STD</t>
  </si>
  <si>
    <t>985-00967</t>
  </si>
  <si>
    <t>S475456.0-NBR-1A-1OS RELINE</t>
  </si>
  <si>
    <t>S1150564.6 NBR STD</t>
  </si>
  <si>
    <t>S475453.5 NBR-1A STD PV STYLE</t>
  </si>
  <si>
    <t>S475456.0-NBR-1A-1OS-THRD-RELINE</t>
  </si>
  <si>
    <t>985-00246</t>
  </si>
  <si>
    <t>S663782.1 NBR 1OS BICO SPCL</t>
  </si>
  <si>
    <t>S475456.0-NBR-1A-STD RELINE</t>
  </si>
  <si>
    <t>985-00248</t>
  </si>
  <si>
    <t>S675675.0 NBR STD COMP</t>
  </si>
  <si>
    <t>S475456.0-NBR-1A-STD-THRD-RELINE</t>
  </si>
  <si>
    <t>S475453.5-NBR- US-PV</t>
  </si>
  <si>
    <t>S475456.0-NBR-1OS-RELINE</t>
  </si>
  <si>
    <t>985-00259</t>
  </si>
  <si>
    <t>S475782.6-NBR 1A-STD-THRD</t>
  </si>
  <si>
    <t>985-00296</t>
  </si>
  <si>
    <t>S475456.0-NBR-2OS-RELINE</t>
  </si>
  <si>
    <t>985-00262</t>
  </si>
  <si>
    <t>S675783.5 NBR-1A STD</t>
  </si>
  <si>
    <t>985-00867</t>
  </si>
  <si>
    <t>S475456.0-NBR-HR-1OS-RELINE</t>
  </si>
  <si>
    <t>S475456.0-NBR-HR-1OS-THRD-RELINE</t>
  </si>
  <si>
    <t>985-00267</t>
  </si>
  <si>
    <t>S675675.0 NBR STD NM</t>
  </si>
  <si>
    <t>985-00268</t>
  </si>
  <si>
    <t>S800456.0 NBR STD NM</t>
  </si>
  <si>
    <t>985-00555</t>
  </si>
  <si>
    <t>S475456.0-NBR-HR-STD-RELINE</t>
  </si>
  <si>
    <t>985-00269</t>
  </si>
  <si>
    <t>S475783.8-NBR 1A-2OS</t>
  </si>
  <si>
    <t>S475456.0-NBR-HR-STD-THD RELINE</t>
  </si>
  <si>
    <t>S475456.0-NBR-HR-STD-THRD-RELINE</t>
  </si>
  <si>
    <t>985-00272</t>
  </si>
  <si>
    <t>S675457.0 NBR 1A STD NON MAG</t>
  </si>
  <si>
    <t>985-01611</t>
  </si>
  <si>
    <t>S475456.0-STD-NBR-BICO-RELINE</t>
  </si>
  <si>
    <t>985-00273</t>
  </si>
  <si>
    <t>S675453.1 NBR STD NM</t>
  </si>
  <si>
    <t>985-00528</t>
  </si>
  <si>
    <t>S475456.3 NBR-HR STD RELINE</t>
  </si>
  <si>
    <t>985-00274</t>
  </si>
  <si>
    <t>S675785.0 NBR 1A 2OS</t>
  </si>
  <si>
    <t>985-00276</t>
  </si>
  <si>
    <t>S625784.8 NBR 1A 1OS</t>
  </si>
  <si>
    <t>985-00529</t>
  </si>
  <si>
    <t>S475456.3-NBR-1OS-RELINE</t>
  </si>
  <si>
    <t>S475453.5-NBR-STD-NM</t>
  </si>
  <si>
    <t>985-00314</t>
  </si>
  <si>
    <t>S475456.3-NBR-2OS-RELINE</t>
  </si>
  <si>
    <t>985-00280</t>
  </si>
  <si>
    <t>S625457.5-NBR-1OS</t>
  </si>
  <si>
    <t>985-00868</t>
  </si>
  <si>
    <t>S475456.3-NBR-HR-1OS-RELINE</t>
  </si>
  <si>
    <t>985-00316</t>
  </si>
  <si>
    <t>S475456.3-NBR-STD-RELINE</t>
  </si>
  <si>
    <t>985-00283</t>
  </si>
  <si>
    <t>S625782.9 NBR STD SPERRY</t>
  </si>
  <si>
    <t>985-00310</t>
  </si>
  <si>
    <t>S475456.5-NBR-STD-RELINE</t>
  </si>
  <si>
    <t>985-00286</t>
  </si>
  <si>
    <t>S625457.5-NBR-1A-STD</t>
  </si>
  <si>
    <t>S625457.5 NBR STD SPERRY</t>
  </si>
  <si>
    <t>985-00864</t>
  </si>
  <si>
    <t>S475566.0-NBR-1A-STD - 3.88 ID-RELINE</t>
  </si>
  <si>
    <t>985-00288</t>
  </si>
  <si>
    <t>S625457.5 NBR 1OS SPERRY</t>
  </si>
  <si>
    <t>985-02213</t>
  </si>
  <si>
    <t>S475566.7-HR-OS-RELINE</t>
  </si>
  <si>
    <t>S475456.0 NBR 2OS</t>
  </si>
  <si>
    <t>985-01089</t>
  </si>
  <si>
    <t>S475566.7-NBR-1A-1.5OS - 3.88 ID RELINE</t>
  </si>
  <si>
    <t>985-00942</t>
  </si>
  <si>
    <t>S475566.7-NBR-1A-STD - 3.88 ID</t>
  </si>
  <si>
    <t>985-00299</t>
  </si>
  <si>
    <t>S675456.5-NBR-1A-STD-HONED</t>
  </si>
  <si>
    <t>985-01245</t>
  </si>
  <si>
    <t>S475566.7-NBR-HR-0.5OS - 3.88 ID RELINE</t>
  </si>
  <si>
    <t>985-01181</t>
  </si>
  <si>
    <t>S475568.3 NBR-HR STD RELINE</t>
  </si>
  <si>
    <t>985-00301</t>
  </si>
  <si>
    <t>S675785.7 NBR-1A STD</t>
  </si>
  <si>
    <t>985-02189</t>
  </si>
  <si>
    <t>S475568.3, NBR-HR 1OS RELINE</t>
  </si>
  <si>
    <t>S475568.3-NBR HR-1OS-DISSIMILAR CUTBACKS-RELINE</t>
  </si>
  <si>
    <t>S475127.0-NBR-STD</t>
  </si>
  <si>
    <t>985-01179</t>
  </si>
  <si>
    <t>S475568.3-NBR-1A- 1OS RELINE</t>
  </si>
  <si>
    <t>S475127.0-NBR-STD-DMS</t>
  </si>
  <si>
    <t>985-01180</t>
  </si>
  <si>
    <t>S475568.3-NBR-1A- 3OS RELINE</t>
  </si>
  <si>
    <t>S475456.5-NBR-STD</t>
  </si>
  <si>
    <t>985-01178</t>
  </si>
  <si>
    <t>S475568.3-NBR-1A-STD RELINE</t>
  </si>
  <si>
    <t>985-01914</t>
  </si>
  <si>
    <t>S475568.3-NBR-HR 1st OSRELINE</t>
  </si>
  <si>
    <t>S475456.3 NBR 2OS</t>
  </si>
  <si>
    <t>985-01915</t>
  </si>
  <si>
    <t>S475568.3-NBR-HR 2nd OSRELINE</t>
  </si>
  <si>
    <t>985-01655</t>
  </si>
  <si>
    <t>S475568.3-NBR-HR- 2OS - RELINES</t>
  </si>
  <si>
    <t>S475456.3-NBR 1A-STD</t>
  </si>
  <si>
    <t>985-01182</t>
  </si>
  <si>
    <t>S475568.3-NBR-HR- 2OS RELINE</t>
  </si>
  <si>
    <t>985-02128</t>
  </si>
  <si>
    <t>985-00321</t>
  </si>
  <si>
    <t>S800783.0-NBR-1A-STD-THRD</t>
  </si>
  <si>
    <t>985-02062</t>
  </si>
  <si>
    <t>S475568.3-NBR-HR- 2OS -RELINE</t>
  </si>
  <si>
    <t>985-00324</t>
  </si>
  <si>
    <t>S675785.0 NBR 1A STD</t>
  </si>
  <si>
    <t>985-01916</t>
  </si>
  <si>
    <t>S475568.3-NBR-HR STD RELINE</t>
  </si>
  <si>
    <t>985-00332</t>
  </si>
  <si>
    <t>S475782.2 NBR-1A STD PV STYLE</t>
  </si>
  <si>
    <t>985-01977</t>
  </si>
  <si>
    <t>S475568.3-NBR-HR- STD RELINE</t>
  </si>
  <si>
    <t>985-02088</t>
  </si>
  <si>
    <t>985-00334</t>
  </si>
  <si>
    <t>S675457.0 STD NBR PV</t>
  </si>
  <si>
    <t>S475568.3-NBR-HR-1OS-DISCUT</t>
  </si>
  <si>
    <t>S475568.3-NBR-HR-2OS-DISCUT-RELINE</t>
  </si>
  <si>
    <t>985-00336</t>
  </si>
  <si>
    <t>S675457.0 NBR 1OS PV</t>
  </si>
  <si>
    <t>S475568.3-NBR-HR-STD RELINE</t>
  </si>
  <si>
    <t>S475568.3-NBR-HR-STD-DISCUT-RELINE</t>
  </si>
  <si>
    <t>985-00340</t>
  </si>
  <si>
    <t>S650782.9 NBR-1A STD</t>
  </si>
  <si>
    <t>S475568.3-PP7LBZ79-STD-RELINE</t>
  </si>
  <si>
    <t>985-00341</t>
  </si>
  <si>
    <t>S675783.0 NBR-1A STD PV STYLE</t>
  </si>
  <si>
    <t>985-01775</t>
  </si>
  <si>
    <t>S475782.0-NBR-1A-1OS RELINE</t>
  </si>
  <si>
    <t>985-00343</t>
  </si>
  <si>
    <t>S675783.0 NBR-1A 1OS PV STYLE</t>
  </si>
  <si>
    <t>985-01774</t>
  </si>
  <si>
    <t>S475782.0-NBR-HR-STD RELINE</t>
  </si>
  <si>
    <t>985-00345</t>
  </si>
  <si>
    <t>S675783.0 NBR 2OS PV</t>
  </si>
  <si>
    <t>S475782.1-NBR-STD-RELINE</t>
  </si>
  <si>
    <t>985-00641</t>
  </si>
  <si>
    <t>S475782.2 NBR-1A 1OS PV STYLE RELINE</t>
  </si>
  <si>
    <t>985-00347</t>
  </si>
  <si>
    <t>S800783.0 NBR STD PV</t>
  </si>
  <si>
    <t>S475782.2 NBR-1A STD PV STYLE RELINE</t>
  </si>
  <si>
    <t>S475782.2 NBR-1A STD RELINE</t>
  </si>
  <si>
    <t>985-00349</t>
  </si>
  <si>
    <t>S800783.0 NBR 1OS PV</t>
  </si>
  <si>
    <t>985-00643</t>
  </si>
  <si>
    <t>S475782.2 NBR-HR STD PV STYLE RELINE</t>
  </si>
  <si>
    <t>985-00531</t>
  </si>
  <si>
    <t>S475782.2 NBR-HR STD RELINE</t>
  </si>
  <si>
    <t>985-01943</t>
  </si>
  <si>
    <t>S475782.2 NBR-HR STD THD PES RELINE</t>
  </si>
  <si>
    <t>985-00358</t>
  </si>
  <si>
    <t>S650237.8 NBR STD</t>
  </si>
  <si>
    <t>985-00838</t>
  </si>
  <si>
    <t>S475782.2 NON-MAG NBR-HR STD RELINE</t>
  </si>
  <si>
    <t>985-00362</t>
  </si>
  <si>
    <t>S675237.8 NBR STD</t>
  </si>
  <si>
    <t>985-00365</t>
  </si>
  <si>
    <t>S625783.3 NBR STD</t>
  </si>
  <si>
    <t>985-00373</t>
  </si>
  <si>
    <t>S475782.2-NBR STD-NM-RELINE</t>
  </si>
  <si>
    <t>S475782.2-NBR-STD-NM</t>
  </si>
  <si>
    <t>985-02085</t>
  </si>
  <si>
    <t>S475782.2-NBR-1A-1OS RELINE</t>
  </si>
  <si>
    <t>985-01248</t>
  </si>
  <si>
    <t>S475782.2-NBR-1OS-PV-DISSIM CB RELINE</t>
  </si>
  <si>
    <t>985-00375</t>
  </si>
  <si>
    <t>S650783.3 NBR-1A STD</t>
  </si>
  <si>
    <t>985-00532</t>
  </si>
  <si>
    <t>S475782.2-NBR-1OS-RELINE</t>
  </si>
  <si>
    <t>985-00786</t>
  </si>
  <si>
    <t>S475782.2-NBR-HR-2OS-RELINE</t>
  </si>
  <si>
    <t>985-00377</t>
  </si>
  <si>
    <t>S663783.3 NBR STD</t>
  </si>
  <si>
    <t>S475782.2-NBR-HR-STD-THRD RELINE</t>
  </si>
  <si>
    <t>985-00442</t>
  </si>
  <si>
    <t>S475782.2-NBR-HR-US-NM-RELINE</t>
  </si>
  <si>
    <t>S375564.2-NBR 1A-STD</t>
  </si>
  <si>
    <t>985-00487</t>
  </si>
  <si>
    <t>S475782.2-NBR-HR-US-RELINE</t>
  </si>
  <si>
    <t>S350784.3-NBR-STD</t>
  </si>
  <si>
    <t>985-00983</t>
  </si>
  <si>
    <t>S475782.2-NBR-STD - BICO</t>
  </si>
  <si>
    <t>S375786.7-NBR 1A-1OS</t>
  </si>
  <si>
    <t>985-00535</t>
  </si>
  <si>
    <t>S475782.6 NBR-1A 1OS HONED-RELINE</t>
  </si>
  <si>
    <t>S3757810.1-NBR-STD</t>
  </si>
  <si>
    <t>S475782.6 NBR-1A STD HONED RELINE</t>
  </si>
  <si>
    <t>985-00397</t>
  </si>
  <si>
    <t>S650782.9 NBR-1A STD - 5.0" ID</t>
  </si>
  <si>
    <t>S475782.6 NBR-HR 1OS HONED-RELINE</t>
  </si>
  <si>
    <t>S350784.3 NBR OS</t>
  </si>
  <si>
    <t>985-00735</t>
  </si>
  <si>
    <t>S475782.6 NBR-HR STD BICO SPECIAL RELINE</t>
  </si>
  <si>
    <t>985-00404</t>
  </si>
  <si>
    <t>S7759103.0 NBR STD</t>
  </si>
  <si>
    <t>985-00879</t>
  </si>
  <si>
    <t>S475782.6 NBR-HR STD DIS CUTS RELINE</t>
  </si>
  <si>
    <t>S375786.7-NBR-2OS</t>
  </si>
  <si>
    <t>S475782.6 NBR-HR STD DISSIMILAR CUTBACKS-RELINE</t>
  </si>
  <si>
    <t>985-00408</t>
  </si>
  <si>
    <t>S675784.8 NBR STD</t>
  </si>
  <si>
    <t>985-00534</t>
  </si>
  <si>
    <t>S475782.6 NBR-HR STD HONED RELINE</t>
  </si>
  <si>
    <t>985-00412</t>
  </si>
  <si>
    <t>S800784.0 NBR-1A STD BICO SPECIAL</t>
  </si>
  <si>
    <t>985-00413</t>
  </si>
  <si>
    <t>S675782.1-NBR-HR-1US</t>
  </si>
  <si>
    <t>985-00720</t>
  </si>
  <si>
    <t>S475782.6-NBR 1A-STD-BICO RELINE</t>
  </si>
  <si>
    <t>985-00415</t>
  </si>
  <si>
    <t>S287567.0-NBR-STD</t>
  </si>
  <si>
    <t>985-00416</t>
  </si>
  <si>
    <t>S675783.0 NBR-HR STD</t>
  </si>
  <si>
    <t>S475782.6-NBR 1A-STD-THRD-RELINE</t>
  </si>
  <si>
    <t>985-00417</t>
  </si>
  <si>
    <t>S675783.0 NBR HR 1OS</t>
  </si>
  <si>
    <t>S475782.6-NBR-1A-1OS RELINE</t>
  </si>
  <si>
    <t>985-00418</t>
  </si>
  <si>
    <t>S625782.9 NBR HR US</t>
  </si>
  <si>
    <t>985-01487</t>
  </si>
  <si>
    <t>S475782.6-NBR-1A-1OS-BICO</t>
  </si>
  <si>
    <t>985-00419</t>
  </si>
  <si>
    <t>S650782.9 NBR-HR 1US DYD ID HONED</t>
  </si>
  <si>
    <t>S475782.6-NBR-1A-STD-THRD RELINE</t>
  </si>
  <si>
    <t>985-00423</t>
  </si>
  <si>
    <t>S675784.1 NBR 1A STD</t>
  </si>
  <si>
    <t>S475782.6-NBR-HR-1OS-EXTCUT-RELINE</t>
  </si>
  <si>
    <t>S475782.6-NBR-HR-1OS-THRD RELINE</t>
  </si>
  <si>
    <t>S475782.6-NBR-HR-STD-HONED-RELINE</t>
  </si>
  <si>
    <t>S475238.5-NBR-STD</t>
  </si>
  <si>
    <t>S475782.6-NBR-HR-STD-THRD RELINE</t>
  </si>
  <si>
    <t>S475127.0-NBR-1OS-DMS</t>
  </si>
  <si>
    <t>S475782.6-NBR-HR-US-HONED-RELINE</t>
  </si>
  <si>
    <t>S475127.0-NBR-1OS</t>
  </si>
  <si>
    <t>985-00437</t>
  </si>
  <si>
    <t>S475782.6-NBR-HR-US-RELINE</t>
  </si>
  <si>
    <t>985-01365</t>
  </si>
  <si>
    <t>S475782.9 NBR-1A 1OS RELINE</t>
  </si>
  <si>
    <t>S475782.6 NBR HR US</t>
  </si>
  <si>
    <t>985-01106</t>
  </si>
  <si>
    <t>S475782.9-NBR-HR-STD-PV-STYLE RELINE</t>
  </si>
  <si>
    <t>S500782.6 NBR HR US</t>
  </si>
  <si>
    <t>985-00647</t>
  </si>
  <si>
    <t>S475783.1 NBR-HR STD RELINE</t>
  </si>
  <si>
    <t>S475782.2 NBR HR US NM</t>
  </si>
  <si>
    <t>S475783.7-NBR-HR-1OS RELINE</t>
  </si>
  <si>
    <t>S338783.0-NBR-STD</t>
  </si>
  <si>
    <t>S475783.7-NBR-HR-2OS-RELINE</t>
  </si>
  <si>
    <t>985-00444</t>
  </si>
  <si>
    <t>S675786.7 NBR-1A STD</t>
  </si>
  <si>
    <t>985-00745</t>
  </si>
  <si>
    <t>S475783.8 NBR HR 1OS BICO RELINE</t>
  </si>
  <si>
    <t>985-00450</t>
  </si>
  <si>
    <t>S625783.8 NBR STD</t>
  </si>
  <si>
    <t>985-00853</t>
  </si>
  <si>
    <t>S475783.8 NBR-1A 1OS DISSIMILAR CUTBACKS RELINE</t>
  </si>
  <si>
    <t>S475783.8 NBR-1A 1OS RELINE</t>
  </si>
  <si>
    <t>985-00456</t>
  </si>
  <si>
    <t>S650783.8 NBR STD</t>
  </si>
  <si>
    <t>S475783.8 NBR-1A STD RELINE</t>
  </si>
  <si>
    <t>985-00852</t>
  </si>
  <si>
    <t>S475783.8 NBR-1A STD WTF DISSIMILAR CUTBACKS RELINE</t>
  </si>
  <si>
    <t>985-00458</t>
  </si>
  <si>
    <t>S625784.8 NBR-HR STD DYD</t>
  </si>
  <si>
    <t>985-00844</t>
  </si>
  <si>
    <t>S475783.8 NBR-1A STD WTF STYLE RELINE</t>
  </si>
  <si>
    <t>985-00459</t>
  </si>
  <si>
    <t>S625786.7 NBR-1A STD</t>
  </si>
  <si>
    <t>985-00845</t>
  </si>
  <si>
    <t>S475783.8 NBR-1A WTF 1OS RELINE</t>
  </si>
  <si>
    <t>985-00514</t>
  </si>
  <si>
    <t>S475783.8 NBR-HR 1OS RELINE</t>
  </si>
  <si>
    <t>985-00463</t>
  </si>
  <si>
    <t>S650786.7 NBR 1A STD</t>
  </si>
  <si>
    <t>985-00743</t>
  </si>
  <si>
    <t>S475783.8 NBR-HR STD BICO SPECIAL RELINE</t>
  </si>
  <si>
    <t>985-00513</t>
  </si>
  <si>
    <t>S475783.8 NBR-HR STD RELINE</t>
  </si>
  <si>
    <t>985-00465</t>
  </si>
  <si>
    <t>S800783.4 NBR 1A STD</t>
  </si>
  <si>
    <t>985-01999</t>
  </si>
  <si>
    <t>S475783.8 NBR-HR STD WTF D CBKS (8/21) EES RELIN</t>
  </si>
  <si>
    <t>985-00858</t>
  </si>
  <si>
    <t>S475783.8 NBR-HR WTF STD RELINE</t>
  </si>
  <si>
    <t>985-00469</t>
  </si>
  <si>
    <t>S962783.9 NBR STD</t>
  </si>
  <si>
    <t>S475783.8 PP7LBZ79 STD RELINE</t>
  </si>
  <si>
    <t>985-00472</t>
  </si>
  <si>
    <t>S475783.8-NBR 1A-STD</t>
  </si>
  <si>
    <t>985-00473</t>
  </si>
  <si>
    <t>S962786.5 NBR STD</t>
  </si>
  <si>
    <t>S475783.8-NBR 1A-2OS RELINE</t>
  </si>
  <si>
    <t>985-00476</t>
  </si>
  <si>
    <t>S650783.3 NBR HR US</t>
  </si>
  <si>
    <t>985-00980</t>
  </si>
  <si>
    <t>S475783.8-NBR HR-STD-DISSIMILAR CUTBACK RELINE</t>
  </si>
  <si>
    <t>985-00477</t>
  </si>
  <si>
    <t>S650457.5 NBR-1A STD</t>
  </si>
  <si>
    <t>S475783.8-NBR-1A-1OS-THRD RELINE</t>
  </si>
  <si>
    <t>S475453.5 NBR HR US</t>
  </si>
  <si>
    <t>S475783.8-NBR-1A-1OS-THRD-RELINE</t>
  </si>
  <si>
    <t>985-00481</t>
  </si>
  <si>
    <t>S625457.5-NBR-STD-BICOSPCL</t>
  </si>
  <si>
    <t>R101288277</t>
  </si>
  <si>
    <t>S475783.8-NBR-1A-STD-HMB RELINE</t>
  </si>
  <si>
    <t>985-00486</t>
  </si>
  <si>
    <t>S675782.9 NBR-1A STD</t>
  </si>
  <si>
    <t>S475783.8-NBR-1A-STD-THRD-RELINE</t>
  </si>
  <si>
    <t>S475782.2 NBR HR US</t>
  </si>
  <si>
    <t>985-00489</t>
  </si>
  <si>
    <t>S625782.5 NBR STD</t>
  </si>
  <si>
    <t>985-00886</t>
  </si>
  <si>
    <t>S475783.8-NBR-1OS-BICO-RELINE</t>
  </si>
  <si>
    <t>985-00494</t>
  </si>
  <si>
    <t>S650783.3 NBR-HR STD R&amp;M</t>
  </si>
  <si>
    <t>985-00873</t>
  </si>
  <si>
    <t>S475783.8-NBR-2OS-BICO-RELINE</t>
  </si>
  <si>
    <t>985-00497</t>
  </si>
  <si>
    <t>S500783.8 NBR-1A 1OS</t>
  </si>
  <si>
    <t>985-01099</t>
  </si>
  <si>
    <t>S475783.8-NBR-3OS RELINE</t>
  </si>
  <si>
    <t>985-00498</t>
  </si>
  <si>
    <t>S500783.8 NBR-1A 2OS</t>
  </si>
  <si>
    <t>985-01913</t>
  </si>
  <si>
    <t>S475783.8-NBR-HR 1st OSRELINE</t>
  </si>
  <si>
    <t>985-01912</t>
  </si>
  <si>
    <t>S475783.8-NBR-HR 2nd OSRELINE</t>
  </si>
  <si>
    <t>985-00500</t>
  </si>
  <si>
    <t>S625782.5 NBR-HR STD</t>
  </si>
  <si>
    <t>985-01911</t>
  </si>
  <si>
    <t>S475783.8-NBR-HR STD RELINE</t>
  </si>
  <si>
    <t>985-00501</t>
  </si>
  <si>
    <t>S625782.5 NBR 1OS</t>
  </si>
  <si>
    <t>985-00887</t>
  </si>
  <si>
    <t>S475783.8-NBR-HR-1OS-BICO-RELINE</t>
  </si>
  <si>
    <t>S475783.8-NBR-HR-1OS-RELINE</t>
  </si>
  <si>
    <t>S375782.3 NBR-1A STD</t>
  </si>
  <si>
    <t>S475783.8-NBR-HR-1OS-THRD-RELINE</t>
  </si>
  <si>
    <t>985-00507</t>
  </si>
  <si>
    <t>S650783.3 NBR 1OS R&amp;M</t>
  </si>
  <si>
    <t>985-00509</t>
  </si>
  <si>
    <t>S675783.3 NBR 1OS</t>
  </si>
  <si>
    <t>985-00974</t>
  </si>
  <si>
    <t>S475783.8-NBR-HR-1OS-TOMAHAWK RELINE</t>
  </si>
  <si>
    <t>985-00511</t>
  </si>
  <si>
    <t>S650784.8 NBR-HR STD</t>
  </si>
  <si>
    <t>985-00787</t>
  </si>
  <si>
    <t>S475783.8-NBR-HR-2OS-RELINE</t>
  </si>
  <si>
    <t>S475783.8 NBR-HR STD</t>
  </si>
  <si>
    <t>S475783.8-NBR-HR-2OS-THRD-RELINE</t>
  </si>
  <si>
    <t>S475783.8 NBR-HR 1OS</t>
  </si>
  <si>
    <t>985-01256</t>
  </si>
  <si>
    <t>S475783.8-NBR-HR-STD-BICO RELINE</t>
  </si>
  <si>
    <t>985-00516</t>
  </si>
  <si>
    <t>S500782.6-NBR-HR-US-HUNTING SPCL</t>
  </si>
  <si>
    <t>S475783.8-NBR-HR-STD-RELINE</t>
  </si>
  <si>
    <t>985-00518</t>
  </si>
  <si>
    <t>S500784.5 NBR-1A STD</t>
  </si>
  <si>
    <t>S475783.8-NBR-HR-STD-THD RELINE</t>
  </si>
  <si>
    <t>985-00523</t>
  </si>
  <si>
    <t>S625782.8 NBR STD NM</t>
  </si>
  <si>
    <t>S475783.8-NBR-HR-STD-THRD RELINE</t>
  </si>
  <si>
    <t>985-00524</t>
  </si>
  <si>
    <t>S675457.0 NBR -1A STD 5.40 HONED WENZEL</t>
  </si>
  <si>
    <t>S475783.8-NBR-HR-STD-THRD-RELINE</t>
  </si>
  <si>
    <t>985-00525</t>
  </si>
  <si>
    <t>S650675.0 NBR-1A STD 5.40 HONED WENZEL</t>
  </si>
  <si>
    <t>S475783.8-NBR-STD-BICO-RELINE</t>
  </si>
  <si>
    <t>985-00526</t>
  </si>
  <si>
    <t>S6509103.8 NBR 1A STD</t>
  </si>
  <si>
    <t>985-01454</t>
  </si>
  <si>
    <t>S475784.0 STD NBR-HR - CEW RELINE</t>
  </si>
  <si>
    <t>985-00538</t>
  </si>
  <si>
    <t>S475784.5 NBR-1A 1OS RELINE</t>
  </si>
  <si>
    <t>S475456.3 NBR-HR STD</t>
  </si>
  <si>
    <t>S475784.5 NBR-1A STD RELINE</t>
  </si>
  <si>
    <t>S475456.3 NBR OS</t>
  </si>
  <si>
    <t>985-02310</t>
  </si>
  <si>
    <t>S475784.5- NBR-HR- 1OS - RELINE</t>
  </si>
  <si>
    <t>985-00537</t>
  </si>
  <si>
    <t>S475784.5 NBR-HR STD RELINE</t>
  </si>
  <si>
    <t>S475782.2 NBR-HR STD</t>
  </si>
  <si>
    <t>S475782.2-NBR 1A-1OS</t>
  </si>
  <si>
    <t>S475784.5-NBR-1A-STD-THRD-RELINE</t>
  </si>
  <si>
    <t>S475782.6 NBR-HR STD HONED</t>
  </si>
  <si>
    <t>S475782.6 NBR-1A 1OS HONED</t>
  </si>
  <si>
    <t>S475784.5-NBR-HR-STD-THRD-RELINE</t>
  </si>
  <si>
    <t>S475785.0-NBR-1A-1OS RELINE</t>
  </si>
  <si>
    <t>S475784.5-NBR-HR-STD HONED</t>
  </si>
  <si>
    <t>R101257792</t>
  </si>
  <si>
    <t>S475784.5-NBR-1OS</t>
  </si>
  <si>
    <t>S475785.0-NBR-1A-2OS RELINE</t>
  </si>
  <si>
    <t>R101260925</t>
  </si>
  <si>
    <t>985-00540</t>
  </si>
  <si>
    <t>S625782.9 NBR-HR STD HONED</t>
  </si>
  <si>
    <t>S475785.0-NBR-HR-1OS RELINE</t>
  </si>
  <si>
    <t>985-00541</t>
  </si>
  <si>
    <t>S625782.9 NBR-1A 1OS</t>
  </si>
  <si>
    <t>R101257790</t>
  </si>
  <si>
    <t>S475785.0-NBR-HR-STD RELINE</t>
  </si>
  <si>
    <t>985-00543</t>
  </si>
  <si>
    <t>S625783.3 NBR-HR STD HONED</t>
  </si>
  <si>
    <t>985-00544</t>
  </si>
  <si>
    <t>S625783.3 NBR 1OS</t>
  </si>
  <si>
    <t>R101257788</t>
  </si>
  <si>
    <t>S475785.0-NBR-HR-STD-HMB-RELINE</t>
  </si>
  <si>
    <t>985-00548</t>
  </si>
  <si>
    <t>S675783.5 NBR-HR STD HONED</t>
  </si>
  <si>
    <t>S475785.0-NBR-HR-STD-RELINE</t>
  </si>
  <si>
    <t>985-00549</t>
  </si>
  <si>
    <t>S675783.5 NBR 1OS</t>
  </si>
  <si>
    <t>985-01602</t>
  </si>
  <si>
    <t>S500453.5-NBR-STD RELINE</t>
  </si>
  <si>
    <t>985-02124</t>
  </si>
  <si>
    <t>S500456.0 NBR HR OS RELINE</t>
  </si>
  <si>
    <t>S675785.7 NBR-HR STD HONED</t>
  </si>
  <si>
    <t>985-01596</t>
  </si>
  <si>
    <t>S500456.0 NBR HR STD HUNTING SPECIAL RELINE</t>
  </si>
  <si>
    <t>985-00553</t>
  </si>
  <si>
    <t>S675785.7 NBR-1A 1OS HONED</t>
  </si>
  <si>
    <t>985-01553</t>
  </si>
  <si>
    <t>S500456.0-STD-NBR - RELINES</t>
  </si>
  <si>
    <t>S500456.3-NBR-1A-STD RELINE</t>
  </si>
  <si>
    <t>S475456.0 NBR HR STD</t>
  </si>
  <si>
    <t>985-01600</t>
  </si>
  <si>
    <t>S500456.3-NBR-HR-STD-HUNTING SPCL RELINE</t>
  </si>
  <si>
    <t>S475456.0-1OS-NBR-HR</t>
  </si>
  <si>
    <t>985-01601</t>
  </si>
  <si>
    <t>S500456.3-NBR-STD RELINE</t>
  </si>
  <si>
    <t>985-00557</t>
  </si>
  <si>
    <t>S650784.8 NBR-1A STD</t>
  </si>
  <si>
    <t>S500565.2-NBR-1A-STD- RELINE</t>
  </si>
  <si>
    <t>985-00558</t>
  </si>
  <si>
    <t>S962783.9 NBR HR US</t>
  </si>
  <si>
    <t>985-01888</t>
  </si>
  <si>
    <t>S500568.3 NBR-1A STD RELINE</t>
  </si>
  <si>
    <t>985-00563</t>
  </si>
  <si>
    <t>S650457.0 NBR STD PV 5.40 ID</t>
  </si>
  <si>
    <t>985-01889</t>
  </si>
  <si>
    <t>S500568.3 NBR-HR STD RELINE</t>
  </si>
  <si>
    <t>985-00564</t>
  </si>
  <si>
    <t>S650237.8 NBR HR US</t>
  </si>
  <si>
    <t>985-02245</t>
  </si>
  <si>
    <t>S500568.3-NBR-HR 1OS RELINE</t>
  </si>
  <si>
    <t>S375452.0-NBR-HR-STD</t>
  </si>
  <si>
    <t>S500568.3-NBR-HR-1OS-THRD-DISCUT-RELINE</t>
  </si>
  <si>
    <t>985-00573</t>
  </si>
  <si>
    <t>S650782.9 NBR-HR STD HONED</t>
  </si>
  <si>
    <t>S500568.3-NBR-HR-STD-DIS CUT-RELINE</t>
  </si>
  <si>
    <t>985-00574</t>
  </si>
  <si>
    <t>S650782.9 NBR-1A 1OS</t>
  </si>
  <si>
    <t>S500568.3-NBR-HR-STD-THD-RELINE</t>
  </si>
  <si>
    <t>S500568.3-NBR-HR-STD-THRD-DISCUT-RELINE</t>
  </si>
  <si>
    <t>985-00576</t>
  </si>
  <si>
    <t>S650783.3 NBR-HR STD HONED</t>
  </si>
  <si>
    <t>S500678.0 NBR-HR-1OS RELINE</t>
  </si>
  <si>
    <t>985-00577</t>
  </si>
  <si>
    <t>S650783.3 NBR-1A 1OS</t>
  </si>
  <si>
    <t>985-01804</t>
  </si>
  <si>
    <t>S500678.0-NBR-1A-1OS - RELINE</t>
  </si>
  <si>
    <t>S500678.0-NBR-1A-2OS-RELINE</t>
  </si>
  <si>
    <t>985-00579</t>
  </si>
  <si>
    <t>S800784.0 NBR 1OS BICO SPECIAL</t>
  </si>
  <si>
    <t>985-01426</t>
  </si>
  <si>
    <t>S500678.0-NBR-HR STD RELINE</t>
  </si>
  <si>
    <t>985-00580</t>
  </si>
  <si>
    <t>S287567.0 NBR OS</t>
  </si>
  <si>
    <t>985-02032</t>
  </si>
  <si>
    <t>S500678.0-NBR-HR-1OS RELINE</t>
  </si>
  <si>
    <t>985-01850</t>
  </si>
  <si>
    <t>S500678.0-NBR-HR-2OS RELINE</t>
  </si>
  <si>
    <t>985-00582</t>
  </si>
  <si>
    <t>S287567.0-NBR-HR-STD</t>
  </si>
  <si>
    <t>985-00583</t>
  </si>
  <si>
    <t>S6759104.0 NBR HR US</t>
  </si>
  <si>
    <t>S500678.0-NBR-HR-2OS-DISCUT-RELINE</t>
  </si>
  <si>
    <t>985-00586</t>
  </si>
  <si>
    <t>S625783.5 NBR HR STD</t>
  </si>
  <si>
    <t>S500678.0-NBR-HR-2OS-HMB RELINE</t>
  </si>
  <si>
    <t>985-00587</t>
  </si>
  <si>
    <t>S625783.5 NBR 1OS</t>
  </si>
  <si>
    <t>985-02265</t>
  </si>
  <si>
    <t>S500678.0-NBR-HR-3OS-RELINE</t>
  </si>
  <si>
    <t>S500678.0-NBR-HR-STD-THRD RELINE</t>
  </si>
  <si>
    <t>985-00589</t>
  </si>
  <si>
    <t>S650783.5 NBR-HR STD</t>
  </si>
  <si>
    <t>R101239474</t>
  </si>
  <si>
    <t>S500678.0-NBR-HR-STD-THRD-DIS-CUTBACKS-RELINE</t>
  </si>
  <si>
    <t>985-00590</t>
  </si>
  <si>
    <t>S500782.6 NBR-1A STD HONED</t>
  </si>
  <si>
    <t>985-01439</t>
  </si>
  <si>
    <t>S500782.2 NBR-HR STD DIS C'BCKS RELINE</t>
  </si>
  <si>
    <t>985-00591</t>
  </si>
  <si>
    <t>S675785.0 NBR-1A STD BICO BLNK</t>
  </si>
  <si>
    <t>985-00888</t>
  </si>
  <si>
    <t>S500782.2 NBR-HR STD NON-MAG RELINE</t>
  </si>
  <si>
    <t>985-00592</t>
  </si>
  <si>
    <t>S625783.3 NBR HR US</t>
  </si>
  <si>
    <t>985-00708</t>
  </si>
  <si>
    <t>S500782.2 NBR-HR STD PV STYLE RELINE</t>
  </si>
  <si>
    <t>985-00593</t>
  </si>
  <si>
    <t>S656783.0 NBR STD</t>
  </si>
  <si>
    <t>985-01598</t>
  </si>
  <si>
    <t>S500782.2-NBR-HR-STD-HUNTING SPECIAL RELINE</t>
  </si>
  <si>
    <t>985-00597</t>
  </si>
  <si>
    <t>S6759102.0 NBR STD BICO</t>
  </si>
  <si>
    <t>985-01599</t>
  </si>
  <si>
    <t>S500782.2-NBR-STD-HUNTING SPCL RELINE</t>
  </si>
  <si>
    <t>985-00598</t>
  </si>
  <si>
    <t>S7759102.0 NBR STD BICO</t>
  </si>
  <si>
    <t>985-00700</t>
  </si>
  <si>
    <t>S500782.6 - NBR-HR-STD DISSIMILAR CUTBACKS RELIN</t>
  </si>
  <si>
    <t>985-00831</t>
  </si>
  <si>
    <t>S500782.6 NBR-1A 1OS RELINE</t>
  </si>
  <si>
    <t>985-00601</t>
  </si>
  <si>
    <t>S238564.0-NBR-HR-STD</t>
  </si>
  <si>
    <t>S500782.6 NBR-1A STD HUNTING RELINE</t>
  </si>
  <si>
    <t>S500782.6 NBR-1A STD-HONED- RELINE</t>
  </si>
  <si>
    <t>985-00606</t>
  </si>
  <si>
    <t>S675786.0 NBR 1A STD</t>
  </si>
  <si>
    <t>985-01131</t>
  </si>
  <si>
    <t>S500782.6 NBR-HR STD DISSIMILAR CUTBACKS RELINE</t>
  </si>
  <si>
    <t>985-00607</t>
  </si>
  <si>
    <t>S675786.0 NBR 1OS</t>
  </si>
  <si>
    <t>985-01541</t>
  </si>
  <si>
    <t>S675786.0 NBR HR STD</t>
  </si>
  <si>
    <t>985-01733</t>
  </si>
  <si>
    <t>985-00610</t>
  </si>
  <si>
    <t>S675785.0 NBR-HR STD</t>
  </si>
  <si>
    <t>985-00699</t>
  </si>
  <si>
    <t>S500782.6 NBR-HR STD RELINE</t>
  </si>
  <si>
    <t>985-00611</t>
  </si>
  <si>
    <t>S675785.0 NBR HR 1OS</t>
  </si>
  <si>
    <t>985-01673</t>
  </si>
  <si>
    <t>S500782.6-NBR-HR-STD-DISCUT-WTF STYLE-RELINE</t>
  </si>
  <si>
    <t>985-00620</t>
  </si>
  <si>
    <t>S675786.0 NBR-1A STD 5.40 HONED WENZEL</t>
  </si>
  <si>
    <t>985-01654</t>
  </si>
  <si>
    <t>S500782.6 NBR-HR STD WTF RELINE</t>
  </si>
  <si>
    <t>985-00621</t>
  </si>
  <si>
    <t>S168562.3 NBR-HR STD</t>
  </si>
  <si>
    <t>985-00629</t>
  </si>
  <si>
    <t>985-00630</t>
  </si>
  <si>
    <t>S650786.0 NBR-1A STD 5.40 HONED WENZEL</t>
  </si>
  <si>
    <t>985-01592</t>
  </si>
  <si>
    <t>S500782.6-NBR-HR- STD- HUNTING SPECIAL RELINE</t>
  </si>
  <si>
    <t>985-00631</t>
  </si>
  <si>
    <t>S500783.8 NBR-HR STD</t>
  </si>
  <si>
    <t>S500782.6-NBR-HR-1OS-HONED-4.75 CFG-RELINE</t>
  </si>
  <si>
    <t>S500782.6-NBR-HR-US-HUNTING SPCL-RELIECL</t>
  </si>
  <si>
    <t>985-00637</t>
  </si>
  <si>
    <t>S625782.8 NBR 1OS PV</t>
  </si>
  <si>
    <t>S500782.6-NBR-HR-US-RELINE</t>
  </si>
  <si>
    <t>S287567.0-NBR-2OS</t>
  </si>
  <si>
    <t>985-01544</t>
  </si>
  <si>
    <t>S500782.6-STD-NBR-DISMLR CUTBCKS RELINES</t>
  </si>
  <si>
    <t>985-00640</t>
  </si>
  <si>
    <t>S675675.0 NBR-1A STD 5.40" HONED ID WENZEL SPECIAL</t>
  </si>
  <si>
    <t>985-01593</t>
  </si>
  <si>
    <t>S500782.6-STD-NBR-HUNTING SPECIAL RELINE</t>
  </si>
  <si>
    <t>S475782.2 NBR-1A 1OS PV STYLE</t>
  </si>
  <si>
    <t>985-00922</t>
  </si>
  <si>
    <t>S500783.0 NBR-1A STD DISSIMILAR CUTBACKS RELINE</t>
  </si>
  <si>
    <t>985-00924</t>
  </si>
  <si>
    <t>Canada Inj.</t>
  </si>
  <si>
    <t>S500783.0 NBR-HR STD DISSIMILAR CUTBACKS RELINE</t>
  </si>
  <si>
    <t>S475782.2 NBR-HR STD PV STYLE</t>
  </si>
  <si>
    <t>985-01102</t>
  </si>
  <si>
    <t>S500783.0-1OS-NBR - DISSIM CBKS RELINE</t>
  </si>
  <si>
    <t>S475783.1 NBR-HR STD</t>
  </si>
  <si>
    <t>985-00930</t>
  </si>
  <si>
    <t>S500783.1 NBR-HR STD RELINE</t>
  </si>
  <si>
    <t>S475127.0-NBR-HR-STD-DMS</t>
  </si>
  <si>
    <t>S500783.1-NBR-HR-STD-RELINE</t>
  </si>
  <si>
    <t>985-00649</t>
  </si>
  <si>
    <t>S7759102.0 NBR HR US BICO</t>
  </si>
  <si>
    <t>S500783.7-NBR-HR-1OS RELINE</t>
  </si>
  <si>
    <t>985-00650</t>
  </si>
  <si>
    <t>S6759102.0 NBR HR US BICO</t>
  </si>
  <si>
    <t>985-00655</t>
  </si>
  <si>
    <t>S800784.0 NBR-HR STD</t>
  </si>
  <si>
    <t>S500783.7-NBR-HR-1OS-DISSIMILAR CUTBACKS-RELINE</t>
  </si>
  <si>
    <t>985-00660</t>
  </si>
  <si>
    <t>S675783.0 NBR-HR STD PV STYLE</t>
  </si>
  <si>
    <t>S500783.7-NBR-HR-1OS-THRD-DISCUT-RELINE</t>
  </si>
  <si>
    <t>985-00668</t>
  </si>
  <si>
    <t>S625782.8 NBR-HR STD PV STYLE</t>
  </si>
  <si>
    <t>S500783.7-NBR-HR-2OS-DISCUT-RELINE</t>
  </si>
  <si>
    <t>S500783.7-NBR-HR-2OS-THRD-DISCUT-RELINE</t>
  </si>
  <si>
    <t>985-00670</t>
  </si>
  <si>
    <t>S650782.1-NBR-HR-1US-DISCUT</t>
  </si>
  <si>
    <t>S500783.8 NBR-1A 1OS RELINE</t>
  </si>
  <si>
    <t>S375782.3 NBR OS</t>
  </si>
  <si>
    <t>S500783.8 NBR-1A 2OS RELINE</t>
  </si>
  <si>
    <t>S375782.3 NBR-HR STD</t>
  </si>
  <si>
    <t>S500783.8 NBR-1A STD RELINE</t>
  </si>
  <si>
    <t>985-00775</t>
  </si>
  <si>
    <t>S500783.8 NBR-HR 1OS RELINE</t>
  </si>
  <si>
    <t>985-00686</t>
  </si>
  <si>
    <t>S287567.0-NBR-HR-1OS</t>
  </si>
  <si>
    <t>985-01736</t>
  </si>
  <si>
    <t>S500783.8 NBR-HR 1OS YA SPCL RELINE</t>
  </si>
  <si>
    <t>S475237.9-NBR-STD-BICO</t>
  </si>
  <si>
    <t>985-02232</t>
  </si>
  <si>
    <t>S500783.8 NBR-HR 1US RELINE</t>
  </si>
  <si>
    <t>985-00692</t>
  </si>
  <si>
    <t>S650785.0 NBR-1A 1OS</t>
  </si>
  <si>
    <t>985-01125</t>
  </si>
  <si>
    <t>S500783.8 NBR-HR STD DISSIMILAR CUTBACKS RELINE</t>
  </si>
  <si>
    <t>985-00694</t>
  </si>
  <si>
    <t>S675675.0 NBR-HR STD</t>
  </si>
  <si>
    <t>985-01334</t>
  </si>
  <si>
    <t>985-00695</t>
  </si>
  <si>
    <t>S675672.2 NBR HR STD NM</t>
  </si>
  <si>
    <t>985-01364</t>
  </si>
  <si>
    <t>S500782.6 NBR-HR STD</t>
  </si>
  <si>
    <t>985-02126</t>
  </si>
  <si>
    <t>S500782.6 - NBR-HR-STD DISSIMILAR CUTBACKS</t>
  </si>
  <si>
    <t>985-02149</t>
  </si>
  <si>
    <t>985-00703</t>
  </si>
  <si>
    <t>985-01594</t>
  </si>
  <si>
    <t>S500783.8 NBR-HR STD HUNTING SPECIAL RELINE</t>
  </si>
  <si>
    <t>S500782.2 NBR-HR STD PV STYLE</t>
  </si>
  <si>
    <t>S500783.8 NBR-HR STD RELINE</t>
  </si>
  <si>
    <t>985-00709</t>
  </si>
  <si>
    <t>S675783.0 NBR STD PES</t>
  </si>
  <si>
    <t>985-01491</t>
  </si>
  <si>
    <t>S500783.8 NBR-HR STD WTF RELINE</t>
  </si>
  <si>
    <t>985-00710</t>
  </si>
  <si>
    <t>S675782.1 NBR 1OS PES</t>
  </si>
  <si>
    <t>985-01998</t>
  </si>
  <si>
    <t>S500783.8-NBR-HR-STD-DISCUT-RELINE</t>
  </si>
  <si>
    <t>985-00714</t>
  </si>
  <si>
    <t>S625457.5-NBR-STD-PES</t>
  </si>
  <si>
    <t>S500783.8-NBR-HR-STD-THRD-RELINE</t>
  </si>
  <si>
    <t>S475127.0-NBR-STD-PES</t>
  </si>
  <si>
    <t>985-01595</t>
  </si>
  <si>
    <t>S500783.8-STD-NBR-HUNTING SPECIAL RELINE</t>
  </si>
  <si>
    <t>S475782.6-NBR 1A-STD-BICO</t>
  </si>
  <si>
    <t>985-01339</t>
  </si>
  <si>
    <t>S500783.9 NBR-HR STD WTF SPECIAL RELINE</t>
  </si>
  <si>
    <t>S350563.0-NBR 1A-STD</t>
  </si>
  <si>
    <t>S500784.5 NBR-1A STD RELINE</t>
  </si>
  <si>
    <t>S350563.0-HSN-STD</t>
  </si>
  <si>
    <t>S500784.5 NBR-HR STD HUNTING RELINE</t>
  </si>
  <si>
    <t>985-00727</t>
  </si>
  <si>
    <t>S650457.5 NBR HR STD</t>
  </si>
  <si>
    <t>985-01591</t>
  </si>
  <si>
    <t>S500784.5 NBR-HR STD HUNTING SPECIAL RELINE</t>
  </si>
  <si>
    <t>S475782.6 NBR-HR STD BICO</t>
  </si>
  <si>
    <t>985-00776</t>
  </si>
  <si>
    <t>S500784.5 NBR-HR STD RELINE</t>
  </si>
  <si>
    <t>985-00737</t>
  </si>
  <si>
    <t>S625783.0-SLOW NBR-1A STD</t>
  </si>
  <si>
    <t>985-01735</t>
  </si>
  <si>
    <t>S500784.5 NBR-HR STD YELLOW ARROW SPECIAL RELINE</t>
  </si>
  <si>
    <t>S500784.5-NBR-HR-1OS-RELINE</t>
  </si>
  <si>
    <t>985-00744</t>
  </si>
  <si>
    <t>S168564.0 NBR-HR STD</t>
  </si>
  <si>
    <t>S500784.5-NBR-HR-1OS-THD RELINE</t>
  </si>
  <si>
    <t>S475783.8 NBR HR 1OS BICO</t>
  </si>
  <si>
    <t>985-01590</t>
  </si>
  <si>
    <t>S500784.5-NBR-STD-HUNTING SPECIAL RELINE</t>
  </si>
  <si>
    <t>985-00746</t>
  </si>
  <si>
    <t>S775784.0 NBR HR STD</t>
  </si>
  <si>
    <t>985-01734</t>
  </si>
  <si>
    <t>S500784.5-NBR-STD-RELINE-YA SPCL</t>
  </si>
  <si>
    <t>985-00747</t>
  </si>
  <si>
    <t>S650786.0 NBR-1A 1OS WEN</t>
  </si>
  <si>
    <t>S500788.2-NBR-HR 1OS RELINE</t>
  </si>
  <si>
    <t>985-00748</t>
  </si>
  <si>
    <t>S650786.0 NBR-HR STD WEN</t>
  </si>
  <si>
    <t>S500788.2-NBR-HR-1OS-THRD RELINE</t>
  </si>
  <si>
    <t>985-00750</t>
  </si>
  <si>
    <t>S650457.5 NBR 1OS</t>
  </si>
  <si>
    <t>985-00751</t>
  </si>
  <si>
    <t>S675785.0 NBR-HR 1OS BLNK</t>
  </si>
  <si>
    <t>S500788.4-NBR-HR-1OS-THRD-RELINE</t>
  </si>
  <si>
    <t>985-00755</t>
  </si>
  <si>
    <t>S675783.0 NBR-1A STD BICO SPECIAL</t>
  </si>
  <si>
    <t>985-02312</t>
  </si>
  <si>
    <t>S525453.5- NBR-HR- STD-RELINE</t>
  </si>
  <si>
    <t>985-00765</t>
  </si>
  <si>
    <t>S775783.0-NBR HR-STD</t>
  </si>
  <si>
    <t>S525566.0-NBR-1A-STD-RELINE</t>
  </si>
  <si>
    <t>985-00767</t>
  </si>
  <si>
    <t>S650782.8 NBR HR STD PV</t>
  </si>
  <si>
    <t>S550453.5-NBR-STD-STG-RELINE</t>
  </si>
  <si>
    <t>985-00769</t>
  </si>
  <si>
    <t>S962565.0 NBR-HR STD</t>
  </si>
  <si>
    <t>985-00770</t>
  </si>
  <si>
    <t>S675457.0-NBR-HR-STD-PV</t>
  </si>
  <si>
    <t>985-00771</t>
  </si>
  <si>
    <t>S650457.0-NBR-HR-STD-PV</t>
  </si>
  <si>
    <t>985-00773</t>
  </si>
  <si>
    <t>S675237.8-NBR-STD-PES</t>
  </si>
  <si>
    <t>S625457.5 NBR 1OS SPERRY RELINE</t>
  </si>
  <si>
    <t>985-00774</t>
  </si>
  <si>
    <t>S650675.0 NBR-1A STD 5.40" HONED ID WENZEL</t>
  </si>
  <si>
    <t>S625457.5 NBR STD SPERRY RELINE</t>
  </si>
  <si>
    <t>S500783.8 NBR-HR 1OS</t>
  </si>
  <si>
    <t>S625457.5 NBR-1A STD RELINE</t>
  </si>
  <si>
    <t>S500784.5 NBR-HR STD</t>
  </si>
  <si>
    <t>985-00778</t>
  </si>
  <si>
    <t>S650784.0 NBR-HR STD</t>
  </si>
  <si>
    <t>S625457.5-NBR-1OS-RELINE</t>
  </si>
  <si>
    <t>985-00780</t>
  </si>
  <si>
    <t>S775455.3 NBR-HR STD</t>
  </si>
  <si>
    <t>985-01608</t>
  </si>
  <si>
    <t>S625457.5-NBR-HR-STD - FLEXED HEAVY WALL</t>
  </si>
  <si>
    <t>985-00785</t>
  </si>
  <si>
    <t>S625784.0 NBR HR STD</t>
  </si>
  <si>
    <t>985-00869</t>
  </si>
  <si>
    <t>S625457.5-NBR-HR-STD-RELINE</t>
  </si>
  <si>
    <t>S475782.2-NBR-HR-3OS</t>
  </si>
  <si>
    <t>S625457.5-NBR-STD-BICOSPCL-RELINE</t>
  </si>
  <si>
    <t>S475783.8-NBR-HR-2OS</t>
  </si>
  <si>
    <t>S625457.5-NBR-STD-PES-RELINE</t>
  </si>
  <si>
    <t>985-00795</t>
  </si>
  <si>
    <t>S650783.0 NBR STD</t>
  </si>
  <si>
    <t>985-02054</t>
  </si>
  <si>
    <t>S625675.0 NBR-1A 1OS RELINE</t>
  </si>
  <si>
    <t>985-00797</t>
  </si>
  <si>
    <t>S238564.0-NBR-1OS</t>
  </si>
  <si>
    <t>985-02056</t>
  </si>
  <si>
    <t>S625675.0 NBR-1A 2OS RELINE</t>
  </si>
  <si>
    <t>985-02052</t>
  </si>
  <si>
    <t>S625675.0 NBR-1A STD RELINE</t>
  </si>
  <si>
    <t>985-00804</t>
  </si>
  <si>
    <t>S650783.0 NBR 1OS</t>
  </si>
  <si>
    <t>985-02055</t>
  </si>
  <si>
    <t>S625675.0 NBR-HR 1OS RELINE</t>
  </si>
  <si>
    <t>S375563.8-NBR-1A-STD</t>
  </si>
  <si>
    <t>S625675.0 NBR-HR STD DISSIMILAR CUTBACKS RELINE</t>
  </si>
  <si>
    <t>985-00811</t>
  </si>
  <si>
    <t>S800564.0 NBR STD</t>
  </si>
  <si>
    <t>985-02053</t>
  </si>
  <si>
    <t>S625675.0 NBR-HR STD RELINE</t>
  </si>
  <si>
    <t>985-02103</t>
  </si>
  <si>
    <t>S625675.0 NBR-HR US RELINE</t>
  </si>
  <si>
    <t>985-00822</t>
  </si>
  <si>
    <t>S7759104.0 NBR STD</t>
  </si>
  <si>
    <t>985-00823</t>
  </si>
  <si>
    <t>S650783.0-SLOW NBR-1A STD</t>
  </si>
  <si>
    <t>S625782.5 NBR 1OS RELINE</t>
  </si>
  <si>
    <t>S625782.5 NBR STD RELINE</t>
  </si>
  <si>
    <t>985-00826</t>
  </si>
  <si>
    <t>S650783.0-SLOW NBR-HR STD</t>
  </si>
  <si>
    <t>S625782.5 NBR-HR STD RELINE</t>
  </si>
  <si>
    <t>985-00935</t>
  </si>
  <si>
    <t>S625782.5-SQUARE-STD-HR-NOV RELINE</t>
  </si>
  <si>
    <t>S500782.6 NBR-1A 1OS</t>
  </si>
  <si>
    <t>985-00833</t>
  </si>
  <si>
    <t>S962565.0 NBR STD BICO</t>
  </si>
  <si>
    <t>985-00837</t>
  </si>
  <si>
    <t>S625782.8 NBR HR STD PV-NM</t>
  </si>
  <si>
    <t>S625782.8 NBR 1OS PV RELINE</t>
  </si>
  <si>
    <t>S475782.2 NON-MAG NBR-HR STD</t>
  </si>
  <si>
    <t>S625782.8 NBR HR STD PV-NM RELINE</t>
  </si>
  <si>
    <t>985-00840</t>
  </si>
  <si>
    <t>S675675.0 NBR HR STD - MODIFIED - CES</t>
  </si>
  <si>
    <t>S625782.8 NBR STD NM RELINE</t>
  </si>
  <si>
    <t>S475783.8 NBR-1A STD WTF STYLE</t>
  </si>
  <si>
    <t>S625782.8 NBR-1A STD RELINE</t>
  </si>
  <si>
    <t>S625782.8 NBR-HR STD PV STYLE RELINE</t>
  </si>
  <si>
    <t>985-00846</t>
  </si>
  <si>
    <t>S675675.0 NBR-1A WTF STD</t>
  </si>
  <si>
    <t>S625782.8-NBR-1A-STD RELINE</t>
  </si>
  <si>
    <t>985-00847</t>
  </si>
  <si>
    <t>S675785.0 NBR-1A STD - WTF STYLE</t>
  </si>
  <si>
    <t>985-00848</t>
  </si>
  <si>
    <t>S675785.0 NBR-1A WTF 1OS</t>
  </si>
  <si>
    <t>985-00850</t>
  </si>
  <si>
    <t>S650675.0 NBR 1OS</t>
  </si>
  <si>
    <t>985-01064</t>
  </si>
  <si>
    <t>S625782.9 NBR HR STD RELINE</t>
  </si>
  <si>
    <t>S475783.8 NBR-1A STD WTF DISSIMILAR CUTBACKS</t>
  </si>
  <si>
    <t>985-01258</t>
  </si>
  <si>
    <t>S475783.8 NBR-1A 1OS DISSIM CBKS RELINE</t>
  </si>
  <si>
    <t>S625782.9 NBR HR US RELINE</t>
  </si>
  <si>
    <t>985-00854</t>
  </si>
  <si>
    <t>S675675.0 NBR-1A WTF STD DISSIMILAR CUTBACKS</t>
  </si>
  <si>
    <t>985-01115</t>
  </si>
  <si>
    <t>S625782.9 NBR STD - BICO RELINE</t>
  </si>
  <si>
    <t>985-00855</t>
  </si>
  <si>
    <t>S675785.0 NBR-1A WTF STD DISSIMILAR CUTBACKS</t>
  </si>
  <si>
    <t>S625782.9 NBR STD SPERRY RELINE</t>
  </si>
  <si>
    <t>985-00856</t>
  </si>
  <si>
    <t>S675785.0 NBR 1OS-DISSIMILAR CUTBACK</t>
  </si>
  <si>
    <t>S625782.9 NBR-1A 1OS RELINE</t>
  </si>
  <si>
    <t>985-00857</t>
  </si>
  <si>
    <t>S625782.9 NBR-1A STD RELINE</t>
  </si>
  <si>
    <t>S475783.8 NBR-HR WTF STD</t>
  </si>
  <si>
    <t>S625782.9 NBR-HR STD RELINE</t>
  </si>
  <si>
    <t>985-00859</t>
  </si>
  <si>
    <t>S675785.0 NBR-HR STD WTF STYLE</t>
  </si>
  <si>
    <t>S625782.9-NBR-1A-STD-THRD-RELINE</t>
  </si>
  <si>
    <t>985-00862</t>
  </si>
  <si>
    <t>S666675.0 NBR 1OS</t>
  </si>
  <si>
    <t>S625783.0-SLOW NBR-1A STD RELINE</t>
  </si>
  <si>
    <t>S350784.3-NBR-HR-STD</t>
  </si>
  <si>
    <t>S475566.0-NBR-1A-STD - 3.88 ID</t>
  </si>
  <si>
    <t>S375786.7-NBR-HR-STD</t>
  </si>
  <si>
    <t>S625783.3 NBR 1OS RELINE</t>
  </si>
  <si>
    <t>S375786.7 NBR-HR 1OS</t>
  </si>
  <si>
    <t>985-01066</t>
  </si>
  <si>
    <t>S625783.3 NBR HR STD RELINE</t>
  </si>
  <si>
    <t>S475456.0 NBR-HR 1OS</t>
  </si>
  <si>
    <t>S625783.3 NBR HR US RELINE</t>
  </si>
  <si>
    <t>S475456.3-NBR-HR-1OS</t>
  </si>
  <si>
    <t>S625783.3 NBR STD RELINE</t>
  </si>
  <si>
    <t>S625457.5-NBR-HR-STD</t>
  </si>
  <si>
    <t>S625783.3 NBR-HR STD RELINE</t>
  </si>
  <si>
    <t>S475783.8-NBR-2OS-BICO</t>
  </si>
  <si>
    <t>985-00877</t>
  </si>
  <si>
    <t>S675785.0 NBR 1OS BICO</t>
  </si>
  <si>
    <t>S625783.5 NBR 1OS RELINE</t>
  </si>
  <si>
    <t>985-00878</t>
  </si>
  <si>
    <t>S675457.0 NBR 1OS-BICO</t>
  </si>
  <si>
    <t>S625783.5- NBR HR STD RELINE</t>
  </si>
  <si>
    <t>S475782.6 NBR-HR STD DIS CUTS</t>
  </si>
  <si>
    <t>985-00880</t>
  </si>
  <si>
    <t>S800784.0 NBR STD BICO SPECIAL</t>
  </si>
  <si>
    <t>S625783.8 NBR STD RELINE</t>
  </si>
  <si>
    <t>985-00882</t>
  </si>
  <si>
    <t>S675783.3 NBR STD</t>
  </si>
  <si>
    <t>S625784.0 - NBR HR STD RELINE</t>
  </si>
  <si>
    <t>985-00884</t>
  </si>
  <si>
    <t>S650783.3 NBR-1A STD R&amp;M HTS</t>
  </si>
  <si>
    <t>S625784.8 NBR 1OS RELINE</t>
  </si>
  <si>
    <t>S475783.8-NBR 1A-1OS</t>
  </si>
  <si>
    <t>985-01067</t>
  </si>
  <si>
    <t>S625784.8 NBR HR STD RELINE</t>
  </si>
  <si>
    <t>S475783.8-NBR-HR-1OS-BICO</t>
  </si>
  <si>
    <t>985-01702</t>
  </si>
  <si>
    <t>S625784.8 NBR STD - RELINES</t>
  </si>
  <si>
    <t>S500782.2 NBR-HR STD NON-MAG</t>
  </si>
  <si>
    <t>S625784.8 NBR STD PES RELINE</t>
  </si>
  <si>
    <t>985-00890</t>
  </si>
  <si>
    <t>S650785.0 NBR-HR STD</t>
  </si>
  <si>
    <t>S625784.8 NBR-1A STD RELINE</t>
  </si>
  <si>
    <t>985-00891</t>
  </si>
  <si>
    <t>S625784.8 NBR-HR STD RELINE</t>
  </si>
  <si>
    <t>985-00892</t>
  </si>
  <si>
    <t>S800456.0 NBR-STD-PES</t>
  </si>
  <si>
    <t>S625784.8 NBR-HR STD-THRD-RELINE</t>
  </si>
  <si>
    <t>985-00919</t>
  </si>
  <si>
    <t>S675457.0 NBR STD-BICO</t>
  </si>
  <si>
    <t>S625786.7 NBR STD RELINE</t>
  </si>
  <si>
    <t>S500783.0 NBR-1A STD DISSIMILAR CUTBACKS</t>
  </si>
  <si>
    <t>S500783.0 NBR-HR STD DIS C'BCKS</t>
  </si>
  <si>
    <t>S650237.8 NBR HR US RELINE</t>
  </si>
  <si>
    <t>S500783.1 NBR-HR STD</t>
  </si>
  <si>
    <t>S650237.8 NBR STD RELINE</t>
  </si>
  <si>
    <t>985-00931</t>
  </si>
  <si>
    <t>S675785.0 NBR HR 1OS DISCUT</t>
  </si>
  <si>
    <t>985-02226</t>
  </si>
  <si>
    <t>S650453.1 NBR-HR 1US NON-MAG RELINE</t>
  </si>
  <si>
    <t>S625782.5-SQUARE-STD-HR-NOV</t>
  </si>
  <si>
    <t>985-00936</t>
  </si>
  <si>
    <t>S675783.0-SLOW-SQUARE-STD-HR-NOV</t>
  </si>
  <si>
    <t>985-01246</t>
  </si>
  <si>
    <t>S650457.0 NBR 1OS PV 5.40 ID RELINE</t>
  </si>
  <si>
    <t>985-00941</t>
  </si>
  <si>
    <t>S675782.1 NBR-HR STD</t>
  </si>
  <si>
    <t>S650457.0 NBR STD PV 5.40 ID RELINE</t>
  </si>
  <si>
    <t>985-01092</t>
  </si>
  <si>
    <t>S650457.0 NBR STD PV 5.50 ID RELINE</t>
  </si>
  <si>
    <t>985-00955</t>
  </si>
  <si>
    <t>S666783.5 NBR-1A STD</t>
  </si>
  <si>
    <t>985-01641</t>
  </si>
  <si>
    <t>S650457.0 NBR-1A STD 5.40 HONED WENZEL RELINE</t>
  </si>
  <si>
    <t>985-00956</t>
  </si>
  <si>
    <t>S650457.0 NBR-HR STD 5.40 HONED WENZEL</t>
  </si>
  <si>
    <t>985-02225</t>
  </si>
  <si>
    <t>S650457.0 NBR-HR 1US NON-MAG RELINE</t>
  </si>
  <si>
    <t>985-00959</t>
  </si>
  <si>
    <t>S675783.0-SLOW NBR-HR STD</t>
  </si>
  <si>
    <t>S650457.0 NBR-HR STD 5.40 HONED WENZEL RELINE</t>
  </si>
  <si>
    <t>985-00960</t>
  </si>
  <si>
    <t>S650675.0 NBR-1A STD</t>
  </si>
  <si>
    <t>985-01425</t>
  </si>
  <si>
    <t>S650457.0 NBR-HR STD RELINE</t>
  </si>
  <si>
    <t>R101290853</t>
  </si>
  <si>
    <t>S650457.0-NBR-1A-STD-HMB RELINE</t>
  </si>
  <si>
    <t>985-00968</t>
  </si>
  <si>
    <t>S675785.0 NBR HR 1OS - DISSIMILAR CUTBAC</t>
  </si>
  <si>
    <t>S650457.0-NBR-HR-STD-HMB RELINE</t>
  </si>
  <si>
    <t>985-00972</t>
  </si>
  <si>
    <t>S650783.0 NBR-HR STD</t>
  </si>
  <si>
    <t>S650457.0-NBR-HR-STD-PVRELINE</t>
  </si>
  <si>
    <t>985-00973</t>
  </si>
  <si>
    <t>S650783.0 NBR-HR STD PV STYLE</t>
  </si>
  <si>
    <t>S650457.5 NBR 1OS RELINE</t>
  </si>
  <si>
    <t>S650457.5 NBR HR STD RELINE</t>
  </si>
  <si>
    <t>S475783.8 NBR-HR STD WTF DISSIMILAR CUTBACKS</t>
  </si>
  <si>
    <t>S650457.5 NBR-1A STD RELINE</t>
  </si>
  <si>
    <t>985-00981</t>
  </si>
  <si>
    <t>S675457.0 NBR-1A 1OS 5.40" ID WENZEL DHT</t>
  </si>
  <si>
    <t>S650675.0 NBR 1OS RELINE</t>
  </si>
  <si>
    <t>S475782.2-NBR 1A-STD</t>
  </si>
  <si>
    <t>985-01642</t>
  </si>
  <si>
    <t>S650675.0 NBR-1A 1OS 5.40 HONED WENZEL RELINE</t>
  </si>
  <si>
    <t>985-01062</t>
  </si>
  <si>
    <t>S663785.7 NBR STD RELINE</t>
  </si>
  <si>
    <t>S350782.3-NBR-STD</t>
  </si>
  <si>
    <t>S650675.0 -NBR-1A STD 5.40 HONED WENZEL RELINE</t>
  </si>
  <si>
    <t>S625782.9 NBR HR STD</t>
  </si>
  <si>
    <t>S650675.0 NBR-1A STD RELINE</t>
  </si>
  <si>
    <t>985-01065</t>
  </si>
  <si>
    <t>S675782.1 NBR HR STD</t>
  </si>
  <si>
    <t>985-01447</t>
  </si>
  <si>
    <t>S650675.0 NBR-HR STD 5.40" HONED ID WENZEL RELINE</t>
  </si>
  <si>
    <t>S625783.3 NBR HR STD</t>
  </si>
  <si>
    <t>S650675.0 NBR-HR STD RELINE</t>
  </si>
  <si>
    <t>S625784.8 NBR HR STD</t>
  </si>
  <si>
    <t>S650675.0-HR-STD-6.25 CFG-RELINE</t>
  </si>
  <si>
    <t>985-01068</t>
  </si>
  <si>
    <t>985-01651</t>
  </si>
  <si>
    <t>S650675.0-HR-US-RELINES</t>
  </si>
  <si>
    <t>985-01069</t>
  </si>
  <si>
    <t>S675783.0 NBR HR STD</t>
  </si>
  <si>
    <t>S650675.0-NBR-HR-2OS-RELINE</t>
  </si>
  <si>
    <t>985-01070</t>
  </si>
  <si>
    <t>S675783.0 NBR HR STD PV</t>
  </si>
  <si>
    <t>S650782.1-NBR-1A-1OS-RELINE</t>
  </si>
  <si>
    <t>985-01071</t>
  </si>
  <si>
    <t>S650783.0 NBR 1A-1OS SLOW</t>
  </si>
  <si>
    <t>S650782.1-NBR-HR-1US-DISCUT-RELINE</t>
  </si>
  <si>
    <t>985-01076</t>
  </si>
  <si>
    <t>S650785.0 NBR-HR 1OS</t>
  </si>
  <si>
    <t>985-01208</t>
  </si>
  <si>
    <t>S650782.8 NBR 1OS PV RELINE</t>
  </si>
  <si>
    <t>985-01078</t>
  </si>
  <si>
    <t>S675785.0 NBR-HR STD-DISSIMILAR CUTBACKS</t>
  </si>
  <si>
    <t>S650782.8 RELINE NBR HR STD PV</t>
  </si>
  <si>
    <t>985-01082</t>
  </si>
  <si>
    <t>S650785.0 NBR-1A STD YELLOW ARROW</t>
  </si>
  <si>
    <t>985-01084</t>
  </si>
  <si>
    <t>S650783.0 NBR-1A STD YELLOW ARROW</t>
  </si>
  <si>
    <t>S650782.9 NBR-1A 1OS RELINE</t>
  </si>
  <si>
    <t>985-01085</t>
  </si>
  <si>
    <t>S688785.0 NBR-HR STD-DISSIMILAR CUTBACKS</t>
  </si>
  <si>
    <t>S650782.9 NBR-1A STD - 5.0" ID RELINE</t>
  </si>
  <si>
    <t>S475566.7-NBR-1A-1.5OS - 3.88 ID</t>
  </si>
  <si>
    <t>S650782.9 NBR-1A STD RELINE</t>
  </si>
  <si>
    <t>985-01091</t>
  </si>
  <si>
    <t>S675783.0-NBR-1A STD SLOW</t>
  </si>
  <si>
    <t>S650782.9 NBR-HR 1US DYD ID HONED RELINE</t>
  </si>
  <si>
    <t>S650457.0 NBR STD PV 5.50 ID</t>
  </si>
  <si>
    <t>985-01133</t>
  </si>
  <si>
    <t>S650782.9 NBR-HR STD D'SIMILAR C'BORES/C'BACKS RELINE</t>
  </si>
  <si>
    <t>985-01097</t>
  </si>
  <si>
    <t>S650783.0 NBR-1A STD 5.40 HONED WENZEL</t>
  </si>
  <si>
    <t>985-01512</t>
  </si>
  <si>
    <t>S650782.9 NBR-HR STD HUNTING SPECIAL RELINE</t>
  </si>
  <si>
    <t>S475783.8-NBR-3OS</t>
  </si>
  <si>
    <t>S650782.9 NBR-HR STD RELINE</t>
  </si>
  <si>
    <t>985-01101</t>
  </si>
  <si>
    <t>S650783.5 NBR-HR STD DISSIMILAR C'BORES/CUTBACKS</t>
  </si>
  <si>
    <t>985-01613</t>
  </si>
  <si>
    <t>S650782.9-NBR-1A-STD-HNT RELINE</t>
  </si>
  <si>
    <t>S500783.0-1OS-NBR - DISSIMILAR CUTBACKS</t>
  </si>
  <si>
    <t>985-01790</t>
  </si>
  <si>
    <t>S650782.9-NBR-HR-STD-RELINE</t>
  </si>
  <si>
    <t>985-01103</t>
  </si>
  <si>
    <t>S800783.0 NBR-HR STD SIZE</t>
  </si>
  <si>
    <t>S650783.0 NBR 1OS RELINE</t>
  </si>
  <si>
    <t>S475782.9-NBR-HR-STD-PV-STYLE</t>
  </si>
  <si>
    <t>S650783.0 NBR STD RELINE</t>
  </si>
  <si>
    <t>985-01113</t>
  </si>
  <si>
    <t>S775784.0 NBR - 2OS</t>
  </si>
  <si>
    <t>S650783.0 NBR-1A STD YELLOW ARROW RELINE</t>
  </si>
  <si>
    <t>985-01114</t>
  </si>
  <si>
    <t>S775784.0 - NBR-HR - OS</t>
  </si>
  <si>
    <t>S650783.0 NBR-1A STD-5.40 HND WNZL RELINE</t>
  </si>
  <si>
    <t>S625782.9 NBR STD - BICO</t>
  </si>
  <si>
    <t>S650783.0 NBR-HR STD PV STYLE RELINE</t>
  </si>
  <si>
    <t>S500783.8 NBR-HR STD DISSIMILAR CUTBACKS</t>
  </si>
  <si>
    <t>S650783.0 NBR-HR STD RELINE</t>
  </si>
  <si>
    <t>S500782.6 NBR-HR STD DISSIMILAR CUTBACKS</t>
  </si>
  <si>
    <t>S650782.9 NBR-HR STD D'SIMILAR C'BORES/C'BACKS</t>
  </si>
  <si>
    <t>S650783.0 SLOW-NBR-1OS RELINE</t>
  </si>
  <si>
    <t>985-01135</t>
  </si>
  <si>
    <t>S650784.8 NBR-HR STD D'SIMILAR C'BORES/C'BACKS</t>
  </si>
  <si>
    <t>985-01636</t>
  </si>
  <si>
    <t>S650783.0 SLOW-NBR-STD-HUNTING SPECIAL RELINE</t>
  </si>
  <si>
    <t>S375349.0-NBR 1A-1OS</t>
  </si>
  <si>
    <t>985-01429</t>
  </si>
  <si>
    <t>S650783.0-SLOW NBR-1A STD PATHFINDER SPECIAL RELINE</t>
  </si>
  <si>
    <t>985-01146</t>
  </si>
  <si>
    <t>S800784.0 NBR-1A STD DIS C'BCKS</t>
  </si>
  <si>
    <t>S650783.0-SLOW NBR-1A STD RELINE</t>
  </si>
  <si>
    <t>985-01163</t>
  </si>
  <si>
    <t>S675783.0 SLOW-NBR-STD</t>
  </si>
  <si>
    <t>S650783.0-SLOW NBR-HR STD RELINE</t>
  </si>
  <si>
    <t>985-01167</t>
  </si>
  <si>
    <t>S650784.8 1OS NBR-1A</t>
  </si>
  <si>
    <t>985-01176</t>
  </si>
  <si>
    <t>985-01177</t>
  </si>
  <si>
    <t>S650783.3 NBR 1OS R&amp;M RELINE</t>
  </si>
  <si>
    <t>S475568.3-NBR-1A-STD</t>
  </si>
  <si>
    <t>S650783.3 NBR HR US RELINE</t>
  </si>
  <si>
    <t>S475568.3-NBR-1A- 1OS</t>
  </si>
  <si>
    <t>S650783.3 NBR-1A 1OS RELINE</t>
  </si>
  <si>
    <t>S475568.3-NBR-1A- 3OS</t>
  </si>
  <si>
    <t>S650783.3 NBR-1A STD RELINE</t>
  </si>
  <si>
    <t>S475568.3-NBR-HR- STD</t>
  </si>
  <si>
    <t>S650783.3 NBR-HR STD HONED-RELINE</t>
  </si>
  <si>
    <t>S475568.3-NBR-HR- 2OS</t>
  </si>
  <si>
    <t>S650783.3 NBR-HR STD R&amp;M RELINE</t>
  </si>
  <si>
    <t>985-01200</t>
  </si>
  <si>
    <t>S675782.6 NBR-1A STD</t>
  </si>
  <si>
    <t>985-01615</t>
  </si>
  <si>
    <t>S650783.3 NBR-HR STD RELINE</t>
  </si>
  <si>
    <t>985-01201</t>
  </si>
  <si>
    <t>S663785.0 NBR-HR STD</t>
  </si>
  <si>
    <t>985-01614</t>
  </si>
  <si>
    <t>S650783.3-NBR-1A-STD HUNTING SPECIAL RELINE</t>
  </si>
  <si>
    <t>985-01202</t>
  </si>
  <si>
    <t>S287562.6-NBR-HR-US</t>
  </si>
  <si>
    <t>985-01203</t>
  </si>
  <si>
    <t>S650894.0-NBR-HR-STD PV STYLE</t>
  </si>
  <si>
    <t>S650783.3-NBR-HR-1US-RELINE</t>
  </si>
  <si>
    <t>985-01204</t>
  </si>
  <si>
    <t>S650894.0-NBR-1A-1OS - 5.25 ID - PV</t>
  </si>
  <si>
    <t>985-02012</t>
  </si>
  <si>
    <t>S650783.3-NBR-HR-STD-SDI-HMB RELINE</t>
  </si>
  <si>
    <t>S650782.8 NBR 1OS PV</t>
  </si>
  <si>
    <t>985-01214</t>
  </si>
  <si>
    <t>S675782.0 NBR HR - US</t>
  </si>
  <si>
    <t>S650783.3-STD-NBR-R&amp;M-HTS- RELINE</t>
  </si>
  <si>
    <t>985-01215</t>
  </si>
  <si>
    <t>S675782.0 NBR-1A STD</t>
  </si>
  <si>
    <t>985-01612</t>
  </si>
  <si>
    <t>S650783.5 NBR-HR STD - HUNTING SPECIAL RELINE</t>
  </si>
  <si>
    <t>985-01216</t>
  </si>
  <si>
    <t>S675783.0 SLOW-NBR-1OS</t>
  </si>
  <si>
    <t>S650783.5 NBR-HR STD DISSIM C'BORES/C'BACKS RELINE</t>
  </si>
  <si>
    <t>S375782.3 NBR-HR STD DISSIMILAR CUTBACKS</t>
  </si>
  <si>
    <t>S650783.5 NBR-HR STD HUNTING RELINE</t>
  </si>
  <si>
    <t>985-01219</t>
  </si>
  <si>
    <t>S663675.0 NBR STD</t>
  </si>
  <si>
    <t>S650783.5 NBR-HR STD RELINE</t>
  </si>
  <si>
    <t>985-01231</t>
  </si>
  <si>
    <t>S962565.0 NBR HR STD PES</t>
  </si>
  <si>
    <t>985-01616</t>
  </si>
  <si>
    <t>S650783.8 NBR STD HUNTING SPECIAL RELINE</t>
  </si>
  <si>
    <t>985-01233</t>
  </si>
  <si>
    <t>S7759104.0 NBR-HR-US</t>
  </si>
  <si>
    <t>S650783.8 NBR STD RELINE</t>
  </si>
  <si>
    <t>985-01235</t>
  </si>
  <si>
    <t>S650784.0 NBR-1A 1OS</t>
  </si>
  <si>
    <t>S375782.3 NBR STD - BICO</t>
  </si>
  <si>
    <t>S650784.0 NBR-HR STD RELINE</t>
  </si>
  <si>
    <t>985-01239</t>
  </si>
  <si>
    <t>S800783.0 - STD - NBR-1A - BICO</t>
  </si>
  <si>
    <t>S650784.8 1OS NBR-1A RELINE</t>
  </si>
  <si>
    <t>S475566.7-NBR-HR-0.5OS</t>
  </si>
  <si>
    <t>985-01617</t>
  </si>
  <si>
    <t>S650784.8 NBR STD HUNTING SPECIAL RELINE</t>
  </si>
  <si>
    <t>S650457.0 NBR 1A 1OS PV STYLE</t>
  </si>
  <si>
    <t>S650784.8 NBR-1A STD RELINE</t>
  </si>
  <si>
    <t>S475782.2-NBR-1OS-PV-DISSIMILAR CUTBACKS</t>
  </si>
  <si>
    <t>S650784.8 NBR-HR STD D'SIMILAR C'BORES/C'BACKS RELINE</t>
  </si>
  <si>
    <t>S475783.8-NBR-HR-STD-BICO</t>
  </si>
  <si>
    <t>985-01618</t>
  </si>
  <si>
    <t>S650784.8 NBR-HR STD HUNTING SPECIAL RELINE</t>
  </si>
  <si>
    <t>S475456.0 NBR HR STD - BICO</t>
  </si>
  <si>
    <t>S650784.8 NBR-HR STD RELINE</t>
  </si>
  <si>
    <t>S650785.0 NBR-1A 1OS RELINE</t>
  </si>
  <si>
    <t>985-01259</t>
  </si>
  <si>
    <t>S800784.0 NBR HR STD - BICO</t>
  </si>
  <si>
    <t>S650785.0 NBR-1A STD DMS SPECIAL RELINE</t>
  </si>
  <si>
    <t>985-01265</t>
  </si>
  <si>
    <t>S962346.0 NBR-1A STD</t>
  </si>
  <si>
    <t>985-01792</t>
  </si>
  <si>
    <t>S650785.0 NBR-1A STD SIZE 5.40 ID RELINE</t>
  </si>
  <si>
    <t>985-01266</t>
  </si>
  <si>
    <t>S775784.0 - NBR-HR - OS - TOMOHAWK</t>
  </si>
  <si>
    <t>S650785.0 NBR-1A STD YELLOW ARROW RELINE</t>
  </si>
  <si>
    <t>S1150786.5-NBR-1A-STD</t>
  </si>
  <si>
    <t>S650785.0 NBR-HR 1OS RELINE</t>
  </si>
  <si>
    <t>985-01270</t>
  </si>
  <si>
    <t>S287124.9-NBR-HR-STD</t>
  </si>
  <si>
    <t>S1150564.6-NBR-HR-STD</t>
  </si>
  <si>
    <t>985-01791</t>
  </si>
  <si>
    <t>S650785.0 NBR-HR STD SIZE W/ 5.40 ID RELINE</t>
  </si>
  <si>
    <t>985-01280</t>
  </si>
  <si>
    <t>S675457.0-NBR-STD-BICO SPCL</t>
  </si>
  <si>
    <t>S650785.0 NBR-HR STD-RELINE</t>
  </si>
  <si>
    <t>985-01283</t>
  </si>
  <si>
    <t>S287567.0-NBR-STD-BICO SPCL</t>
  </si>
  <si>
    <t>S350563.0-NBR-HR-1OS</t>
  </si>
  <si>
    <t>985-02083</t>
  </si>
  <si>
    <t>S650785.0-NBR-HR-1OS RELINE</t>
  </si>
  <si>
    <t>985-01302</t>
  </si>
  <si>
    <t>S962565.0-NBR-1A-1OS-PES SPCL</t>
  </si>
  <si>
    <t>985-01306</t>
  </si>
  <si>
    <t>S287124.9-NBR-HR-STD-DISSIMILAR CUTBACKS</t>
  </si>
  <si>
    <t>985-01317</t>
  </si>
  <si>
    <t>S168564.4-NBR-HR-STD</t>
  </si>
  <si>
    <t>985-01321</t>
  </si>
  <si>
    <t>S675785.0-NBR-HR STD-BICO SPCL</t>
  </si>
  <si>
    <t>S650785.0-NBR-HR-1OS-HMB RELINE</t>
  </si>
  <si>
    <t>S650785.0-NBR-HR-STD-HMB RELINE</t>
  </si>
  <si>
    <t>985-01335</t>
  </si>
  <si>
    <t>S675782.9 NBR-HR STD</t>
  </si>
  <si>
    <t>S650785.0-NBR-HR-STD-RELINE</t>
  </si>
  <si>
    <t>985-01336</t>
  </si>
  <si>
    <t>985-02304</t>
  </si>
  <si>
    <t>S650785.3 NBR-HR 1OS RELINE</t>
  </si>
  <si>
    <t>S500783.9 NBR-HR STD WTF SPECIAL</t>
  </si>
  <si>
    <t>S650786.0 NBR HR STD 5.40 HONED WENZEL RELINE</t>
  </si>
  <si>
    <t>985-01340</t>
  </si>
  <si>
    <t>S675237.8-NBR-STD-TMHK SPCL</t>
  </si>
  <si>
    <t>S650786.0 NBR-1A 1OS 5.40 HONED WENZEL RELINE</t>
  </si>
  <si>
    <t>985-01350</t>
  </si>
  <si>
    <t>S675783.3 NBR-HR STD</t>
  </si>
  <si>
    <t>S650786.0 NBR-1A STD 5.40 HND WNZL RELINE</t>
  </si>
  <si>
    <t>985-01358</t>
  </si>
  <si>
    <t>S8009103.0 NBR-HR US</t>
  </si>
  <si>
    <t>S650786.4 NBR-HR-STD-HMB RELINE</t>
  </si>
  <si>
    <t>985-01359</t>
  </si>
  <si>
    <t>S675782.1 NBR-1A STD</t>
  </si>
  <si>
    <t>985-01360</t>
  </si>
  <si>
    <t>S675675.0-NBR-1A 1OS 5.40 HONED WENZEL</t>
  </si>
  <si>
    <t>985-01619</t>
  </si>
  <si>
    <t>S650786.7 NBR STD HUNTING SPECIAL RELINE</t>
  </si>
  <si>
    <t>S650786.7 NBR STD RELINE</t>
  </si>
  <si>
    <t>S475782.9 NBR-1A 1OS</t>
  </si>
  <si>
    <t>S650894.0-NBR-1A-1OS - 5.25 ID - PV RELINE</t>
  </si>
  <si>
    <t>985-01368</t>
  </si>
  <si>
    <t>S650894.0-NBR-HR-STD - 5.25 ID - PV RELINE</t>
  </si>
  <si>
    <t>S6509103.8 NBR STD RELINE</t>
  </si>
  <si>
    <t>985-01410</t>
  </si>
  <si>
    <t>S675675.0-HR-US</t>
  </si>
  <si>
    <t>S656783.0 NBR STD RELINE</t>
  </si>
  <si>
    <t>S1150783.9 NBR-1A STD PATHFINDER SPECIAL</t>
  </si>
  <si>
    <t>S660782.9-NBR-HR-STD-RELINE</t>
  </si>
  <si>
    <t>985-01423</t>
  </si>
  <si>
    <t>S675782.9 NBR-1A 1OS</t>
  </si>
  <si>
    <t>985-02227</t>
  </si>
  <si>
    <t>S660783.0-SLOW NBR-HR STD RELINE</t>
  </si>
  <si>
    <t>S650457.0 NBR-HR STD</t>
  </si>
  <si>
    <t>S660784.8-NBR-HR-STD-RELINE</t>
  </si>
  <si>
    <t>S500678.0 NBR-HR STD</t>
  </si>
  <si>
    <t>985-01891</t>
  </si>
  <si>
    <t>S660785.0 NBR-1A STD RELINE</t>
  </si>
  <si>
    <t>S650783.0-SLOW NBR-1A STD PATHFINDER SPECIAL</t>
  </si>
  <si>
    <t>985-02233</t>
  </si>
  <si>
    <t>S660785.0 NBR-HR STD RELINE</t>
  </si>
  <si>
    <t>985-01434</t>
  </si>
  <si>
    <t>985-01890</t>
  </si>
  <si>
    <t>S660785.7 NBR-HR STD RELINE</t>
  </si>
  <si>
    <t>S663675.0 NBR STD RELINE</t>
  </si>
  <si>
    <t>S663782.1 NBR 1OS BICO RELINE</t>
  </si>
  <si>
    <t>985-01441</t>
  </si>
  <si>
    <t>S287783.5-NBR OS</t>
  </si>
  <si>
    <t>985-01444</t>
  </si>
  <si>
    <t>S800784.0 NBR STD-EXCEL SPCL</t>
  </si>
  <si>
    <t>S663782.1 NBR OS BICO SPCL RELINE</t>
  </si>
  <si>
    <t>985-01445</t>
  </si>
  <si>
    <t>S800456.0 NBR STD-EXCEL SPCL</t>
  </si>
  <si>
    <t>985-01446</t>
  </si>
  <si>
    <t>S675675.0 NBR-HR STD HND</t>
  </si>
  <si>
    <t>S663783.3 NBR STD RELINE</t>
  </si>
  <si>
    <t>S650675.0 NBR-HR STD HND</t>
  </si>
  <si>
    <t>S663785.0 NBR-HR STD-RELINE</t>
  </si>
  <si>
    <t>S475784.0 STD NBR-HR - CEW</t>
  </si>
  <si>
    <t>S350563.0-NBR-1A-1OS</t>
  </si>
  <si>
    <t>S666675.0 NBR 1OS RELINE</t>
  </si>
  <si>
    <t>985-01466</t>
  </si>
  <si>
    <t>S666783.5 NBR STD RELINE</t>
  </si>
  <si>
    <t>985-01467</t>
  </si>
  <si>
    <t>985-01895</t>
  </si>
  <si>
    <t>S666785.7 NBR-1A STD RELINE</t>
  </si>
  <si>
    <t>985-01479</t>
  </si>
  <si>
    <t>S313783.5 NBR-HR STD</t>
  </si>
  <si>
    <t>985-01484</t>
  </si>
  <si>
    <t>S800783.4 NBR 1A</t>
  </si>
  <si>
    <t>S675237.8 - RELINE - NBR-STD-PES</t>
  </si>
  <si>
    <t>985-01486</t>
  </si>
  <si>
    <t>S775784.0 NBR STD</t>
  </si>
  <si>
    <t>S675237.8 NBR STD RELINE</t>
  </si>
  <si>
    <t>S500783.8 NBR-HR STD WTF</t>
  </si>
  <si>
    <t>985-01524</t>
  </si>
  <si>
    <t>S675237.8 NBR-HR STD RELINE</t>
  </si>
  <si>
    <t>985-01500</t>
  </si>
  <si>
    <t>S800784.0 NBR - 1A - STD</t>
  </si>
  <si>
    <t>S675237.8 RELINE-NBR-STD-TMHK SPCL</t>
  </si>
  <si>
    <t>985-01501</t>
  </si>
  <si>
    <t>S800784.0 NBR - HR - STD</t>
  </si>
  <si>
    <t>S675237.8-NBR-1A-STD-RELINE</t>
  </si>
  <si>
    <t>985-01502</t>
  </si>
  <si>
    <t>S800456.0 NBR STD</t>
  </si>
  <si>
    <t>S675237.8-NBR-HR-1OS-THRD RELINE</t>
  </si>
  <si>
    <t>985-01503</t>
  </si>
  <si>
    <t>S800784.0 NBR 1A STD DIS C'BCK</t>
  </si>
  <si>
    <t>S675237.8-NBR-HR-STD-RELINE</t>
  </si>
  <si>
    <t>985-01504</t>
  </si>
  <si>
    <t>S800784.0 NBR -HR STD DISSIMILAR CUTBACK</t>
  </si>
  <si>
    <t>985-01634</t>
  </si>
  <si>
    <t>S675237.8-NBR-OS RELINE</t>
  </si>
  <si>
    <t>985-01507</t>
  </si>
  <si>
    <t>S6754510.0-NBR-HR-2OS-THRD RELINE</t>
  </si>
  <si>
    <t>985-01508</t>
  </si>
  <si>
    <t>S287783.5-NBR-HR-STD-THRD</t>
  </si>
  <si>
    <t>S650782.9 NBR-HR STD HUNTING SPECIAL</t>
  </si>
  <si>
    <t>S675453.1 NBR STD NM RELINE</t>
  </si>
  <si>
    <t>S375782.3-NBR-HR-STD</t>
  </si>
  <si>
    <t>985-01520</t>
  </si>
  <si>
    <t>S962565.0 NBR HR STD THD PES</t>
  </si>
  <si>
    <t>S675456.0 NBR STD RELINE</t>
  </si>
  <si>
    <t>985-01522</t>
  </si>
  <si>
    <t>S675456.0 NBR-1A 1OS-THD RELINE</t>
  </si>
  <si>
    <t>S675237.8 NBR-HR STD</t>
  </si>
  <si>
    <t>S675456.0-NBR-1A-STD-THRD RELINE</t>
  </si>
  <si>
    <t>985-01527</t>
  </si>
  <si>
    <t>S675456.0-NBR-HR-STD-THRD RELINE</t>
  </si>
  <si>
    <t>985-01537</t>
  </si>
  <si>
    <t>S962564.0 NBR STD-PATHFINDER</t>
  </si>
  <si>
    <t>985-01538</t>
  </si>
  <si>
    <t>S775783.0 SLOW-NBR-STD</t>
  </si>
  <si>
    <t>985-01539</t>
  </si>
  <si>
    <t>S775786.0 NBR 1A STD</t>
  </si>
  <si>
    <t>S675456.5-NBR-1A-STD-HONED RELINE</t>
  </si>
  <si>
    <t>985-01540</t>
  </si>
  <si>
    <t>985-01542</t>
  </si>
  <si>
    <t>S6759103.5 NBR STD</t>
  </si>
  <si>
    <t>985-01543</t>
  </si>
  <si>
    <t>S6759103.5 NBR-HR US</t>
  </si>
  <si>
    <t>S500782.6-STD-NBR 1A-DIS C'BCKS</t>
  </si>
  <si>
    <t>985-01551</t>
  </si>
  <si>
    <t>S675782.1 NBR 1A 1OS</t>
  </si>
  <si>
    <t>S500456.0-STD-NBR - HUNTING SPECIAL</t>
  </si>
  <si>
    <t>S313783.0 NBR-HR 1OS</t>
  </si>
  <si>
    <t>985-01557</t>
  </si>
  <si>
    <t>S962565.0 NBR STD-PES SPCL</t>
  </si>
  <si>
    <t>S675457.0 NBR 1A STD NON MAG RELINE</t>
  </si>
  <si>
    <t>985-01565</t>
  </si>
  <si>
    <t>S962563.0 NBR 1A STD- THRD</t>
  </si>
  <si>
    <t>S675457.0 NBR 1OS PV RELINE</t>
  </si>
  <si>
    <t>985-01567</t>
  </si>
  <si>
    <t>S675457.0 NBR 1A STD</t>
  </si>
  <si>
    <t>S675457.0 NBR 1OS RELINE</t>
  </si>
  <si>
    <t>985-01568</t>
  </si>
  <si>
    <t>S675785.7 NBR HR STD - HUNTING SPECIAL</t>
  </si>
  <si>
    <t>S675457.0 NBR 1OS-BICO-RELINE</t>
  </si>
  <si>
    <t>985-01569</t>
  </si>
  <si>
    <t>S675457.0 NBR STD - HUNTING SPECIAL RELINE</t>
  </si>
  <si>
    <t>985-01570</t>
  </si>
  <si>
    <t>S675783.5 NBR HR STD</t>
  </si>
  <si>
    <t>S675457.0 NBR STD-BICO-RELINE</t>
  </si>
  <si>
    <t>985-01571</t>
  </si>
  <si>
    <t>S675783.0 NBR HR STD HUNTING SPECIAL</t>
  </si>
  <si>
    <t>S675457.0 NBR-1A 1OS 5.40" ID WENZEL DHT RELINE</t>
  </si>
  <si>
    <t>985-01572</t>
  </si>
  <si>
    <t>S675783.0 NBR STD HUNTING SPECIAL</t>
  </si>
  <si>
    <t>S675457.0 NBR-1A STD 5.40 HONED WENZEL</t>
  </si>
  <si>
    <t>985-01573</t>
  </si>
  <si>
    <t>S675782.1 NBR-HR STD HUNTING SPECIAL</t>
  </si>
  <si>
    <t>S675457.0 NBR-1A STD RELINE</t>
  </si>
  <si>
    <t>985-01574</t>
  </si>
  <si>
    <t>S675782.1 NBR 1A STD</t>
  </si>
  <si>
    <t>S675457.0 NBR-1A-3OS-RELINE</t>
  </si>
  <si>
    <t>985-01575</t>
  </si>
  <si>
    <t>S675675.0 NBR STD HUNTING SPECIAL</t>
  </si>
  <si>
    <t>S675457.0 NBR-HR 2OS-RELINE</t>
  </si>
  <si>
    <t>985-01576</t>
  </si>
  <si>
    <t>S675457.0 NBR-HR STD</t>
  </si>
  <si>
    <t>S675457.0 NBR-HR STD RELINE</t>
  </si>
  <si>
    <t>985-01577</t>
  </si>
  <si>
    <t>S675675.0 STD-NBR-HR HUNTING SPECIAL</t>
  </si>
  <si>
    <t>S675457.0-NBR-1A-1OS-THRD-RELINE</t>
  </si>
  <si>
    <t>985-01578</t>
  </si>
  <si>
    <t>S8009103.0-NBR 1A-STD</t>
  </si>
  <si>
    <t>S675457.0-NBR-1A-3OS-RELINE</t>
  </si>
  <si>
    <t>985-01579</t>
  </si>
  <si>
    <t>S675782.9 NBR-HR 1US</t>
  </si>
  <si>
    <t>985-01589</t>
  </si>
  <si>
    <t>S675675.0 NBR-HR STD DIS CUT</t>
  </si>
  <si>
    <t>S500784.5-NBR-STD-HUNTING SPECIAL</t>
  </si>
  <si>
    <t>S675457.0-NBR-1A-STD RELINE</t>
  </si>
  <si>
    <t>S675457.0-NBR-1A-STD-THRD-RELINE</t>
  </si>
  <si>
    <t>S500782.6-NBR-HR- STD- HUNTING SPECIAL</t>
  </si>
  <si>
    <t>S675457.0-NBR-HR 2OS-RELINE</t>
  </si>
  <si>
    <t>S500782.6-STD-NBR</t>
  </si>
  <si>
    <t>S675457.0-NBR-HR-1OS-EXTCUT-RELINE</t>
  </si>
  <si>
    <t>S500783.8-NBR-HR-STD-HUNTING SPECIAL</t>
  </si>
  <si>
    <t>S675457.0-NBR-HR-1OS-HMB-RELINE</t>
  </si>
  <si>
    <t>S500783.8-STD-NBR-HUNTING SPECIAL</t>
  </si>
  <si>
    <t>S675457.0-NBR-HR-1OS-PVRELINE</t>
  </si>
  <si>
    <t>S500456.0 NBR HR STD HUNTING SPECIAL</t>
  </si>
  <si>
    <t>S675457.0-NBR-HR-1OS-RELINE</t>
  </si>
  <si>
    <t>S500782.2-NBR-HR-STD-HUNTING SPECIAL</t>
  </si>
  <si>
    <t>S675457.0-NBR-HR-1OS-THRD-RELINE</t>
  </si>
  <si>
    <t>S500782.2-NBR-STD-HUNTING SPECIAL</t>
  </si>
  <si>
    <t>S675457.0-NBR-HR-2OS RELINE</t>
  </si>
  <si>
    <t>S500456.3-NBR-HR-STD-HUNTING SPECIAL</t>
  </si>
  <si>
    <t>S500456.3-NBR-STD - HUNTING SPECIAL</t>
  </si>
  <si>
    <t>S500453.5-NBR-STD - HUNTING SPECIAL</t>
  </si>
  <si>
    <t>S675457.0-NBR-HR-2OS-RELINE</t>
  </si>
  <si>
    <t>S675457.0-NBR-HR-2OS-THRD-RELINE</t>
  </si>
  <si>
    <t>S475456.0-STD-NBR-BICO</t>
  </si>
  <si>
    <t>985-01917</t>
  </si>
  <si>
    <t>S675457.0-NBR-HR-STD RELINE</t>
  </si>
  <si>
    <t>985-02293</t>
  </si>
  <si>
    <t>S650782.9-NBR-1A-STD-HNT</t>
  </si>
  <si>
    <t>S650783.3-NBR-1A-STD</t>
  </si>
  <si>
    <t>S675457.0-NBR-HR-STD-PVRELINE</t>
  </si>
  <si>
    <t>S650783.3 NBR-HR STD</t>
  </si>
  <si>
    <t>S675457.0-NBR-HR-STD-THD RELINE</t>
  </si>
  <si>
    <t>S650783.8 NBR STD HUNTING SPECIAL</t>
  </si>
  <si>
    <t>S675457.0-NBR-HR-STD-THRD-RELINE</t>
  </si>
  <si>
    <t>S650784.8 NBR 1A STD</t>
  </si>
  <si>
    <t>S675457.0-NBR-STD-BICO SPCL RELINE</t>
  </si>
  <si>
    <t>S650784.8 NBR-HR STD HUNTING SPECIAL</t>
  </si>
  <si>
    <t>S675457.0-STD-NBR-PV RELINE</t>
  </si>
  <si>
    <t>985-01629</t>
  </si>
  <si>
    <t>S962783.9 NBR STD HUNTING SPECIAL</t>
  </si>
  <si>
    <t>S675564.0 NBR STD RELINE</t>
  </si>
  <si>
    <t>985-01630</t>
  </si>
  <si>
    <t>S962565.0 NBR 1A STD</t>
  </si>
  <si>
    <t>985-01631</t>
  </si>
  <si>
    <t>S962565.0 NBR-HR STD-HUNTING SPECIAL</t>
  </si>
  <si>
    <t>S675568.2-NBR-HR-1OS-RELINE</t>
  </si>
  <si>
    <t>985-01632</t>
  </si>
  <si>
    <t>S962564.0 NBR STD HUNTING SPECIAL</t>
  </si>
  <si>
    <t>S675672.2 NBR STD NM 2STR RELINE</t>
  </si>
  <si>
    <t>S675237.8-NBR-OS</t>
  </si>
  <si>
    <t>S675672.2 NBR STD NM RELINE</t>
  </si>
  <si>
    <t>S650783.0 SLOW-NBR-STD-HUNTING SPECIAL</t>
  </si>
  <si>
    <t>S675672.2-STD NBR HR STD NM RELINE</t>
  </si>
  <si>
    <t>S650457.0 NBR-1A STD 5.40 HONED WENZEL</t>
  </si>
  <si>
    <t>S650675.0 NBR-1A 1OS HND</t>
  </si>
  <si>
    <t>S675675.0 NBR 1OS RELINE</t>
  </si>
  <si>
    <t>985-01643</t>
  </si>
  <si>
    <t>S962565.0 NBR STD-PES SPCL - THREADED</t>
  </si>
  <si>
    <t>S675675.0 NBR HR STD - MODIFIED - CES RELINE</t>
  </si>
  <si>
    <t>S650675.0-NBR HR-US</t>
  </si>
  <si>
    <t>S675675.0 NBR STD COMP RELINE</t>
  </si>
  <si>
    <t>985-01653</t>
  </si>
  <si>
    <t>S675675.0 NBR STD HUNTING SPECIAL RELINE</t>
  </si>
  <si>
    <t>S500782.6 NBR-HR STD WTF DISSIMILAR CUTBACKS ( 8"/24" )</t>
  </si>
  <si>
    <t>S675675.0 NBR STD NM RELINE</t>
  </si>
  <si>
    <t>S675675.0 NBR-1A STD 5.40" HONED ID WENZEL SPCL RELINE</t>
  </si>
  <si>
    <t>985-01656</t>
  </si>
  <si>
    <t>S675783.3-NBR HR-STD</t>
  </si>
  <si>
    <t>S675675.0 NBR-1A STD RELINE</t>
  </si>
  <si>
    <t>985-01661</t>
  </si>
  <si>
    <t>S675785.0 NBR-HR STD RYAN ENERGY SPECIAL</t>
  </si>
  <si>
    <t>985-01670</t>
  </si>
  <si>
    <t>S287563.5 NBR HR-STD-CEW</t>
  </si>
  <si>
    <t>S625784.8 NBR 1A STD</t>
  </si>
  <si>
    <t>S675675.0 NBR-1A WTF STD RELINE</t>
  </si>
  <si>
    <t>S500784.5-NBR-STD-YA SPCL</t>
  </si>
  <si>
    <t>S675675.0 NBR-HR STD 5.40 HND WNZL RELINE</t>
  </si>
  <si>
    <t>S500784.5 NBR-HR STD YELLOW ARROW SPECIAL</t>
  </si>
  <si>
    <t>S675675.0 NBR-HR STD RELINE</t>
  </si>
  <si>
    <t>S500783.8-NBR-HR-1OS-YA SPCL</t>
  </si>
  <si>
    <t>985-01764</t>
  </si>
  <si>
    <t>S675675.0 NBR-HR STD WTF STYLE RELINE</t>
  </si>
  <si>
    <t>985-01769</t>
  </si>
  <si>
    <t>S962784.8 NBR-1A 2OS</t>
  </si>
  <si>
    <t>S675675.0 STD-NBR-HR HUNTING SPECIAL RELINE</t>
  </si>
  <si>
    <t>985-01771</t>
  </si>
  <si>
    <t>S775784.0 NBR STD-DISSIMILAR CUTBACK</t>
  </si>
  <si>
    <t>985-02089</t>
  </si>
  <si>
    <t>S675675.0 STD-NBR-HR RELINE</t>
  </si>
  <si>
    <t>985-02199</t>
  </si>
  <si>
    <t>S675675.0, NBR-HR 2OS RELINE</t>
  </si>
  <si>
    <t>S475782.0-NBR-HR-STD</t>
  </si>
  <si>
    <t>S675675.0-HR-US RELINE</t>
  </si>
  <si>
    <t>S475782.0-NBR-1A-1OS</t>
  </si>
  <si>
    <t>S650782.9-NBR-HR-STD</t>
  </si>
  <si>
    <t>S675675.0-NBR-1A-STD-THD RELINE</t>
  </si>
  <si>
    <t>985-01926</t>
  </si>
  <si>
    <t>S675675.0-NBR-HR 2nd OSRELINE</t>
  </si>
  <si>
    <t>985-01925</t>
  </si>
  <si>
    <t>S675675.0-NBR-HR STD RELINE</t>
  </si>
  <si>
    <t>985-01793</t>
  </si>
  <si>
    <t>S287567.0 NBR-HR STD DYNAMIC SPCL</t>
  </si>
  <si>
    <t>S500678.0-NBR-1A-1OS</t>
  </si>
  <si>
    <t>985-01924</t>
  </si>
  <si>
    <t>S675675.0-NBR-HR US RELINE</t>
  </si>
  <si>
    <t>985-01808</t>
  </si>
  <si>
    <t>S168562.3, NBR HR STD</t>
  </si>
  <si>
    <t>985-01809</t>
  </si>
  <si>
    <t>S168564.0-NBR-HR-STD-THRD</t>
  </si>
  <si>
    <t>985-01810</t>
  </si>
  <si>
    <t>S168564.4-NBR-HR-STD-THRD</t>
  </si>
  <si>
    <t>985-01811</t>
  </si>
  <si>
    <t>S213564.0-NBR-HR-STD-THRD</t>
  </si>
  <si>
    <t>985-01812</t>
  </si>
  <si>
    <t>S238564.0, NBR HR STD</t>
  </si>
  <si>
    <t>985-01813</t>
  </si>
  <si>
    <t>S287562.6-NBR-HR-1US-THRD</t>
  </si>
  <si>
    <t>985-01826</t>
  </si>
  <si>
    <t>S962564.0 NBR-HR STD</t>
  </si>
  <si>
    <t>S675675.0-NBR-HR-1OS-EXTCUT-RELINE</t>
  </si>
  <si>
    <t>S500678.0-NBR-HR-2OS</t>
  </si>
  <si>
    <t>S675675.0-NBR-HR-1OS-RELINE</t>
  </si>
  <si>
    <t>S500568.3 NBR-1A STD</t>
  </si>
  <si>
    <t>S675678.1-NBR-HR-1OS-RELINE</t>
  </si>
  <si>
    <t>S675782.0 NBR HR - US RELINE</t>
  </si>
  <si>
    <t>S660785.7 NBR-HR STD</t>
  </si>
  <si>
    <t>S675782.0 NBR-1A STD RELINE</t>
  </si>
  <si>
    <t>S660785.0 NBR-1A STD</t>
  </si>
  <si>
    <t>S666785.7 NBR-1A STD</t>
  </si>
  <si>
    <t>S675782.1 NBR 1A STD HUNTING SPECIAL RELINE</t>
  </si>
  <si>
    <t>985-01905</t>
  </si>
  <si>
    <t>S475783.8-NBR-HR STD</t>
  </si>
  <si>
    <t>S675782.1 NBR 1OS RELINE</t>
  </si>
  <si>
    <t>S475783.8-NBR-HR 2nd OS</t>
  </si>
  <si>
    <t>S675782.1 NBR HR STD RELINE</t>
  </si>
  <si>
    <t>S475783.8-NBR-HR 1st OS</t>
  </si>
  <si>
    <t>S675782.1 NBR STD PES RELINE</t>
  </si>
  <si>
    <t>S475568.3-NBR-HR 1st OS</t>
  </si>
  <si>
    <t>S675782.1 NBR-1A 1OS RELINE</t>
  </si>
  <si>
    <t>S475568.3-NBR-HR 2nd OS</t>
  </si>
  <si>
    <t>S675782.1 NBR-1A STD RELINE</t>
  </si>
  <si>
    <t>S475568.3-NBR-HR STD</t>
  </si>
  <si>
    <t>S675782.1 NBR-HR STD HUNTING SPECIAL RELINE</t>
  </si>
  <si>
    <t>S675782.1 NBR-HR STD RELINE</t>
  </si>
  <si>
    <t>S675782.1-NBR-HR-1US-RELINE</t>
  </si>
  <si>
    <t>S675782.1-NBR-HR-1US-THRD-RELINE</t>
  </si>
  <si>
    <t>S675782.1-NBR-HR-STD RELINE</t>
  </si>
  <si>
    <t>S675782.6 NBR-1A STD RELINE</t>
  </si>
  <si>
    <t>S675782.9 NBR-1A 1OS RELINE</t>
  </si>
  <si>
    <t>S675675.0-NBR-HR US</t>
  </si>
  <si>
    <t>S675782.9 NBR-1A STD 5.31" ID RELINE</t>
  </si>
  <si>
    <t>S675675.0-NBR-HR STD</t>
  </si>
  <si>
    <t>S675782.9 NBR-1A-STD RELINE</t>
  </si>
  <si>
    <t>S675675.0-NBR-HR 2nd OS</t>
  </si>
  <si>
    <t>S675782.9 NBR-HR 1US RELINE</t>
  </si>
  <si>
    <t>985-01927</t>
  </si>
  <si>
    <t>S775783.4 NBR-1A STD</t>
  </si>
  <si>
    <t>S675782.9 NBR-HR STD RELINE</t>
  </si>
  <si>
    <t>985-01928</t>
  </si>
  <si>
    <t>985-01929</t>
  </si>
  <si>
    <t>S675783.3-NBR-HR STD</t>
  </si>
  <si>
    <t>S675782.9-NBR-HR-1OS-RELINE</t>
  </si>
  <si>
    <t>985-01937</t>
  </si>
  <si>
    <t>985-01938</t>
  </si>
  <si>
    <t>S287562.6-NBR-HR US</t>
  </si>
  <si>
    <t>S475782.2 NBR-HR STD THD PES</t>
  </si>
  <si>
    <t>985-01947</t>
  </si>
  <si>
    <t>S962675.0 NBR-1A STD</t>
  </si>
  <si>
    <t>985-01948</t>
  </si>
  <si>
    <t>S962675.0 NBR-1A 1OS</t>
  </si>
  <si>
    <t>985-01949</t>
  </si>
  <si>
    <t>S962675.0 NBR-1A 2OS</t>
  </si>
  <si>
    <t>985-01950</t>
  </si>
  <si>
    <t>S962675.0 NBR-HR STD</t>
  </si>
  <si>
    <t>985-01951</t>
  </si>
  <si>
    <t>S962675.0 NBR-HR 1OS</t>
  </si>
  <si>
    <t>S675783.0 NBR 1OS RELINE</t>
  </si>
  <si>
    <t>S675783.0 NBR 2OS PV RELINE</t>
  </si>
  <si>
    <t>S675783.0 NBR HR 1OS RELINE</t>
  </si>
  <si>
    <t>985-01996</t>
  </si>
  <si>
    <t>S475452.3-FFKM-STD-DYD-DIS-CUTBACKS</t>
  </si>
  <si>
    <t>S475783.8 NBR-HR STD WTF D CBKS (8/21) EES</t>
  </si>
  <si>
    <t>S675783.0 NBR HR STD HUNTING SPECIAL RELINE</t>
  </si>
  <si>
    <t>S650783.3-NBR-HR-STD-HMB</t>
  </si>
  <si>
    <t>S675783.0 NBR HR STD PV RELINE</t>
  </si>
  <si>
    <t>S500678.0-NBR-HR-1OS</t>
  </si>
  <si>
    <t>S675783.0 NBR HR STD RELINE</t>
  </si>
  <si>
    <t>985-02045</t>
  </si>
  <si>
    <t>S313783.0-NBR-HR-1OS</t>
  </si>
  <si>
    <t>S675783.0 NBR STD HUNTING SPECIAL RELINE</t>
  </si>
  <si>
    <t>985-02047</t>
  </si>
  <si>
    <t>S675785.0 NBR-HR STD DISSIMILAR CUTBACKS</t>
  </si>
  <si>
    <t>S675783.0 NBR STD PES RELINE</t>
  </si>
  <si>
    <t>S625675.0 NBR-1A STD</t>
  </si>
  <si>
    <t>S675783.0 NBR-1A 1OS PV STYLE RELINE</t>
  </si>
  <si>
    <t>S625675.0 NBR-HR STD</t>
  </si>
  <si>
    <t>S675783.0 NBR-1A STD BICO SPECIAL RELINE</t>
  </si>
  <si>
    <t>S625675.0 NBR-1A 1OS</t>
  </si>
  <si>
    <t>S675783.0 NBR-1A STD PV STYLE RELINE</t>
  </si>
  <si>
    <t>S625675.0 NBR-HR 1OS</t>
  </si>
  <si>
    <t>S675783.0 NBR-1A STD RELINE</t>
  </si>
  <si>
    <t>S625675.0 NBR-1A 2OS</t>
  </si>
  <si>
    <t>S675783.0 NBR-HR STD PV STYLE RELINE</t>
  </si>
  <si>
    <t>S675783.0 NBR-HR STD RELINE</t>
  </si>
  <si>
    <t>S675783.0 NBR-HR STD-THD RELINE</t>
  </si>
  <si>
    <t>985-02061</t>
  </si>
  <si>
    <t>S962564.0-NBR-1A-STD</t>
  </si>
  <si>
    <t>S675783.0 SLOW-NBR-1OS RELINE</t>
  </si>
  <si>
    <t>S500568.3-NBR-HR- 2OS</t>
  </si>
  <si>
    <t>S675783.0 SLOW-NBR-STD RELINE</t>
  </si>
  <si>
    <t>985-02069</t>
  </si>
  <si>
    <t>S800566.0 NBR STD W/9.5CUTBACKS</t>
  </si>
  <si>
    <t>S675783.0-NBR-1A-1OS-THRD-RELINE</t>
  </si>
  <si>
    <t>S375453.5 NBR-1A STD BICO</t>
  </si>
  <si>
    <t>S675783.0-NBR-1A-STD-THRD-RELINE</t>
  </si>
  <si>
    <t>985-02078</t>
  </si>
  <si>
    <t>S700786.8 NBR-1A 2OS</t>
  </si>
  <si>
    <t>S675783.0-NBR-HR-1OS-THRD-RELINE</t>
  </si>
  <si>
    <t>985-02318</t>
  </si>
  <si>
    <t>S675783.0-NBR-HR-STD-RELINE</t>
  </si>
  <si>
    <t>S475782.2-NBR-1A-1OS</t>
  </si>
  <si>
    <t>S675783.0-NBR-HR-STD-THRD-RELINE</t>
  </si>
  <si>
    <t>S675675.0 STD-NBR-HR</t>
  </si>
  <si>
    <t>S675783.0-SLOW NBR-1A STD RELINE</t>
  </si>
  <si>
    <t>S625675.0 NBR-HR US</t>
  </si>
  <si>
    <t>S500456.0 NBR HR OS</t>
  </si>
  <si>
    <t>985-02181</t>
  </si>
  <si>
    <t>S675783.0-SLOW NBR-HR 2OS RELINE</t>
  </si>
  <si>
    <t>S675783.0-SLOW NBR-HR STD RELINE</t>
  </si>
  <si>
    <t>S675783.0-SLOW-SQUARE-STD-HR-NOV RELINE</t>
  </si>
  <si>
    <t>985-02129</t>
  </si>
  <si>
    <t>S287567.0-NBR-HR-STD-SPCL CUTBACKS</t>
  </si>
  <si>
    <t>985-02130</t>
  </si>
  <si>
    <t>S287567.0-NBR-HR-1OS-SPCL CUTBACKS</t>
  </si>
  <si>
    <t>S287567.0-NBR-2OS-SPCL CUTBACKS</t>
  </si>
  <si>
    <t>S287783.5-NBR-HR-STD-SPCL CUTBACKS</t>
  </si>
  <si>
    <t>985-02133</t>
  </si>
  <si>
    <t>S287564.7-NBR-HR-1OS</t>
  </si>
  <si>
    <t>S675783.3 NBR 1OS RELINE</t>
  </si>
  <si>
    <t>985-02135</t>
  </si>
  <si>
    <t>S800782.5, NBR-1A STD</t>
  </si>
  <si>
    <t>S675783.3 NBR STD-RELINE</t>
  </si>
  <si>
    <t>S675783.3 NBR-HR STD RELINE</t>
  </si>
  <si>
    <t>S675783.3-HR-STD - RELINE</t>
  </si>
  <si>
    <t>985-02171</t>
  </si>
  <si>
    <t>S800782.5 NBR-1A STD HUNTING SPECIAL</t>
  </si>
  <si>
    <t>R101288876</t>
  </si>
  <si>
    <t>S675783.3-NBR-1A-STD-HMB RELINE</t>
  </si>
  <si>
    <t>985-02179</t>
  </si>
  <si>
    <t>S775452.7 NBR-HR 1US NON-MAG</t>
  </si>
  <si>
    <t>S675783.3-NBR-HR STD RELINE</t>
  </si>
  <si>
    <t>985-02180</t>
  </si>
  <si>
    <t>S775456.0 NBR-HR 1US NON-MAG</t>
  </si>
  <si>
    <t>S675783.3-NBR-HR-1US-RELINE</t>
  </si>
  <si>
    <t>S675783.0-SLOW NBR-HR 2OS</t>
  </si>
  <si>
    <t>S675783.3-NBR-HR-STD-HMB-RELINE</t>
  </si>
  <si>
    <t>985-02182</t>
  </si>
  <si>
    <t>S675785.0 2OS NBR-HR</t>
  </si>
  <si>
    <t>S675783.4-DTX-NBR-HR-STD-5.875-4 TPI - RELINE</t>
  </si>
  <si>
    <t>S475568.3, NBR-HR 1OS</t>
  </si>
  <si>
    <t>S675783.4-DTX-NBR-HR-STD-6.000-4 VO38-RELINE</t>
  </si>
  <si>
    <t>985-02195</t>
  </si>
  <si>
    <t>S475456.0, NBR-HR 1OS</t>
  </si>
  <si>
    <t>S675675.0, NBR-HR 2OS</t>
  </si>
  <si>
    <t>S675783.5 NBR 1OS RELINE</t>
  </si>
  <si>
    <t>S475566.7-HR-OS-THREADED - SMITH SPCL</t>
  </si>
  <si>
    <t>S675783.5 NBR HR STD RELINE</t>
  </si>
  <si>
    <t>S650457.0 NBR-HR 1US NON-MAG</t>
  </si>
  <si>
    <t>985-01919</t>
  </si>
  <si>
    <t>S675783.5 NBR-1A STD HUNTING SPECIAL RELINE</t>
  </si>
  <si>
    <t>S650453.1 NBR-HR 1US NON-MAG</t>
  </si>
  <si>
    <t>S675783.5 NBR-1A STD RELINE</t>
  </si>
  <si>
    <t>S660783.0-SLOW NBR-HR STD</t>
  </si>
  <si>
    <t>985-02228</t>
  </si>
  <si>
    <t>S675783.5 NBR-HR STD RELINE</t>
  </si>
  <si>
    <t>985-02231</t>
  </si>
  <si>
    <t>S675786.0-NBR-HR-1OS-WENZEL SPCL</t>
  </si>
  <si>
    <t>985-01920</t>
  </si>
  <si>
    <t>S500783.8 NBR-HR 1US</t>
  </si>
  <si>
    <t>S675783.5-NBR HR-STD-THRD RELINE</t>
  </si>
  <si>
    <t>S660785.0 NBR-HR STD</t>
  </si>
  <si>
    <t>S675783.5-NBR-1A-STD-THRD RELINE</t>
  </si>
  <si>
    <t>S500568.3-NBR-HR 1OS</t>
  </si>
  <si>
    <t>985-02256</t>
  </si>
  <si>
    <t>985-02257</t>
  </si>
  <si>
    <t>S168562.3 NBR-HR- STD</t>
  </si>
  <si>
    <t>S500678.0-NBR-HR 3OS</t>
  </si>
  <si>
    <t>S675784.1 NBR 1A STD RELINE</t>
  </si>
  <si>
    <t>985-02269</t>
  </si>
  <si>
    <t>S800784.0-NBR-HR-STD-HMB</t>
  </si>
  <si>
    <t>S675784.8 NBR STD RELINE</t>
  </si>
  <si>
    <t>S675785.0 2OS NBR-HR RELINE</t>
  </si>
  <si>
    <t>S650785.3 NBR-HR 1OS</t>
  </si>
  <si>
    <t>985-02307</t>
  </si>
  <si>
    <t>S675785.0-NBR-HR-1OS-DISCUT</t>
  </si>
  <si>
    <t>985-02308</t>
  </si>
  <si>
    <t>S675785.7 NBR-HR- 1OS</t>
  </si>
  <si>
    <t>S475784.5- NBR-HR- 1OS</t>
  </si>
  <si>
    <t>S675785.0 NBR 1OS BICO-RELINE</t>
  </si>
  <si>
    <t>S525453.5- NBR-1A- STD</t>
  </si>
  <si>
    <t>S675785.0 NBR 1OS-DISSIMILAR CUTBACK RELINE</t>
  </si>
  <si>
    <t>S675783.0-NBR-HR-STD</t>
  </si>
  <si>
    <t>S675785.0 NBR 2OS RELINE</t>
  </si>
  <si>
    <t>986-00181</t>
  </si>
  <si>
    <t>S675452.1-STD-NBR-EVEN WALL-H.R.</t>
  </si>
  <si>
    <t>S675785.0 NBR HR 1OS DISCUT RELINE</t>
  </si>
  <si>
    <t>S675785.0 NBR HR 1OS RELINE</t>
  </si>
  <si>
    <t>S675785.0 NBR STD - HUNTING SPCL RELINE</t>
  </si>
  <si>
    <t>S675785.0 NBR STD BICO RELINE</t>
  </si>
  <si>
    <t>S675785.0 NBR-1A 1OS RELINE</t>
  </si>
  <si>
    <t>S675785.0 NBR-1A STD BICO RELINE</t>
  </si>
  <si>
    <t>S675785.0 NBR-1A STD RELINE</t>
  </si>
  <si>
    <t>S675785.0 NBR-1A STD WTF RELINE</t>
  </si>
  <si>
    <t>S675785.0 NBR-1A WTF 1OS RELINE</t>
  </si>
  <si>
    <t>S675785.0 NBR-1A WTF STD DISSIMILAR CUTBACKS RELINE</t>
  </si>
  <si>
    <t>S675785.0 NBR-HR 1OS BLNK RELINE</t>
  </si>
  <si>
    <t>S675785.0 NBR-HR 1OS RELINE</t>
  </si>
  <si>
    <t>S675785.0 NBR-HR STD DISSIMILAR CUTBACKS RELINE</t>
  </si>
  <si>
    <t>S675785.0 NBR-HR STD RYAN ENERGY SPECIAL RELINE</t>
  </si>
  <si>
    <t>S675785.0 NBR-HR STD-DISSIMILAR CUTBACKS RELINE</t>
  </si>
  <si>
    <t>S675785.0 NBR-HR STD-RELINE</t>
  </si>
  <si>
    <t>S675785.0 NBR-HR WTF STD RELINE</t>
  </si>
  <si>
    <t>S675785.0 PP7LBZ79 STD RELINE</t>
  </si>
  <si>
    <t>S675785.0 PP7LBZ79 STD-RELINE</t>
  </si>
  <si>
    <t>S675785.0-NBR-1A-1OS-THRD RELINE</t>
  </si>
  <si>
    <t>S675785.0-NBR-1A-1OS-THRD-RELINE</t>
  </si>
  <si>
    <t>R101288741</t>
  </si>
  <si>
    <t>S675785.0-NBR-1A-STD-HMB RELINE</t>
  </si>
  <si>
    <t>S675785.0-NBR-1A-STD-THRD RELINE</t>
  </si>
  <si>
    <t>S675785.0-NBR-1A-STD-THRD-RELINE</t>
  </si>
  <si>
    <t>S675785.0-NBR-HR-10S RELINE</t>
  </si>
  <si>
    <t>S675785.0-NBR-HR-1OS-DISCUT-RELINE</t>
  </si>
  <si>
    <t>R101285999</t>
  </si>
  <si>
    <t>S675785.0-NBR-HR-1OS-HMB RELINE</t>
  </si>
  <si>
    <t>R101276278</t>
  </si>
  <si>
    <t>S675785.0-NBR-HR-1OS-RELINE</t>
  </si>
  <si>
    <t>S675785.0-NBR-HR-1OS-THRD RELINE</t>
  </si>
  <si>
    <t>S675785.0-NBR-HR-1OS-THRD-RELINE</t>
  </si>
  <si>
    <t>S675785.0-NBR-HR-1US-RELINE</t>
  </si>
  <si>
    <t>S675785.0-NBR-HR-2OS-RELINE</t>
  </si>
  <si>
    <t>S675785.0-NBR-HR-STD-HMB RELINE</t>
  </si>
  <si>
    <t>S675785.0-NBR-HR-STD-THD RELINE</t>
  </si>
  <si>
    <t>S675785.0-NBR-HR-STD-THRD-RELINE</t>
  </si>
  <si>
    <t>S675785.7 NBR HR STD - HUNTING SPECIAL RELINE</t>
  </si>
  <si>
    <t>S675785.7 NBR-1A 1OS RELINE</t>
  </si>
  <si>
    <t>985-01921</t>
  </si>
  <si>
    <t>S675785.7 NBR-1A STD HUNTING SPECIAL RELINE</t>
  </si>
  <si>
    <t>S675785.7 NBR-1A STD RELINE</t>
  </si>
  <si>
    <t>S675785.7 NBR-HR- 1OS -RELINE</t>
  </si>
  <si>
    <t>985-01922</t>
  </si>
  <si>
    <t>S675785.7 NBR-HR STD HUNTING SPECIAL RELINE</t>
  </si>
  <si>
    <t>S675785.7 NBR-HR STD RELINE</t>
  </si>
  <si>
    <t>S675785.7-NBR-1A-STD-RELINE</t>
  </si>
  <si>
    <t>S675785.7-NBR-1A-STD-THRD RELINE</t>
  </si>
  <si>
    <t>S675785.7-NBR-HR-1US-RELINE</t>
  </si>
  <si>
    <t>S675785.7-NBR-HR-STD RELINE (16.0 Cutback)</t>
  </si>
  <si>
    <t>S675785.7-NBR-HR-STD-DISCUT RELINE</t>
  </si>
  <si>
    <t>S675785.7-NBR-HR-STD-THD RELINE</t>
  </si>
  <si>
    <t>S675786.0 NBR 1A STD RELINE</t>
  </si>
  <si>
    <t>S675786.0 NBR HR STD RELINE</t>
  </si>
  <si>
    <t>S675786.0 NBR OS RELINE</t>
  </si>
  <si>
    <t>S675786.0 NBR STD RELINE</t>
  </si>
  <si>
    <t>S675786.0 NBR-1A STD 5.40 HND WNZL RELINE</t>
  </si>
  <si>
    <t>S675786.0-NBR-HR-1OS-RELINE</t>
  </si>
  <si>
    <t>S675786.0-NBR-HR-1OS-WENZEL SPCL-RELINES</t>
  </si>
  <si>
    <t>S675786.4 NBR-HR 2OS RELINE</t>
  </si>
  <si>
    <t>S675786.4 NBR-HR-STD-RELINE</t>
  </si>
  <si>
    <t>S675786.4-NBR-HR-2OS-HMB RELINE</t>
  </si>
  <si>
    <t>S675786.7 NBR-1A STD RELINE</t>
  </si>
  <si>
    <t>S6759102.0 NBR HR US BICO RELINE</t>
  </si>
  <si>
    <t>S6759102.0 NBR STD BICO RELINE</t>
  </si>
  <si>
    <t>S6759102.0 NBR STD RELINE</t>
  </si>
  <si>
    <t>S6759103.5 NBR STD RELINE</t>
  </si>
  <si>
    <t>S6759103.5 NBR-HR US RELINE</t>
  </si>
  <si>
    <t>S6759104.0 NBR STD RELINE</t>
  </si>
  <si>
    <t>S688785.0 NBR-HR STD-DISSIMILAR CUTBACKS RELINE</t>
  </si>
  <si>
    <t>S700457.0-NBR-HR-STD-RELINE</t>
  </si>
  <si>
    <t>S7005610.8-NBR-HR-2OS-RELINE</t>
  </si>
  <si>
    <t>S700568.2-NBR-1A-1OS-RELINE</t>
  </si>
  <si>
    <t>S700568.2-NBR-1A-1OS-THRD-DISCUT-RELINE</t>
  </si>
  <si>
    <t>S700568.2-NBR-1A-2OS-RELINE</t>
  </si>
  <si>
    <t>S700568.2-NBR-1A-2OS-THRD-DISCUT-RELINE</t>
  </si>
  <si>
    <t>S700568.2-NBR-1A-STD-RELINE</t>
  </si>
  <si>
    <t>S700568.2-NBR-1A-STD-THRD-DISCUT-RELINE</t>
  </si>
  <si>
    <t>S700568.2-NBR-HR-1OS-RELINE</t>
  </si>
  <si>
    <t>S700568.2-NBR-HR-1OS-THRD-DISCUT-RELINE</t>
  </si>
  <si>
    <t>S700568.2-NBR-HR-STD-RELINE</t>
  </si>
  <si>
    <t>S700568.2-NBR-HR-STD-THRD-DISCUT-RELINE</t>
  </si>
  <si>
    <t>S700783.3 -NBR-1A-STD-RELINE</t>
  </si>
  <si>
    <t>S700783.3-NBR-1A-1OS-RELINE</t>
  </si>
  <si>
    <t>S700785.0-NBR-HR-STD RELINE</t>
  </si>
  <si>
    <t>S700785.7-NBR-HR-STD-RELINE</t>
  </si>
  <si>
    <t>S700786.8 NBR-1A 2OS RELINE</t>
  </si>
  <si>
    <t>S700786.8-NBR-1A-1OS-RELINE</t>
  </si>
  <si>
    <t>S700786.8-NBR-1A-2OS-RELINE</t>
  </si>
  <si>
    <t>S700786.8-NBR-1A-STD-RELINE</t>
  </si>
  <si>
    <t>S700786.8-NBR-HR-1OS-RELINE</t>
  </si>
  <si>
    <t>S700786.8-NBR-HR-STD-RELINE</t>
  </si>
  <si>
    <t>S775452.7 NBR-HR 1US NON-MAG RELINE</t>
  </si>
  <si>
    <t>S775455.3 NBR 1OS RELINE</t>
  </si>
  <si>
    <t>S775455.3 NBR STD RELINE</t>
  </si>
  <si>
    <t>S775455.3 NBR-HR STD RELINE</t>
  </si>
  <si>
    <t>S775455.3-NBR-HR-STD-THD-RELINE</t>
  </si>
  <si>
    <t>S775456.0 NBR STD RELINE</t>
  </si>
  <si>
    <t>S775456.0 NBR-HR 1US NON-MAG RELINE</t>
  </si>
  <si>
    <t>S775456.0-NBR-1A-STD-THD-RELINE</t>
  </si>
  <si>
    <t>S775783.0 NBR 1OS RELINE</t>
  </si>
  <si>
    <t>S775783.0 NBR STD RELINE</t>
  </si>
  <si>
    <t>S775783.0 SLOW-NBR-STD RELINE</t>
  </si>
  <si>
    <t>S775783.0-NBR HR-STD - RELINES</t>
  </si>
  <si>
    <t>S775783.0-NBR HR-STD RELINE</t>
  </si>
  <si>
    <t>S775783.4 NBR-1A STD RELINE</t>
  </si>
  <si>
    <t>S775784.0 - NBR-HR - OS - TOMOHAWK RELINE</t>
  </si>
  <si>
    <t>S775784.0 NBR 1OS RELINE</t>
  </si>
  <si>
    <t>S775784.0 NBR HR 1OS RELINE</t>
  </si>
  <si>
    <t>S775784.0 NBR HR STD RELINE</t>
  </si>
  <si>
    <t>S775784.0 NBR STD DMS RELINE</t>
  </si>
  <si>
    <t>S775784.0 NBR STD RELINE</t>
  </si>
  <si>
    <t>S775784.0 NBR STD-DISSIMILAR CUTBACK RELINE</t>
  </si>
  <si>
    <t>S775784.0 NBR-1A STD RELINE</t>
  </si>
  <si>
    <t>S775784.0-NBR-1A-STD-THD RELINE</t>
  </si>
  <si>
    <t>S775784.0-NBR-HR-STD-THD RELINE</t>
  </si>
  <si>
    <t>S775786.0 NBR STD RELINE</t>
  </si>
  <si>
    <t>S7759102.0 NBR HR US BICO RELINE</t>
  </si>
  <si>
    <t>S7759102.0 NBR STD BICO RELINE</t>
  </si>
  <si>
    <t>S7759103.0 NBR STD RELINE</t>
  </si>
  <si>
    <t>S7759103.0-NBR-1A-STD-THRD-RELINE</t>
  </si>
  <si>
    <t>S7759103.0-NBR-HR-1US-THRD-RELINE</t>
  </si>
  <si>
    <t>S7759104.0 NBR STD RELINE</t>
  </si>
  <si>
    <t>S7759104.0 NBR-HR-US RELINE</t>
  </si>
  <si>
    <t>S800452.7 NBR STD NM RELINE</t>
  </si>
  <si>
    <t>S800455.3 NBR 1OS RELINE</t>
  </si>
  <si>
    <t>S800455.3 NBR-1A STD RELINE</t>
  </si>
  <si>
    <t>S800455.3 NBR-HR RELINE</t>
  </si>
  <si>
    <t>S800455.3-NBR-1A-10S-RELINE</t>
  </si>
  <si>
    <t>S800455.3-NBR-1A-STD-RELINE</t>
  </si>
  <si>
    <t>S800456.0 NBR STD NM RELINE</t>
  </si>
  <si>
    <t>S800456.0 NBR STD RELINE</t>
  </si>
  <si>
    <t>S800456.0 NBR STD-EXCEL SPCL RELINE</t>
  </si>
  <si>
    <t>S800456.0 NBR-STD-PES RELINE</t>
  </si>
  <si>
    <t>S800456.0-NBR-1A-STD-HONED-RELINE</t>
  </si>
  <si>
    <t>S800564.0 NBR STD RELINE</t>
  </si>
  <si>
    <t>S800566.0 NBR STD W/9.5CBK RELINE</t>
  </si>
  <si>
    <t>S800566.0-NBR-1A-STD-11INCH CUTBACK-RELINE</t>
  </si>
  <si>
    <t>S800782.5 NBR-1A STD HUNTING SPECIAL RELINE</t>
  </si>
  <si>
    <t>S800782.5 NBR-1A STD RELINE</t>
  </si>
  <si>
    <t>S800782.5-NBR-1A-STD-HMB RELINE</t>
  </si>
  <si>
    <t>S800782.5-NBR-HR-1US-RELINE</t>
  </si>
  <si>
    <t>S800783.0 - STD - NBR-1A - BICO RELINE</t>
  </si>
  <si>
    <t>S800783.0 NBR 1OS PV RELINE</t>
  </si>
  <si>
    <t>S800783.0 NBR 1OS RELINE</t>
  </si>
  <si>
    <t>S800783.0 NBR STD PV RELINE</t>
  </si>
  <si>
    <t>S800783.0 NBR-1A STD DYD RELINE</t>
  </si>
  <si>
    <t>S800783.0 NBR-HR STD RELINE</t>
  </si>
  <si>
    <t>985-01978</t>
  </si>
  <si>
    <t>S800783.0-NBR HR-STD-JTM RELINE</t>
  </si>
  <si>
    <t>S800783.0-NBR-1A-STD-THRD-RELINE</t>
  </si>
  <si>
    <t>S800783.4 NBR 1A RELINE</t>
  </si>
  <si>
    <t>S800783.4 NBR STD RELINE</t>
  </si>
  <si>
    <t>S800783.4-NBR-HR-STD RELINE</t>
  </si>
  <si>
    <t>S800784.0 NBR - 1A - STD RELINE</t>
  </si>
  <si>
    <t>S800784.0 NBR - HR - STD RELINE</t>
  </si>
  <si>
    <t>S800784.0 NBR 1OS BICO SPECIAL RELINE</t>
  </si>
  <si>
    <t>S800784.0 NBR HR STD - BICO RELINE</t>
  </si>
  <si>
    <t>S800784.0 NBR STD BICO SPECIAL-RELINE</t>
  </si>
  <si>
    <t>S800784.0 NBR STD DISSIMILAR CUTBACK RELINE</t>
  </si>
  <si>
    <t>S475783.7-NBR-HR-2OS</t>
  </si>
  <si>
    <t>S800784.0 NBR STD-EXCEL SPCL RELINE</t>
  </si>
  <si>
    <t>S800784.0 NBR-1A 1OS RELINE</t>
  </si>
  <si>
    <t>S500788.2-NBR-HR-2OS</t>
  </si>
  <si>
    <t>S800784.0 NBR-1A STD BICO SPECIAL RELINE</t>
  </si>
  <si>
    <t>S475784.5-NBR-HR-STD</t>
  </si>
  <si>
    <t>S168564.0-NBR-1A-1OS</t>
  </si>
  <si>
    <t>S800784.0 NBR-1A STD DISSIM CBKS RELINE</t>
  </si>
  <si>
    <t>S800784.0-NBR-HR-STD-EXTCUT</t>
  </si>
  <si>
    <t>S800784.0 NBR-1A STD RELINE</t>
  </si>
  <si>
    <t>S962565.0-NBR-HR-STD-THRD</t>
  </si>
  <si>
    <t>S675675.0-NBR-HR-1OS-EXTCUT</t>
  </si>
  <si>
    <t>S800784.0 NBR-1A STD WZL DISSIMILAR CUTBACKS RELINE</t>
  </si>
  <si>
    <t>S800784.0 NBR-HR STD DISSIMILAR CUTBACK RELINE</t>
  </si>
  <si>
    <t>S675457.0-NBR-HR-1OS-EXTCUT</t>
  </si>
  <si>
    <t>S675783.0-NBR-1A-1OS-THRD</t>
  </si>
  <si>
    <t>S800784.0 NBR-HR STD RELINE</t>
  </si>
  <si>
    <t>S475782.6-NBR-HR-1OS-EXTCUT</t>
  </si>
  <si>
    <t>R101228351</t>
  </si>
  <si>
    <t>S800784.0-NBR-1A-1OS-DIS-CUTBACKS-RELINE</t>
  </si>
  <si>
    <t>S800784.0-NBR-HR-1OS-RELINE</t>
  </si>
  <si>
    <t>S675783.0-NBR-HR-STD-THRD</t>
  </si>
  <si>
    <t>S313783.3-NBR-HR-1OS-THRD</t>
  </si>
  <si>
    <t>S675783.0-NBR-HR-1OS-THRD</t>
  </si>
  <si>
    <t>S313783.3-NBR-HR-1OS-THRD-RELINE</t>
  </si>
  <si>
    <t>S800784.0-NBR-HR-1OS-THRD-RELINE</t>
  </si>
  <si>
    <t>S168564.0-NBR-HR-3OS</t>
  </si>
  <si>
    <t>S675783.0-NBR-1A-STD-THRD</t>
  </si>
  <si>
    <t>S500678.0-NBR-HR-2OS-DISCUT</t>
  </si>
  <si>
    <t>S800784.0-NBR-HR-2OS RELINE</t>
  </si>
  <si>
    <t>S800784.0-NBR-HR-STD-EXTCUT-RELINE</t>
  </si>
  <si>
    <t>S168562.3-NBR-HR-STD</t>
  </si>
  <si>
    <t>S962564.0-NBR-HR-STD-THRD</t>
  </si>
  <si>
    <t>S800784.0-NBR-HR-STD-HMB RELINE</t>
  </si>
  <si>
    <t>S962564.0-NBR-1A-1OS-THRD</t>
  </si>
  <si>
    <t>S800784.0-NBR-HR-STD-RELINE</t>
  </si>
  <si>
    <t>S962564.0-NBR-HR-1OS-THRD</t>
  </si>
  <si>
    <t>S8009103.0 NBR 1A STD RELINE</t>
  </si>
  <si>
    <t>S962564.0-T2-NBR-1A-2OS-THRD</t>
  </si>
  <si>
    <t>S8009103.0 NBR-HR-RELINE- US</t>
  </si>
  <si>
    <t>S962564.0-NBR-1A-STD-THRD</t>
  </si>
  <si>
    <t>S8009103.0-NBR 1A-STD RELINE</t>
  </si>
  <si>
    <t>S700568.2-NBR-1A-2OS-THRD-DISCUT</t>
  </si>
  <si>
    <t>S825784.0 PP7LBZ79 STD RELINE</t>
  </si>
  <si>
    <t>S700568.2-NBR-1A-1OS-THRD-DISCUT</t>
  </si>
  <si>
    <t>S825784.0-NBR-1A-1OS-THRD-RELINE</t>
  </si>
  <si>
    <t>S700568.2-NBR-HR-1OS-THRD-DISCUT</t>
  </si>
  <si>
    <t>S825784.0-NBR-HR-1OS-THRD-RELINE</t>
  </si>
  <si>
    <t>S700568.2-NBR-1A-STD-THRD-DISCUT</t>
  </si>
  <si>
    <t>S825784.0-NBR-HR-STD-THRD-RELINE</t>
  </si>
  <si>
    <t>S825A784.0-NBR-1A-STD-THRD-RELINE</t>
  </si>
  <si>
    <t>S700457.0-NBR-HR-STD</t>
  </si>
  <si>
    <t>S475456.0-NBR-1A-STD-THRD</t>
  </si>
  <si>
    <t>S875452.8 NBR STD RELINE</t>
  </si>
  <si>
    <t>S962124.0 NBR 1A STD RELINE</t>
  </si>
  <si>
    <t>S475456.0-NBR-1A-1OS-THRD</t>
  </si>
  <si>
    <t>S962346.0 NBR 1A STD RELINE</t>
  </si>
  <si>
    <t>S475456.0-NBR-HR-STD-THRD</t>
  </si>
  <si>
    <t>S962346.0-NBR-1A-STD RELINE</t>
  </si>
  <si>
    <t>S825784.0-NBR-HR-STD-THRD</t>
  </si>
  <si>
    <t>S962346.0-NBR-HR-STD-THRD-RELINE</t>
  </si>
  <si>
    <t>S825784.0-NBR-1A-1OS-THRD</t>
  </si>
  <si>
    <t>S825A784.0-NBR-HR-1OS-THRD</t>
  </si>
  <si>
    <t>S962563.0 NBR 1A STD- THRD RELINE</t>
  </si>
  <si>
    <t>S825784.0-NBR-1A-STD-THRD</t>
  </si>
  <si>
    <t>S962563.0 NBR STD-RELINE</t>
  </si>
  <si>
    <t>S675457.0-NBR-1A-STD-THRD</t>
  </si>
  <si>
    <t>S962563.0 NBR-1A STD RELINE</t>
  </si>
  <si>
    <t>S675457.0-NBR-HR-2OS-THRD</t>
  </si>
  <si>
    <t>S675457.0-NBR-HR-STD-THRD</t>
  </si>
  <si>
    <t>S962564.0 NBR STD HUNTING SPECIAL RELINE</t>
  </si>
  <si>
    <t>S675457.0-NBR-1A-1OS-THRD</t>
  </si>
  <si>
    <t>S962564.0 NBR STD RELINE</t>
  </si>
  <si>
    <t>S1125564.6-NBR-HR-STD-THRD</t>
  </si>
  <si>
    <t>S962564.0 NBR STD-PATHFINDER RELINE</t>
  </si>
  <si>
    <t>S962784.8-NBR-1A-1OS-THRD</t>
  </si>
  <si>
    <t>S962564.0 NBR-1A-STD</t>
  </si>
  <si>
    <t>S962784.8-NBR-1A-STD-THRD</t>
  </si>
  <si>
    <t>S962564.0 NBR-HR STD RELINE</t>
  </si>
  <si>
    <t>S962784.8-NBR-HR-1OS-THRD</t>
  </si>
  <si>
    <t>S962564.0-NBR-1A-1OS-THRD-RELINE</t>
  </si>
  <si>
    <t>S962784.8-NBR-HR-STD-THRD</t>
  </si>
  <si>
    <t>S962564.0-T2-NBR-1A-2OS-THRD-RELINE</t>
  </si>
  <si>
    <t>S675785.0-NBR-HR-STD-THRD</t>
  </si>
  <si>
    <t>S962564.0-NBR-1A-STD-THRD-RELINE</t>
  </si>
  <si>
    <t>S962564.0-T2-NBR-HR-1OS-RELINE</t>
  </si>
  <si>
    <t>S962564.0-NBR-HR-1OS-THRD-RELINE</t>
  </si>
  <si>
    <t>S962564.0-NBR-HR-STD-THRD-RELINE</t>
  </si>
  <si>
    <t>S500783.1-NBR-HR-STD</t>
  </si>
  <si>
    <t>985-00849</t>
  </si>
  <si>
    <t>S962565.0 NBR 1OS - PES-RELINE</t>
  </si>
  <si>
    <t>S7005610.8-NBR-HR-2OS</t>
  </si>
  <si>
    <t>S962565.0 NBR 1OS RELINE</t>
  </si>
  <si>
    <t>S650785.0-NBR-HR-STD</t>
  </si>
  <si>
    <t>S962565.0 NBR HR STD RELINE</t>
  </si>
  <si>
    <t>S675678.1-NBR-HR-1OS</t>
  </si>
  <si>
    <t>S962565.0 NBR HR STD THD PES RELINE</t>
  </si>
  <si>
    <t>S7759103.0-NBR-1A-STD-THRD</t>
  </si>
  <si>
    <t>S962565.0 NBR STD BICO RELINE</t>
  </si>
  <si>
    <t>S475784.5-NBR-HR-STD-THRD</t>
  </si>
  <si>
    <t>S962565.0 NBR STD BICORE RELINE</t>
  </si>
  <si>
    <t>S475784.5-NBR-1A-STD-THRD</t>
  </si>
  <si>
    <t>S962565.0 NBR STD HUNTING SPECIAL RELINE</t>
  </si>
  <si>
    <t>S313236.4-NBR-HR-STD-THRD</t>
  </si>
  <si>
    <t>S962565.0 NBR STD RELINE</t>
  </si>
  <si>
    <t>S6754510.0-NBR-HR-2OS-THRD</t>
  </si>
  <si>
    <t>S962565.0 NBR STD-PES SPCL - THREADED RELINE</t>
  </si>
  <si>
    <t>S962565.0 NBR STD-PES SPCL RELINE</t>
  </si>
  <si>
    <t>S675785.0-NBR-HR-2OS</t>
  </si>
  <si>
    <t>S962565.0 NBR-1A STD RELINE</t>
  </si>
  <si>
    <t>S500783.8-NBR-HR-STD-THRD</t>
  </si>
  <si>
    <t>S962565.0 NBR-HR STD-HUNTING SPECIAL RELINE</t>
  </si>
  <si>
    <t>S500783.8-NBR-HR-STD-DISCUT</t>
  </si>
  <si>
    <t>S962565.0 NBR-HR-PES RELINE</t>
  </si>
  <si>
    <t>S500568.3-NBR-HR-1OS-THRD-DISCUT</t>
  </si>
  <si>
    <t>S962565.0-NBR-1A-1OS-PES SPCL RELINE</t>
  </si>
  <si>
    <t>S500568.3-NBR-HR-STD-THRD-DISCUT</t>
  </si>
  <si>
    <t>S962565.0-NBR-1A-1OS-THRD-RELINE</t>
  </si>
  <si>
    <t>S7759103.0-NBR-HR-1US-THRD</t>
  </si>
  <si>
    <t>S962565.0-NBR-1A-STD RELINE</t>
  </si>
  <si>
    <t>S962565.0-NBR-1A-STD-THRD-RELINE</t>
  </si>
  <si>
    <t>S500783.7-NBR-HR-1OS-THRD-DISCUT</t>
  </si>
  <si>
    <t>S962565.0-NBR-HR-STD RELINE</t>
  </si>
  <si>
    <t>S525566.0-NBR-1A-STD</t>
  </si>
  <si>
    <t>S962565.0-NBR-HR-STD-RELINE</t>
  </si>
  <si>
    <t>S675785.7-NBR-HR-1US</t>
  </si>
  <si>
    <t>S962565.0-NBR-HR-STD-THRD-RELINE</t>
  </si>
  <si>
    <t>S338563.0-NBR-HR-STD</t>
  </si>
  <si>
    <t>S962675.0 NBR-1A 1OS RELINE</t>
  </si>
  <si>
    <t>S962675.0 NBR-1A 2OS RELINE</t>
  </si>
  <si>
    <t>S287562.6-NBR-HR-1US</t>
  </si>
  <si>
    <t>S375786.7-NBR-1A-1OS-THD</t>
  </si>
  <si>
    <t>S962675.0 NBR-1A STD RELINE</t>
  </si>
  <si>
    <t>S962675.0 NBR-HR 1OS RELINE</t>
  </si>
  <si>
    <t>S962675.0 NBR-HR STD RELINE</t>
  </si>
  <si>
    <t>S962565.0-NBR-1A-STD-THRD</t>
  </si>
  <si>
    <t>S800784.0-NBR-HR-1OS-THRD</t>
  </si>
  <si>
    <t>S962783.9 NBR HR US RELINE</t>
  </si>
  <si>
    <t>S213564.0-NBR-1A-1OS-THRD</t>
  </si>
  <si>
    <t>S500783.7-NBR-HR-2OS-THRD-DISCUT</t>
  </si>
  <si>
    <t>S962783.9 NBR STD HUNTING SPECIAL RELINE</t>
  </si>
  <si>
    <t>S475783.8-NBR-HR-2OS-THRD</t>
  </si>
  <si>
    <t>S962783.9 NBR STD RELINE</t>
  </si>
  <si>
    <t>S962784.8 NBR-1A 2OS RELINE</t>
  </si>
  <si>
    <t>S962346.0-NBR-HR-STD-THRD</t>
  </si>
  <si>
    <t>S962784.8-NBR-1A-1OS-THRD-RELINE</t>
  </si>
  <si>
    <t>S660782.9-NBR-HR-STD</t>
  </si>
  <si>
    <t>S962784.8-NBR-1A-STD-THRD-RELINE</t>
  </si>
  <si>
    <t>S475568.3-NBR-HR-2OS-DISCUT</t>
  </si>
  <si>
    <t>S962784.8-NBR-HR-1OS-THRD-RELINE</t>
  </si>
  <si>
    <t>S475568.3-NBR-HR-STD-DISCUT</t>
  </si>
  <si>
    <t>S962784.8-NBR-HR-STD-THRD-RELINE</t>
  </si>
  <si>
    <t>S675568.2-NBR-HR-1OS</t>
  </si>
  <si>
    <t>S962786.5 NBR STD RELINE</t>
  </si>
  <si>
    <t>OBS</t>
  </si>
  <si>
    <t>S475566.5-DTX-NBR-HR-STD-4.250-4 TPI</t>
  </si>
  <si>
    <t>S475566.5-DTX-NBR-HR-STD-4.250-4 TPI-RELINE</t>
  </si>
  <si>
    <t>S475566.5-DTX-NBR-HR-STD-4.089-6 V040</t>
  </si>
  <si>
    <t>S475673.3-DTX-NBR-HR-STD- 4.250-4 TPI</t>
  </si>
  <si>
    <t>S675566.2-DTX-NBR-HR-STD-6.000-4 VO38</t>
  </si>
  <si>
    <t>S500788.4-NBR-HR-1OS-THRD</t>
  </si>
  <si>
    <t>S800782.5-NBR-HR-1US</t>
  </si>
  <si>
    <t>S375453.5-NBR-HR-STD</t>
  </si>
  <si>
    <t>S375453.5-NBR-HR-STD-RELINE</t>
  </si>
  <si>
    <t>S800784.0-NBR-HR-1US</t>
  </si>
  <si>
    <t>S800784.0-NBR-HR-1US-RELINE</t>
  </si>
  <si>
    <t>S500782.6-NBR-HR-STD-DISCUT-WTF STYLE</t>
  </si>
  <si>
    <t>S675675.0-NBR-HR-2OS</t>
  </si>
  <si>
    <t>S675675.0-NBR-HR-2OS-RELINE</t>
  </si>
  <si>
    <t>S700789.4-NBR-HR-1OS-DISCUT</t>
  </si>
  <si>
    <t>S700789.4-NBR-HR-1OS-DISCUT-RELINE</t>
  </si>
  <si>
    <t>S675785.7-NBR-HR-1US-THRD</t>
  </si>
  <si>
    <t>S675785.7-NBR-HR-1US-THRD-RELINE</t>
  </si>
  <si>
    <t>S700568.2-NBR-HR-STD-RYAN SPECIAL</t>
  </si>
  <si>
    <t>S700568.2-NBR-HR-STD-RYAN SPECIAL-RELINE</t>
  </si>
  <si>
    <t>S500456.3-NBR-1A-1OS-EXTCUT</t>
  </si>
  <si>
    <t>S500456.3-NBR-1A-1OS-EXTCUT-RELINE</t>
  </si>
  <si>
    <t>S500456.3-NBR-1A-2OS-EXTCUT</t>
  </si>
  <si>
    <t>S500456.3-NBR-1A-2OS-EXTCUT-RELINE</t>
  </si>
  <si>
    <t>S675783.5-NBR-HR-STD</t>
  </si>
  <si>
    <t>S213564.0-NBR-HR-1OS</t>
  </si>
  <si>
    <t>S213564.0-NBR-HR-1OS-THRD</t>
  </si>
  <si>
    <t>S675675.0-NBR-HR-STD</t>
  </si>
  <si>
    <t>S675675.0-NBR-HR-STD-RELINE</t>
  </si>
  <si>
    <t>S675457.0-NBR-HR-STD-PV-DISCUT</t>
  </si>
  <si>
    <t>S675457.0-NBR-HR-STD-PV-DISCUT-RELINE</t>
  </si>
  <si>
    <t>S675783.0-NBR-HR-STD-SLOW-DISCUT</t>
  </si>
  <si>
    <t>S675783.0-NBR-HR-STD-SLOW-DISCUT-RELINE</t>
  </si>
  <si>
    <t>S675457.0-NBR-HR-STD-DISCUT</t>
  </si>
  <si>
    <t>S675457.0-NBR-HR-STD-DISCUT-RELINE</t>
  </si>
  <si>
    <t>S800784.0-NBR-HR-STD-DISCUT</t>
  </si>
  <si>
    <t>S800784.0-NBR-HR-STD-DISCUT-RELINE</t>
  </si>
  <si>
    <t>S675785.0-HN-SR-STD-THRD</t>
  </si>
  <si>
    <t>S675785.0-HN-SR-STD-THRD-RELINE</t>
  </si>
  <si>
    <t>S675785.0-HN-SR-1OS-THRD</t>
  </si>
  <si>
    <t>S675785.0-HN-SR-1OS-THRD-RELINE</t>
  </si>
  <si>
    <t>S500678.0-NBR-HR-1OS-DISCUT</t>
  </si>
  <si>
    <t>S500678.0-NBR-HR-1OS-DISCUT-RELINE</t>
  </si>
  <si>
    <t>S475783.8-HN-SR-1OS-THRD</t>
  </si>
  <si>
    <t>S475783.8-HN-SR-1OS-THRD-RELINE</t>
  </si>
  <si>
    <t>S675457.0-HN-SR-STD-THRD</t>
  </si>
  <si>
    <t>S675457.0-HN-SR-STD-THRD-RELINE</t>
  </si>
  <si>
    <t>S675457.0-HN-SR-1OS-THRD</t>
  </si>
  <si>
    <t>S675457.0-HN-SR-1OS-THRD-RELINE</t>
  </si>
  <si>
    <t>S475456.0-HN-SR-STD-THRD</t>
  </si>
  <si>
    <t>S475456.0-HN-SR-STD-THRD-RELINE</t>
  </si>
  <si>
    <t>S475783.8-HN-SR-STD-THRD</t>
  </si>
  <si>
    <t>S475783.8-HN-SR-STD-THRD-RELINE</t>
  </si>
  <si>
    <t>S475456.0-HN-SR-1OS-THRD</t>
  </si>
  <si>
    <t>S475456.0-HN-SR-1OS-THRD-RELINE</t>
  </si>
  <si>
    <t>S962675.0-NBR-HR-STD</t>
  </si>
  <si>
    <t>S962675.0-NBR-HR-STD-RELINE</t>
  </si>
  <si>
    <t>Dubai Inj</t>
  </si>
  <si>
    <t>S1125564.6-NBR-1A-STD-THRD</t>
  </si>
  <si>
    <t>S1125564.6-NBR-1A-STD-THRD-RELINE</t>
  </si>
  <si>
    <t>S7005610.8-NBR-HR-1OS</t>
  </si>
  <si>
    <t>S7005610.8-NBR-HR-1OS-RELINE</t>
  </si>
  <si>
    <t>S500678.0-NBR-HR-STD-DISCUT-RELINE</t>
  </si>
  <si>
    <t>S338783.0-NBR-HR-1US-THRD</t>
  </si>
  <si>
    <t>S338783.0-NBR-HR-1US-THRD-RELINE</t>
  </si>
  <si>
    <t>S475784.5-NBR-HR-1OS-DISCUT</t>
  </si>
  <si>
    <t>S475784.5-NBR-HR-1OS-DISCUT-RELINE</t>
  </si>
  <si>
    <t>S475783.7-NBR-HR-STD-DISCUT</t>
  </si>
  <si>
    <t>S475783.7-NBR-HR-STD-DISCUT-RELINE</t>
  </si>
  <si>
    <t>S800566.0-NBR-HR-STD</t>
  </si>
  <si>
    <t>S800566.0-NBR-HR-STD-RELINE</t>
  </si>
  <si>
    <t>S5006710.4-NBR-HR-1OS-THRD</t>
  </si>
  <si>
    <t>S5006710.4-NBR-HR-1OS-THRD-RELINE</t>
  </si>
  <si>
    <t>S475785.0-NBR-HR-1OS-DISCUT-THRD</t>
  </si>
  <si>
    <t>S475785.0-NBR-HR-1OS-DISCUT-THRD-RELINE</t>
  </si>
  <si>
    <t>S500788.2-NBR-HR-1OS-THRD</t>
  </si>
  <si>
    <t>S500788.2-NBR-HR-1OS-THRD-RELINE</t>
  </si>
  <si>
    <t>S5007810.6-NBR-HR-1OS</t>
  </si>
  <si>
    <t>S5007810.6-NBR-HR-1OS-RELINE</t>
  </si>
  <si>
    <t>S675783.0-NBR-HR-1US</t>
  </si>
  <si>
    <t>S675783.0-NBR-HR-1US-RELINE</t>
  </si>
  <si>
    <t>S313783.1-NBR-HR-1OS-THRD</t>
  </si>
  <si>
    <t>S313783.1-NBR-HR-1OS-THRD-RELINE</t>
  </si>
  <si>
    <t>S7006711.2-NBR-HR-STD</t>
  </si>
  <si>
    <t>S7006711.2-NBR-HR-STD-RELINE</t>
  </si>
  <si>
    <t>S962783.7-DTX-NBR-HR-STD-8.000-4 VO38</t>
  </si>
  <si>
    <t>S962783.7-DTX-NBR-HR-STD-8.000-4 VO38 - RELINE</t>
  </si>
  <si>
    <t>S962783.9-NBR-HR-US-THRD</t>
  </si>
  <si>
    <t>S962783.9-NBR-HR-US-THRD-RELINE</t>
  </si>
  <si>
    <t>S475568.3-NBR-HR-2OS</t>
  </si>
  <si>
    <t>S475568.3-NBR-HR-2OS-RELINE</t>
  </si>
  <si>
    <t>S1125564.6-NBR-HR-STD</t>
  </si>
  <si>
    <t>S1125564.6-NBR-HR-STD-RELINE</t>
  </si>
  <si>
    <t>S800674.0-NBR-HR-1OS</t>
  </si>
  <si>
    <t>S800674.0-NBR-HR-1OS-RELINE</t>
  </si>
  <si>
    <t>S475568.3-NBR-HR-STD-THRD</t>
  </si>
  <si>
    <t>S475568.3-NBR-HR-STD-THRD-RELINE</t>
  </si>
  <si>
    <t>S500678.0-NBR-HR-STD-THRD-RELINE</t>
  </si>
  <si>
    <t>S700568.2-NBR-HR-STD-DISCUT</t>
  </si>
  <si>
    <t>S700568.2-NBR-HR-STD-DISCUT-RELINE</t>
  </si>
  <si>
    <t>S500788.2-NBR-HR-STD</t>
  </si>
  <si>
    <t>S500788.2-NBR-HR-STD-RELINE</t>
  </si>
  <si>
    <t>S675568.2-NBR-HR-2OS-DISCUT</t>
  </si>
  <si>
    <t>S675568.2-NBR-HR-2OS-DISCUT-RELINE</t>
  </si>
  <si>
    <t>S625457.5-NBR-HR-STD-THRD</t>
  </si>
  <si>
    <t>S625457.5-NBR-HR-STD-THRD-RELINE</t>
  </si>
  <si>
    <t>S700568.2-NBR-HR-2OS-DISCUT-THRD</t>
  </si>
  <si>
    <t>S700568.2-NBR-HR-2OS-DISCUT-THRD-RELINE</t>
  </si>
  <si>
    <t>S675457.0-NBR-HR-1OS-DISCUT</t>
  </si>
  <si>
    <t>S675457.0-NBR-HR-1OS-DISCUT-RELINE</t>
  </si>
  <si>
    <t>S675786.4-NBR-HR-STD-DISCUT</t>
  </si>
  <si>
    <t>S675786.4-NBR-HR-STD-DISCUT-RELINE</t>
  </si>
  <si>
    <t>S675786.4-NBR-HR-2OS-DISCUT</t>
  </si>
  <si>
    <t>S675786.4-NBR-HR-2OS-DISCUT-RELINE</t>
  </si>
  <si>
    <t>S775783.4-NBR-HR-STD</t>
  </si>
  <si>
    <t>S775783.4-NBR-HR-STD-RELINE</t>
  </si>
  <si>
    <t>S475568.3-NBR-HR-1OS</t>
  </si>
  <si>
    <t>S475568.3-NBR-HR-1OS-RELINE</t>
  </si>
  <si>
    <t>S675785.0-NBR-HR-2OS-THRD</t>
  </si>
  <si>
    <t>S675785.0-NBR-HR-2OS-THRD-RELINE</t>
  </si>
  <si>
    <t>S675785.0 NBR-HR-STD-DISCUT</t>
  </si>
  <si>
    <t>S675785.0-NBR-HR-STD-DISCUT-RELINE</t>
  </si>
  <si>
    <t>S675675.0-NBR-HR-STD-DISCUT</t>
  </si>
  <si>
    <t>S675675.0-NBR-HR-STD-DISCUT-RELINE</t>
  </si>
  <si>
    <t>S500788.4-NBR-HR-STD-THRD</t>
  </si>
  <si>
    <t>S500788.4-NBR-HR-STD-THRD-RELINE</t>
  </si>
  <si>
    <t>S313783.5-NBR-HR-STD-RELINE</t>
  </si>
  <si>
    <t>S500678.0-NBR-HR-2OS-RELINE</t>
  </si>
  <si>
    <t>986-00458</t>
  </si>
  <si>
    <t>S625782.5-DYNO-NBR-HR-STD-THRD</t>
  </si>
  <si>
    <t>S11256750-NBR-HR-1OS</t>
  </si>
  <si>
    <t>S11256750-NBR-HR-1OS-RELINE</t>
  </si>
  <si>
    <t>S625782.5-DYNO-NBR-HR-STD-THRD-RELINE</t>
  </si>
  <si>
    <t>S500566.7-NBR-HR-STD</t>
  </si>
  <si>
    <t>S500566.7-NBR-HR-STD-RELINE</t>
  </si>
  <si>
    <t>S287564.7-NBR-HR-STD-THRD</t>
  </si>
  <si>
    <t>S500798.4-NBR-HR-1OS</t>
  </si>
  <si>
    <t>S500789.4-NBR-HR-1OS-RELINE</t>
  </si>
  <si>
    <t>S500678.0-NBR-HR-1OS-THRD</t>
  </si>
  <si>
    <t>S500678.0-NBR-HR-1OS-THRD-RELINE</t>
  </si>
  <si>
    <t>S700789.4-NBR-HR-STD-DISCUT</t>
  </si>
  <si>
    <t>S700789.4-NBR-HR-STD-DISCUT-RELINE</t>
  </si>
  <si>
    <t>S475568.3-NBR-HR-1OS-THRD-RELINE</t>
  </si>
  <si>
    <t>S675237.8-NBR-HR-1OS</t>
  </si>
  <si>
    <t>S675237.8-NBR-HR-1OS-RELINE</t>
  </si>
  <si>
    <t>S650457.0-NBR-HR-1US-HMB</t>
  </si>
  <si>
    <t>S650457.0-NBR-HR-1US-HMB-RELINE</t>
  </si>
  <si>
    <t>S475782.6-NBR-1A-STD-THRD-RELINE</t>
  </si>
  <si>
    <t>S475782.6-NBR-HR-STD-THRD-RELINE</t>
  </si>
  <si>
    <t>S475782.6-NBR-HR-1OS-THRD-RELINE</t>
  </si>
  <si>
    <t>S625783.5-NBR-HR-STD-DSCUT</t>
  </si>
  <si>
    <t>S625783.5-NBR-HR-STD-DISCUT-RELINE</t>
  </si>
  <si>
    <t>S625784.8-NBR-HR-STD-DISCUT</t>
  </si>
  <si>
    <t>S625784.8-NBR-HR-STD-DISCUT-RELINE</t>
  </si>
  <si>
    <t>S775455.3-NBR-HR-STD-DISCUT</t>
  </si>
  <si>
    <t>S775455.3-NBR-HR-STD-DISCUT-RELINE</t>
  </si>
  <si>
    <t>S500782.6-NBR-HR-1OS-THRD</t>
  </si>
  <si>
    <t>S500782.6-NBR-HR-1OS-THRD-RELINE</t>
  </si>
  <si>
    <t>S500782.6-NBR-HR-STD-THRD</t>
  </si>
  <si>
    <t>S500782.6-NBR-HR-STD-THRD-RELINE</t>
  </si>
  <si>
    <t>S775456.0-NBR-HR-1US-THRD</t>
  </si>
  <si>
    <t>S775456.0-NBR-HR-1US-THRD-RELINE</t>
  </si>
  <si>
    <t>S675786.8-NBR-HR-1OS</t>
  </si>
  <si>
    <t>S675786.8-NBR-HR-1OS-RELINE</t>
  </si>
  <si>
    <t>985-02316</t>
  </si>
  <si>
    <t>S800456.0-NBR-HR-1US-RELINE</t>
  </si>
  <si>
    <t>S1125563.0-NBR-HR-STD-THRD</t>
  </si>
  <si>
    <t>S1125563.0-NBR-HR-STD-THRD-RELINE</t>
  </si>
  <si>
    <t>S1125563.0-NBR-1A-STD-THRD</t>
  </si>
  <si>
    <t>S1125563.0-NBR-1A-STD-THRD-RELINE</t>
  </si>
  <si>
    <t>S700785.0-NBR-HR-1OS</t>
  </si>
  <si>
    <t>S700785.0-NBR-HR-1OS-RELINE</t>
  </si>
  <si>
    <t>S700786.8-HN-SR-1OS-THRD</t>
  </si>
  <si>
    <t>S700786.8-HN-SR-1OS-THRD-RELINE</t>
  </si>
  <si>
    <t>S700786.8-HN-SR-STD-THRD-DISCUT</t>
  </si>
  <si>
    <t>S700786.8-HN-SR-STD-THRD-DISCUT-RELINE</t>
  </si>
  <si>
    <t>985-02317</t>
  </si>
  <si>
    <t>S800452.7-NBR-HR-1US-NON-MAG-RELINE</t>
  </si>
  <si>
    <t>S800456.0-NBR-HR-1US-NON-MAG</t>
  </si>
  <si>
    <t>S800455.3-HN-SR-1OS-THRD</t>
  </si>
  <si>
    <t>S800455.3-HN-SR-1OS-THRD-RELINE</t>
  </si>
  <si>
    <t>S800455.3-HN-SR-STD-THRD</t>
  </si>
  <si>
    <t>S800455.3-HN-SR-STD-THRD-RELINE</t>
  </si>
  <si>
    <t>S475568.3-NBR-HR-STD-RELINE</t>
  </si>
  <si>
    <t>S825784.0-HN-SR-STD-THRD</t>
  </si>
  <si>
    <t>S825784.0-HN-SR-STD-THRD-RELINE</t>
  </si>
  <si>
    <t>S825784.0-HN-SR-1OS-THRD</t>
  </si>
  <si>
    <t>S825784.0-HN-SR-1OS-THRD-RELINE</t>
  </si>
  <si>
    <t>S475784.5-NBR-HR-1OS-THRD</t>
  </si>
  <si>
    <t>S475784.5-NBR-HR-1OS-THRD-RELINE</t>
  </si>
  <si>
    <t>S675786.8-NBR-HR-STD</t>
  </si>
  <si>
    <t>S675786.8-NBR-HR-STD-RELINE</t>
  </si>
  <si>
    <t>S313782.7-NBR-HR-1OS-DISCUT</t>
  </si>
  <si>
    <t>S313782.7-NBR-HR-1OS-DISCUT-RELINE</t>
  </si>
  <si>
    <t>S962784.8-HN-SR-STD-THRD</t>
  </si>
  <si>
    <t>S962784.8-HN-SR-STD-THRD-RELINE</t>
  </si>
  <si>
    <t>S962784.8-HN-SR-1OS-THRD</t>
  </si>
  <si>
    <t>S962784.8-HN-SR-1OS-THRD-RELINE</t>
  </si>
  <si>
    <t>S962564.0-HN-SR-STD-THRD</t>
  </si>
  <si>
    <t>S962564.0-HN-SR-STD-THRD-RELINE</t>
  </si>
  <si>
    <t>S962564.0-HN-SR-1OS-THRD</t>
  </si>
  <si>
    <t>S962564.0-HN-SR-1OS-THRD-RELINE</t>
  </si>
  <si>
    <t>S625783.0-SLOW-NBR-HR-STD</t>
  </si>
  <si>
    <t>S625783.0-SLOW-NBR-HR-STD-RELINE</t>
  </si>
  <si>
    <t>S500678.0-NBR-HR-2OS-THRD</t>
  </si>
  <si>
    <t>S500678.0-NBR-HR-2OS-THRD-RELINE</t>
  </si>
  <si>
    <t>S475453.5-NBR-1A-STD-THRD-RELINE</t>
  </si>
  <si>
    <t>S475453.5-NBR-HR-US-THRD-RELINE</t>
  </si>
  <si>
    <t>S213564.9-NBR-HR-STD</t>
  </si>
  <si>
    <t>S338784.7-NBR-HR-STD</t>
  </si>
  <si>
    <t>S338784.7-NBR-HR-STD-RELINE</t>
  </si>
  <si>
    <t>S700786.8-NBR-HR-.5OS-THRD</t>
  </si>
  <si>
    <t>S700786.8-NBR-HR-.5OS-THRD-RELINE</t>
  </si>
  <si>
    <t>S700786.8-NBR-HR-.5OS</t>
  </si>
  <si>
    <t>S700786.8-NBR-HR-.5OS-RELINE</t>
  </si>
  <si>
    <t>S287564.7-NBR-HR-STD</t>
  </si>
  <si>
    <t>S287565.0-NBR-HR-STD-THRD</t>
  </si>
  <si>
    <t>S1125675.0-NBR-1A-STD</t>
  </si>
  <si>
    <t>S1125675.0-NBR-1A-STD-RELINE</t>
  </si>
  <si>
    <t>S500784.5-NBR-HR-1OS-THRD-RELINE</t>
  </si>
  <si>
    <t>S962675.0-NBR-HR-STD-DISCUT</t>
  </si>
  <si>
    <t>S962675.0-NBR-HR-STD-DISCUT-RELINE</t>
  </si>
  <si>
    <t>S5007810.6-NBR-HR-STD</t>
  </si>
  <si>
    <t>S5007810.6-NBR-HR-STD-RELINE</t>
  </si>
  <si>
    <t>S675783.5-NBR-HR-2OS-THRD</t>
  </si>
  <si>
    <t>S675783.5-NBR-HR-2OS-THRD-RELINE</t>
  </si>
  <si>
    <t>S287564.7-NBR-HR-1OS-THRD</t>
  </si>
  <si>
    <t>S287564.7-NBR-HR-1OS-DISCUT</t>
  </si>
  <si>
    <t>S287564.2-HPC-NBR-HR-STD-2.563-6 SA</t>
  </si>
  <si>
    <t>S675786.4-NBR-HR-1OS</t>
  </si>
  <si>
    <t>S675786.4-NBR-HR-1OS-RELINE</t>
  </si>
  <si>
    <t>S475785.0-NBR-HR-1OS-RELINE</t>
  </si>
  <si>
    <t>S700785.0-NBR-HR-STD-RELINE</t>
  </si>
  <si>
    <t>S475456.0-NBR-HR-STD</t>
  </si>
  <si>
    <t>S7256710.7-NBR-HR-1OS-THRD</t>
  </si>
  <si>
    <t>S7256710.7-NBR-HR-1OS-THRD-RELINE</t>
  </si>
  <si>
    <t>S287564.7-NBR-HR-2OS</t>
  </si>
  <si>
    <t>S287564.7-NBR-HR-2OS-THRD</t>
  </si>
  <si>
    <t>S287564.7-NBR-HR-2OS-DISCUT</t>
  </si>
  <si>
    <t>S675783.3-NBR-HR-1OS</t>
  </si>
  <si>
    <t>S675783.3-NBR-HR-1OS-RELINE</t>
  </si>
  <si>
    <t>S1125675.0-NBR-HR-STD</t>
  </si>
  <si>
    <t>S1125675.0-NBR-HR-STD-RELINE</t>
  </si>
  <si>
    <t>S313783.3-NBR-HR-2OS</t>
  </si>
  <si>
    <t>S313783.3-NBR-HR-2OS-RELINE</t>
  </si>
  <si>
    <t>S313783.3-NBR-HR-2OS-THRD</t>
  </si>
  <si>
    <t>S313783.3-NBR-HR-2OS-THRD-RELINE</t>
  </si>
  <si>
    <t>S500781.2-NBR-HR-STD</t>
  </si>
  <si>
    <t>S675786.8-NBR-HR-.5OS</t>
  </si>
  <si>
    <t>S675786.8-NBR-HR-.5OS-RELINE</t>
  </si>
  <si>
    <t>S800456.0-NBR-HR-1US</t>
  </si>
  <si>
    <t>S287567.0-NBR-HR-2OS</t>
  </si>
  <si>
    <t>S287567.0-NBR-HR-2OS-THRD</t>
  </si>
  <si>
    <t>S313783.3-NBR-HR-1OS</t>
  </si>
  <si>
    <t>S313783.3-NBR-HR-1OS-RELINE</t>
  </si>
  <si>
    <t>S313783.1-NBR-HR-1OS</t>
  </si>
  <si>
    <t>S313783.1-NBR-HR-1OS-RELINE</t>
  </si>
  <si>
    <t>S650561.1-NBR-1A-STD-RELINE</t>
  </si>
  <si>
    <t>S625782.5-NED1-STD</t>
  </si>
  <si>
    <t>S625782.5-NED1-STD-RELINE</t>
  </si>
  <si>
    <t>S213564.0-NED1-STD</t>
  </si>
  <si>
    <t>S675785.0-NED1-1OS-THRD</t>
  </si>
  <si>
    <t>S675785.0-NED1-1OS-THRD-RELINE</t>
  </si>
  <si>
    <t>S675785.0-PWRLST-STD-THRD</t>
  </si>
  <si>
    <t>S675785.0-PWRLST-STD-THRD-RELINE</t>
  </si>
  <si>
    <t>S675785.0-NED1-2OS-THRD</t>
  </si>
  <si>
    <t>S675785.0-NED1-2OS-THRD-RELINE</t>
  </si>
  <si>
    <t>S475783.8-NED1-STD-THRD</t>
  </si>
  <si>
    <t>S475783.8-NED1-STD-THRD-RELINE</t>
  </si>
  <si>
    <t>S475783.8-NED1-1OS-THRD</t>
  </si>
  <si>
    <t>S475783.8-NED1-1OS-THRD-RELINE</t>
  </si>
  <si>
    <t>S775456.0-NBR-HR-STD-THRD</t>
  </si>
  <si>
    <t>S775456.0-NBR-HR-STD-THRD-RELINE</t>
  </si>
  <si>
    <t>S168564.0-NBR-HR-1OS</t>
  </si>
  <si>
    <t>S168564.0-NBR-HR-1OS-THRD</t>
  </si>
  <si>
    <t>S338563.0-NBR-HR-2OS</t>
  </si>
  <si>
    <t>S338563.0-NBR-HR-2OS-RELINE</t>
  </si>
  <si>
    <t>S338563.0-NBR-HR-2OS-THRD</t>
  </si>
  <si>
    <t>S338563.0-NBR-HR-2OS-THRD-RELINE</t>
  </si>
  <si>
    <t>S500678.0-NBR-HR-3OS-DISCUT</t>
  </si>
  <si>
    <t>S500678.0-NBR-HR-3OS-DISCUT-RELINE</t>
  </si>
  <si>
    <t>S825455.3-HN-SR-STD-THRD</t>
  </si>
  <si>
    <t>S825455.3-HN-SR-STD-THRD-RELINE</t>
  </si>
  <si>
    <t>S825455.3-HN-SR-1OS-THRD</t>
  </si>
  <si>
    <t>S825455.3-HN-SR-1OS-THRD-RELINE</t>
  </si>
  <si>
    <t>S313783.3-NBR-HR-3OS</t>
  </si>
  <si>
    <t>S313783.3-NBR-HR-3OS-RELINE</t>
  </si>
  <si>
    <t>S313783.3-NBR-HR-3OS-THRD</t>
  </si>
  <si>
    <t>S313783.3-NBR-HR-3OS-THRD-RELINE</t>
  </si>
  <si>
    <t>S962785.7-NBR-1A-STD</t>
  </si>
  <si>
    <t>S962785.7-NBR-1A-STD-RELINE</t>
  </si>
  <si>
    <t>S213564.9-NBR-HR-1OS</t>
  </si>
  <si>
    <t>S213564.9-NBR-HR-1OS-THRD</t>
  </si>
  <si>
    <t>S675457.0-NED1-STD-THRD</t>
  </si>
  <si>
    <t>S675457.0-NED1-STD-THRD-RELINE</t>
  </si>
  <si>
    <t>S675457.0-NED1-2OS-THRD</t>
  </si>
  <si>
    <t>S675457.0-NED1-2OS-THRD-RELINE</t>
  </si>
  <si>
    <t>S500788.4-NED1-STD-THRD</t>
  </si>
  <si>
    <t>S500788.4-NED1-STD-THRD-RELINE</t>
  </si>
  <si>
    <t>S500788.4-NED1-1OS-THRD</t>
  </si>
  <si>
    <t>S500788.4-NED1-1OS-THRD-RELINE</t>
  </si>
  <si>
    <t>S500678.0-NED1-STD-THRD</t>
  </si>
  <si>
    <t>S500678.0-NED1-STD-THRD-RELINE</t>
  </si>
  <si>
    <t>S500678.0-NED1-1OS-THRD</t>
  </si>
  <si>
    <t>S500678.0-NED1-1OS-THRD-RELINE</t>
  </si>
  <si>
    <t>S500678.0-NED1-2OS-THRD</t>
  </si>
  <si>
    <t>S500678.0-NED1-2OS-THRD-RELINE</t>
  </si>
  <si>
    <t>S700786.8-NED1-STD-THRD</t>
  </si>
  <si>
    <t>S700786.8-NED1-STD-THRD-RELINE</t>
  </si>
  <si>
    <t>S700786.8-NED1-1OS-THRD</t>
  </si>
  <si>
    <t>S700786.8-NED1-1OS-THRD-RELINE</t>
  </si>
  <si>
    <t>S338783.0-NBR-HR-STD</t>
  </si>
  <si>
    <t>S338783.0-NBR-HR-STD-RELINE</t>
  </si>
  <si>
    <t>S338783.0-NBR-HR-STD-THRD</t>
  </si>
  <si>
    <t>S338783.0-NBR-HR-STD-THRD-RELINE</t>
  </si>
  <si>
    <t>S675786.0-NED1-STD</t>
  </si>
  <si>
    <t>S675786.0-NED1-STD-RELINE</t>
  </si>
  <si>
    <t>S675785.7-NED1-STD</t>
  </si>
  <si>
    <t>S675785.7-NED1-STD-RELINE</t>
  </si>
  <si>
    <t>S675786.0-NED1-1OS</t>
  </si>
  <si>
    <t>S675786.0-NED1-1OS-RELINE</t>
  </si>
  <si>
    <t>S500678.0-NED1-1OS</t>
  </si>
  <si>
    <t>S500678.0-NED1-1OS-RELINE</t>
  </si>
  <si>
    <t>S500678.0-NED1-2OS</t>
  </si>
  <si>
    <t>S500678.0-NED1-2OS-RELINE</t>
  </si>
  <si>
    <t>S500788.2-NED1-2OS</t>
  </si>
  <si>
    <t>S500788.2-NED1-2OS-RELINE</t>
  </si>
  <si>
    <t>S475568.3-NED1-1OS</t>
  </si>
  <si>
    <t>S475568.3-NED1-1OS-RELINE</t>
  </si>
  <si>
    <t>S475568.3-NED1-2OS</t>
  </si>
  <si>
    <t>S475568.3-NED1-2OS-RELINE</t>
  </si>
  <si>
    <t>S800784.0-NED1-STD</t>
  </si>
  <si>
    <t>S800784.0-NED1-STD-RELINE</t>
  </si>
  <si>
    <t>S475784.5-NED1-STD-THRD</t>
  </si>
  <si>
    <t>S475784.5-NED1-STD-THRD-RELINE</t>
  </si>
  <si>
    <t>S475784.5-NED1-1OS-THRD</t>
  </si>
  <si>
    <t>S475784.5-NED1-1OS-THRD-RELINE</t>
  </si>
  <si>
    <t>S475568.3-NED1-STD-THRD</t>
  </si>
  <si>
    <t>S475568.3-NED1-STD-THRD-RELINE</t>
  </si>
  <si>
    <t>S475568.3-NED1-1OS-THRD</t>
  </si>
  <si>
    <t>S475568.3-NED1-1OS-THRD-RELINE</t>
  </si>
  <si>
    <t>S700568.2-NED1-2OS</t>
  </si>
  <si>
    <t>S700568.2-NED1-2OS-RELINE</t>
  </si>
  <si>
    <t>S700568.2-NED1-1OS</t>
  </si>
  <si>
    <t>S700568.2-NED1-1OS-RELINE</t>
  </si>
  <si>
    <t>S700786.8-NED1-1OS</t>
  </si>
  <si>
    <t>S700786.8-NED1-1OS-RELINE</t>
  </si>
  <si>
    <t>S700786.8-NED1-.5OS</t>
  </si>
  <si>
    <t>S700786.8-NED1-.5OS-RELINE</t>
  </si>
  <si>
    <t>S675457.0-NED1-STD</t>
  </si>
  <si>
    <t>S675457.0-NED1-STD-RELINE</t>
  </si>
  <si>
    <t>S675457.0-NED1-1OS</t>
  </si>
  <si>
    <t>S675457.0-NED1-1OS-RELINE</t>
  </si>
  <si>
    <t>S675786.4-NED1-STD</t>
  </si>
  <si>
    <t>S675786.4-NED1-STD-RELINE</t>
  </si>
  <si>
    <t>S675786.4-NED1-2OS</t>
  </si>
  <si>
    <t>S675786.4-NED1-2OS-RELINE</t>
  </si>
  <si>
    <t>S338784.7-NBR-HR-1OS</t>
  </si>
  <si>
    <t>S338784.7-NBR-HR-1OS-RELINE</t>
  </si>
  <si>
    <t>S338784.7-NBR-HR-1OS-THRD</t>
  </si>
  <si>
    <t>S338784.7-NBR-HR-1OS-THRD-RELINE</t>
  </si>
  <si>
    <t>S800783.4-NBR-HR-1US</t>
  </si>
  <si>
    <t>S800783.4-NBR-HR-1US-RELINE</t>
  </si>
  <si>
    <t>S313782.7-NBR-HR-2OS-DISCUT</t>
  </si>
  <si>
    <t>S313782.7-NBR-HR-2OS-DISCUT-RELINE</t>
  </si>
  <si>
    <t>S7005610.8-NBR-HR-0.5US</t>
  </si>
  <si>
    <t>S7005610.8-NBR-HR-0.5US-RELINE</t>
  </si>
  <si>
    <t>S650782.3-NBR-HR-STD</t>
  </si>
  <si>
    <t>S650782.3-NBR-HR-STD-RELINE</t>
  </si>
  <si>
    <t>S675783.5-NBR-1A-1OS-THRD</t>
  </si>
  <si>
    <t>S675783.5-NBR-1A-1OS-THRD-RELINE</t>
  </si>
  <si>
    <t>S800783.4-NBR-HR-STD-RELINE</t>
  </si>
  <si>
    <t>S675783.3-NBR-HR-1OS-THRD</t>
  </si>
  <si>
    <t>S675783.3-NBR-HR-1OS-THRD-RELINE</t>
  </si>
  <si>
    <t>S287563.5-NBR-HR-2OS</t>
  </si>
  <si>
    <t>S287563.5-NBR-HR-2OS-2.563-6 SA</t>
  </si>
  <si>
    <t>S962346.0-HN-SR-STD</t>
  </si>
  <si>
    <t>S962346.0-HN-SR-STD-RELINE</t>
  </si>
  <si>
    <t>S475568.3-NBR-HR-2OS-THRD</t>
  </si>
  <si>
    <t>S475568.3-NBR-HR-2OS-THRD-RELINE</t>
  </si>
  <si>
    <t>S500676.4-NBR-HR-1OS-RELINE</t>
  </si>
  <si>
    <t>S57591011.0-NBR-HR-STD</t>
  </si>
  <si>
    <t>S57591011.0-NBR-HR-STD-RELINE</t>
  </si>
  <si>
    <t>S5756711.5-NBR-HR-STD</t>
  </si>
  <si>
    <t>S5756711.5-NBR-HR-STD-RELINE</t>
  </si>
  <si>
    <t>S700568.2-NBR-HR-2OS</t>
  </si>
  <si>
    <t>S700568.2-NBR-HR-2OS-RELINE</t>
  </si>
  <si>
    <t>S675785.0-NBR-HR-0.5OS</t>
  </si>
  <si>
    <t>S675785.0-NBR-HR-0.5OS-RELINE</t>
  </si>
  <si>
    <t>S650785.0-NBR-HR-0.5OS</t>
  </si>
  <si>
    <t>S650785.0-NBR-HR-0.5OS-RELINE</t>
  </si>
  <si>
    <t>S500786.4-NBR-HR-STD</t>
  </si>
  <si>
    <t>S500786.4-NBR-HR-STD-RELINE</t>
  </si>
  <si>
    <t>S500786.4-NBR-HR-STD-DISCUT</t>
  </si>
  <si>
    <t>S500786.4-NBR-HR-STD-DISCUT-RELINE</t>
  </si>
  <si>
    <t>S525561.1-NBR-HR-3OS-RELINE</t>
  </si>
  <si>
    <t>S675785.0-NED1-STD-THRD</t>
  </si>
  <si>
    <t>S675785.0-NED1-STD-THRD-RELINE</t>
  </si>
  <si>
    <t>S962346.0-NBR-HR-STD</t>
  </si>
  <si>
    <t>S962346.0-NBR-HR-STD-RELINE</t>
  </si>
  <si>
    <t>S287565.0-NBR-HR-STD</t>
  </si>
  <si>
    <t>S287565.0-NBR-HR-1OS-THRD</t>
  </si>
  <si>
    <t>S287565.0-NBR-HR-1OS</t>
  </si>
  <si>
    <t>S287565.0-NBR-HR-2OS</t>
  </si>
  <si>
    <t>S287565.0-NBR-HR-2OS-THRD</t>
  </si>
  <si>
    <t>S775784.0-NBR-HR-1US</t>
  </si>
  <si>
    <t>S775784.0-NBR-HR-1US-RELINE</t>
  </si>
  <si>
    <t>S7005610.8-NED1-0.5US</t>
  </si>
  <si>
    <t>S7005610.8-NED1-0.5US-RELINE</t>
  </si>
  <si>
    <t>S7005610.8-NED1-1OS</t>
  </si>
  <si>
    <t>S7005610.8-NED1-1OS-RELINE</t>
  </si>
  <si>
    <t>S7005610.8-NED1-2OS</t>
  </si>
  <si>
    <t>S7005610.8-NED1-2OS-RELINE</t>
  </si>
  <si>
    <t>S675786.4-NBR-1A-1OS</t>
  </si>
  <si>
    <t>S675786.4-NBR-1A-1OS-RELINE</t>
  </si>
  <si>
    <t>S5156712.0-NBR-HR-STD</t>
  </si>
  <si>
    <t>S5156712.0-NBR-HR-STD-RELINE</t>
  </si>
  <si>
    <t>S700568.2-NED1-STD-THRD-DISCUT</t>
  </si>
  <si>
    <t>S700568.2-NED1-STD-THRD-DISCUT-RELINE</t>
  </si>
  <si>
    <t>S700568.2-NED1-1OS-THRD-DISCUT</t>
  </si>
  <si>
    <t>S700568.2-NED1-1OS-THRD-DISCUT-RELINE</t>
  </si>
  <si>
    <t>S700568.2-NED1-2OS-THRD-DISCUT</t>
  </si>
  <si>
    <t>S700568.2-NED1-2OS-THRD-DISCUT-RELINE</t>
  </si>
  <si>
    <t>S660568.1-NBR-HR-STD</t>
  </si>
  <si>
    <t>S660568.1-NBR-HR-STD-RELINE</t>
  </si>
  <si>
    <t>S7256710.7-NED1-1OS-THRD</t>
  </si>
  <si>
    <t>S7256710.7-NED1-1OS-THRD-RELINE</t>
  </si>
  <si>
    <t>S7256710.7-NED1-STD-THRD</t>
  </si>
  <si>
    <t>S7256710.7-NED1-STD-THRD-RELINE</t>
  </si>
  <si>
    <t>S475453.5-NBR-HR-1US</t>
  </si>
  <si>
    <t>S475453.5-NBR-HR-1US-RELINE</t>
  </si>
  <si>
    <t>S650785.0-PWRLST-STD</t>
  </si>
  <si>
    <t>S650785.0-PWRLST-STD-RELINE</t>
  </si>
  <si>
    <t>S488561.1-NBR-HR-3OS-RELINE</t>
  </si>
  <si>
    <t>S700788.5-NBR-HR</t>
  </si>
  <si>
    <t>S700788.5-NBR-HR-RELINE</t>
  </si>
  <si>
    <t>S962783.7-DTX-NED1-STD-8.390-4 VO38</t>
  </si>
  <si>
    <t>S57591011.0-NED1-STD</t>
  </si>
  <si>
    <t>S57591011.0-NED1-STD-RELINE</t>
  </si>
  <si>
    <t>S5756711.5-NED1-STD</t>
  </si>
  <si>
    <t>S5756711.5-NED1-STD-RELINE</t>
  </si>
  <si>
    <t>S675785.0-NBR-HR-STD-RELINE</t>
  </si>
  <si>
    <t>S675785.0-NBR-1A-STD-RELINE</t>
  </si>
  <si>
    <t>S675785.0-NBR-1A-1OS-RELINE</t>
  </si>
  <si>
    <t>S800455.3-NBR-HR-US</t>
  </si>
  <si>
    <t>S800455.3-NBR-HR-US-RELINE</t>
  </si>
  <si>
    <t>S500782.6-NED1-STD</t>
  </si>
  <si>
    <t>S500782.6-NED1-STD-RELINE</t>
  </si>
  <si>
    <t>S475782.6-NED1-STD</t>
  </si>
  <si>
    <t>S475782.6-NED1-STD-RELINE</t>
  </si>
  <si>
    <t>S800456.0-NBR-HR-1US-NON-MAG-RELINE</t>
  </si>
  <si>
    <t>S650675.0-NED1-STD</t>
  </si>
  <si>
    <t>S650675.0-NED1-STD-RELINE</t>
  </si>
  <si>
    <t>S675675.0-NED1-STD</t>
  </si>
  <si>
    <t>S675675.0-NED1-STD-RELINE</t>
  </si>
  <si>
    <t>S500784.5-NED1-STD</t>
  </si>
  <si>
    <t>S500784.5-NED1-STD-RELINE</t>
  </si>
  <si>
    <t>S475783.8-NBR-HR-1OS-DISCUT</t>
  </si>
  <si>
    <t>S475783.8-NBR-HR-1OS-DISCUT-RELINE</t>
  </si>
  <si>
    <t>S800784.0-NBR-1A-STD-HUNTING SPECIAL</t>
  </si>
  <si>
    <t>S800784.0-NBR-1A-STD-HUNTING SPECIAL-RELINE</t>
  </si>
  <si>
    <t>S800784.0-NBR-1A-1OS-HUNTING SPECIAL</t>
  </si>
  <si>
    <t>S800784.0-NBR-1A-1OS-HUNTING SPECIAL-RELINE</t>
  </si>
  <si>
    <t>S8009103.0-NBR-HR-1US-HUNTING SPECIAL</t>
  </si>
  <si>
    <t>S8009103.0-NBR-HR-1US-HUNTING SPECIAL-RELINE</t>
  </si>
  <si>
    <t>S5007810.6-NBR-HR-1OS RELINE</t>
  </si>
  <si>
    <t>S650784.8-NED1-STD</t>
  </si>
  <si>
    <t>S650784.8-NED1-STD-RELINE</t>
  </si>
  <si>
    <t>S675457.0-NBR-HR-STD-THRD-LVDT</t>
  </si>
  <si>
    <t>S800783.0-NBR-HR-STD-HUNTING SPECIAL</t>
  </si>
  <si>
    <t>S800783.0-NBR-HR-STD-HUNTING SPECIAL-RELINE</t>
  </si>
  <si>
    <t>S800456.0-NBR-1A-STD-HUNTING SPECIAL</t>
  </si>
  <si>
    <t>S800456.0-NBR-1A-STD-HUNTING SPECIAL-RELINE</t>
  </si>
  <si>
    <t>S800782.5-NBR-HR-1US-HUNTING SPECIAL</t>
  </si>
  <si>
    <t>S800782.5-NBR-HR-1US-HUNTING SPECIAL-RELINE</t>
  </si>
  <si>
    <t>S800456.0-NBR-HR-1US-HUNTING SPECIAL</t>
  </si>
  <si>
    <t>S800456.0-NBR-HR-1US-HUNTING SPECIAL-RELINE</t>
  </si>
  <si>
    <t>S800784.0-NBR-HR-STD-HUNTING SPECIAL</t>
  </si>
  <si>
    <t>S800784.0-NBR-HR-STD-HUNTING SPECIAL-RELINE</t>
  </si>
  <si>
    <t>S800783.0-NBR-1A-1OS-HUNTING SPECIAL</t>
  </si>
  <si>
    <t>S800783.0-NBR-1A-1OS-HUNTING SPECIAL-RELINE</t>
  </si>
  <si>
    <t>S800784.0-NBR-HR-1OS-HUNTING SPECIAL</t>
  </si>
  <si>
    <t>S800784.0-NBR-HR-1OS-HUNTING SPECIAL-RELINE</t>
  </si>
  <si>
    <t>S800783.0-NBR-1A-STD-HUNTING SPECIAL</t>
  </si>
  <si>
    <t>S800783.0-NBR-1A-STD-HUNTING SPECIAL-RELINE</t>
  </si>
  <si>
    <t>S500678.0-NBR-HR-STD</t>
  </si>
  <si>
    <t>S500678.0-NBR-HR-STD-RELINE</t>
  </si>
  <si>
    <t>S500678.0-NBR-HR-1OS-RELINE</t>
  </si>
  <si>
    <t>S500678.0-NBR-HR-3OS</t>
  </si>
  <si>
    <t>S825787.0-NBR-HR-STD-RELINE</t>
  </si>
  <si>
    <t>S650785.0-NBR-HR-STD-THRD-RELINE</t>
  </si>
  <si>
    <t>S650783.3-NBR-HR-1OS</t>
  </si>
  <si>
    <t>S650783.3-NBR-HR-1OS-RELINE</t>
  </si>
  <si>
    <t>S650785.0-NBR-HR-1US</t>
  </si>
  <si>
    <t>S650785.0-NBR-HR-1US-RELINE</t>
  </si>
  <si>
    <t>S650785.0-NBR-HR-2OS</t>
  </si>
  <si>
    <t>S650785.0-NBR-HR-2OS-RELINE</t>
  </si>
  <si>
    <t>S800785.9-NBR-HR-STD-DISCUT</t>
  </si>
  <si>
    <t>S800785.9-NBR-HR-STD-DISCUT-RELINE</t>
  </si>
  <si>
    <t>S650457.0-NBR-HR-1OS</t>
  </si>
  <si>
    <t>S650457.0-NBR-HR-1OS-RELINE</t>
  </si>
  <si>
    <t>S650457.0-NBR-HR-2OS</t>
  </si>
  <si>
    <t>S650457.0-NBR-HR-2OS-RELINE</t>
  </si>
  <si>
    <t>S650786.4-NBR-HR-1OS</t>
  </si>
  <si>
    <t>S650786.4-NBR-HR-1OS-RELINE</t>
  </si>
  <si>
    <t>S650786.4-NBR-HR-2OS</t>
  </si>
  <si>
    <t>S650786.4-NBR-HR-2OS-RELINE</t>
  </si>
  <si>
    <t>S5156710.4-NBR-HR-STD</t>
  </si>
  <si>
    <t>S5156710.4-NBR-HR-STD-RELINE</t>
  </si>
  <si>
    <t>S475785.0-NBR-HR-1US</t>
  </si>
  <si>
    <t>S475785.0-NBR-HR-1US-RELINE</t>
  </si>
  <si>
    <t>S675785.0-NBR-HR-STD-DISCUT</t>
  </si>
  <si>
    <t>S500786.4-T2-NBR-HR-STD</t>
  </si>
  <si>
    <t>S500786.4-T2-NBR-HR-STD-RELINE</t>
  </si>
  <si>
    <t>S725788.2-NBR-HR-STD-THRD-RELINE</t>
  </si>
  <si>
    <t>S500784.5-NBR-HR-STD-THRD</t>
  </si>
  <si>
    <t>S500784.5-NBR-HR-STD-THRD-RELINE</t>
  </si>
  <si>
    <t>S5256710.4-NBR-HR-STD</t>
  </si>
  <si>
    <t>S5256710.4-NBR-HR-STD-RELINE</t>
  </si>
  <si>
    <t>S800674.0-NBR-HR-STD</t>
  </si>
  <si>
    <t>S800674.0-NBR-HR-STD-RELINE</t>
  </si>
  <si>
    <t>S825785.9-NBR-HR-STD-THRD</t>
  </si>
  <si>
    <t>S825785.9-NBR-HR-STD-THRD-RELINE</t>
  </si>
  <si>
    <t>S675783.0-SLOW-NED1-STD</t>
  </si>
  <si>
    <t>S675783.0-SLOW-NED1-STD-RELINE</t>
  </si>
  <si>
    <t>S962783.7-DTX-NED1-STD-8.390-4 VO38-RELINE</t>
  </si>
  <si>
    <t>CUSTOM (101727984)</t>
  </si>
  <si>
    <t>S800455.3-NED1-STD-THRD</t>
  </si>
  <si>
    <t>S800455.3-NED1-STD-THRD-RELINE</t>
  </si>
  <si>
    <t>S962346.0-NED1-STD-THRD-RELINE</t>
  </si>
  <si>
    <t>S962784.8-NED1-STD-THRD</t>
  </si>
  <si>
    <t>S962784.8-NED1-STD-THRD-RELINE</t>
  </si>
  <si>
    <t>S962675.0-NBR-HR-1OS</t>
  </si>
  <si>
    <t>S962675.0-NBR-HR-1OS-RELINE</t>
  </si>
  <si>
    <t>S700788.5-NBR-HR-STD-THRD</t>
  </si>
  <si>
    <t>S700788.5-NBR-HR-STD-THRD-RELINE</t>
  </si>
  <si>
    <t>S825455.3-NED1-STD-THRD</t>
  </si>
  <si>
    <t>S825455.3-NED1-STD-THRD-RELINE</t>
  </si>
  <si>
    <t>S962783.7-HN-SR-STD-TEST STATOR</t>
  </si>
  <si>
    <t>S5007810.6-NED1-STD</t>
  </si>
  <si>
    <t>S5007810.6-NED1-STD-RELINE</t>
  </si>
  <si>
    <t>S5007810.6-NED1-1OS</t>
  </si>
  <si>
    <t>S5007810.6-NED1-1OS-RELINE</t>
  </si>
  <si>
    <t>S5007810.6-NED1-2OS</t>
  </si>
  <si>
    <t>S5007810.6-NED1-2OS-RELINE</t>
  </si>
  <si>
    <t>S700568.2-NBR-HR-1OS-DISCUT</t>
  </si>
  <si>
    <t>S700568.2-NBR-HR-1OS-DISCUT-RELINE</t>
  </si>
  <si>
    <t>S962564.0-T2-NED1-1OS-THRD-RELINE</t>
  </si>
  <si>
    <t>S962784.8-NED1-1OS-THRD</t>
  </si>
  <si>
    <t>S962784.8-NED1-1OS-THRD-RELINE</t>
  </si>
  <si>
    <t>S962564.0-T2-NED1-STD-THRD</t>
  </si>
  <si>
    <t>S962564.0-T2-NED1-STD-THRD-RELINE</t>
  </si>
  <si>
    <t>S675675.0-NBR-1A-STD</t>
  </si>
  <si>
    <t>S675675.0-NBR-1A-STD-RELINE</t>
  </si>
  <si>
    <t>S800783.4-NED1-STD</t>
  </si>
  <si>
    <t>S800783.4-NED1-STD-RELINE</t>
  </si>
  <si>
    <t>S475568.3-NED1-2OS-THRD</t>
  </si>
  <si>
    <t>S800674.0-NBR-HR-1OS RELINE</t>
  </si>
  <si>
    <t>S800674.0-NBR-HR-STD RELINE</t>
  </si>
  <si>
    <t>S287564.2-HPC-NBR-HR-STD-2.563-6 SA-TEST01</t>
  </si>
  <si>
    <t>S287564.2-HPC-NBR-HR-STD-2.563-6 SA-TEST02</t>
  </si>
  <si>
    <t>S820784.0-NBR-HR-STD-RELINE</t>
  </si>
  <si>
    <t>S820784.0-NBR-HR-STD</t>
  </si>
  <si>
    <t>S525786.8-NBR-HR-STD-THRD</t>
  </si>
  <si>
    <t>S525786.8-NBR-HR-STD-THRD-RELINE</t>
  </si>
  <si>
    <t>S650786.7-NBR-HR-1US</t>
  </si>
  <si>
    <t>S650786.7-NBR-HR-1US-THRD-RELINE</t>
  </si>
  <si>
    <t>S475783.7-NBR-HR-STD</t>
  </si>
  <si>
    <t>S475783.7-NBR-HR-STD-RELINE</t>
  </si>
  <si>
    <t>S675782.9-NBR-HR-STD-RELINE</t>
  </si>
  <si>
    <t>S7005611.2-NBR-HR-2OS</t>
  </si>
  <si>
    <t>S7005611.2-NBR-HR-2OS-RELINE</t>
  </si>
  <si>
    <t>S500784.5-NED1-STD-THRD</t>
  </si>
  <si>
    <t>S500784.5-NED1-STD-THRD-RELINE</t>
  </si>
  <si>
    <t>S500784.5-NED1-1OS-THRD</t>
  </si>
  <si>
    <t>S500784.5-NED1-1OS-THRD-RELINE</t>
  </si>
  <si>
    <t>S500896.0-NBR-HR-0.5OS</t>
  </si>
  <si>
    <t>S500896.0-NBR-HR-0.5OS-RELINE</t>
  </si>
  <si>
    <t>S675786.4-NBR-HR-0.5US</t>
  </si>
  <si>
    <t>S675786.4-NBR-HR-0.5US-RELINE</t>
  </si>
  <si>
    <t>S500568.3-NBR-HR-2OS</t>
  </si>
  <si>
    <t>S500568.3-NBR-HR-2OS-RELINE</t>
  </si>
  <si>
    <t>S5156710.4-NBR-HR-.5OS</t>
  </si>
  <si>
    <t>S5156710.4-NBR-HR-.5OS-RELINE</t>
  </si>
  <si>
    <t>S962785.0-NBR-HR-STD</t>
  </si>
  <si>
    <t>S962785.0-NBR-HR-STD-RELINE</t>
  </si>
  <si>
    <t>S475456.3-NBR-1A-STD</t>
  </si>
  <si>
    <t>S475456.3-NBR-1A-STD-RELINE</t>
  </si>
  <si>
    <t>S475456.3-NBR-HR-STD</t>
  </si>
  <si>
    <t>S475456.3-NBR-HR-STD-RELINE</t>
  </si>
  <si>
    <t>S475783.8-NBR-1A-STD</t>
  </si>
  <si>
    <t>S475783.8-NBR-1A-STD-RELINE</t>
  </si>
  <si>
    <t>S675783.3-NBR-HR-STD</t>
  </si>
  <si>
    <t>S675783.3-NBR-HR-STD-RELINE</t>
  </si>
  <si>
    <t>S675675.0-NBR-HR-STD-THRD</t>
  </si>
  <si>
    <t>S675675.0-NBR-HR-STD-THRD-RELINE</t>
  </si>
  <si>
    <t>S675785.0-NED1-STD</t>
  </si>
  <si>
    <t>S675785.0-NED1-STD-RELINE</t>
  </si>
  <si>
    <t>S675785.0-NED1-1OS</t>
  </si>
  <si>
    <t>S675785.0-NED1-1OS-RELINE</t>
  </si>
  <si>
    <t>S475784.5-NED1-STD</t>
  </si>
  <si>
    <t>S475784.5-NED1-STD-RELINE</t>
  </si>
  <si>
    <t>S675457.0-NBR-1A-STD-RELINE</t>
  </si>
  <si>
    <t>S675457.0-NBR-1A-1OS</t>
  </si>
  <si>
    <t>S675457.0-NBR-1A-1OS-RELINE</t>
  </si>
  <si>
    <t>S675457.0-NBR-HR-STD-RELINE</t>
  </si>
  <si>
    <t>S1125784.8-NBR-HR-STD</t>
  </si>
  <si>
    <t>S1125784.8-NBR-HR-STD-RELINE</t>
  </si>
  <si>
    <t>S800785.9-NED1-STD-DISCUT</t>
  </si>
  <si>
    <t>S800785.9-NED1-STD-DISCUT-RELINE</t>
  </si>
  <si>
    <t>S700788.5-NBR-HR-0.5OS</t>
  </si>
  <si>
    <t>S700788.5-NBR-HR-0.5OS-RELINE</t>
  </si>
  <si>
    <t>S500568.3-NBR-HR-2OS-DISCUT</t>
  </si>
  <si>
    <t>S500568.3-NBR-HR-2OS-DISCUT-RELINE</t>
  </si>
  <si>
    <t>S500783.8-NBR-HR-1OS-DISCUT</t>
  </si>
  <si>
    <t>S500783.8-NBR-HR-1OS-DISCUT-RELINE</t>
  </si>
  <si>
    <t>S500568.3-NBR-HR-1OS-DISCUT</t>
  </si>
  <si>
    <t>S500568.3-NBR-HR-1OS-DISCUT-RELINE</t>
  </si>
  <si>
    <t>S475568.3-NBR-HR-1OS-DISCUT-RELINE</t>
  </si>
  <si>
    <t>S800782.5-NBR-HR-STD</t>
  </si>
  <si>
    <t>S800782.5-NBR-HR-STD-RELINE</t>
  </si>
  <si>
    <t>S962564.0-T1-NBR-HR-1US-THRD</t>
  </si>
  <si>
    <t>S962564.0-T1-NBR-HR-1US-THRD-RELINE</t>
  </si>
  <si>
    <t>S945785.5-NBR-HR-1US</t>
  </si>
  <si>
    <t>S945785.5-NBR-HR-1US-RELINE</t>
  </si>
  <si>
    <t>S825785.9-NED1-1OS-THRD</t>
  </si>
  <si>
    <t>S825785.9-NED1-1OS-THRD-RELINE</t>
  </si>
  <si>
    <t>S500677.0-NBR-HR-1OS</t>
  </si>
  <si>
    <t>S500677.0-NBR-HR-1OS-RELINE</t>
  </si>
  <si>
    <t>S287565.0-NBR-HR-STD-MODA1 THRD</t>
  </si>
  <si>
    <t>S800455.3-NBR-HR-STD-DISCUT</t>
  </si>
  <si>
    <t>S800455.3-NBR-HR-STD-DISCUT-RELINE</t>
  </si>
  <si>
    <t>S800674.0-NBR-HR-STD-DISCUT</t>
  </si>
  <si>
    <t>S800674.0-NBR-HR-STD-DISCUT-RELINE</t>
  </si>
  <si>
    <t>S287565.0-NBR-HR-1OS-MODA1 THRD</t>
  </si>
  <si>
    <t>S675783.3-NBR-HR-STD-DISCUT</t>
  </si>
  <si>
    <t>S675783.3-NBR-HR-STD-DISCUT-RELINES</t>
  </si>
  <si>
    <t>S675785.7-NBR-HR-1US-DISCUT</t>
  </si>
  <si>
    <t>S675785.7-NBR-HR-1US-DISCUT-RELINE</t>
  </si>
  <si>
    <t>S675785.0-NBR-HR STD-DISCUT</t>
  </si>
  <si>
    <t>S675785.0-NBR-HR STD-DISCUT-RELINE</t>
  </si>
  <si>
    <t>S675783.0-SLOW-NBR-HR-STD-DISCUT</t>
  </si>
  <si>
    <t>S675783.0-SLOW-NBR-HR-STD-DISCUT-RELINE</t>
  </si>
  <si>
    <t>S500785.0-NBR-HR-STD</t>
  </si>
  <si>
    <t>S500785.0-NBR-HR-STD-RELINE</t>
  </si>
  <si>
    <t>S650786.0-NBR-HR-1OS</t>
  </si>
  <si>
    <t>S650786.0-NBR-HR-1OS-RELINE</t>
  </si>
  <si>
    <t>S650675.0-NBR-HR-STD</t>
  </si>
  <si>
    <t>S650675.0-NBR-HR-STD-RELINE</t>
  </si>
  <si>
    <t>S650783.0-SLOW-NBR-HR-STD-XL-DISCUT-RELINE</t>
  </si>
  <si>
    <t>S700784.8-NBR-HR-STD</t>
  </si>
  <si>
    <t>S700784.8-NBR-HR-STD-RELINE</t>
  </si>
  <si>
    <t>S7005611.2-NBR-HR-1OS</t>
  </si>
  <si>
    <t>S500783.1-T2-NED1-2OS-THRD-RELINE</t>
  </si>
  <si>
    <t>S500676.3-NBR-HR-1US</t>
  </si>
  <si>
    <t>S500676.3-NBR-HR-1US-RELINE</t>
  </si>
  <si>
    <t>S7005611.2-NBR-HR-STD</t>
  </si>
  <si>
    <t>S800784.0-NBR-HR-1US-DISCUT-THRD</t>
  </si>
  <si>
    <t>S800784.0-NBR-HR-1US-DISCUT-THRD-RELINE</t>
  </si>
  <si>
    <t>S800784.0-NBR-HR-STD-DISCUT-THRD</t>
  </si>
  <si>
    <t>S800784.0-NBR-HR-STD-DISCUT-THRD-RELINE</t>
  </si>
  <si>
    <t>S675678.1-NBR-HR-STD</t>
  </si>
  <si>
    <t>S675678.1-NBR-HR-STD-RELINE</t>
  </si>
  <si>
    <t>S825784.1-NBR-HR-STD</t>
  </si>
  <si>
    <t>S825784.1-NBR-HR-STD-RELINE</t>
  </si>
  <si>
    <t>S962673.5-NTX-NED1-STD-8.390-4 VO38</t>
  </si>
  <si>
    <t>S500676.3-NED1-1US</t>
  </si>
  <si>
    <t>S500676.3-NED1-1US-RELINE</t>
  </si>
  <si>
    <t>S700784.8-NED1-STD</t>
  </si>
  <si>
    <t>S700784.8-NED1-STD-RELINE</t>
  </si>
  <si>
    <t>S475784.5-NED1-1OS</t>
  </si>
  <si>
    <t>S475784.5-NED1-1OS-RELINE</t>
  </si>
  <si>
    <t>S675785.0-NED1-2OS</t>
  </si>
  <si>
    <t>S675785.0-NED1-2OS-RELINE</t>
  </si>
  <si>
    <t>S675785.0-NED1-2OS-DISCUT</t>
  </si>
  <si>
    <t>S675785.0-NED1-2OS-DISCUT-RELINE</t>
  </si>
  <si>
    <t>S675457.0-PWRLST-2OS</t>
  </si>
  <si>
    <t>S675457.0-PWRLST-2OS-RELINES</t>
  </si>
  <si>
    <t>S675457.0-PWRLST-1OS</t>
  </si>
  <si>
    <t>S675457.0-PWRLST-1OS-RELINES</t>
  </si>
  <si>
    <t>S675457.0-PWRLST-STD</t>
  </si>
  <si>
    <t>S675457.0-PWRLST-STD-RELINES</t>
  </si>
  <si>
    <t>S475785.5-NBR-HR-STD</t>
  </si>
  <si>
    <t>S475785.5-NBR-HR-STD-RELINE</t>
  </si>
  <si>
    <t>S1125785.7-NBR-1A-STD</t>
  </si>
  <si>
    <t>S1125785.7-NBR-1A-STD-RELINE</t>
  </si>
  <si>
    <t>S1125785.7-NBR-HR-1US</t>
  </si>
  <si>
    <t>S1125785.7-NBR-HR-1US-RELINE</t>
  </si>
  <si>
    <t>S700568.2-NED1-STD</t>
  </si>
  <si>
    <t>S700568.2-NED1-STD-RELINE</t>
  </si>
  <si>
    <t>S962785.3-NBR-HR-2US</t>
  </si>
  <si>
    <t>S962785.3-NBR-HR-2US-RELINE</t>
  </si>
  <si>
    <t>S700568.1-NBR-HR-STD</t>
  </si>
  <si>
    <t>S700568.1-NBR-HR-STD-RELINE</t>
  </si>
  <si>
    <t>S675457.0-NED1-STD-DISCUT</t>
  </si>
  <si>
    <t>S675457.0-NED1-STD-DISCUT-RELINE</t>
  </si>
  <si>
    <t>S675457.0-NED1-2OS-DISCUT</t>
  </si>
  <si>
    <t>S675457.0-NED1-2OS-DISCUT-RELINES</t>
  </si>
  <si>
    <t>S675457.0-NED1-1OS-DISCUT</t>
  </si>
  <si>
    <t>S675457.0-NED1-1OS-DISCUT-RELINE</t>
  </si>
  <si>
    <t>S675783.0-SLOW-NBR-HR-1OS</t>
  </si>
  <si>
    <t>S650784.8-NBR-HR-1OS</t>
  </si>
  <si>
    <t>S650784.8-NBR-HR-1OS-RELINE</t>
  </si>
  <si>
    <t>S725787.5-NBR-HR-STD</t>
  </si>
  <si>
    <t>S725787.5-NBR-HR-STD-DISCUT-RELINE</t>
  </si>
  <si>
    <t>S825787.0-DYNO-NBR-HR-STD-THRD</t>
  </si>
  <si>
    <t>S650564.7-NBR-HR-1.5OS</t>
  </si>
  <si>
    <t>S650564.7-NBR-HR-1.5OS-RELINE</t>
  </si>
  <si>
    <t>S962673.5-NTX-NBR-HR-STD-8.390-4 VO38</t>
  </si>
  <si>
    <t>S500568.4-NBR-HR-STD</t>
  </si>
  <si>
    <t>S500568.4-NBR-HR-STD-RELINE</t>
  </si>
  <si>
    <t>S500568.4-NBR-HR-STD-DISCUT</t>
  </si>
  <si>
    <t>S500568.4-NBR-HR-STD-DISCUT-RELINE</t>
  </si>
  <si>
    <t>S725788.2-NBR-HR-STD</t>
  </si>
  <si>
    <t>S725788.2-NBR-HR-STD-RELINE</t>
  </si>
  <si>
    <t>S775784.0-NBR-HR-STD-DISCUT-THRD</t>
  </si>
  <si>
    <t>S775784.0-NBR-HR-STD-DISCUT-THRD-RELINE</t>
  </si>
  <si>
    <t>S775784.0-NBR-HR-1US-DISCUT-THRD</t>
  </si>
  <si>
    <t>S775784.0-NBR-HR-1US-DISCUT-THRD-RELINE</t>
  </si>
  <si>
    <t>S500788.4-NBR-HR-STD</t>
  </si>
  <si>
    <t>S500788.4-NBR-HR-STD-RELINE</t>
  </si>
  <si>
    <t>S825787.0-PWRLST-STD</t>
  </si>
  <si>
    <t>S825787.0-PWRLST-STD-RELINE</t>
  </si>
  <si>
    <t>S962564.0-T2-HN-SR-2OS-THRD</t>
  </si>
  <si>
    <t>S962564.0-T2-HN-SR-2OS-THRD-RELINE</t>
  </si>
  <si>
    <t>S475568.3-NBR-1A-STD-THRD-DISCUT</t>
  </si>
  <si>
    <t>S475568.3-NBR-1A-STD-THRD-DISCUT-RELINE</t>
  </si>
  <si>
    <t>S475568.3-NBR-1A-3OS-THRD-DISCUT</t>
  </si>
  <si>
    <t>S475568.3-NBR-1A-3OS-THRD-DISCUT-RELINE</t>
  </si>
  <si>
    <t>S475568.3-NBR-1A-1OS-THRD-DISCUT</t>
  </si>
  <si>
    <t>S475568.3-NBR-1A-1OS-THRD-DISCUT-RELINE</t>
  </si>
  <si>
    <t>S475568.3-HN-SR-1OS-THRD-DISCUT</t>
  </si>
  <si>
    <t>S475568.3-HN-SR-1OS-THRD-DISCUT-RELINE</t>
  </si>
  <si>
    <t>S475568.3-HN-SR-STD-THRD-DISCUT</t>
  </si>
  <si>
    <t>S475568.3-HN-SR-STD-THRD-DISCUT-RELINE</t>
  </si>
  <si>
    <t>S475568.3-HN-SR-3OS-THRD-DISCUT</t>
  </si>
  <si>
    <t>S475568.3-HN-SR-3OS-THRD-DISCUT-RELINE</t>
  </si>
  <si>
    <t>S475783.8-NBR-HR-STD-DISCUT</t>
  </si>
  <si>
    <t>S475783.8-NBR-HR-STD-DISCUT-RELINE</t>
  </si>
  <si>
    <t>S475568.3-NED1-2OS-DISCUT</t>
  </si>
  <si>
    <t>S475568.3-NED1-2OS-DISCUT-RELINE</t>
  </si>
  <si>
    <t>S287567.0-NBR-HR-STD-MODA1-THRD</t>
  </si>
  <si>
    <t>S287567.0-NBR-HR-1OS-MODA1-THRD</t>
  </si>
  <si>
    <t>S287567.0-NBR-HR-2OS-MODA1-THRD</t>
  </si>
  <si>
    <t>S675785.7-NBR-HR-STD-DISCUT</t>
  </si>
  <si>
    <t>S962564.0-T1-NBR-HR-1US</t>
  </si>
  <si>
    <t>S962564.0-T1-NBR-HR-1US-RELINE</t>
  </si>
  <si>
    <t>S287564.7-NBR-HR-STD-MODA1-THRD</t>
  </si>
  <si>
    <t>S287564.7-NBR-HR-1OS-MODA1-THRD</t>
  </si>
  <si>
    <t>S287564.7-NBR-HR-2OS-MODA1-THRD</t>
  </si>
  <si>
    <t>S700788.5-PWRLST-STD</t>
  </si>
  <si>
    <t>S700788.5-PWRLST-STD-RELINE</t>
  </si>
  <si>
    <t>S6759108.0-NBR-HR-.5OS</t>
  </si>
  <si>
    <t>S6759108.0-NBR-HR-.5OS-RELINE</t>
  </si>
  <si>
    <t>S500783.8-HR-2OS</t>
  </si>
  <si>
    <t>S500783.8-HR-2OS-RELINE</t>
  </si>
  <si>
    <t>S660786.4-NBR-HR-STD-DISCUT</t>
  </si>
  <si>
    <t>S660786.4-NBR-HR-STD-DISCUT-RELINE</t>
  </si>
  <si>
    <t>S500785.0-PWRLST-STD</t>
  </si>
  <si>
    <t>S500785.0-PWRLST-STD-RELINE</t>
  </si>
  <si>
    <t>S650457.0-PWRLST-STD-PV</t>
  </si>
  <si>
    <t>S650457.0-PWRLST-STD-PV-RELINE</t>
  </si>
  <si>
    <t>S700568.2-NBR-HR-2OS-DISCUT</t>
  </si>
  <si>
    <t>S700568.2-NBR-HR-2OS-DISCUT-RELINE</t>
  </si>
  <si>
    <t>S775784.0-HN-SR-STD-THRD</t>
  </si>
  <si>
    <t>S775784.0-HN-SR-STD-THRD-RELINE</t>
  </si>
  <si>
    <t>S650675.0-PWRLST-STD-DISCUT</t>
  </si>
  <si>
    <t>S650675.0-PWRLST-STD-DISCUT-RELINE</t>
  </si>
  <si>
    <t>S500782.6-NBR-HR-STD-DISCUT</t>
  </si>
  <si>
    <t>S500782.6-NBR-HR-STD-DISCUT-RELINE</t>
  </si>
  <si>
    <t>S700784.8-NED1-STD-THRD</t>
  </si>
  <si>
    <t>S700784.8-NED1-STD-THRD-RELINE</t>
  </si>
  <si>
    <t>S675675.0-PWRLST-STD-DISCUT</t>
  </si>
  <si>
    <t>S675675.0-PWRLST-STD-DISCUT-RELINE</t>
  </si>
  <si>
    <t>S800784.0-PWRLST-STD</t>
  </si>
  <si>
    <t>S800784.0-PWRLST-STD-RELINE</t>
  </si>
  <si>
    <t>S650786.0-PWRLST-STD-DISCUT</t>
  </si>
  <si>
    <t>S650786.0-PWRLST-STD-DISCUT-RELINE</t>
  </si>
  <si>
    <t>S475785.0-PWRLST-STD</t>
  </si>
  <si>
    <t>S475785.0-PWRLST-STD-RELINE</t>
  </si>
  <si>
    <t>S675568.1-NBR-HR-STD</t>
  </si>
  <si>
    <t>S675568.1-NBR-HR-STD-RELINE</t>
  </si>
  <si>
    <t>S650568.1-NBR-HR-STD</t>
  </si>
  <si>
    <t>S650568.1-NBR-HR-STD-RELINE</t>
  </si>
  <si>
    <t>S962565.0-NBR-HR-1US</t>
  </si>
  <si>
    <t>S962565.0-NBR-HR-1US-RELINE</t>
  </si>
  <si>
    <t>S700788.2-NBR-HR-STD</t>
  </si>
  <si>
    <t>S700788.2-NBR-HR-STD-RELINE</t>
  </si>
  <si>
    <t>S675785.7-PWRLST-1OS-THRD</t>
  </si>
  <si>
    <t>S675785.7-PWRLST-1OS-THRD-RELINE</t>
  </si>
  <si>
    <t>S800784.0-NBR-1A-2OS</t>
  </si>
  <si>
    <t>S800784.0-NBR-1A-2OS-RELINE</t>
  </si>
  <si>
    <t>S675782.9-PWRLST-1OS</t>
  </si>
  <si>
    <t>S675782.9-PWRLST-1OS-RELINE</t>
  </si>
  <si>
    <t>S287237.0-PWRLST-STD-THRD</t>
  </si>
  <si>
    <t>S800566.0-T2-NBR-HR-STD</t>
  </si>
  <si>
    <t>S800566.0-T2-NBR-HR-STD-RELINE</t>
  </si>
  <si>
    <t>S962673.5-NTX-PWRLST-1OS-8.390-4 VO38</t>
  </si>
  <si>
    <t>S962673.5-NTX-PWRLST-1OS-8.390-4 VO38-RELINE</t>
  </si>
  <si>
    <t>S962673.5-NTX-NBR-HR-1OS-8.390-4 VO38</t>
  </si>
  <si>
    <t>S962673.5-NTX-NBR-HR-1OS-8.390-4 VO38-RELINE</t>
  </si>
  <si>
    <t>S700786.8-PWRLST-2OS-THRD-DISCUT</t>
  </si>
  <si>
    <t>S700786.8-PWRLST-2OS-THRD-DISCUT-RELINE</t>
  </si>
  <si>
    <t>S475672.7-NTX-NBR-HR-STD-4.089-6 V040</t>
  </si>
  <si>
    <t>S475672.7-NTX-NBR-HR-STD-4.089-6 V040 RELINE</t>
  </si>
  <si>
    <t>S475568.3-PWRLST-STD</t>
  </si>
  <si>
    <t>S475568.3-PWRLST-STD-RELINE</t>
  </si>
  <si>
    <t>S475672.7-NTX-PWRLST-STD-4.089-6 V040, RELINE</t>
  </si>
  <si>
    <t>S313561.0-NBR-HR-2OS-DISCUT</t>
  </si>
  <si>
    <t>S313563.5-NBR-HR-1OS</t>
  </si>
  <si>
    <t>S313563.5-NBR-HR-1OS-RELINE</t>
  </si>
  <si>
    <t>S500677.8-NBR-HR-.5OS-DISCUT</t>
  </si>
  <si>
    <t>S500677.8-NBR-HR-.5OS-DISCUT-RELINE</t>
  </si>
  <si>
    <t>S475672.7-NTX-PWRLST-STD-4.089-6 V040</t>
  </si>
  <si>
    <t>S500565.2-PWRLST-1OS-THRD</t>
  </si>
  <si>
    <t>S500565.2-PWRLST-1OS-THRD-RELINE</t>
  </si>
  <si>
    <t>S500786.4-T1-NBR-HR-STD-DISCUT</t>
  </si>
  <si>
    <t>S500786.4-T1-NBR-HR-STD-DISCUT-RELINE</t>
  </si>
  <si>
    <t>S650783.0-SLOW-NBR-HR-STD</t>
  </si>
  <si>
    <t>S650783.0-SLOW-NBR-HR-STD-RELINE</t>
  </si>
  <si>
    <t>S650785.3-NBR-HR-1OS-DISCUT</t>
  </si>
  <si>
    <t>S525561.0-NBR-1A-STD-EXT_LG</t>
  </si>
  <si>
    <t>S700789.6-NBR-HR-1OS</t>
  </si>
  <si>
    <t>S500896.0-NBR-HR-1OS</t>
  </si>
  <si>
    <t>S500896.0-NBR-HR-1OS-RELINE</t>
  </si>
  <si>
    <t>S500568.4-NBR-HR-1OS</t>
  </si>
  <si>
    <t>S500568.4-NBR-HR-1OS-RELINE</t>
  </si>
  <si>
    <t>S313563.5-T2-NBR-HR-1OS-THRD</t>
  </si>
  <si>
    <t>S313563.5-T2-NBR-HR-1OS-THRD-RELINE</t>
  </si>
  <si>
    <t>S500783.1-T2-NBR-HR-2OS-THRD</t>
  </si>
  <si>
    <t>S500783.1-T2-NBR-HR-2OS-THRD-RELINE</t>
  </si>
  <si>
    <t>S962675.0-NBR-HR-STD-THRD</t>
  </si>
  <si>
    <t>S962675.0-NBR-HR-STD-THRD-RELINE</t>
  </si>
  <si>
    <t>003</t>
  </si>
  <si>
    <t>004</t>
  </si>
  <si>
    <t>S475783.7-NBR-HR-1OS-RELINE</t>
  </si>
  <si>
    <t>S475783.8-PWRLST-2OS</t>
  </si>
  <si>
    <t>S475783.8-PWRLST-2OS-RELINE</t>
  </si>
  <si>
    <t>S6256711.5-NBR-HR-STD</t>
  </si>
  <si>
    <t>S6256711.5-NBR-HR-STD-RELINE</t>
  </si>
  <si>
    <t>S500676.4-NTX-NBR-HR-1OS-DISCUT</t>
  </si>
  <si>
    <t>S500676.4-NTX-NBR-HR-STD-DISCUT</t>
  </si>
  <si>
    <t>S525568.4-NBR-HR-STD</t>
  </si>
  <si>
    <t>S525568.4-NBR-HR-STD-RELINE</t>
  </si>
  <si>
    <t>S475568.3-PWRLST-2OS-THRD-DISCUT</t>
  </si>
  <si>
    <t>S475568.3-PWRLST-2OS-THRD-DISCUT-RELINE</t>
  </si>
  <si>
    <t>S475568.3-PWRLST-1OS-THRD</t>
  </si>
  <si>
    <t>S475568.3-PWRLST-1OS-THRD-RELINE</t>
  </si>
  <si>
    <t>S475568.3-PWRLST-STD-THRD</t>
  </si>
  <si>
    <t>S475568.3-PWRLST-STD-THRD-RELINE</t>
  </si>
  <si>
    <t>S700788.5-NBR-HR-STD-DISCUT-RELINE</t>
  </si>
  <si>
    <t>S475783.8-PWRLST-STD-THRD</t>
  </si>
  <si>
    <t>S475783.8-PWRLST-STD-THRD-RELINE</t>
  </si>
  <si>
    <t>S475783.8-PWRLST-1OS-THRD</t>
  </si>
  <si>
    <t>S475783.8-PWRLST-1OS-THRD-RELINE</t>
  </si>
  <si>
    <t>S500788.4-PWRLST-1OS-THRD</t>
  </si>
  <si>
    <t>S500788.4-PWRLST-1OS-THRD-RELINE</t>
  </si>
  <si>
    <t>S500788.4-PWRLST-STD-THRD</t>
  </si>
  <si>
    <t>S500788.4-PWRLST-STD-THRD-RELINE</t>
  </si>
  <si>
    <t>S700783.5-NBR-HR-STD</t>
  </si>
  <si>
    <t>S700783.5-NBR-HR-STD-RELINE</t>
  </si>
  <si>
    <t>S675785.0-NED2-B2-1OS</t>
  </si>
  <si>
    <t>S675785.0-NED2-B2-1OS-RELINE</t>
  </si>
  <si>
    <t>S675785.0-NED2-B2-2OS</t>
  </si>
  <si>
    <t>S675785.0-NED2-B2-2OS-RELINE</t>
  </si>
  <si>
    <t>S700788.5-NBR-HR-0.5US</t>
  </si>
  <si>
    <t>S700788.5-NBR-HR-0.5US-RELINE</t>
  </si>
  <si>
    <t>S962565.0 NBR-HR-1US</t>
  </si>
  <si>
    <t>S962565.0 NBR-HR-1US-RELINE</t>
  </si>
  <si>
    <t>S500677.8-NBR-HR-.5US-DISCUT</t>
  </si>
  <si>
    <t>S475568.3-NBR-HR-1OS-THRD</t>
  </si>
  <si>
    <t>S5007810.6-NBR-HR-1US</t>
  </si>
  <si>
    <t>S5007810.6-NBR-HR-1US-RELINE</t>
  </si>
  <si>
    <t>S675783.5-NBR-HR-STD-THRD-RELINE</t>
  </si>
  <si>
    <t>S525786.8-NBR-HR-STD</t>
  </si>
  <si>
    <t>S525786.8-NBR-HR-STD-RELINE</t>
  </si>
  <si>
    <t>S675785.7-NBR-HR-0.5US</t>
  </si>
  <si>
    <t>S675785.7-NBR-HR-0.5US-RELINE</t>
  </si>
  <si>
    <t>S525568.4-NBR-HR-1OS</t>
  </si>
  <si>
    <t>S525568.4-NBR-HR-1OS-RELINE</t>
  </si>
  <si>
    <t>S287562.4-NBR-HR-STD-MODA1-THRD</t>
  </si>
  <si>
    <t>S675785.7-NBR-HR-STD-THRD</t>
  </si>
  <si>
    <t>S675785.7-NBR-HR-STD-THRD-RELINE</t>
  </si>
  <si>
    <t>S700568.2-NBR-HR-STD-THRD-DISCUT</t>
  </si>
  <si>
    <t>S700786.8-NBR-HR-1OS-THRD-DISCUT</t>
  </si>
  <si>
    <t>S700786.8-NBR-HR-1OS-THRD-DISCUT-RELINE</t>
  </si>
  <si>
    <t>S700786.8-PWRLST-STD-THRD-DISCUT</t>
  </si>
  <si>
    <t>S700786.8-PWRLST-STD-THRD-DISCUT-RELINE</t>
  </si>
  <si>
    <t>S700786.8-HN-SR-1OS-THRD-DISCUT</t>
  </si>
  <si>
    <t>S700786.8-HN-SR-1OS-THRD-DISCUT-RELINE</t>
  </si>
  <si>
    <t>S725787.5-PWRLST-STD</t>
  </si>
  <si>
    <t>S700786.8-PWRLST-1OS-THRD-DISCUT</t>
  </si>
  <si>
    <t>S700786.8-PWRLST-1OS-THRD-DISCUT-RELINE</t>
  </si>
  <si>
    <t>S675785.7-NED2-B2-STD</t>
  </si>
  <si>
    <t>S675785.7-NED2-B2-STD-RELINE</t>
  </si>
  <si>
    <t>S675785.7-T1-XP-STD</t>
  </si>
  <si>
    <t>S675785.7-T1-XP-STD-RELINE</t>
  </si>
  <si>
    <t>S500788.2-NBR-HR-STD-DISCUT</t>
  </si>
  <si>
    <t>S500788.2-NBR-HR-STD-DISCUT-RELINE</t>
  </si>
  <si>
    <t>S675783.4-DTX-PWRLST-STD-6.000-4 VO38</t>
  </si>
  <si>
    <t>S675783.4-DTX-PWRLST-STD-6.000-4 VO38-RELINE</t>
  </si>
  <si>
    <t>S675785.0-PWRLST-2OS-THRD</t>
  </si>
  <si>
    <t>S675785.0-PWRLST-2OS-THRD-RELINE</t>
  </si>
  <si>
    <t>S675785.0-PWRLST-1OS-THRD</t>
  </si>
  <si>
    <t>S675785.0-PWRLST-1OS-THRD-RELINE</t>
  </si>
  <si>
    <t>S675785.0-NBR-HR-STD-DISCUT-THRD</t>
  </si>
  <si>
    <t>S675785.0-NBR-HR-STD-DISCUT-THRD-RELINE</t>
  </si>
  <si>
    <t>S7256710.7-PWRLST-1OS-THRD</t>
  </si>
  <si>
    <t>S7256710.7-PWRLST-1OS-THRD-RELINE</t>
  </si>
  <si>
    <t>S7256710.7-PWRLST-STD-THRD</t>
  </si>
  <si>
    <t>S7256710.7-PWRLST-STD-THRD-RELINE</t>
  </si>
  <si>
    <t>S700786.8-NBR-HR-STD-THRD-DISCUT</t>
  </si>
  <si>
    <t>S700786.8-NBR-HR-STD-THRD-DISCUT-RELINE</t>
  </si>
  <si>
    <t>S700786.8-NBR-HR-.5OS-THRD-DISCUT</t>
  </si>
  <si>
    <t>S700786.8-NBR-HR-.5OS-THRD-DISCUT-RELINE</t>
  </si>
  <si>
    <t>S7256710.7-NBR-HR-STD-THRD</t>
  </si>
  <si>
    <t>S7256710.7-NBR-HR-STD-THRD-RELINE</t>
  </si>
  <si>
    <t>S500565.2-NBR-HR-1US-THRD</t>
  </si>
  <si>
    <t>S500565.2-NBR-HR-1US-THRD-RELINE</t>
  </si>
  <si>
    <t>S675785.7-NBR-HR-STD-DISCUT-RELINE</t>
  </si>
  <si>
    <t>S675678.1-PWRLST-STD</t>
  </si>
  <si>
    <t>S675678.1-PWRLST-STD-RELINE</t>
  </si>
  <si>
    <t>S675678.1-PWRLST-1OS</t>
  </si>
  <si>
    <t>S675678.1-PWRLST-1OS-RELINE</t>
  </si>
  <si>
    <t>S675785.0-NED2-B2-STD</t>
  </si>
  <si>
    <t>S675785.0-NED2-B2-STD-RELINE</t>
  </si>
  <si>
    <t>S700788.5-NED2-B2-1OS</t>
  </si>
  <si>
    <t>S700788.5-NED2-B2-1OS-RELINE</t>
  </si>
  <si>
    <t>S700568.1-NBR-HR-1OS</t>
  </si>
  <si>
    <t>S700568.1-NBR-HR-1OS-RELINE</t>
  </si>
  <si>
    <t>S962786.5-NBR-1A-STD</t>
  </si>
  <si>
    <t>S962786.5-NBR-1A-STD-RELINE</t>
  </si>
  <si>
    <t>S700568.2-NED2-B2-STD-DISCUT</t>
  </si>
  <si>
    <t>S700568.2-NED2-B2-STD-DISCUT-RELINE</t>
  </si>
  <si>
    <t>S700568.2-NED2-B2-1OS-DISCUT</t>
  </si>
  <si>
    <t>S700568.2-NED2-B2-1OS-DISCUT-RELINE</t>
  </si>
  <si>
    <t>S700568.2-NED2-B2-2OS-DISCUT</t>
  </si>
  <si>
    <t>S700568.2-NED2-B2-2OS-DISCUT-RELINE</t>
  </si>
  <si>
    <t>S675785.7-T1-XP-1OS</t>
  </si>
  <si>
    <t>S675785.7-T1-XP-1OS-RELINE</t>
  </si>
  <si>
    <t>S313565.2-HN-SR-1OS-THRD</t>
  </si>
  <si>
    <t>S313565.2-HN-SR-1OS-THRD-RELINE</t>
  </si>
  <si>
    <t>S675457.0-PWRLST-STD-THRD</t>
  </si>
  <si>
    <t>S675457.0-PWRLST-STD-THRD-RELINE</t>
  </si>
  <si>
    <t>S675457.0-PWRLST-2OS-THRD</t>
  </si>
  <si>
    <t>S675457.0-PWRLST-2OS-THRD-RELINE</t>
  </si>
  <si>
    <t>S700568.2-PWRLST-2OS-THRD-DISCUT</t>
  </si>
  <si>
    <t>S700568.2-PWRLST-2OS-THRD-DISCUT-RELINE</t>
  </si>
  <si>
    <t>S700568.2-PWRLST-1OS-THRD-DISCUT</t>
  </si>
  <si>
    <t>S700568.2-PWRLST-1OS-THRD-DISCUT-RELINE</t>
  </si>
  <si>
    <t>S700788.5-NBR-HR-0.5OS-DISCUT</t>
  </si>
  <si>
    <t>S700788.5-NBR-HR-0.5OS-DISCUT-RELINE</t>
  </si>
  <si>
    <t>S700568.2-PWRLST-STD-THRD-DISCUT</t>
  </si>
  <si>
    <t>S700568.2-PWRLST-STD-THRD-DISCUT-RELINE</t>
  </si>
  <si>
    <t>S700568.2-NBR-HR-2OS-THRD-DISCUT</t>
  </si>
  <si>
    <t>S700568.2-NBR-HR-2OS-THRD-DISCUT-RELINE</t>
  </si>
  <si>
    <t>S287561.4-NBR-HR-2OS-MODA1-THRD</t>
  </si>
  <si>
    <t>S962784.8-NBR-HR-STD</t>
  </si>
  <si>
    <t>S962784.8-NBR-HR-STD-RELINE</t>
  </si>
  <si>
    <t>S675786.8-NBR-HR-STD-THRD-DISCUT</t>
  </si>
  <si>
    <t>S675786.8-NBR-HR-STD-THRD-DISCUT-RELINE</t>
  </si>
  <si>
    <t>S500677.8-NBR-HR-1OS-DISCUT</t>
  </si>
  <si>
    <t>S8009103.0-NBR-HR-0.5OS</t>
  </si>
  <si>
    <t>S8009103.0-NBR-HR-0.5OS-RELINE</t>
  </si>
  <si>
    <t>S825455.3-NBR-HR-STD-THRD</t>
  </si>
  <si>
    <t>S825455.3-NBR-HR-STD-THRD-RELINE</t>
  </si>
  <si>
    <t>S962564.0-T2-HN-SR-STD-THRD</t>
  </si>
  <si>
    <t>S962564.0-T2-HN-SR-STD-THRD-RELINE</t>
  </si>
  <si>
    <t>S962564.0-T2-HN-SR-1OS-THRD</t>
  </si>
  <si>
    <t>S962564.0-T2-HN-SR-1OS-THRD-RELINE</t>
  </si>
  <si>
    <t>S962783.9-NBR-HR-1US-THRD</t>
  </si>
  <si>
    <t>S962783.9-NBR-HR-1US-THRD-RELINE</t>
  </si>
  <si>
    <t>S675786.8-NBR-HR-1OS-THRD</t>
  </si>
  <si>
    <t>S675786.8-NBR-HR-1OS-THRD-RELINE</t>
  </si>
  <si>
    <t>S500782.6-NBR-HR-1US-DISCUT</t>
  </si>
  <si>
    <t>S500782.6-NBR-HR-1US-DISCUT-RELINE</t>
  </si>
  <si>
    <t>S500782.6-NBR-HR-1US-RELINE</t>
  </si>
  <si>
    <t>S725788.2-NED2-B2-1OS</t>
  </si>
  <si>
    <t>S725788.2-NED2-B2-1OS-RELINE</t>
  </si>
  <si>
    <t>S700785.0-NBR-HR-STD-DISCUT</t>
  </si>
  <si>
    <t>S700785.0-NBR-HR-STD-DISCUT-RELINE</t>
  </si>
  <si>
    <t>S800784.0-NBR-HR-1US-DISCUT</t>
  </si>
  <si>
    <t>S800784.0-NBR-HR-1US-DISCUT-RELINE</t>
  </si>
  <si>
    <t>S500568.3-NBR-HR-STD</t>
  </si>
  <si>
    <t>S500568.3-NBR-HR-STD-RELINE</t>
  </si>
  <si>
    <t>S775784.0-NBR-HR-STD-THRD</t>
  </si>
  <si>
    <t>S775784.0-NBR-HR-STD-THRD-RELINE</t>
  </si>
  <si>
    <t>S775784.0-NBR-HR-1US-THRD</t>
  </si>
  <si>
    <t>S775784.0-NBR-HR-1US-THRD-RELINE</t>
  </si>
  <si>
    <t>S6759108.0-NBR-HR-STD</t>
  </si>
  <si>
    <t>S6759108.0-NBR-HR-STD-RELINE</t>
  </si>
  <si>
    <t>S962784.8-PWRLST-STD-THRD</t>
  </si>
  <si>
    <t>S962784.8-PWRLST-STD-THRD-RELINE</t>
  </si>
  <si>
    <t>S962784.8-PWRLST-1OS-THRD</t>
  </si>
  <si>
    <t>S962784.8-PWRLST-1OS-THRD-RELINE</t>
  </si>
  <si>
    <t>S962564.0-T2-PWRLST-1OS-THRD</t>
  </si>
  <si>
    <t>S962564.0-T2-PWRLST-1OS-THRD-RELINE</t>
  </si>
  <si>
    <t>S962564.0-T2-PWRLST-STD-THRD</t>
  </si>
  <si>
    <t>S962564.0-T2-PWRLST-STD-THRD-RELINE</t>
  </si>
  <si>
    <t>S962564.0-T2-NBR-HR-STD-THRD</t>
  </si>
  <si>
    <t>S962564.0-T2-NBR-HR-STD-THRD-RELINE</t>
  </si>
  <si>
    <t>S962564.0-T2-NBR-HR-1OS-THRD</t>
  </si>
  <si>
    <t>S962564.0-T2-NBR-HR-1OS-THRD-RELINE</t>
  </si>
  <si>
    <t>S500678.0-PWRLST-1OS-THRD</t>
  </si>
  <si>
    <t>S500678.0-PWRLST-1OS-THRD-RELINE</t>
  </si>
  <si>
    <t>S500678.0-PWRLST-STD-THRD</t>
  </si>
  <si>
    <t>S500678.0-PWRLST-STD-THRD-RELINE</t>
  </si>
  <si>
    <t>S500678.0-PWRLST-2OS-THRD</t>
  </si>
  <si>
    <t>S500678.0-PWRLST-2OS-THRD-RELINE</t>
  </si>
  <si>
    <t>S6759108.0-NBR-HR-.5OS-DISCUT</t>
  </si>
  <si>
    <t>S500568.3-HN-SR-1OS-THRD-DISCUT</t>
  </si>
  <si>
    <t>S500568.3-HN-SR-1OS-THRD-DISCUT-RELINE</t>
  </si>
  <si>
    <t>S5006710.0-NBR-HR-1OS</t>
  </si>
  <si>
    <t>S5006710.0-NBR-HR-1OS-RELINE</t>
  </si>
  <si>
    <t>S500565.2-HN-SR-1OS-THRD</t>
  </si>
  <si>
    <t>S500565.2-HN-SR-1OS-THRD-RELINE</t>
  </si>
  <si>
    <t>S675786.4-NBR-HR-1OS-DISCUT</t>
  </si>
  <si>
    <t>S675786.4-NBR-HR-1OS-DISCUT-RELINE</t>
  </si>
  <si>
    <t>S675783.5-NBR-HR-1OS-THRD</t>
  </si>
  <si>
    <t>S675783.5-NBR-HR-1OS-THRD-RELINE</t>
  </si>
  <si>
    <t>S5007810.6-NED2-2OS</t>
  </si>
  <si>
    <t>S5007810.6-NED2-2OS-RELINE</t>
  </si>
  <si>
    <t>S7006712.1-NBR-HR-STD</t>
  </si>
  <si>
    <t>S675783.0-SLOW-PWRLST-1OS</t>
  </si>
  <si>
    <t>S675783.0-SLOW-PWRLST-1OS-RELINE</t>
  </si>
  <si>
    <t>S475782.6-PWRLST-1OS</t>
  </si>
  <si>
    <t>S962564.0-T2-PWRLST-STD</t>
  </si>
  <si>
    <t>S962564.0-T2-PWRLST-STD-RELINE</t>
  </si>
  <si>
    <t>S675785.7-NBR-HR-1US_PHOENIX SPECIAL</t>
  </si>
  <si>
    <t>S675785.7-NBR-HR-1US_PHOENIX SPECIAL-RELINE</t>
  </si>
  <si>
    <t>S675785.7-NBR-HR-STD_PHOENIX SPECIAL</t>
  </si>
  <si>
    <t>S675785.7-NBR-HR-STD_PHOENIX SPECIAL-RELINE</t>
  </si>
  <si>
    <t>S825787.0-NBR-HR-STD-CRESCENT SPECIAL</t>
  </si>
  <si>
    <t>S825787.0-NBR-HR-STD-CRESCENT SPECIAL-RELINE</t>
  </si>
  <si>
    <t>S825787.0-PWRLST-STD-CRESCENT SPECIAL</t>
  </si>
  <si>
    <t>S825787.0-PWRLST-STD-CRESCENT SPECIAL-RELINE</t>
  </si>
  <si>
    <t>S475782.9-NBR-HR-STD-DISCUT</t>
  </si>
  <si>
    <t>S475782.9-NBR-HR-STD-DISCUT-RELINE</t>
  </si>
  <si>
    <t>S825455.3-NBR-HR-1OS-THRD</t>
  </si>
  <si>
    <t>S825455.3-NBR-HR-1OS-THRD-RELINE</t>
  </si>
  <si>
    <t>S7256712.1-NBR-HR-STD</t>
  </si>
  <si>
    <t>S7256712.1-NBR-HR-STD-RELINE</t>
  </si>
  <si>
    <t>S500568.3-PWRLST-STD-THRD-DISCUT</t>
  </si>
  <si>
    <t>S500568.3-PWRLST-STD-THRD-DISCUT-RELINE</t>
  </si>
  <si>
    <t>S675785.7-NBR-HR-1US-DISCUT_TALLY SPECIAL</t>
  </si>
  <si>
    <t>S675785.7-NBR-HR-1US-DISCUT_TALLY SPECIAL-RELINE</t>
  </si>
  <si>
    <t>S675785.7-NBR-HR-STD-DISCUT_TALLY SPECIAL</t>
  </si>
  <si>
    <t>S675785.7-NBR-HR-STD-DISCUT_TALLY SPECIAL-RELINE</t>
  </si>
  <si>
    <t>S725674.6-NBR-HR-STD</t>
  </si>
  <si>
    <t>S725674.6-NBR-HR-STD-RELINE</t>
  </si>
  <si>
    <t>S700674.6-NBR-HR-STD-RELINE</t>
  </si>
  <si>
    <t xml:space="preserve">S1125675.0-NBR-HR-1OS
</t>
  </si>
  <si>
    <t>S1125675.0-NBR-HR-1OS-RELINE</t>
  </si>
  <si>
    <t>S825785.9-PWRLST-1OS-THRD</t>
  </si>
  <si>
    <t>S825785.9-PWRLST-1OS-THRD-RELINE</t>
  </si>
  <si>
    <t>S700785.7-NBR-HR-1OS</t>
  </si>
  <si>
    <t>S700785.7-NBR-HR-1OS-RELINE</t>
  </si>
  <si>
    <t>S700785.7-PWRLST-1OS</t>
  </si>
  <si>
    <t>S700785.7-PWRLST-1OS-RELINE</t>
  </si>
  <si>
    <t>S500788.2-NBR-HR-1US</t>
  </si>
  <si>
    <t>S500788.2-NBR-HR-1US-RELINE</t>
  </si>
  <si>
    <t>S650783.0-SLOW-NBR-HR-STD-XL-DISCUT</t>
  </si>
  <si>
    <t>S962783.9-NBR-HR-1US</t>
  </si>
  <si>
    <t>S962783.9-NBR-HR-1US-RELINE</t>
  </si>
  <si>
    <t>S700786.8-NED2-1OS-THRD-DISCUT</t>
  </si>
  <si>
    <t>S700786.8-NED2-1OS-THRD-DISCUT-RELINE</t>
  </si>
  <si>
    <t>X103177454</t>
  </si>
  <si>
    <t>S500788.4-NED2-1OS-THRD</t>
  </si>
  <si>
    <t>S500788.4-NED2-1OS-THRD-RELINE</t>
  </si>
  <si>
    <t>S500788.4-NED2-STD-THRD</t>
  </si>
  <si>
    <t>S500788.4-NED2-STD-THRD-RELINE</t>
  </si>
  <si>
    <t>S700785.0-NBR-HR-1US</t>
  </si>
  <si>
    <t>S700785.0-NBR-HR-1US-RELINE</t>
  </si>
  <si>
    <t>S675785.7-NBR-HR-0.5US_TALLY SPECIAL</t>
  </si>
  <si>
    <t>S675785.7-NBR-HR-0.5US_TALLY SPECIAL-RELINE</t>
  </si>
  <si>
    <t>S675785.7-NBR-HR-0.5US_PHOENIX SPECIAL</t>
  </si>
  <si>
    <t>S675785.7-NBR-HR-0.5US_PHOENIX SPECIAL-RELINE</t>
  </si>
  <si>
    <t>S5006710.0-NBR-HR-1US</t>
  </si>
  <si>
    <t>S5006710.0-NBR-HR-1US-RELINE</t>
  </si>
  <si>
    <t>S650675.0-NBR-HR-STD-DISCUT</t>
  </si>
  <si>
    <t>S650675.0-NBR-HR-STD-DISCUT-RELINE</t>
  </si>
  <si>
    <t>S800784.0-NBR-HR-0.5US</t>
  </si>
  <si>
    <t>S800784.0-NBR-HR-0.5US-RELINE</t>
  </si>
  <si>
    <t>S775784.0-NBR-HR-0.5US</t>
  </si>
  <si>
    <t>S775784.0-NBR-HR-0.5US-RELINE</t>
  </si>
  <si>
    <t>S800566.0-T2-NBR-HR-1US</t>
  </si>
  <si>
    <t>S800566.0-T2-NBR-HR-1US-RELINE</t>
  </si>
  <si>
    <t>S500783.1-T2-PWRLST-STD-THRD</t>
  </si>
  <si>
    <t>S500783.1-T2-PWRLST-STD-THRD-RELINE</t>
  </si>
  <si>
    <t>S700789.4-NBR-HR-1US-DISCUT</t>
  </si>
  <si>
    <t>S700789.4-NBR-HR-1US-DISCUT-RELINE</t>
  </si>
  <si>
    <t>S675457.0-NBR-HR-1US</t>
  </si>
  <si>
    <t>S675457.0-NBR-HR-1US-RELINE</t>
  </si>
  <si>
    <t>S500784.5-NBR-HR-1US</t>
  </si>
  <si>
    <t>S500784.5-NBR-HR-1US-RELINE</t>
  </si>
  <si>
    <t>S5506711.9-NBR-HR-STD</t>
  </si>
  <si>
    <t>S5506711.9-NBR-HR-STD-RELINE</t>
  </si>
  <si>
    <t>S675786.4-NED2-STD</t>
  </si>
  <si>
    <t>S675786.4-NED2-STD-RELINE</t>
  </si>
  <si>
    <t>S700788.5-NED2-0.5US</t>
  </si>
  <si>
    <t>S700788.5-NED2-0.5US-RELINE</t>
  </si>
  <si>
    <t>S700786.8-NBR-HR-1OS-DISCUT</t>
  </si>
  <si>
    <t>S700786.8-NBR-HR-1OS-DISCUT-RELINE</t>
  </si>
  <si>
    <t>S700786.8-NBR-HR-STD-DISCUT</t>
  </si>
  <si>
    <t>S700786.8-NBR-HR-STD-DISCUT-RELINE</t>
  </si>
  <si>
    <t>S700786.8-NBR-HR-.5OS-DISCUT</t>
  </si>
  <si>
    <t>S700786.8-NBR-HR-.5OS-DISCUT-RELINE</t>
  </si>
  <si>
    <t>S1125675.0-NBR-1A-1OS</t>
  </si>
  <si>
    <t>S1125675.0-NBR-1A-1OS-RELINE</t>
  </si>
  <si>
    <t>S700568.2-NED2-2OS</t>
  </si>
  <si>
    <t>S700568.2-NED2-2OS-RELINE</t>
  </si>
  <si>
    <t>S5006710.0-NED2-1US</t>
  </si>
  <si>
    <t>S5006710.0-NED2-1US-RELINE</t>
  </si>
  <si>
    <t>S800783.4-PWRLST-1US</t>
  </si>
  <si>
    <t>S800783.4-PWRLST-1US-RELINE</t>
  </si>
  <si>
    <t>S700785.7-NBR-HR-0.5US</t>
  </si>
  <si>
    <t>S700785.7-NBR-HR-0.5US-RELINE</t>
  </si>
  <si>
    <t>S962673.5-NTX-NBR-HR-1OS-8.390-4 V038</t>
  </si>
  <si>
    <t>S962673.5-NTX-NBR-HR-1OS-8.390-4 V038-RELINE</t>
  </si>
  <si>
    <t>S500785.7-NBR-HR-.5OS</t>
  </si>
  <si>
    <t>S500785.7-NBR-HR-.5OS-RELINE</t>
  </si>
  <si>
    <t>S650786.4-HR-0.5OS</t>
  </si>
  <si>
    <t>S500677.8-XP-1OS-DISCUT</t>
  </si>
  <si>
    <t>S500677.8-XP-1OS-DISCUT-RELINE</t>
  </si>
  <si>
    <t>S500677.8-XP-.5OS-DISCUT</t>
  </si>
  <si>
    <t>S500677.8-XP-.5OS-DISCUT-RELINE</t>
  </si>
  <si>
    <t>S500784.5-XP-STD</t>
  </si>
  <si>
    <t>S500784.5-XP-STD-RELINE</t>
  </si>
  <si>
    <t>S500784.5-XP-1US</t>
  </si>
  <si>
    <t>S500784.5-XP-1OS"</t>
  </si>
  <si>
    <t>S500784.5-XP-1OS-RELINE</t>
  </si>
  <si>
    <t>S500788.2-XP-2OS</t>
  </si>
  <si>
    <t>S500788.2-XP-2OS-RELINE</t>
  </si>
  <si>
    <t>S875676.6-XP-STD</t>
  </si>
  <si>
    <t>S875676.6-XP-STD-RELINE</t>
  </si>
  <si>
    <t>S500788.2-XP-STD-DISCUT</t>
  </si>
  <si>
    <t>S500788.2-XP-STD-DISCUT-RELINE</t>
  </si>
  <si>
    <t>S500788.2-XP-1OS-DISCUT</t>
  </si>
  <si>
    <t>S500788.2-XP-1OS-DISCUT-RELINE</t>
  </si>
  <si>
    <t>S525786.8-XR-STD</t>
  </si>
  <si>
    <t>S525786.8-XR-STD-RELINE</t>
  </si>
  <si>
    <t>S500788.2-NED2-1US-DISCUT</t>
  </si>
  <si>
    <t>S500788.2-NED2-1US-DISCUT-RELINE</t>
  </si>
  <si>
    <t>S675568.2-HR-STD-DISCUT</t>
  </si>
  <si>
    <t>S675568.2-HR-STD-DISCUT-RELINE</t>
  </si>
  <si>
    <t>S700788.5-HR-STD-DISCUT</t>
  </si>
  <si>
    <t>S700785.0-XP-1OS</t>
  </si>
  <si>
    <t>S700785.0-XP-1OS-RELINE</t>
  </si>
  <si>
    <t>S800785.9-HR-STD-DISCUT</t>
  </si>
  <si>
    <t>S800785.9-HR-STD-DISCUT-RELINE</t>
  </si>
  <si>
    <t>S700568.1-XP-1OS</t>
  </si>
  <si>
    <t>S700568.1-XP-1OS-RELINE</t>
  </si>
  <si>
    <t>S700568.1-XP-STD</t>
  </si>
  <si>
    <t>S700568.1-XP-STD-RELINE</t>
  </si>
  <si>
    <t>S475568.3-XP-STD-THRD</t>
  </si>
  <si>
    <t>S475568.3-XP-STD-THRD-RELINE</t>
  </si>
  <si>
    <t>S700786.8-XP-STD-THRD-DISCUT</t>
  </si>
  <si>
    <t>S700786.8-XP-STD-THRD-DISCUT-RELINE</t>
  </si>
  <si>
    <t>S675785.0-XP-STD-THRD</t>
  </si>
  <si>
    <t>S675785.0-XP-STD-THRD-RELINE</t>
  </si>
  <si>
    <t>S825784.0-XP-STD-THRD</t>
  </si>
  <si>
    <t>S825784.0-XP-STD-THRD-RELINE</t>
  </si>
  <si>
    <t>S525786.8-XP-STD</t>
  </si>
  <si>
    <t>S525786.8-XP-STD-RELINE</t>
  </si>
  <si>
    <t>S5006710.0-XP-1OS</t>
  </si>
  <si>
    <t>S5006710.0-XP-1OS-RELINE</t>
  </si>
  <si>
    <t>S800674.0-XP-STD</t>
  </si>
  <si>
    <t>S800674.0-XP-STD-RELINE</t>
  </si>
  <si>
    <t>S800674.0-XP-1OS</t>
  </si>
  <si>
    <t>S800674.0-XP-1OS-RELINE</t>
  </si>
  <si>
    <t>S7256710.7-HR-2OS-THREAD</t>
  </si>
  <si>
    <t>S500678.0-HR-1OS</t>
  </si>
  <si>
    <t>S500678.0-HR-1OS-RELINE</t>
  </si>
  <si>
    <t>S800785.9-XP-STD</t>
  </si>
  <si>
    <t>S800785.9-XP-STD-RELINE</t>
  </si>
  <si>
    <t>S800784.0-XP-2OS</t>
  </si>
  <si>
    <t>S800784.0-XP-2OS-RELINE</t>
  </si>
  <si>
    <t>S675786.4-XP-1OS</t>
  </si>
  <si>
    <t>S675786.4-XP-1OS-RELINE</t>
  </si>
  <si>
    <t>S675786.4-XP-2OS</t>
  </si>
  <si>
    <t>S675786.4-XP-2OS-RELINE</t>
  </si>
  <si>
    <t>S5007810.6-XP-STD-RELINE</t>
  </si>
  <si>
    <t>S5007810.6-XP-1OS</t>
  </si>
  <si>
    <t>S5007810.6-XP-1OS-RELINE</t>
  </si>
  <si>
    <t>S500678.0-XP-2OS</t>
  </si>
  <si>
    <t>S500678.0-XP-2OS-RELINE</t>
  </si>
  <si>
    <t>S500678.0-XP-3OS</t>
  </si>
  <si>
    <t>S500678.0-XP-3OS-RELINE</t>
  </si>
  <si>
    <t>S800784.0-XP-1OS</t>
  </si>
  <si>
    <t>S800784.0-XP-1OS-RELINE</t>
  </si>
  <si>
    <t>S800784.0-XP-STD</t>
  </si>
  <si>
    <t>S800784.0-XP-STD-RELINE</t>
  </si>
  <si>
    <t>S700785.7-T1-HR-1US</t>
  </si>
  <si>
    <t>S700785.7-T1-HR-1US-RELINE</t>
  </si>
  <si>
    <t>S800784.0-HR-0.5US-DISCUT</t>
  </si>
  <si>
    <t>S800784.0-HR-0.5US-DISCUT-RELINE</t>
  </si>
  <si>
    <t>S525568.4-HR-1OS</t>
  </si>
  <si>
    <t>S525568.4-HR-1OS-RELINE</t>
  </si>
  <si>
    <t>S962565.0-HR-1US-HUNTING SPECIAL</t>
  </si>
  <si>
    <t>S962565.0-HR-1US-HUNTING SPECIAL-RELINE</t>
  </si>
  <si>
    <t>S650784.8-HR-STD-DISCUT</t>
  </si>
  <si>
    <t>S650784.8-HR-STD-DISCUT-RELINE</t>
  </si>
  <si>
    <t>S700568.2-XP-1OS</t>
  </si>
  <si>
    <t>S700568.2-XP-1OS-RELINE</t>
  </si>
  <si>
    <t>S675786.4-HR-STD</t>
  </si>
  <si>
    <t>S6759108.0-HR-1US-DISCUT</t>
  </si>
  <si>
    <t>S6759108.0-HR-1US-DISCUT-RELINE</t>
  </si>
  <si>
    <t>S475783.8-XR-STD-RELINE</t>
  </si>
  <si>
    <t>S675786.0-XP-STD-RELINE</t>
  </si>
  <si>
    <t>S675786.0-XP-1OS</t>
  </si>
  <si>
    <t>S675786.0-XP-1OS-RELINE</t>
  </si>
  <si>
    <t>S500678.0-XP-STD</t>
  </si>
  <si>
    <t>S500678.0-XP-STD-RELINE</t>
  </si>
  <si>
    <t>S500678.0-XP-1OS</t>
  </si>
  <si>
    <t>S500678.0-XP-1OS-RELINE</t>
  </si>
  <si>
    <t>S675785.7-T1-HR-0.5US-DISCUT</t>
  </si>
  <si>
    <t>S675785.7-T1-HR-0.5US-DISCUT-RELINE</t>
  </si>
  <si>
    <t>S500678.0-HR-1OS-DISCUT</t>
  </si>
  <si>
    <t>S675678.1-XP-STD</t>
  </si>
  <si>
    <t>S675678.1-XP-STD-RELINE</t>
  </si>
  <si>
    <t>S675783.5-HR-STD-THRD</t>
  </si>
  <si>
    <t>S675783.5-HR-STD-THRD-RELINE</t>
  </si>
  <si>
    <t>S675783.5-HR-2OS-THRD</t>
  </si>
  <si>
    <t>S675783.5-HR-2OS-THRD-RELINE</t>
  </si>
  <si>
    <t>S500677.8-XP-0.5US-DISCUT</t>
  </si>
  <si>
    <t>S500677.8-XP-0.5US-DISCUT-RELINE</t>
  </si>
  <si>
    <t xml:space="preserve"> </t>
  </si>
  <si>
    <t>S675787.9-HR-1US-THRD-RELINE</t>
  </si>
  <si>
    <t xml:space="preserve">
103372809</t>
  </si>
  <si>
    <t>S700787.9-HR-1US-THRD</t>
  </si>
  <si>
    <t xml:space="preserve">
103385039</t>
  </si>
  <si>
    <t>S700787.9-XP-1US-THRD </t>
  </si>
  <si>
    <t>S700787.9-XP-1US-THRD-RELINE</t>
  </si>
  <si>
    <t xml:space="preserve">
103385038</t>
  </si>
  <si>
    <t>S675787.9-XP-1US-THRD</t>
  </si>
  <si>
    <t>S675787.9-XP-1US-THRD-RELINE</t>
  </si>
  <si>
    <t>S962783.9-HR-0.5OS-THRD</t>
  </si>
  <si>
    <t>S962783.9-HR-0.5OS</t>
  </si>
  <si>
    <t>S675785.0-XP-1US</t>
  </si>
  <si>
    <t>S675785.0-XP-1US-RELINE</t>
  </si>
  <si>
    <t>S775785.9-HR-STD</t>
  </si>
  <si>
    <t>S775785.9-HR-STD-RELINE</t>
  </si>
  <si>
    <t>S500783.7-HR-STD-DISCUT</t>
  </si>
  <si>
    <t>S500783.7-HR-STD-DISCUT-RELINE</t>
  </si>
  <si>
    <t xml:space="preserve">
103356917</t>
  </si>
  <si>
    <t>S700785.0-XP-1US</t>
  </si>
  <si>
    <t>S700785.0-XP-1US-RELINE</t>
  </si>
  <si>
    <t xml:space="preserve">
103356918</t>
  </si>
  <si>
    <t>S700785.0-XP-STD</t>
  </si>
  <si>
    <t>S700785.0-XP-STD-RELINE</t>
  </si>
  <si>
    <t>S700788.5-HR-STD</t>
  </si>
  <si>
    <t>S650783.0-SLOW-HR-STD-DISCUT</t>
  </si>
  <si>
    <t>S650783.0-SLOW-HR-STD-DISCUT-RELINE</t>
  </si>
  <si>
    <t>S5156710.4-HR-1OS</t>
  </si>
  <si>
    <t>S800456.0-HR-STD-DISCUT</t>
  </si>
  <si>
    <t>S800456.0-HR-STD-DISCUTRELINE</t>
  </si>
  <si>
    <t>S800456.0-HR-1US-DISCUT</t>
  </si>
  <si>
    <t>S500788.4-HR-STD-DISCUT</t>
  </si>
  <si>
    <t>S500788.4-HR-STD-DISCUT-RELINE</t>
  </si>
  <si>
    <t>S700786.8-XP-0.5OS-DISCUT</t>
  </si>
  <si>
    <t>S700786.8-XP-0.5OS-THRD-DISCUT-RELINE</t>
  </si>
  <si>
    <t>S700788.5-XP-STD</t>
  </si>
  <si>
    <t>S700788.5-XP-STD-RELINE</t>
  </si>
  <si>
    <t>S675783.5-HR-STD-DISCUT-RELINE</t>
  </si>
  <si>
    <t>S5257813.1-HR-1OS-DISCUT</t>
  </si>
  <si>
    <t>S5257813.1-HR-1OS-DISCUT-RELINE</t>
  </si>
  <si>
    <t>S287783.5-XR-STD-MODA1-THRD</t>
  </si>
  <si>
    <t>S675457.0-XP-1US-RELINE</t>
  </si>
  <si>
    <t>S675457.0-XP-1US</t>
  </si>
  <si>
    <t xml:space="preserve">103446466
</t>
  </si>
  <si>
    <t>S500678.0-XR-STD</t>
  </si>
  <si>
    <t>S7256710.7-HR-0.5US-THRD-RELINE</t>
  </si>
  <si>
    <t>S800456.0-HR-1US-DISCUT-RELINE</t>
  </si>
  <si>
    <t>S825787.0-HR-STD-DISCUT-THRD-RELINE</t>
  </si>
  <si>
    <t>S500785.7-HR-STD</t>
  </si>
  <si>
    <t>S500785.7-HR-STD-RELINE</t>
  </si>
  <si>
    <t>S5257813.1-XR-1OS-DISCUT</t>
  </si>
  <si>
    <t>S5257813.1-XR-1OS-DISCUT-RELINE</t>
  </si>
  <si>
    <t>S5257813.1-XP-1OS-DISCUT</t>
  </si>
  <si>
    <t>S5257813.1-XP-1OS-DISCUT-RELINE</t>
  </si>
  <si>
    <t>S7006712.1-HR-1OS</t>
  </si>
  <si>
    <t>S7006712.1-HR-1OS-RELINE</t>
  </si>
  <si>
    <t>S800785.9-HR-0.5US</t>
  </si>
  <si>
    <t>S700789.4-HR-1OS</t>
  </si>
  <si>
    <t>S700789.4-HR-1OS-RELINE</t>
  </si>
  <si>
    <t>S700789.4-HR-STD</t>
  </si>
  <si>
    <t>S700788.5-XR-STD-DISCUT</t>
  </si>
  <si>
    <t>S700788.5-XR-STD-RELINE</t>
  </si>
  <si>
    <t>S675457.0-XP-STD</t>
  </si>
  <si>
    <t>S675457.0-XP-STD-RELINE</t>
  </si>
  <si>
    <t>S800785.9-HR-1OS</t>
  </si>
  <si>
    <t>S800785.9-HR-1OS-RELINE</t>
  </si>
  <si>
    <t>S800785.9-XP-1OS</t>
  </si>
  <si>
    <t>S800785.9-XP-1OS-RELINE</t>
  </si>
  <si>
    <t>S700783.5-NBR-1A-STD</t>
  </si>
  <si>
    <t>S700783.5-NBR-1A-STD-RELINE</t>
  </si>
  <si>
    <t>S725787.5-HR-1OS</t>
  </si>
  <si>
    <t>S725787.5-HR-1OS-RELINE</t>
  </si>
  <si>
    <t>S900676.6-HR-STD-DISCUT-THRD</t>
  </si>
  <si>
    <t>S550788.5-HR-STD</t>
  </si>
  <si>
    <t>S550788.5-HR-STD-RELINE</t>
  </si>
  <si>
    <t>S475782.6-XP-STD</t>
  </si>
  <si>
    <t>S475782.6-XP-STD-RELINE</t>
  </si>
  <si>
    <t>S800785.9-XP-STD-DISCUT</t>
  </si>
  <si>
    <t>S800785.9-XP-STD-DISCUT-RELINE</t>
  </si>
  <si>
    <t>S825784.0-HR-STD</t>
  </si>
  <si>
    <t>S825784.0-HR-STD-RELINE</t>
  </si>
  <si>
    <t>S962675.0-HR-1US</t>
  </si>
  <si>
    <t>S962675.0-HR-1US-RELINE</t>
  </si>
  <si>
    <t>S500896.0-HR-1OS-DISCUT</t>
  </si>
  <si>
    <t>S500896.0-HR-1OS-DISCUT-RELINE</t>
  </si>
  <si>
    <t>S700781.0-HR-STD-AGITATOR-MOD-DISCUT-RELINE</t>
  </si>
  <si>
    <t>S700568.2-XP-2OS-DISCUT-THRD</t>
  </si>
  <si>
    <t>S700568.2-XP-2OS-DISCUT-THRD-RELINE</t>
  </si>
  <si>
    <t>S675568.2-XP-STD</t>
  </si>
  <si>
    <t>S675568.2-XP-STD-RELINE</t>
  </si>
  <si>
    <t>S5156710.4-XP-1OS</t>
  </si>
  <si>
    <t>S5156710.4-XP-1OS-RELINE</t>
  </si>
  <si>
    <t>S700568.2-HR-1OS-DISCUT</t>
  </si>
  <si>
    <t>S700568.2-HR-1OS-DISCUT-RELINE</t>
  </si>
  <si>
    <t>S550787.6-HR-STD</t>
  </si>
  <si>
    <t>S550787.6-HR-STD-RELINE</t>
  </si>
  <si>
    <t>S962784.8-XP-STD-THRD</t>
  </si>
  <si>
    <t>S962784.8-XP-STD-THRD-RELINE</t>
  </si>
  <si>
    <t>S1125784.8-XP-STD-THRD</t>
  </si>
  <si>
    <t>S1125784.8-XP-STD-THRD-RELINE</t>
  </si>
  <si>
    <t>S500783.1-T2-XP-2OS-THRD</t>
  </si>
  <si>
    <t>S500783.1-T2-XP-2OS-THRD-RELINE</t>
  </si>
  <si>
    <t>S475783.8-XP-STD-THRD</t>
  </si>
  <si>
    <t>S475783.8-XP-STD-THRD-RELINE</t>
  </si>
  <si>
    <t>S525568.4-HR-STD</t>
  </si>
  <si>
    <t>S525568.4-HR-STD-RELINE</t>
  </si>
  <si>
    <t>S675786.0-XP-STD-DISCUT</t>
  </si>
  <si>
    <t>S675786.0-XP-STD-DISCUT-RELINE</t>
  </si>
  <si>
    <t>S675783.5-XP-STD</t>
  </si>
  <si>
    <t>S675783.5-XP-STD-RELINE</t>
  </si>
  <si>
    <t>S500783.7-XP-1OS</t>
  </si>
  <si>
    <t>S500783.7-XP-1OS-RELINE</t>
  </si>
  <si>
    <t>S875676.6-HR-STD</t>
  </si>
  <si>
    <t>S660786.4-HR-STD</t>
  </si>
  <si>
    <t>S660786.4-HR-STD-RELINE</t>
  </si>
  <si>
    <t>S700785.7-T1-XP-STD</t>
  </si>
  <si>
    <t>S700785.7-T1-XP-STD-RELINE</t>
  </si>
  <si>
    <t>S700785.0-XP-STD-DISCUT</t>
  </si>
  <si>
    <t>S700785.0-XP-STD-DISCUT-RELINE</t>
  </si>
  <si>
    <t>S800784.0-XR-1US</t>
  </si>
  <si>
    <t>S800784.0-XR-1US-RELINE</t>
  </si>
  <si>
    <t>S675787.9-XP-1US-DISCUT</t>
  </si>
  <si>
    <t>S675787.9-XP-1US-DISCUT-RELINE</t>
  </si>
  <si>
    <t>S675787.9-HR-1US-DISCUT</t>
  </si>
  <si>
    <t>S675787.9-HR-1US-DISCUT-RELINE</t>
  </si>
  <si>
    <t>S500785.7-HR-.5OS</t>
  </si>
  <si>
    <t>S500785.7-HR-.5OS-RELINE</t>
  </si>
  <si>
    <t>S500783.7-XP-0.5OS-DISCUT</t>
  </si>
  <si>
    <t>S500783.7-XP-0.5OS-DISCUT-RELINE</t>
  </si>
  <si>
    <t>S500785.7-XP-STD-DISCUT</t>
  </si>
  <si>
    <t>S500785.7-XP-STD-DISCUT-RELINE</t>
  </si>
  <si>
    <t>S525781.0-HR-STD-AGITATOR-MOD-DISCUT-RELINE</t>
  </si>
  <si>
    <t>S700788.5-HR-0.5OS-RELINE</t>
  </si>
  <si>
    <t>S650781.0-HR-STD-AGITATOR-MOD-DISCUT-RELINE</t>
  </si>
  <si>
    <t>S675787.9-HR-1US</t>
  </si>
  <si>
    <t>S675787.9-HR-1US-RELINE</t>
  </si>
  <si>
    <t>S675787.9-XP-1US</t>
  </si>
  <si>
    <t>S675787.9-XP-1US-RELINE</t>
  </si>
  <si>
    <t>S800785.9-NBR-1A-1OS</t>
  </si>
  <si>
    <t>S800785.9-NBR-1A-1OS-RELINE</t>
  </si>
  <si>
    <t>S675785.7-T1-HR-1US-DISCUT</t>
  </si>
  <si>
    <t>S675785.7-T1-HR-1US-DISCUT-RELINE</t>
  </si>
  <si>
    <t>S800784.0-XP-1US</t>
  </si>
  <si>
    <t>S800784.0-XP-1US-RELINE</t>
  </si>
  <si>
    <t>S7006712.1-HR-1OS-DISCUT</t>
  </si>
  <si>
    <t>S500678.0-HR-STD-DISCUT</t>
  </si>
  <si>
    <t>S500678.0-HR-STD-DISCUT-RELINE</t>
  </si>
  <si>
    <t>S675457.0-XP-1OS</t>
  </si>
  <si>
    <t>S675457.0-XP-1OS-RELINE</t>
  </si>
  <si>
    <t>S700788.5-XP-0.5OS</t>
  </si>
  <si>
    <t>S700788.5-XP-0.5OS-RELINE</t>
  </si>
  <si>
    <t>S700785.7-T1-HR-1US-DISCUT</t>
  </si>
  <si>
    <t>S700785.7-T1-HR-1US-DISCUT-RELINE</t>
  </si>
  <si>
    <t>S700785.7-T1-HR-0.5US-DISCUT</t>
  </si>
  <si>
    <t>S700785.7-T1-HR-0.5US-DISCUT-RELINE</t>
  </si>
  <si>
    <t>S675785.7-T1-HR-1US-DISCUT-HONE-EXEMPT</t>
  </si>
  <si>
    <t>S675785.7-T1-HR-1US-DISCUT-HONE-EXEMPT-RELINE</t>
  </si>
  <si>
    <t>S675785.7-T1-HR-0.5US-DISCUT-HONE-EXEMPT</t>
  </si>
  <si>
    <t>S675785.7-T1-HR-0.5US-DISCUT-HONE-EXEMPT-RELINE</t>
  </si>
  <si>
    <t>S700788.5-XP-STD-DISCUT</t>
  </si>
  <si>
    <t>S700788.5-XP-STD-DISCUT-RELINE</t>
  </si>
  <si>
    <t>S5156710.4-XR-1OS</t>
  </si>
  <si>
    <t>S725788.2-XP-STD</t>
  </si>
  <si>
    <t>S725788.2-XP-STD-RELINE</t>
  </si>
  <si>
    <t>S700568.2-XP-STD </t>
  </si>
  <si>
    <t>S700568.2-XP-STD-RELINE</t>
  </si>
  <si>
    <t>S675568.2-HR-1OS-DISCUT </t>
  </si>
  <si>
    <t>S675568.2-HR-1OS-DISCUT - RELINE</t>
  </si>
  <si>
    <t>S800785.9-XP-0.5US</t>
  </si>
  <si>
    <t>S700674.6-XP-STD </t>
  </si>
  <si>
    <t>S700674.6-XP-STD - RELINE</t>
  </si>
  <si>
    <t>S500566.7-XP-STD </t>
  </si>
  <si>
    <t>S500566.7-XP-STD - RELINE</t>
  </si>
  <si>
    <t>103623960 </t>
  </si>
  <si>
    <t>S7006712.1-XP-1OS </t>
  </si>
  <si>
    <t>S7006712.1-XP-1OS - RELINE</t>
  </si>
  <si>
    <t>S7006712.1-XR-1OS </t>
  </si>
  <si>
    <t>S7006712.1-XR-1OS - RELINE</t>
  </si>
  <si>
    <t>S762787.0-HR-STD_HONE-EXEMPT </t>
  </si>
  <si>
    <t>S962564.0-T2-XP-STD</t>
  </si>
  <si>
    <t>S962564.0-T2-XP-STD-RELINE</t>
  </si>
  <si>
    <t>S7256710.7-XP-0.5US-THRD</t>
  </si>
  <si>
    <t>S7256710.7-XP-0.5US-THRD-RELINE</t>
  </si>
  <si>
    <t>S800784.0-XP-0.5US</t>
  </si>
  <si>
    <t>S800784.0-XP-0.5US- RELINE</t>
  </si>
  <si>
    <t>S700788.5-XP-0.5OS-DISCUT</t>
  </si>
  <si>
    <t>S700788.5-XP-0.5OS-DISCUT - RELINE</t>
  </si>
  <si>
    <t>S700786.8-XP-1US-THRD-DISCUT-RELINE</t>
  </si>
  <si>
    <t>S962785.7-HR-1US-RELINE</t>
  </si>
  <si>
    <t>S700783.5-NBR-1A-1OS</t>
  </si>
  <si>
    <t>S700783.5-NBR-1A-1OS-RELINE</t>
  </si>
  <si>
    <t>S800783.4-XP-STD</t>
  </si>
  <si>
    <t>S5506711.9-XP-STD</t>
  </si>
  <si>
    <t>S5506711.9-XP-STD-RELINE</t>
  </si>
  <si>
    <t>S7256710.7-XP-1OS-THRD</t>
  </si>
  <si>
    <t>S7256710.7-XP-1OS-THRD-RELINE</t>
  </si>
  <si>
    <t>S500783.8-XR-STD</t>
  </si>
  <si>
    <t>S500783.8-XR-STD-RELINE</t>
  </si>
  <si>
    <t>S500783.8-XP-STD</t>
  </si>
  <si>
    <t>S500783.8-XP-STD-RELINE</t>
  </si>
  <si>
    <t>S700788.5-XP-STD - RELINE</t>
  </si>
  <si>
    <t>S7006712.1-XP-STD </t>
  </si>
  <si>
    <t>S7006712.1-XP-STD - RELINE</t>
  </si>
  <si>
    <t>S650786.0-HR-STD-DISCUT - RELINE</t>
  </si>
  <si>
    <t>S675785.0-XP-STD</t>
  </si>
  <si>
    <t>S675785.0-XP-STD-RELINE</t>
  </si>
  <si>
    <t>S675786.0-XP-STD </t>
  </si>
  <si>
    <t>S675786.0-XP-STD - RELINE</t>
  </si>
  <si>
    <t>S7256712.1-XP-1OS </t>
  </si>
  <si>
    <t>S7256712.1-XP-1OS - RELINE</t>
  </si>
  <si>
    <t>S962786.5-NBR-1A-STD - RELINE</t>
  </si>
  <si>
    <t xml:space="preserve">	104206378 </t>
  </si>
  <si>
    <t>S700788.5-HR-STD-DISCUT - RELINE</t>
  </si>
  <si>
    <t>S700785.7-T1-XP-STD - RELINE</t>
  </si>
  <si>
    <t>S800456.0-XP-STD-DISCUT - RELINE</t>
  </si>
  <si>
    <t>S700568.2-XP-2OS-DISCUT</t>
  </si>
  <si>
    <t>S700568.2-XP-2OS-DISCUT - RELINE</t>
  </si>
  <si>
    <t>S525678.8-HR-STD</t>
  </si>
  <si>
    <t>S525678.8-HR-STD-RELINE</t>
  </si>
  <si>
    <t>S500782.6-XP-STD</t>
  </si>
  <si>
    <t>S500782.6-XP-STD-RELINE</t>
  </si>
  <si>
    <t>S525678.8-HR-1OS</t>
  </si>
  <si>
    <t>S525678.8-HR-1OS-RELINE</t>
  </si>
  <si>
    <t>S675786.0-HR-STD-DISCUT </t>
  </si>
  <si>
    <t>S675786.0-HR-STD-DISCUT - RELINE</t>
  </si>
  <si>
    <t>S675786.0-HR-1OS-DISCUT </t>
  </si>
  <si>
    <t>S675786.0-HR-1OS-DISCUT - RELINE</t>
  </si>
  <si>
    <t>S650786.0-HR-1OS-DISCUT - RELINE</t>
  </si>
  <si>
    <t>S825787.0-XP-0.5US</t>
  </si>
  <si>
    <t>S825787.0-XP-0.5US-RELINE</t>
  </si>
  <si>
    <t>S725788.5-XP-STD</t>
  </si>
  <si>
    <t>S725788.5-XP-STD-RELINE</t>
  </si>
  <si>
    <t>S7256710.7-XP-STD-THRD - RELINE</t>
  </si>
  <si>
    <t>S700788.5-HR-0.5US-DISCUT</t>
  </si>
  <si>
    <t>S700788.5-HR-0.5US-DISCUT-RELINE</t>
  </si>
  <si>
    <t>S675783.5-HR-2OS</t>
  </si>
  <si>
    <t>S675783.5-HR-2OS-RELINE</t>
  </si>
  <si>
    <t>S700783.5-HR-STD</t>
  </si>
  <si>
    <t>S650786.0-XP-STD-DISCUT</t>
  </si>
  <si>
    <t>S650786.0-XP-STD-DISCUT - RELINE</t>
  </si>
  <si>
    <t>S650786.0-XP-1OS-DISCUT - RELINE</t>
  </si>
  <si>
    <t>S675786.0-XP-STD-DISCUT - RELINE</t>
  </si>
  <si>
    <t>S675786.0-XP-1OS-DISCUT - RELINE</t>
  </si>
  <si>
    <t>S500678.8-HR-1OS</t>
  </si>
  <si>
    <t>S500678.8-HR-1OS-RELINE</t>
  </si>
  <si>
    <t>S700783.5-HR-2OS</t>
  </si>
  <si>
    <t>S700783.5-HR-2OS-RELINE</t>
  </si>
  <si>
    <t>S550787.6-XP-STD</t>
  </si>
  <si>
    <t>S550787.6-XP-STD-RELINE</t>
  </si>
  <si>
    <t>S800785.9-HR-STD - RELINE</t>
  </si>
  <si>
    <t>S650786.4-HR-STD - RELINE</t>
  </si>
  <si>
    <t>S650783.3-T2-XP-STD</t>
  </si>
  <si>
    <t>S650783.3-T2-XP-STD-RELINE</t>
  </si>
  <si>
    <t>S800784.0-XP-.5US-HUNTING SPECIAL</t>
  </si>
  <si>
    <t>S800784.0-XP-.5US-HUNTING SPECIAL-RELINE</t>
  </si>
  <si>
    <t>S700788.5-XR-0.5OS</t>
  </si>
  <si>
    <t>S700788.5-XR-0.5OS-RELINE</t>
  </si>
  <si>
    <t>S500782.6-XP-STD-DISCUT</t>
  </si>
  <si>
    <t>S500782.6-XP-STD-DISCUT-RELINE</t>
  </si>
  <si>
    <t>S650785.0-HR-STD</t>
  </si>
  <si>
    <t>S650785.0-HR-STD-RELINE</t>
  </si>
  <si>
    <t>S7256712.1-HR-1OS</t>
  </si>
  <si>
    <t>S7256712.1-HR-1OS-RELINE</t>
  </si>
  <si>
    <t>S800783.4-HR-STD</t>
  </si>
  <si>
    <t>S800566.0-T2-XP-STD - RELINE</t>
  </si>
  <si>
    <t>S800566.0-T2-XP-1US</t>
  </si>
  <si>
    <t>S800566.0-T2-XP-1US - RELINE</t>
  </si>
  <si>
    <t xml:space="preserve">101490165
</t>
  </si>
  <si>
    <t>S675785.7-T1-HR-STD-THRD-DISCUT - RELINE</t>
  </si>
  <si>
    <t xml:space="preserve">	104207170</t>
  </si>
  <si>
    <t>S475568.3-HR-STD-THRD-DISCUT - RELINE</t>
  </si>
  <si>
    <t>S7006712.1-XP-1OS-DISCUT - RELINE</t>
  </si>
  <si>
    <t xml:space="preserve">	103441991</t>
  </si>
  <si>
    <t>S675785.7-T1-XP-0.5US</t>
  </si>
  <si>
    <t>S675785.7-T1-XP-0.5US- RELINE</t>
  </si>
  <si>
    <t>S675457.0-XP-2OS - RELINE</t>
  </si>
  <si>
    <t>S675568.2-XP-STD-DISCUT</t>
  </si>
  <si>
    <t>S675568.2-XP-STD-DISCUT- RELINE</t>
  </si>
  <si>
    <t xml:space="preserve">101490171
</t>
  </si>
  <si>
    <t>S500785.7-HR-STD-THRD - RELINE</t>
  </si>
  <si>
    <t>S825785.9-NBR-HR-STD</t>
  </si>
  <si>
    <t>S825785.9-NBR-HR-STD-RELINE</t>
  </si>
  <si>
    <t>S500783.7-XP-1US-RELINE</t>
  </si>
  <si>
    <t>S500786.4-T1-HR-STD-DISCUT</t>
  </si>
  <si>
    <t>S500786.4-T1-HR-STD-DISCUT-RELINE</t>
  </si>
  <si>
    <t xml:space="preserve">	 103636107 </t>
  </si>
  <si>
    <t>S800456.0-XP-1US-DISCUT</t>
  </si>
  <si>
    <t>S800456.0-XP-1US-DISCUT-RELINE</t>
  </si>
  <si>
    <t>S7006712.1-XP-STD-DISCUT</t>
  </si>
  <si>
    <t>S7006712.1-XP-STD-DISCUT-RELINE</t>
  </si>
  <si>
    <t>S800456.0-STD</t>
  </si>
  <si>
    <t>S800456.0-STD-RELINE</t>
  </si>
  <si>
    <t>S500785.7-HR-0.5OS-DISCUT</t>
  </si>
  <si>
    <t>S500785.7-HR-0.5OS-DISCUT-RELINE</t>
  </si>
  <si>
    <t>S500782.6-HR-1OS-DISCUT</t>
  </si>
  <si>
    <t>S500782.6-HR-1OS-DISCUT-RELINE</t>
  </si>
  <si>
    <t>S525678.0-HR-1OS</t>
  </si>
  <si>
    <t>S525678.0-HR-1OS-RELINE</t>
  </si>
  <si>
    <t>S500678.0-XR-1OS-DISCUT</t>
  </si>
  <si>
    <t>S500678.0-XR-1OS-DISCUT-RELINE</t>
  </si>
  <si>
    <t>S775784.0-XP-STD</t>
  </si>
  <si>
    <t>S775784.0-XP-STD - RELINE</t>
  </si>
  <si>
    <t>S500785.7-HR-0.5OS</t>
  </si>
  <si>
    <t>S500785.7-HR-0.5OS-RELINE</t>
  </si>
  <si>
    <t>S500678.0-HR-STD</t>
  </si>
  <si>
    <t>S962564.0-T2-XP-1OS - RELINE</t>
  </si>
  <si>
    <t>S962564.0-T1-XP-1US - RELINE</t>
  </si>
  <si>
    <t>S5256710.5-HR-1OS-DISCUT-THRD</t>
  </si>
  <si>
    <t>S5256710.5-HR-1OS-DISCUT-THRD-RELINE</t>
  </si>
  <si>
    <t>S700786.8-XR-3OS</t>
  </si>
  <si>
    <t>S700786.8-XR-3OS-RELINES</t>
  </si>
  <si>
    <t>S7005611.2-XR-STD</t>
  </si>
  <si>
    <t>S7005611.2-XR-STD-RELINES</t>
  </si>
  <si>
    <t>S700568.2-XP-3OS-2OS-TAPERED-DISCUT-THRD-PROTOTYPE</t>
  </si>
  <si>
    <t>S700568.2-XP-3OS-2OS-TAPERED-DISCUT-THRD-PROTOTYPE - RELINE</t>
  </si>
  <si>
    <t>S800785.9-HR-STD-DISCUT - RELINE</t>
  </si>
  <si>
    <t>S700785.7-T1-XP-1OS</t>
  </si>
  <si>
    <t>S700785.7-T1-XP-1OS-RELINE</t>
  </si>
  <si>
    <t>S7256712.1-HR-STD</t>
  </si>
  <si>
    <t>S7256712.1-HR-STD-RELINE</t>
  </si>
  <si>
    <t>S500788.2-HR-STD-ENSIGNSPECIAL</t>
  </si>
  <si>
    <t>S500788.2-HR-STD-ENSIGNSPECIAL-RELINE</t>
  </si>
  <si>
    <t>S962786.5-NBR-1A-STD-DISCUT</t>
  </si>
  <si>
    <t>S962786.5-NBR-1A-STD-DISCUT-RELINE</t>
  </si>
  <si>
    <t>S675568.2-XP-1OS-DISCUT</t>
  </si>
  <si>
    <t>S675568.2-XP-1OS-DISCUT - RELINE</t>
  </si>
  <si>
    <t>S800782.5-HR-STD-DISCUT</t>
  </si>
  <si>
    <t>S800782.5-HR-STD-DISCUT-RELINE</t>
  </si>
  <si>
    <t>S800784.0-HR-STD</t>
  </si>
  <si>
    <t>S800784.0-HR-STD - RELINE</t>
  </si>
  <si>
    <t>S500678.8-HR-STD-DISCUT</t>
  </si>
  <si>
    <t>S500678.8-HR-STD-DISCUT - RELINE</t>
  </si>
  <si>
    <t>S500678.8-HR-1OS-DISCUT - RELINE</t>
  </si>
  <si>
    <t>S675678.1-HR-STD-LONG OAL</t>
  </si>
  <si>
    <t>S675457.0-HR-STD-RELINE</t>
  </si>
  <si>
    <t>S660787.9-HR-1US</t>
  </si>
  <si>
    <t>S500788.2-XP-STD-DISCUT - RELINE</t>
  </si>
  <si>
    <t>S500677.0-HR-1OS-DISCUT</t>
  </si>
  <si>
    <t>Canada Inj</t>
  </si>
  <si>
    <t>S500677.0-HR-1OS-DISCUT-RELINE</t>
  </si>
  <si>
    <t>S525785.7-HR-0.5OS</t>
  </si>
  <si>
    <t>S650675.0-T1-HR-STD</t>
  </si>
  <si>
    <t>S650675.0-T1-HR-STD - RELINE</t>
  </si>
  <si>
    <t>S675675.0-T1-HR-1OS - RELINE</t>
  </si>
  <si>
    <t>S675786.4-HR-0.5OS - RELINE</t>
  </si>
  <si>
    <t>S525568.4-HR-STD - RELINE</t>
  </si>
  <si>
    <t>S5156710.4-XR-.5OS</t>
  </si>
  <si>
    <t>S5156710.4-XR-.5OS - RELINE</t>
  </si>
  <si>
    <t>S675785.0-NED3-STD-THRD-DYNO-PROTOTYPE</t>
  </si>
  <si>
    <t>S675785.0-NED3-STD-THRD-DYNO-RELINE-PROTOTYPE</t>
  </si>
  <si>
    <t>S700786.4-HR-0.5OS</t>
  </si>
  <si>
    <t>S700786.4-HR-0.5OS-RELINE</t>
  </si>
  <si>
    <t>S663677.4-XP-STD - RELINE</t>
  </si>
  <si>
    <t>S5756710.6-HR-STD-DISCUT</t>
  </si>
  <si>
    <t>S700788.5-XP-0.5US-DISCUT</t>
  </si>
  <si>
    <t>S725784.8-HR-STD-THRD</t>
  </si>
  <si>
    <t>S725784.8-HR-STD-THRD-RELINE</t>
  </si>
  <si>
    <t>S700787.9-HR-1US</t>
  </si>
  <si>
    <t>S700787.9-HR-1US - RELINE</t>
  </si>
  <si>
    <t>S650675.0-T1-XR-1US-DISCUT</t>
  </si>
  <si>
    <t>S650675.0-T1-XR-1US-DISCUT-RELINE</t>
  </si>
  <si>
    <t>S5006710.0-XR-1OS</t>
  </si>
  <si>
    <t>S5006710.0-XR-1OS-RELINE</t>
  </si>
  <si>
    <t>S675568.2-XP-STD-DISCUT-RELINE</t>
  </si>
  <si>
    <t>S700568.2-NED3-2OS-DISCUT-THRD-DYNO PROTOTYPE - RELINE</t>
  </si>
  <si>
    <t>S525786.8-XR-STD-THRD - RELINE</t>
  </si>
  <si>
    <t>S525786.8-XP-STD-THRD</t>
  </si>
  <si>
    <t>S525786.8-XP-STD-THRD - RELINE</t>
  </si>
  <si>
    <t>S500678.8-XP-STD</t>
  </si>
  <si>
    <t>S500678.8-XP-STD-RELINE</t>
  </si>
  <si>
    <t>S500678.8-XP-1OS</t>
  </si>
  <si>
    <t>S500678.8-XP-1OS-RELINE</t>
  </si>
  <si>
    <t>S675785.7-T1-XP-1US-DISCUT</t>
  </si>
  <si>
    <t>S675785.7-T1-XP-1US-DISCUT-RELINE</t>
  </si>
  <si>
    <t>S800785.9-HR-1OS-DISCUT</t>
  </si>
  <si>
    <t>S800785.9-HR-1OS-DISCUT-RELINE</t>
  </si>
  <si>
    <t>S700568.2-XP-3OS-2OS-TAPERED</t>
  </si>
  <si>
    <t>S700568.2-XP-3OS-2OS-TAPERED-RELINE</t>
  </si>
  <si>
    <t>S500678.0-XP-STD-DISCUT - RELINE</t>
  </si>
  <si>
    <t>S500678.0-HR-2OS-DISCUT - RELINE</t>
  </si>
  <si>
    <t>S525678.2-XP-STD</t>
  </si>
  <si>
    <t>S525678.2-XP-STD-RELINE</t>
  </si>
  <si>
    <t>S700786.4-HR-STD - RELINE</t>
  </si>
  <si>
    <t>S675568.2-HR-1OS-DISCUT</t>
  </si>
  <si>
    <t>S675568.2-HR-1OS-DISCUT-RELINE</t>
  </si>
  <si>
    <t>S775455.3-XR-STD</t>
  </si>
  <si>
    <t>S775455.3-XR-STD-RELINE</t>
  </si>
  <si>
    <t>S700568.2-NED3-3OS-2OS-TAPERED-DISCUT-THRD-PROTO</t>
  </si>
  <si>
    <t>S700785.7-T1-XP-0.5US</t>
  </si>
  <si>
    <t>S700785.7-T1-XP-0.5US-RELINE</t>
  </si>
  <si>
    <t>S7006712.1-XP-1OS-STD-TAPERED PROTOTYPE</t>
  </si>
  <si>
    <t>S7006712.1-XP-1OS-STD-TAPERED PROTOTYPE-RELINE</t>
  </si>
  <si>
    <t>S5006710.4-HR-STD-THRD</t>
  </si>
  <si>
    <t>S5006710.4-HR-STD-THRD - RELINE</t>
  </si>
  <si>
    <t>S700786.8-XP-STD - RELINE</t>
  </si>
  <si>
    <t>S725787.5-HR-STD-THRD-FLEX - RELINE</t>
  </si>
  <si>
    <t>S500785.7-HR-STD - RELINE</t>
  </si>
  <si>
    <t>S962565.0-XP-1US-HUNTING SPECIAL</t>
  </si>
  <si>
    <t>X104454209</t>
  </si>
  <si>
    <t xml:space="preserve">	104450648</t>
  </si>
  <si>
    <t>S550678.8-XP-STD - RELINE</t>
  </si>
  <si>
    <t xml:space="preserve">101490164
</t>
  </si>
  <si>
    <t>S700788.5-HR-.5OS-DISCUT - RELINE</t>
  </si>
  <si>
    <t>S650786.4-HR-1OS</t>
  </si>
  <si>
    <t>S675783.0-SLOW-HR-STD-DISCUT</t>
  </si>
  <si>
    <t>S675783.0-SLOW-HR-STD-DISCUT-RELINE</t>
  </si>
  <si>
    <t>S700568.2-XP-STD</t>
  </si>
  <si>
    <t>S662677.6-HR-STD-DISCUT</t>
  </si>
  <si>
    <t>S662677.6-HR-STD-DISCUT-RELINE</t>
  </si>
  <si>
    <t>S500788.4-HR-1OS - RELINE</t>
  </si>
  <si>
    <t>S475783.8-XP-STD</t>
  </si>
  <si>
    <t>S475783.8-XP-STD-RELINE</t>
  </si>
  <si>
    <t>S475785.0-XP-1OS-DISCUT</t>
  </si>
  <si>
    <t>S475785.0-XP-1OS-DISCUT-RELINE</t>
  </si>
  <si>
    <t>S7005611.2-XR-1OS</t>
  </si>
  <si>
    <t>S7005611.2-XR-1OS - RELINE</t>
  </si>
  <si>
    <t>S7006712.1-HR-STD-DISCUT - RELINE</t>
  </si>
  <si>
    <t>S962565.0-XR-STD</t>
  </si>
  <si>
    <t xml:space="preserve">	104571421 </t>
  </si>
  <si>
    <t>S962565.0-XR-STD - RELINE</t>
  </si>
  <si>
    <t>S800785.9-XP-STD-DISCUT - RELINE</t>
  </si>
  <si>
    <t>S675785.7-T1-XR-1US</t>
  </si>
  <si>
    <t>S675785.7-T1-XR-1US - RELINE</t>
  </si>
  <si>
    <t>S962346.0-HR-STD-DISCUT</t>
  </si>
  <si>
    <t>S962346.0-HR-STD-DISCUT-RELINE</t>
  </si>
  <si>
    <t>S675785.7-T1-NED3-1US - RELINE</t>
  </si>
  <si>
    <t>S7006712.1-NED3-1OS-STD-TAPERED - RELINE</t>
  </si>
  <si>
    <t>S500783.8-HR-STD-DISCUT</t>
  </si>
  <si>
    <t>S500783.8-HR-STD-DISCUT-RELINE</t>
  </si>
  <si>
    <t>S700788.5-NED3-0.5OS</t>
  </si>
  <si>
    <t>S700788.5-NED3-0.5OS-RELINE</t>
  </si>
  <si>
    <t>X104571497</t>
  </si>
  <si>
    <t>S700568.2-NED3-2OS</t>
  </si>
  <si>
    <t>S700568.2-NED3-2OS-RELINE</t>
  </si>
  <si>
    <t>S700568.2-NED3-3OS-2OS-TAPERED</t>
  </si>
  <si>
    <t>S700568.2-NED3-3OS-2OS-TAPERED-RELINE</t>
  </si>
  <si>
    <t>S800784.0-NED3-STD</t>
  </si>
  <si>
    <t>S800784.0-NED3-STD-RELINE</t>
  </si>
  <si>
    <t>X104571928</t>
  </si>
  <si>
    <t>S675785.7-T1-NED3-0.5US</t>
  </si>
  <si>
    <t>S675785.7-T1-NED3-0.5US-RELINE</t>
  </si>
  <si>
    <t>X104571972</t>
  </si>
  <si>
    <t>S700568.2-NED3-3OS-2OS-TAPERED-DISCUT - RELINE</t>
  </si>
  <si>
    <t>S700788.5-HR-1OS-DISCUT</t>
  </si>
  <si>
    <t>S700788.5-HR-1OS-DISCUT-RELINE</t>
  </si>
  <si>
    <t>X102827867</t>
  </si>
  <si>
    <t>S700788.5-XP-1OS-DISCUT</t>
  </si>
  <si>
    <t>S700788.5-XP-1OS-DISCUT-RELINE</t>
  </si>
  <si>
    <t>S5156710.4-HR-STD</t>
  </si>
  <si>
    <t>S5156710.4-HR-STD - RELINE</t>
  </si>
  <si>
    <t>S800784.0-HR-STD-THRD</t>
  </si>
  <si>
    <t>S800784.0-HR-STD-THRD - RELINE</t>
  </si>
  <si>
    <t>S700674.6-XP-STD-DISCUT</t>
  </si>
  <si>
    <t>S700674.6-XP-STD-DISCUT-RELINE</t>
  </si>
  <si>
    <t xml:space="preserve">	104592529</t>
  </si>
  <si>
    <t>S900676.6-XP-STD - RELINE</t>
  </si>
  <si>
    <t xml:space="preserve">	104572570</t>
  </si>
  <si>
    <t>S962783.9-XP-1US-THRD</t>
  </si>
  <si>
    <t>S962783.9-XP-1US-THRD - RELINE</t>
  </si>
  <si>
    <t>S7256712.1-NED3-1OS</t>
  </si>
  <si>
    <t>S7256712.1-NED3-1OS-RELINE</t>
  </si>
  <si>
    <t xml:space="preserve">	104599838</t>
  </si>
  <si>
    <t>S7256712.1-HR-STD - RELINE</t>
  </si>
  <si>
    <t>S700674.6-NED3-STD-DISCUT</t>
  </si>
  <si>
    <t>S700674.6-NED3-STD-DISCUT - RELINE</t>
  </si>
  <si>
    <t xml:space="preserve">	104604271 </t>
  </si>
  <si>
    <t>S700674.6-XP-STD</t>
  </si>
  <si>
    <t>S700674.6-XP-STD - RELINE</t>
  </si>
  <si>
    <t xml:space="preserve">	104604430</t>
  </si>
  <si>
    <t>S7005611.2-XP-2OS</t>
  </si>
  <si>
    <t>S7005611.2-XP-2OS - RELINE</t>
  </si>
  <si>
    <t>S7005611.2-XP-1OS - RELINE</t>
  </si>
  <si>
    <t xml:space="preserve">101490168
</t>
  </si>
  <si>
    <t>S500788.4-HR-STD-1US-THRD-TAPERED - RELINE</t>
  </si>
  <si>
    <t>S675675.0-T1-XP-STD</t>
  </si>
  <si>
    <t>S675675.0-T1-XP-STD-RELINE</t>
  </si>
  <si>
    <t>S725788.5-HR-0.5US</t>
  </si>
  <si>
    <t>S725788.5-HR-0.5US-RELINE</t>
  </si>
  <si>
    <t>S700785.7-T1-XP-1US</t>
  </si>
  <si>
    <t>S700785.7-T1-XP-1US-RELINE</t>
  </si>
  <si>
    <t xml:space="preserve">	104607445</t>
  </si>
  <si>
    <t>S7256712.1-NED3-1OS - RELINE</t>
  </si>
  <si>
    <t>S675786.8-XP-STD</t>
  </si>
  <si>
    <t>S675786.8-XP-STD-RELINE</t>
  </si>
  <si>
    <t xml:space="preserve">	104607405</t>
  </si>
  <si>
    <t>S725788.5-XP-0.5OS</t>
  </si>
  <si>
    <t>S725788.5-XP-0.5OS - RELINE</t>
  </si>
  <si>
    <t>S7005611.2-XR-2OS</t>
  </si>
  <si>
    <t>S7005611.2-XR-2OS-RELINE</t>
  </si>
  <si>
    <t>S675457.0-XR-2US</t>
  </si>
  <si>
    <t>S675457.0-XR-2US-RELINE</t>
  </si>
  <si>
    <t>S650786.0-HR-STD</t>
  </si>
  <si>
    <t>S650786.0-HR-STD - RELINE</t>
  </si>
  <si>
    <t xml:space="preserve">	104610550</t>
  </si>
  <si>
    <t>S7256712.1-HR-2OS</t>
  </si>
  <si>
    <t>S7256712.1-HR-2OS - RELINE</t>
  </si>
  <si>
    <t>S675678.1-HR-1OS-DISHON-LONG OAL</t>
  </si>
  <si>
    <t>S675678.1-HR-1OS-DISHON-LONG OAL - RELINE</t>
  </si>
  <si>
    <t xml:space="preserve">	104621287 </t>
  </si>
  <si>
    <t>S675678.1-XP-1OS-DISHON-LONG OAL</t>
  </si>
  <si>
    <t>S675678.1-XP-1OS-DISHON-LONG OAL - RELINE</t>
  </si>
  <si>
    <t>S825785.9-HR-STD-THRD</t>
  </si>
  <si>
    <t>S825785.9-HR-1OS-THRD</t>
  </si>
  <si>
    <t>S825785.9-HR-1OS-THRD-RELINE</t>
  </si>
  <si>
    <t>S525568.4-HR-STD-DISCUT</t>
  </si>
  <si>
    <t>S525568.4-HR-STD-DISCUT-RELINE</t>
  </si>
  <si>
    <t>S5756711.8-HR-STD-DISHON</t>
  </si>
  <si>
    <t>S5756711.8-HR-STD-DISHON - RELINE</t>
  </si>
  <si>
    <t>S663787.9-HR-1US-DISCUT</t>
  </si>
  <si>
    <t>S663787.9-HR-1US-DISCUT-RELINE</t>
  </si>
  <si>
    <t>S7126712.1-HR-STD</t>
  </si>
  <si>
    <t>S7126712.1-HR-STD-RELINE</t>
  </si>
  <si>
    <t xml:space="preserve">	104583900 </t>
  </si>
  <si>
    <t>S500782.6-HR-1OS-DISCUT - RELINE</t>
  </si>
  <si>
    <t>S5256710.5-HR-0.5OS-DISCUT-THRD</t>
  </si>
  <si>
    <t>S5256710.5-HR-0.5OS-DISCUT-THRD-RELINE</t>
  </si>
  <si>
    <t>S675785.0-HR-STD</t>
  </si>
  <si>
    <t>X103183144</t>
  </si>
  <si>
    <t>S800784.0-XR-STD</t>
  </si>
  <si>
    <t>S800784.0-XR-STD-RELINE</t>
  </si>
  <si>
    <t xml:space="preserve">	104629927</t>
  </si>
  <si>
    <t>RELI NE</t>
  </si>
  <si>
    <t>S800784.0-HR-STD-DISCUT - RELINE</t>
  </si>
  <si>
    <t xml:space="preserve">	104630062 </t>
  </si>
  <si>
    <t>S500788.4-XP-1US - RELINE</t>
  </si>
  <si>
    <t>S800785.9-XP-STD-THRD-DISCUT - RELINE</t>
  </si>
  <si>
    <t xml:space="preserve">	104630080</t>
  </si>
  <si>
    <t>S825785.9-HR-0.5US-THRD</t>
  </si>
  <si>
    <t>S825785.9-HR-0.5US-THRD - RELINE</t>
  </si>
  <si>
    <t>S500784.5-XE-STD</t>
  </si>
  <si>
    <t>S500784.5-XE-STD-RELINE</t>
  </si>
  <si>
    <t>S500785.7-XE-STD-DISCUT</t>
  </si>
  <si>
    <t>S500785.7-XE-STD-DISCUT-RELINE</t>
  </si>
  <si>
    <t>S875785.9-HR-STD</t>
  </si>
  <si>
    <t>S875785.9-HR-STD-RELINE</t>
  </si>
  <si>
    <t>S700568.2-XR-3OS-2OS-TAPERED</t>
  </si>
  <si>
    <t>S700568.2-XR-3OS-2OS-TAPERED-RELINE</t>
  </si>
  <si>
    <t>X104407804</t>
  </si>
  <si>
    <t>S800785.9-HR-STD</t>
  </si>
  <si>
    <t>S7256712.1-XP-STD</t>
  </si>
  <si>
    <t>S7256712.1-XP-STD-RELINE</t>
  </si>
  <si>
    <t>S700457.0-HR-1US</t>
  </si>
  <si>
    <t>S700457.0-HR-1US-RELINE</t>
  </si>
  <si>
    <t>S700457.0-HR-1US-DISCUT-LONG OAL</t>
  </si>
  <si>
    <t>S700457.0-HR-1US-DISCUT-LONG OAL-RELINE</t>
  </si>
  <si>
    <t>S775785.9-XP-STD - RELINE</t>
  </si>
  <si>
    <t>S962564.0-T2-HR-1US - RELINE</t>
  </si>
  <si>
    <t>S800784.0-XP-0.5US-DISCUT</t>
  </si>
  <si>
    <t>S800784.0-XP-0.5US-DISCUT-RELINE</t>
  </si>
  <si>
    <t>S700568.2-HR-3OS-2OS-TAPERED</t>
  </si>
  <si>
    <t>S700568.2-HR-3OS-2OS-TAPERED-RELINE</t>
  </si>
  <si>
    <t>S500783.8-XP-2OS - RELINE</t>
  </si>
  <si>
    <t>S500783.8-XP-1OS - RELINE</t>
  </si>
  <si>
    <t>S900676.6-XP-STD-DISCUT</t>
  </si>
  <si>
    <t>S900676.6-XP-STD-DISCUT-RELINE</t>
  </si>
  <si>
    <t>S900676.6-HR-STD-DISCUT</t>
  </si>
  <si>
    <t>S700788.5-XP-1.5OS-0.5OS-TAPERED</t>
  </si>
  <si>
    <t>S700788.5-XP-1.5OS-0.5OS-TAPERED - RELINE</t>
  </si>
  <si>
    <t>S500678.0-XP-3OS-2OS-TAPERED</t>
  </si>
  <si>
    <t>S500678.0-XP-3OS-2OS-TAPERED - RELINE</t>
  </si>
  <si>
    <t>S7006712.1-XP-2OS-1OS-TAPERED</t>
  </si>
  <si>
    <t>S7006712.1-XP-2OS-1OS-TAPERED - RELINE</t>
  </si>
  <si>
    <t>S800456.0-XP-1US-HUNTING SPECIAL</t>
  </si>
  <si>
    <t>S800456.0-XP-1US-HUNTING SPECIAL-RELINE</t>
  </si>
  <si>
    <t>S800784.0-XP-1US-DISCUT</t>
  </si>
  <si>
    <t>S800784.0-XP-1US-DISCUT-RELINE</t>
  </si>
  <si>
    <t>S525678.2-HR-STD</t>
  </si>
  <si>
    <t>S525678.2-HR-STD-RELINE</t>
  </si>
  <si>
    <t>S675457.0-HR-1US-DISCUT</t>
  </si>
  <si>
    <t xml:space="preserve">	104685317</t>
  </si>
  <si>
    <t>DS-1</t>
  </si>
  <si>
    <t>S475784.5-HR-STD-THRD DS-1</t>
  </si>
  <si>
    <t>S1125784.8-HR-STD-THRD DS-1</t>
  </si>
  <si>
    <t>XS101623272</t>
  </si>
  <si>
    <t>S5006710.4-HR-1OS-THRD DS-1</t>
  </si>
  <si>
    <t>S500783.1-T2-HR-2OS-THRD DS-1</t>
  </si>
  <si>
    <t>S1125784.8-HR-1OS-THRD-DS1</t>
  </si>
  <si>
    <t>S962564.0-T2-NBR-1A-STD</t>
  </si>
  <si>
    <t>S962564.0-T2-NBR-1A-STD - RELINE</t>
  </si>
  <si>
    <t>S962786.5-HR-STD</t>
  </si>
  <si>
    <t>S962786.5-HR-STD-RELINE</t>
  </si>
  <si>
    <t>S675457.0-HR-0.5US</t>
  </si>
  <si>
    <t>S675457.0-HR-0.5US-RELINE</t>
  </si>
  <si>
    <t>S7256710.7-XR-1OS-THRD-DS1</t>
  </si>
  <si>
    <t>S57591011.0-HR-1OS-STD-TAPERED - RELINE</t>
  </si>
  <si>
    <t>S825787.0-HR-0.5US-DISCUT-THRD - RELINE</t>
  </si>
  <si>
    <t>S625783.0-SLOW-HR-1US</t>
  </si>
  <si>
    <t>S700788.5-XP-0.5OS-DISCUT-RELINE</t>
  </si>
  <si>
    <t>S100929821</t>
  </si>
  <si>
    <t>S525786.8-XP-STD - RELINE</t>
  </si>
  <si>
    <t>S525786.8-HR-STD</t>
  </si>
  <si>
    <t>S525786.8-HR-STD - RELINE</t>
  </si>
  <si>
    <t>S962564.0-T1-HR-2US</t>
  </si>
  <si>
    <t>S962564.0-T1-HR-2US - RELINE</t>
  </si>
  <si>
    <t>S500678.0-XP-STD-DISCUT</t>
  </si>
  <si>
    <t>S500678.0-XP-STD-DISCUT-RELINE</t>
  </si>
  <si>
    <t>S500785.0-HR-1US - RELINE</t>
  </si>
  <si>
    <t>S962783.9-HR-0.5US</t>
  </si>
  <si>
    <t>S650785.0-XP-1OS</t>
  </si>
  <si>
    <t>S650785.0-XP-1OS-RELINE</t>
  </si>
  <si>
    <t>S7005611.2-HR-3OS-2OS-TAPERED</t>
  </si>
  <si>
    <t>S7005611.2-HR-3OS-2OS-TAPERED-RELINE</t>
  </si>
  <si>
    <t>S7005611.2-XP-3OS-2OS-TAPERED</t>
  </si>
  <si>
    <t>S7005611.2-XP-3OS-2OS-TAPERED-RELINE</t>
  </si>
  <si>
    <t>S650457.0-HR-1US-DISCUT</t>
  </si>
  <si>
    <t>S500788.4-XP-1OS-STD-THRD-TAPERED</t>
  </si>
  <si>
    <t>S500788.4-XP-1OS-STD-THRD-TAPERED-RELINE</t>
  </si>
  <si>
    <t>S500783.1-T2-XR-1OS-THRD</t>
  </si>
  <si>
    <t>S500783.1-T2-XR-1OS-THRD-RELINE</t>
  </si>
  <si>
    <t>S700788.5-XE-0.5US</t>
  </si>
  <si>
    <t>S700788.5-XE-0.5US - RELINE</t>
  </si>
  <si>
    <t>S500783.1-T2-HR-1OS-THRD</t>
  </si>
  <si>
    <t>S500783.1-T2-HR-1OS-THRD - RELINE</t>
  </si>
  <si>
    <t>XS101423351</t>
  </si>
  <si>
    <t>S662677.6-HR-STD-DISCUT - RELINE</t>
  </si>
  <si>
    <t>XS102774927</t>
  </si>
  <si>
    <t>S500568.3-HR-STD-DISCUT - RELINE</t>
  </si>
  <si>
    <t>S962784.8-XR-STD-THRD-DS1</t>
  </si>
  <si>
    <t>S800784.0-XE-1US</t>
  </si>
  <si>
    <t>S475783.8-XR-1OS-THRD-DS1</t>
  </si>
  <si>
    <t>S475456.0-HR-STD-THRD-DS1</t>
  </si>
  <si>
    <t xml:space="preserve">XS101678668 </t>
  </si>
  <si>
    <t>S475568.3-HR-STD-THRD-DS1</t>
  </si>
  <si>
    <t>S475568.3-HR-2OS-THRD-DS1</t>
  </si>
  <si>
    <t>S675457.0-XE-0.5US - RELINE</t>
  </si>
  <si>
    <t>S5507813.1-HR-1OS-DISCUT - RELINE</t>
  </si>
  <si>
    <t>S675786.4-XE-0.5US</t>
  </si>
  <si>
    <t>S675786.4-XE-0.5US - RELINE</t>
  </si>
  <si>
    <t>S800784.0-XE-0.5US-DISCUT - RELINE</t>
  </si>
  <si>
    <t>S5507813.1-XP-1OS-DISCUT</t>
  </si>
  <si>
    <t>S5507813.1-XP-1OS-DISCUT-RELINE</t>
  </si>
  <si>
    <t>S675457.0-XE-0.5US-DISCUT-LONG OAL</t>
  </si>
  <si>
    <t>S675457.0-XE-0.5US-DISCUT-LONG OAL-RELINE</t>
  </si>
  <si>
    <t>S675568.2-XE-STD</t>
  </si>
  <si>
    <t>S675568.2-XE-STD-RELINE</t>
  </si>
  <si>
    <t>S675678.1-XE-STD</t>
  </si>
  <si>
    <t>S800455.3-HR-STD-THRD-DS1</t>
  </si>
  <si>
    <t>S775784.0-HR-STD-THRD-DS1</t>
  </si>
  <si>
    <t>S500788.4-HR-1OS-THRD-DS1</t>
  </si>
  <si>
    <t>S675457.0-HR-STD-THRD-DS1</t>
  </si>
  <si>
    <t>S675785.0-HR-STD-THRD-DS1</t>
  </si>
  <si>
    <t>S675785.7-T1-HR-STD-THRD-DS1</t>
  </si>
  <si>
    <t>S700786.8-XR-1OS-THRD-DISCUT-DS1</t>
  </si>
  <si>
    <t>XS102103404</t>
  </si>
  <si>
    <t>S825787.0-XE-STD</t>
  </si>
  <si>
    <t>S825787.0-XE-0.5US</t>
  </si>
  <si>
    <t>S500896.0-HR-1US</t>
  </si>
  <si>
    <t>S500896.0-HR-1US - RELINE</t>
  </si>
  <si>
    <t>S500678.8-HR-1US</t>
  </si>
  <si>
    <t>S500678.8-HR-1US-RELINE</t>
  </si>
  <si>
    <t>S500566.7-HR-1US</t>
  </si>
  <si>
    <t>S287783.5-HR-STD-THRD-DISCUT-DYNO</t>
  </si>
  <si>
    <t>S675785.0-XR-2OS-THRD-DS1</t>
  </si>
  <si>
    <t>S675785.0-XR-STD-THRD-DS1</t>
  </si>
  <si>
    <t>S700786.8-HR-1OS-THRD-DISCUT-DS1</t>
  </si>
  <si>
    <t>S700786.8-XP-1OS-THRD-DISCUT-DS1</t>
  </si>
  <si>
    <t>S675785.0-XR-1OS-THRD-DS1</t>
  </si>
  <si>
    <t>S500568.4-HR-1US</t>
  </si>
  <si>
    <t>S500568.4-HR-1US-RELINE</t>
  </si>
  <si>
    <t>S962564.0-T2-XE-STD - RELINE</t>
  </si>
  <si>
    <t>S800785.9-HR-1OS-STD-TAPERED</t>
  </si>
  <si>
    <t>S800785.9-HR-1OS-STD-TAPERED-RELINE</t>
  </si>
  <si>
    <t>X104655512</t>
  </si>
  <si>
    <t>S675787.9-HR-0.5OS</t>
  </si>
  <si>
    <t>S675787.9-HR-0.5OS-RELINE</t>
  </si>
  <si>
    <t>S5506711.9-XE-STD</t>
  </si>
  <si>
    <t>S700674.6-HR-STD-DISCUT - RELINE</t>
  </si>
  <si>
    <t>DS1</t>
  </si>
  <si>
    <t>S475456.0-XE-1OS-THRD - RELINE</t>
  </si>
  <si>
    <t>S475456.0-XE-1OS-THRD - DS1</t>
  </si>
  <si>
    <t>S700788.5-XE-STD-DISCUT</t>
  </si>
  <si>
    <t>S800784.0-XE-STD</t>
  </si>
  <si>
    <t>S800784.0-XE-STD-RELINE</t>
  </si>
  <si>
    <t>104789250 </t>
  </si>
  <si>
    <t>S662677.6-XP-STD</t>
  </si>
  <si>
    <t>S662677.6-XP-STD - RELINE</t>
  </si>
  <si>
    <t>S663787.9-HR-1US</t>
  </si>
  <si>
    <t>S663787.9-HR-1US-RELINE</t>
  </si>
  <si>
    <t>S663787.9-XP-1US</t>
  </si>
  <si>
    <t>S663787.9-XP-1US-RELINE</t>
  </si>
  <si>
    <t>S663787.9-XE-1US</t>
  </si>
  <si>
    <t>ha</t>
  </si>
  <si>
    <t>S662677.6-HR-STD</t>
  </si>
  <si>
    <t>S662677.6-HR-STD - RELINE</t>
  </si>
  <si>
    <t xml:space="preserve">S500783.7-XE-1US-DISCUT 
</t>
  </si>
  <si>
    <t xml:space="preserve">S500783.7-XE-1US-DISCUT - RELINE
</t>
  </si>
  <si>
    <t xml:space="preserve">S663787.9-XE-0.5OS 
</t>
  </si>
  <si>
    <t xml:space="preserve">S663787.9-XE-0.5OS - RELINE
</t>
  </si>
  <si>
    <t>S500678.8-XE-STD-DISCUT</t>
  </si>
  <si>
    <t>S663787.9-HR-0.5OS</t>
  </si>
  <si>
    <t>S663787.9-HR-0.5OS-RELINE</t>
  </si>
  <si>
    <t>S663787.9-XP-0.5OS</t>
  </si>
  <si>
    <t>S663787.9-XP-0.5OS-RELINE</t>
  </si>
  <si>
    <t>S660787.9-HR-0.5OS</t>
  </si>
  <si>
    <t>S660787.9-HR-0.5OS-RELINE</t>
  </si>
  <si>
    <t>S725788.5-XE-STD</t>
  </si>
  <si>
    <t>S725788.5-XE-0.5US</t>
  </si>
  <si>
    <t>S725788.5-XE-0.5US-RELINE</t>
  </si>
  <si>
    <t>S7256711.2-XE-2OS-1OS-TAPERED-THRD-DISCUT</t>
  </si>
  <si>
    <t>S7256711.2-XE-2OS-1OS-TAPERED-THRD-DISCUT-RELINE</t>
  </si>
  <si>
    <t>X104771500</t>
  </si>
  <si>
    <t>S7256711.2-XE-2OS-1OS-TAPERED-THRD-DISCUT-DS1</t>
  </si>
  <si>
    <t>XS104771500</t>
  </si>
  <si>
    <t>S700676.5-XE-STD - RELINE</t>
  </si>
  <si>
    <t>S962565.0-XE-1US</t>
  </si>
  <si>
    <t>S962565.0-XE-1US - RELINE</t>
  </si>
  <si>
    <t>S500678.0-XE-STD-DISCUT - RELINE</t>
  </si>
  <si>
    <t>S900788.4-HR-0.5US-DISCUT-THRD</t>
  </si>
  <si>
    <t>S700784.8-XE-STD</t>
  </si>
  <si>
    <t>S700784.8-XE-STD-RELINE</t>
  </si>
  <si>
    <t>S525568.4-XE-STD</t>
  </si>
  <si>
    <t>S525568.4-XE-STD-RELINE</t>
  </si>
  <si>
    <t>S800456.0-HR-STD</t>
  </si>
  <si>
    <t>S800456.0-HR-STD-RELINE</t>
  </si>
  <si>
    <t>S825787.0-HR-STD</t>
  </si>
  <si>
    <t>S700787.9-HR-1US-DISCUT-RELINE</t>
  </si>
  <si>
    <t>S800785.9-XP-1OS-STD-TAPERED</t>
  </si>
  <si>
    <t>S800785.9-XP-1OS-STD-TAPERED - RELINE</t>
  </si>
  <si>
    <t>S800785.9-XE-1OS-STD-TAPERED - RELINE</t>
  </si>
  <si>
    <t>S5356710.2-HR-1OS-BLANKSPECIAL</t>
  </si>
  <si>
    <t>S5356710.2-HR-1OS-BLANKSPECIAL-RELINE</t>
  </si>
  <si>
    <t>S5356710.2-HR-1OS-BLANKSPECIAL-DS-1</t>
  </si>
  <si>
    <t>S700788.5-HR-1.5OS-0.5OS-TAPERED</t>
  </si>
  <si>
    <t>S700788.5-HR-1.5OS-0.5OS-TAPERED-RELINE</t>
  </si>
  <si>
    <t>S5256710.9-HR-0.5OS</t>
  </si>
  <si>
    <t>S5256710.9-HR-0.5OS-RELINE</t>
  </si>
  <si>
    <t>S675783.3-T1-XE-STD</t>
  </si>
  <si>
    <t>S675783.3-T1-XE-STD-RELINE</t>
  </si>
  <si>
    <t>S700568.3-XP-1.5OS-0.5OS-TAPERED</t>
  </si>
  <si>
    <t>S700568.3-XP-1.5OS-0.5OS-TAPERED - RELINE</t>
  </si>
  <si>
    <t>S900676.6-XE-STD-DISCUT</t>
  </si>
  <si>
    <t>S900676.6-XE-STD-DISCUT - RELINE</t>
  </si>
  <si>
    <t>S700457.0-HR-0.5US</t>
  </si>
  <si>
    <t>S700457.0-HR-0.5US-RELINE</t>
  </si>
  <si>
    <t>S7006712.1-XE-2OS-1OS-TAPERED</t>
  </si>
  <si>
    <t>S7006712.1-XE-2OS-1OS-TAPERED-RELINE</t>
  </si>
  <si>
    <t>S7006712.1-XP-1OS-STD-TAPERED</t>
  </si>
  <si>
    <t>S7006712.1-XP-1OS-STD-TAPERED-RELINE</t>
  </si>
  <si>
    <t>S5007810.6-XP-1.5OS-0.5OS-TAPERED - RELINE</t>
  </si>
  <si>
    <t xml:space="preserve">S500677.8-HR-0.5US 
</t>
  </si>
  <si>
    <t>S500677.8-HR-0.5US - RELINE</t>
  </si>
  <si>
    <t xml:space="preserve">S800785.9-HR-1OS 
</t>
  </si>
  <si>
    <t xml:space="preserve">S800785.9-HR-1OS - RELINE
</t>
  </si>
  <si>
    <t xml:space="preserve">S500788.4-XE-2OS 
</t>
  </si>
  <si>
    <t xml:space="preserve">S500788.4-XE-2OS - RELINE
</t>
  </si>
  <si>
    <t>S500788.4-XE-1OS - RELINE</t>
  </si>
  <si>
    <t xml:space="preserve">104874955 	</t>
  </si>
  <si>
    <t xml:space="preserve">S962564.0-T2-HR-STD-DISCUT 
</t>
  </si>
  <si>
    <t xml:space="preserve">S962564.0-T2-HR-STD-DISCUT - RELINE
</t>
  </si>
  <si>
    <t xml:space="preserve">S962564.0-T2-HR-STD-THRD-DISCUT 
</t>
  </si>
  <si>
    <t>S962564.0-T2-HR-STD-THRD-DISCUT - RELINE</t>
  </si>
  <si>
    <t xml:space="preserve">S800783.4-XP-STD 
</t>
  </si>
  <si>
    <t>S800783.4-XP-STD - RELINE</t>
  </si>
  <si>
    <t xml:space="preserve">S962783.7-DTX-XE-STD-8.390-4 VO38 
</t>
  </si>
  <si>
    <t>S962783.7-DTX-XE-STD-8.390-4 VO38 - RELINE</t>
  </si>
  <si>
    <t>XN104880593</t>
  </si>
  <si>
    <t>XN104923240</t>
  </si>
  <si>
    <t>S500783.1-T2-NPD-STD-THRD-DYNO PROTOTYPE</t>
  </si>
  <si>
    <t>NO</t>
  </si>
  <si>
    <t>S500788.4-XP-1US-RELINE</t>
  </si>
  <si>
    <t>X104630062</t>
  </si>
  <si>
    <t>XN101560808</t>
  </si>
  <si>
    <t>XN104726685</t>
  </si>
  <si>
    <t>XN985-01618</t>
  </si>
  <si>
    <t>XN985-02228</t>
  </si>
  <si>
    <t>New Part Number</t>
  </si>
  <si>
    <t>Reline Part Number</t>
  </si>
  <si>
    <t>XN100930307</t>
  </si>
  <si>
    <t>XN100930308</t>
  </si>
  <si>
    <t>XN100930309</t>
  </si>
  <si>
    <t>XN100971184</t>
  </si>
  <si>
    <t>XN101221095</t>
  </si>
  <si>
    <t>XN101226563</t>
  </si>
  <si>
    <t>XN101228351</t>
  </si>
  <si>
    <t>XN101234055</t>
  </si>
  <si>
    <t>XN101257788</t>
  </si>
  <si>
    <t>XN101257790</t>
  </si>
  <si>
    <t>XN101257792</t>
  </si>
  <si>
    <t>XN101260159</t>
  </si>
  <si>
    <t>XN101260925</t>
  </si>
  <si>
    <t>XN101261112</t>
  </si>
  <si>
    <t>XN101262117</t>
  </si>
  <si>
    <t>XN101270465</t>
  </si>
  <si>
    <t>XN101276278</t>
  </si>
  <si>
    <t>XN101276283</t>
  </si>
  <si>
    <t>XN101285979</t>
  </si>
  <si>
    <t>XN101285999</t>
  </si>
  <si>
    <t>XN101288277</t>
  </si>
  <si>
    <t>XN101288736</t>
  </si>
  <si>
    <t>XN101288741</t>
  </si>
  <si>
    <t>XN101288876</t>
  </si>
  <si>
    <t>XN101290849</t>
  </si>
  <si>
    <t>XN101290853</t>
  </si>
  <si>
    <t>XN101293687</t>
  </si>
  <si>
    <t>XN101294796</t>
  </si>
  <si>
    <t>XN101295938</t>
  </si>
  <si>
    <t>XN101295966</t>
  </si>
  <si>
    <t>XN101296240</t>
  </si>
  <si>
    <t>XN101306176</t>
  </si>
  <si>
    <t>XN101314756</t>
  </si>
  <si>
    <t>XN101314758</t>
  </si>
  <si>
    <t>XN101319642</t>
  </si>
  <si>
    <t>XN101327002</t>
  </si>
  <si>
    <t>XN101329960</t>
  </si>
  <si>
    <t>XN101330350</t>
  </si>
  <si>
    <t>XN101337394</t>
  </si>
  <si>
    <t>XN101340669</t>
  </si>
  <si>
    <t>XN101342371</t>
  </si>
  <si>
    <t>XN101344036</t>
  </si>
  <si>
    <t>XN101344647</t>
  </si>
  <si>
    <t>XN101351928</t>
  </si>
  <si>
    <t>XN101352034</t>
  </si>
  <si>
    <t>XN101352044</t>
  </si>
  <si>
    <t>XN101352679</t>
  </si>
  <si>
    <t>XN101352680</t>
  </si>
  <si>
    <t>XN101352683</t>
  </si>
  <si>
    <t>XN101352684</t>
  </si>
  <si>
    <t>XN101352685</t>
  </si>
  <si>
    <t>XN101352686</t>
  </si>
  <si>
    <t>XN101352687</t>
  </si>
  <si>
    <t>XN101352688</t>
  </si>
  <si>
    <t>XN101352691</t>
  </si>
  <si>
    <t>XN101352692</t>
  </si>
  <si>
    <t>XN101353516</t>
  </si>
  <si>
    <t>XN101354120</t>
  </si>
  <si>
    <t>XN101355516</t>
  </si>
  <si>
    <t>XN101361691</t>
  </si>
  <si>
    <t>XN101366321</t>
  </si>
  <si>
    <t>XN101366895</t>
  </si>
  <si>
    <t>XN101367184</t>
  </si>
  <si>
    <t>XN101373455</t>
  </si>
  <si>
    <t>XN101374118</t>
  </si>
  <si>
    <t>XN101377759</t>
  </si>
  <si>
    <t>XN101377962</t>
  </si>
  <si>
    <t>XN101381147</t>
  </si>
  <si>
    <t>XN101386312</t>
  </si>
  <si>
    <t>XN101391224</t>
  </si>
  <si>
    <t>XN101399055</t>
  </si>
  <si>
    <t>XN101399153</t>
  </si>
  <si>
    <t>XN101400643</t>
  </si>
  <si>
    <t>XN101400795</t>
  </si>
  <si>
    <t>XN101406322</t>
  </si>
  <si>
    <t>XN101407128</t>
  </si>
  <si>
    <t>XN101407326</t>
  </si>
  <si>
    <t>XN985-02059</t>
  </si>
  <si>
    <t>XN101414521</t>
  </si>
  <si>
    <t>XN101418477</t>
  </si>
  <si>
    <t>XN101419369</t>
  </si>
  <si>
    <t>XN101419421</t>
  </si>
  <si>
    <t>XN101421498</t>
  </si>
  <si>
    <t>XN101422310</t>
  </si>
  <si>
    <t>XN101423351</t>
  </si>
  <si>
    <t>XN101423354</t>
  </si>
  <si>
    <t>XN101438699</t>
  </si>
  <si>
    <t>XN101445081</t>
  </si>
  <si>
    <t>XN101445113</t>
  </si>
  <si>
    <t>XN101445287</t>
  </si>
  <si>
    <t>XN101445294</t>
  </si>
  <si>
    <t>XN101445343</t>
  </si>
  <si>
    <t>XN101446315</t>
  </si>
  <si>
    <t>XN101447074</t>
  </si>
  <si>
    <t>XN101452580</t>
  </si>
  <si>
    <t>XN101453145</t>
  </si>
  <si>
    <t>XN101455526</t>
  </si>
  <si>
    <t>XN101457162</t>
  </si>
  <si>
    <t>XN101458147</t>
  </si>
  <si>
    <t>XN101459003</t>
  </si>
  <si>
    <t>XN101459788</t>
  </si>
  <si>
    <t>XN101459959</t>
  </si>
  <si>
    <t>XN101460626</t>
  </si>
  <si>
    <t>XN101460638</t>
  </si>
  <si>
    <t>XN101465608</t>
  </si>
  <si>
    <t>XN101466408</t>
  </si>
  <si>
    <t>XN101470666</t>
  </si>
  <si>
    <t>XN101480876</t>
  </si>
  <si>
    <t>XN101481789</t>
  </si>
  <si>
    <t>XN101481841</t>
  </si>
  <si>
    <t>XN101482096</t>
  </si>
  <si>
    <t>XN101483240</t>
  </si>
  <si>
    <t>XN101483248</t>
  </si>
  <si>
    <t>XN101483252</t>
  </si>
  <si>
    <t>XN101483270</t>
  </si>
  <si>
    <t>XN101483299</t>
  </si>
  <si>
    <t>XN101483310</t>
  </si>
  <si>
    <t>XN101486589</t>
  </si>
  <si>
    <t>XN101486648</t>
  </si>
  <si>
    <t>XN101487690</t>
  </si>
  <si>
    <t>XN101489598</t>
  </si>
  <si>
    <t>XN985-02058</t>
  </si>
  <si>
    <t>XN101490275</t>
  </si>
  <si>
    <t>XN101492118</t>
  </si>
  <si>
    <t>XN101495098</t>
  </si>
  <si>
    <t>XN101497780</t>
  </si>
  <si>
    <t>XN101497838</t>
  </si>
  <si>
    <t>XN101497851</t>
  </si>
  <si>
    <t>XN101498068</t>
  </si>
  <si>
    <t>XN101498210</t>
  </si>
  <si>
    <t>XN101498816</t>
  </si>
  <si>
    <t>XN101499777</t>
  </si>
  <si>
    <t>XN101499785</t>
  </si>
  <si>
    <t>XN101499786</t>
  </si>
  <si>
    <t>XN101503354</t>
  </si>
  <si>
    <t>XN101503358</t>
  </si>
  <si>
    <t>XN101505150</t>
  </si>
  <si>
    <t>XN101505344</t>
  </si>
  <si>
    <t>XN101506310</t>
  </si>
  <si>
    <t>XN101506330</t>
  </si>
  <si>
    <t>XN101506331</t>
  </si>
  <si>
    <t>XN101507205</t>
  </si>
  <si>
    <t>XN101507379</t>
  </si>
  <si>
    <t>XN101507404</t>
  </si>
  <si>
    <t>XN101509127</t>
  </si>
  <si>
    <t>XN101509230</t>
  </si>
  <si>
    <t>XN101510312</t>
  </si>
  <si>
    <t>XN101510321</t>
  </si>
  <si>
    <t>XN101512988</t>
  </si>
  <si>
    <t>XN101515899</t>
  </si>
  <si>
    <t>XN101515905</t>
  </si>
  <si>
    <t>XN101519364</t>
  </si>
  <si>
    <t>XN101519373</t>
  </si>
  <si>
    <t>XN101521109</t>
  </si>
  <si>
    <t>XN101521721</t>
  </si>
  <si>
    <t>XN101523731</t>
  </si>
  <si>
    <t>XN101523736</t>
  </si>
  <si>
    <t>XN101524393</t>
  </si>
  <si>
    <t>XN101524532</t>
  </si>
  <si>
    <t>XN101525191</t>
  </si>
  <si>
    <t>XN101525269</t>
  </si>
  <si>
    <t>XN101526385</t>
  </si>
  <si>
    <t>XN101526926</t>
  </si>
  <si>
    <t>XN101527118</t>
  </si>
  <si>
    <t>XN101527883</t>
  </si>
  <si>
    <t>XN101528990</t>
  </si>
  <si>
    <t>XN101529834</t>
  </si>
  <si>
    <t>XN101529835</t>
  </si>
  <si>
    <t>XN101535785</t>
  </si>
  <si>
    <t>XN101536904</t>
  </si>
  <si>
    <t>XN101536907</t>
  </si>
  <si>
    <t>XN101541520</t>
  </si>
  <si>
    <t>XN101543238</t>
  </si>
  <si>
    <t>XN101545287</t>
  </si>
  <si>
    <t>XN101563023</t>
  </si>
  <si>
    <t>XN101563026</t>
  </si>
  <si>
    <t>XN101563772</t>
  </si>
  <si>
    <t>XN101563807</t>
  </si>
  <si>
    <t>XN101563870</t>
  </si>
  <si>
    <t>XN101577220</t>
  </si>
  <si>
    <t>XN985-00002</t>
  </si>
  <si>
    <t>XN985-00008</t>
  </si>
  <si>
    <t>XN985-00240</t>
  </si>
  <si>
    <t>XN985-00016</t>
  </si>
  <si>
    <t>XN985-00032</t>
  </si>
  <si>
    <t>XN985-00241</t>
  </si>
  <si>
    <t>XN985-00037</t>
  </si>
  <si>
    <t>XN985-01271</t>
  </si>
  <si>
    <t>XN985-00053</t>
  </si>
  <si>
    <t>XN985-00055</t>
  </si>
  <si>
    <t>XN985-01415</t>
  </si>
  <si>
    <t>XN985-01267</t>
  </si>
  <si>
    <t>XN985-00060</t>
  </si>
  <si>
    <t>XN985-00062</t>
  </si>
  <si>
    <t>XN985-00064</t>
  </si>
  <si>
    <t>XN985-00066</t>
  </si>
  <si>
    <t>XN985-00068</t>
  </si>
  <si>
    <t>XN985-00070</t>
  </si>
  <si>
    <t>XN985-00581</t>
  </si>
  <si>
    <t>XN985-00638</t>
  </si>
  <si>
    <t>XN985-00074</t>
  </si>
  <si>
    <t>XN985-02131</t>
  </si>
  <si>
    <t>XN985-00603</t>
  </si>
  <si>
    <t>XN985-00076</t>
  </si>
  <si>
    <t>XN985-02132</t>
  </si>
  <si>
    <t>XN101572676</t>
  </si>
  <si>
    <t>XN985-00081</t>
  </si>
  <si>
    <t>XN985-01555</t>
  </si>
  <si>
    <t>XN985-02046</t>
  </si>
  <si>
    <t>XN985-00086</t>
  </si>
  <si>
    <t>XN985-01772</t>
  </si>
  <si>
    <t>XN101648422</t>
  </si>
  <si>
    <t>XN985-00088</t>
  </si>
  <si>
    <t>XN985-00090</t>
  </si>
  <si>
    <t>XN985-00443</t>
  </si>
  <si>
    <t>XN985-00092</t>
  </si>
  <si>
    <t>XN985-02138</t>
  </si>
  <si>
    <t>XN985-00724</t>
  </si>
  <si>
    <t>XN985-00094</t>
  </si>
  <si>
    <t>XN985-01460</t>
  </si>
  <si>
    <t>XN985-01290</t>
  </si>
  <si>
    <t>XN985-00096</t>
  </si>
  <si>
    <t>XN985-00723</t>
  </si>
  <si>
    <t>XN985-01063</t>
  </si>
  <si>
    <t>XN985-00098</t>
  </si>
  <si>
    <t>XN985-00400</t>
  </si>
  <si>
    <t>XN985-00863</t>
  </si>
  <si>
    <t>XN985-00100</t>
  </si>
  <si>
    <t>XN985-00390</t>
  </si>
  <si>
    <t>XN985-00108</t>
  </si>
  <si>
    <t>XN985-01139</t>
  </si>
  <si>
    <t>XN985-00114</t>
  </si>
  <si>
    <t>XN985-00570</t>
  </si>
  <si>
    <t>XN985-00118</t>
  </si>
  <si>
    <t>XN985-00120</t>
  </si>
  <si>
    <t>XN985-00122</t>
  </si>
  <si>
    <t>XN985-02077</t>
  </si>
  <si>
    <t>XN985-00124</t>
  </si>
  <si>
    <t>XN985-00809</t>
  </si>
  <si>
    <t>XN985-00126</t>
  </si>
  <si>
    <t>XN985-00813</t>
  </si>
  <si>
    <t>XN985-00386</t>
  </si>
  <si>
    <t>XN985-00129</t>
  </si>
  <si>
    <t>XN985-00139</t>
  </si>
  <si>
    <t>XN985-00396</t>
  </si>
  <si>
    <t>XN985-00149</t>
  </si>
  <si>
    <t>XN985-01238</t>
  </si>
  <si>
    <t>XN985-00152</t>
  </si>
  <si>
    <t>XN985-00672</t>
  </si>
  <si>
    <t>XN985-00161</t>
  </si>
  <si>
    <t>XN985-00504</t>
  </si>
  <si>
    <t>XN985-00165</t>
  </si>
  <si>
    <t>XN985-00675</t>
  </si>
  <si>
    <t>XN985-01217</t>
  </si>
  <si>
    <t>XN985-00169</t>
  </si>
  <si>
    <t>XN985-01513</t>
  </si>
  <si>
    <t>XN985-00171</t>
  </si>
  <si>
    <t>XN985-00669</t>
  </si>
  <si>
    <t>XN985-00866</t>
  </si>
  <si>
    <t>XN985-00173</t>
  </si>
  <si>
    <t>XN985-00174</t>
  </si>
  <si>
    <t>XN985-00176</t>
  </si>
  <si>
    <t>XN101657208</t>
  </si>
  <si>
    <t>XN985-00177</t>
  </si>
  <si>
    <t>XN985-00395</t>
  </si>
  <si>
    <t>XN985-00405</t>
  </si>
  <si>
    <t>XN985-00181</t>
  </si>
  <si>
    <t>XN985-00865</t>
  </si>
  <si>
    <t>XN985-00196</t>
  </si>
  <si>
    <t>XN985-00200</t>
  </si>
  <si>
    <t>XN985-00431</t>
  </si>
  <si>
    <t>XN985-00201</t>
  </si>
  <si>
    <t>XN985-00432</t>
  </si>
  <si>
    <t>XN985-00648</t>
  </si>
  <si>
    <t>XN985-00203</t>
  </si>
  <si>
    <t>XN985-00309</t>
  </si>
  <si>
    <t>XN985-00717</t>
  </si>
  <si>
    <t>XN985-00206</t>
  </si>
  <si>
    <t>XN985-00308</t>
  </si>
  <si>
    <t>XN985-00909</t>
  </si>
  <si>
    <t>XN985-00210</t>
  </si>
  <si>
    <t>XN985-00689</t>
  </si>
  <si>
    <t>XN985-00430</t>
  </si>
  <si>
    <t>XN985-00212</t>
  </si>
  <si>
    <t>XN985-00214</t>
  </si>
  <si>
    <t>XN985-00218</t>
  </si>
  <si>
    <t>XN985-00242</t>
  </si>
  <si>
    <t>XN985-00220</t>
  </si>
  <si>
    <t>XN985-00478</t>
  </si>
  <si>
    <t>XN985-00278</t>
  </si>
  <si>
    <t>XN985-00225</t>
  </si>
  <si>
    <t>XN985-00227</t>
  </si>
  <si>
    <t>XN985-00255</t>
  </si>
  <si>
    <t>XN985-01257</t>
  </si>
  <si>
    <t>XN985-00232</t>
  </si>
  <si>
    <t>XN985-02196</t>
  </si>
  <si>
    <t>XN985-00234</t>
  </si>
  <si>
    <t>XN985-00556</t>
  </si>
  <si>
    <t>XN985-00235</t>
  </si>
  <si>
    <t>XN985-00238</t>
  </si>
  <si>
    <t>XN985-00967</t>
  </si>
  <si>
    <t>XN100860928</t>
  </si>
  <si>
    <t>XN985-00246</t>
  </si>
  <si>
    <t>XN985-00248</t>
  </si>
  <si>
    <t>XN100860926</t>
  </si>
  <si>
    <t>XN985-00259</t>
  </si>
  <si>
    <t>XN985-00296</t>
  </si>
  <si>
    <t>XN985-00262</t>
  </si>
  <si>
    <t>XN985-00867</t>
  </si>
  <si>
    <t>XN985-00267</t>
  </si>
  <si>
    <t>XN100860916</t>
  </si>
  <si>
    <t>XN985-00268</t>
  </si>
  <si>
    <t>XN985-00555</t>
  </si>
  <si>
    <t>XN985-00269</t>
  </si>
  <si>
    <t>XN100860842</t>
  </si>
  <si>
    <t>XN985-00272</t>
  </si>
  <si>
    <t>XN985-01611</t>
  </si>
  <si>
    <t>XN985-00273</t>
  </si>
  <si>
    <t>XN985-00528</t>
  </si>
  <si>
    <t>XN985-00274</t>
  </si>
  <si>
    <t>XN985-00276</t>
  </si>
  <si>
    <t>XN985-00529</t>
  </si>
  <si>
    <t>XN985-00314</t>
  </si>
  <si>
    <t>XN985-00280</t>
  </si>
  <si>
    <t>XN985-00868</t>
  </si>
  <si>
    <t>XN985-00316</t>
  </si>
  <si>
    <t>XN985-00283</t>
  </si>
  <si>
    <t>XN985-00310</t>
  </si>
  <si>
    <t>XN985-00286</t>
  </si>
  <si>
    <t>XN985-00864</t>
  </si>
  <si>
    <t>XN985-00288</t>
  </si>
  <si>
    <t>XN985-02213</t>
  </si>
  <si>
    <t>XN985-01089</t>
  </si>
  <si>
    <t>XN985-00942</t>
  </si>
  <si>
    <t>XN985-00299</t>
  </si>
  <si>
    <t>XN985-01245</t>
  </si>
  <si>
    <t>XN985-01181</t>
  </si>
  <si>
    <t>XN985-00301</t>
  </si>
  <si>
    <t>XN985-02189</t>
  </si>
  <si>
    <t>XN985-01179</t>
  </si>
  <si>
    <t>XN985-01180</t>
  </si>
  <si>
    <t>XN985-01178</t>
  </si>
  <si>
    <t>XN985-01914</t>
  </si>
  <si>
    <t>XN985-01915</t>
  </si>
  <si>
    <t>XN985-01655</t>
  </si>
  <si>
    <t>XN985-01182</t>
  </si>
  <si>
    <t>XN985-02128</t>
  </si>
  <si>
    <t>XN985-00321</t>
  </si>
  <si>
    <t>XN985-02062</t>
  </si>
  <si>
    <t>XN985-00324</t>
  </si>
  <si>
    <t>XN985-01916</t>
  </si>
  <si>
    <t>XN985-00332</t>
  </si>
  <si>
    <t>XN985-01977</t>
  </si>
  <si>
    <t>XN985-02088</t>
  </si>
  <si>
    <t>XN985-00334</t>
  </si>
  <si>
    <t>XN101698638</t>
  </si>
  <si>
    <t>XN101697232</t>
  </si>
  <si>
    <t>XN985-00336</t>
  </si>
  <si>
    <t>XN101697933</t>
  </si>
  <si>
    <t>XN985-00340</t>
  </si>
  <si>
    <t>XN101295943</t>
  </si>
  <si>
    <t>XN985-00341</t>
  </si>
  <si>
    <t>XN985-01775</t>
  </si>
  <si>
    <t>XN985-00343</t>
  </si>
  <si>
    <t>XN985-01774</t>
  </si>
  <si>
    <t>XN985-00345</t>
  </si>
  <si>
    <t>XN985-00641</t>
  </si>
  <si>
    <t>XN985-00347</t>
  </si>
  <si>
    <t>XN985-00349</t>
  </si>
  <si>
    <t>XN985-00643</t>
  </si>
  <si>
    <t>XN985-00531</t>
  </si>
  <si>
    <t>XN985-01943</t>
  </si>
  <si>
    <t>XN985-00358</t>
  </si>
  <si>
    <t>XN985-00838</t>
  </si>
  <si>
    <t>XN985-00362</t>
  </si>
  <si>
    <t>XN985-00365</t>
  </si>
  <si>
    <t>XN985-00373</t>
  </si>
  <si>
    <t>XN985-02085</t>
  </si>
  <si>
    <t>XN985-01248</t>
  </si>
  <si>
    <t>XN985-00375</t>
  </si>
  <si>
    <t>XN985-00532</t>
  </si>
  <si>
    <t>XN985-00786</t>
  </si>
  <si>
    <t>XN985-00377</t>
  </si>
  <si>
    <t>XN985-00442</t>
  </si>
  <si>
    <t>XN985-00487</t>
  </si>
  <si>
    <t>XN985-00983</t>
  </si>
  <si>
    <t>XN985-00535</t>
  </si>
  <si>
    <t>XN985-00397</t>
  </si>
  <si>
    <t>XN985-00735</t>
  </si>
  <si>
    <t>XN985-00404</t>
  </si>
  <si>
    <t>XN985-00879</t>
  </si>
  <si>
    <t>XN985-00408</t>
  </si>
  <si>
    <t>XN985-00412</t>
  </si>
  <si>
    <t>XN985-00413</t>
  </si>
  <si>
    <t>XN985-00720</t>
  </si>
  <si>
    <t>XN985-00415</t>
  </si>
  <si>
    <t>XN985-00416</t>
  </si>
  <si>
    <t>XN985-00417</t>
  </si>
  <si>
    <t>XN985-00418</t>
  </si>
  <si>
    <t>XN985-01487</t>
  </si>
  <si>
    <t>XN985-00419</t>
  </si>
  <si>
    <t>XN985-00423</t>
  </si>
  <si>
    <t>XN101578083</t>
  </si>
  <si>
    <t>XN985-01365</t>
  </si>
  <si>
    <t>XN985-01106</t>
  </si>
  <si>
    <t>XN985-00647</t>
  </si>
  <si>
    <t>XN101572461</t>
  </si>
  <si>
    <t>XN985-00444</t>
  </si>
  <si>
    <t>XN985-00745</t>
  </si>
  <si>
    <t>XN985-00450</t>
  </si>
  <si>
    <t>XN985-00853</t>
  </si>
  <si>
    <t>XN985-00456</t>
  </si>
  <si>
    <t>XN985-00852</t>
  </si>
  <si>
    <t>XN985-00458</t>
  </si>
  <si>
    <t>XN985-00844</t>
  </si>
  <si>
    <t>XN985-00459</t>
  </si>
  <si>
    <t>XN985-00845</t>
  </si>
  <si>
    <t>XN985-00514</t>
  </si>
  <si>
    <t>XN985-00463</t>
  </si>
  <si>
    <t>XN985-00743</t>
  </si>
  <si>
    <t>XN985-00513</t>
  </si>
  <si>
    <t>XN985-00465</t>
  </si>
  <si>
    <t>XN985-01999</t>
  </si>
  <si>
    <t>XN985-00858</t>
  </si>
  <si>
    <t>XN985-00469</t>
  </si>
  <si>
    <t>XN101305343</t>
  </si>
  <si>
    <t>XN985-00472</t>
  </si>
  <si>
    <t>XN985-00473</t>
  </si>
  <si>
    <t>XN985-00476</t>
  </si>
  <si>
    <t>XN985-00980</t>
  </si>
  <si>
    <t>XN985-00477</t>
  </si>
  <si>
    <t>XN100873221</t>
  </si>
  <si>
    <t>XN985-00481</t>
  </si>
  <si>
    <t>XNR101288277</t>
  </si>
  <si>
    <t>XN985-00486</t>
  </si>
  <si>
    <t>XN100873219</t>
  </si>
  <si>
    <t>XN985-00489</t>
  </si>
  <si>
    <t>XN985-00886</t>
  </si>
  <si>
    <t>XN985-00494</t>
  </si>
  <si>
    <t>XN985-00873</t>
  </si>
  <si>
    <t>XN985-00497</t>
  </si>
  <si>
    <t>XN985-01099</t>
  </si>
  <si>
    <t>XN985-00498</t>
  </si>
  <si>
    <t>XN985-01913</t>
  </si>
  <si>
    <t>XN985-01912</t>
  </si>
  <si>
    <t>XN985-00500</t>
  </si>
  <si>
    <t>XN985-01911</t>
  </si>
  <si>
    <t>XN985-00501</t>
  </si>
  <si>
    <t>XN985-00887</t>
  </si>
  <si>
    <t>XN985-00507</t>
  </si>
  <si>
    <t>XN100838308</t>
  </si>
  <si>
    <t>XN101518839</t>
  </si>
  <si>
    <t>XN985-00509</t>
  </si>
  <si>
    <t>XN985-00974</t>
  </si>
  <si>
    <t>XN985-00787</t>
  </si>
  <si>
    <t>XN101688743</t>
  </si>
  <si>
    <t>XN985-01256</t>
  </si>
  <si>
    <t>XN985-00516</t>
  </si>
  <si>
    <t>XN985-00518</t>
  </si>
  <si>
    <t>XN985-00523</t>
  </si>
  <si>
    <t>XN985-00524</t>
  </si>
  <si>
    <t>XN100837813</t>
  </si>
  <si>
    <t>XN985-00525</t>
  </si>
  <si>
    <t>XN985-00526</t>
  </si>
  <si>
    <t>XN985-01454</t>
  </si>
  <si>
    <t>XN985-00538</t>
  </si>
  <si>
    <t>XN985-02310</t>
  </si>
  <si>
    <t>XN985-00537</t>
  </si>
  <si>
    <t>XN101625288</t>
  </si>
  <si>
    <t>XN101674746</t>
  </si>
  <si>
    <t>XN101623272</t>
  </si>
  <si>
    <t>XNR101257792</t>
  </si>
  <si>
    <t>XNR101260925</t>
  </si>
  <si>
    <t>XN985-00540</t>
  </si>
  <si>
    <t>XN985-00541</t>
  </si>
  <si>
    <t>XNR101257790</t>
  </si>
  <si>
    <t>XN985-00543</t>
  </si>
  <si>
    <t>XN985-00544</t>
  </si>
  <si>
    <t>XNR101257788</t>
  </si>
  <si>
    <t>XN985-00549</t>
  </si>
  <si>
    <t>XN985-01602</t>
  </si>
  <si>
    <t>XN985-02124</t>
  </si>
  <si>
    <t>XN985-01596</t>
  </si>
  <si>
    <t>XN985-00553</t>
  </si>
  <si>
    <t>XN985-01553</t>
  </si>
  <si>
    <t>XN985-01600</t>
  </si>
  <si>
    <t>XN985-01601</t>
  </si>
  <si>
    <t>XN985-00557</t>
  </si>
  <si>
    <t>XN985-00558</t>
  </si>
  <si>
    <t>XN985-01888</t>
  </si>
  <si>
    <t>XN985-00563</t>
  </si>
  <si>
    <t>XN985-01889</t>
  </si>
  <si>
    <t>XN985-00564</t>
  </si>
  <si>
    <t>XN985-02245</t>
  </si>
  <si>
    <t>XN101630730</t>
  </si>
  <si>
    <t>XN985-00573</t>
  </si>
  <si>
    <t>XN985-00574</t>
  </si>
  <si>
    <t>XN101628705</t>
  </si>
  <si>
    <t>XN985-00576</t>
  </si>
  <si>
    <t>XN101452134</t>
  </si>
  <si>
    <t>XN985-00577</t>
  </si>
  <si>
    <t>XN985-01804</t>
  </si>
  <si>
    <t>XN985-00579</t>
  </si>
  <si>
    <t>XN985-00580</t>
  </si>
  <si>
    <t>XN985-02032</t>
  </si>
  <si>
    <t>XN985-00582</t>
  </si>
  <si>
    <t>XN985-00583</t>
  </si>
  <si>
    <t>XN101578959</t>
  </si>
  <si>
    <t>XN985-00586</t>
  </si>
  <si>
    <t>XN985-00587</t>
  </si>
  <si>
    <t>XN985-02265</t>
  </si>
  <si>
    <t>XN985-00589</t>
  </si>
  <si>
    <t>XNR101239474</t>
  </si>
  <si>
    <t>XN985-00590</t>
  </si>
  <si>
    <t>XN985-01439</t>
  </si>
  <si>
    <t>XN985-00591</t>
  </si>
  <si>
    <t>XN985-00888</t>
  </si>
  <si>
    <t>XN985-00592</t>
  </si>
  <si>
    <t>XN985-00708</t>
  </si>
  <si>
    <t>XN985-00593</t>
  </si>
  <si>
    <t>XN985-01598</t>
  </si>
  <si>
    <t>XN985-00597</t>
  </si>
  <si>
    <t>XN985-01599</t>
  </si>
  <si>
    <t>XN985-00598</t>
  </si>
  <si>
    <t>XN985-00831</t>
  </si>
  <si>
    <t>XN985-00601</t>
  </si>
  <si>
    <t>XN101340638</t>
  </si>
  <si>
    <t>XN985-00606</t>
  </si>
  <si>
    <t>XN985-01131</t>
  </si>
  <si>
    <t>XN985-00607</t>
  </si>
  <si>
    <t>XN985-01541</t>
  </si>
  <si>
    <t>XN985-01733</t>
  </si>
  <si>
    <t>XN985-00611</t>
  </si>
  <si>
    <t>XN985-01673</t>
  </si>
  <si>
    <t>XN985-00620</t>
  </si>
  <si>
    <t>XN985-01654</t>
  </si>
  <si>
    <t>XN985-00621</t>
  </si>
  <si>
    <t>XN985-00629</t>
  </si>
  <si>
    <t>XN985-00630</t>
  </si>
  <si>
    <t>XN985-01592</t>
  </si>
  <si>
    <t>XN985-00631</t>
  </si>
  <si>
    <t>XN985-00637</t>
  </si>
  <si>
    <t>XN985-01544</t>
  </si>
  <si>
    <t>XN985-00640</t>
  </si>
  <si>
    <t>XN985-01593</t>
  </si>
  <si>
    <t>XN985-00922</t>
  </si>
  <si>
    <t>XN985-00924</t>
  </si>
  <si>
    <t>XN985-01102</t>
  </si>
  <si>
    <t>XN985-00930</t>
  </si>
  <si>
    <t>XN101593988</t>
  </si>
  <si>
    <t>XN985-00649</t>
  </si>
  <si>
    <t>XN985-00650</t>
  </si>
  <si>
    <t>XN985-00660</t>
  </si>
  <si>
    <t>XN101642608</t>
  </si>
  <si>
    <t>XN985-00668</t>
  </si>
  <si>
    <t>XN101664202</t>
  </si>
  <si>
    <t>XN985-00670</t>
  </si>
  <si>
    <t>XN985-00775</t>
  </si>
  <si>
    <t>XN985-00686</t>
  </si>
  <si>
    <t>XN985-01736</t>
  </si>
  <si>
    <t>XN985-02232</t>
  </si>
  <si>
    <t>XN985-00692</t>
  </si>
  <si>
    <t>XN985-01125</t>
  </si>
  <si>
    <t>XN985-01334</t>
  </si>
  <si>
    <t>XN985-00695</t>
  </si>
  <si>
    <t>XN985-01364</t>
  </si>
  <si>
    <t>XN985-02126</t>
  </si>
  <si>
    <t>XN985-02149</t>
  </si>
  <si>
    <t>XN985-00703</t>
  </si>
  <si>
    <t>XN985-01594</t>
  </si>
  <si>
    <t>XN985-00709</t>
  </si>
  <si>
    <t>XN985-01491</t>
  </si>
  <si>
    <t>XN985-00710</t>
  </si>
  <si>
    <t>XN985-01998</t>
  </si>
  <si>
    <t>XN985-00714</t>
  </si>
  <si>
    <t>XN101635557</t>
  </si>
  <si>
    <t>XN985-01595</t>
  </si>
  <si>
    <t>XN985-01339</t>
  </si>
  <si>
    <t>XN101340654</t>
  </si>
  <si>
    <t>XN985-00727</t>
  </si>
  <si>
    <t>XN985-01591</t>
  </si>
  <si>
    <t>XN985-00776</t>
  </si>
  <si>
    <t>XN985-00737</t>
  </si>
  <si>
    <t>XN985-01735</t>
  </si>
  <si>
    <t>XN985-00744</t>
  </si>
  <si>
    <t>XN985-01590</t>
  </si>
  <si>
    <t>XN985-00746</t>
  </si>
  <si>
    <t>XN985-01734</t>
  </si>
  <si>
    <t>XN985-00747</t>
  </si>
  <si>
    <t>XN101451385</t>
  </si>
  <si>
    <t>XN985-00750</t>
  </si>
  <si>
    <t>XN101572464</t>
  </si>
  <si>
    <t>XN985-00751</t>
  </si>
  <si>
    <t>XN101703096</t>
  </si>
  <si>
    <t>XN985-00755</t>
  </si>
  <si>
    <t>XN985-02312</t>
  </si>
  <si>
    <t>XN985-00765</t>
  </si>
  <si>
    <t>XN101645250</t>
  </si>
  <si>
    <t>XN985-00767</t>
  </si>
  <si>
    <t>XN985-00769</t>
  </si>
  <si>
    <t>XN985-00771</t>
  </si>
  <si>
    <t>XN985-00773</t>
  </si>
  <si>
    <t>XN985-00774</t>
  </si>
  <si>
    <t>XN985-00778</t>
  </si>
  <si>
    <t>XN985-00780</t>
  </si>
  <si>
    <t>XN985-01608</t>
  </si>
  <si>
    <t>XN985-00785</t>
  </si>
  <si>
    <t>XN985-00869</t>
  </si>
  <si>
    <t>XN985-00795</t>
  </si>
  <si>
    <t>XN985-02054</t>
  </si>
  <si>
    <t>XN985-00797</t>
  </si>
  <si>
    <t>XN985-02056</t>
  </si>
  <si>
    <t>XN985-02052</t>
  </si>
  <si>
    <t>XN985-00804</t>
  </si>
  <si>
    <t>XN985-02055</t>
  </si>
  <si>
    <t>XN985-00811</t>
  </si>
  <si>
    <t>XN985-02053</t>
  </si>
  <si>
    <t>XN985-02103</t>
  </si>
  <si>
    <t>XN985-00822</t>
  </si>
  <si>
    <t>XN985-00823</t>
  </si>
  <si>
    <t>XN985-00826</t>
  </si>
  <si>
    <t>XN985-00935</t>
  </si>
  <si>
    <t>XN985-00833</t>
  </si>
  <si>
    <t>XN985-00837</t>
  </si>
  <si>
    <t>XN985-00840</t>
  </si>
  <si>
    <t>XN985-00846</t>
  </si>
  <si>
    <t>XN985-00847</t>
  </si>
  <si>
    <t>XN985-00848</t>
  </si>
  <si>
    <t>XN985-00850</t>
  </si>
  <si>
    <t>XN985-01064</t>
  </si>
  <si>
    <t>XN985-01258</t>
  </si>
  <si>
    <t>XN985-00854</t>
  </si>
  <si>
    <t>XN985-01115</t>
  </si>
  <si>
    <t>XN985-00855</t>
  </si>
  <si>
    <t>XN985-00856</t>
  </si>
  <si>
    <t>XN985-00857</t>
  </si>
  <si>
    <t>XN985-00862</t>
  </si>
  <si>
    <t>XN985-01066</t>
  </si>
  <si>
    <t>XN985-00877</t>
  </si>
  <si>
    <t>XN985-00878</t>
  </si>
  <si>
    <t>XN985-00880</t>
  </si>
  <si>
    <t>XN985-00882</t>
  </si>
  <si>
    <t>XN985-00884</t>
  </si>
  <si>
    <t>XN985-01067</t>
  </si>
  <si>
    <t>XN985-01702</t>
  </si>
  <si>
    <t>XN985-00891</t>
  </si>
  <si>
    <t>XN985-00892</t>
  </si>
  <si>
    <t>XN985-00919</t>
  </si>
  <si>
    <t>XN985-00931</t>
  </si>
  <si>
    <t>XN985-02226</t>
  </si>
  <si>
    <t>XN985-00936</t>
  </si>
  <si>
    <t>XN985-01246</t>
  </si>
  <si>
    <t>XN985-00941</t>
  </si>
  <si>
    <t>XN985-01092</t>
  </si>
  <si>
    <t>XN985-00955</t>
  </si>
  <si>
    <t>XN985-01641</t>
  </si>
  <si>
    <t>XN985-00956</t>
  </si>
  <si>
    <t>XN985-02225</t>
  </si>
  <si>
    <t>XN985-00959</t>
  </si>
  <si>
    <t>XN985-00960</t>
  </si>
  <si>
    <t>XN985-01425</t>
  </si>
  <si>
    <t>XNR101290853</t>
  </si>
  <si>
    <t>XN985-00968</t>
  </si>
  <si>
    <t>XN985-00972</t>
  </si>
  <si>
    <t>XN985-00973</t>
  </si>
  <si>
    <t>XN985-00981</t>
  </si>
  <si>
    <t>XN985-01642</t>
  </si>
  <si>
    <t>XN985-01062</t>
  </si>
  <si>
    <t>XN985-01065</t>
  </si>
  <si>
    <t>XN985-01447</t>
  </si>
  <si>
    <t>XN985-01068</t>
  </si>
  <si>
    <t>XN985-01651</t>
  </si>
  <si>
    <t>XN985-01069</t>
  </si>
  <si>
    <t>XN985-01070</t>
  </si>
  <si>
    <t>XN985-01071</t>
  </si>
  <si>
    <t>XN985-01076</t>
  </si>
  <si>
    <t>XN985-01208</t>
  </si>
  <si>
    <t>XN985-01078</t>
  </si>
  <si>
    <t>XN985-01082</t>
  </si>
  <si>
    <t>XN985-01084</t>
  </si>
  <si>
    <t>XN985-01085</t>
  </si>
  <si>
    <t>XN985-01091</t>
  </si>
  <si>
    <t>XN985-01133</t>
  </si>
  <si>
    <t>XN985-01097</t>
  </si>
  <si>
    <t>XN985-01512</t>
  </si>
  <si>
    <t>XN985-01101</t>
  </si>
  <si>
    <t>XN985-01613</t>
  </si>
  <si>
    <t>XN985-01790</t>
  </si>
  <si>
    <t>XN985-01103</t>
  </si>
  <si>
    <t>XN985-01113</t>
  </si>
  <si>
    <t>XN985-01114</t>
  </si>
  <si>
    <t>XN985-01135</t>
  </si>
  <si>
    <t>XN985-01636</t>
  </si>
  <si>
    <t>XN985-01429</t>
  </si>
  <si>
    <t>XN985-01146</t>
  </si>
  <si>
    <t>XN985-01163</t>
  </si>
  <si>
    <t>XN985-01167</t>
  </si>
  <si>
    <t>XN985-01176</t>
  </si>
  <si>
    <t>XN985-01177</t>
  </si>
  <si>
    <t>XN985-01200</t>
  </si>
  <si>
    <t>XN985-01615</t>
  </si>
  <si>
    <t>XN985-01201</t>
  </si>
  <si>
    <t>XN985-01614</t>
  </si>
  <si>
    <t>XN985-01202</t>
  </si>
  <si>
    <t>XN985-01203</t>
  </si>
  <si>
    <t>XN985-01204</t>
  </si>
  <si>
    <t>XN985-02012</t>
  </si>
  <si>
    <t>XN985-01214</t>
  </si>
  <si>
    <t>XN985-01215</t>
  </si>
  <si>
    <t>XN985-01612</t>
  </si>
  <si>
    <t>XN985-01216</t>
  </si>
  <si>
    <t>XN101340611</t>
  </si>
  <si>
    <t>XN985-01219</t>
  </si>
  <si>
    <t>XN985-01231</t>
  </si>
  <si>
    <t>XN985-01616</t>
  </si>
  <si>
    <t>XN985-01233</t>
  </si>
  <si>
    <t>XN985-01235</t>
  </si>
  <si>
    <t>XN985-01239</t>
  </si>
  <si>
    <t>XN985-01617</t>
  </si>
  <si>
    <t>XN985-01265</t>
  </si>
  <si>
    <t>XN985-01792</t>
  </si>
  <si>
    <t>XN985-01266</t>
  </si>
  <si>
    <t>XN985-01270</t>
  </si>
  <si>
    <t>XN985-01791</t>
  </si>
  <si>
    <t>XN985-01280</t>
  </si>
  <si>
    <t>XN985-01283</t>
  </si>
  <si>
    <t>XN985-02083</t>
  </si>
  <si>
    <t>XN985-01302</t>
  </si>
  <si>
    <t>XN985-01306</t>
  </si>
  <si>
    <t>XN985-01317</t>
  </si>
  <si>
    <t>XN985-01321</t>
  </si>
  <si>
    <t>XN985-01335</t>
  </si>
  <si>
    <t>XN101617671</t>
  </si>
  <si>
    <t>XN985-01336</t>
  </si>
  <si>
    <t>XN985-02304</t>
  </si>
  <si>
    <t>XN985-01340</t>
  </si>
  <si>
    <t>XN985-01350</t>
  </si>
  <si>
    <t>XN985-01358</t>
  </si>
  <si>
    <t>XN985-01359</t>
  </si>
  <si>
    <t>XN985-01360</t>
  </si>
  <si>
    <t>XN985-01619</t>
  </si>
  <si>
    <t>XN985-01368</t>
  </si>
  <si>
    <t>XN985-01410</t>
  </si>
  <si>
    <t>XN101684288</t>
  </si>
  <si>
    <t>XN985-01423</t>
  </si>
  <si>
    <t>XN985-02227</t>
  </si>
  <si>
    <t>XN985-01891</t>
  </si>
  <si>
    <t>XN985-02233</t>
  </si>
  <si>
    <t>XN985-01434</t>
  </si>
  <si>
    <t>XN985-01890</t>
  </si>
  <si>
    <t>XN985-01441</t>
  </si>
  <si>
    <t>XN985-01444</t>
  </si>
  <si>
    <t>XN985-01445</t>
  </si>
  <si>
    <t>XN985-01446</t>
  </si>
  <si>
    <t>XN985-01466</t>
  </si>
  <si>
    <t>XN985-01467</t>
  </si>
  <si>
    <t>XN985-01895</t>
  </si>
  <si>
    <t>XN985-01479</t>
  </si>
  <si>
    <t>XN985-01484</t>
  </si>
  <si>
    <t>XN985-01486</t>
  </si>
  <si>
    <t>XN985-01524</t>
  </si>
  <si>
    <t>XN985-01500</t>
  </si>
  <si>
    <t>XN985-01501</t>
  </si>
  <si>
    <t>XN985-01502</t>
  </si>
  <si>
    <t>XN985-01503</t>
  </si>
  <si>
    <t>XN985-01504</t>
  </si>
  <si>
    <t>XN985-01634</t>
  </si>
  <si>
    <t>XN985-01507</t>
  </si>
  <si>
    <t>XN101616037</t>
  </si>
  <si>
    <t>XN985-01508</t>
  </si>
  <si>
    <t>XN985-01520</t>
  </si>
  <si>
    <t>XN985-01522</t>
  </si>
  <si>
    <t>XN985-01537</t>
  </si>
  <si>
    <t>XN985-01538</t>
  </si>
  <si>
    <t>XN985-01539</t>
  </si>
  <si>
    <t>XN985-01540</t>
  </si>
  <si>
    <t>XN985-01542</t>
  </si>
  <si>
    <t>XN985-01543</t>
  </si>
  <si>
    <t>XN985-01551</t>
  </si>
  <si>
    <t>XN985-01557</t>
  </si>
  <si>
    <t>XN985-01565</t>
  </si>
  <si>
    <t>XN985-01567</t>
  </si>
  <si>
    <t>XN985-01568</t>
  </si>
  <si>
    <t>XN985-01569</t>
  </si>
  <si>
    <t>XN985-01570</t>
  </si>
  <si>
    <t>XN985-01571</t>
  </si>
  <si>
    <t>XN985-01572</t>
  </si>
  <si>
    <t>XN985-01573</t>
  </si>
  <si>
    <t>XN985-01574</t>
  </si>
  <si>
    <t>XN985-01575</t>
  </si>
  <si>
    <t>XN985-01576</t>
  </si>
  <si>
    <t>XN985-01577</t>
  </si>
  <si>
    <t>XN100855895</t>
  </si>
  <si>
    <t>XN985-01578</t>
  </si>
  <si>
    <t>XN985-01579</t>
  </si>
  <si>
    <t>XN985-01589</t>
  </si>
  <si>
    <t>XN100855884</t>
  </si>
  <si>
    <t>XN101578191</t>
  </si>
  <si>
    <t>XN100855851</t>
  </si>
  <si>
    <t>XN985-01917</t>
  </si>
  <si>
    <t>XN100855828</t>
  </si>
  <si>
    <t>XN985-01629</t>
  </si>
  <si>
    <t>XN985-01630</t>
  </si>
  <si>
    <t>XN985-01631</t>
  </si>
  <si>
    <t>XN101705961</t>
  </si>
  <si>
    <t>XN985-01632</t>
  </si>
  <si>
    <t>XN985-01643</t>
  </si>
  <si>
    <t>XN985-01653</t>
  </si>
  <si>
    <t>XN985-01656</t>
  </si>
  <si>
    <t>XN985-01661</t>
  </si>
  <si>
    <t>XN985-01670</t>
  </si>
  <si>
    <t>XN985-01764</t>
  </si>
  <si>
    <t>XN985-01769</t>
  </si>
  <si>
    <t>XN985-01771</t>
  </si>
  <si>
    <t>XN985-02089</t>
  </si>
  <si>
    <t>XN985-02199</t>
  </si>
  <si>
    <t>XN985-01926</t>
  </si>
  <si>
    <t>XN985-01925</t>
  </si>
  <si>
    <t>XN985-01793</t>
  </si>
  <si>
    <t>XN985-01924</t>
  </si>
  <si>
    <t>XN985-01808</t>
  </si>
  <si>
    <t>XN985-01809</t>
  </si>
  <si>
    <t>XN985-01810</t>
  </si>
  <si>
    <t>XN985-01811</t>
  </si>
  <si>
    <t>XN985-01812</t>
  </si>
  <si>
    <t>XN985-01813</t>
  </si>
  <si>
    <t>XN101577316</t>
  </si>
  <si>
    <t>XN101589115</t>
  </si>
  <si>
    <t>XN985-01905</t>
  </si>
  <si>
    <t>XN101526350</t>
  </si>
  <si>
    <t>XN985-01927</t>
  </si>
  <si>
    <t>XN985-01928</t>
  </si>
  <si>
    <t>XN985-01929</t>
  </si>
  <si>
    <t>XN985-01937</t>
  </si>
  <si>
    <t>XN985-01938</t>
  </si>
  <si>
    <t>XN985-01947</t>
  </si>
  <si>
    <t>XN985-01948</t>
  </si>
  <si>
    <t>XN985-01949</t>
  </si>
  <si>
    <t>XN985-01950</t>
  </si>
  <si>
    <t>XN985-01951</t>
  </si>
  <si>
    <t>XN985-01996</t>
  </si>
  <si>
    <t>XN985-02045</t>
  </si>
  <si>
    <t>XN985-02047</t>
  </si>
  <si>
    <t>XN985-02061</t>
  </si>
  <si>
    <t>XN985-02069</t>
  </si>
  <si>
    <t>XN101680902</t>
  </si>
  <si>
    <t>XN101680890</t>
  </si>
  <si>
    <t>XN985-02078</t>
  </si>
  <si>
    <t>XN101680811</t>
  </si>
  <si>
    <t>XN985-02318</t>
  </si>
  <si>
    <t>XN101674753</t>
  </si>
  <si>
    <t>XN101680797</t>
  </si>
  <si>
    <t>XN985-02181</t>
  </si>
  <si>
    <t>XN985-02129</t>
  </si>
  <si>
    <t>XN985-02130</t>
  </si>
  <si>
    <t>XN985-02133</t>
  </si>
  <si>
    <t>XN985-02135</t>
  </si>
  <si>
    <t>XN985-02171</t>
  </si>
  <si>
    <t>XNR101288876</t>
  </si>
  <si>
    <t>XN985-02179</t>
  </si>
  <si>
    <t>XN985-02180</t>
  </si>
  <si>
    <t>XN985-02182</t>
  </si>
  <si>
    <t>XN985-02195</t>
  </si>
  <si>
    <t>XN985-01919</t>
  </si>
  <si>
    <t>XN985-02231</t>
  </si>
  <si>
    <t>XN985-01920</t>
  </si>
  <si>
    <t>XN985-02256</t>
  </si>
  <si>
    <t>XN985-02257</t>
  </si>
  <si>
    <t>XN985-02269</t>
  </si>
  <si>
    <t>XN985-02307</t>
  </si>
  <si>
    <t>XN985-02308</t>
  </si>
  <si>
    <t>XN986-00181</t>
  </si>
  <si>
    <t>XN101305147</t>
  </si>
  <si>
    <t>XN100868872</t>
  </si>
  <si>
    <t>XNR101288741</t>
  </si>
  <si>
    <t>XN100868868</t>
  </si>
  <si>
    <t>XNR101285999</t>
  </si>
  <si>
    <t>XNR101276278</t>
  </si>
  <si>
    <t>XN100810843</t>
  </si>
  <si>
    <t>XN101518835</t>
  </si>
  <si>
    <t>XN101629474</t>
  </si>
  <si>
    <t>XN985-01921</t>
  </si>
  <si>
    <t>XN985-01922</t>
  </si>
  <si>
    <t>XN101345017</t>
  </si>
  <si>
    <t>XN101590634</t>
  </si>
  <si>
    <t>XN101623261</t>
  </si>
  <si>
    <t>XN101055670</t>
  </si>
  <si>
    <t>XN101055671</t>
  </si>
  <si>
    <t>XN101055668</t>
  </si>
  <si>
    <t>XN101055674</t>
  </si>
  <si>
    <t>XN101055673</t>
  </si>
  <si>
    <t>XN101620446</t>
  </si>
  <si>
    <t>XN101640179</t>
  </si>
  <si>
    <t>XN101641530</t>
  </si>
  <si>
    <t>XN101723139</t>
  </si>
  <si>
    <t>XN985-01978</t>
  </si>
  <si>
    <t>XN101580818</t>
  </si>
  <si>
    <t>XN101578260</t>
  </si>
  <si>
    <t>XN101677814</t>
  </si>
  <si>
    <t>XNR101228351</t>
  </si>
  <si>
    <t>XN101532634</t>
  </si>
  <si>
    <t>XN101518830</t>
  </si>
  <si>
    <t>XN101583778</t>
  </si>
  <si>
    <t>XN101586869</t>
  </si>
  <si>
    <t>XN100929876</t>
  </si>
  <si>
    <t>XN100971189</t>
  </si>
  <si>
    <t>XN100929875</t>
  </si>
  <si>
    <t>XN985-01414</t>
  </si>
  <si>
    <t>XN101305359</t>
  </si>
  <si>
    <t>XN100852853</t>
  </si>
  <si>
    <t>XN100848362</t>
  </si>
  <si>
    <t>XN100852850</t>
  </si>
  <si>
    <t>XN101588934</t>
  </si>
  <si>
    <t>XN101678668</t>
  </si>
  <si>
    <t>XN100929823</t>
  </si>
  <si>
    <t>XN100929822</t>
  </si>
  <si>
    <t>XN100929821</t>
  </si>
  <si>
    <t>XN985-00849</t>
  </si>
  <si>
    <t>XN101626829</t>
  </si>
  <si>
    <t>XN101518759</t>
  </si>
  <si>
    <t>XN101651001</t>
  </si>
  <si>
    <t>XN101668910</t>
  </si>
  <si>
    <t>XN101381798</t>
  </si>
  <si>
    <t>XN101381799</t>
  </si>
  <si>
    <t>XN101381800</t>
  </si>
  <si>
    <t>XN101653643</t>
  </si>
  <si>
    <t>XN101722349</t>
  </si>
  <si>
    <t>XN101386224</t>
  </si>
  <si>
    <t>XN101386228</t>
  </si>
  <si>
    <t>XN101681840</t>
  </si>
  <si>
    <t>XN101741640</t>
  </si>
  <si>
    <t>XN101711012</t>
  </si>
  <si>
    <t>XN101727851</t>
  </si>
  <si>
    <t>XN101727916</t>
  </si>
  <si>
    <t>XN101719383</t>
  </si>
  <si>
    <t>XN101746094</t>
  </si>
  <si>
    <t>XN101746261</t>
  </si>
  <si>
    <t>XN101751216</t>
  </si>
  <si>
    <t>XN101751159</t>
  </si>
  <si>
    <t>XN101751244</t>
  </si>
  <si>
    <t>XN101706988</t>
  </si>
  <si>
    <t>XN101707022</t>
  </si>
  <si>
    <t>XN101706282</t>
  </si>
  <si>
    <t>XN101707652</t>
  </si>
  <si>
    <t>XN101707726</t>
  </si>
  <si>
    <t>XN101715016</t>
  </si>
  <si>
    <t>XN101715064</t>
  </si>
  <si>
    <t>XN101738394</t>
  </si>
  <si>
    <t>XN101738462</t>
  </si>
  <si>
    <t>XN101738460</t>
  </si>
  <si>
    <t>XN101738390</t>
  </si>
  <si>
    <t>XN101738431</t>
  </si>
  <si>
    <t>XN101738384</t>
  </si>
  <si>
    <t>XN101759885</t>
  </si>
  <si>
    <t>XN101750626</t>
  </si>
  <si>
    <t>XN101755413</t>
  </si>
  <si>
    <t>XN101769067</t>
  </si>
  <si>
    <t>XN101747282</t>
  </si>
  <si>
    <t>XN101770990</t>
  </si>
  <si>
    <t>XN101776340</t>
  </si>
  <si>
    <t>XN101809969</t>
  </si>
  <si>
    <t>XN101768878</t>
  </si>
  <si>
    <t>XN101665326</t>
  </si>
  <si>
    <t>XN101665330</t>
  </si>
  <si>
    <t>XN101774160</t>
  </si>
  <si>
    <t>XN101694331</t>
  </si>
  <si>
    <t>XN101815594</t>
  </si>
  <si>
    <t>XN101886524</t>
  </si>
  <si>
    <t>XN101890093</t>
  </si>
  <si>
    <t>XN101888347</t>
  </si>
  <si>
    <t>XN101872012</t>
  </si>
  <si>
    <t>XN101882883</t>
  </si>
  <si>
    <t>XN101884129</t>
  </si>
  <si>
    <t>XN101900228</t>
  </si>
  <si>
    <t>XN101872827</t>
  </si>
  <si>
    <t>XN101892372</t>
  </si>
  <si>
    <t>XN101909612</t>
  </si>
  <si>
    <t>XN101911801</t>
  </si>
  <si>
    <t>XN101924985</t>
  </si>
  <si>
    <t>XN101924885</t>
  </si>
  <si>
    <t>XN101925034</t>
  </si>
  <si>
    <t>XN101924851</t>
  </si>
  <si>
    <t>XN101925080</t>
  </si>
  <si>
    <t>XN101925084</t>
  </si>
  <si>
    <t>XN101911912</t>
  </si>
  <si>
    <t>XN101891382</t>
  </si>
  <si>
    <t>XN101911987</t>
  </si>
  <si>
    <t>XN101923845</t>
  </si>
  <si>
    <t>XN101924724</t>
  </si>
  <si>
    <t>XN101924792</t>
  </si>
  <si>
    <t>XN101935102</t>
  </si>
  <si>
    <t>XN101942906</t>
  </si>
  <si>
    <t>XN986-00458</t>
  </si>
  <si>
    <t>XN101952750</t>
  </si>
  <si>
    <t>XN101952522</t>
  </si>
  <si>
    <t>XN101982863</t>
  </si>
  <si>
    <t>XN101891405</t>
  </si>
  <si>
    <t>XN101918805</t>
  </si>
  <si>
    <t>XN101948491</t>
  </si>
  <si>
    <t>XN101872732</t>
  </si>
  <si>
    <t>XN102016539</t>
  </si>
  <si>
    <t>XN102018098</t>
  </si>
  <si>
    <t>XN102018091</t>
  </si>
  <si>
    <t>XN102015236</t>
  </si>
  <si>
    <t>XN102016562</t>
  </si>
  <si>
    <t>XN102016648</t>
  </si>
  <si>
    <t>XN102016666</t>
  </si>
  <si>
    <t>XN102016676</t>
  </si>
  <si>
    <t>XN101985027</t>
  </si>
  <si>
    <t>XN101985029</t>
  </si>
  <si>
    <t>XN101965035</t>
  </si>
  <si>
    <t>XN101987200</t>
  </si>
  <si>
    <t>XN101952673</t>
  </si>
  <si>
    <t>XN101952653</t>
  </si>
  <si>
    <t>XN101985859</t>
  </si>
  <si>
    <t>XN102013219</t>
  </si>
  <si>
    <t>XN985-02316</t>
  </si>
  <si>
    <t>XN102016675</t>
  </si>
  <si>
    <t>XN102016652</t>
  </si>
  <si>
    <t>XN102024455</t>
  </si>
  <si>
    <t>XN102020238</t>
  </si>
  <si>
    <t>XN102020232</t>
  </si>
  <si>
    <t>XN102020227</t>
  </si>
  <si>
    <t>XN102020226</t>
  </si>
  <si>
    <t>XN102020229</t>
  </si>
  <si>
    <t>XN102020230</t>
  </si>
  <si>
    <t>XN102021168</t>
  </si>
  <si>
    <t>XN102042310</t>
  </si>
  <si>
    <t>XN102034393</t>
  </si>
  <si>
    <t>XN102020218</t>
  </si>
  <si>
    <t>XN102020222</t>
  </si>
  <si>
    <t>XN102020223</t>
  </si>
  <si>
    <t>XN102020224</t>
  </si>
  <si>
    <t>XN102032866</t>
  </si>
  <si>
    <t>XN102044811</t>
  </si>
  <si>
    <t>XN102039911</t>
  </si>
  <si>
    <t>XN102039910</t>
  </si>
  <si>
    <t>XN102015086</t>
  </si>
  <si>
    <t>XN102015089</t>
  </si>
  <si>
    <t>XN102048487</t>
  </si>
  <si>
    <t>XN102048496</t>
  </si>
  <si>
    <t>XN102048194</t>
  </si>
  <si>
    <t>XN102025226</t>
  </si>
  <si>
    <t>XN102049306</t>
  </si>
  <si>
    <t>XN102060027</t>
  </si>
  <si>
    <t>XN101981681</t>
  </si>
  <si>
    <t>XN102054826</t>
  </si>
  <si>
    <t>XN102066797</t>
  </si>
  <si>
    <t>XN102072955</t>
  </si>
  <si>
    <t>XN102062738</t>
  </si>
  <si>
    <t>XN102062735</t>
  </si>
  <si>
    <t>XN102062740</t>
  </si>
  <si>
    <t>XN102061563</t>
  </si>
  <si>
    <t>XN102066636</t>
  </si>
  <si>
    <t>XN102029102</t>
  </si>
  <si>
    <t>XN102029115</t>
  </si>
  <si>
    <t>XN102029109</t>
  </si>
  <si>
    <t>XN102061774</t>
  </si>
  <si>
    <t>XN102028236</t>
  </si>
  <si>
    <t>XN102028239</t>
  </si>
  <si>
    <t>XN102029106</t>
  </si>
  <si>
    <t>XN102071163</t>
  </si>
  <si>
    <t>XN102087507</t>
  </si>
  <si>
    <t>XN102087508</t>
  </si>
  <si>
    <t>XN102087509</t>
  </si>
  <si>
    <t>XN102092695</t>
  </si>
  <si>
    <t>XN102065647</t>
  </si>
  <si>
    <t>XN102087610</t>
  </si>
  <si>
    <t>XN102087611</t>
  </si>
  <si>
    <t>XN102097670</t>
  </si>
  <si>
    <t>XN102089978</t>
  </si>
  <si>
    <t>XN102090672</t>
  </si>
  <si>
    <t>XN102093437</t>
  </si>
  <si>
    <t>XN102099855</t>
  </si>
  <si>
    <t>XN102103236</t>
  </si>
  <si>
    <t>XN102092831</t>
  </si>
  <si>
    <t>XN102092832</t>
  </si>
  <si>
    <t>XN102095639</t>
  </si>
  <si>
    <t>XN102093287</t>
  </si>
  <si>
    <t>XN102104701</t>
  </si>
  <si>
    <t>XN102094241</t>
  </si>
  <si>
    <t>XN102094242</t>
  </si>
  <si>
    <t>XN102101575</t>
  </si>
  <si>
    <t>XN102100581</t>
  </si>
  <si>
    <t>XN102102519</t>
  </si>
  <si>
    <t>XN102103398</t>
  </si>
  <si>
    <t>XN102103404</t>
  </si>
  <si>
    <t>XN102053905</t>
  </si>
  <si>
    <t>XN102101605</t>
  </si>
  <si>
    <t>XN102101606</t>
  </si>
  <si>
    <t>XN102104724</t>
  </si>
  <si>
    <t>XN102104725</t>
  </si>
  <si>
    <t>XN102093510</t>
  </si>
  <si>
    <t>XN102087384</t>
  </si>
  <si>
    <t>XN102087385</t>
  </si>
  <si>
    <t>XN102087619</t>
  </si>
  <si>
    <t>XN102087620</t>
  </si>
  <si>
    <t>XN102518004</t>
  </si>
  <si>
    <t>XN102094392</t>
  </si>
  <si>
    <t>XN102094393</t>
  </si>
  <si>
    <t>XN102674458</t>
  </si>
  <si>
    <t>XN102674459</t>
  </si>
  <si>
    <t>XN102673746</t>
  </si>
  <si>
    <t>XN102673747</t>
  </si>
  <si>
    <t>XN102674462</t>
  </si>
  <si>
    <t>XN102674464</t>
  </si>
  <si>
    <t>XN102674466</t>
  </si>
  <si>
    <t>XN102415559</t>
  </si>
  <si>
    <t>XN102415560</t>
  </si>
  <si>
    <t>XN102675784</t>
  </si>
  <si>
    <t>XN102675785</t>
  </si>
  <si>
    <t>XN102104737</t>
  </si>
  <si>
    <t>XN102104738</t>
  </si>
  <si>
    <t>XN102676042</t>
  </si>
  <si>
    <t>XN102676041</t>
  </si>
  <si>
    <t>XN102676043</t>
  </si>
  <si>
    <t>XN102676026</t>
  </si>
  <si>
    <t>XN102676028</t>
  </si>
  <si>
    <t>XN102676023</t>
  </si>
  <si>
    <t>XN102676044</t>
  </si>
  <si>
    <t>XN102676047</t>
  </si>
  <si>
    <t>XN102676045</t>
  </si>
  <si>
    <t>XN102674467</t>
  </si>
  <si>
    <t>XN102674468</t>
  </si>
  <si>
    <t>XN102674469</t>
  </si>
  <si>
    <t>XN102674471</t>
  </si>
  <si>
    <t>XN102676021</t>
  </si>
  <si>
    <t>XN102680499</t>
  </si>
  <si>
    <t>XN102680496</t>
  </si>
  <si>
    <t>XN102676020</t>
  </si>
  <si>
    <t>XN102676030</t>
  </si>
  <si>
    <t>XN102676033</t>
  </si>
  <si>
    <t>XN102676037</t>
  </si>
  <si>
    <t>XN102676039</t>
  </si>
  <si>
    <t>XN102094406</t>
  </si>
  <si>
    <t>XN102094407</t>
  </si>
  <si>
    <t>XN102684224</t>
  </si>
  <si>
    <t>XN102700043</t>
  </si>
  <si>
    <t>XN102700985</t>
  </si>
  <si>
    <t>XN102707592</t>
  </si>
  <si>
    <t>XN102708941</t>
  </si>
  <si>
    <t>XN102712855</t>
  </si>
  <si>
    <t>XN102685299</t>
  </si>
  <si>
    <t>XN102685300</t>
  </si>
  <si>
    <t>XN102719370</t>
  </si>
  <si>
    <t>XN102722702</t>
  </si>
  <si>
    <t>XN102722701</t>
  </si>
  <si>
    <t>XN102707603</t>
  </si>
  <si>
    <t>XN102732511</t>
  </si>
  <si>
    <t>XN102732546</t>
  </si>
  <si>
    <t>XN102737633</t>
  </si>
  <si>
    <t>XN102710196</t>
  </si>
  <si>
    <t>XN102710192</t>
  </si>
  <si>
    <t>XN102736008</t>
  </si>
  <si>
    <t>XN102736010</t>
  </si>
  <si>
    <t>XN102729380</t>
  </si>
  <si>
    <t>XN102744381</t>
  </si>
  <si>
    <t>XN102744379</t>
  </si>
  <si>
    <t>XN102740954</t>
  </si>
  <si>
    <t>XN102738298</t>
  </si>
  <si>
    <t>XN102738449</t>
  </si>
  <si>
    <t>XN102738448</t>
  </si>
  <si>
    <t>XN102738450</t>
  </si>
  <si>
    <t>XN102738451</t>
  </si>
  <si>
    <t>XN102758900</t>
  </si>
  <si>
    <t>XN102754215</t>
  </si>
  <si>
    <t>XN102754216</t>
  </si>
  <si>
    <t>XN102754218</t>
  </si>
  <si>
    <t>XN102762918</t>
  </si>
  <si>
    <t>XN102762916</t>
  </si>
  <si>
    <t>XN102753932</t>
  </si>
  <si>
    <t>XN102758215</t>
  </si>
  <si>
    <t>XN102762912</t>
  </si>
  <si>
    <t>XN102762913</t>
  </si>
  <si>
    <t>XN102762914</t>
  </si>
  <si>
    <t>XN102766864</t>
  </si>
  <si>
    <t>XN102774927</t>
  </si>
  <si>
    <t>XN102774929</t>
  </si>
  <si>
    <t>XN102772740</t>
  </si>
  <si>
    <t>XN102788384</t>
  </si>
  <si>
    <t>XN102792181</t>
  </si>
  <si>
    <t>XN102795061</t>
  </si>
  <si>
    <t>XN102779967</t>
  </si>
  <si>
    <t>XN102779972</t>
  </si>
  <si>
    <t>XN102806938</t>
  </si>
  <si>
    <t>XN102807085</t>
  </si>
  <si>
    <t>XN102807086</t>
  </si>
  <si>
    <t>XN102807087</t>
  </si>
  <si>
    <t>XN102810324</t>
  </si>
  <si>
    <t>XN102811028</t>
  </si>
  <si>
    <t>XN102811029</t>
  </si>
  <si>
    <t>XN102693464</t>
  </si>
  <si>
    <t>XN102809827</t>
  </si>
  <si>
    <t>XN102828709</t>
  </si>
  <si>
    <t>XN102828710</t>
  </si>
  <si>
    <t>XN102829165</t>
  </si>
  <si>
    <t>XN102832805</t>
  </si>
  <si>
    <t>XN102827863</t>
  </si>
  <si>
    <t>XN102827865</t>
  </si>
  <si>
    <t>XN102827867</t>
  </si>
  <si>
    <t>XN102834069</t>
  </si>
  <si>
    <t>XN102828749</t>
  </si>
  <si>
    <t>XN102831556</t>
  </si>
  <si>
    <t>XN102823891</t>
  </si>
  <si>
    <t>XN102825533</t>
  </si>
  <si>
    <t>XN102823887</t>
  </si>
  <si>
    <t>XN102823884</t>
  </si>
  <si>
    <t>XN102826511</t>
  </si>
  <si>
    <t>XN102826493</t>
  </si>
  <si>
    <t>XN102826514</t>
  </si>
  <si>
    <t>XN102823892</t>
  </si>
  <si>
    <t>XN102702920</t>
  </si>
  <si>
    <t>XN102702922</t>
  </si>
  <si>
    <t>XN102702923</t>
  </si>
  <si>
    <t>XN102702924</t>
  </si>
  <si>
    <t>XN102833170</t>
  </si>
  <si>
    <t>XN102829972</t>
  </si>
  <si>
    <t>XN102829973</t>
  </si>
  <si>
    <t>XN102829977</t>
  </si>
  <si>
    <t>XN102829970</t>
  </si>
  <si>
    <t>XN102844883</t>
  </si>
  <si>
    <t>XN102829961</t>
  </si>
  <si>
    <t>XN102829963</t>
  </si>
  <si>
    <t>XN102829969</t>
  </si>
  <si>
    <t>XN102843833</t>
  </si>
  <si>
    <t>XN102850515</t>
  </si>
  <si>
    <t>XN102843832</t>
  </si>
  <si>
    <t>XN102856608</t>
  </si>
  <si>
    <t>XN102864536</t>
  </si>
  <si>
    <t>XN102863760</t>
  </si>
  <si>
    <t>XN102852192</t>
  </si>
  <si>
    <t>XN102852193</t>
  </si>
  <si>
    <t>XN102859861</t>
  </si>
  <si>
    <t>XN102863127</t>
  </si>
  <si>
    <t>XN102837010</t>
  </si>
  <si>
    <t>XN102837013</t>
  </si>
  <si>
    <t>XN102863551</t>
  </si>
  <si>
    <t>XN102865581</t>
  </si>
  <si>
    <t>XN102865614</t>
  </si>
  <si>
    <t>XN102889163</t>
  </si>
  <si>
    <t>XN102854080</t>
  </si>
  <si>
    <t>XN102863650</t>
  </si>
  <si>
    <t>XN102822570</t>
  </si>
  <si>
    <t>XN102867198</t>
  </si>
  <si>
    <t>XN102875138</t>
  </si>
  <si>
    <t>XN102875139</t>
  </si>
  <si>
    <t>XN102875140</t>
  </si>
  <si>
    <t>XN102875934</t>
  </si>
  <si>
    <t>XN102863556</t>
  </si>
  <si>
    <t>XN102882892</t>
  </si>
  <si>
    <t>XN102863553</t>
  </si>
  <si>
    <t>XN102884315</t>
  </si>
  <si>
    <t>XN102884330</t>
  </si>
  <si>
    <t>XN102884254</t>
  </si>
  <si>
    <t>XN102884252</t>
  </si>
  <si>
    <t>XN102889968</t>
  </si>
  <si>
    <t>XN102889357</t>
  </si>
  <si>
    <t>XN102886609</t>
  </si>
  <si>
    <t>XN102895477</t>
  </si>
  <si>
    <t>XN102895479</t>
  </si>
  <si>
    <t>XN102823302</t>
  </si>
  <si>
    <t>XN102823303</t>
  </si>
  <si>
    <t>XN102056610</t>
  </si>
  <si>
    <t>XN101954275</t>
  </si>
  <si>
    <t>XN102859188</t>
  </si>
  <si>
    <t>XN102896120</t>
  </si>
  <si>
    <t>XN102905858</t>
  </si>
  <si>
    <t>XN102904394</t>
  </si>
  <si>
    <t>XN102904395</t>
  </si>
  <si>
    <t>XN102924168</t>
  </si>
  <si>
    <t>XN102889316</t>
  </si>
  <si>
    <t>XN102905694</t>
  </si>
  <si>
    <t>XN102918541</t>
  </si>
  <si>
    <t>XN102918543</t>
  </si>
  <si>
    <t>XN102905794</t>
  </si>
  <si>
    <t>XN102759065</t>
  </si>
  <si>
    <t>XN102924247</t>
  </si>
  <si>
    <t>XN102891552</t>
  </si>
  <si>
    <t>XN102940089</t>
  </si>
  <si>
    <t>XN102896145</t>
  </si>
  <si>
    <t>XN102902446</t>
  </si>
  <si>
    <t>XN102902456</t>
  </si>
  <si>
    <t>XN102902368</t>
  </si>
  <si>
    <t>XN102902597</t>
  </si>
  <si>
    <t>XN102902630</t>
  </si>
  <si>
    <t>XN102941354</t>
  </si>
  <si>
    <t>XN102875150</t>
  </si>
  <si>
    <t>XN102875151</t>
  </si>
  <si>
    <t>XN102868940</t>
  </si>
  <si>
    <t>XN102930572</t>
  </si>
  <si>
    <t>XN102928719</t>
  </si>
  <si>
    <t>XN102901532</t>
  </si>
  <si>
    <t>XN102901607</t>
  </si>
  <si>
    <t>XN102901562</t>
  </si>
  <si>
    <t>XN102901571</t>
  </si>
  <si>
    <t>XN102884256</t>
  </si>
  <si>
    <t>XN102953531</t>
  </si>
  <si>
    <t>XN102893732</t>
  </si>
  <si>
    <t>XN102893733</t>
  </si>
  <si>
    <t>XN102965151</t>
  </si>
  <si>
    <t>XN102966427</t>
  </si>
  <si>
    <t>XN102841242</t>
  </si>
  <si>
    <t>XN102840423</t>
  </si>
  <si>
    <t>XN102841915</t>
  </si>
  <si>
    <t>XN102842224</t>
  </si>
  <si>
    <t>XN102841798</t>
  </si>
  <si>
    <t>XN102841213</t>
  </si>
  <si>
    <t>XN102972429</t>
  </si>
  <si>
    <t>XN102903511</t>
  </si>
  <si>
    <t>XN102929857</t>
  </si>
  <si>
    <t>XN102973621</t>
  </si>
  <si>
    <t>XN102973176</t>
  </si>
  <si>
    <t>XN102963168</t>
  </si>
  <si>
    <t>XN102973143</t>
  </si>
  <si>
    <t>XN102970400</t>
  </si>
  <si>
    <t>XN102963617</t>
  </si>
  <si>
    <t>XN102963740</t>
  </si>
  <si>
    <t>XN102943705</t>
  </si>
  <si>
    <t>XN102985106</t>
  </si>
  <si>
    <t>XN102985107</t>
  </si>
  <si>
    <t>XN102985108</t>
  </si>
  <si>
    <t>XN102985109</t>
  </si>
  <si>
    <t>XN102987167</t>
  </si>
  <si>
    <t>XN102987665</t>
  </si>
  <si>
    <t>XN102806376</t>
  </si>
  <si>
    <t>XN102999807</t>
  </si>
  <si>
    <t>XN103002545</t>
  </si>
  <si>
    <t>XN102996600</t>
  </si>
  <si>
    <t>XN103004010</t>
  </si>
  <si>
    <t>XN103004447</t>
  </si>
  <si>
    <t>XN103000642</t>
  </si>
  <si>
    <t>XN103010364</t>
  </si>
  <si>
    <t>XN103008263</t>
  </si>
  <si>
    <t>XN103015661</t>
  </si>
  <si>
    <t>XN103018082</t>
  </si>
  <si>
    <t>XN103016869</t>
  </si>
  <si>
    <t>XN103002379</t>
  </si>
  <si>
    <t>XN103002377</t>
  </si>
  <si>
    <t>XN103002508</t>
  </si>
  <si>
    <t>XN103001749</t>
  </si>
  <si>
    <t>XN103008997</t>
  </si>
  <si>
    <t>XN102990107</t>
  </si>
  <si>
    <t>XN102990108</t>
  </si>
  <si>
    <t>XN102990105</t>
  </si>
  <si>
    <t>XN103016088</t>
  </si>
  <si>
    <t>XN103004412</t>
  </si>
  <si>
    <t>XN103004413</t>
  </si>
  <si>
    <t>XN103017969</t>
  </si>
  <si>
    <t>XN103007045</t>
  </si>
  <si>
    <t>XN103018735</t>
  </si>
  <si>
    <t>XN103053136</t>
  </si>
  <si>
    <t>XN103056764</t>
  </si>
  <si>
    <t>XN102971500</t>
  </si>
  <si>
    <t>XN102973153</t>
  </si>
  <si>
    <t>XN102973146</t>
  </si>
  <si>
    <t>XN103057283</t>
  </si>
  <si>
    <t>XN103061066</t>
  </si>
  <si>
    <t>XN102905053</t>
  </si>
  <si>
    <t>XN103063059</t>
  </si>
  <si>
    <t>XN103058509</t>
  </si>
  <si>
    <t>XN103071845</t>
  </si>
  <si>
    <t>XN103071962</t>
  </si>
  <si>
    <t>XN103058321</t>
  </si>
  <si>
    <t>XN103071984</t>
  </si>
  <si>
    <t>XN103070761</t>
  </si>
  <si>
    <t>XN103060126</t>
  </si>
  <si>
    <t>XN103068114</t>
  </si>
  <si>
    <t>XN102997190</t>
  </si>
  <si>
    <t>XN103001738</t>
  </si>
  <si>
    <t>XN103001821</t>
  </si>
  <si>
    <t>XN103001769</t>
  </si>
  <si>
    <t>XN103001868</t>
  </si>
  <si>
    <t>XN103001865</t>
  </si>
  <si>
    <t>XN103001873</t>
  </si>
  <si>
    <t>XN102984472</t>
  </si>
  <si>
    <t>XN102984469</t>
  </si>
  <si>
    <t>XN102991679</t>
  </si>
  <si>
    <t>XN102984465</t>
  </si>
  <si>
    <t>XN103068759</t>
  </si>
  <si>
    <t>XN103068760</t>
  </si>
  <si>
    <t>XN103068761</t>
  </si>
  <si>
    <t>XN103065667</t>
  </si>
  <si>
    <t>XN103079277</t>
  </si>
  <si>
    <t>XN103079674</t>
  </si>
  <si>
    <t>XN103050471</t>
  </si>
  <si>
    <t>XN103054295</t>
  </si>
  <si>
    <t>XN103056243</t>
  </si>
  <si>
    <t>XN103056841</t>
  </si>
  <si>
    <t>XN103092495</t>
  </si>
  <si>
    <t>XN103075166</t>
  </si>
  <si>
    <t>XN103084978</t>
  </si>
  <si>
    <t>XN103092353</t>
  </si>
  <si>
    <t>XN103112387</t>
  </si>
  <si>
    <t>XN103098294</t>
  </si>
  <si>
    <t>XN103112526</t>
  </si>
  <si>
    <t>XN103113864</t>
  </si>
  <si>
    <t>XN103114102</t>
  </si>
  <si>
    <t>XN103075538</t>
  </si>
  <si>
    <t>XN103115035</t>
  </si>
  <si>
    <t>XN103112471</t>
  </si>
  <si>
    <t>XN103097678</t>
  </si>
  <si>
    <t>XN103095505</t>
  </si>
  <si>
    <t>XN103091239</t>
  </si>
  <si>
    <t>XN102986956</t>
  </si>
  <si>
    <t>XN102986359</t>
  </si>
  <si>
    <t>XN103120403</t>
  </si>
  <si>
    <t>XN103112473</t>
  </si>
  <si>
    <t>XN103126583</t>
  </si>
  <si>
    <t>XN103127799</t>
  </si>
  <si>
    <t>XN103127722</t>
  </si>
  <si>
    <t>XN103127412</t>
  </si>
  <si>
    <t>XN103118664</t>
  </si>
  <si>
    <t>XN103119029</t>
  </si>
  <si>
    <t>XN103110506</t>
  </si>
  <si>
    <t>XN103110505</t>
  </si>
  <si>
    <t>XN103071839</t>
  </si>
  <si>
    <t>XN103133414</t>
  </si>
  <si>
    <t>XN103122437</t>
  </si>
  <si>
    <t>XN103065545</t>
  </si>
  <si>
    <t>XN103065547</t>
  </si>
  <si>
    <t>XN103126494</t>
  </si>
  <si>
    <t>XN103073069</t>
  </si>
  <si>
    <t>XN103123179</t>
  </si>
  <si>
    <t>XN103133907</t>
  </si>
  <si>
    <t>XN103145626</t>
  </si>
  <si>
    <t>XN103151678</t>
  </si>
  <si>
    <t>XN103126359</t>
  </si>
  <si>
    <t>XN102740327</t>
  </si>
  <si>
    <t>XN102763137</t>
  </si>
  <si>
    <t>XN101700974</t>
  </si>
  <si>
    <t>XN103157054</t>
  </si>
  <si>
    <t>XN103161994</t>
  </si>
  <si>
    <t>XN103138291</t>
  </si>
  <si>
    <t>XN103176810</t>
  </si>
  <si>
    <t>XN103170733</t>
  </si>
  <si>
    <t>XN103168043</t>
  </si>
  <si>
    <t>XN103168079</t>
  </si>
  <si>
    <t>XN103168076</t>
  </si>
  <si>
    <t>XN103152435</t>
  </si>
  <si>
    <t>XN103170681</t>
  </si>
  <si>
    <t>XN103176928</t>
  </si>
  <si>
    <t>XN103168453</t>
  </si>
  <si>
    <t>XN103168456</t>
  </si>
  <si>
    <t>XN103168458</t>
  </si>
  <si>
    <t>XN103180272</t>
  </si>
  <si>
    <t>XN103183144</t>
  </si>
  <si>
    <t>XN103170789</t>
  </si>
  <si>
    <t>XN103170788</t>
  </si>
  <si>
    <t>XN103170787</t>
  </si>
  <si>
    <t>XN103179147</t>
  </si>
  <si>
    <t>XN103179087</t>
  </si>
  <si>
    <t>XN103179131</t>
  </si>
  <si>
    <t>XN103179163</t>
  </si>
  <si>
    <t>XN103175312</t>
  </si>
  <si>
    <t>XN103175313</t>
  </si>
  <si>
    <t>XN103173128</t>
  </si>
  <si>
    <t>XN103173125</t>
  </si>
  <si>
    <t>XN103173127</t>
  </si>
  <si>
    <t>XN103182780</t>
  </si>
  <si>
    <t>XN103182781</t>
  </si>
  <si>
    <t>XN103182777</t>
  </si>
  <si>
    <t>XN103182779</t>
  </si>
  <si>
    <t>XN103190322</t>
  </si>
  <si>
    <t>XN103175279</t>
  </si>
  <si>
    <t>XN103175280</t>
  </si>
  <si>
    <t>XN103177454</t>
  </si>
  <si>
    <t>XN103178593</t>
  </si>
  <si>
    <t>XN103185502</t>
  </si>
  <si>
    <t>XN103186688</t>
  </si>
  <si>
    <t>XN103170721</t>
  </si>
  <si>
    <t>XN103170722</t>
  </si>
  <si>
    <t>XN103170723</t>
  </si>
  <si>
    <t>XN103170724</t>
  </si>
  <si>
    <t>XN103196635</t>
  </si>
  <si>
    <t>XN102836893</t>
  </si>
  <si>
    <t>XN103170797</t>
  </si>
  <si>
    <t>XN103170798</t>
  </si>
  <si>
    <t>XN103170794</t>
  </si>
  <si>
    <t>XN103170795</t>
  </si>
  <si>
    <t>XN103193990</t>
  </si>
  <si>
    <t>XN103193989</t>
  </si>
  <si>
    <t>XN103191030</t>
  </si>
  <si>
    <t>XN103191647</t>
  </si>
  <si>
    <t>XN103191648</t>
  </si>
  <si>
    <t>XN103197343</t>
  </si>
  <si>
    <t>XN103193203</t>
  </si>
  <si>
    <t>XN103193204</t>
  </si>
  <si>
    <t>XN103193210</t>
  </si>
  <si>
    <t>XN103193942</t>
  </si>
  <si>
    <t>XN103183298</t>
  </si>
  <si>
    <t>XN103191479</t>
  </si>
  <si>
    <t>XN103191476</t>
  </si>
  <si>
    <t>XN103200564</t>
  </si>
  <si>
    <t>XN103168566</t>
  </si>
  <si>
    <t>XN103168563</t>
  </si>
  <si>
    <t>XN103168565</t>
  </si>
  <si>
    <t>XN103168569</t>
  </si>
  <si>
    <t>XN103187924</t>
  </si>
  <si>
    <t>XN103193982</t>
  </si>
  <si>
    <t>XN103193983</t>
  </si>
  <si>
    <t>XN103193126</t>
  </si>
  <si>
    <t>XN103193128</t>
  </si>
  <si>
    <t>XN103183559</t>
  </si>
  <si>
    <t>XN103183543</t>
  </si>
  <si>
    <t>XN103183542</t>
  </si>
  <si>
    <t>XN103192753</t>
  </si>
  <si>
    <t>XN103199935</t>
  </si>
  <si>
    <t>XN103199939</t>
  </si>
  <si>
    <t>XN103191454</t>
  </si>
  <si>
    <t>XN103191477</t>
  </si>
  <si>
    <t>XN103201573</t>
  </si>
  <si>
    <t>XN103201570</t>
  </si>
  <si>
    <t>XN103201576</t>
  </si>
  <si>
    <t>XN103192168</t>
  </si>
  <si>
    <t>XN103201568</t>
  </si>
  <si>
    <t>XN103201566</t>
  </si>
  <si>
    <t>XN103193836</t>
  </si>
  <si>
    <t>XN103193941</t>
  </si>
  <si>
    <t>XN103205525</t>
  </si>
  <si>
    <t>XN103207491</t>
  </si>
  <si>
    <t>XN103207506</t>
  </si>
  <si>
    <t>XN103193947</t>
  </si>
  <si>
    <t>XN103193946</t>
  </si>
  <si>
    <t>XN103193949</t>
  </si>
  <si>
    <t>XN103202215</t>
  </si>
  <si>
    <t>XN103202216</t>
  </si>
  <si>
    <t>XN103202210</t>
  </si>
  <si>
    <t>XN103201575</t>
  </si>
  <si>
    <t>XN103201574</t>
  </si>
  <si>
    <t>XN103202213</t>
  </si>
  <si>
    <t>XN103210734</t>
  </si>
  <si>
    <t>XN103212108</t>
  </si>
  <si>
    <t>XN103209944</t>
  </si>
  <si>
    <t>XN103211356</t>
  </si>
  <si>
    <t>XN103191484</t>
  </si>
  <si>
    <t>XN103185547</t>
  </si>
  <si>
    <t>XN103213957</t>
  </si>
  <si>
    <t>XN103213411</t>
  </si>
  <si>
    <t>XN103193075</t>
  </si>
  <si>
    <t>XN103193129</t>
  </si>
  <si>
    <t>XN103179684</t>
  </si>
  <si>
    <t>XN103183451</t>
  </si>
  <si>
    <t>XN103186100</t>
  </si>
  <si>
    <t>XN103191575</t>
  </si>
  <si>
    <t>XN103191571</t>
  </si>
  <si>
    <t>XN103199930</t>
  </si>
  <si>
    <t>XN103199931</t>
  </si>
  <si>
    <t>XN103219481</t>
  </si>
  <si>
    <t>XN103219706</t>
  </si>
  <si>
    <t>XN103199932</t>
  </si>
  <si>
    <t>XN103199934</t>
  </si>
  <si>
    <t>XN103214584</t>
  </si>
  <si>
    <t>XN103210980</t>
  </si>
  <si>
    <t>XN103224302</t>
  </si>
  <si>
    <t>XN103225259</t>
  </si>
  <si>
    <t>XN103208680</t>
  </si>
  <si>
    <t>XN103225335</t>
  </si>
  <si>
    <t>XN103210649</t>
  </si>
  <si>
    <t>XN103210650</t>
  </si>
  <si>
    <t>XN103210651</t>
  </si>
  <si>
    <t>XN103230415</t>
  </si>
  <si>
    <t>XN103229057</t>
  </si>
  <si>
    <t>XN103231069</t>
  </si>
  <si>
    <t>XN103231070</t>
  </si>
  <si>
    <t>XN103225360</t>
  </si>
  <si>
    <t>XN103227296</t>
  </si>
  <si>
    <t>XN103175135</t>
  </si>
  <si>
    <t>XN103175136</t>
  </si>
  <si>
    <t>XN103219568</t>
  </si>
  <si>
    <t>XN103226164</t>
  </si>
  <si>
    <t>XN103220028</t>
  </si>
  <si>
    <t>XN103229606</t>
  </si>
  <si>
    <t>XN103231067</t>
  </si>
  <si>
    <t>XN103231068</t>
  </si>
  <si>
    <t>XN103233214</t>
  </si>
  <si>
    <t>XN103232279</t>
  </si>
  <si>
    <t>XN103232280</t>
  </si>
  <si>
    <t>XN103232281</t>
  </si>
  <si>
    <t>XN103232282</t>
  </si>
  <si>
    <t>XN103233343</t>
  </si>
  <si>
    <t>XN103233322</t>
  </si>
  <si>
    <t>XN103233321</t>
  </si>
  <si>
    <t>XN103229748</t>
  </si>
  <si>
    <t>XN103233318</t>
  </si>
  <si>
    <t>XN103233319</t>
  </si>
  <si>
    <t>XN103232278</t>
  </si>
  <si>
    <t>XN103232277</t>
  </si>
  <si>
    <t>XN103235136</t>
  </si>
  <si>
    <t>XN103179647</t>
  </si>
  <si>
    <t>XN103179627</t>
  </si>
  <si>
    <t>XN103179657</t>
  </si>
  <si>
    <t>XN103227307</t>
  </si>
  <si>
    <t>XN103234017</t>
  </si>
  <si>
    <t>XN103240743</t>
  </si>
  <si>
    <t>XN103235075</t>
  </si>
  <si>
    <t>XN103235147</t>
  </si>
  <si>
    <t>XN103239177</t>
  </si>
  <si>
    <t>XN103184010</t>
  </si>
  <si>
    <t>XN103226243</t>
  </si>
  <si>
    <t>XN103240882</t>
  </si>
  <si>
    <t>XN103223697</t>
  </si>
  <si>
    <t>XN103241716</t>
  </si>
  <si>
    <t>XN103240888</t>
  </si>
  <si>
    <t>XN103245165</t>
  </si>
  <si>
    <t>XN103245164</t>
  </si>
  <si>
    <t>XN103245901</t>
  </si>
  <si>
    <t>XN103246090</t>
  </si>
  <si>
    <t>XN103246079</t>
  </si>
  <si>
    <t>XN103240894</t>
  </si>
  <si>
    <t>XN103241682</t>
  </si>
  <si>
    <t>XN103249610</t>
  </si>
  <si>
    <t>XN103233989</t>
  </si>
  <si>
    <t>XN103253317</t>
  </si>
  <si>
    <t>XN103250342</t>
  </si>
  <si>
    <t>XN103250318</t>
  </si>
  <si>
    <t>XN103252595</t>
  </si>
  <si>
    <t>XN103252585</t>
  </si>
  <si>
    <t>XN103253896</t>
  </si>
  <si>
    <t>XN103259599</t>
  </si>
  <si>
    <t>XN103246553</t>
  </si>
  <si>
    <t>XN103247455</t>
  </si>
  <si>
    <t>XN103261045</t>
  </si>
  <si>
    <t>XN103257265</t>
  </si>
  <si>
    <t>XN103260204</t>
  </si>
  <si>
    <t>XN103260228</t>
  </si>
  <si>
    <t>XN103260981</t>
  </si>
  <si>
    <t>XN103260983</t>
  </si>
  <si>
    <t>XN103262389</t>
  </si>
  <si>
    <t>XN103264567</t>
  </si>
  <si>
    <t>XN103265022</t>
  </si>
  <si>
    <t>XN103265023</t>
  </si>
  <si>
    <t>XN103265025</t>
  </si>
  <si>
    <t>XN103271422</t>
  </si>
  <si>
    <t>XN103266073</t>
  </si>
  <si>
    <t>XN103278041</t>
  </si>
  <si>
    <t>XN103277931</t>
  </si>
  <si>
    <t>XN103283591</t>
  </si>
  <si>
    <t>XN103255587</t>
  </si>
  <si>
    <t>XN103287661</t>
  </si>
  <si>
    <t>XN103287658</t>
  </si>
  <si>
    <t>XN103282426</t>
  </si>
  <si>
    <t>XN103292208</t>
  </si>
  <si>
    <t>XN103293658</t>
  </si>
  <si>
    <t>XN103294995</t>
  </si>
  <si>
    <t>XN103276741</t>
  </si>
  <si>
    <t>XN103300928</t>
  </si>
  <si>
    <t>XN103297361</t>
  </si>
  <si>
    <t>XN103297596</t>
  </si>
  <si>
    <t>XN103312039</t>
  </si>
  <si>
    <t>XN103304028</t>
  </si>
  <si>
    <t>XN103304027</t>
  </si>
  <si>
    <t>XN103304025</t>
  </si>
  <si>
    <t>XN103321001</t>
  </si>
  <si>
    <t>XN103298345</t>
  </si>
  <si>
    <t>XN103332749</t>
  </si>
  <si>
    <t>XN103139491</t>
  </si>
  <si>
    <t>XN103297835</t>
  </si>
  <si>
    <t>XN103330211</t>
  </si>
  <si>
    <t>XN103311007</t>
  </si>
  <si>
    <t>XN103334260</t>
  </si>
  <si>
    <t>XN103312026</t>
  </si>
  <si>
    <t>XN103311054</t>
  </si>
  <si>
    <t>XN103311084</t>
  </si>
  <si>
    <t>XN103331921</t>
  </si>
  <si>
    <t>XN103348023</t>
  </si>
  <si>
    <t>XN103348011</t>
  </si>
  <si>
    <t>XN103348617</t>
  </si>
  <si>
    <t>XN103348616</t>
  </si>
  <si>
    <t>XN103348618</t>
  </si>
  <si>
    <t>XN103353400</t>
  </si>
  <si>
    <t>XN103337578</t>
  </si>
  <si>
    <t>XN103353398</t>
  </si>
  <si>
    <t>XN103353399</t>
  </si>
  <si>
    <t>XN103354934</t>
  </si>
  <si>
    <t>XN103341120</t>
  </si>
  <si>
    <t>XN103357448</t>
  </si>
  <si>
    <t>XN103359446</t>
  </si>
  <si>
    <t>XN103355033</t>
  </si>
  <si>
    <t>XN103356919</t>
  </si>
  <si>
    <t>XN103357662</t>
  </si>
  <si>
    <t>XN103356049</t>
  </si>
  <si>
    <t>XN103357257</t>
  </si>
  <si>
    <t>XN103357253</t>
  </si>
  <si>
    <t>XN103358424</t>
  </si>
  <si>
    <t>XN103358423</t>
  </si>
  <si>
    <t>XN103358425</t>
  </si>
  <si>
    <t>XN103358426</t>
  </si>
  <si>
    <t>XN103358290</t>
  </si>
  <si>
    <t>XN103358291</t>
  </si>
  <si>
    <t>XN103357258</t>
  </si>
  <si>
    <t>XN103357259</t>
  </si>
  <si>
    <t>XN103362658</t>
  </si>
  <si>
    <t>XN103357252</t>
  </si>
  <si>
    <t>XN103357256</t>
  </si>
  <si>
    <t>XN103356835</t>
  </si>
  <si>
    <t>XN103356836</t>
  </si>
  <si>
    <t>XN103358288</t>
  </si>
  <si>
    <t>XN103358289</t>
  </si>
  <si>
    <t>XN103353958</t>
  </si>
  <si>
    <t>XN103353959</t>
  </si>
  <si>
    <t>XN103357254</t>
  </si>
  <si>
    <t>XN103357255</t>
  </si>
  <si>
    <t>XN103372424</t>
  </si>
  <si>
    <t>XN103371397</t>
  </si>
  <si>
    <t>XN103357640</t>
  </si>
  <si>
    <t>XN103370413</t>
  </si>
  <si>
    <t>XN103373066</t>
  </si>
  <si>
    <t>XN103371868</t>
  </si>
  <si>
    <t>XN103370483</t>
  </si>
  <si>
    <t>XN103371794</t>
  </si>
  <si>
    <t>XN103361748</t>
  </si>
  <si>
    <t>XN103361673</t>
  </si>
  <si>
    <t>XN103356775</t>
  </si>
  <si>
    <t>XN103358307</t>
  </si>
  <si>
    <t>XN103356826</t>
  </si>
  <si>
    <t>XN103356827</t>
  </si>
  <si>
    <t>XN103353956</t>
  </si>
  <si>
    <t>XN103353957</t>
  </si>
  <si>
    <t>XN103372092</t>
  </si>
  <si>
    <t>XN101931874</t>
  </si>
  <si>
    <t>XN103377214</t>
  </si>
  <si>
    <t>XN103377246</t>
  </si>
  <si>
    <t>XN103381576</t>
  </si>
  <si>
    <t>XN103352861</t>
  </si>
  <si>
    <t>XN103352882</t>
  </si>
  <si>
    <t>XN103381546</t>
  </si>
  <si>
    <t xml:space="preserve">XN </t>
  </si>
  <si>
    <t>XN103372806</t>
  </si>
  <si>
    <t>XN
103372809</t>
  </si>
  <si>
    <t>XN
103385039</t>
  </si>
  <si>
    <t>XN
103385038</t>
  </si>
  <si>
    <t>XN103383829</t>
  </si>
  <si>
    <t>XN103360366</t>
  </si>
  <si>
    <t>XN103382102</t>
  </si>
  <si>
    <t>XN103370382</t>
  </si>
  <si>
    <t>XN103385111</t>
  </si>
  <si>
    <t>XN
103356917</t>
  </si>
  <si>
    <t>XN
103356918</t>
  </si>
  <si>
    <t>XN103394239</t>
  </si>
  <si>
    <t>XN103364366</t>
  </si>
  <si>
    <t>XN103400998</t>
  </si>
  <si>
    <t>XN103393070</t>
  </si>
  <si>
    <t>XN103393423</t>
  </si>
  <si>
    <t>XN103378911</t>
  </si>
  <si>
    <t>XN103404602</t>
  </si>
  <si>
    <t>XN103404537</t>
  </si>
  <si>
    <t>XN103403834</t>
  </si>
  <si>
    <t>XN103443607</t>
  </si>
  <si>
    <t>XN103426943</t>
  </si>
  <si>
    <t>XN103422532</t>
  </si>
  <si>
    <t xml:space="preserve">XN103446466
</t>
  </si>
  <si>
    <t>XN103458169</t>
  </si>
  <si>
    <t>XN103406279</t>
  </si>
  <si>
    <t>XN103370403</t>
  </si>
  <si>
    <t>XN103476941</t>
  </si>
  <si>
    <t>XN103393937</t>
  </si>
  <si>
    <t>XN103393938</t>
  </si>
  <si>
    <t>XN103497463</t>
  </si>
  <si>
    <t>XN103463707</t>
  </si>
  <si>
    <t>XN103463708</t>
  </si>
  <si>
    <t>XN103555830</t>
  </si>
  <si>
    <t>XN103471047</t>
  </si>
  <si>
    <t>XN103471044</t>
  </si>
  <si>
    <t>XN103338835</t>
  </si>
  <si>
    <t>XN103608413</t>
  </si>
  <si>
    <t>XN103602419</t>
  </si>
  <si>
    <t>XN103446464</t>
  </si>
  <si>
    <t>XN103446509</t>
  </si>
  <si>
    <t>XN103609908</t>
  </si>
  <si>
    <t>XN103599179</t>
  </si>
  <si>
    <t>XN103481617</t>
  </si>
  <si>
    <t>XN103437554</t>
  </si>
  <si>
    <t>XN103605122</t>
  </si>
  <si>
    <t>XN103613081</t>
  </si>
  <si>
    <t>XN103615160</t>
  </si>
  <si>
    <t>XN103631770</t>
  </si>
  <si>
    <t>XN103637046</t>
  </si>
  <si>
    <t>XN103623679</t>
  </si>
  <si>
    <t>XN103557906</t>
  </si>
  <si>
    <t>XN103635782</t>
  </si>
  <si>
    <t>XN103632398</t>
  </si>
  <si>
    <t>XN103604744</t>
  </si>
  <si>
    <t>XN103604745</t>
  </si>
  <si>
    <t>XN103604747</t>
  </si>
  <si>
    <t>XN103604758</t>
  </si>
  <si>
    <t>XN103616934</t>
  </si>
  <si>
    <t>XN103616935</t>
  </si>
  <si>
    <t>XN103618880</t>
  </si>
  <si>
    <t>XN103425259</t>
  </si>
  <si>
    <t>XN103651018</t>
  </si>
  <si>
    <t>XN103619267</t>
  </si>
  <si>
    <t>XN103619342</t>
  </si>
  <si>
    <t>XN103619427</t>
  </si>
  <si>
    <t>XN103620867</t>
  </si>
  <si>
    <t>XN103623199</t>
  </si>
  <si>
    <t>XN103611195</t>
  </si>
  <si>
    <t>XN103611194</t>
  </si>
  <si>
    <t>XN103616939</t>
  </si>
  <si>
    <t>XN103620821</t>
  </si>
  <si>
    <t>XN103621269</t>
  </si>
  <si>
    <t>XN103635784</t>
  </si>
  <si>
    <t>XN103621492</t>
  </si>
  <si>
    <t>XN103627857</t>
  </si>
  <si>
    <t>XN103617063</t>
  </si>
  <si>
    <t>XN103443929</t>
  </si>
  <si>
    <t>XN103443930</t>
  </si>
  <si>
    <t>XN103446449</t>
  </si>
  <si>
    <t>XN103623661</t>
  </si>
  <si>
    <t>XN103621260</t>
  </si>
  <si>
    <t>XN103624329</t>
  </si>
  <si>
    <t>XN103623630</t>
  </si>
  <si>
    <t>XN103625921</t>
  </si>
  <si>
    <t>XN103617721</t>
  </si>
  <si>
    <t>XN103673449</t>
  </si>
  <si>
    <t>XN103685395</t>
  </si>
  <si>
    <t>XN103625984</t>
  </si>
  <si>
    <t>XN103641912</t>
  </si>
  <si>
    <t>XN103641913</t>
  </si>
  <si>
    <t>XN103664051</t>
  </si>
  <si>
    <t>XN103664052</t>
  </si>
  <si>
    <t>XN103667322</t>
  </si>
  <si>
    <t>XN103667323</t>
  </si>
  <si>
    <t>XN103685132</t>
  </si>
  <si>
    <t>XN103693136</t>
  </si>
  <si>
    <t>XN103627500</t>
  </si>
  <si>
    <t>XN103691115</t>
  </si>
  <si>
    <t>XN103693022</t>
  </si>
  <si>
    <t>XN103695140</t>
  </si>
  <si>
    <t>XN103442047</t>
  </si>
  <si>
    <t>XN103624474</t>
  </si>
  <si>
    <t>XN103623960 </t>
  </si>
  <si>
    <t>XN103624042</t>
  </si>
  <si>
    <t>XN103696211</t>
  </si>
  <si>
    <t>XN103635634</t>
  </si>
  <si>
    <t>XN103645488</t>
  </si>
  <si>
    <t>XN103652360</t>
  </si>
  <si>
    <t>XN103675114</t>
  </si>
  <si>
    <t>XN103695737</t>
  </si>
  <si>
    <t>XN104199492</t>
  </si>
  <si>
    <t>XN103686425</t>
  </si>
  <si>
    <t>XN103608542</t>
  </si>
  <si>
    <t>XN103691250</t>
  </si>
  <si>
    <t>XN103612277</t>
  </si>
  <si>
    <t>XN103657338</t>
  </si>
  <si>
    <t>XN103682601</t>
  </si>
  <si>
    <t>XN103454046</t>
  </si>
  <si>
    <t>XN103454047</t>
  </si>
  <si>
    <t>XN103661949</t>
  </si>
  <si>
    <t>XN103623938</t>
  </si>
  <si>
    <t>XN103623946</t>
  </si>
  <si>
    <t>XN103684557</t>
  </si>
  <si>
    <t>XN103685850</t>
  </si>
  <si>
    <t>XN103685851</t>
  </si>
  <si>
    <t>XN103670697</t>
  </si>
  <si>
    <t>XN103646634</t>
  </si>
  <si>
    <t>XN103652318</t>
  </si>
  <si>
    <t>XN103642359</t>
  </si>
  <si>
    <t>XN104206378</t>
  </si>
  <si>
    <t xml:space="preserve">XN	104206378 </t>
  </si>
  <si>
    <t>XN104208846</t>
  </si>
  <si>
    <t>XN103656918</t>
  </si>
  <si>
    <t>XN103471075</t>
  </si>
  <si>
    <t>XN104209671</t>
  </si>
  <si>
    <t>XN103671965</t>
  </si>
  <si>
    <t>XN104204268</t>
  </si>
  <si>
    <t>XN104204827</t>
  </si>
  <si>
    <t>XN104204857</t>
  </si>
  <si>
    <t>XN104215977</t>
  </si>
  <si>
    <t>XN103657977</t>
  </si>
  <si>
    <t>XN103676215</t>
  </si>
  <si>
    <t>XN104215755</t>
  </si>
  <si>
    <t>XN104215274</t>
  </si>
  <si>
    <t>XN104204861</t>
  </si>
  <si>
    <t>XN104204862</t>
  </si>
  <si>
    <t>XN104204831</t>
  </si>
  <si>
    <t>XN104204832</t>
  </si>
  <si>
    <t>XN104215989</t>
  </si>
  <si>
    <t>XN104215426</t>
  </si>
  <si>
    <t>XN104217072</t>
  </si>
  <si>
    <t>XN103683479</t>
  </si>
  <si>
    <t>XN104222491</t>
  </si>
  <si>
    <t>XN103663145</t>
  </si>
  <si>
    <t>XN103669996</t>
  </si>
  <si>
    <t>XN103672003</t>
  </si>
  <si>
    <t>XN103672961</t>
  </si>
  <si>
    <t>XN103683642</t>
  </si>
  <si>
    <t>XN103684168</t>
  </si>
  <si>
    <t>XN103688184</t>
  </si>
  <si>
    <t>XN104221038</t>
  </si>
  <si>
    <t>XN104223284</t>
  </si>
  <si>
    <t>XN104224489</t>
  </si>
  <si>
    <t>XN104228267</t>
  </si>
  <si>
    <t>XN104204269</t>
  </si>
  <si>
    <t>XN	104207170</t>
  </si>
  <si>
    <t>XN104231125</t>
  </si>
  <si>
    <t>XN104231108</t>
  </si>
  <si>
    <t>XN	103441991</t>
  </si>
  <si>
    <t>XN104235386</t>
  </si>
  <si>
    <t>XN103670721</t>
  </si>
  <si>
    <t>XN104347315</t>
  </si>
  <si>
    <t>XN104235490</t>
  </si>
  <si>
    <t>XN103410604</t>
  </si>
  <si>
    <t>XN103695703</t>
  </si>
  <si>
    <t>XN104232069</t>
  </si>
  <si>
    <t xml:space="preserve">XN	 103636107 </t>
  </si>
  <si>
    <t>XN103636107</t>
  </si>
  <si>
    <t>XN104360014</t>
  </si>
  <si>
    <t>XN103647067</t>
  </si>
  <si>
    <t>XN103662573</t>
  </si>
  <si>
    <t>XN103682116</t>
  </si>
  <si>
    <t>XN104205960</t>
  </si>
  <si>
    <t>XN104206501</t>
  </si>
  <si>
    <t>XN104215051</t>
  </si>
  <si>
    <t>XN104218094</t>
  </si>
  <si>
    <t>XN104230687</t>
  </si>
  <si>
    <t>XN104231214</t>
  </si>
  <si>
    <t>XN104201077</t>
  </si>
  <si>
    <t>XN104201635</t>
  </si>
  <si>
    <t>XN104201080</t>
  </si>
  <si>
    <t>XN104231062</t>
  </si>
  <si>
    <t>XN104356419</t>
  </si>
  <si>
    <t>XN104356240</t>
  </si>
  <si>
    <t>XN104227230</t>
  </si>
  <si>
    <t>XN104215964</t>
  </si>
  <si>
    <t>XN104382530</t>
  </si>
  <si>
    <t>XN104210600</t>
  </si>
  <si>
    <t>XN104386838</t>
  </si>
  <si>
    <t>XN104387848</t>
  </si>
  <si>
    <t>XN104233142</t>
  </si>
  <si>
    <t>XN103373497</t>
  </si>
  <si>
    <t>XN104391685</t>
  </si>
  <si>
    <t>XN104393249</t>
  </si>
  <si>
    <t>XN103372638</t>
  </si>
  <si>
    <t>XN104394981</t>
  </si>
  <si>
    <t>XN104397401</t>
  </si>
  <si>
    <t>XN104390722</t>
  </si>
  <si>
    <t>XN104388531</t>
  </si>
  <si>
    <t>XN104385303</t>
  </si>
  <si>
    <t>XN104399703</t>
  </si>
  <si>
    <t>XN104394648</t>
  </si>
  <si>
    <t>XN104367134</t>
  </si>
  <si>
    <t>XN104361505</t>
  </si>
  <si>
    <t>XN104234651</t>
  </si>
  <si>
    <t>XN104402467</t>
  </si>
  <si>
    <t>XN104388439</t>
  </si>
  <si>
    <t>XN104196669</t>
  </si>
  <si>
    <t>XN104402390</t>
  </si>
  <si>
    <t>XN104401441</t>
  </si>
  <si>
    <t>XN104397510</t>
  </si>
  <si>
    <t>XN104404334</t>
  </si>
  <si>
    <t>XN104404876</t>
  </si>
  <si>
    <t>XN104406178</t>
  </si>
  <si>
    <t>XN104413187</t>
  </si>
  <si>
    <t>XN104413172</t>
  </si>
  <si>
    <t>XN104413727</t>
  </si>
  <si>
    <t>XN104409611</t>
  </si>
  <si>
    <t>XN104420094</t>
  </si>
  <si>
    <t>XN104416482</t>
  </si>
  <si>
    <t>XN104421432</t>
  </si>
  <si>
    <t>XN104421875</t>
  </si>
  <si>
    <t>XN104425176</t>
  </si>
  <si>
    <t>XN104423461</t>
  </si>
  <si>
    <t>XN104407804</t>
  </si>
  <si>
    <t>XN104407238</t>
  </si>
  <si>
    <t>XN104422637</t>
  </si>
  <si>
    <t>XN104427248</t>
  </si>
  <si>
    <t>XN104427250</t>
  </si>
  <si>
    <t>XN104425426</t>
  </si>
  <si>
    <t>XN104356514</t>
  </si>
  <si>
    <t>XN104407211</t>
  </si>
  <si>
    <t>XN104385255</t>
  </si>
  <si>
    <t>XN104406733</t>
  </si>
  <si>
    <t>XN104429476</t>
  </si>
  <si>
    <t>XN104439054</t>
  </si>
  <si>
    <t>XN104437440</t>
  </si>
  <si>
    <t>XN104443055</t>
  </si>
  <si>
    <t>XN104368090</t>
  </si>
  <si>
    <t>XN104446737</t>
  </si>
  <si>
    <t>XN104449202</t>
  </si>
  <si>
    <t>XN104449320</t>
  </si>
  <si>
    <t>XN104452136</t>
  </si>
  <si>
    <t>XN104415998</t>
  </si>
  <si>
    <t>XN104454209</t>
  </si>
  <si>
    <t>XN104454735</t>
  </si>
  <si>
    <t>XN	104450648</t>
  </si>
  <si>
    <t>XN104456353</t>
  </si>
  <si>
    <t>XN104427936</t>
  </si>
  <si>
    <t>XN104459521</t>
  </si>
  <si>
    <t>XN104457153</t>
  </si>
  <si>
    <t>XN104441774</t>
  </si>
  <si>
    <t>XN104470591</t>
  </si>
  <si>
    <t>XN104471013</t>
  </si>
  <si>
    <t>XN104471395</t>
  </si>
  <si>
    <t>XN104473507</t>
  </si>
  <si>
    <t>XN104473484</t>
  </si>
  <si>
    <t>XN104471426</t>
  </si>
  <si>
    <t>XN104544081</t>
  </si>
  <si>
    <t>XN104544178</t>
  </si>
  <si>
    <t>XN104544096</t>
  </si>
  <si>
    <t>XN104521384</t>
  </si>
  <si>
    <t>XN104571421</t>
  </si>
  <si>
    <t xml:space="preserve">XN	104571421 </t>
  </si>
  <si>
    <t>XN104571917</t>
  </si>
  <si>
    <t>XN104572451</t>
  </si>
  <si>
    <t>XN104572355</t>
  </si>
  <si>
    <t>XN104575424</t>
  </si>
  <si>
    <t>XN104571497</t>
  </si>
  <si>
    <t>XN104452841</t>
  </si>
  <si>
    <t>XN104456029</t>
  </si>
  <si>
    <t>XN104571928</t>
  </si>
  <si>
    <t>XN104580850</t>
  </si>
  <si>
    <t>XN104579106</t>
  </si>
  <si>
    <t>XN104583342</t>
  </si>
  <si>
    <t>XN104579267</t>
  </si>
  <si>
    <t>XN104579268</t>
  </si>
  <si>
    <t>XN104583381</t>
  </si>
  <si>
    <t>XN104588156</t>
  </si>
  <si>
    <t>XN104588702</t>
  </si>
  <si>
    <t>XN104586633</t>
  </si>
  <si>
    <t>XN104591530</t>
  </si>
  <si>
    <t>XN104593619</t>
  </si>
  <si>
    <t>XN	104572570</t>
  </si>
  <si>
    <t>XN104572571</t>
  </si>
  <si>
    <t>XN104595889</t>
  </si>
  <si>
    <t>XN	104599838</t>
  </si>
  <si>
    <t>XN104599838</t>
  </si>
  <si>
    <t>XN104601890</t>
  </si>
  <si>
    <t xml:space="preserve">XN	104604271 </t>
  </si>
  <si>
    <t>XN104604441</t>
  </si>
  <si>
    <t>XN	104604430</t>
  </si>
  <si>
    <t>XN104604250</t>
  </si>
  <si>
    <t>XN104579133</t>
  </si>
  <si>
    <t>XN104601947</t>
  </si>
  <si>
    <t>XN104603496</t>
  </si>
  <si>
    <t>XN104605680</t>
  </si>
  <si>
    <t>XN	104607445</t>
  </si>
  <si>
    <t>XN104606584</t>
  </si>
  <si>
    <t>XN	104607405</t>
  </si>
  <si>
    <t>XN104610018</t>
  </si>
  <si>
    <t>XN104612022</t>
  </si>
  <si>
    <t>XN104615736</t>
  </si>
  <si>
    <t>XN	104610550</t>
  </si>
  <si>
    <t>XN104621286</t>
  </si>
  <si>
    <t xml:space="preserve">XN	104621287 </t>
  </si>
  <si>
    <t>XN104617813</t>
  </si>
  <si>
    <t>XN104617814</t>
  </si>
  <si>
    <t>XN104622253</t>
  </si>
  <si>
    <t>XN104622306</t>
  </si>
  <si>
    <t>XN104622284</t>
  </si>
  <si>
    <t>XN104622294</t>
  </si>
  <si>
    <t>XN104626936</t>
  </si>
  <si>
    <t xml:space="preserve">XN	104583900 </t>
  </si>
  <si>
    <t>XN104606089</t>
  </si>
  <si>
    <t>XN104605991</t>
  </si>
  <si>
    <t>XN104599170</t>
  </si>
  <si>
    <t>XN104573126</t>
  </si>
  <si>
    <t>XN104629347</t>
  </si>
  <si>
    <t>XN104629378</t>
  </si>
  <si>
    <t>XN	104629927</t>
  </si>
  <si>
    <t xml:space="preserve">XN	104630062 </t>
  </si>
  <si>
    <t>XN104629912</t>
  </si>
  <si>
    <t>XN	104630080</t>
  </si>
  <si>
    <t>XN104617812</t>
  </si>
  <si>
    <t>XN104599186</t>
  </si>
  <si>
    <t>XN104643109</t>
  </si>
  <si>
    <t>XN104643041</t>
  </si>
  <si>
    <t>XN104643665</t>
  </si>
  <si>
    <t>XN104650022</t>
  </si>
  <si>
    <t>XN104645809</t>
  </si>
  <si>
    <t>XN104650062</t>
  </si>
  <si>
    <t>XN104649169</t>
  </si>
  <si>
    <t>XN104649209</t>
  </si>
  <si>
    <t>XN104652952</t>
  </si>
  <si>
    <t>XN104655136</t>
  </si>
  <si>
    <t>XN104653441</t>
  </si>
  <si>
    <t>XN104655512</t>
  </si>
  <si>
    <t>XN104658679</t>
  </si>
  <si>
    <t>XN104662698</t>
  </si>
  <si>
    <t>XN104662754</t>
  </si>
  <si>
    <t>XN104663115</t>
  </si>
  <si>
    <t>XN104663117</t>
  </si>
  <si>
    <t>XN104645061</t>
  </si>
  <si>
    <t>XN104648516</t>
  </si>
  <si>
    <t>XN104648578</t>
  </si>
  <si>
    <t>XN104664648</t>
  </si>
  <si>
    <t>XN104679480</t>
  </si>
  <si>
    <t>XN104681041</t>
  </si>
  <si>
    <t>XN104684703</t>
  </si>
  <si>
    <t>XN	104685317</t>
  </si>
  <si>
    <t>XN104690843</t>
  </si>
  <si>
    <t>XN104690986</t>
  </si>
  <si>
    <t>XN104688275</t>
  </si>
  <si>
    <t>XN104684777</t>
  </si>
  <si>
    <t>XN104702443</t>
  </si>
  <si>
    <t>XN104705957</t>
  </si>
  <si>
    <t>XN104705843</t>
  </si>
  <si>
    <t>XN104705923</t>
  </si>
  <si>
    <t>XN104703095</t>
  </si>
  <si>
    <t>XN104686246</t>
  </si>
  <si>
    <t>XN104708094</t>
  </si>
  <si>
    <t>XN104708133</t>
  </si>
  <si>
    <t>XN104708093</t>
  </si>
  <si>
    <t>XN104710274</t>
  </si>
  <si>
    <t>XN104710168</t>
  </si>
  <si>
    <t>XN104711673</t>
  </si>
  <si>
    <t>XN104714269</t>
  </si>
  <si>
    <t>XN104714270</t>
  </si>
  <si>
    <t>XN104689585</t>
  </si>
  <si>
    <t>XN104714261</t>
  </si>
  <si>
    <t>XN104717356</t>
  </si>
  <si>
    <t>XN104714260</t>
  </si>
  <si>
    <t>XN104723679</t>
  </si>
  <si>
    <t>XN104723686</t>
  </si>
  <si>
    <t>XN104708895</t>
  </si>
  <si>
    <t>XN104723843</t>
  </si>
  <si>
    <t>XN104726686</t>
  </si>
  <si>
    <t>XN104728257</t>
  </si>
  <si>
    <t>XN104700820</t>
  </si>
  <si>
    <t>XN104727571</t>
  </si>
  <si>
    <t>XN104728387</t>
  </si>
  <si>
    <t>XN104739976</t>
  </si>
  <si>
    <t>XN104631306</t>
  </si>
  <si>
    <t>XN104746458</t>
  </si>
  <si>
    <t>XN104745216</t>
  </si>
  <si>
    <t>XN104746521</t>
  </si>
  <si>
    <t>XN104746333</t>
  </si>
  <si>
    <t>XN104746370</t>
  </si>
  <si>
    <t>XN104731051</t>
  </si>
  <si>
    <t>XN104749221</t>
  </si>
  <si>
    <t>XN104749238</t>
  </si>
  <si>
    <t>XN104746518</t>
  </si>
  <si>
    <t>XN104747460</t>
  </si>
  <si>
    <t>XN104749239</t>
  </si>
  <si>
    <t>XN104748878</t>
  </si>
  <si>
    <t xml:space="preserve">XN S101460638 </t>
  </si>
  <si>
    <t>XN104469387</t>
  </si>
  <si>
    <t>XN104750356</t>
  </si>
  <si>
    <t>XN104749347</t>
  </si>
  <si>
    <t>XN104753918</t>
  </si>
  <si>
    <t>XN104755214</t>
  </si>
  <si>
    <t>XN104755005</t>
  </si>
  <si>
    <t>XN104737413</t>
  </si>
  <si>
    <t>XN104758214</t>
  </si>
  <si>
    <t>XN104765568</t>
  </si>
  <si>
    <t>XN104763331</t>
  </si>
  <si>
    <t>XN104775381</t>
  </si>
  <si>
    <t>XN104771500</t>
  </si>
  <si>
    <t>XN104762707</t>
  </si>
  <si>
    <t>XN104770393</t>
  </si>
  <si>
    <t>XN104777676</t>
  </si>
  <si>
    <t>XN104781985</t>
  </si>
  <si>
    <t>XN104773307</t>
  </si>
  <si>
    <t>XN104784652</t>
  </si>
  <si>
    <t>XN104789291</t>
  </si>
  <si>
    <t>XN104789265</t>
  </si>
  <si>
    <t>XN104789250 </t>
  </si>
  <si>
    <t>XN104789250</t>
  </si>
  <si>
    <t>XN104794994</t>
  </si>
  <si>
    <t>XN104794968</t>
  </si>
  <si>
    <t>XN104793406</t>
  </si>
  <si>
    <t>XN104793445</t>
  </si>
  <si>
    <t>XN104794296</t>
  </si>
  <si>
    <t>XN104793548</t>
  </si>
  <si>
    <t>XN104795095</t>
  </si>
  <si>
    <t>XN104794451</t>
  </si>
  <si>
    <t>XN104795038</t>
  </si>
  <si>
    <t>XN104795076</t>
  </si>
  <si>
    <t>XN104796651</t>
  </si>
  <si>
    <t>XN104796649</t>
  </si>
  <si>
    <t>XN104801001</t>
  </si>
  <si>
    <t>XN104784071</t>
  </si>
  <si>
    <t>XN104840375</t>
  </si>
  <si>
    <t>XN104841626</t>
  </si>
  <si>
    <t>XN104842476</t>
  </si>
  <si>
    <t>XN104843981</t>
  </si>
  <si>
    <t>XN104845116</t>
  </si>
  <si>
    <t>XN104851005</t>
  </si>
  <si>
    <t>XN104852801</t>
  </si>
  <si>
    <t>XN104852850</t>
  </si>
  <si>
    <t>XN104852887</t>
  </si>
  <si>
    <t>XN104852860</t>
  </si>
  <si>
    <t>XN104852861</t>
  </si>
  <si>
    <t>XN104799507</t>
  </si>
  <si>
    <t>XN104760702</t>
  </si>
  <si>
    <t>XN104833234</t>
  </si>
  <si>
    <t>XN104856600</t>
  </si>
  <si>
    <t>XN104711606</t>
  </si>
  <si>
    <t>XN104850995</t>
  </si>
  <si>
    <t>XN104854807</t>
  </si>
  <si>
    <t>XN104864937</t>
  </si>
  <si>
    <t>XN104863784</t>
  </si>
  <si>
    <t>XN104866183</t>
  </si>
  <si>
    <t>XN104866111</t>
  </si>
  <si>
    <t>XN104869621</t>
  </si>
  <si>
    <t>XN104857944</t>
  </si>
  <si>
    <t>XN104830044</t>
  </si>
  <si>
    <t>XN104872729</t>
  </si>
  <si>
    <t>XN104873342</t>
  </si>
  <si>
    <t>XN104872760</t>
  </si>
  <si>
    <t>XN104872172</t>
  </si>
  <si>
    <t>XN104871944</t>
  </si>
  <si>
    <t xml:space="preserve">XN104874955 	</t>
  </si>
  <si>
    <t>XN104875316</t>
  </si>
  <si>
    <t>XN104876724</t>
  </si>
  <si>
    <t>XN104870227</t>
  </si>
  <si>
    <t>XN104879355</t>
  </si>
  <si>
    <t xml:space="preserve">XNN104879355 </t>
  </si>
  <si>
    <t>XN104880535</t>
  </si>
  <si>
    <t xml:space="preserve">XNN104880535 </t>
  </si>
  <si>
    <t>XS104772494</t>
  </si>
  <si>
    <t>XS104771487</t>
  </si>
  <si>
    <t xml:space="preserve">XS104773307 </t>
  </si>
  <si>
    <t>XS101768878</t>
  </si>
  <si>
    <t>XS103176810</t>
  </si>
  <si>
    <t>XS101423354</t>
  </si>
  <si>
    <t>XS104406178</t>
  </si>
  <si>
    <t>XS100838308</t>
  </si>
  <si>
    <t xml:space="preserve">XS101481789 </t>
  </si>
  <si>
    <t xml:space="preserve">XS102863553 </t>
  </si>
  <si>
    <t>XS102863551</t>
  </si>
  <si>
    <t>XS100929820</t>
  </si>
  <si>
    <t>XS100860842</t>
  </si>
  <si>
    <t xml:space="preserve">XS102722702 </t>
  </si>
  <si>
    <t>XS102722701</t>
  </si>
  <si>
    <t xml:space="preserve">XS100855828 </t>
  </si>
  <si>
    <t xml:space="preserve">XS102864536 </t>
  </si>
  <si>
    <t>XS102918543</t>
  </si>
  <si>
    <t>XS100837813</t>
  </si>
  <si>
    <t>XS100929871</t>
  </si>
  <si>
    <t>XS101400643</t>
  </si>
  <si>
    <t>XS101459959</t>
  </si>
  <si>
    <t>XS101935102</t>
  </si>
  <si>
    <t>XS101703096</t>
  </si>
  <si>
    <t>XS101458147</t>
  </si>
  <si>
    <t xml:space="preserve">XS101459003 </t>
  </si>
  <si>
    <t>XS101483240</t>
  </si>
  <si>
    <t xml:space="preserve"> XS101460638 </t>
  </si>
  <si>
    <t xml:space="preserve">XS102415560 </t>
  </si>
  <si>
    <t>XS100815906</t>
  </si>
  <si>
    <t>XS102102519</t>
  </si>
  <si>
    <t>XS102762916</t>
  </si>
  <si>
    <t>XS100930307</t>
  </si>
  <si>
    <t xml:space="preserve">XS103265022 </t>
  </si>
  <si>
    <t>XS102100581</t>
  </si>
  <si>
    <t>XS102101575</t>
  </si>
  <si>
    <t>XS104784071</t>
  </si>
  <si>
    <t>XS104799507</t>
  </si>
  <si>
    <t>S475782.6-HR-1OS-DISCUT</t>
  </si>
  <si>
    <t>S475456.0-XE-1OS-THRD</t>
  </si>
  <si>
    <t>S475568.3-HR-STD-THRD-DISCUT</t>
  </si>
  <si>
    <t>S500568.3-HR-STD-DISCUT</t>
  </si>
  <si>
    <t>S500568.3-XP-STD</t>
  </si>
  <si>
    <t>S500568.3-XP-STD-RELINE</t>
  </si>
  <si>
    <t>S500678.0-HR-2OS-DISCUT</t>
  </si>
  <si>
    <t>S500678.0-XE-STD-DISCUT</t>
  </si>
  <si>
    <t>S500678.8-HR-1OS-DISCUT</t>
  </si>
  <si>
    <t>S5007810.6-XP-1.5OS-0.5OS-TAPERED</t>
  </si>
  <si>
    <t>S500783.7-XP-1US</t>
  </si>
  <si>
    <t>S500783.8-XP-1OS</t>
  </si>
  <si>
    <t>S500783.8-XP-2OS</t>
  </si>
  <si>
    <t>S500785.0-HR-1US</t>
  </si>
  <si>
    <t>S500785.7-HR-STD-THRD</t>
  </si>
  <si>
    <t>S500788.4-HR-1OS</t>
  </si>
  <si>
    <t>S500788.4-HR-STD-1US-THRD-TAPERED</t>
  </si>
  <si>
    <t>S500788.4-XE-1OS</t>
  </si>
  <si>
    <t>S500788.4-XP-1US</t>
  </si>
  <si>
    <t>S550678.8-XP-STD</t>
  </si>
  <si>
    <t>S5507813.1-HR-1OS-DISCUT</t>
  </si>
  <si>
    <t>S57591011.0-HR-1OS-STD-TAPERED</t>
  </si>
  <si>
    <t>S625784.8 NBR STD PES</t>
  </si>
  <si>
    <t>S650783.0-SLOW-HR-1US</t>
  </si>
  <si>
    <t>S650784.0 NBR-1A 1OS RELINE</t>
  </si>
  <si>
    <t>S650785.0 NBR-1A STD SIZE W/ 5.40 ID</t>
  </si>
  <si>
    <t>S650785.0 NBR-HR STD SIZE W/ 5.40 ID</t>
  </si>
  <si>
    <t>S650786.0-HR-1OS-DISCUT</t>
  </si>
  <si>
    <t>S650786.0-HR-STD-DISCUT</t>
  </si>
  <si>
    <t>S650786.0-XP-1OS-DISCUT</t>
  </si>
  <si>
    <t>S650786.4-HR-STD</t>
  </si>
  <si>
    <t>S663677.4-XP-STD</t>
  </si>
  <si>
    <t>S675457.0-XE-0.5US</t>
  </si>
  <si>
    <t>S675457.0-XP-2OS</t>
  </si>
  <si>
    <t>S675675.0-T1-HR-1OS</t>
  </si>
  <si>
    <t>S675678.1-HR-STD-LONG OAL-RELINE</t>
  </si>
  <si>
    <t>S675783.0-SLOW-HR-1US</t>
  </si>
  <si>
    <t>S675783.0-SLOW-HR-1US-RELINE</t>
  </si>
  <si>
    <t>S675783.5-NBR-HR-STD-RELINE</t>
  </si>
  <si>
    <t>S675785.7-T1-HR-STD-THRD-DISCUT</t>
  </si>
  <si>
    <t>S675785.7-T1-NED3-1US</t>
  </si>
  <si>
    <t>S675786.0-XP-1OS-DISCUT</t>
  </si>
  <si>
    <t>S675786.0-XP-STD</t>
  </si>
  <si>
    <t>S675786.4-HR-0.5OS</t>
  </si>
  <si>
    <t>S7005611.2-XP-1OS</t>
  </si>
  <si>
    <t>S700568.2-NED3-2OS-DISCUT-THRD-DYNO PROTOTYPE</t>
  </si>
  <si>
    <t>S700568.2-NED3-3OS-2OS-TAPERED-DISCUT</t>
  </si>
  <si>
    <t>S7006712.1-HR-STD-DISCUT</t>
  </si>
  <si>
    <t>S7006712.1-NED3-1OS-STD-TAPERED</t>
  </si>
  <si>
    <t>S7006712.1-XP-1OS-DISCUT</t>
  </si>
  <si>
    <t>S700674.6-HR-STD-DISCUT</t>
  </si>
  <si>
    <t>S700676.5-XE-STD</t>
  </si>
  <si>
    <t>S700786.4-HR-STD</t>
  </si>
  <si>
    <t>S700786.8-XP-1US-THRD-DISCUT</t>
  </si>
  <si>
    <t>S700786.8-XP-STD</t>
  </si>
  <si>
    <t>S700788.5-HR-.5OS-DISCUT</t>
  </si>
  <si>
    <t>S700789.4-HR-1US</t>
  </si>
  <si>
    <t>S7256710.7-HR-0.5US-THRD</t>
  </si>
  <si>
    <t>S7256710.7-XP-STD-THRD</t>
  </si>
  <si>
    <t>S7256712.1-XP-1OS</t>
  </si>
  <si>
    <t>S725787.5-HR-STD-THRD-FLEX</t>
  </si>
  <si>
    <t>S775785.9-XP-STD</t>
  </si>
  <si>
    <t>S800452.7-NBR-HR-1US-NON-MAG</t>
  </si>
  <si>
    <t>S800456.0-XP-STD-DISCUT</t>
  </si>
  <si>
    <t>S800566.0-T2-XP-STD</t>
  </si>
  <si>
    <t>S800782.5-XP-STD</t>
  </si>
  <si>
    <t>S800783.4-HR-1US</t>
  </si>
  <si>
    <t>S800784.0-HR-STD-DISCUT</t>
  </si>
  <si>
    <t>S800784.0-XE-0.5US-DISCUT</t>
  </si>
  <si>
    <t>S800785.9-HR-STD-THRD-DISCUT</t>
  </si>
  <si>
    <t>S800785.9-XE-1OS-STD-TAPERED</t>
  </si>
  <si>
    <t>S800785.9-XP-STD-THRD-DISCUT</t>
  </si>
  <si>
    <t>S800785.9-XR-1OS</t>
  </si>
  <si>
    <t>S800785.9-XR-1OS-RELINE</t>
  </si>
  <si>
    <t>S825787.0-HR-0.5US-DISCUT-THRD</t>
  </si>
  <si>
    <t>S825787.0-HR-STD-DISCUT-THRD</t>
  </si>
  <si>
    <t>S900676.6-XP-STD</t>
  </si>
  <si>
    <t>S962564.0-T1-XP-1US</t>
  </si>
  <si>
    <t>S962564.0-T2-HR-1US</t>
  </si>
  <si>
    <t>S962564.0-T2-XE-STD</t>
  </si>
  <si>
    <t>S962564.0-T2-XP-1OS</t>
  </si>
  <si>
    <t>S962564.0-T2-XR-STD-THRD-DS1</t>
  </si>
  <si>
    <t>S475782.6-HR-1OS-DISCUT - RELINE</t>
  </si>
  <si>
    <t>S475783.8-HR-STD-THRD-DS1</t>
  </si>
  <si>
    <t>S475783.8-XE-1OS-THRD</t>
  </si>
  <si>
    <t>S475783.8-XE-1OS-THRD - DS1</t>
  </si>
  <si>
    <t>S475783.8-XE-1OS-THRD - RELINE</t>
  </si>
  <si>
    <t>S475783.8-HR-1OS-THRD-DS1</t>
  </si>
  <si>
    <t>S5006710.0-HR-1OS-DISCUT</t>
  </si>
  <si>
    <t>S5006710.0-HR-1OS-DISCUT - RELINE</t>
  </si>
  <si>
    <t>S500678.0-HR-STD-DISCUT - RELINE</t>
  </si>
  <si>
    <t>S500678.0-XE-STD</t>
  </si>
  <si>
    <t>S500678.0-XE-STD - RELINE</t>
  </si>
  <si>
    <t>S500678.0-XR-STD-RELINE</t>
  </si>
  <si>
    <t>S5007810.6-XP-1US</t>
  </si>
  <si>
    <t>S5007810.6-XP-1US - RELINE</t>
  </si>
  <si>
    <t>S5007810.6-XP-STD</t>
  </si>
  <si>
    <t>S500782.6-XE-STD</t>
  </si>
  <si>
    <t>S500782.6-XE-STD - RELINE</t>
  </si>
  <si>
    <t>S500784.5-HR-STD-THRD-DS1</t>
  </si>
  <si>
    <t>S500784.5-XP-1US-RELINE</t>
  </si>
  <si>
    <t>S500784.5-XR-2OS-THRD-DS1</t>
  </si>
  <si>
    <t>S500785.0-HR-STD-DISCUT</t>
  </si>
  <si>
    <t>S500785.0-HR-STD-DISCUT - RELINE</t>
  </si>
  <si>
    <t>S500785.7-HR-1US</t>
  </si>
  <si>
    <t>S500785.7-HR-1US -RELINE</t>
  </si>
  <si>
    <t>S500788.4-HR-1US</t>
  </si>
  <si>
    <t>S500788.4-HR-1US - RELINE</t>
  </si>
  <si>
    <t>S500788.4-XR-STD</t>
  </si>
  <si>
    <t>S500788.4-XR-STD - RELINE</t>
  </si>
  <si>
    <t>S5156710.4-XR-1OS - RELINE</t>
  </si>
  <si>
    <t>S525786.8-XR-STD-THRD</t>
  </si>
  <si>
    <t>S550678.8-HR-STD-DISCUT</t>
  </si>
  <si>
    <t>S550678.8-HR-STD-DISCUT - RELINE</t>
  </si>
  <si>
    <t>S550678.8-XE-STD</t>
  </si>
  <si>
    <t>S550678.8-XE-STD - RELINE</t>
  </si>
  <si>
    <t>S650783.0-SLOW-HR-1US-RELINE</t>
  </si>
  <si>
    <t>S662677.6-XE-STD</t>
  </si>
  <si>
    <t>S662677.6-XE-STD - RELINE</t>
  </si>
  <si>
    <t>S662677.6-XE-STD-DISCUT</t>
  </si>
  <si>
    <t>S662677.6-XE-STD-DISCUT - RELINE</t>
  </si>
  <si>
    <t>S662677.6-XP-STD-DISCUT</t>
  </si>
  <si>
    <t>S662677.6-XP-STD-DISCUT - RELINE</t>
  </si>
  <si>
    <t>S663787.9-XE-1US-DISCUT</t>
  </si>
  <si>
    <t>S663787.9-XE-1US-DISCUT - RELINE</t>
  </si>
  <si>
    <t>S675457.0-XE-1OS-THRD</t>
  </si>
  <si>
    <t>S675457.0-XE-1OS-THRD - RELINE</t>
  </si>
  <si>
    <t>S675457.0-XE-1OS-THRD-DS1</t>
  </si>
  <si>
    <t>S675457.0-XE-STD</t>
  </si>
  <si>
    <t>S675457.0-XE-STD - RELINE</t>
  </si>
  <si>
    <t>S675457.0-XP-1OS - RELINE</t>
  </si>
  <si>
    <t>S675783.5-HR-STD-THRD-DS1</t>
  </si>
  <si>
    <t>S675785.0-XE-1OS-THRD</t>
  </si>
  <si>
    <t>S675785.0-XE-1OS-THRD - DS1</t>
  </si>
  <si>
    <t>S675785.0-XE-1OS-THRD - RELINE</t>
  </si>
  <si>
    <t>S675785.0-XE-STD</t>
  </si>
  <si>
    <t>S675785.0-XE-STD - RELINE</t>
  </si>
  <si>
    <t>S675785.7-T1-HR-0.5US-DISCUT-LONG OAL</t>
  </si>
  <si>
    <t>S675785.7-T1-HR-0.5US-DISCUT-LONG OAL - RELINE</t>
  </si>
  <si>
    <t>S675785.7-T1-HR-STD-DISCUT</t>
  </si>
  <si>
    <t>S675785.7-T1-HR-STD-DISCUT-RELINE</t>
  </si>
  <si>
    <t>S675786.0-HR-STD-DISCUT</t>
  </si>
  <si>
    <t>S675786.0-HR-STD-DISCUT - RELINE</t>
  </si>
  <si>
    <t>S675787.9-HR-1US-THRD</t>
  </si>
  <si>
    <t>S7005611.2-XP-STD</t>
  </si>
  <si>
    <t>S7005611.2-XP-STD - RELINE</t>
  </si>
  <si>
    <t>S700568.3-XE-1.5OS-0.5OS-TAPERED</t>
  </si>
  <si>
    <t>S700568.3-XE-1.5OS-0.5OS-TAPERED - RELINE</t>
  </si>
  <si>
    <t>S7006712.1-HR-1OS-DISCUT-RELINE</t>
  </si>
  <si>
    <t>S7006712.1-NED3-1OS</t>
  </si>
  <si>
    <t>S7006712.1-NED3-1OS - RELINE</t>
  </si>
  <si>
    <t>S7006712.1-XR-STD</t>
  </si>
  <si>
    <t>S7006712.1-XR-STD - RELINE</t>
  </si>
  <si>
    <t>S700674.6-HR-STD</t>
  </si>
  <si>
    <t>S700787.9-HR-1US-THRD-RELINE</t>
  </si>
  <si>
    <t>S700788.5-HR-0.5OS</t>
  </si>
  <si>
    <t>S700788.5-HR-0.5US-DISCUT - RELINE</t>
  </si>
  <si>
    <t>S700788.5-HR-1OS-STD-TAPERED</t>
  </si>
  <si>
    <t>S700788.5-HR-1OS-STD-TAPERED - RELINE</t>
  </si>
  <si>
    <t>S700788.5-HR-1US</t>
  </si>
  <si>
    <t>S700788.5-HR-1US - RELINE</t>
  </si>
  <si>
    <t>S700788.5-XE-STD</t>
  </si>
  <si>
    <t>S700788.5-XE-STD - RELINE</t>
  </si>
  <si>
    <t>S700788.5-XP-0.5US-DISCUT - RELINE</t>
  </si>
  <si>
    <t>S7256712.1-HR-STD-DISCUT</t>
  </si>
  <si>
    <t>S7256712.1-HR-STD-DISCUT - RELINE</t>
  </si>
  <si>
    <t>S7256712.1-XE-2OS-1OS-TAPERED</t>
  </si>
  <si>
    <t>S7256712.1-XE-2OS-1OS-TAPERED - RELINE</t>
  </si>
  <si>
    <t>S725784.8-HR-STD-THRD-DS1</t>
  </si>
  <si>
    <t>S725788.2-XP-0.5US</t>
  </si>
  <si>
    <t>S725788.2-XP-0.5US - RELINE</t>
  </si>
  <si>
    <t>S725788.5-HR-STD</t>
  </si>
  <si>
    <t>S725788.5-HR-STD - RELINE</t>
  </si>
  <si>
    <t>S725788.5-XP-0.5US</t>
  </si>
  <si>
    <t>S725788.5-XP-0.5US - RELINE</t>
  </si>
  <si>
    <t>S800674.0-XP-STD-DISCUT</t>
  </si>
  <si>
    <t>S800674.0-XP-STD-DISCUT - RELINE</t>
  </si>
  <si>
    <t>S800782.5-XP-STD - RELINE</t>
  </si>
  <si>
    <t>S800784.0-XE-1US-DISCUT</t>
  </si>
  <si>
    <t>S800784.0-XE-1US-DISCUT - RELINE</t>
  </si>
  <si>
    <t>S800784.0-XP-0.5US-DISCUT - RELINE</t>
  </si>
  <si>
    <t>S800784.0-XP-1US - RELINE</t>
  </si>
  <si>
    <t>S800785.9-NED3-STD</t>
  </si>
  <si>
    <t>S800785.9-NED3-STD - RELINE</t>
  </si>
  <si>
    <t>S800785.9-XP-0.5US-DISCUT</t>
  </si>
  <si>
    <t>S800785.9-XP-0.5US-DISCUT - RELINE</t>
  </si>
  <si>
    <t>S800785.9-XP-STD - RELINE</t>
  </si>
  <si>
    <t>S820784.0-HR-0.5US</t>
  </si>
  <si>
    <t>S820784.0-HR-0.5US- RELINE</t>
  </si>
  <si>
    <t>S825784.0-HR-STD-THRD-DS1</t>
  </si>
  <si>
    <t>S825787.0-HR-STD - RELINE</t>
  </si>
  <si>
    <t>S825787.0-HR-STD-DISCUT</t>
  </si>
  <si>
    <t>S825787.0-HR-STD-DISCUT - RELINE</t>
  </si>
  <si>
    <t>S825787.0-XP-STD</t>
  </si>
  <si>
    <t>S825787.0-XP-STD - RELINE</t>
  </si>
  <si>
    <t>S962564.0-T2-HR-STD-THRD-DS1</t>
  </si>
  <si>
    <t>S962565.0-XE-STD</t>
  </si>
  <si>
    <t>S962565.0-XE-STD - RELINE</t>
  </si>
  <si>
    <t>S962783.9-XP-0.5OS-THRD</t>
  </si>
  <si>
    <t>S962783.9-XP-0.5OS-THRD- RELINE</t>
  </si>
  <si>
    <t>S962784.8-HR-STD-THRD-DS1</t>
  </si>
  <si>
    <t>S962785.7-HR-STD</t>
  </si>
  <si>
    <t>S962785.7-HR-STD - RELINE</t>
  </si>
  <si>
    <t>S762787.0-HR-STD_HONE-EXEMPT-RELINE </t>
  </si>
  <si>
    <t>S700676.5-HR-STD-RELINE</t>
  </si>
  <si>
    <t>S475673.3-HR</t>
  </si>
  <si>
    <t>S475673.3-HR - RELINES</t>
  </si>
  <si>
    <t>S475673.3-HR - THREADS</t>
  </si>
  <si>
    <t>S475673.3-HR-THREADS-RELINES</t>
  </si>
  <si>
    <t>Stator OD</t>
  </si>
  <si>
    <t>Lobe Configuration</t>
  </si>
  <si>
    <t>Stage Count</t>
  </si>
  <si>
    <t>Rubber Type</t>
  </si>
  <si>
    <t>Fit</t>
  </si>
  <si>
    <t>STD</t>
  </si>
  <si>
    <t>HR</t>
  </si>
  <si>
    <t>XE</t>
  </si>
  <si>
    <t>1A</t>
  </si>
  <si>
    <t>XP</t>
  </si>
  <si>
    <t>XD</t>
  </si>
  <si>
    <t>NED1</t>
  </si>
  <si>
    <t>HN-SR</t>
  </si>
  <si>
    <t>XR</t>
  </si>
  <si>
    <t>1OS</t>
  </si>
  <si>
    <t>0.5OS</t>
  </si>
  <si>
    <t>1US</t>
  </si>
  <si>
    <t>3OS</t>
  </si>
  <si>
    <t>2OS</t>
  </si>
  <si>
    <t>0.5US</t>
  </si>
  <si>
    <t>2US</t>
  </si>
  <si>
    <t>US</t>
  </si>
  <si>
    <t>OS</t>
  </si>
  <si>
    <t>Injection Time (hours)</t>
  </si>
  <si>
    <t>Core Number</t>
  </si>
  <si>
    <t>Suffix</t>
  </si>
  <si>
    <t>Core PN#</t>
  </si>
  <si>
    <t>Power Section Model</t>
  </si>
  <si>
    <t>Tooling PN#</t>
  </si>
  <si>
    <t>Length</t>
  </si>
  <si>
    <t>Head</t>
  </si>
  <si>
    <t>Nut</t>
  </si>
  <si>
    <t>Bld Cone</t>
  </si>
  <si>
    <t>Ring</t>
  </si>
  <si>
    <t>Rod</t>
  </si>
  <si>
    <t>0</t>
  </si>
  <si>
    <t>982-00217</t>
  </si>
  <si>
    <t>C287562.6_1A-STD_HR-1US</t>
  </si>
  <si>
    <t>982-00170</t>
  </si>
  <si>
    <t>982-00118</t>
  </si>
  <si>
    <t>982-00122</t>
  </si>
  <si>
    <t>982-00119</t>
  </si>
  <si>
    <t>1</t>
  </si>
  <si>
    <t>982-00129</t>
  </si>
  <si>
    <t>C375453.5_1A-STD</t>
  </si>
  <si>
    <t>10</t>
  </si>
  <si>
    <t>982-00132</t>
  </si>
  <si>
    <t>C625784.8_1A-STD</t>
  </si>
  <si>
    <t>982-00814</t>
  </si>
  <si>
    <t>982-00169</t>
  </si>
  <si>
    <t>982-00145</t>
  </si>
  <si>
    <t>982-00146</t>
  </si>
  <si>
    <t>None</t>
  </si>
  <si>
    <t>982-00144</t>
  </si>
  <si>
    <t>H</t>
  </si>
  <si>
    <t>100</t>
  </si>
  <si>
    <t>982-00774</t>
  </si>
  <si>
    <t>C625783.5_1A-1OS_HR-STD</t>
  </si>
  <si>
    <t>982-00775</t>
  </si>
  <si>
    <t>982-00232</t>
  </si>
  <si>
    <t>D</t>
  </si>
  <si>
    <t>101</t>
  </si>
  <si>
    <t>982-00721</t>
  </si>
  <si>
    <t>C675783.5_1A-1OS_HR-STD</t>
  </si>
  <si>
    <t>982-00730</t>
  </si>
  <si>
    <t>982-00414</t>
  </si>
  <si>
    <t>982-00184</t>
  </si>
  <si>
    <t>982-00193</t>
  </si>
  <si>
    <t>102</t>
  </si>
  <si>
    <t>982-00722</t>
  </si>
  <si>
    <t>C675785.7_T1-1A-1OS_HR-STD</t>
  </si>
  <si>
    <t>982-00731</t>
  </si>
  <si>
    <t>K</t>
  </si>
  <si>
    <t>M</t>
  </si>
  <si>
    <t>109</t>
  </si>
  <si>
    <t>B</t>
  </si>
  <si>
    <t>982-00768</t>
  </si>
  <si>
    <t>C287567.0_1A-1OS_HR-1OS</t>
  </si>
  <si>
    <t>982-00769</t>
  </si>
  <si>
    <t>982-00209</t>
  </si>
  <si>
    <t>982-00214</t>
  </si>
  <si>
    <t>982-00213</t>
  </si>
  <si>
    <t>F</t>
  </si>
  <si>
    <t>11</t>
  </si>
  <si>
    <t>982-00083</t>
  </si>
  <si>
    <t>C675457.0_1A-STD_HR-2US</t>
  </si>
  <si>
    <t>110</t>
  </si>
  <si>
    <t>982-00753</t>
  </si>
  <si>
    <t>C375453.5_1A-1OS</t>
  </si>
  <si>
    <t>982-00760</t>
  </si>
  <si>
    <t>982-00133</t>
  </si>
  <si>
    <t>982-00136</t>
  </si>
  <si>
    <t>982-00134</t>
  </si>
  <si>
    <t>982-00135</t>
  </si>
  <si>
    <t>982-00818</t>
  </si>
  <si>
    <t>C238564.0_1A-1OS_HR-STD</t>
  </si>
  <si>
    <t>101393137</t>
  </si>
  <si>
    <t>101387547</t>
  </si>
  <si>
    <t>101388507</t>
  </si>
  <si>
    <t>101388397</t>
  </si>
  <si>
    <t>101389722</t>
  </si>
  <si>
    <t>113</t>
  </si>
  <si>
    <t>982-00859</t>
  </si>
  <si>
    <t>C675786.0_1A-1OS_HR-STD</t>
  </si>
  <si>
    <t>982-00861</t>
  </si>
  <si>
    <t>982-00181</t>
  </si>
  <si>
    <t>115</t>
  </si>
  <si>
    <t>982-00894</t>
  </si>
  <si>
    <t>C287567.0_1A-2OS</t>
  </si>
  <si>
    <t>982-02000</t>
  </si>
  <si>
    <t>982-01998</t>
  </si>
  <si>
    <t>102017600</t>
  </si>
  <si>
    <t>982-01999</t>
  </si>
  <si>
    <t>119</t>
  </si>
  <si>
    <t>982-00852</t>
  </si>
  <si>
    <t>C287783.5_1A-1OS_HR-STD</t>
  </si>
  <si>
    <t>982-00854</t>
  </si>
  <si>
    <t>982-00853</t>
  </si>
  <si>
    <t>982-00855</t>
  </si>
  <si>
    <t>982-00925</t>
  </si>
  <si>
    <t>12</t>
  </si>
  <si>
    <t>982-00046</t>
  </si>
  <si>
    <t>C675457.0_1A-1OS_HR-STD</t>
  </si>
  <si>
    <t>982-01723</t>
  </si>
  <si>
    <t>982-00176</t>
  </si>
  <si>
    <t>N/A</t>
  </si>
  <si>
    <t>I</t>
  </si>
  <si>
    <t>J</t>
  </si>
  <si>
    <t>120</t>
  </si>
  <si>
    <t>982-00882</t>
  </si>
  <si>
    <t>C213564.0_1A-1OS_HR-STD</t>
  </si>
  <si>
    <t>982-01884</t>
  </si>
  <si>
    <t>982-01866</t>
  </si>
  <si>
    <t>.75-10 UNC STD Hex Nut</t>
  </si>
  <si>
    <t>982-01868</t>
  </si>
  <si>
    <t>982-01870</t>
  </si>
  <si>
    <t>123</t>
  </si>
  <si>
    <t>982-00962</t>
  </si>
  <si>
    <t>C375782.3_1A-1OS_HR-STD</t>
  </si>
  <si>
    <t>982-00967</t>
  </si>
  <si>
    <t>982-00703</t>
  </si>
  <si>
    <t>124</t>
  </si>
  <si>
    <t>982-00878</t>
  </si>
  <si>
    <t>C168562.3_1A-1OS_HR-STD</t>
  </si>
  <si>
    <t>982-00879</t>
  </si>
  <si>
    <t>982-00940</t>
  </si>
  <si>
    <t>982-00938</t>
  </si>
  <si>
    <t>982-00971</t>
  </si>
  <si>
    <t>126</t>
  </si>
  <si>
    <t>982-01001</t>
  </si>
  <si>
    <t>C475782.7_HR-STD</t>
  </si>
  <si>
    <t>982-01008</t>
  </si>
  <si>
    <t>982-00229</t>
  </si>
  <si>
    <t>982-00183</t>
  </si>
  <si>
    <t>982-00005</t>
  </si>
  <si>
    <t>129</t>
  </si>
  <si>
    <t>982-01012</t>
  </si>
  <si>
    <t>C625783.0-SLOW-1A-STD_HR-1US</t>
  </si>
  <si>
    <t>982-01013</t>
  </si>
  <si>
    <t>130</t>
  </si>
  <si>
    <t>982-01029</t>
  </si>
  <si>
    <t>C625784.0_1A-1OS_HR-STD</t>
  </si>
  <si>
    <t>982-01030</t>
  </si>
  <si>
    <t>132</t>
  </si>
  <si>
    <t>982-01036</t>
  </si>
  <si>
    <t>C475783.8_1A-3OS_HR-2OS</t>
  </si>
  <si>
    <t>982-01039</t>
  </si>
  <si>
    <t>982-00161</t>
  </si>
  <si>
    <t>133</t>
  </si>
  <si>
    <t>982-00906</t>
  </si>
  <si>
    <t>C475783.1_HR-STD</t>
  </si>
  <si>
    <t>982-00907</t>
  </si>
  <si>
    <t>134</t>
  </si>
  <si>
    <t>982-01054</t>
  </si>
  <si>
    <t>C375563.8_1A-STD</t>
  </si>
  <si>
    <t>982-01055</t>
  </si>
  <si>
    <t>982-01056</t>
  </si>
  <si>
    <t>135</t>
  </si>
  <si>
    <t>982-01061</t>
  </si>
  <si>
    <t>C650783.0-SLOW_1A-STD_HR-1US</t>
  </si>
  <si>
    <t>136</t>
  </si>
  <si>
    <t>982-01062</t>
  </si>
  <si>
    <t>C650783.0-SLOW_1A-1OS_HR-STD</t>
  </si>
  <si>
    <t>982-01066</t>
  </si>
  <si>
    <t>140</t>
  </si>
  <si>
    <t>982-01104</t>
  </si>
  <si>
    <t>C675785.0_1A-STD_HR-1US</t>
  </si>
  <si>
    <t>982-01110</t>
  </si>
  <si>
    <t>141</t>
  </si>
  <si>
    <t>982-01105</t>
  </si>
  <si>
    <t>C675785.0_1A-1OS_HR-STD</t>
  </si>
  <si>
    <t>982-01112</t>
  </si>
  <si>
    <t>144</t>
  </si>
  <si>
    <t>982-01123</t>
  </si>
  <si>
    <t>C675783.3-T1_1A-STD_HR-1US</t>
  </si>
  <si>
    <t>982-01125</t>
  </si>
  <si>
    <t>15</t>
  </si>
  <si>
    <t>982-00086</t>
  </si>
  <si>
    <t>C675783.0_1A-STD_HR-1US</t>
  </si>
  <si>
    <t>982-00816</t>
  </si>
  <si>
    <t>150</t>
  </si>
  <si>
    <t>982-01157</t>
  </si>
  <si>
    <t>C500783.0_1A-1OS_HR-STD</t>
  </si>
  <si>
    <t>152</t>
  </si>
  <si>
    <t>982-01223</t>
  </si>
  <si>
    <t>C475782.9_1A-1OS</t>
  </si>
  <si>
    <t>982-01416</t>
  </si>
  <si>
    <t>153</t>
  </si>
  <si>
    <t>982-01257</t>
  </si>
  <si>
    <t>C800784.0_1A-2OS_HR-1OS</t>
  </si>
  <si>
    <t>982-01258</t>
  </si>
  <si>
    <t>156</t>
  </si>
  <si>
    <t>982-01309</t>
  </si>
  <si>
    <t>C475568.3_1A-STD</t>
  </si>
  <si>
    <t>982-01306</t>
  </si>
  <si>
    <t>982-01116</t>
  </si>
  <si>
    <t>157</t>
  </si>
  <si>
    <t>982-01310</t>
  </si>
  <si>
    <t>C475568.3_1A-1OS_HR-STD</t>
  </si>
  <si>
    <t>982-01307</t>
  </si>
  <si>
    <t>158</t>
  </si>
  <si>
    <t>982-01311</t>
  </si>
  <si>
    <t>C475568.3_1A-3OS_HR-2OS</t>
  </si>
  <si>
    <t>982-01308</t>
  </si>
  <si>
    <t>16</t>
  </si>
  <si>
    <t>982-00045</t>
  </si>
  <si>
    <t>C675783.0_1A-1OS_HR-STD</t>
  </si>
  <si>
    <t>982-00677</t>
  </si>
  <si>
    <t>160</t>
  </si>
  <si>
    <t>982-01373</t>
  </si>
  <si>
    <t>C675783.4_HR-STD</t>
  </si>
  <si>
    <t>982-01372</t>
  </si>
  <si>
    <t>986-00491</t>
  </si>
  <si>
    <t>161</t>
  </si>
  <si>
    <t>982-01387</t>
  </si>
  <si>
    <t>C675782.0_1A-STD_HR-1US</t>
  </si>
  <si>
    <t>982-01390</t>
  </si>
  <si>
    <t>165</t>
  </si>
  <si>
    <t>982-01456</t>
  </si>
  <si>
    <t>C287124.9_HR-STD</t>
  </si>
  <si>
    <t>982-01475</t>
  </si>
  <si>
    <t>982-01473</t>
  </si>
  <si>
    <t>982-01572</t>
  </si>
  <si>
    <t>982-01478</t>
  </si>
  <si>
    <t>Part of core</t>
  </si>
  <si>
    <t>167</t>
  </si>
  <si>
    <t>982-01609</t>
  </si>
  <si>
    <t>C675782.9_1A-1OS_HR-1OS</t>
  </si>
  <si>
    <t>982-01612</t>
  </si>
  <si>
    <t>169</t>
  </si>
  <si>
    <t>982-01610</t>
  </si>
  <si>
    <t>C675782.9_1A-STD_HR-STD</t>
  </si>
  <si>
    <t>17</t>
  </si>
  <si>
    <t>982-00087</t>
  </si>
  <si>
    <t>982-00817</t>
  </si>
  <si>
    <t>N</t>
  </si>
  <si>
    <t>O</t>
  </si>
  <si>
    <t>170</t>
  </si>
  <si>
    <t>982-01568</t>
  </si>
  <si>
    <t>C168564.4_HR-STD</t>
  </si>
  <si>
    <t>982-01571</t>
  </si>
  <si>
    <t>982-01577</t>
  </si>
  <si>
    <t>982-01578</t>
  </si>
  <si>
    <t>982-01576</t>
  </si>
  <si>
    <t>171</t>
  </si>
  <si>
    <t>982-01988</t>
  </si>
  <si>
    <t>C500678.0_HR-1OS</t>
  </si>
  <si>
    <t>982-01990</t>
  </si>
  <si>
    <t>982-01989</t>
  </si>
  <si>
    <t>982-01146</t>
  </si>
  <si>
    <t>176</t>
  </si>
  <si>
    <t>982-01788</t>
  </si>
  <si>
    <t>C313783.0_HR-1OS</t>
  </si>
  <si>
    <t>982-01789</t>
  </si>
  <si>
    <t>982-00539</t>
  </si>
  <si>
    <t>982-00540</t>
  </si>
  <si>
    <t>18</t>
  </si>
  <si>
    <t>982-00028</t>
  </si>
  <si>
    <t>982-00813</t>
  </si>
  <si>
    <t>AI</t>
  </si>
  <si>
    <t>Q</t>
  </si>
  <si>
    <t>R</t>
  </si>
  <si>
    <t>U</t>
  </si>
  <si>
    <t>W</t>
  </si>
  <si>
    <t>Y</t>
  </si>
  <si>
    <t>Z</t>
  </si>
  <si>
    <t>180</t>
  </si>
  <si>
    <t>982-02024</t>
  </si>
  <si>
    <t>C287563.5_HR-STD</t>
  </si>
  <si>
    <t>982-02026</t>
  </si>
  <si>
    <t>982-02027</t>
  </si>
  <si>
    <t>1-8 UNC STD HEX</t>
  </si>
  <si>
    <t>982-02028</t>
  </si>
  <si>
    <t>982-02029</t>
  </si>
  <si>
    <t>181</t>
  </si>
  <si>
    <t>982-02036</t>
  </si>
  <si>
    <t>C962784.8_1A-1OS_HR-STD</t>
  </si>
  <si>
    <t>182</t>
  </si>
  <si>
    <t>982-02037</t>
  </si>
  <si>
    <t>C962784.8_1A-STD</t>
  </si>
  <si>
    <t>183</t>
  </si>
  <si>
    <t>982-02039</t>
  </si>
  <si>
    <t>C962564.0-T2_1A-STD_HR-1US</t>
  </si>
  <si>
    <t>982-01018</t>
  </si>
  <si>
    <t>982-00111</t>
  </si>
  <si>
    <t>982-00113</t>
  </si>
  <si>
    <t>184</t>
  </si>
  <si>
    <t>982-02040</t>
  </si>
  <si>
    <t>C962564.0-T2_1A-1OS_HR-STD</t>
  </si>
  <si>
    <t>982-02095</t>
  </si>
  <si>
    <t>185</t>
  </si>
  <si>
    <t>982-02068</t>
  </si>
  <si>
    <t>C625675.0-T2_1A-STD_HR-US</t>
  </si>
  <si>
    <t>188</t>
  </si>
  <si>
    <t>982-01812</t>
  </si>
  <si>
    <t>C475782.0_1A-1OS_HR-STD</t>
  </si>
  <si>
    <t>189</t>
  </si>
  <si>
    <t>982-02058</t>
  </si>
  <si>
    <t>C962564.0-T2_1A-2OS_HR-1OS</t>
  </si>
  <si>
    <t>982-01019</t>
  </si>
  <si>
    <t>982-00116</t>
  </si>
  <si>
    <t>982-00112</t>
  </si>
  <si>
    <t>982-00228</t>
  </si>
  <si>
    <t>982-00114</t>
  </si>
  <si>
    <t>190</t>
  </si>
  <si>
    <t>982-02059</t>
  </si>
  <si>
    <t>C962784.8_1A-2OS_HR-1OS</t>
  </si>
  <si>
    <t>982-00662</t>
  </si>
  <si>
    <t>982-00656</t>
  </si>
  <si>
    <t>191</t>
  </si>
  <si>
    <t>982-02104</t>
  </si>
  <si>
    <t>C800566.0-T1_1A-STD_HR-STD</t>
  </si>
  <si>
    <t>982-02106</t>
  </si>
  <si>
    <t>982-02108</t>
  </si>
  <si>
    <t>982-00250</t>
  </si>
  <si>
    <t>193</t>
  </si>
  <si>
    <t>982-02051</t>
  </si>
  <si>
    <t>C700786.8_1A-STD</t>
  </si>
  <si>
    <t>982-02054</t>
  </si>
  <si>
    <t>982-02055</t>
  </si>
  <si>
    <t>194</t>
  </si>
  <si>
    <t>982-02052</t>
  </si>
  <si>
    <t>C700786.8_1A-1OS_HR-STD</t>
  </si>
  <si>
    <t>195</t>
  </si>
  <si>
    <t>982-02107</t>
  </si>
  <si>
    <t>C700786.8_1A-2OS_HR-1OS</t>
  </si>
  <si>
    <t>196</t>
  </si>
  <si>
    <t>982-02184</t>
  </si>
  <si>
    <t>C675786.0_HR-1OS</t>
  </si>
  <si>
    <t>982-00860</t>
  </si>
  <si>
    <t>197</t>
  </si>
  <si>
    <t>982-02136</t>
  </si>
  <si>
    <t>C800782.5_1A-STD_HR-1US</t>
  </si>
  <si>
    <t>982-00653</t>
  </si>
  <si>
    <t>982-00663</t>
  </si>
  <si>
    <t>199</t>
  </si>
  <si>
    <t>982-02160</t>
  </si>
  <si>
    <t>C675785.0_HR-2OS</t>
  </si>
  <si>
    <t>981-00193</t>
  </si>
  <si>
    <t>200</t>
  </si>
  <si>
    <t>982-01842</t>
  </si>
  <si>
    <t>C500678.0_1A-2OS_HR-2OS</t>
  </si>
  <si>
    <t>202</t>
  </si>
  <si>
    <t>982-01845</t>
  </si>
  <si>
    <t>C700568.2_1A-1OS_HR-1OS</t>
  </si>
  <si>
    <t>982-01886</t>
  </si>
  <si>
    <t>982-01885</t>
  </si>
  <si>
    <t>982-01887</t>
  </si>
  <si>
    <t>203</t>
  </si>
  <si>
    <t>982-01846</t>
  </si>
  <si>
    <t>C700568.2_1A-2OS_HR-2OS</t>
  </si>
  <si>
    <t>204</t>
  </si>
  <si>
    <t>982-01824</t>
  </si>
  <si>
    <t>C475568.3-1A_1OS-HR_1OS</t>
  </si>
  <si>
    <t>205</t>
  </si>
  <si>
    <t>982-02179</t>
  </si>
  <si>
    <t>C675675.0-T1-HR-2OS</t>
  </si>
  <si>
    <t>982-01128</t>
  </si>
  <si>
    <t>982-00241</t>
  </si>
  <si>
    <t>207</t>
  </si>
  <si>
    <t>982-01861</t>
  </si>
  <si>
    <t>C962675.0_1A-STD_HR-1US</t>
  </si>
  <si>
    <t>982-01877</t>
  </si>
  <si>
    <t>982-01876</t>
  </si>
  <si>
    <t>982-01883</t>
  </si>
  <si>
    <t>982-01875</t>
  </si>
  <si>
    <t>209</t>
  </si>
  <si>
    <t>982-01863</t>
  </si>
  <si>
    <t>C962675.0_1A-1OS_HR-STD</t>
  </si>
  <si>
    <t>982-01878</t>
  </si>
  <si>
    <t>21</t>
  </si>
  <si>
    <t>982-00124</t>
  </si>
  <si>
    <t>C800455.3_1A-STD_HR-US</t>
  </si>
  <si>
    <t>982-01724</t>
  </si>
  <si>
    <t>982-00187</t>
  </si>
  <si>
    <t>210</t>
  </si>
  <si>
    <t>982-01874</t>
  </si>
  <si>
    <t>C500678.0_1A-1OS_HR-STD</t>
  </si>
  <si>
    <t>214</t>
  </si>
  <si>
    <t>982-01888</t>
  </si>
  <si>
    <t>C675785.0_HR-1OS</t>
  </si>
  <si>
    <t>982-00386</t>
  </si>
  <si>
    <t>218</t>
  </si>
  <si>
    <t>982-02033</t>
  </si>
  <si>
    <t>C375453.5_1A-1OS_HR-STD</t>
  </si>
  <si>
    <t>982-00531</t>
  </si>
  <si>
    <t>982-00532</t>
  </si>
  <si>
    <t>225</t>
  </si>
  <si>
    <t>982-01891</t>
  </si>
  <si>
    <t>C500678.0_HR-3OS</t>
  </si>
  <si>
    <t>227</t>
  </si>
  <si>
    <t>982-01889</t>
  </si>
  <si>
    <t>C625783.3-T2_HR-STD</t>
  </si>
  <si>
    <t>228</t>
  </si>
  <si>
    <t>982-02198</t>
  </si>
  <si>
    <t>C475784.5_HR-1OS_XR-2OS</t>
  </si>
  <si>
    <t>982-00726</t>
  </si>
  <si>
    <t>STR:      982-00005 8LTR:      982-00709</t>
  </si>
  <si>
    <t>229</t>
  </si>
  <si>
    <t>Shoul</t>
  </si>
  <si>
    <t>982-00165</t>
  </si>
  <si>
    <t>C800783.0_1A-1OS_HR-STD</t>
  </si>
  <si>
    <t>982-00473</t>
  </si>
  <si>
    <t>230</t>
  </si>
  <si>
    <t>101234059</t>
  </si>
  <si>
    <t>C500788.2_HR-1OS</t>
  </si>
  <si>
    <t>982-01152</t>
  </si>
  <si>
    <t>982-01150</t>
  </si>
  <si>
    <t>232</t>
  </si>
  <si>
    <t>101257795</t>
  </si>
  <si>
    <t>C475785.0_1A-1OS_HR-STD</t>
  </si>
  <si>
    <t>101406326</t>
  </si>
  <si>
    <t>982-00709</t>
  </si>
  <si>
    <t>233</t>
  </si>
  <si>
    <t>101257796</t>
  </si>
  <si>
    <t>C475785.0_1A-2OS_HR-1OS</t>
  </si>
  <si>
    <t>101259516</t>
  </si>
  <si>
    <t>234</t>
  </si>
  <si>
    <t>101262201</t>
  </si>
  <si>
    <t>C287563.5_HR-1OS</t>
  </si>
  <si>
    <t>101285219</t>
  </si>
  <si>
    <t>101283295</t>
  </si>
  <si>
    <t>982-01840</t>
  </si>
  <si>
    <t>101287258</t>
  </si>
  <si>
    <t>982-01841</t>
  </si>
  <si>
    <t>235</t>
  </si>
  <si>
    <t>101262210</t>
  </si>
  <si>
    <t>C287563.5_HR-3OS</t>
  </si>
  <si>
    <t>101285220</t>
  </si>
  <si>
    <t>236</t>
  </si>
  <si>
    <t>101296236</t>
  </si>
  <si>
    <t>C475782.6_HR-1OS</t>
  </si>
  <si>
    <t>982-00725</t>
  </si>
  <si>
    <t>239</t>
  </si>
  <si>
    <t>101328119</t>
  </si>
  <si>
    <t>C675786.4_HR-STD</t>
  </si>
  <si>
    <t>24</t>
  </si>
  <si>
    <t>982-00123</t>
  </si>
  <si>
    <t>C800784.0_1A-STD_HR-1US</t>
  </si>
  <si>
    <t>241</t>
  </si>
  <si>
    <t>101330351</t>
  </si>
  <si>
    <t>C475783.7_HR-0.5OS</t>
  </si>
  <si>
    <t>101332151</t>
  </si>
  <si>
    <t>101334627</t>
  </si>
  <si>
    <t>101332149</t>
  </si>
  <si>
    <t>101332148</t>
  </si>
  <si>
    <t>242</t>
  </si>
  <si>
    <t>101340648</t>
  </si>
  <si>
    <t>C675457.0_HR-1OS</t>
  </si>
  <si>
    <t>982-00398</t>
  </si>
  <si>
    <t>244</t>
  </si>
  <si>
    <t>101366323</t>
  </si>
  <si>
    <t>C168564.0_HR-3OS</t>
  </si>
  <si>
    <t>982-01015</t>
  </si>
  <si>
    <t>Rev on BOM not UTD</t>
  </si>
  <si>
    <t>982-01014</t>
  </si>
  <si>
    <t>245</t>
  </si>
  <si>
    <t>101386299</t>
  </si>
  <si>
    <t>C675675.0-T1-HR-1OS</t>
  </si>
  <si>
    <t>982-01111</t>
  </si>
  <si>
    <t>246</t>
  </si>
  <si>
    <t>101367228</t>
  </si>
  <si>
    <t>C500565.2_1A-STD</t>
  </si>
  <si>
    <t>101387499</t>
  </si>
  <si>
    <t>982-00919</t>
  </si>
  <si>
    <t>982-00920</t>
  </si>
  <si>
    <t>248</t>
  </si>
  <si>
    <t>101419429</t>
  </si>
  <si>
    <t>C800783.4_HR-STD</t>
  </si>
  <si>
    <t>25</t>
  </si>
  <si>
    <t>982-00166</t>
  </si>
  <si>
    <t>C800784.0_1A-1OS_HR-STD</t>
  </si>
  <si>
    <t>P</t>
  </si>
  <si>
    <t>253</t>
  </si>
  <si>
    <t>101465678</t>
  </si>
  <si>
    <t>982-00479</t>
  </si>
  <si>
    <t>256</t>
  </si>
  <si>
    <t>101527122</t>
  </si>
  <si>
    <t>C213564.9_HR-STD</t>
  </si>
  <si>
    <t>982-01869</t>
  </si>
  <si>
    <t>258</t>
  </si>
  <si>
    <t>101532636</t>
  </si>
  <si>
    <t>C313783.3_HR-1OS</t>
  </si>
  <si>
    <t>101544209</t>
  </si>
  <si>
    <t>101543254</t>
  </si>
  <si>
    <t>101545560</t>
  </si>
  <si>
    <t>101544178</t>
  </si>
  <si>
    <t>26</t>
  </si>
  <si>
    <t>785-07047</t>
  </si>
  <si>
    <t>C8009103.0_1A-STD_HR-1US</t>
  </si>
  <si>
    <t>260</t>
  </si>
  <si>
    <t>101572451</t>
  </si>
  <si>
    <t>C500788.2-HR-2OS</t>
  </si>
  <si>
    <t>261</t>
  </si>
  <si>
    <t>101572453</t>
  </si>
  <si>
    <t>C475783.7_HR-2OS</t>
  </si>
  <si>
    <t>262</t>
  </si>
  <si>
    <t>101587239</t>
  </si>
  <si>
    <t>C475456.0_HR-STD</t>
  </si>
  <si>
    <t>982-00401</t>
  </si>
  <si>
    <t>982-00160</t>
  </si>
  <si>
    <t>263</t>
  </si>
  <si>
    <t>101572733</t>
  </si>
  <si>
    <t>C313237.0_HR-STD</t>
  </si>
  <si>
    <t>101576438</t>
  </si>
  <si>
    <t>101576346</t>
  </si>
  <si>
    <t>101577256</t>
  </si>
  <si>
    <t>264</t>
  </si>
  <si>
    <t>101589116</t>
  </si>
  <si>
    <t>C675678.1_HR-1OS</t>
  </si>
  <si>
    <t>101590925</t>
  </si>
  <si>
    <t>101597985</t>
  </si>
  <si>
    <t>101597754</t>
  </si>
  <si>
    <t>101597806</t>
  </si>
  <si>
    <t>266</t>
  </si>
  <si>
    <t>101622194</t>
  </si>
  <si>
    <t>C7005610.8_HR-2OS</t>
  </si>
  <si>
    <t>267</t>
  </si>
  <si>
    <t>101649122</t>
  </si>
  <si>
    <t>C700568.2_HR-STD</t>
  </si>
  <si>
    <t>268</t>
  </si>
  <si>
    <t>101660010</t>
  </si>
  <si>
    <t>C700786.8_1A-1OS</t>
  </si>
  <si>
    <t>269</t>
  </si>
  <si>
    <t>101660033</t>
  </si>
  <si>
    <t>270</t>
  </si>
  <si>
    <t>101686087</t>
  </si>
  <si>
    <t>C475782.9_HR-STD</t>
  </si>
  <si>
    <t>271</t>
  </si>
  <si>
    <t>101681819</t>
  </si>
  <si>
    <t>C700789.6_HR-1OS</t>
  </si>
  <si>
    <t>101686351</t>
  </si>
  <si>
    <t>101687357</t>
  </si>
  <si>
    <t>101692756</t>
  </si>
  <si>
    <t>272</t>
  </si>
  <si>
    <t>101711292</t>
  </si>
  <si>
    <t>C1125564.6_HR-STD</t>
  </si>
  <si>
    <t>982-01446</t>
  </si>
  <si>
    <t>273</t>
  </si>
  <si>
    <t>101755384</t>
  </si>
  <si>
    <t>C7005610.8_HR-1OS</t>
  </si>
  <si>
    <t>275</t>
  </si>
  <si>
    <t>101774163</t>
  </si>
  <si>
    <t>C5007810.6_HR-2OS</t>
  </si>
  <si>
    <t>101774165</t>
  </si>
  <si>
    <t>101792686</t>
  </si>
  <si>
    <t>101646621</t>
  </si>
  <si>
    <t>277</t>
  </si>
  <si>
    <t>101815600</t>
  </si>
  <si>
    <t>C7256710.7_HR-STD</t>
  </si>
  <si>
    <t>101815606</t>
  </si>
  <si>
    <t>101815614</t>
  </si>
  <si>
    <t>278</t>
  </si>
  <si>
    <t>101734664</t>
  </si>
  <si>
    <t>C962783.7 DTX</t>
  </si>
  <si>
    <t>101734655</t>
  </si>
  <si>
    <t>103050089</t>
  </si>
  <si>
    <t>102930606</t>
  </si>
  <si>
    <t>102916851</t>
  </si>
  <si>
    <t>102101814</t>
  </si>
  <si>
    <t>28</t>
  </si>
  <si>
    <t>982-00084</t>
  </si>
  <si>
    <t>C962563.0_1A-STD</t>
  </si>
  <si>
    <t>280</t>
  </si>
  <si>
    <t>101886797</t>
  </si>
  <si>
    <t>C500788.2_HR-STD</t>
  </si>
  <si>
    <t>101952145</t>
  </si>
  <si>
    <t>284</t>
  </si>
  <si>
    <t>101926442</t>
  </si>
  <si>
    <t>C500566.7_HR-STD</t>
  </si>
  <si>
    <t>101893626</t>
  </si>
  <si>
    <t>101893627</t>
  </si>
  <si>
    <t>285</t>
  </si>
  <si>
    <t>101927051</t>
  </si>
  <si>
    <t>C287564.7_HR-STD</t>
  </si>
  <si>
    <t>101927074</t>
  </si>
  <si>
    <t>101927121</t>
  </si>
  <si>
    <t>286</t>
  </si>
  <si>
    <t>101948496</t>
  </si>
  <si>
    <t>C500789.4_HR-1OS</t>
  </si>
  <si>
    <t>287</t>
  </si>
  <si>
    <t>102011875</t>
  </si>
  <si>
    <t>C1125563.0_1A-STD</t>
  </si>
  <si>
    <t>982-00296</t>
  </si>
  <si>
    <t>982-00279</t>
  </si>
  <si>
    <t>982-00282</t>
  </si>
  <si>
    <t>982-00280</t>
  </si>
  <si>
    <t>982-00285</t>
  </si>
  <si>
    <t>982-00281</t>
  </si>
  <si>
    <t>289</t>
  </si>
  <si>
    <t>102018096</t>
  </si>
  <si>
    <t>C700789.4_HR-STD</t>
  </si>
  <si>
    <t>29</t>
  </si>
  <si>
    <t>982-00207</t>
  </si>
  <si>
    <t>C962564.0-T1_1A-STD</t>
  </si>
  <si>
    <t>290</t>
  </si>
  <si>
    <t>102032864</t>
  </si>
  <si>
    <t>C625783.0-SLOW_HR-STD</t>
  </si>
  <si>
    <t>292</t>
  </si>
  <si>
    <t>102034274</t>
  </si>
  <si>
    <t>C800785.9_HR-STD_1A-STD</t>
  </si>
  <si>
    <t>102035203</t>
  </si>
  <si>
    <t>293</t>
  </si>
  <si>
    <t>102025231</t>
  </si>
  <si>
    <t>C287565.0_HR-STD</t>
  </si>
  <si>
    <t>102036541</t>
  </si>
  <si>
    <t>102036775</t>
  </si>
  <si>
    <t>102040713</t>
  </si>
  <si>
    <t>294</t>
  </si>
  <si>
    <t>102048430</t>
  </si>
  <si>
    <t>C700786.8_HR-.5OS</t>
  </si>
  <si>
    <t>295</t>
  </si>
  <si>
    <t>102053949</t>
  </si>
  <si>
    <t>C800456.0_HR-STD</t>
  </si>
  <si>
    <t>Redline (NaPo)</t>
  </si>
  <si>
    <t>982-00249</t>
  </si>
  <si>
    <t>297</t>
  </si>
  <si>
    <t>102061803</t>
  </si>
  <si>
    <t>C287564.7_HR-1OS</t>
  </si>
  <si>
    <t>102048196</t>
  </si>
  <si>
    <t>982-02031</t>
  </si>
  <si>
    <t>102048195</t>
  </si>
  <si>
    <t>298</t>
  </si>
  <si>
    <t>102066798</t>
  </si>
  <si>
    <t>C5007810.6_HR-STD</t>
  </si>
  <si>
    <t>299</t>
  </si>
  <si>
    <t>102071165</t>
  </si>
  <si>
    <t>C7256710.7_HR-1OS</t>
  </si>
  <si>
    <t>3</t>
  </si>
  <si>
    <t>982-00088</t>
  </si>
  <si>
    <t>C475456.0_1A-STD</t>
  </si>
  <si>
    <t>30</t>
  </si>
  <si>
    <t>982-00247</t>
  </si>
  <si>
    <t>C962565.0_1A-1OS_HR-STD</t>
  </si>
  <si>
    <t>982-00519</t>
  </si>
  <si>
    <t>300</t>
  </si>
  <si>
    <t>102072824</t>
  </si>
  <si>
    <t>C675783.5_HR-2OS</t>
  </si>
  <si>
    <t>301</t>
  </si>
  <si>
    <t>102078597</t>
  </si>
  <si>
    <t>C675786.4_HR-1OS</t>
  </si>
  <si>
    <t>303</t>
  </si>
  <si>
    <t>102087609</t>
  </si>
  <si>
    <t>C313783.3_HR-2OS</t>
  </si>
  <si>
    <t>304</t>
  </si>
  <si>
    <t>102087618</t>
  </si>
  <si>
    <t>C313783.3_HR-3OS</t>
  </si>
  <si>
    <t>305</t>
  </si>
  <si>
    <t>102092694</t>
  </si>
  <si>
    <t>C675783.3-T1_HR-1OS</t>
  </si>
  <si>
    <t>982-00705</t>
  </si>
  <si>
    <t>308</t>
  </si>
  <si>
    <t>102094405</t>
  </si>
  <si>
    <t>C338784.7_HR-1OS</t>
  </si>
  <si>
    <t>982-00560</t>
  </si>
  <si>
    <t>311</t>
  </si>
  <si>
    <t>102097565</t>
  </si>
  <si>
    <t>C475781.2_HR-STD</t>
  </si>
  <si>
    <t>102097710</t>
  </si>
  <si>
    <t>312</t>
  </si>
  <si>
    <t>102101604</t>
  </si>
  <si>
    <t>C168564.0_HR-1OS</t>
  </si>
  <si>
    <t>MOD see note -&gt;</t>
  </si>
  <si>
    <t>313</t>
  </si>
  <si>
    <t>102104723</t>
  </si>
  <si>
    <t>C338563.0_HR-2OS</t>
  </si>
  <si>
    <t>982-02067</t>
  </si>
  <si>
    <t>982-01007</t>
  </si>
  <si>
    <t>982-01011</t>
  </si>
  <si>
    <t>982-01010</t>
  </si>
  <si>
    <t>314</t>
  </si>
  <si>
    <t>102104736</t>
  </si>
  <si>
    <t>C338783.0_HR-STD</t>
  </si>
  <si>
    <t>982-00640</t>
  </si>
  <si>
    <t>316</t>
  </si>
  <si>
    <t>102104655</t>
  </si>
  <si>
    <t>C650561.1_1A-STD</t>
  </si>
  <si>
    <t>102105411</t>
  </si>
  <si>
    <t>102104521</t>
  </si>
  <si>
    <t>102104523</t>
  </si>
  <si>
    <t>317</t>
  </si>
  <si>
    <t>102518003</t>
  </si>
  <si>
    <t>C962785.7_1A-STD</t>
  </si>
  <si>
    <t>982-00660</t>
  </si>
  <si>
    <t>319</t>
  </si>
  <si>
    <t>102699423</t>
  </si>
  <si>
    <t>C287564.7_HR-2OS</t>
  </si>
  <si>
    <t>101927074
102048196</t>
  </si>
  <si>
    <t>320</t>
  </si>
  <si>
    <t>102699521</t>
  </si>
  <si>
    <t>C625782.3_HR-STD</t>
  </si>
  <si>
    <t>982-00385</t>
  </si>
  <si>
    <t>321</t>
  </si>
  <si>
    <t>102700042</t>
  </si>
  <si>
    <t>C7005610.8_HR-0.5US</t>
  </si>
  <si>
    <t>323</t>
  </si>
  <si>
    <t>102707607</t>
  </si>
  <si>
    <t>C500676.4-NTX_HR-1OS</t>
  </si>
  <si>
    <t>102714286</t>
  </si>
  <si>
    <t>102691944</t>
  </si>
  <si>
    <t>102691937</t>
  </si>
  <si>
    <t>102691965</t>
  </si>
  <si>
    <t>102691950</t>
  </si>
  <si>
    <t>324</t>
  </si>
  <si>
    <t>102729549</t>
  </si>
  <si>
    <t>C525561.1_HR-3OS</t>
  </si>
  <si>
    <t>102737690</t>
  </si>
  <si>
    <t>102730101</t>
  </si>
  <si>
    <t>982-02154</t>
  </si>
  <si>
    <t>325</t>
  </si>
  <si>
    <t>102733253</t>
  </si>
  <si>
    <t>C57591011.0_HR-STD</t>
  </si>
  <si>
    <t>102734673</t>
  </si>
  <si>
    <t>102733806</t>
  </si>
  <si>
    <t>102734064</t>
  </si>
  <si>
    <t>102734062</t>
  </si>
  <si>
    <t>326</t>
  </si>
  <si>
    <t>102733260</t>
  </si>
  <si>
    <t>C5756711.5_HR-STD</t>
  </si>
  <si>
    <t>102735992</t>
  </si>
  <si>
    <t>102734021</t>
  </si>
  <si>
    <t>329</t>
  </si>
  <si>
    <t>102738461</t>
  </si>
  <si>
    <t>C287565.0_HR-2OS</t>
  </si>
  <si>
    <t>33</t>
  </si>
  <si>
    <t>982-00238</t>
  </si>
  <si>
    <t>C625782.9_1A-STD_HR-1US</t>
  </si>
  <si>
    <t>982-00464</t>
  </si>
  <si>
    <t>330</t>
  </si>
  <si>
    <t>102738460</t>
  </si>
  <si>
    <t>C287565.0_HR-1OS</t>
  </si>
  <si>
    <t>332</t>
  </si>
  <si>
    <t>102766459</t>
  </si>
  <si>
    <t>C660568.1_HR-STD</t>
  </si>
  <si>
    <t>333</t>
  </si>
  <si>
    <t>102779226</t>
  </si>
  <si>
    <t>C700788.5_HR-STD</t>
  </si>
  <si>
    <t>C700788.5_HR-STD - Boxed Up</t>
  </si>
  <si>
    <t>334</t>
  </si>
  <si>
    <t>102827434</t>
  </si>
  <si>
    <t>C825787.0_HR-STD</t>
  </si>
  <si>
    <t>102830804</t>
  </si>
  <si>
    <t>102830740</t>
  </si>
  <si>
    <t>102831599</t>
  </si>
  <si>
    <t>336</t>
  </si>
  <si>
    <t>102833994</t>
  </si>
  <si>
    <t>C5007810.6_HR-1OS</t>
  </si>
  <si>
    <t>337</t>
  </si>
  <si>
    <t>102842267</t>
  </si>
  <si>
    <t>C5156710.4_HR-STD</t>
  </si>
  <si>
    <t>102761562</t>
  </si>
  <si>
    <t>102758222</t>
  </si>
  <si>
    <t>102758230</t>
  </si>
  <si>
    <t>338</t>
  </si>
  <si>
    <t>102843829</t>
  </si>
  <si>
    <t>C475785.0_HR-1US</t>
  </si>
  <si>
    <t>101438745</t>
  </si>
  <si>
    <t>339</t>
  </si>
  <si>
    <t>102843841</t>
  </si>
  <si>
    <t>C500786.4-T2_HR-STD</t>
  </si>
  <si>
    <t>34</t>
  </si>
  <si>
    <t>982-00240</t>
  </si>
  <si>
    <t>C675675.0-T1_1A-STD_HR-1US</t>
  </si>
  <si>
    <t>982-00815</t>
  </si>
  <si>
    <t>982-00901</t>
  </si>
  <si>
    <t>340</t>
  </si>
  <si>
    <t>102859863</t>
  </si>
  <si>
    <t>C800674.0_HR-STD</t>
  </si>
  <si>
    <t>101877515</t>
  </si>
  <si>
    <t>101872015</t>
  </si>
  <si>
    <t>341</t>
  </si>
  <si>
    <t>102859309</t>
  </si>
  <si>
    <t>C525786.8_HR-STD</t>
  </si>
  <si>
    <t>102870613</t>
  </si>
  <si>
    <t>102870354</t>
  </si>
  <si>
    <t>102893708</t>
  </si>
  <si>
    <t>343</t>
  </si>
  <si>
    <t>102903516</t>
  </si>
  <si>
    <t>C962564.0-T1_HR-1US</t>
  </si>
  <si>
    <t>345</t>
  </si>
  <si>
    <t>102907286</t>
  </si>
  <si>
    <t>C475783.7_HR-1US</t>
  </si>
  <si>
    <t>346</t>
  </si>
  <si>
    <t>102922679</t>
  </si>
  <si>
    <t>C7005611.2_HR-2OS</t>
  </si>
  <si>
    <t>102924198</t>
  </si>
  <si>
    <t>102923553</t>
  </si>
  <si>
    <t>347</t>
  </si>
  <si>
    <t>102926620</t>
  </si>
  <si>
    <t>C675786.4_HR-0.5US</t>
  </si>
  <si>
    <t>348</t>
  </si>
  <si>
    <t>102929855</t>
  </si>
  <si>
    <t>C945785.5_HR-1US</t>
  </si>
  <si>
    <t>102930287</t>
  </si>
  <si>
    <t>102896165</t>
  </si>
  <si>
    <t>349</t>
  </si>
  <si>
    <t>102940087</t>
  </si>
  <si>
    <t>C5156710.4_HR-.5OS</t>
  </si>
  <si>
    <t>35</t>
  </si>
  <si>
    <t>982-00242</t>
  </si>
  <si>
    <t>C675675.0-T1_1A-1OS_HR-STD</t>
  </si>
  <si>
    <t>982-02005</t>
  </si>
  <si>
    <t>982-01093</t>
  </si>
  <si>
    <t>350</t>
  </si>
  <si>
    <t>102966438</t>
  </si>
  <si>
    <t>C700788.5_HR-0.5OS</t>
  </si>
  <si>
    <t>351</t>
  </si>
  <si>
    <t>102972490</t>
  </si>
  <si>
    <t>C800782.5_HR-STD</t>
  </si>
  <si>
    <t>353</t>
  </si>
  <si>
    <t>102975463</t>
  </si>
  <si>
    <t>C800785.9_HR-1OS_1A-1OS</t>
  </si>
  <si>
    <t>354</t>
  </si>
  <si>
    <t>102995497</t>
  </si>
  <si>
    <t>102996102</t>
  </si>
  <si>
    <t>355</t>
  </si>
  <si>
    <t>102996602</t>
  </si>
  <si>
    <t>C500676.3_HR-1US</t>
  </si>
  <si>
    <t>102996604</t>
  </si>
  <si>
    <t>101772915</t>
  </si>
  <si>
    <t>356</t>
  </si>
  <si>
    <t>102999810</t>
  </si>
  <si>
    <t>C7005611.2_HR-1OS</t>
  </si>
  <si>
    <t>357</t>
  </si>
  <si>
    <t>103001031</t>
  </si>
  <si>
    <t>C675678.1_HR-STD</t>
  </si>
  <si>
    <t>358</t>
  </si>
  <si>
    <t>103002529</t>
  </si>
  <si>
    <t>C7005611.2_HR-STD</t>
  </si>
  <si>
    <t>359</t>
  </si>
  <si>
    <t>103002548</t>
  </si>
  <si>
    <t>C500783.1_NED1-2OS</t>
  </si>
  <si>
    <t>103003091</t>
  </si>
  <si>
    <t>36</t>
  </si>
  <si>
    <t>982-00243</t>
  </si>
  <si>
    <t>C475782.6_1A-STD_HR-1US</t>
  </si>
  <si>
    <t>982-00427</t>
  </si>
  <si>
    <t>363</t>
  </si>
  <si>
    <t>102990770</t>
  </si>
  <si>
    <t>C962673.5-NTX_HR-STD</t>
  </si>
  <si>
    <t>102975051</t>
  </si>
  <si>
    <t>102999688</t>
  </si>
  <si>
    <t>102978977</t>
  </si>
  <si>
    <t>103010859</t>
  </si>
  <si>
    <t>102999685</t>
  </si>
  <si>
    <t>365</t>
  </si>
  <si>
    <t>103057284</t>
  </si>
  <si>
    <t>C675783.0-SLOW_HR-1OS</t>
  </si>
  <si>
    <t>TENTATIVE &gt;&gt;&gt;</t>
  </si>
  <si>
    <t>367</t>
  </si>
  <si>
    <t>103063056</t>
  </si>
  <si>
    <t>C650564.7_HR-1.5OS</t>
  </si>
  <si>
    <t>982-00525</t>
  </si>
  <si>
    <t>982-00524</t>
  </si>
  <si>
    <t>368</t>
  </si>
  <si>
    <t>103067944</t>
  </si>
  <si>
    <t>C725787.5_HR-STD</t>
  </si>
  <si>
    <t>37</t>
  </si>
  <si>
    <t>982-00244</t>
  </si>
  <si>
    <t>C800455.3_1A-1OS_HR-STD</t>
  </si>
  <si>
    <t>370</t>
  </si>
  <si>
    <t>103073066</t>
  </si>
  <si>
    <t>C475672.7 NTX</t>
  </si>
  <si>
    <t>?</t>
  </si>
  <si>
    <t>373</t>
  </si>
  <si>
    <t>103112915</t>
  </si>
  <si>
    <t>C500676.4-NTX_HR-STD</t>
  </si>
  <si>
    <t>374</t>
  </si>
  <si>
    <t>103119470</t>
  </si>
  <si>
    <t>C800566.0_T2_HR-STD</t>
  </si>
  <si>
    <t>103122496</t>
  </si>
  <si>
    <t>103122495</t>
  </si>
  <si>
    <t>376</t>
  </si>
  <si>
    <t>103118697</t>
  </si>
  <si>
    <t>C287237.0_PWRLST-1OS</t>
  </si>
  <si>
    <t>103123185</t>
  </si>
  <si>
    <t>103121955</t>
  </si>
  <si>
    <t>103121960</t>
  </si>
  <si>
    <t>377</t>
  </si>
  <si>
    <t>103133416</t>
  </si>
  <si>
    <t>C700786.8_PWRLST-3OS</t>
  </si>
  <si>
    <t>378</t>
  </si>
  <si>
    <t>103081090</t>
  </si>
  <si>
    <t>C500677.8_HR-.5OS</t>
  </si>
  <si>
    <t>38</t>
  </si>
  <si>
    <t>982-00248</t>
  </si>
  <si>
    <t>C800456.0_1A-STD_HR-1US</t>
  </si>
  <si>
    <t>104401449</t>
  </si>
  <si>
    <t>104420024</t>
  </si>
  <si>
    <t>104420102</t>
  </si>
  <si>
    <t>381</t>
  </si>
  <si>
    <t>103157055</t>
  </si>
  <si>
    <t>C500896.0_HR-1OS</t>
  </si>
  <si>
    <t>102908825</t>
  </si>
  <si>
    <t>102907382</t>
  </si>
  <si>
    <t>102731124</t>
  </si>
  <si>
    <t>384</t>
  </si>
  <si>
    <t>103187911</t>
  </si>
  <si>
    <t>C313565.2_HN-SR-1OS</t>
  </si>
  <si>
    <t>103151283</t>
  </si>
  <si>
    <t>103147693</t>
  </si>
  <si>
    <t>103145967</t>
  </si>
  <si>
    <t>385</t>
  </si>
  <si>
    <t>103187343</t>
  </si>
  <si>
    <t>C700788.5_HR-0.5US</t>
  </si>
  <si>
    <t>386</t>
  </si>
  <si>
    <t>103191032</t>
  </si>
  <si>
    <t>C5007810.6_HR-1US</t>
  </si>
  <si>
    <t>387</t>
  </si>
  <si>
    <t>103192186</t>
  </si>
  <si>
    <t>C675785.7-T1_HR-0.5US</t>
  </si>
  <si>
    <t>982-00408</t>
  </si>
  <si>
    <t>388</t>
  </si>
  <si>
    <t>103196637</t>
  </si>
  <si>
    <t>C500677.8_HR-.5US</t>
  </si>
  <si>
    <t>389</t>
  </si>
  <si>
    <t>103208823</t>
  </si>
  <si>
    <t>C8009103.0_HR-0.5OS</t>
  </si>
  <si>
    <t>103213797</t>
  </si>
  <si>
    <t>103213829</t>
  </si>
  <si>
    <t>982-00204</t>
  </si>
  <si>
    <t>39</t>
  </si>
  <si>
    <t>982-00265</t>
  </si>
  <si>
    <t>C475784.5_1A-STD</t>
  </si>
  <si>
    <t>982-00299</t>
  </si>
  <si>
    <t>390</t>
  </si>
  <si>
    <t>103213959</t>
  </si>
  <si>
    <t>C660568.1_HR-1OS</t>
  </si>
  <si>
    <t>391</t>
  </si>
  <si>
    <t>103225277</t>
  </si>
  <si>
    <t>C500677.8_HR-1OS</t>
  </si>
  <si>
    <t>394</t>
  </si>
  <si>
    <t>103239213</t>
  </si>
  <si>
    <t>C5006710.0_HR-1OS</t>
  </si>
  <si>
    <t>103239286</t>
  </si>
  <si>
    <t>395</t>
  </si>
  <si>
    <t>103241705</t>
  </si>
  <si>
    <t>C7006712.1_HR-STD</t>
  </si>
  <si>
    <t>398</t>
  </si>
  <si>
    <t>103259105</t>
  </si>
  <si>
    <t>C700674.6_HR-STD</t>
  </si>
  <si>
    <t>399</t>
  </si>
  <si>
    <t>103262391</t>
  </si>
  <si>
    <t>C500788.2_HR-1US</t>
  </si>
  <si>
    <t>4</t>
  </si>
  <si>
    <t>982-00101</t>
  </si>
  <si>
    <t>C475456.0_1A-1OS</t>
  </si>
  <si>
    <t>400</t>
  </si>
  <si>
    <t>103282480</t>
  </si>
  <si>
    <t>C800784.0_HR-0.5US</t>
  </si>
  <si>
    <t>401</t>
  </si>
  <si>
    <t>103283590</t>
  </si>
  <si>
    <t>C5006710.0_HR-1US</t>
  </si>
  <si>
    <t xml:space="preserve">  982-01147</t>
  </si>
  <si>
    <t>402</t>
  </si>
  <si>
    <t>103292207</t>
  </si>
  <si>
    <t>C800566.0_T2_HR-1US</t>
  </si>
  <si>
    <t>403</t>
  </si>
  <si>
    <t>103293664</t>
  </si>
  <si>
    <t>C500783.1-T2_PWRLST-STD</t>
  </si>
  <si>
    <t>404</t>
  </si>
  <si>
    <t>103294745</t>
  </si>
  <si>
    <t>C700789.4_HR-1US</t>
  </si>
  <si>
    <t>405</t>
  </si>
  <si>
    <t>103297362</t>
  </si>
  <si>
    <t>C5506711.9_HR-STD</t>
  </si>
  <si>
    <t>103297759</t>
  </si>
  <si>
    <t>406</t>
  </si>
  <si>
    <t>103300932</t>
  </si>
  <si>
    <t>C475784.5_HR-1US</t>
  </si>
  <si>
    <t>409</t>
  </si>
  <si>
    <t>103331930</t>
  </si>
  <si>
    <t>C500785.7_HR-.5OS</t>
  </si>
  <si>
    <t>410</t>
  </si>
  <si>
    <t>103338093</t>
  </si>
  <si>
    <t>103338570</t>
  </si>
  <si>
    <t>103338567</t>
  </si>
  <si>
    <t>103338566</t>
  </si>
  <si>
    <t>411</t>
  </si>
  <si>
    <t>103344006</t>
  </si>
  <si>
    <t>C675457.0_HR-1US</t>
  </si>
  <si>
    <t>412</t>
  </si>
  <si>
    <t>103346077</t>
  </si>
  <si>
    <t>C675786.4_HR-0.5OS</t>
  </si>
  <si>
    <t>103322218</t>
  </si>
  <si>
    <t>413</t>
  </si>
  <si>
    <t>103363278</t>
  </si>
  <si>
    <t>C7256710.7_HR-2OS</t>
  </si>
  <si>
    <t>414</t>
  </si>
  <si>
    <t>103373086</t>
  </si>
  <si>
    <t>C675787.9_HR-1US</t>
  </si>
  <si>
    <t>103375872</t>
  </si>
  <si>
    <t>415</t>
  </si>
  <si>
    <t>103383392</t>
  </si>
  <si>
    <t>C962783.9_HR-0.5OS</t>
  </si>
  <si>
    <t>982-00659</t>
  </si>
  <si>
    <t>416</t>
  </si>
  <si>
    <t>103400996</t>
  </si>
  <si>
    <t>C5156710.4_HR-1OS</t>
  </si>
  <si>
    <t>417</t>
  </si>
  <si>
    <t>103443955</t>
  </si>
  <si>
    <t>C5257813.1_HR-1OS</t>
  </si>
  <si>
    <t>103444004</t>
  </si>
  <si>
    <t>418</t>
  </si>
  <si>
    <t>103458175</t>
  </si>
  <si>
    <t>C7256710.7_HR-0.5US</t>
  </si>
  <si>
    <t>419</t>
  </si>
  <si>
    <t>103466736</t>
  </si>
  <si>
    <t>C825787.0_HR-0.5US</t>
  </si>
  <si>
    <t>420</t>
  </si>
  <si>
    <t>103481952</t>
  </si>
  <si>
    <t>C900788.4_HR-STD</t>
  </si>
  <si>
    <t>103481951</t>
  </si>
  <si>
    <t>103481969</t>
  </si>
  <si>
    <t>421</t>
  </si>
  <si>
    <t>103497481</t>
  </si>
  <si>
    <t>C500785.7_HR-STD</t>
  </si>
  <si>
    <t>422</t>
  </si>
  <si>
    <t>103555831</t>
  </si>
  <si>
    <t>C7006712.1_HR-1OS</t>
  </si>
  <si>
    <t>424</t>
  </si>
  <si>
    <t>103558315</t>
  </si>
  <si>
    <t>425</t>
  </si>
  <si>
    <t>103599180</t>
  </si>
  <si>
    <t>C725787.5_HR-1OS</t>
  </si>
  <si>
    <t>103610622</t>
  </si>
  <si>
    <t>426</t>
  </si>
  <si>
    <t>103599678</t>
  </si>
  <si>
    <t>C700676.5_HR-STD</t>
  </si>
  <si>
    <t>103608585</t>
  </si>
  <si>
    <t>427</t>
  </si>
  <si>
    <t>103611771</t>
  </si>
  <si>
    <t>C550788.5_HR-STD</t>
  </si>
  <si>
    <t>103612168</t>
  </si>
  <si>
    <t>103611800</t>
  </si>
  <si>
    <t>103611802</t>
  </si>
  <si>
    <t>428</t>
  </si>
  <si>
    <t>103627849</t>
  </si>
  <si>
    <t>C625781.0_HR-STD-AGITATOR-MOD</t>
  </si>
  <si>
    <t>429</t>
  </si>
  <si>
    <t>103628467</t>
  </si>
  <si>
    <t>C475781.0_1A-1OS_HR-STD-AGITATOR-MOD</t>
  </si>
  <si>
    <t>982-00383</t>
  </si>
  <si>
    <t>430</t>
  </si>
  <si>
    <t>103631659</t>
  </si>
  <si>
    <t>C700781.0_HR-STD-AGITATOR MOD</t>
  </si>
  <si>
    <t>431</t>
  </si>
  <si>
    <t>432</t>
  </si>
  <si>
    <t>103651555</t>
  </si>
  <si>
    <t>C475783.7_XP-1OS</t>
  </si>
  <si>
    <t>102736011</t>
  </si>
  <si>
    <t>433</t>
  </si>
  <si>
    <t>103622047</t>
  </si>
  <si>
    <t>C700568.2_XP-3OS-2OS-TAPERED</t>
  </si>
  <si>
    <t>104358322</t>
  </si>
  <si>
    <t>434</t>
  </si>
  <si>
    <t>104204272</t>
  </si>
  <si>
    <t>C500678.8_HR-1OS</t>
  </si>
  <si>
    <t>435</t>
  </si>
  <si>
    <t>104209667</t>
  </si>
  <si>
    <t>C500678.8_HR-STD</t>
  </si>
  <si>
    <t>437</t>
  </si>
  <si>
    <t>104227225</t>
  </si>
  <si>
    <t>C5256710.5_HR-STD</t>
  </si>
  <si>
    <t>439</t>
  </si>
  <si>
    <t>104376547</t>
  </si>
  <si>
    <t>440</t>
  </si>
  <si>
    <t>104368081</t>
  </si>
  <si>
    <t>C7006712.1_XP-1OS-STD-TAPERED</t>
  </si>
  <si>
    <t>104368089</t>
  </si>
  <si>
    <t>441</t>
  </si>
  <si>
    <t>104396892</t>
  </si>
  <si>
    <t>C5756710.6_HR-STD</t>
  </si>
  <si>
    <t>442</t>
  </si>
  <si>
    <t>104397551</t>
  </si>
  <si>
    <t>C663677.4_XP-STD</t>
  </si>
  <si>
    <t>104399292</t>
  </si>
  <si>
    <t>104399235</t>
  </si>
  <si>
    <t>443</t>
  </si>
  <si>
    <t>104425427</t>
  </si>
  <si>
    <t>C525678.2_XP-STD</t>
  </si>
  <si>
    <t>444</t>
  </si>
  <si>
    <t>104446094</t>
  </si>
  <si>
    <t>C5006710.4_HR-STD</t>
  </si>
  <si>
    <t>101772009</t>
  </si>
  <si>
    <t>445</t>
  </si>
  <si>
    <t>104441779</t>
  </si>
  <si>
    <t>C662677.6_HR-STD</t>
  </si>
  <si>
    <t>982-01807</t>
  </si>
  <si>
    <t>447</t>
  </si>
  <si>
    <t>104468726</t>
  </si>
  <si>
    <t>C500788.2_HR-STD-1US-TAPERED</t>
  </si>
  <si>
    <t>448</t>
  </si>
  <si>
    <t>104573053</t>
  </si>
  <si>
    <t>104573054</t>
  </si>
  <si>
    <t>104573055</t>
  </si>
  <si>
    <t>449</t>
  </si>
  <si>
    <t>104579266</t>
  </si>
  <si>
    <t>C700788.5_HR-1OS</t>
  </si>
  <si>
    <t>45</t>
  </si>
  <si>
    <t>982-00373</t>
  </si>
  <si>
    <t>C675783.5_1A-STD</t>
  </si>
  <si>
    <t>982-00409</t>
  </si>
  <si>
    <t>450</t>
  </si>
  <si>
    <t>104582855</t>
  </si>
  <si>
    <t>C500788.2-XP-1OS-STD-TAPERED</t>
  </si>
  <si>
    <t>452</t>
  </si>
  <si>
    <t>104600168</t>
  </si>
  <si>
    <t>C700788.5_XP-1.5OS-0.5OS-TAPERED</t>
  </si>
  <si>
    <t>453</t>
  </si>
  <si>
    <t>104610116</t>
  </si>
  <si>
    <t>C7006712.1_HR-2OS</t>
  </si>
  <si>
    <t>454</t>
  </si>
  <si>
    <t>104632233</t>
  </si>
  <si>
    <t>C500678.0_XP-3OS-2OS-TAPERED</t>
  </si>
  <si>
    <t>455</t>
  </si>
  <si>
    <t>104645749</t>
  </si>
  <si>
    <t>C7006712.1_XP-2OS-1OS-TAPERED</t>
  </si>
  <si>
    <t>456</t>
  </si>
  <si>
    <t>104673625</t>
  </si>
  <si>
    <t>457</t>
  </si>
  <si>
    <t>104676082</t>
  </si>
  <si>
    <t>458</t>
  </si>
  <si>
    <t>104678498</t>
  </si>
  <si>
    <t>459</t>
  </si>
  <si>
    <t>104678840</t>
  </si>
  <si>
    <t>C57591011.0-HR-1OS-STD-TAPERED</t>
  </si>
  <si>
    <t>46</t>
  </si>
  <si>
    <t>982-00379</t>
  </si>
  <si>
    <t>C475783.8_1A-2OS_HR-1OS</t>
  </si>
  <si>
    <t>461</t>
  </si>
  <si>
    <t>104683440</t>
  </si>
  <si>
    <t>C675457.0_HR-0.5US</t>
  </si>
  <si>
    <t>463</t>
  </si>
  <si>
    <t>104696573</t>
  </si>
  <si>
    <t>C700788.5-HR-1US</t>
  </si>
  <si>
    <t>464</t>
  </si>
  <si>
    <t>104697027</t>
  </si>
  <si>
    <t>C500783.4-HPC_XP-STD</t>
  </si>
  <si>
    <t>465</t>
  </si>
  <si>
    <t>104708157</t>
  </si>
  <si>
    <t>C7005611.2_HR-3OS-2OS-TAPERED</t>
  </si>
  <si>
    <t>466</t>
  </si>
  <si>
    <t>104711910</t>
  </si>
  <si>
    <t>C500783.1-T2_XR-1OS_HR-1OS</t>
  </si>
  <si>
    <t>47</t>
  </si>
  <si>
    <t>982-00380</t>
  </si>
  <si>
    <t>C625457.5_1A-1OS_HR-STD</t>
  </si>
  <si>
    <t>982-00384</t>
  </si>
  <si>
    <t>982-00168</t>
  </si>
  <si>
    <t>471</t>
  </si>
  <si>
    <t>104762706</t>
  </si>
  <si>
    <t>C800785.9_HR-1OS-STD-TAPERED</t>
  </si>
  <si>
    <t>473</t>
  </si>
  <si>
    <t>104770391</t>
  </si>
  <si>
    <t>C675787.9_HR-0.5OS</t>
  </si>
  <si>
    <t>474</t>
  </si>
  <si>
    <t>104776998</t>
  </si>
  <si>
    <t>C700786.8_XP-1OS-STD-TAPERED</t>
  </si>
  <si>
    <t>476</t>
  </si>
  <si>
    <t>104830043</t>
  </si>
  <si>
    <t>478</t>
  </si>
  <si>
    <t>104837298</t>
  </si>
  <si>
    <t>C700785.7_T1-NTX-HR-1OS</t>
  </si>
  <si>
    <t>104716043</t>
  </si>
  <si>
    <t>104725407</t>
  </si>
  <si>
    <t>104722704</t>
  </si>
  <si>
    <t>104724921</t>
  </si>
  <si>
    <t>479</t>
  </si>
  <si>
    <t>104838672</t>
  </si>
  <si>
    <t>48</t>
  </si>
  <si>
    <t>982-00381</t>
  </si>
  <si>
    <t>C625784.8_1A-1OS_HR-STD</t>
  </si>
  <si>
    <t>480</t>
  </si>
  <si>
    <t>104849711</t>
  </si>
  <si>
    <t>481</t>
  </si>
  <si>
    <t>104850639</t>
  </si>
  <si>
    <t>483</t>
  </si>
  <si>
    <t>104869131</t>
  </si>
  <si>
    <t>484</t>
  </si>
  <si>
    <t>104870251</t>
  </si>
  <si>
    <t>C700789.4_HR-0.5OS-0.5US-TAPERED</t>
  </si>
  <si>
    <t>485</t>
  </si>
  <si>
    <t>104877999</t>
  </si>
  <si>
    <t>C725895.1_XE-2OS-1OS-TAPERED</t>
  </si>
  <si>
    <t>104878015</t>
  </si>
  <si>
    <t>104880052</t>
  </si>
  <si>
    <t>104924285</t>
  </si>
  <si>
    <t>486</t>
  </si>
  <si>
    <t>104886418</t>
  </si>
  <si>
    <t>C5506711.9_XP-2OS-1OS-TAPERED</t>
  </si>
  <si>
    <t>487</t>
  </si>
  <si>
    <t>104910088</t>
  </si>
  <si>
    <t>C725896.2_XE-2OS-1OS-TAPERED</t>
  </si>
  <si>
    <t>490</t>
  </si>
  <si>
    <t>104925346</t>
  </si>
  <si>
    <t>C675782.9-T1_HR-2OS</t>
  </si>
  <si>
    <t>102946683</t>
  </si>
  <si>
    <t>491</t>
  </si>
  <si>
    <t>104935180</t>
  </si>
  <si>
    <t>C500782.6-HPC_XP-1.5US</t>
  </si>
  <si>
    <t>492</t>
  </si>
  <si>
    <t>104936880</t>
  </si>
  <si>
    <t>C500782.9_HR-1.5OS</t>
  </si>
  <si>
    <t>104939174</t>
  </si>
  <si>
    <t>104938618</t>
  </si>
  <si>
    <t>494</t>
  </si>
  <si>
    <t>104940738</t>
  </si>
  <si>
    <t>C287783.7_XR-2OS</t>
  </si>
  <si>
    <t>496</t>
  </si>
  <si>
    <t>104994789</t>
  </si>
  <si>
    <t>C515788.3_HR-STD</t>
  </si>
  <si>
    <t>104995389</t>
  </si>
  <si>
    <t>104995324</t>
  </si>
  <si>
    <t>104843521</t>
  </si>
  <si>
    <t>497</t>
  </si>
  <si>
    <t>104993663</t>
  </si>
  <si>
    <t>C5256711.3_HR-2OS-1OS-TAPERED</t>
  </si>
  <si>
    <t>499</t>
  </si>
  <si>
    <t>104940693</t>
  </si>
  <si>
    <t>C5255611.0_HR-2OS-1OS-TAPERED</t>
  </si>
  <si>
    <t>104869172</t>
  </si>
  <si>
    <t>104869137</t>
  </si>
  <si>
    <t>5</t>
  </si>
  <si>
    <t>982-00205</t>
  </si>
  <si>
    <t>C475782.2_1A-STD_HR-1US</t>
  </si>
  <si>
    <t>50</t>
  </si>
  <si>
    <t>982-00397</t>
  </si>
  <si>
    <t>C675457.0_1A-3OS_HR-2OS</t>
  </si>
  <si>
    <t>982-00481</t>
  </si>
  <si>
    <t>501</t>
  </si>
  <si>
    <t>105097802</t>
  </si>
  <si>
    <t>C663788.7-HPC_HR-STD</t>
  </si>
  <si>
    <t>105099883</t>
  </si>
  <si>
    <t>105097834</t>
  </si>
  <si>
    <t>105109097</t>
  </si>
  <si>
    <t>503</t>
  </si>
  <si>
    <t>105100917</t>
  </si>
  <si>
    <t>C900788.4_XE-1US</t>
  </si>
  <si>
    <t>10341969</t>
  </si>
  <si>
    <t>504</t>
  </si>
  <si>
    <t>105101500</t>
  </si>
  <si>
    <t>C875676.6_XE-0.5US</t>
  </si>
  <si>
    <t>505</t>
  </si>
  <si>
    <t>105102887</t>
  </si>
  <si>
    <t>C825787.0_XE-1US</t>
  </si>
  <si>
    <t>506</t>
  </si>
  <si>
    <t>105118590</t>
  </si>
  <si>
    <t>C700784.4-HPC_XE-1.5OS-0.5OS-TAPERED</t>
  </si>
  <si>
    <t>507</t>
  </si>
  <si>
    <t>105938648</t>
  </si>
  <si>
    <t>C5256711.3_HR-1OS-STD-TAPERED</t>
  </si>
  <si>
    <t>508</t>
  </si>
  <si>
    <t>105940186</t>
  </si>
  <si>
    <t>C5257813.1-HR-1OS-STD-TAPERED</t>
  </si>
  <si>
    <t>509</t>
  </si>
  <si>
    <t>105942146</t>
  </si>
  <si>
    <t>C525569.9_HR-1.5OS-0.5OS-TAPERED</t>
  </si>
  <si>
    <t> </t>
  </si>
  <si>
    <t>51</t>
  </si>
  <si>
    <t>982-00403</t>
  </si>
  <si>
    <t>C475456.0_1A-2OS_HR-1OS</t>
  </si>
  <si>
    <t>510</t>
  </si>
  <si>
    <t>105947684</t>
  </si>
  <si>
    <t>C538898.7-HPC_XE-1OS-STD-TAPERED</t>
  </si>
  <si>
    <t>105951451</t>
  </si>
  <si>
    <t>105950703</t>
  </si>
  <si>
    <t>105951493</t>
  </si>
  <si>
    <t>512</t>
  </si>
  <si>
    <t>106008429</t>
  </si>
  <si>
    <t>C962784.5-HPC_XE-1OS-STD-TAPERED</t>
  </si>
  <si>
    <t>106006945</t>
  </si>
  <si>
    <t>106006943</t>
  </si>
  <si>
    <t>106006944</t>
  </si>
  <si>
    <t>513</t>
  </si>
  <si>
    <t>106016115</t>
  </si>
  <si>
    <t>C663788.7-HPC_HR-0.5OS</t>
  </si>
  <si>
    <t>101697806</t>
  </si>
  <si>
    <t>514</t>
  </si>
  <si>
    <t>106015027</t>
  </si>
  <si>
    <t>C5356710.2_XE-STD</t>
  </si>
  <si>
    <t>104894802</t>
  </si>
  <si>
    <t>10489363</t>
  </si>
  <si>
    <t>982-0006</t>
  </si>
  <si>
    <t>515</t>
  </si>
  <si>
    <t>106027341</t>
  </si>
  <si>
    <t>C875676.6-T2_HR-1US</t>
  </si>
  <si>
    <t>516</t>
  </si>
  <si>
    <t>106029571</t>
  </si>
  <si>
    <t>C5156710.4_XR-3OS-2OS-TAPERED</t>
  </si>
  <si>
    <t>517</t>
  </si>
  <si>
    <t>106029662</t>
  </si>
  <si>
    <t>C5156710.4_XR-2OS</t>
  </si>
  <si>
    <t>518</t>
  </si>
  <si>
    <t>106028784</t>
  </si>
  <si>
    <t>C675678.1_XE-1OS-STD-TAPERED</t>
  </si>
  <si>
    <t>519</t>
  </si>
  <si>
    <t>106041779</t>
  </si>
  <si>
    <t>C5156710.9_HR-0.5US</t>
  </si>
  <si>
    <t>104843024</t>
  </si>
  <si>
    <t>104843027</t>
  </si>
  <si>
    <t>10483521</t>
  </si>
  <si>
    <t>52</t>
  </si>
  <si>
    <t>982-00406</t>
  </si>
  <si>
    <t>C675456.5_1A-STD</t>
  </si>
  <si>
    <t>982-00407</t>
  </si>
  <si>
    <t>982-00413</t>
  </si>
  <si>
    <t>53</t>
  </si>
  <si>
    <t>982-00410</t>
  </si>
  <si>
    <t>C675785.7_T1-1A-STD_HR-1US</t>
  </si>
  <si>
    <t>56</t>
  </si>
  <si>
    <t>982-00428</t>
  </si>
  <si>
    <t>C475456.3_1A-2OS_HR-1OS</t>
  </si>
  <si>
    <t>982-00429</t>
  </si>
  <si>
    <t>57</t>
  </si>
  <si>
    <t>982-00430</t>
  </si>
  <si>
    <t>C475456.3_1A-STD</t>
  </si>
  <si>
    <t>982-00431</t>
  </si>
  <si>
    <t>59</t>
  </si>
  <si>
    <t>982-00476</t>
  </si>
  <si>
    <t>C675457.0_1A-STD</t>
  </si>
  <si>
    <t>6</t>
  </si>
  <si>
    <t>982-00003</t>
  </si>
  <si>
    <t>C475783.8_1A-STD_HR-1US</t>
  </si>
  <si>
    <t>982-00811</t>
  </si>
  <si>
    <t>60</t>
  </si>
  <si>
    <t>982-00477</t>
  </si>
  <si>
    <t>982-00480</t>
  </si>
  <si>
    <t>61</t>
  </si>
  <si>
    <t>101414701</t>
  </si>
  <si>
    <t>62</t>
  </si>
  <si>
    <t>982-00485</t>
  </si>
  <si>
    <t>982-00488</t>
  </si>
  <si>
    <t>65</t>
  </si>
  <si>
    <t>982-00491</t>
  </si>
  <si>
    <t>C800783.0_1A-STD</t>
  </si>
  <si>
    <t>982-00493</t>
  </si>
  <si>
    <t>69</t>
  </si>
  <si>
    <t>982-00514</t>
  </si>
  <si>
    <t>C625783.3-T2_1A-STD_HR-1US</t>
  </si>
  <si>
    <t>982-00512</t>
  </si>
  <si>
    <t>7</t>
  </si>
  <si>
    <t>982-00150</t>
  </si>
  <si>
    <t>C475783.8_1A-1OS_HR-STD</t>
  </si>
  <si>
    <t>S</t>
  </si>
  <si>
    <t>70</t>
  </si>
  <si>
    <t>982-00517</t>
  </si>
  <si>
    <t>C962565.0_1A-STD_HR-1US</t>
  </si>
  <si>
    <t>982-00518</t>
  </si>
  <si>
    <t>72</t>
  </si>
  <si>
    <t>982-00530</t>
  </si>
  <si>
    <t>C375564.2_1A-STD</t>
  </si>
  <si>
    <t>73</t>
  </si>
  <si>
    <t>982-00537</t>
  </si>
  <si>
    <t>C350784.3_1A-STD</t>
  </si>
  <si>
    <t>982-00538</t>
  </si>
  <si>
    <t>74</t>
  </si>
  <si>
    <t>982-00548</t>
  </si>
  <si>
    <t>C375786.7_1A-1OS_HR-STD</t>
  </si>
  <si>
    <t>982-00549</t>
  </si>
  <si>
    <t>982-00550</t>
  </si>
  <si>
    <t>75</t>
  </si>
  <si>
    <t>982-00551</t>
  </si>
  <si>
    <t>C3757810.1_1A-STD</t>
  </si>
  <si>
    <t>76</t>
  </si>
  <si>
    <t>982-00559</t>
  </si>
  <si>
    <t>C350784.3_1A-1OS_HR-STD</t>
  </si>
  <si>
    <t>79</t>
  </si>
  <si>
    <t>982-00616</t>
  </si>
  <si>
    <t>C287567.0_1A-STD_HR-STD</t>
  </si>
  <si>
    <t>982-00617</t>
  </si>
  <si>
    <t>982-00215</t>
  </si>
  <si>
    <t>84</t>
  </si>
  <si>
    <t>982-00639</t>
  </si>
  <si>
    <t>C338783.0_1A-STD_HR-1US</t>
  </si>
  <si>
    <t>86</t>
  </si>
  <si>
    <t>982-00647</t>
  </si>
  <si>
    <t>C625786.7_1A-STD_HR-1US</t>
  </si>
  <si>
    <t>982-00648</t>
  </si>
  <si>
    <t>87</t>
  </si>
  <si>
    <t>982-00657</t>
  </si>
  <si>
    <t>C962783.9_1A-STD_HR-1US</t>
  </si>
  <si>
    <t>88</t>
  </si>
  <si>
    <t>982-00661</t>
  </si>
  <si>
    <t>C962786.5_1A-STD</t>
  </si>
  <si>
    <t>89</t>
  </si>
  <si>
    <t>982-00650</t>
  </si>
  <si>
    <t>C800783.4_1A-STD_HR-1US</t>
  </si>
  <si>
    <t>91</t>
  </si>
  <si>
    <t>982-00670</t>
  </si>
  <si>
    <t>C675783.3-T1_1A-1OS_HR-STD</t>
  </si>
  <si>
    <t>92</t>
  </si>
  <si>
    <t>982-00698</t>
  </si>
  <si>
    <t>C625782.5_1A-1OS_HR-STD</t>
  </si>
  <si>
    <t>982-00699</t>
  </si>
  <si>
    <t>94</t>
  </si>
  <si>
    <t>982-00714</t>
  </si>
  <si>
    <t>C475456.3_1A-1OS_HR-STD</t>
  </si>
  <si>
    <t>982-00723</t>
  </si>
  <si>
    <t>95</t>
  </si>
  <si>
    <t>982-00715</t>
  </si>
  <si>
    <t>C475782.2_1A-1OS_HR-STD</t>
  </si>
  <si>
    <t>982-00724</t>
  </si>
  <si>
    <t>982-00716</t>
  </si>
  <si>
    <t>C475782.6_1A-1OS_HR-STD</t>
  </si>
  <si>
    <t>97</t>
  </si>
  <si>
    <t>982-00717</t>
  </si>
  <si>
    <t>C475784.5_1A-1OS_HR-STD</t>
  </si>
  <si>
    <t>98</t>
  </si>
  <si>
    <t>982-00718</t>
  </si>
  <si>
    <t>C625782.9_1A-1OS_HR-STD</t>
  </si>
  <si>
    <t>982-00727</t>
  </si>
  <si>
    <t>XN104592529</t>
  </si>
  <si>
    <t>XN105950740</t>
  </si>
  <si>
    <t>S825787.0-HR-1US-DISCUT-THRD-RELINE</t>
  </si>
  <si>
    <t xml:space="preserve">XN104773307 </t>
  </si>
  <si>
    <t xml:space="preserve">XN102722702 </t>
  </si>
  <si>
    <t xml:space="preserve">XN102864536 </t>
  </si>
  <si>
    <t xml:space="preserve">XN100855828 </t>
  </si>
  <si>
    <t xml:space="preserve">XN101481789 </t>
  </si>
  <si>
    <t xml:space="preserve">XN101459003 </t>
  </si>
  <si>
    <t xml:space="preserve">XN103265022 </t>
  </si>
  <si>
    <t xml:space="preserve">XN102415560 </t>
  </si>
  <si>
    <t xml:space="preserve">XN102863553 </t>
  </si>
  <si>
    <t>XS104872005</t>
  </si>
  <si>
    <t>S500788.4-XE-1OS-STD-TAPERED-THRD-DS1</t>
  </si>
  <si>
    <t>XN104872005</t>
  </si>
  <si>
    <t>XN105118637</t>
  </si>
  <si>
    <t>S515788.3-HR-STD</t>
  </si>
  <si>
    <t>XN105090653</t>
  </si>
  <si>
    <t>S525788.3-HR-STD</t>
  </si>
  <si>
    <t>S700786.8-XE-1OS-THRD-DISCUT-RELINE</t>
  </si>
  <si>
    <t>XN104884188</t>
  </si>
  <si>
    <t>S663788.7-HPC-HR-STD</t>
  </si>
  <si>
    <t>XN105093347</t>
  </si>
  <si>
    <t>XN106042131</t>
  </si>
  <si>
    <t>S575787.6-HR-STD</t>
  </si>
  <si>
    <t>XN106048772</t>
  </si>
  <si>
    <t>S675785.0-XE-STD-THRD</t>
  </si>
  <si>
    <t>S500788.4-XE-1OS-STD-TAPERED-THRD-RELINE</t>
  </si>
  <si>
    <t>XN104870736</t>
  </si>
  <si>
    <t>XN104884484</t>
  </si>
  <si>
    <t>XN104884975</t>
  </si>
  <si>
    <t>XN104906063</t>
  </si>
  <si>
    <t>XN104913288</t>
  </si>
  <si>
    <t>XN104919736</t>
  </si>
  <si>
    <t>XN104936231</t>
  </si>
  <si>
    <t>XN104953519</t>
  </si>
  <si>
    <t>XN104953586</t>
  </si>
  <si>
    <t>XN104954744</t>
  </si>
  <si>
    <t>XN104988872</t>
  </si>
  <si>
    <t>XN104993273</t>
  </si>
  <si>
    <t>XN105001298</t>
  </si>
  <si>
    <t>XN105090394</t>
  </si>
  <si>
    <t>XN105092849</t>
  </si>
  <si>
    <t>XN105098427</t>
  </si>
  <si>
    <t>XN105101508</t>
  </si>
  <si>
    <t>XN105102242</t>
  </si>
  <si>
    <t>XN105102880</t>
  </si>
  <si>
    <t>XN105112636</t>
  </si>
  <si>
    <t>XN105114155</t>
  </si>
  <si>
    <t>XN105130624</t>
  </si>
  <si>
    <t>XN105833463</t>
  </si>
  <si>
    <t>XN105932505</t>
  </si>
  <si>
    <t>XN105936798</t>
  </si>
  <si>
    <t>XN105951531</t>
  </si>
  <si>
    <t>XN105953110</t>
  </si>
  <si>
    <t>XN105956706</t>
  </si>
  <si>
    <t>XN105958908</t>
  </si>
  <si>
    <t>XN106013019</t>
  </si>
  <si>
    <t>XN106014956</t>
  </si>
  <si>
    <t>XN106016651</t>
  </si>
  <si>
    <t>XN106020403</t>
  </si>
  <si>
    <t>XN106020814</t>
  </si>
  <si>
    <t>XN106021743</t>
  </si>
  <si>
    <t>XN106021951</t>
  </si>
  <si>
    <t>XN106022453</t>
  </si>
  <si>
    <t>XN106025450</t>
  </si>
  <si>
    <t>XN106030108</t>
  </si>
  <si>
    <t>XN106032949</t>
  </si>
  <si>
    <t>XN106039937</t>
  </si>
  <si>
    <t>XN106040211</t>
  </si>
  <si>
    <t>XN106045061</t>
  </si>
  <si>
    <t>XN106046208</t>
  </si>
  <si>
    <t>XN106056899</t>
  </si>
  <si>
    <t>XN106057080</t>
  </si>
  <si>
    <t>S500788.4-XE-1OS-THRD-RELINE</t>
  </si>
  <si>
    <t>S962564.0-T2-XE-STD-THRD-RELINE</t>
  </si>
  <si>
    <t>S675785.0-XE-STD-THRD-RELINE</t>
  </si>
  <si>
    <t>S5007810.6-XE-1OS-RELINE</t>
  </si>
  <si>
    <t>S800785.9-HR-0.5US-DISCUT-RELINE</t>
  </si>
  <si>
    <t>S825785.9-XE-STD-RELINE</t>
  </si>
  <si>
    <t>S675783.0-SLOW-XE-STD-RELINE</t>
  </si>
  <si>
    <t>S650783.0-SLOW-XE-STD-RELINE</t>
  </si>
  <si>
    <t>S5257813.1-XE-1OS-DISCUT-RELINE</t>
  </si>
  <si>
    <t>S700788.5-HR-0.5US-RELINE</t>
  </si>
  <si>
    <t>S550787.6-XE-STD-RELINE</t>
  </si>
  <si>
    <t>S700785.7-T1-XE-STD-RELINE</t>
  </si>
  <si>
    <t>S650783.5-XE-STD-RELINE</t>
  </si>
  <si>
    <t>S660787.9-XE-1US-RELINE</t>
  </si>
  <si>
    <t>S650568.2-HR-STD-RELINE</t>
  </si>
  <si>
    <t>S725788.2-XD-1.5OS-0.5OS-TAPERED-THRD</t>
  </si>
  <si>
    <t>S725788.2-XD-1.5OS-0.5OS-TAPERED-THRD-R~</t>
  </si>
  <si>
    <t>S900676.6-XE-0.5US-DISCUT-THRD-RELINE</t>
  </si>
  <si>
    <t>S825787.0-XE-1US-DISCUT-THRD-RELINE</t>
  </si>
  <si>
    <t>S663787.9-XE-0.5OS-DISCUT-RELINE</t>
  </si>
  <si>
    <t>S700788.5-XR-1.5OS-0.5OS-TAPERED-RELINE</t>
  </si>
  <si>
    <t>S500788.2-XE-1US-DISCUT-RELINE</t>
  </si>
  <si>
    <t>S475783.8-XE-STD-THRD</t>
  </si>
  <si>
    <t>S962786.5-XE-STD-RELINE</t>
  </si>
  <si>
    <t>S825784.0-XE-STD-THRD</t>
  </si>
  <si>
    <t>S725788.5-XE-1US-RELINE</t>
  </si>
  <si>
    <t>S650786.4-XE-STD-DISCUT-RELINE</t>
  </si>
  <si>
    <t>S5156710.9-XE-0.5OS-RELINE</t>
  </si>
  <si>
    <t>S550678.8-HR-STD</t>
  </si>
  <si>
    <t>S550678.8-HR-STD-RELINE</t>
  </si>
  <si>
    <t>S700785.7-T1-XE-1US-RELINE</t>
  </si>
  <si>
    <t>S650457.0-HR-1US-RELINE</t>
  </si>
  <si>
    <t>S825787.0-XE-1US-RELINE</t>
  </si>
  <si>
    <t>S500782.2-HR-STD-DISCUT-RELINE</t>
  </si>
  <si>
    <t>S525788.3-XE-STD-DISCUT-RELINE</t>
  </si>
  <si>
    <t>S662677.6-HR-STD-RELINE</t>
  </si>
  <si>
    <t>S550788.3-HR-STD-RELINE</t>
  </si>
  <si>
    <t>S675785.7-T1-XE-1US-RELINE</t>
  </si>
  <si>
    <t>S900788.4-HR-1US-DISCUT-THRD-RELINE</t>
  </si>
  <si>
    <t>S525569.9-XR-1.5OS-0.5OS-TAPERED-DISCUT~</t>
  </si>
  <si>
    <t>S5006710.0-XE-1OS-DISCUT-RELINE</t>
  </si>
  <si>
    <t>S800785.9-XE-0.5US-DISCUT-RELINE</t>
  </si>
  <si>
    <t>S675787.9-XE-0.5OS-DISCUT</t>
  </si>
  <si>
    <t>S675787.9-XE-0.5OS-DISCUT-RELINE</t>
  </si>
  <si>
    <t>S725787.5-HR-STD-FLEX</t>
  </si>
  <si>
    <t>S663788.7-HPC-XE-STD</t>
  </si>
  <si>
    <t>S663788.7-HPC-XE-STD-RELINE</t>
  </si>
  <si>
    <t>S725787.5-XE-STD-THRD-FLEX-RELINE</t>
  </si>
  <si>
    <t>S713787.5-XE-STD-THRD-FLEX-RELINE</t>
  </si>
  <si>
    <t>XS104884188</t>
  </si>
  <si>
    <t>XS106048772</t>
  </si>
  <si>
    <t>S700786.8-XE-1OS-THRD-DISCUT-DS1</t>
  </si>
  <si>
    <t>Disassembly Time (hours)</t>
  </si>
  <si>
    <t>Quench Time (hours)</t>
  </si>
  <si>
    <t>Cure Time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</si>
</sst>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[$-10409]m/d/yyyy"/>
  </numFmts>
  <fonts count="2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rgb="FFFFFFFF"/>
      <name val="Arial"/>
      <family val="2"/>
    </font>
    <font>
      <b/>
      <sz val="10"/>
      <color theme="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8"/>
      <color indexed="9"/>
      <name val="Cambria"/>
      <family val="2"/>
    </font>
    <font>
      <b/>
      <sz val="15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3"/>
      <name val="Calibri"/>
      <family val="2"/>
    </font>
    <font>
      <sz val="11"/>
      <color indexed="11"/>
      <name val="Calibr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8"/>
      <color indexed="56"/>
      <name val="Cambria"/>
      <family val="2"/>
    </font>
    <font>
      <sz val="10"/>
      <name val="Times New Roman"/>
      <family val="1"/>
    </font>
    <font>
      <sz val="10"/>
      <color indexed="8"/>
      <name val="Times New Roman"/>
      <family val="2"/>
    </font>
    <font>
      <sz val="10"/>
      <color indexed="9"/>
      <name val="Times New Roman"/>
      <family val="2"/>
    </font>
    <font>
      <sz val="10"/>
      <color indexed="20"/>
      <name val="Times New Roman"/>
      <family val="2"/>
    </font>
    <font>
      <b/>
      <sz val="10"/>
      <color indexed="52"/>
      <name val="Times New Roman"/>
      <family val="2"/>
    </font>
    <font>
      <b/>
      <sz val="10"/>
      <color indexed="9"/>
      <name val="Times New Roman"/>
      <family val="2"/>
    </font>
    <font>
      <i/>
      <sz val="10"/>
      <color indexed="23"/>
      <name val="Times New Roman"/>
      <family val="2"/>
    </font>
    <font>
      <sz val="10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0"/>
      <color indexed="62"/>
      <name val="Times New Roman"/>
      <family val="2"/>
    </font>
    <font>
      <sz val="10"/>
      <color indexed="52"/>
      <name val="Times New Roman"/>
      <family val="2"/>
    </font>
    <font>
      <sz val="10"/>
      <color indexed="60"/>
      <name val="Times New Roman"/>
      <family val="2"/>
    </font>
    <font>
      <b/>
      <sz val="10"/>
      <color indexed="63"/>
      <name val="Times New Roman"/>
      <family val="2"/>
    </font>
    <font>
      <b/>
      <sz val="10"/>
      <color indexed="8"/>
      <name val="Times New Roman"/>
      <family val="2"/>
    </font>
    <font>
      <sz val="10"/>
      <color indexed="10"/>
      <name val="Times New Roman"/>
      <family val="2"/>
    </font>
    <font>
      <sz val="11"/>
      <color indexed="11"/>
      <name val="Calibri"/>
      <family val="2"/>
      <scheme val="minor"/>
    </font>
    <font>
      <b/>
      <sz val="11"/>
      <color indexed="11"/>
      <name val="Calibri"/>
      <family val="2"/>
      <scheme val="minor"/>
    </font>
    <font>
      <b/>
      <sz val="15"/>
      <color indexed="9"/>
      <name val="Calibri"/>
      <family val="2"/>
      <scheme val="minor"/>
    </font>
    <font>
      <b/>
      <sz val="13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Times New Roman"/>
      <family val="1"/>
    </font>
    <font>
      <b/>
      <sz val="18"/>
      <color indexed="9"/>
      <name val="Calibri Light"/>
      <family val="2"/>
      <scheme val="major"/>
    </font>
    <font>
      <sz val="11"/>
      <color indexed="53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rgb="FFFFFF0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sz val="10"/>
      <color rgb="FFFFFFFF"/>
      <name val="Arial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sz val="10"/>
      <color rgb="FF333333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ptos Narrow"/>
    </font>
  </fonts>
  <fills count="72">
    <fill>
      <patternFill patternType="none"/>
    </fill>
    <fill>
      <patternFill patternType="gray125"/>
    </fill>
    <fill>
      <patternFill patternType="solid">
        <fgColor rgb="FF4169E1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rgb="FF00000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64627">
    <xf numFmtId="0" fontId="0" fillId="0" borderId="0"/>
    <xf numFmtId="0" fontId="169" fillId="0" borderId="0"/>
    <xf numFmtId="0" fontId="169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73" fillId="0" borderId="0" applyNumberFormat="0" applyFill="0" applyBorder="0" applyAlignment="0" applyProtection="0"/>
    <xf numFmtId="0" fontId="174" fillId="0" borderId="4" applyNumberFormat="0" applyFill="0" applyAlignment="0" applyProtection="0"/>
    <xf numFmtId="0" fontId="175" fillId="0" borderId="5" applyNumberFormat="0" applyFill="0" applyAlignment="0" applyProtection="0"/>
    <xf numFmtId="0" fontId="176" fillId="0" borderId="6" applyNumberFormat="0" applyFill="0" applyAlignment="0" applyProtection="0"/>
    <xf numFmtId="0" fontId="176" fillId="0" borderId="0" applyNumberFormat="0" applyFill="0" applyBorder="0" applyAlignment="0" applyProtection="0"/>
    <xf numFmtId="0" fontId="177" fillId="6" borderId="0" applyNumberFormat="0" applyBorder="0" applyAlignment="0" applyProtection="0"/>
    <xf numFmtId="0" fontId="178" fillId="7" borderId="0" applyNumberFormat="0" applyBorder="0" applyAlignment="0" applyProtection="0"/>
    <xf numFmtId="0" fontId="179" fillId="8" borderId="0" applyNumberFormat="0" applyBorder="0" applyAlignment="0" applyProtection="0"/>
    <xf numFmtId="0" fontId="180" fillId="9" borderId="7" applyNumberFormat="0" applyAlignment="0" applyProtection="0"/>
    <xf numFmtId="0" fontId="181" fillId="10" borderId="8" applyNumberFormat="0" applyAlignment="0" applyProtection="0"/>
    <xf numFmtId="0" fontId="182" fillId="10" borderId="7" applyNumberFormat="0" applyAlignment="0" applyProtection="0"/>
    <xf numFmtId="0" fontId="183" fillId="0" borderId="9" applyNumberFormat="0" applyFill="0" applyAlignment="0" applyProtection="0"/>
    <xf numFmtId="0" fontId="184" fillId="11" borderId="10" applyNumberFormat="0" applyAlignment="0" applyProtection="0"/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187" fillId="0" borderId="12" applyNumberFormat="0" applyFill="0" applyAlignment="0" applyProtection="0"/>
    <xf numFmtId="0" fontId="188" fillId="13" borderId="0" applyNumberFormat="0" applyBorder="0" applyAlignment="0" applyProtection="0"/>
    <xf numFmtId="0" fontId="167" fillId="14" borderId="0" applyNumberFormat="0" applyBorder="0" applyAlignment="0" applyProtection="0"/>
    <xf numFmtId="0" fontId="167" fillId="15" borderId="0" applyNumberFormat="0" applyBorder="0" applyAlignment="0" applyProtection="0"/>
    <xf numFmtId="0" fontId="167" fillId="16" borderId="0" applyNumberFormat="0" applyBorder="0" applyAlignment="0" applyProtection="0"/>
    <xf numFmtId="0" fontId="188" fillId="17" borderId="0" applyNumberFormat="0" applyBorder="0" applyAlignment="0" applyProtection="0"/>
    <xf numFmtId="0" fontId="167" fillId="18" borderId="0" applyNumberFormat="0" applyBorder="0" applyAlignment="0" applyProtection="0"/>
    <xf numFmtId="0" fontId="167" fillId="19" borderId="0" applyNumberFormat="0" applyBorder="0" applyAlignment="0" applyProtection="0"/>
    <xf numFmtId="0" fontId="167" fillId="20" borderId="0" applyNumberFormat="0" applyBorder="0" applyAlignment="0" applyProtection="0"/>
    <xf numFmtId="0" fontId="188" fillId="21" borderId="0" applyNumberFormat="0" applyBorder="0" applyAlignment="0" applyProtection="0"/>
    <xf numFmtId="0" fontId="167" fillId="22" borderId="0" applyNumberFormat="0" applyBorder="0" applyAlignment="0" applyProtection="0"/>
    <xf numFmtId="0" fontId="167" fillId="23" borderId="0" applyNumberFormat="0" applyBorder="0" applyAlignment="0" applyProtection="0"/>
    <xf numFmtId="0" fontId="167" fillId="24" borderId="0" applyNumberFormat="0" applyBorder="0" applyAlignment="0" applyProtection="0"/>
    <xf numFmtId="0" fontId="188" fillId="25" borderId="0" applyNumberFormat="0" applyBorder="0" applyAlignment="0" applyProtection="0"/>
    <xf numFmtId="0" fontId="167" fillId="26" borderId="0" applyNumberFormat="0" applyBorder="0" applyAlignment="0" applyProtection="0"/>
    <xf numFmtId="0" fontId="167" fillId="27" borderId="0" applyNumberFormat="0" applyBorder="0" applyAlignment="0" applyProtection="0"/>
    <xf numFmtId="0" fontId="167" fillId="28" borderId="0" applyNumberFormat="0" applyBorder="0" applyAlignment="0" applyProtection="0"/>
    <xf numFmtId="0" fontId="188" fillId="29" borderId="0" applyNumberFormat="0" applyBorder="0" applyAlignment="0" applyProtection="0"/>
    <xf numFmtId="0" fontId="167" fillId="30" borderId="0" applyNumberFormat="0" applyBorder="0" applyAlignment="0" applyProtection="0"/>
    <xf numFmtId="0" fontId="167" fillId="31" borderId="0" applyNumberFormat="0" applyBorder="0" applyAlignment="0" applyProtection="0"/>
    <xf numFmtId="0" fontId="167" fillId="32" borderId="0" applyNumberFormat="0" applyBorder="0" applyAlignment="0" applyProtection="0"/>
    <xf numFmtId="0" fontId="188" fillId="33" borderId="0" applyNumberFormat="0" applyBorder="0" applyAlignment="0" applyProtection="0"/>
    <xf numFmtId="0" fontId="167" fillId="34" borderId="0" applyNumberFormat="0" applyBorder="0" applyAlignment="0" applyProtection="0"/>
    <xf numFmtId="0" fontId="167" fillId="35" borderId="0" applyNumberFormat="0" applyBorder="0" applyAlignment="0" applyProtection="0"/>
    <xf numFmtId="0" fontId="167" fillId="36" borderId="0" applyNumberFormat="0" applyBorder="0" applyAlignment="0" applyProtection="0"/>
    <xf numFmtId="0" fontId="167" fillId="0" borderId="0"/>
    <xf numFmtId="0" fontId="167" fillId="12" borderId="11" applyNumberFormat="0" applyFont="0" applyAlignment="0" applyProtection="0"/>
    <xf numFmtId="0" fontId="166" fillId="0" borderId="0"/>
    <xf numFmtId="0" fontId="166" fillId="0" borderId="0"/>
    <xf numFmtId="0" fontId="189" fillId="0" borderId="0" applyNumberFormat="0" applyFill="0" applyBorder="0" applyAlignment="0" applyProtection="0"/>
    <xf numFmtId="0" fontId="190" fillId="8" borderId="0" applyNumberFormat="0" applyBorder="0" applyAlignment="0" applyProtection="0"/>
    <xf numFmtId="0" fontId="166" fillId="12" borderId="11" applyNumberFormat="0" applyFont="0" applyAlignment="0" applyProtection="0"/>
    <xf numFmtId="0" fontId="166" fillId="14" borderId="0" applyNumberFormat="0" applyBorder="0" applyAlignment="0" applyProtection="0"/>
    <xf numFmtId="0" fontId="166" fillId="15" borderId="0" applyNumberFormat="0" applyBorder="0" applyAlignment="0" applyProtection="0"/>
    <xf numFmtId="0" fontId="188" fillId="16" borderId="0" applyNumberFormat="0" applyBorder="0" applyAlignment="0" applyProtection="0"/>
    <xf numFmtId="0" fontId="166" fillId="18" borderId="0" applyNumberFormat="0" applyBorder="0" applyAlignment="0" applyProtection="0"/>
    <xf numFmtId="0" fontId="166" fillId="19" borderId="0" applyNumberFormat="0" applyBorder="0" applyAlignment="0" applyProtection="0"/>
    <xf numFmtId="0" fontId="188" fillId="20" borderId="0" applyNumberFormat="0" applyBorder="0" applyAlignment="0" applyProtection="0"/>
    <xf numFmtId="0" fontId="166" fillId="22" borderId="0" applyNumberFormat="0" applyBorder="0" applyAlignment="0" applyProtection="0"/>
    <xf numFmtId="0" fontId="166" fillId="23" borderId="0" applyNumberFormat="0" applyBorder="0" applyAlignment="0" applyProtection="0"/>
    <xf numFmtId="0" fontId="188" fillId="24" borderId="0" applyNumberFormat="0" applyBorder="0" applyAlignment="0" applyProtection="0"/>
    <xf numFmtId="0" fontId="166" fillId="26" borderId="0" applyNumberFormat="0" applyBorder="0" applyAlignment="0" applyProtection="0"/>
    <xf numFmtId="0" fontId="166" fillId="27" borderId="0" applyNumberFormat="0" applyBorder="0" applyAlignment="0" applyProtection="0"/>
    <xf numFmtId="0" fontId="188" fillId="28" borderId="0" applyNumberFormat="0" applyBorder="0" applyAlignment="0" applyProtection="0"/>
    <xf numFmtId="0" fontId="166" fillId="30" borderId="0" applyNumberFormat="0" applyBorder="0" applyAlignment="0" applyProtection="0"/>
    <xf numFmtId="0" fontId="166" fillId="31" borderId="0" applyNumberFormat="0" applyBorder="0" applyAlignment="0" applyProtection="0"/>
    <xf numFmtId="0" fontId="188" fillId="32" borderId="0" applyNumberFormat="0" applyBorder="0" applyAlignment="0" applyProtection="0"/>
    <xf numFmtId="0" fontId="166" fillId="34" borderId="0" applyNumberFormat="0" applyBorder="0" applyAlignment="0" applyProtection="0"/>
    <xf numFmtId="0" fontId="166" fillId="35" borderId="0" applyNumberFormat="0" applyBorder="0" applyAlignment="0" applyProtection="0"/>
    <xf numFmtId="0" fontId="188" fillId="36" borderId="0" applyNumberFormat="0" applyBorder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6" fillId="0" borderId="0"/>
    <xf numFmtId="0" fontId="168" fillId="0" borderId="0">
      <alignment wrapText="1"/>
    </xf>
    <xf numFmtId="0" fontId="166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6" fillId="12" borderId="11" applyNumberFormat="0" applyFont="0" applyAlignment="0" applyProtection="0"/>
    <xf numFmtId="0" fontId="173" fillId="0" borderId="0" applyNumberFormat="0" applyFill="0" applyBorder="0" applyAlignment="0" applyProtection="0"/>
    <xf numFmtId="0" fontId="168" fillId="0" borderId="0"/>
    <xf numFmtId="0" fontId="166" fillId="14" borderId="0" applyNumberFormat="0" applyBorder="0" applyAlignment="0" applyProtection="0"/>
    <xf numFmtId="0" fontId="166" fillId="14" borderId="0" applyNumberFormat="0" applyBorder="0" applyAlignment="0" applyProtection="0"/>
    <xf numFmtId="0" fontId="166" fillId="14" borderId="0" applyNumberFormat="0" applyBorder="0" applyAlignment="0" applyProtection="0"/>
    <xf numFmtId="0" fontId="166" fillId="18" borderId="0" applyNumberFormat="0" applyBorder="0" applyAlignment="0" applyProtection="0"/>
    <xf numFmtId="0" fontId="166" fillId="18" borderId="0" applyNumberFormat="0" applyBorder="0" applyAlignment="0" applyProtection="0"/>
    <xf numFmtId="0" fontId="166" fillId="18" borderId="0" applyNumberFormat="0" applyBorder="0" applyAlignment="0" applyProtection="0"/>
    <xf numFmtId="0" fontId="166" fillId="22" borderId="0" applyNumberFormat="0" applyBorder="0" applyAlignment="0" applyProtection="0"/>
    <xf numFmtId="0" fontId="166" fillId="22" borderId="0" applyNumberFormat="0" applyBorder="0" applyAlignment="0" applyProtection="0"/>
    <xf numFmtId="0" fontId="166" fillId="22" borderId="0" applyNumberFormat="0" applyBorder="0" applyAlignment="0" applyProtection="0"/>
    <xf numFmtId="0" fontId="166" fillId="26" borderId="0" applyNumberFormat="0" applyBorder="0" applyAlignment="0" applyProtection="0"/>
    <xf numFmtId="0" fontId="166" fillId="26" borderId="0" applyNumberFormat="0" applyBorder="0" applyAlignment="0" applyProtection="0"/>
    <xf numFmtId="0" fontId="166" fillId="26" borderId="0" applyNumberFormat="0" applyBorder="0" applyAlignment="0" applyProtection="0"/>
    <xf numFmtId="0" fontId="166" fillId="30" borderId="0" applyNumberFormat="0" applyBorder="0" applyAlignment="0" applyProtection="0"/>
    <xf numFmtId="0" fontId="166" fillId="30" borderId="0" applyNumberFormat="0" applyBorder="0" applyAlignment="0" applyProtection="0"/>
    <xf numFmtId="0" fontId="166" fillId="30" borderId="0" applyNumberFormat="0" applyBorder="0" applyAlignment="0" applyProtection="0"/>
    <xf numFmtId="0" fontId="166" fillId="34" borderId="0" applyNumberFormat="0" applyBorder="0" applyAlignment="0" applyProtection="0"/>
    <xf numFmtId="0" fontId="166" fillId="34" borderId="0" applyNumberFormat="0" applyBorder="0" applyAlignment="0" applyProtection="0"/>
    <xf numFmtId="0" fontId="166" fillId="34" borderId="0" applyNumberFormat="0" applyBorder="0" applyAlignment="0" applyProtection="0"/>
    <xf numFmtId="0" fontId="166" fillId="15" borderId="0" applyNumberFormat="0" applyBorder="0" applyAlignment="0" applyProtection="0"/>
    <xf numFmtId="0" fontId="166" fillId="15" borderId="0" applyNumberFormat="0" applyBorder="0" applyAlignment="0" applyProtection="0"/>
    <xf numFmtId="0" fontId="166" fillId="15" borderId="0" applyNumberFormat="0" applyBorder="0" applyAlignment="0" applyProtection="0"/>
    <xf numFmtId="0" fontId="166" fillId="19" borderId="0" applyNumberFormat="0" applyBorder="0" applyAlignment="0" applyProtection="0"/>
    <xf numFmtId="0" fontId="166" fillId="19" borderId="0" applyNumberFormat="0" applyBorder="0" applyAlignment="0" applyProtection="0"/>
    <xf numFmtId="0" fontId="166" fillId="19" borderId="0" applyNumberFormat="0" applyBorder="0" applyAlignment="0" applyProtection="0"/>
    <xf numFmtId="0" fontId="166" fillId="23" borderId="0" applyNumberFormat="0" applyBorder="0" applyAlignment="0" applyProtection="0"/>
    <xf numFmtId="0" fontId="166" fillId="23" borderId="0" applyNumberFormat="0" applyBorder="0" applyAlignment="0" applyProtection="0"/>
    <xf numFmtId="0" fontId="166" fillId="23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31" borderId="0" applyNumberFormat="0" applyBorder="0" applyAlignment="0" applyProtection="0"/>
    <xf numFmtId="0" fontId="166" fillId="31" borderId="0" applyNumberFormat="0" applyBorder="0" applyAlignment="0" applyProtection="0"/>
    <xf numFmtId="0" fontId="166" fillId="31" borderId="0" applyNumberFormat="0" applyBorder="0" applyAlignment="0" applyProtection="0"/>
    <xf numFmtId="0" fontId="166" fillId="35" borderId="0" applyNumberFormat="0" applyBorder="0" applyAlignment="0" applyProtection="0"/>
    <xf numFmtId="0" fontId="166" fillId="35" borderId="0" applyNumberFormat="0" applyBorder="0" applyAlignment="0" applyProtection="0"/>
    <xf numFmtId="0" fontId="166" fillId="35" borderId="0" applyNumberFormat="0" applyBorder="0" applyAlignment="0" applyProtection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12" borderId="11" applyNumberFormat="0" applyFont="0" applyAlignment="0" applyProtection="0"/>
    <xf numFmtId="0" fontId="166" fillId="12" borderId="11" applyNumberFormat="0" applyFont="0" applyAlignment="0" applyProtection="0"/>
    <xf numFmtId="0" fontId="166" fillId="12" borderId="11" applyNumberFormat="0" applyFont="0" applyAlignment="0" applyProtection="0"/>
    <xf numFmtId="0" fontId="168" fillId="0" borderId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14" borderId="0" applyNumberFormat="0" applyBorder="0" applyAlignment="0" applyProtection="0"/>
    <xf numFmtId="0" fontId="166" fillId="38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200" fillId="37" borderId="0" applyNumberFormat="0" applyBorder="0" applyAlignment="0" applyProtection="0"/>
    <xf numFmtId="0" fontId="166" fillId="38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18" borderId="0" applyNumberFormat="0" applyBorder="0" applyAlignment="0" applyProtection="0"/>
    <xf numFmtId="0" fontId="166" fillId="40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200" fillId="39" borderId="0" applyNumberFormat="0" applyBorder="0" applyAlignment="0" applyProtection="0"/>
    <xf numFmtId="0" fontId="166" fillId="40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22" borderId="0" applyNumberFormat="0" applyBorder="0" applyAlignment="0" applyProtection="0"/>
    <xf numFmtId="0" fontId="166" fillId="42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200" fillId="41" borderId="0" applyNumberFormat="0" applyBorder="0" applyAlignment="0" applyProtection="0"/>
    <xf numFmtId="0" fontId="166" fillId="42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26" borderId="0" applyNumberFormat="0" applyBorder="0" applyAlignment="0" applyProtection="0"/>
    <xf numFmtId="0" fontId="166" fillId="38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38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4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200" fillId="40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15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166" fillId="46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200" fillId="47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23" borderId="0" applyNumberFormat="0" applyBorder="0" applyAlignment="0" applyProtection="0"/>
    <xf numFmtId="0" fontId="166" fillId="4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200" fillId="38" borderId="0" applyNumberFormat="0" applyBorder="0" applyAlignment="0" applyProtection="0"/>
    <xf numFmtId="0" fontId="166" fillId="48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27" borderId="0" applyNumberFormat="0" applyBorder="0" applyAlignment="0" applyProtection="0"/>
    <xf numFmtId="0" fontId="166" fillId="46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200" fillId="43" borderId="0" applyNumberFormat="0" applyBorder="0" applyAlignment="0" applyProtection="0"/>
    <xf numFmtId="0" fontId="166" fillId="46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200" fillId="45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35" borderId="0" applyNumberFormat="0" applyBorder="0" applyAlignment="0" applyProtection="0"/>
    <xf numFmtId="0" fontId="166" fillId="40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200" fillId="49" borderId="0" applyNumberFormat="0" applyBorder="0" applyAlignment="0" applyProtection="0"/>
    <xf numFmtId="0" fontId="166" fillId="4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16" fillId="51" borderId="0" applyNumberFormat="0" applyBorder="0" applyAlignment="0" applyProtection="0"/>
    <xf numFmtId="0" fontId="188" fillId="16" borderId="0" applyNumberFormat="0" applyBorder="0" applyAlignment="0" applyProtection="0"/>
    <xf numFmtId="0" fontId="195" fillId="51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201" fillId="50" borderId="0" applyNumberFormat="0" applyBorder="0" applyAlignment="0" applyProtection="0"/>
    <xf numFmtId="0" fontId="195" fillId="51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216" fillId="20" borderId="0" applyNumberFormat="0" applyBorder="0" applyAlignment="0" applyProtection="0"/>
    <xf numFmtId="0" fontId="188" fillId="20" borderId="0" applyNumberFormat="0" applyBorder="0" applyAlignment="0" applyProtection="0"/>
    <xf numFmtId="0" fontId="216" fillId="20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01" fillId="47" borderId="0" applyNumberFormat="0" applyBorder="0" applyAlignment="0" applyProtection="0"/>
    <xf numFmtId="0" fontId="216" fillId="20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216" fillId="48" borderId="0" applyNumberFormat="0" applyBorder="0" applyAlignment="0" applyProtection="0"/>
    <xf numFmtId="0" fontId="188" fillId="24" borderId="0" applyNumberFormat="0" applyBorder="0" applyAlignment="0" applyProtection="0"/>
    <xf numFmtId="0" fontId="195" fillId="4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201" fillId="38" borderId="0" applyNumberFormat="0" applyBorder="0" applyAlignment="0" applyProtection="0"/>
    <xf numFmtId="0" fontId="195" fillId="48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16" fillId="46" borderId="0" applyNumberFormat="0" applyBorder="0" applyAlignment="0" applyProtection="0"/>
    <xf numFmtId="0" fontId="188" fillId="28" borderId="0" applyNumberFormat="0" applyBorder="0" applyAlignment="0" applyProtection="0"/>
    <xf numFmtId="0" fontId="195" fillId="46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46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216" fillId="32" borderId="0" applyNumberFormat="0" applyBorder="0" applyAlignment="0" applyProtection="0"/>
    <xf numFmtId="0" fontId="188" fillId="32" borderId="0" applyNumberFormat="0" applyBorder="0" applyAlignment="0" applyProtection="0"/>
    <xf numFmtId="0" fontId="216" fillId="32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32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16" fillId="40" borderId="0" applyNumberFormat="0" applyBorder="0" applyAlignment="0" applyProtection="0"/>
    <xf numFmtId="0" fontId="188" fillId="36" borderId="0" applyNumberFormat="0" applyBorder="0" applyAlignment="0" applyProtection="0"/>
    <xf numFmtId="0" fontId="195" fillId="40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201" fillId="53" borderId="0" applyNumberFormat="0" applyBorder="0" applyAlignment="0" applyProtection="0"/>
    <xf numFmtId="0" fontId="195" fillId="40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16" fillId="51" borderId="0" applyNumberFormat="0" applyBorder="0" applyAlignment="0" applyProtection="0"/>
    <xf numFmtId="0" fontId="188" fillId="13" borderId="0" applyNumberFormat="0" applyBorder="0" applyAlignment="0" applyProtection="0"/>
    <xf numFmtId="0" fontId="195" fillId="51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201" fillId="54" borderId="0" applyNumberFormat="0" applyBorder="0" applyAlignment="0" applyProtection="0"/>
    <xf numFmtId="0" fontId="195" fillId="51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16" fillId="56" borderId="0" applyNumberFormat="0" applyBorder="0" applyAlignment="0" applyProtection="0"/>
    <xf numFmtId="0" fontId="188" fillId="17" borderId="0" applyNumberFormat="0" applyBorder="0" applyAlignment="0" applyProtection="0"/>
    <xf numFmtId="0" fontId="195" fillId="56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201" fillId="55" borderId="0" applyNumberFormat="0" applyBorder="0" applyAlignment="0" applyProtection="0"/>
    <xf numFmtId="0" fontId="195" fillId="56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216" fillId="21" borderId="0" applyNumberFormat="0" applyBorder="0" applyAlignment="0" applyProtection="0"/>
    <xf numFmtId="0" fontId="188" fillId="21" borderId="0" applyNumberFormat="0" applyBorder="0" applyAlignment="0" applyProtection="0"/>
    <xf numFmtId="0" fontId="216" fillId="21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01" fillId="57" borderId="0" applyNumberFormat="0" applyBorder="0" applyAlignment="0" applyProtection="0"/>
    <xf numFmtId="0" fontId="216" fillId="21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16" fillId="58" borderId="0" applyNumberFormat="0" applyBorder="0" applyAlignment="0" applyProtection="0"/>
    <xf numFmtId="0" fontId="188" fillId="25" borderId="0" applyNumberFormat="0" applyBorder="0" applyAlignment="0" applyProtection="0"/>
    <xf numFmtId="0" fontId="195" fillId="58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201" fillId="52" borderId="0" applyNumberFormat="0" applyBorder="0" applyAlignment="0" applyProtection="0"/>
    <xf numFmtId="0" fontId="195" fillId="58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216" fillId="29" borderId="0" applyNumberFormat="0" applyBorder="0" applyAlignment="0" applyProtection="0"/>
    <xf numFmtId="0" fontId="188" fillId="29" borderId="0" applyNumberFormat="0" applyBorder="0" applyAlignment="0" applyProtection="0"/>
    <xf numFmtId="0" fontId="216" fillId="29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01" fillId="51" borderId="0" applyNumberFormat="0" applyBorder="0" applyAlignment="0" applyProtection="0"/>
    <xf numFmtId="0" fontId="216" fillId="29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216" fillId="33" borderId="0" applyNumberFormat="0" applyBorder="0" applyAlignment="0" applyProtection="0"/>
    <xf numFmtId="0" fontId="188" fillId="33" borderId="0" applyNumberFormat="0" applyBorder="0" applyAlignment="0" applyProtection="0"/>
    <xf numFmtId="0" fontId="216" fillId="33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01" fillId="56" borderId="0" applyNumberFormat="0" applyBorder="0" applyAlignment="0" applyProtection="0"/>
    <xf numFmtId="0" fontId="216" fillId="33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202" fillId="39" borderId="0" applyNumberFormat="0" applyBorder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38" borderId="7" applyNumberFormat="0" applyAlignment="0" applyProtection="0"/>
    <xf numFmtId="0" fontId="182" fillId="10" borderId="7" applyNumberFormat="0" applyAlignment="0" applyProtection="0"/>
    <xf numFmtId="0" fontId="182" fillId="38" borderId="7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2" fillId="38" borderId="7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217" fillId="11" borderId="10" applyNumberFormat="0" applyAlignment="0" applyProtection="0"/>
    <xf numFmtId="0" fontId="184" fillId="11" borderId="10" applyNumberFormat="0" applyAlignment="0" applyProtection="0"/>
    <xf numFmtId="0" fontId="217" fillId="11" borderId="10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04" fillId="59" borderId="14" applyNumberFormat="0" applyAlignment="0" applyProtection="0"/>
    <xf numFmtId="0" fontId="217" fillId="11" borderId="10" applyNumberFormat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44" fontId="168" fillId="0" borderId="0" applyFon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206" fillId="41" borderId="0" applyNumberFormat="0" applyBorder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192" fillId="0" borderId="16" applyNumberFormat="0" applyFill="0" applyAlignment="0" applyProtection="0"/>
    <xf numFmtId="0" fontId="218" fillId="0" borderId="16" applyNumberFormat="0" applyFill="0" applyAlignment="0" applyProtection="0"/>
    <xf numFmtId="0" fontId="174" fillId="0" borderId="4" applyNumberFormat="0" applyFill="0" applyAlignment="0" applyProtection="0"/>
    <xf numFmtId="0" fontId="192" fillId="0" borderId="16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207" fillId="0" borderId="15" applyNumberFormat="0" applyFill="0" applyAlignment="0" applyProtection="0"/>
    <xf numFmtId="0" fontId="192" fillId="0" borderId="16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219" fillId="0" borderId="5" applyNumberFormat="0" applyFill="0" applyAlignment="0" applyProtection="0"/>
    <xf numFmtId="0" fontId="175" fillId="0" borderId="5" applyNumberFormat="0" applyFill="0" applyAlignment="0" applyProtection="0"/>
    <xf numFmtId="0" fontId="219" fillId="0" borderId="5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08" fillId="0" borderId="17" applyNumberFormat="0" applyFill="0" applyAlignment="0" applyProtection="0"/>
    <xf numFmtId="0" fontId="219" fillId="0" borderId="5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193" fillId="0" borderId="19" applyNumberFormat="0" applyFill="0" applyAlignment="0" applyProtection="0"/>
    <xf numFmtId="0" fontId="220" fillId="0" borderId="19" applyNumberFormat="0" applyFill="0" applyAlignment="0" applyProtection="0"/>
    <xf numFmtId="0" fontId="176" fillId="0" borderId="6" applyNumberFormat="0" applyFill="0" applyAlignment="0" applyProtection="0"/>
    <xf numFmtId="0" fontId="193" fillId="0" borderId="19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209" fillId="0" borderId="18" applyNumberFormat="0" applyFill="0" applyAlignment="0" applyProtection="0"/>
    <xf numFmtId="0" fontId="193" fillId="0" borderId="19" applyNumberFormat="0" applyFill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20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7" fillId="0" borderId="0" applyNumberFormat="0" applyFill="0" applyBorder="0" applyAlignment="0" applyProtection="0">
      <alignment vertical="top"/>
      <protection locked="0"/>
    </xf>
    <xf numFmtId="0" fontId="221" fillId="0" borderId="0" applyNumberFormat="0" applyFill="0" applyBorder="0" applyAlignment="0" applyProtection="0">
      <alignment vertical="top"/>
      <protection locked="0"/>
    </xf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1" fillId="0" borderId="20" applyNumberFormat="0" applyFill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212" fillId="48" borderId="0" applyNumberFormat="0" applyBorder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22" fillId="0" borderId="0"/>
    <xf numFmtId="0" fontId="168" fillId="0" borderId="0"/>
    <xf numFmtId="0" fontId="168" fillId="0" borderId="0"/>
    <xf numFmtId="0" fontId="168" fillId="0" borderId="0"/>
    <xf numFmtId="0" fontId="222" fillId="0" borderId="0"/>
    <xf numFmtId="0" fontId="222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99" fillId="0" borderId="0"/>
    <xf numFmtId="0" fontId="199" fillId="0" borderId="0"/>
    <xf numFmtId="0" fontId="199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70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6" fillId="0" borderId="0"/>
    <xf numFmtId="0" fontId="166" fillId="0" borderId="0"/>
    <xf numFmtId="0" fontId="166" fillId="0" borderId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6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66" fillId="12" borderId="11" applyNumberFormat="0" applyFont="0" applyAlignment="0" applyProtection="0"/>
    <xf numFmtId="0" fontId="166" fillId="12" borderId="1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96" fillId="12" borderId="11" applyNumberFormat="0" applyFon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38" borderId="8" applyNumberFormat="0" applyAlignment="0" applyProtection="0"/>
    <xf numFmtId="0" fontId="181" fillId="10" borderId="8" applyNumberFormat="0" applyAlignment="0" applyProtection="0"/>
    <xf numFmtId="0" fontId="181" fillId="38" borderId="8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1" fillId="38" borderId="8" applyNumberFormat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223" fillId="0" borderId="0" applyNumberFormat="0" applyFill="0" applyBorder="0" applyAlignment="0" applyProtection="0"/>
    <xf numFmtId="0" fontId="189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12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68" fillId="0" borderId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68" fillId="0" borderId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68" fillId="0" borderId="0"/>
    <xf numFmtId="0" fontId="168" fillId="0" borderId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68" fillId="0" borderId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68" fillId="0" borderId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68" fillId="0" borderId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42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38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6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166" fillId="40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6" fillId="20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5" fillId="48" borderId="0" applyNumberFormat="0" applyBorder="0" applyAlignment="0" applyProtection="0"/>
    <xf numFmtId="0" fontId="195" fillId="48" borderId="0" applyNumberFormat="0" applyBorder="0" applyAlignment="0" applyProtection="0"/>
    <xf numFmtId="0" fontId="195" fillId="46" borderId="0" applyNumberFormat="0" applyBorder="0" applyAlignment="0" applyProtection="0"/>
    <xf numFmtId="0" fontId="195" fillId="46" borderId="0" applyNumberFormat="0" applyBorder="0" applyAlignment="0" applyProtection="0"/>
    <xf numFmtId="0" fontId="216" fillId="32" borderId="0" applyNumberFormat="0" applyBorder="0" applyAlignment="0" applyProtection="0"/>
    <xf numFmtId="0" fontId="195" fillId="40" borderId="0" applyNumberFormat="0" applyBorder="0" applyAlignment="0" applyProtection="0"/>
    <xf numFmtId="0" fontId="195" fillId="40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5" fillId="51" borderId="0" applyNumberFormat="0" applyBorder="0" applyAlignment="0" applyProtection="0"/>
    <xf numFmtId="0" fontId="195" fillId="51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5" fillId="56" borderId="0" applyNumberFormat="0" applyBorder="0" applyAlignment="0" applyProtection="0"/>
    <xf numFmtId="0" fontId="195" fillId="56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6" fillId="21" borderId="0" applyNumberFormat="0" applyBorder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5" fillId="58" borderId="0" applyNumberFormat="0" applyBorder="0" applyAlignment="0" applyProtection="0"/>
    <xf numFmtId="0" fontId="195" fillId="58" borderId="0" applyNumberFormat="0" applyBorder="0" applyAlignment="0" applyProtection="0"/>
    <xf numFmtId="0" fontId="216" fillId="29" borderId="0" applyNumberFormat="0" applyBorder="0" applyAlignment="0" applyProtection="0"/>
    <xf numFmtId="0" fontId="216" fillId="33" borderId="0" applyNumberFormat="0" applyBorder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4" fillId="0" borderId="23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199" fillId="42" borderId="21" applyNumberFormat="0" applyFont="0" applyAlignment="0" applyProtection="0"/>
    <xf numFmtId="0" fontId="203" fillId="46" borderId="13" applyNumberFormat="0" applyAlignment="0" applyProtection="0"/>
    <xf numFmtId="0" fontId="213" fillId="46" borderId="22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03" fillId="46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210" fillId="40" borderId="13" applyNumberForma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199" fillId="42" borderId="21" applyNumberFormat="0" applyFon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213" fillId="46" borderId="22" applyNumberFormat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187" fillId="0" borderId="24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214" fillId="0" borderId="23" applyNumberFormat="0" applyFill="0" applyAlignment="0" applyProtection="0"/>
    <xf numFmtId="0" fontId="187" fillId="0" borderId="24" applyNumberFormat="0" applyFill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5" fillId="0" borderId="0"/>
    <xf numFmtId="0" fontId="165" fillId="12" borderId="11" applyNumberFormat="0" applyFont="0" applyAlignment="0" applyProtection="0"/>
    <xf numFmtId="0" fontId="165" fillId="14" borderId="0" applyNumberFormat="0" applyBorder="0" applyAlignment="0" applyProtection="0"/>
    <xf numFmtId="0" fontId="165" fillId="15" borderId="0" applyNumberFormat="0" applyBorder="0" applyAlignment="0" applyProtection="0"/>
    <xf numFmtId="0" fontId="165" fillId="16" borderId="0" applyNumberFormat="0" applyBorder="0" applyAlignment="0" applyProtection="0"/>
    <xf numFmtId="0" fontId="165" fillId="18" borderId="0" applyNumberFormat="0" applyBorder="0" applyAlignment="0" applyProtection="0"/>
    <xf numFmtId="0" fontId="165" fillId="19" borderId="0" applyNumberFormat="0" applyBorder="0" applyAlignment="0" applyProtection="0"/>
    <xf numFmtId="0" fontId="165" fillId="20" borderId="0" applyNumberFormat="0" applyBorder="0" applyAlignment="0" applyProtection="0"/>
    <xf numFmtId="0" fontId="165" fillId="22" borderId="0" applyNumberFormat="0" applyBorder="0" applyAlignment="0" applyProtection="0"/>
    <xf numFmtId="0" fontId="165" fillId="23" borderId="0" applyNumberFormat="0" applyBorder="0" applyAlignment="0" applyProtection="0"/>
    <xf numFmtId="0" fontId="165" fillId="24" borderId="0" applyNumberFormat="0" applyBorder="0" applyAlignment="0" applyProtection="0"/>
    <xf numFmtId="0" fontId="165" fillId="26" borderId="0" applyNumberFormat="0" applyBorder="0" applyAlignment="0" applyProtection="0"/>
    <xf numFmtId="0" fontId="165" fillId="27" borderId="0" applyNumberFormat="0" applyBorder="0" applyAlignment="0" applyProtection="0"/>
    <xf numFmtId="0" fontId="165" fillId="28" borderId="0" applyNumberFormat="0" applyBorder="0" applyAlignment="0" applyProtection="0"/>
    <xf numFmtId="0" fontId="165" fillId="30" borderId="0" applyNumberFormat="0" applyBorder="0" applyAlignment="0" applyProtection="0"/>
    <xf numFmtId="0" fontId="165" fillId="31" borderId="0" applyNumberFormat="0" applyBorder="0" applyAlignment="0" applyProtection="0"/>
    <xf numFmtId="0" fontId="165" fillId="32" borderId="0" applyNumberFormat="0" applyBorder="0" applyAlignment="0" applyProtection="0"/>
    <xf numFmtId="0" fontId="165" fillId="34" borderId="0" applyNumberFormat="0" applyBorder="0" applyAlignment="0" applyProtection="0"/>
    <xf numFmtId="0" fontId="165" fillId="35" borderId="0" applyNumberFormat="0" applyBorder="0" applyAlignment="0" applyProtection="0"/>
    <xf numFmtId="0" fontId="165" fillId="36" borderId="0" applyNumberFormat="0" applyBorder="0" applyAlignment="0" applyProtection="0"/>
    <xf numFmtId="0" fontId="164" fillId="0" borderId="0"/>
    <xf numFmtId="0" fontId="164" fillId="14" borderId="0" applyNumberFormat="0" applyBorder="0" applyAlignment="0" applyProtection="0"/>
    <xf numFmtId="0" fontId="164" fillId="18" borderId="0" applyNumberFormat="0" applyBorder="0" applyAlignment="0" applyProtection="0"/>
    <xf numFmtId="0" fontId="164" fillId="22" borderId="0" applyNumberFormat="0" applyBorder="0" applyAlignment="0" applyProtection="0"/>
    <xf numFmtId="0" fontId="164" fillId="26" borderId="0" applyNumberFormat="0" applyBorder="0" applyAlignment="0" applyProtection="0"/>
    <xf numFmtId="0" fontId="164" fillId="30" borderId="0" applyNumberFormat="0" applyBorder="0" applyAlignment="0" applyProtection="0"/>
    <xf numFmtId="0" fontId="164" fillId="34" borderId="0" applyNumberFormat="0" applyBorder="0" applyAlignment="0" applyProtection="0"/>
    <xf numFmtId="0" fontId="164" fillId="15" borderId="0" applyNumberFormat="0" applyBorder="0" applyAlignment="0" applyProtection="0"/>
    <xf numFmtId="0" fontId="164" fillId="19" borderId="0" applyNumberFormat="0" applyBorder="0" applyAlignment="0" applyProtection="0"/>
    <xf numFmtId="0" fontId="164" fillId="23" borderId="0" applyNumberFormat="0" applyBorder="0" applyAlignment="0" applyProtection="0"/>
    <xf numFmtId="0" fontId="164" fillId="27" borderId="0" applyNumberFormat="0" applyBorder="0" applyAlignment="0" applyProtection="0"/>
    <xf numFmtId="0" fontId="164" fillId="31" borderId="0" applyNumberFormat="0" applyBorder="0" applyAlignment="0" applyProtection="0"/>
    <xf numFmtId="0" fontId="164" fillId="35" borderId="0" applyNumberFormat="0" applyBorder="0" applyAlignment="0" applyProtection="0"/>
    <xf numFmtId="0" fontId="164" fillId="16" borderId="0" applyNumberFormat="0" applyBorder="0" applyAlignment="0" applyProtection="0"/>
    <xf numFmtId="0" fontId="164" fillId="20" borderId="0" applyNumberFormat="0" applyBorder="0" applyAlignment="0" applyProtection="0"/>
    <xf numFmtId="0" fontId="164" fillId="24" borderId="0" applyNumberFormat="0" applyBorder="0" applyAlignment="0" applyProtection="0"/>
    <xf numFmtId="0" fontId="164" fillId="28" borderId="0" applyNumberFormat="0" applyBorder="0" applyAlignment="0" applyProtection="0"/>
    <xf numFmtId="0" fontId="164" fillId="32" borderId="0" applyNumberFormat="0" applyBorder="0" applyAlignment="0" applyProtection="0"/>
    <xf numFmtId="0" fontId="164" fillId="36" borderId="0" applyNumberFormat="0" applyBorder="0" applyAlignment="0" applyProtection="0"/>
    <xf numFmtId="0" fontId="164" fillId="12" borderId="11" applyNumberFormat="0" applyFont="0" applyAlignment="0" applyProtection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2" fillId="0" borderId="0"/>
    <xf numFmtId="0" fontId="162" fillId="12" borderId="11" applyNumberFormat="0" applyFont="0" applyAlignment="0" applyProtection="0"/>
    <xf numFmtId="0" fontId="162" fillId="14" borderId="0" applyNumberFormat="0" applyBorder="0" applyAlignment="0" applyProtection="0"/>
    <xf numFmtId="0" fontId="162" fillId="15" borderId="0" applyNumberFormat="0" applyBorder="0" applyAlignment="0" applyProtection="0"/>
    <xf numFmtId="0" fontId="162" fillId="16" borderId="0" applyNumberFormat="0" applyBorder="0" applyAlignment="0" applyProtection="0"/>
    <xf numFmtId="0" fontId="162" fillId="18" borderId="0" applyNumberFormat="0" applyBorder="0" applyAlignment="0" applyProtection="0"/>
    <xf numFmtId="0" fontId="162" fillId="19" borderId="0" applyNumberFormat="0" applyBorder="0" applyAlignment="0" applyProtection="0"/>
    <xf numFmtId="0" fontId="162" fillId="20" borderId="0" applyNumberFormat="0" applyBorder="0" applyAlignment="0" applyProtection="0"/>
    <xf numFmtId="0" fontId="162" fillId="22" borderId="0" applyNumberFormat="0" applyBorder="0" applyAlignment="0" applyProtection="0"/>
    <xf numFmtId="0" fontId="162" fillId="23" borderId="0" applyNumberFormat="0" applyBorder="0" applyAlignment="0" applyProtection="0"/>
    <xf numFmtId="0" fontId="162" fillId="24" borderId="0" applyNumberFormat="0" applyBorder="0" applyAlignment="0" applyProtection="0"/>
    <xf numFmtId="0" fontId="162" fillId="26" borderId="0" applyNumberFormat="0" applyBorder="0" applyAlignment="0" applyProtection="0"/>
    <xf numFmtId="0" fontId="162" fillId="27" borderId="0" applyNumberFormat="0" applyBorder="0" applyAlignment="0" applyProtection="0"/>
    <xf numFmtId="0" fontId="162" fillId="28" borderId="0" applyNumberFormat="0" applyBorder="0" applyAlignment="0" applyProtection="0"/>
    <xf numFmtId="0" fontId="162" fillId="30" borderId="0" applyNumberFormat="0" applyBorder="0" applyAlignment="0" applyProtection="0"/>
    <xf numFmtId="0" fontId="162" fillId="31" borderId="0" applyNumberFormat="0" applyBorder="0" applyAlignment="0" applyProtection="0"/>
    <xf numFmtId="0" fontId="162" fillId="32" borderId="0" applyNumberFormat="0" applyBorder="0" applyAlignment="0" applyProtection="0"/>
    <xf numFmtId="0" fontId="162" fillId="34" borderId="0" applyNumberFormat="0" applyBorder="0" applyAlignment="0" applyProtection="0"/>
    <xf numFmtId="0" fontId="162" fillId="35" borderId="0" applyNumberFormat="0" applyBorder="0" applyAlignment="0" applyProtection="0"/>
    <xf numFmtId="0" fontId="162" fillId="36" borderId="0" applyNumberFormat="0" applyBorder="0" applyAlignment="0" applyProtection="0"/>
    <xf numFmtId="0" fontId="161" fillId="0" borderId="0"/>
    <xf numFmtId="0" fontId="161" fillId="12" borderId="11" applyNumberFormat="0" applyFont="0" applyAlignment="0" applyProtection="0"/>
    <xf numFmtId="0" fontId="161" fillId="14" borderId="0" applyNumberFormat="0" applyBorder="0" applyAlignment="0" applyProtection="0"/>
    <xf numFmtId="0" fontId="161" fillId="15" borderId="0" applyNumberFormat="0" applyBorder="0" applyAlignment="0" applyProtection="0"/>
    <xf numFmtId="0" fontId="161" fillId="16" borderId="0" applyNumberFormat="0" applyBorder="0" applyAlignment="0" applyProtection="0"/>
    <xf numFmtId="0" fontId="161" fillId="18" borderId="0" applyNumberFormat="0" applyBorder="0" applyAlignment="0" applyProtection="0"/>
    <xf numFmtId="0" fontId="161" fillId="19" borderId="0" applyNumberFormat="0" applyBorder="0" applyAlignment="0" applyProtection="0"/>
    <xf numFmtId="0" fontId="161" fillId="20" borderId="0" applyNumberFormat="0" applyBorder="0" applyAlignment="0" applyProtection="0"/>
    <xf numFmtId="0" fontId="161" fillId="22" borderId="0" applyNumberFormat="0" applyBorder="0" applyAlignment="0" applyProtection="0"/>
    <xf numFmtId="0" fontId="161" fillId="23" borderId="0" applyNumberFormat="0" applyBorder="0" applyAlignment="0" applyProtection="0"/>
    <xf numFmtId="0" fontId="161" fillId="24" borderId="0" applyNumberFormat="0" applyBorder="0" applyAlignment="0" applyProtection="0"/>
    <xf numFmtId="0" fontId="161" fillId="26" borderId="0" applyNumberFormat="0" applyBorder="0" applyAlignment="0" applyProtection="0"/>
    <xf numFmtId="0" fontId="161" fillId="27" borderId="0" applyNumberFormat="0" applyBorder="0" applyAlignment="0" applyProtection="0"/>
    <xf numFmtId="0" fontId="161" fillId="28" borderId="0" applyNumberFormat="0" applyBorder="0" applyAlignment="0" applyProtection="0"/>
    <xf numFmtId="0" fontId="161" fillId="30" borderId="0" applyNumberFormat="0" applyBorder="0" applyAlignment="0" applyProtection="0"/>
    <xf numFmtId="0" fontId="161" fillId="31" borderId="0" applyNumberFormat="0" applyBorder="0" applyAlignment="0" applyProtection="0"/>
    <xf numFmtId="0" fontId="161" fillId="32" borderId="0" applyNumberFormat="0" applyBorder="0" applyAlignment="0" applyProtection="0"/>
    <xf numFmtId="0" fontId="161" fillId="34" borderId="0" applyNumberFormat="0" applyBorder="0" applyAlignment="0" applyProtection="0"/>
    <xf numFmtId="0" fontId="161" fillId="35" borderId="0" applyNumberFormat="0" applyBorder="0" applyAlignment="0" applyProtection="0"/>
    <xf numFmtId="0" fontId="161" fillId="36" borderId="0" applyNumberFormat="0" applyBorder="0" applyAlignment="0" applyProtection="0"/>
    <xf numFmtId="0" fontId="160" fillId="0" borderId="0"/>
    <xf numFmtId="0" fontId="160" fillId="12" borderId="11" applyNumberFormat="0" applyFont="0" applyAlignment="0" applyProtection="0"/>
    <xf numFmtId="0" fontId="160" fillId="14" borderId="0" applyNumberFormat="0" applyBorder="0" applyAlignment="0" applyProtection="0"/>
    <xf numFmtId="0" fontId="160" fillId="15" borderId="0" applyNumberFormat="0" applyBorder="0" applyAlignment="0" applyProtection="0"/>
    <xf numFmtId="0" fontId="160" fillId="16" borderId="0" applyNumberFormat="0" applyBorder="0" applyAlignment="0" applyProtection="0"/>
    <xf numFmtId="0" fontId="160" fillId="18" borderId="0" applyNumberFormat="0" applyBorder="0" applyAlignment="0" applyProtection="0"/>
    <xf numFmtId="0" fontId="160" fillId="19" borderId="0" applyNumberFormat="0" applyBorder="0" applyAlignment="0" applyProtection="0"/>
    <xf numFmtId="0" fontId="160" fillId="20" borderId="0" applyNumberFormat="0" applyBorder="0" applyAlignment="0" applyProtection="0"/>
    <xf numFmtId="0" fontId="160" fillId="22" borderId="0" applyNumberFormat="0" applyBorder="0" applyAlignment="0" applyProtection="0"/>
    <xf numFmtId="0" fontId="160" fillId="23" borderId="0" applyNumberFormat="0" applyBorder="0" applyAlignment="0" applyProtection="0"/>
    <xf numFmtId="0" fontId="160" fillId="24" borderId="0" applyNumberFormat="0" applyBorder="0" applyAlignment="0" applyProtection="0"/>
    <xf numFmtId="0" fontId="160" fillId="26" borderId="0" applyNumberFormat="0" applyBorder="0" applyAlignment="0" applyProtection="0"/>
    <xf numFmtId="0" fontId="160" fillId="27" borderId="0" applyNumberFormat="0" applyBorder="0" applyAlignment="0" applyProtection="0"/>
    <xf numFmtId="0" fontId="160" fillId="28" borderId="0" applyNumberFormat="0" applyBorder="0" applyAlignment="0" applyProtection="0"/>
    <xf numFmtId="0" fontId="160" fillId="30" borderId="0" applyNumberFormat="0" applyBorder="0" applyAlignment="0" applyProtection="0"/>
    <xf numFmtId="0" fontId="160" fillId="31" borderId="0" applyNumberFormat="0" applyBorder="0" applyAlignment="0" applyProtection="0"/>
    <xf numFmtId="0" fontId="160" fillId="32" borderId="0" applyNumberFormat="0" applyBorder="0" applyAlignment="0" applyProtection="0"/>
    <xf numFmtId="0" fontId="160" fillId="34" borderId="0" applyNumberFormat="0" applyBorder="0" applyAlignment="0" applyProtection="0"/>
    <xf numFmtId="0" fontId="160" fillId="35" borderId="0" applyNumberFormat="0" applyBorder="0" applyAlignment="0" applyProtection="0"/>
    <xf numFmtId="0" fontId="160" fillId="36" borderId="0" applyNumberFormat="0" applyBorder="0" applyAlignment="0" applyProtection="0"/>
    <xf numFmtId="0" fontId="159" fillId="0" borderId="0"/>
    <xf numFmtId="0" fontId="159" fillId="12" borderId="11" applyNumberFormat="0" applyFont="0" applyAlignment="0" applyProtection="0"/>
    <xf numFmtId="0" fontId="159" fillId="14" borderId="0" applyNumberFormat="0" applyBorder="0" applyAlignment="0" applyProtection="0"/>
    <xf numFmtId="0" fontId="159" fillId="15" borderId="0" applyNumberFormat="0" applyBorder="0" applyAlignment="0" applyProtection="0"/>
    <xf numFmtId="0" fontId="159" fillId="16" borderId="0" applyNumberFormat="0" applyBorder="0" applyAlignment="0" applyProtection="0"/>
    <xf numFmtId="0" fontId="159" fillId="18" borderId="0" applyNumberFormat="0" applyBorder="0" applyAlignment="0" applyProtection="0"/>
    <xf numFmtId="0" fontId="159" fillId="19" borderId="0" applyNumberFormat="0" applyBorder="0" applyAlignment="0" applyProtection="0"/>
    <xf numFmtId="0" fontId="159" fillId="20" borderId="0" applyNumberFormat="0" applyBorder="0" applyAlignment="0" applyProtection="0"/>
    <xf numFmtId="0" fontId="159" fillId="22" borderId="0" applyNumberFormat="0" applyBorder="0" applyAlignment="0" applyProtection="0"/>
    <xf numFmtId="0" fontId="159" fillId="23" borderId="0" applyNumberFormat="0" applyBorder="0" applyAlignment="0" applyProtection="0"/>
    <xf numFmtId="0" fontId="159" fillId="24" borderId="0" applyNumberFormat="0" applyBorder="0" applyAlignment="0" applyProtection="0"/>
    <xf numFmtId="0" fontId="159" fillId="26" borderId="0" applyNumberFormat="0" applyBorder="0" applyAlignment="0" applyProtection="0"/>
    <xf numFmtId="0" fontId="159" fillId="27" borderId="0" applyNumberFormat="0" applyBorder="0" applyAlignment="0" applyProtection="0"/>
    <xf numFmtId="0" fontId="159" fillId="28" borderId="0" applyNumberFormat="0" applyBorder="0" applyAlignment="0" applyProtection="0"/>
    <xf numFmtId="0" fontId="159" fillId="30" borderId="0" applyNumberFormat="0" applyBorder="0" applyAlignment="0" applyProtection="0"/>
    <xf numFmtId="0" fontId="159" fillId="31" borderId="0" applyNumberFormat="0" applyBorder="0" applyAlignment="0" applyProtection="0"/>
    <xf numFmtId="0" fontId="159" fillId="32" borderId="0" applyNumberFormat="0" applyBorder="0" applyAlignment="0" applyProtection="0"/>
    <xf numFmtId="0" fontId="159" fillId="34" borderId="0" applyNumberFormat="0" applyBorder="0" applyAlignment="0" applyProtection="0"/>
    <xf numFmtId="0" fontId="159" fillId="35" borderId="0" applyNumberFormat="0" applyBorder="0" applyAlignment="0" applyProtection="0"/>
    <xf numFmtId="0" fontId="159" fillId="36" borderId="0" applyNumberFormat="0" applyBorder="0" applyAlignment="0" applyProtection="0"/>
    <xf numFmtId="0" fontId="158" fillId="0" borderId="0"/>
    <xf numFmtId="0" fontId="158" fillId="12" borderId="11" applyNumberFormat="0" applyFont="0" applyAlignment="0" applyProtection="0"/>
    <xf numFmtId="0" fontId="158" fillId="14" borderId="0" applyNumberFormat="0" applyBorder="0" applyAlignment="0" applyProtection="0"/>
    <xf numFmtId="0" fontId="158" fillId="15" borderId="0" applyNumberFormat="0" applyBorder="0" applyAlignment="0" applyProtection="0"/>
    <xf numFmtId="0" fontId="158" fillId="16" borderId="0" applyNumberFormat="0" applyBorder="0" applyAlignment="0" applyProtection="0"/>
    <xf numFmtId="0" fontId="158" fillId="18" borderId="0" applyNumberFormat="0" applyBorder="0" applyAlignment="0" applyProtection="0"/>
    <xf numFmtId="0" fontId="158" fillId="19" borderId="0" applyNumberFormat="0" applyBorder="0" applyAlignment="0" applyProtection="0"/>
    <xf numFmtId="0" fontId="158" fillId="20" borderId="0" applyNumberFormat="0" applyBorder="0" applyAlignment="0" applyProtection="0"/>
    <xf numFmtId="0" fontId="158" fillId="22" borderId="0" applyNumberFormat="0" applyBorder="0" applyAlignment="0" applyProtection="0"/>
    <xf numFmtId="0" fontId="158" fillId="23" borderId="0" applyNumberFormat="0" applyBorder="0" applyAlignment="0" applyProtection="0"/>
    <xf numFmtId="0" fontId="158" fillId="24" borderId="0" applyNumberFormat="0" applyBorder="0" applyAlignment="0" applyProtection="0"/>
    <xf numFmtId="0" fontId="158" fillId="26" borderId="0" applyNumberFormat="0" applyBorder="0" applyAlignment="0" applyProtection="0"/>
    <xf numFmtId="0" fontId="158" fillId="27" borderId="0" applyNumberFormat="0" applyBorder="0" applyAlignment="0" applyProtection="0"/>
    <xf numFmtId="0" fontId="158" fillId="28" borderId="0" applyNumberFormat="0" applyBorder="0" applyAlignment="0" applyProtection="0"/>
    <xf numFmtId="0" fontId="158" fillId="30" borderId="0" applyNumberFormat="0" applyBorder="0" applyAlignment="0" applyProtection="0"/>
    <xf numFmtId="0" fontId="158" fillId="31" borderId="0" applyNumberFormat="0" applyBorder="0" applyAlignment="0" applyProtection="0"/>
    <xf numFmtId="0" fontId="158" fillId="32" borderId="0" applyNumberFormat="0" applyBorder="0" applyAlignment="0" applyProtection="0"/>
    <xf numFmtId="0" fontId="158" fillId="34" borderId="0" applyNumberFormat="0" applyBorder="0" applyAlignment="0" applyProtection="0"/>
    <xf numFmtId="0" fontId="158" fillId="35" borderId="0" applyNumberFormat="0" applyBorder="0" applyAlignment="0" applyProtection="0"/>
    <xf numFmtId="0" fontId="158" fillId="36" borderId="0" applyNumberFormat="0" applyBorder="0" applyAlignment="0" applyProtection="0"/>
    <xf numFmtId="0" fontId="157" fillId="0" borderId="0"/>
    <xf numFmtId="0" fontId="157" fillId="12" borderId="11" applyNumberFormat="0" applyFont="0" applyAlignment="0" applyProtection="0"/>
    <xf numFmtId="0" fontId="157" fillId="14" borderId="0" applyNumberFormat="0" applyBorder="0" applyAlignment="0" applyProtection="0"/>
    <xf numFmtId="0" fontId="157" fillId="15" borderId="0" applyNumberFormat="0" applyBorder="0" applyAlignment="0" applyProtection="0"/>
    <xf numFmtId="0" fontId="157" fillId="16" borderId="0" applyNumberFormat="0" applyBorder="0" applyAlignment="0" applyProtection="0"/>
    <xf numFmtId="0" fontId="157" fillId="18" borderId="0" applyNumberFormat="0" applyBorder="0" applyAlignment="0" applyProtection="0"/>
    <xf numFmtId="0" fontId="157" fillId="19" borderId="0" applyNumberFormat="0" applyBorder="0" applyAlignment="0" applyProtection="0"/>
    <xf numFmtId="0" fontId="157" fillId="20" borderId="0" applyNumberFormat="0" applyBorder="0" applyAlignment="0" applyProtection="0"/>
    <xf numFmtId="0" fontId="157" fillId="22" borderId="0" applyNumberFormat="0" applyBorder="0" applyAlignment="0" applyProtection="0"/>
    <xf numFmtId="0" fontId="157" fillId="23" borderId="0" applyNumberFormat="0" applyBorder="0" applyAlignment="0" applyProtection="0"/>
    <xf numFmtId="0" fontId="157" fillId="24" borderId="0" applyNumberFormat="0" applyBorder="0" applyAlignment="0" applyProtection="0"/>
    <xf numFmtId="0" fontId="157" fillId="26" borderId="0" applyNumberFormat="0" applyBorder="0" applyAlignment="0" applyProtection="0"/>
    <xf numFmtId="0" fontId="157" fillId="27" borderId="0" applyNumberFormat="0" applyBorder="0" applyAlignment="0" applyProtection="0"/>
    <xf numFmtId="0" fontId="157" fillId="28" borderId="0" applyNumberFormat="0" applyBorder="0" applyAlignment="0" applyProtection="0"/>
    <xf numFmtId="0" fontId="157" fillId="30" borderId="0" applyNumberFormat="0" applyBorder="0" applyAlignment="0" applyProtection="0"/>
    <xf numFmtId="0" fontId="157" fillId="31" borderId="0" applyNumberFormat="0" applyBorder="0" applyAlignment="0" applyProtection="0"/>
    <xf numFmtId="0" fontId="157" fillId="32" borderId="0" applyNumberFormat="0" applyBorder="0" applyAlignment="0" applyProtection="0"/>
    <xf numFmtId="0" fontId="157" fillId="34" borderId="0" applyNumberFormat="0" applyBorder="0" applyAlignment="0" applyProtection="0"/>
    <xf numFmtId="0" fontId="157" fillId="35" borderId="0" applyNumberFormat="0" applyBorder="0" applyAlignment="0" applyProtection="0"/>
    <xf numFmtId="0" fontId="157" fillId="36" borderId="0" applyNumberFormat="0" applyBorder="0" applyAlignment="0" applyProtection="0"/>
    <xf numFmtId="0" fontId="156" fillId="0" borderId="0"/>
    <xf numFmtId="0" fontId="156" fillId="12" borderId="11" applyNumberFormat="0" applyFont="0" applyAlignment="0" applyProtection="0"/>
    <xf numFmtId="0" fontId="156" fillId="14" borderId="0" applyNumberFormat="0" applyBorder="0" applyAlignment="0" applyProtection="0"/>
    <xf numFmtId="0" fontId="156" fillId="15" borderId="0" applyNumberFormat="0" applyBorder="0" applyAlignment="0" applyProtection="0"/>
    <xf numFmtId="0" fontId="156" fillId="16" borderId="0" applyNumberFormat="0" applyBorder="0" applyAlignment="0" applyProtection="0"/>
    <xf numFmtId="0" fontId="156" fillId="18" borderId="0" applyNumberFormat="0" applyBorder="0" applyAlignment="0" applyProtection="0"/>
    <xf numFmtId="0" fontId="156" fillId="19" borderId="0" applyNumberFormat="0" applyBorder="0" applyAlignment="0" applyProtection="0"/>
    <xf numFmtId="0" fontId="156" fillId="20" borderId="0" applyNumberFormat="0" applyBorder="0" applyAlignment="0" applyProtection="0"/>
    <xf numFmtId="0" fontId="156" fillId="22" borderId="0" applyNumberFormat="0" applyBorder="0" applyAlignment="0" applyProtection="0"/>
    <xf numFmtId="0" fontId="156" fillId="23" borderId="0" applyNumberFormat="0" applyBorder="0" applyAlignment="0" applyProtection="0"/>
    <xf numFmtId="0" fontId="156" fillId="24" borderId="0" applyNumberFormat="0" applyBorder="0" applyAlignment="0" applyProtection="0"/>
    <xf numFmtId="0" fontId="156" fillId="26" borderId="0" applyNumberFormat="0" applyBorder="0" applyAlignment="0" applyProtection="0"/>
    <xf numFmtId="0" fontId="156" fillId="27" borderId="0" applyNumberFormat="0" applyBorder="0" applyAlignment="0" applyProtection="0"/>
    <xf numFmtId="0" fontId="156" fillId="28" borderId="0" applyNumberFormat="0" applyBorder="0" applyAlignment="0" applyProtection="0"/>
    <xf numFmtId="0" fontId="156" fillId="30" borderId="0" applyNumberFormat="0" applyBorder="0" applyAlignment="0" applyProtection="0"/>
    <xf numFmtId="0" fontId="156" fillId="31" borderId="0" applyNumberFormat="0" applyBorder="0" applyAlignment="0" applyProtection="0"/>
    <xf numFmtId="0" fontId="156" fillId="32" borderId="0" applyNumberFormat="0" applyBorder="0" applyAlignment="0" applyProtection="0"/>
    <xf numFmtId="0" fontId="156" fillId="34" borderId="0" applyNumberFormat="0" applyBorder="0" applyAlignment="0" applyProtection="0"/>
    <xf numFmtId="0" fontId="156" fillId="35" borderId="0" applyNumberFormat="0" applyBorder="0" applyAlignment="0" applyProtection="0"/>
    <xf numFmtId="0" fontId="156" fillId="36" borderId="0" applyNumberFormat="0" applyBorder="0" applyAlignment="0" applyProtection="0"/>
    <xf numFmtId="0" fontId="155" fillId="0" borderId="0"/>
    <xf numFmtId="0" fontId="155" fillId="12" borderId="11" applyNumberFormat="0" applyFont="0" applyAlignment="0" applyProtection="0"/>
    <xf numFmtId="0" fontId="155" fillId="14" borderId="0" applyNumberFormat="0" applyBorder="0" applyAlignment="0" applyProtection="0"/>
    <xf numFmtId="0" fontId="155" fillId="15" borderId="0" applyNumberFormat="0" applyBorder="0" applyAlignment="0" applyProtection="0"/>
    <xf numFmtId="0" fontId="155" fillId="16" borderId="0" applyNumberFormat="0" applyBorder="0" applyAlignment="0" applyProtection="0"/>
    <xf numFmtId="0" fontId="155" fillId="18" borderId="0" applyNumberFormat="0" applyBorder="0" applyAlignment="0" applyProtection="0"/>
    <xf numFmtId="0" fontId="155" fillId="19" borderId="0" applyNumberFormat="0" applyBorder="0" applyAlignment="0" applyProtection="0"/>
    <xf numFmtId="0" fontId="155" fillId="20" borderId="0" applyNumberFormat="0" applyBorder="0" applyAlignment="0" applyProtection="0"/>
    <xf numFmtId="0" fontId="155" fillId="22" borderId="0" applyNumberFormat="0" applyBorder="0" applyAlignment="0" applyProtection="0"/>
    <xf numFmtId="0" fontId="155" fillId="23" borderId="0" applyNumberFormat="0" applyBorder="0" applyAlignment="0" applyProtection="0"/>
    <xf numFmtId="0" fontId="155" fillId="24" borderId="0" applyNumberFormat="0" applyBorder="0" applyAlignment="0" applyProtection="0"/>
    <xf numFmtId="0" fontId="155" fillId="26" borderId="0" applyNumberFormat="0" applyBorder="0" applyAlignment="0" applyProtection="0"/>
    <xf numFmtId="0" fontId="155" fillId="27" borderId="0" applyNumberFormat="0" applyBorder="0" applyAlignment="0" applyProtection="0"/>
    <xf numFmtId="0" fontId="155" fillId="28" borderId="0" applyNumberFormat="0" applyBorder="0" applyAlignment="0" applyProtection="0"/>
    <xf numFmtId="0" fontId="155" fillId="30" borderId="0" applyNumberFormat="0" applyBorder="0" applyAlignment="0" applyProtection="0"/>
    <xf numFmtId="0" fontId="155" fillId="31" borderId="0" applyNumberFormat="0" applyBorder="0" applyAlignment="0" applyProtection="0"/>
    <xf numFmtId="0" fontId="155" fillId="32" borderId="0" applyNumberFormat="0" applyBorder="0" applyAlignment="0" applyProtection="0"/>
    <xf numFmtId="0" fontId="155" fillId="34" borderId="0" applyNumberFormat="0" applyBorder="0" applyAlignment="0" applyProtection="0"/>
    <xf numFmtId="0" fontId="155" fillId="35" borderId="0" applyNumberFormat="0" applyBorder="0" applyAlignment="0" applyProtection="0"/>
    <xf numFmtId="0" fontId="155" fillId="36" borderId="0" applyNumberFormat="0" applyBorder="0" applyAlignment="0" applyProtection="0"/>
    <xf numFmtId="0" fontId="154" fillId="0" borderId="0"/>
    <xf numFmtId="0" fontId="154" fillId="12" borderId="11" applyNumberFormat="0" applyFont="0" applyAlignment="0" applyProtection="0"/>
    <xf numFmtId="0" fontId="154" fillId="14" borderId="0" applyNumberFormat="0" applyBorder="0" applyAlignment="0" applyProtection="0"/>
    <xf numFmtId="0" fontId="154" fillId="15" borderId="0" applyNumberFormat="0" applyBorder="0" applyAlignment="0" applyProtection="0"/>
    <xf numFmtId="0" fontId="154" fillId="16" borderId="0" applyNumberFormat="0" applyBorder="0" applyAlignment="0" applyProtection="0"/>
    <xf numFmtId="0" fontId="154" fillId="18" borderId="0" applyNumberFormat="0" applyBorder="0" applyAlignment="0" applyProtection="0"/>
    <xf numFmtId="0" fontId="154" fillId="19" borderId="0" applyNumberFormat="0" applyBorder="0" applyAlignment="0" applyProtection="0"/>
    <xf numFmtId="0" fontId="154" fillId="20" borderId="0" applyNumberFormat="0" applyBorder="0" applyAlignment="0" applyProtection="0"/>
    <xf numFmtId="0" fontId="154" fillId="22" borderId="0" applyNumberFormat="0" applyBorder="0" applyAlignment="0" applyProtection="0"/>
    <xf numFmtId="0" fontId="154" fillId="23" borderId="0" applyNumberFormat="0" applyBorder="0" applyAlignment="0" applyProtection="0"/>
    <xf numFmtId="0" fontId="154" fillId="24" borderId="0" applyNumberFormat="0" applyBorder="0" applyAlignment="0" applyProtection="0"/>
    <xf numFmtId="0" fontId="154" fillId="26" borderId="0" applyNumberFormat="0" applyBorder="0" applyAlignment="0" applyProtection="0"/>
    <xf numFmtId="0" fontId="154" fillId="27" borderId="0" applyNumberFormat="0" applyBorder="0" applyAlignment="0" applyProtection="0"/>
    <xf numFmtId="0" fontId="154" fillId="28" borderId="0" applyNumberFormat="0" applyBorder="0" applyAlignment="0" applyProtection="0"/>
    <xf numFmtId="0" fontId="154" fillId="30" borderId="0" applyNumberFormat="0" applyBorder="0" applyAlignment="0" applyProtection="0"/>
    <xf numFmtId="0" fontId="154" fillId="31" borderId="0" applyNumberFormat="0" applyBorder="0" applyAlignment="0" applyProtection="0"/>
    <xf numFmtId="0" fontId="154" fillId="32" borderId="0" applyNumberFormat="0" applyBorder="0" applyAlignment="0" applyProtection="0"/>
    <xf numFmtId="0" fontId="154" fillId="34" borderId="0" applyNumberFormat="0" applyBorder="0" applyAlignment="0" applyProtection="0"/>
    <xf numFmtId="0" fontId="154" fillId="35" borderId="0" applyNumberFormat="0" applyBorder="0" applyAlignment="0" applyProtection="0"/>
    <xf numFmtId="0" fontId="154" fillId="36" borderId="0" applyNumberFormat="0" applyBorder="0" applyAlignment="0" applyProtection="0"/>
    <xf numFmtId="0" fontId="153" fillId="0" borderId="0"/>
    <xf numFmtId="0" fontId="153" fillId="12" borderId="11" applyNumberFormat="0" applyFont="0" applyAlignment="0" applyProtection="0"/>
    <xf numFmtId="0" fontId="153" fillId="14" borderId="0" applyNumberFormat="0" applyBorder="0" applyAlignment="0" applyProtection="0"/>
    <xf numFmtId="0" fontId="153" fillId="15" borderId="0" applyNumberFormat="0" applyBorder="0" applyAlignment="0" applyProtection="0"/>
    <xf numFmtId="0" fontId="153" fillId="16" borderId="0" applyNumberFormat="0" applyBorder="0" applyAlignment="0" applyProtection="0"/>
    <xf numFmtId="0" fontId="153" fillId="18" borderId="0" applyNumberFormat="0" applyBorder="0" applyAlignment="0" applyProtection="0"/>
    <xf numFmtId="0" fontId="153" fillId="19" borderId="0" applyNumberFormat="0" applyBorder="0" applyAlignment="0" applyProtection="0"/>
    <xf numFmtId="0" fontId="153" fillId="20" borderId="0" applyNumberFormat="0" applyBorder="0" applyAlignment="0" applyProtection="0"/>
    <xf numFmtId="0" fontId="153" fillId="22" borderId="0" applyNumberFormat="0" applyBorder="0" applyAlignment="0" applyProtection="0"/>
    <xf numFmtId="0" fontId="153" fillId="23" borderId="0" applyNumberFormat="0" applyBorder="0" applyAlignment="0" applyProtection="0"/>
    <xf numFmtId="0" fontId="153" fillId="24" borderId="0" applyNumberFormat="0" applyBorder="0" applyAlignment="0" applyProtection="0"/>
    <xf numFmtId="0" fontId="153" fillId="26" borderId="0" applyNumberFormat="0" applyBorder="0" applyAlignment="0" applyProtection="0"/>
    <xf numFmtId="0" fontId="153" fillId="27" borderId="0" applyNumberFormat="0" applyBorder="0" applyAlignment="0" applyProtection="0"/>
    <xf numFmtId="0" fontId="153" fillId="28" borderId="0" applyNumberFormat="0" applyBorder="0" applyAlignment="0" applyProtection="0"/>
    <xf numFmtId="0" fontId="153" fillId="30" borderId="0" applyNumberFormat="0" applyBorder="0" applyAlignment="0" applyProtection="0"/>
    <xf numFmtId="0" fontId="153" fillId="31" borderId="0" applyNumberFormat="0" applyBorder="0" applyAlignment="0" applyProtection="0"/>
    <xf numFmtId="0" fontId="153" fillId="32" borderId="0" applyNumberFormat="0" applyBorder="0" applyAlignment="0" applyProtection="0"/>
    <xf numFmtId="0" fontId="153" fillId="34" borderId="0" applyNumberFormat="0" applyBorder="0" applyAlignment="0" applyProtection="0"/>
    <xf numFmtId="0" fontId="153" fillId="35" borderId="0" applyNumberFormat="0" applyBorder="0" applyAlignment="0" applyProtection="0"/>
    <xf numFmtId="0" fontId="153" fillId="36" borderId="0" applyNumberFormat="0" applyBorder="0" applyAlignment="0" applyProtection="0"/>
    <xf numFmtId="0" fontId="152" fillId="0" borderId="0"/>
    <xf numFmtId="0" fontId="152" fillId="12" borderId="11" applyNumberFormat="0" applyFont="0" applyAlignment="0" applyProtection="0"/>
    <xf numFmtId="0" fontId="152" fillId="14" borderId="0" applyNumberFormat="0" applyBorder="0" applyAlignment="0" applyProtection="0"/>
    <xf numFmtId="0" fontId="152" fillId="15" borderId="0" applyNumberFormat="0" applyBorder="0" applyAlignment="0" applyProtection="0"/>
    <xf numFmtId="0" fontId="152" fillId="16" borderId="0" applyNumberFormat="0" applyBorder="0" applyAlignment="0" applyProtection="0"/>
    <xf numFmtId="0" fontId="152" fillId="18" borderId="0" applyNumberFormat="0" applyBorder="0" applyAlignment="0" applyProtection="0"/>
    <xf numFmtId="0" fontId="152" fillId="19" borderId="0" applyNumberFormat="0" applyBorder="0" applyAlignment="0" applyProtection="0"/>
    <xf numFmtId="0" fontId="152" fillId="20" borderId="0" applyNumberFormat="0" applyBorder="0" applyAlignment="0" applyProtection="0"/>
    <xf numFmtId="0" fontId="152" fillId="22" borderId="0" applyNumberFormat="0" applyBorder="0" applyAlignment="0" applyProtection="0"/>
    <xf numFmtId="0" fontId="152" fillId="23" borderId="0" applyNumberFormat="0" applyBorder="0" applyAlignment="0" applyProtection="0"/>
    <xf numFmtId="0" fontId="152" fillId="24" borderId="0" applyNumberFormat="0" applyBorder="0" applyAlignment="0" applyProtection="0"/>
    <xf numFmtId="0" fontId="152" fillId="26" borderId="0" applyNumberFormat="0" applyBorder="0" applyAlignment="0" applyProtection="0"/>
    <xf numFmtId="0" fontId="152" fillId="27" borderId="0" applyNumberFormat="0" applyBorder="0" applyAlignment="0" applyProtection="0"/>
    <xf numFmtId="0" fontId="152" fillId="28" borderId="0" applyNumberFormat="0" applyBorder="0" applyAlignment="0" applyProtection="0"/>
    <xf numFmtId="0" fontId="152" fillId="30" borderId="0" applyNumberFormat="0" applyBorder="0" applyAlignment="0" applyProtection="0"/>
    <xf numFmtId="0" fontId="152" fillId="31" borderId="0" applyNumberFormat="0" applyBorder="0" applyAlignment="0" applyProtection="0"/>
    <xf numFmtId="0" fontId="152" fillId="32" borderId="0" applyNumberFormat="0" applyBorder="0" applyAlignment="0" applyProtection="0"/>
    <xf numFmtId="0" fontId="152" fillId="34" borderId="0" applyNumberFormat="0" applyBorder="0" applyAlignment="0" applyProtection="0"/>
    <xf numFmtId="0" fontId="152" fillId="35" borderId="0" applyNumberFormat="0" applyBorder="0" applyAlignment="0" applyProtection="0"/>
    <xf numFmtId="0" fontId="152" fillId="36" borderId="0" applyNumberFormat="0" applyBorder="0" applyAlignment="0" applyProtection="0"/>
    <xf numFmtId="0" fontId="151" fillId="0" borderId="0"/>
    <xf numFmtId="0" fontId="151" fillId="12" borderId="11" applyNumberFormat="0" applyFont="0" applyAlignment="0" applyProtection="0"/>
    <xf numFmtId="0" fontId="151" fillId="14" borderId="0" applyNumberFormat="0" applyBorder="0" applyAlignment="0" applyProtection="0"/>
    <xf numFmtId="0" fontId="151" fillId="15" borderId="0" applyNumberFormat="0" applyBorder="0" applyAlignment="0" applyProtection="0"/>
    <xf numFmtId="0" fontId="151" fillId="16" borderId="0" applyNumberFormat="0" applyBorder="0" applyAlignment="0" applyProtection="0"/>
    <xf numFmtId="0" fontId="151" fillId="18" borderId="0" applyNumberFormat="0" applyBorder="0" applyAlignment="0" applyProtection="0"/>
    <xf numFmtId="0" fontId="151" fillId="19" borderId="0" applyNumberFormat="0" applyBorder="0" applyAlignment="0" applyProtection="0"/>
    <xf numFmtId="0" fontId="151" fillId="20" borderId="0" applyNumberFormat="0" applyBorder="0" applyAlignment="0" applyProtection="0"/>
    <xf numFmtId="0" fontId="151" fillId="22" borderId="0" applyNumberFormat="0" applyBorder="0" applyAlignment="0" applyProtection="0"/>
    <xf numFmtId="0" fontId="151" fillId="23" borderId="0" applyNumberFormat="0" applyBorder="0" applyAlignment="0" applyProtection="0"/>
    <xf numFmtId="0" fontId="151" fillId="24" borderId="0" applyNumberFormat="0" applyBorder="0" applyAlignment="0" applyProtection="0"/>
    <xf numFmtId="0" fontId="151" fillId="26" borderId="0" applyNumberFormat="0" applyBorder="0" applyAlignment="0" applyProtection="0"/>
    <xf numFmtId="0" fontId="151" fillId="27" borderId="0" applyNumberFormat="0" applyBorder="0" applyAlignment="0" applyProtection="0"/>
    <xf numFmtId="0" fontId="151" fillId="28" borderId="0" applyNumberFormat="0" applyBorder="0" applyAlignment="0" applyProtection="0"/>
    <xf numFmtId="0" fontId="151" fillId="30" borderId="0" applyNumberFormat="0" applyBorder="0" applyAlignment="0" applyProtection="0"/>
    <xf numFmtId="0" fontId="151" fillId="31" borderId="0" applyNumberFormat="0" applyBorder="0" applyAlignment="0" applyProtection="0"/>
    <xf numFmtId="0" fontId="151" fillId="32" borderId="0" applyNumberFormat="0" applyBorder="0" applyAlignment="0" applyProtection="0"/>
    <xf numFmtId="0" fontId="151" fillId="34" borderId="0" applyNumberFormat="0" applyBorder="0" applyAlignment="0" applyProtection="0"/>
    <xf numFmtId="0" fontId="151" fillId="35" borderId="0" applyNumberFormat="0" applyBorder="0" applyAlignment="0" applyProtection="0"/>
    <xf numFmtId="0" fontId="151" fillId="36" borderId="0" applyNumberFormat="0" applyBorder="0" applyAlignment="0" applyProtection="0"/>
    <xf numFmtId="0" fontId="227" fillId="0" borderId="0"/>
    <xf numFmtId="0" fontId="150" fillId="0" borderId="0"/>
    <xf numFmtId="0" fontId="150" fillId="12" borderId="11" applyNumberFormat="0" applyFont="0" applyAlignment="0" applyProtection="0"/>
    <xf numFmtId="0" fontId="150" fillId="14" borderId="0" applyNumberFormat="0" applyBorder="0" applyAlignment="0" applyProtection="0"/>
    <xf numFmtId="0" fontId="150" fillId="15" borderId="0" applyNumberFormat="0" applyBorder="0" applyAlignment="0" applyProtection="0"/>
    <xf numFmtId="0" fontId="150" fillId="16" borderId="0" applyNumberFormat="0" applyBorder="0" applyAlignment="0" applyProtection="0"/>
    <xf numFmtId="0" fontId="150" fillId="18" borderId="0" applyNumberFormat="0" applyBorder="0" applyAlignment="0" applyProtection="0"/>
    <xf numFmtId="0" fontId="150" fillId="19" borderId="0" applyNumberFormat="0" applyBorder="0" applyAlignment="0" applyProtection="0"/>
    <xf numFmtId="0" fontId="150" fillId="20" borderId="0" applyNumberFormat="0" applyBorder="0" applyAlignment="0" applyProtection="0"/>
    <xf numFmtId="0" fontId="150" fillId="22" borderId="0" applyNumberFormat="0" applyBorder="0" applyAlignment="0" applyProtection="0"/>
    <xf numFmtId="0" fontId="150" fillId="23" borderId="0" applyNumberFormat="0" applyBorder="0" applyAlignment="0" applyProtection="0"/>
    <xf numFmtId="0" fontId="150" fillId="24" borderId="0" applyNumberFormat="0" applyBorder="0" applyAlignment="0" applyProtection="0"/>
    <xf numFmtId="0" fontId="150" fillId="26" borderId="0" applyNumberFormat="0" applyBorder="0" applyAlignment="0" applyProtection="0"/>
    <xf numFmtId="0" fontId="150" fillId="27" borderId="0" applyNumberFormat="0" applyBorder="0" applyAlignment="0" applyProtection="0"/>
    <xf numFmtId="0" fontId="150" fillId="28" borderId="0" applyNumberFormat="0" applyBorder="0" applyAlignment="0" applyProtection="0"/>
    <xf numFmtId="0" fontId="150" fillId="30" borderId="0" applyNumberFormat="0" applyBorder="0" applyAlignment="0" applyProtection="0"/>
    <xf numFmtId="0" fontId="150" fillId="31" borderId="0" applyNumberFormat="0" applyBorder="0" applyAlignment="0" applyProtection="0"/>
    <xf numFmtId="0" fontId="150" fillId="32" borderId="0" applyNumberFormat="0" applyBorder="0" applyAlignment="0" applyProtection="0"/>
    <xf numFmtId="0" fontId="150" fillId="34" borderId="0" applyNumberFormat="0" applyBorder="0" applyAlignment="0" applyProtection="0"/>
    <xf numFmtId="0" fontId="150" fillId="35" borderId="0" applyNumberFormat="0" applyBorder="0" applyAlignment="0" applyProtection="0"/>
    <xf numFmtId="0" fontId="150" fillId="36" borderId="0" applyNumberFormat="0" applyBorder="0" applyAlignment="0" applyProtection="0"/>
    <xf numFmtId="0" fontId="149" fillId="0" borderId="0"/>
    <xf numFmtId="0" fontId="149" fillId="12" borderId="11" applyNumberFormat="0" applyFont="0" applyAlignment="0" applyProtection="0"/>
    <xf numFmtId="0" fontId="149" fillId="14" borderId="0" applyNumberFormat="0" applyBorder="0" applyAlignment="0" applyProtection="0"/>
    <xf numFmtId="0" fontId="149" fillId="15" borderId="0" applyNumberFormat="0" applyBorder="0" applyAlignment="0" applyProtection="0"/>
    <xf numFmtId="0" fontId="149" fillId="16" borderId="0" applyNumberFormat="0" applyBorder="0" applyAlignment="0" applyProtection="0"/>
    <xf numFmtId="0" fontId="149" fillId="18" borderId="0" applyNumberFormat="0" applyBorder="0" applyAlignment="0" applyProtection="0"/>
    <xf numFmtId="0" fontId="149" fillId="19" borderId="0" applyNumberFormat="0" applyBorder="0" applyAlignment="0" applyProtection="0"/>
    <xf numFmtId="0" fontId="149" fillId="20" borderId="0" applyNumberFormat="0" applyBorder="0" applyAlignment="0" applyProtection="0"/>
    <xf numFmtId="0" fontId="149" fillId="22" borderId="0" applyNumberFormat="0" applyBorder="0" applyAlignment="0" applyProtection="0"/>
    <xf numFmtId="0" fontId="149" fillId="23" borderId="0" applyNumberFormat="0" applyBorder="0" applyAlignment="0" applyProtection="0"/>
    <xf numFmtId="0" fontId="149" fillId="24" borderId="0" applyNumberFormat="0" applyBorder="0" applyAlignment="0" applyProtection="0"/>
    <xf numFmtId="0" fontId="149" fillId="26" borderId="0" applyNumberFormat="0" applyBorder="0" applyAlignment="0" applyProtection="0"/>
    <xf numFmtId="0" fontId="149" fillId="27" borderId="0" applyNumberFormat="0" applyBorder="0" applyAlignment="0" applyProtection="0"/>
    <xf numFmtId="0" fontId="149" fillId="28" borderId="0" applyNumberFormat="0" applyBorder="0" applyAlignment="0" applyProtection="0"/>
    <xf numFmtId="0" fontId="149" fillId="30" borderId="0" applyNumberFormat="0" applyBorder="0" applyAlignment="0" applyProtection="0"/>
    <xf numFmtId="0" fontId="149" fillId="31" borderId="0" applyNumberFormat="0" applyBorder="0" applyAlignment="0" applyProtection="0"/>
    <xf numFmtId="0" fontId="149" fillId="32" borderId="0" applyNumberFormat="0" applyBorder="0" applyAlignment="0" applyProtection="0"/>
    <xf numFmtId="0" fontId="149" fillId="34" borderId="0" applyNumberFormat="0" applyBorder="0" applyAlignment="0" applyProtection="0"/>
    <xf numFmtId="0" fontId="149" fillId="35" borderId="0" applyNumberFormat="0" applyBorder="0" applyAlignment="0" applyProtection="0"/>
    <xf numFmtId="0" fontId="149" fillId="36" borderId="0" applyNumberFormat="0" applyBorder="0" applyAlignment="0" applyProtection="0"/>
    <xf numFmtId="0" fontId="148" fillId="0" borderId="0"/>
    <xf numFmtId="0" fontId="147" fillId="0" borderId="0"/>
    <xf numFmtId="0" fontId="147" fillId="12" borderId="11" applyNumberFormat="0" applyFont="0" applyAlignment="0" applyProtection="0"/>
    <xf numFmtId="0" fontId="147" fillId="14" borderId="0" applyNumberFormat="0" applyBorder="0" applyAlignment="0" applyProtection="0"/>
    <xf numFmtId="0" fontId="147" fillId="15" borderId="0" applyNumberFormat="0" applyBorder="0" applyAlignment="0" applyProtection="0"/>
    <xf numFmtId="0" fontId="147" fillId="16" borderId="0" applyNumberFormat="0" applyBorder="0" applyAlignment="0" applyProtection="0"/>
    <xf numFmtId="0" fontId="147" fillId="18" borderId="0" applyNumberFormat="0" applyBorder="0" applyAlignment="0" applyProtection="0"/>
    <xf numFmtId="0" fontId="147" fillId="19" borderId="0" applyNumberFormat="0" applyBorder="0" applyAlignment="0" applyProtection="0"/>
    <xf numFmtId="0" fontId="147" fillId="20" borderId="0" applyNumberFormat="0" applyBorder="0" applyAlignment="0" applyProtection="0"/>
    <xf numFmtId="0" fontId="147" fillId="22" borderId="0" applyNumberFormat="0" applyBorder="0" applyAlignment="0" applyProtection="0"/>
    <xf numFmtId="0" fontId="147" fillId="23" borderId="0" applyNumberFormat="0" applyBorder="0" applyAlignment="0" applyProtection="0"/>
    <xf numFmtId="0" fontId="147" fillId="24" borderId="0" applyNumberFormat="0" applyBorder="0" applyAlignment="0" applyProtection="0"/>
    <xf numFmtId="0" fontId="147" fillId="26" borderId="0" applyNumberFormat="0" applyBorder="0" applyAlignment="0" applyProtection="0"/>
    <xf numFmtId="0" fontId="147" fillId="27" borderId="0" applyNumberFormat="0" applyBorder="0" applyAlignment="0" applyProtection="0"/>
    <xf numFmtId="0" fontId="147" fillId="28" borderId="0" applyNumberFormat="0" applyBorder="0" applyAlignment="0" applyProtection="0"/>
    <xf numFmtId="0" fontId="147" fillId="30" borderId="0" applyNumberFormat="0" applyBorder="0" applyAlignment="0" applyProtection="0"/>
    <xf numFmtId="0" fontId="147" fillId="31" borderId="0" applyNumberFormat="0" applyBorder="0" applyAlignment="0" applyProtection="0"/>
    <xf numFmtId="0" fontId="147" fillId="32" borderId="0" applyNumberFormat="0" applyBorder="0" applyAlignment="0" applyProtection="0"/>
    <xf numFmtId="0" fontId="147" fillId="34" borderId="0" applyNumberFormat="0" applyBorder="0" applyAlignment="0" applyProtection="0"/>
    <xf numFmtId="0" fontId="147" fillId="35" borderId="0" applyNumberFormat="0" applyBorder="0" applyAlignment="0" applyProtection="0"/>
    <xf numFmtId="0" fontId="147" fillId="36" borderId="0" applyNumberFormat="0" applyBorder="0" applyAlignment="0" applyProtection="0"/>
    <xf numFmtId="0" fontId="168" fillId="0" borderId="0"/>
    <xf numFmtId="0" fontId="146" fillId="0" borderId="0"/>
    <xf numFmtId="0" fontId="146" fillId="12" borderId="11" applyNumberFormat="0" applyFont="0" applyAlignment="0" applyProtection="0"/>
    <xf numFmtId="0" fontId="146" fillId="14" borderId="0" applyNumberFormat="0" applyBorder="0" applyAlignment="0" applyProtection="0"/>
    <xf numFmtId="0" fontId="146" fillId="15" borderId="0" applyNumberFormat="0" applyBorder="0" applyAlignment="0" applyProtection="0"/>
    <xf numFmtId="0" fontId="146" fillId="16" borderId="0" applyNumberFormat="0" applyBorder="0" applyAlignment="0" applyProtection="0"/>
    <xf numFmtId="0" fontId="146" fillId="18" borderId="0" applyNumberFormat="0" applyBorder="0" applyAlignment="0" applyProtection="0"/>
    <xf numFmtId="0" fontId="146" fillId="19" borderId="0" applyNumberFormat="0" applyBorder="0" applyAlignment="0" applyProtection="0"/>
    <xf numFmtId="0" fontId="146" fillId="20" borderId="0" applyNumberFormat="0" applyBorder="0" applyAlignment="0" applyProtection="0"/>
    <xf numFmtId="0" fontId="146" fillId="22" borderId="0" applyNumberFormat="0" applyBorder="0" applyAlignment="0" applyProtection="0"/>
    <xf numFmtId="0" fontId="146" fillId="23" borderId="0" applyNumberFormat="0" applyBorder="0" applyAlignment="0" applyProtection="0"/>
    <xf numFmtId="0" fontId="146" fillId="24" borderId="0" applyNumberFormat="0" applyBorder="0" applyAlignment="0" applyProtection="0"/>
    <xf numFmtId="0" fontId="146" fillId="26" borderId="0" applyNumberFormat="0" applyBorder="0" applyAlignment="0" applyProtection="0"/>
    <xf numFmtId="0" fontId="146" fillId="27" borderId="0" applyNumberFormat="0" applyBorder="0" applyAlignment="0" applyProtection="0"/>
    <xf numFmtId="0" fontId="146" fillId="28" borderId="0" applyNumberFormat="0" applyBorder="0" applyAlignment="0" applyProtection="0"/>
    <xf numFmtId="0" fontId="146" fillId="30" borderId="0" applyNumberFormat="0" applyBorder="0" applyAlignment="0" applyProtection="0"/>
    <xf numFmtId="0" fontId="146" fillId="31" borderId="0" applyNumberFormat="0" applyBorder="0" applyAlignment="0" applyProtection="0"/>
    <xf numFmtId="0" fontId="146" fillId="32" borderId="0" applyNumberFormat="0" applyBorder="0" applyAlignment="0" applyProtection="0"/>
    <xf numFmtId="0" fontId="146" fillId="34" borderId="0" applyNumberFormat="0" applyBorder="0" applyAlignment="0" applyProtection="0"/>
    <xf numFmtId="0" fontId="146" fillId="35" borderId="0" applyNumberFormat="0" applyBorder="0" applyAlignment="0" applyProtection="0"/>
    <xf numFmtId="0" fontId="146" fillId="36" borderId="0" applyNumberFormat="0" applyBorder="0" applyAlignment="0" applyProtection="0"/>
    <xf numFmtId="0" fontId="145" fillId="0" borderId="0"/>
    <xf numFmtId="0" fontId="145" fillId="12" borderId="11" applyNumberFormat="0" applyFont="0" applyAlignment="0" applyProtection="0"/>
    <xf numFmtId="0" fontId="145" fillId="14" borderId="0" applyNumberFormat="0" applyBorder="0" applyAlignment="0" applyProtection="0"/>
    <xf numFmtId="0" fontId="145" fillId="15" borderId="0" applyNumberFormat="0" applyBorder="0" applyAlignment="0" applyProtection="0"/>
    <xf numFmtId="0" fontId="145" fillId="16" borderId="0" applyNumberFormat="0" applyBorder="0" applyAlignment="0" applyProtection="0"/>
    <xf numFmtId="0" fontId="145" fillId="18" borderId="0" applyNumberFormat="0" applyBorder="0" applyAlignment="0" applyProtection="0"/>
    <xf numFmtId="0" fontId="145" fillId="19" borderId="0" applyNumberFormat="0" applyBorder="0" applyAlignment="0" applyProtection="0"/>
    <xf numFmtId="0" fontId="145" fillId="20" borderId="0" applyNumberFormat="0" applyBorder="0" applyAlignment="0" applyProtection="0"/>
    <xf numFmtId="0" fontId="145" fillId="22" borderId="0" applyNumberFormat="0" applyBorder="0" applyAlignment="0" applyProtection="0"/>
    <xf numFmtId="0" fontId="145" fillId="23" borderId="0" applyNumberFormat="0" applyBorder="0" applyAlignment="0" applyProtection="0"/>
    <xf numFmtId="0" fontId="145" fillId="24" borderId="0" applyNumberFormat="0" applyBorder="0" applyAlignment="0" applyProtection="0"/>
    <xf numFmtId="0" fontId="145" fillId="26" borderId="0" applyNumberFormat="0" applyBorder="0" applyAlignment="0" applyProtection="0"/>
    <xf numFmtId="0" fontId="145" fillId="27" borderId="0" applyNumberFormat="0" applyBorder="0" applyAlignment="0" applyProtection="0"/>
    <xf numFmtId="0" fontId="145" fillId="28" borderId="0" applyNumberFormat="0" applyBorder="0" applyAlignment="0" applyProtection="0"/>
    <xf numFmtId="0" fontId="145" fillId="30" borderId="0" applyNumberFormat="0" applyBorder="0" applyAlignment="0" applyProtection="0"/>
    <xf numFmtId="0" fontId="145" fillId="31" borderId="0" applyNumberFormat="0" applyBorder="0" applyAlignment="0" applyProtection="0"/>
    <xf numFmtId="0" fontId="145" fillId="32" borderId="0" applyNumberFormat="0" applyBorder="0" applyAlignment="0" applyProtection="0"/>
    <xf numFmtId="0" fontId="145" fillId="34" borderId="0" applyNumberFormat="0" applyBorder="0" applyAlignment="0" applyProtection="0"/>
    <xf numFmtId="0" fontId="145" fillId="35" borderId="0" applyNumberFormat="0" applyBorder="0" applyAlignment="0" applyProtection="0"/>
    <xf numFmtId="0" fontId="145" fillId="36" borderId="0" applyNumberFormat="0" applyBorder="0" applyAlignment="0" applyProtection="0"/>
    <xf numFmtId="0" fontId="144" fillId="0" borderId="0"/>
    <xf numFmtId="0" fontId="144" fillId="12" borderId="11" applyNumberFormat="0" applyFont="0" applyAlignment="0" applyProtection="0"/>
    <xf numFmtId="0" fontId="144" fillId="14" borderId="0" applyNumberFormat="0" applyBorder="0" applyAlignment="0" applyProtection="0"/>
    <xf numFmtId="0" fontId="144" fillId="15" borderId="0" applyNumberFormat="0" applyBorder="0" applyAlignment="0" applyProtection="0"/>
    <xf numFmtId="0" fontId="144" fillId="16" borderId="0" applyNumberFormat="0" applyBorder="0" applyAlignment="0" applyProtection="0"/>
    <xf numFmtId="0" fontId="144" fillId="18" borderId="0" applyNumberFormat="0" applyBorder="0" applyAlignment="0" applyProtection="0"/>
    <xf numFmtId="0" fontId="144" fillId="19" borderId="0" applyNumberFormat="0" applyBorder="0" applyAlignment="0" applyProtection="0"/>
    <xf numFmtId="0" fontId="144" fillId="20" borderId="0" applyNumberFormat="0" applyBorder="0" applyAlignment="0" applyProtection="0"/>
    <xf numFmtId="0" fontId="144" fillId="22" borderId="0" applyNumberFormat="0" applyBorder="0" applyAlignment="0" applyProtection="0"/>
    <xf numFmtId="0" fontId="144" fillId="23" borderId="0" applyNumberFormat="0" applyBorder="0" applyAlignment="0" applyProtection="0"/>
    <xf numFmtId="0" fontId="144" fillId="24" borderId="0" applyNumberFormat="0" applyBorder="0" applyAlignment="0" applyProtection="0"/>
    <xf numFmtId="0" fontId="144" fillId="26" borderId="0" applyNumberFormat="0" applyBorder="0" applyAlignment="0" applyProtection="0"/>
    <xf numFmtId="0" fontId="144" fillId="27" borderId="0" applyNumberFormat="0" applyBorder="0" applyAlignment="0" applyProtection="0"/>
    <xf numFmtId="0" fontId="144" fillId="28" borderId="0" applyNumberFormat="0" applyBorder="0" applyAlignment="0" applyProtection="0"/>
    <xf numFmtId="0" fontId="144" fillId="30" borderId="0" applyNumberFormat="0" applyBorder="0" applyAlignment="0" applyProtection="0"/>
    <xf numFmtId="0" fontId="144" fillId="31" borderId="0" applyNumberFormat="0" applyBorder="0" applyAlignment="0" applyProtection="0"/>
    <xf numFmtId="0" fontId="144" fillId="32" borderId="0" applyNumberFormat="0" applyBorder="0" applyAlignment="0" applyProtection="0"/>
    <xf numFmtId="0" fontId="144" fillId="34" borderId="0" applyNumberFormat="0" applyBorder="0" applyAlignment="0" applyProtection="0"/>
    <xf numFmtId="0" fontId="144" fillId="35" borderId="0" applyNumberFormat="0" applyBorder="0" applyAlignment="0" applyProtection="0"/>
    <xf numFmtId="0" fontId="144" fillId="36" borderId="0" applyNumberFormat="0" applyBorder="0" applyAlignment="0" applyProtection="0"/>
    <xf numFmtId="0" fontId="143" fillId="0" borderId="0"/>
    <xf numFmtId="0" fontId="143" fillId="12" borderId="11" applyNumberFormat="0" applyFont="0" applyAlignment="0" applyProtection="0"/>
    <xf numFmtId="0" fontId="143" fillId="14" borderId="0" applyNumberFormat="0" applyBorder="0" applyAlignment="0" applyProtection="0"/>
    <xf numFmtId="0" fontId="143" fillId="15" borderId="0" applyNumberFormat="0" applyBorder="0" applyAlignment="0" applyProtection="0"/>
    <xf numFmtId="0" fontId="143" fillId="16" borderId="0" applyNumberFormat="0" applyBorder="0" applyAlignment="0" applyProtection="0"/>
    <xf numFmtId="0" fontId="143" fillId="18" borderId="0" applyNumberFormat="0" applyBorder="0" applyAlignment="0" applyProtection="0"/>
    <xf numFmtId="0" fontId="143" fillId="19" borderId="0" applyNumberFormat="0" applyBorder="0" applyAlignment="0" applyProtection="0"/>
    <xf numFmtId="0" fontId="143" fillId="20" borderId="0" applyNumberFormat="0" applyBorder="0" applyAlignment="0" applyProtection="0"/>
    <xf numFmtId="0" fontId="143" fillId="22" borderId="0" applyNumberFormat="0" applyBorder="0" applyAlignment="0" applyProtection="0"/>
    <xf numFmtId="0" fontId="143" fillId="23" borderId="0" applyNumberFormat="0" applyBorder="0" applyAlignment="0" applyProtection="0"/>
    <xf numFmtId="0" fontId="143" fillId="24" borderId="0" applyNumberFormat="0" applyBorder="0" applyAlignment="0" applyProtection="0"/>
    <xf numFmtId="0" fontId="143" fillId="26" borderId="0" applyNumberFormat="0" applyBorder="0" applyAlignment="0" applyProtection="0"/>
    <xf numFmtId="0" fontId="143" fillId="27" borderId="0" applyNumberFormat="0" applyBorder="0" applyAlignment="0" applyProtection="0"/>
    <xf numFmtId="0" fontId="143" fillId="28" borderId="0" applyNumberFormat="0" applyBorder="0" applyAlignment="0" applyProtection="0"/>
    <xf numFmtId="0" fontId="143" fillId="30" borderId="0" applyNumberFormat="0" applyBorder="0" applyAlignment="0" applyProtection="0"/>
    <xf numFmtId="0" fontId="143" fillId="31" borderId="0" applyNumberFormat="0" applyBorder="0" applyAlignment="0" applyProtection="0"/>
    <xf numFmtId="0" fontId="143" fillId="32" borderId="0" applyNumberFormat="0" applyBorder="0" applyAlignment="0" applyProtection="0"/>
    <xf numFmtId="0" fontId="143" fillId="34" borderId="0" applyNumberFormat="0" applyBorder="0" applyAlignment="0" applyProtection="0"/>
    <xf numFmtId="0" fontId="143" fillId="35" borderId="0" applyNumberFormat="0" applyBorder="0" applyAlignment="0" applyProtection="0"/>
    <xf numFmtId="0" fontId="143" fillId="36" borderId="0" applyNumberFormat="0" applyBorder="0" applyAlignment="0" applyProtection="0"/>
    <xf numFmtId="0" fontId="142" fillId="0" borderId="0"/>
    <xf numFmtId="0" fontId="142" fillId="12" borderId="11" applyNumberFormat="0" applyFont="0" applyAlignment="0" applyProtection="0"/>
    <xf numFmtId="0" fontId="142" fillId="14" borderId="0" applyNumberFormat="0" applyBorder="0" applyAlignment="0" applyProtection="0"/>
    <xf numFmtId="0" fontId="142" fillId="15" borderId="0" applyNumberFormat="0" applyBorder="0" applyAlignment="0" applyProtection="0"/>
    <xf numFmtId="0" fontId="142" fillId="16" borderId="0" applyNumberFormat="0" applyBorder="0" applyAlignment="0" applyProtection="0"/>
    <xf numFmtId="0" fontId="142" fillId="18" borderId="0" applyNumberFormat="0" applyBorder="0" applyAlignment="0" applyProtection="0"/>
    <xf numFmtId="0" fontId="142" fillId="19" borderId="0" applyNumberFormat="0" applyBorder="0" applyAlignment="0" applyProtection="0"/>
    <xf numFmtId="0" fontId="142" fillId="20" borderId="0" applyNumberFormat="0" applyBorder="0" applyAlignment="0" applyProtection="0"/>
    <xf numFmtId="0" fontId="142" fillId="22" borderId="0" applyNumberFormat="0" applyBorder="0" applyAlignment="0" applyProtection="0"/>
    <xf numFmtId="0" fontId="142" fillId="23" borderId="0" applyNumberFormat="0" applyBorder="0" applyAlignment="0" applyProtection="0"/>
    <xf numFmtId="0" fontId="142" fillId="24" borderId="0" applyNumberFormat="0" applyBorder="0" applyAlignment="0" applyProtection="0"/>
    <xf numFmtId="0" fontId="142" fillId="26" borderId="0" applyNumberFormat="0" applyBorder="0" applyAlignment="0" applyProtection="0"/>
    <xf numFmtId="0" fontId="142" fillId="27" borderId="0" applyNumberFormat="0" applyBorder="0" applyAlignment="0" applyProtection="0"/>
    <xf numFmtId="0" fontId="142" fillId="28" borderId="0" applyNumberFormat="0" applyBorder="0" applyAlignment="0" applyProtection="0"/>
    <xf numFmtId="0" fontId="142" fillId="30" borderId="0" applyNumberFormat="0" applyBorder="0" applyAlignment="0" applyProtection="0"/>
    <xf numFmtId="0" fontId="142" fillId="31" borderId="0" applyNumberFormat="0" applyBorder="0" applyAlignment="0" applyProtection="0"/>
    <xf numFmtId="0" fontId="142" fillId="32" borderId="0" applyNumberFormat="0" applyBorder="0" applyAlignment="0" applyProtection="0"/>
    <xf numFmtId="0" fontId="142" fillId="34" borderId="0" applyNumberFormat="0" applyBorder="0" applyAlignment="0" applyProtection="0"/>
    <xf numFmtId="0" fontId="142" fillId="35" borderId="0" applyNumberFormat="0" applyBorder="0" applyAlignment="0" applyProtection="0"/>
    <xf numFmtId="0" fontId="142" fillId="36" borderId="0" applyNumberFormat="0" applyBorder="0" applyAlignment="0" applyProtection="0"/>
    <xf numFmtId="0" fontId="141" fillId="0" borderId="0"/>
    <xf numFmtId="0" fontId="141" fillId="12" borderId="11" applyNumberFormat="0" applyFont="0" applyAlignment="0" applyProtection="0"/>
    <xf numFmtId="0" fontId="141" fillId="14" borderId="0" applyNumberFormat="0" applyBorder="0" applyAlignment="0" applyProtection="0"/>
    <xf numFmtId="0" fontId="141" fillId="15" borderId="0" applyNumberFormat="0" applyBorder="0" applyAlignment="0" applyProtection="0"/>
    <xf numFmtId="0" fontId="141" fillId="16" borderId="0" applyNumberFormat="0" applyBorder="0" applyAlignment="0" applyProtection="0"/>
    <xf numFmtId="0" fontId="141" fillId="18" borderId="0" applyNumberFormat="0" applyBorder="0" applyAlignment="0" applyProtection="0"/>
    <xf numFmtId="0" fontId="141" fillId="19" borderId="0" applyNumberFormat="0" applyBorder="0" applyAlignment="0" applyProtection="0"/>
    <xf numFmtId="0" fontId="141" fillId="20" borderId="0" applyNumberFormat="0" applyBorder="0" applyAlignment="0" applyProtection="0"/>
    <xf numFmtId="0" fontId="141" fillId="22" borderId="0" applyNumberFormat="0" applyBorder="0" applyAlignment="0" applyProtection="0"/>
    <xf numFmtId="0" fontId="141" fillId="23" borderId="0" applyNumberFormat="0" applyBorder="0" applyAlignment="0" applyProtection="0"/>
    <xf numFmtId="0" fontId="141" fillId="24" borderId="0" applyNumberFormat="0" applyBorder="0" applyAlignment="0" applyProtection="0"/>
    <xf numFmtId="0" fontId="141" fillId="26" borderId="0" applyNumberFormat="0" applyBorder="0" applyAlignment="0" applyProtection="0"/>
    <xf numFmtId="0" fontId="141" fillId="27" borderId="0" applyNumberFormat="0" applyBorder="0" applyAlignment="0" applyProtection="0"/>
    <xf numFmtId="0" fontId="141" fillId="28" borderId="0" applyNumberFormat="0" applyBorder="0" applyAlignment="0" applyProtection="0"/>
    <xf numFmtId="0" fontId="141" fillId="30" borderId="0" applyNumberFormat="0" applyBorder="0" applyAlignment="0" applyProtection="0"/>
    <xf numFmtId="0" fontId="141" fillId="31" borderId="0" applyNumberFormat="0" applyBorder="0" applyAlignment="0" applyProtection="0"/>
    <xf numFmtId="0" fontId="141" fillId="32" borderId="0" applyNumberFormat="0" applyBorder="0" applyAlignment="0" applyProtection="0"/>
    <xf numFmtId="0" fontId="141" fillId="34" borderId="0" applyNumberFormat="0" applyBorder="0" applyAlignment="0" applyProtection="0"/>
    <xf numFmtId="0" fontId="141" fillId="35" borderId="0" applyNumberFormat="0" applyBorder="0" applyAlignment="0" applyProtection="0"/>
    <xf numFmtId="0" fontId="141" fillId="36" borderId="0" applyNumberFormat="0" applyBorder="0" applyAlignment="0" applyProtection="0"/>
    <xf numFmtId="0" fontId="140" fillId="0" borderId="0"/>
    <xf numFmtId="0" fontId="140" fillId="12" borderId="11" applyNumberFormat="0" applyFont="0" applyAlignment="0" applyProtection="0"/>
    <xf numFmtId="0" fontId="140" fillId="14" borderId="0" applyNumberFormat="0" applyBorder="0" applyAlignment="0" applyProtection="0"/>
    <xf numFmtId="0" fontId="140" fillId="15" borderId="0" applyNumberFormat="0" applyBorder="0" applyAlignment="0" applyProtection="0"/>
    <xf numFmtId="0" fontId="140" fillId="16" borderId="0" applyNumberFormat="0" applyBorder="0" applyAlignment="0" applyProtection="0"/>
    <xf numFmtId="0" fontId="140" fillId="18" borderId="0" applyNumberFormat="0" applyBorder="0" applyAlignment="0" applyProtection="0"/>
    <xf numFmtId="0" fontId="140" fillId="19" borderId="0" applyNumberFormat="0" applyBorder="0" applyAlignment="0" applyProtection="0"/>
    <xf numFmtId="0" fontId="140" fillId="20" borderId="0" applyNumberFormat="0" applyBorder="0" applyAlignment="0" applyProtection="0"/>
    <xf numFmtId="0" fontId="140" fillId="22" borderId="0" applyNumberFormat="0" applyBorder="0" applyAlignment="0" applyProtection="0"/>
    <xf numFmtId="0" fontId="140" fillId="23" borderId="0" applyNumberFormat="0" applyBorder="0" applyAlignment="0" applyProtection="0"/>
    <xf numFmtId="0" fontId="140" fillId="24" borderId="0" applyNumberFormat="0" applyBorder="0" applyAlignment="0" applyProtection="0"/>
    <xf numFmtId="0" fontId="140" fillId="26" borderId="0" applyNumberFormat="0" applyBorder="0" applyAlignment="0" applyProtection="0"/>
    <xf numFmtId="0" fontId="140" fillId="27" borderId="0" applyNumberFormat="0" applyBorder="0" applyAlignment="0" applyProtection="0"/>
    <xf numFmtId="0" fontId="140" fillId="28" borderId="0" applyNumberFormat="0" applyBorder="0" applyAlignment="0" applyProtection="0"/>
    <xf numFmtId="0" fontId="140" fillId="30" borderId="0" applyNumberFormat="0" applyBorder="0" applyAlignment="0" applyProtection="0"/>
    <xf numFmtId="0" fontId="140" fillId="31" borderId="0" applyNumberFormat="0" applyBorder="0" applyAlignment="0" applyProtection="0"/>
    <xf numFmtId="0" fontId="140" fillId="32" borderId="0" applyNumberFormat="0" applyBorder="0" applyAlignment="0" applyProtection="0"/>
    <xf numFmtId="0" fontId="140" fillId="34" borderId="0" applyNumberFormat="0" applyBorder="0" applyAlignment="0" applyProtection="0"/>
    <xf numFmtId="0" fontId="140" fillId="35" borderId="0" applyNumberFormat="0" applyBorder="0" applyAlignment="0" applyProtection="0"/>
    <xf numFmtId="0" fontId="140" fillId="36" borderId="0" applyNumberFormat="0" applyBorder="0" applyAlignment="0" applyProtection="0"/>
    <xf numFmtId="0" fontId="139" fillId="0" borderId="0"/>
    <xf numFmtId="0" fontId="139" fillId="12" borderId="11" applyNumberFormat="0" applyFont="0" applyAlignment="0" applyProtection="0"/>
    <xf numFmtId="0" fontId="139" fillId="14" borderId="0" applyNumberFormat="0" applyBorder="0" applyAlignment="0" applyProtection="0"/>
    <xf numFmtId="0" fontId="139" fillId="15" borderId="0" applyNumberFormat="0" applyBorder="0" applyAlignment="0" applyProtection="0"/>
    <xf numFmtId="0" fontId="139" fillId="16" borderId="0" applyNumberFormat="0" applyBorder="0" applyAlignment="0" applyProtection="0"/>
    <xf numFmtId="0" fontId="139" fillId="18" borderId="0" applyNumberFormat="0" applyBorder="0" applyAlignment="0" applyProtection="0"/>
    <xf numFmtId="0" fontId="139" fillId="19" borderId="0" applyNumberFormat="0" applyBorder="0" applyAlignment="0" applyProtection="0"/>
    <xf numFmtId="0" fontId="139" fillId="20" borderId="0" applyNumberFormat="0" applyBorder="0" applyAlignment="0" applyProtection="0"/>
    <xf numFmtId="0" fontId="139" fillId="22" borderId="0" applyNumberFormat="0" applyBorder="0" applyAlignment="0" applyProtection="0"/>
    <xf numFmtId="0" fontId="139" fillId="23" borderId="0" applyNumberFormat="0" applyBorder="0" applyAlignment="0" applyProtection="0"/>
    <xf numFmtId="0" fontId="139" fillId="24" borderId="0" applyNumberFormat="0" applyBorder="0" applyAlignment="0" applyProtection="0"/>
    <xf numFmtId="0" fontId="139" fillId="26" borderId="0" applyNumberFormat="0" applyBorder="0" applyAlignment="0" applyProtection="0"/>
    <xf numFmtId="0" fontId="139" fillId="27" borderId="0" applyNumberFormat="0" applyBorder="0" applyAlignment="0" applyProtection="0"/>
    <xf numFmtId="0" fontId="139" fillId="28" borderId="0" applyNumberFormat="0" applyBorder="0" applyAlignment="0" applyProtection="0"/>
    <xf numFmtId="0" fontId="139" fillId="30" borderId="0" applyNumberFormat="0" applyBorder="0" applyAlignment="0" applyProtection="0"/>
    <xf numFmtId="0" fontId="139" fillId="31" borderId="0" applyNumberFormat="0" applyBorder="0" applyAlignment="0" applyProtection="0"/>
    <xf numFmtId="0" fontId="139" fillId="32" borderId="0" applyNumberFormat="0" applyBorder="0" applyAlignment="0" applyProtection="0"/>
    <xf numFmtId="0" fontId="139" fillId="34" borderId="0" applyNumberFormat="0" applyBorder="0" applyAlignment="0" applyProtection="0"/>
    <xf numFmtId="0" fontId="139" fillId="35" borderId="0" applyNumberFormat="0" applyBorder="0" applyAlignment="0" applyProtection="0"/>
    <xf numFmtId="0" fontId="139" fillId="36" borderId="0" applyNumberFormat="0" applyBorder="0" applyAlignment="0" applyProtection="0"/>
    <xf numFmtId="0" fontId="138" fillId="0" borderId="0"/>
    <xf numFmtId="0" fontId="138" fillId="12" borderId="11" applyNumberFormat="0" applyFont="0" applyAlignment="0" applyProtection="0"/>
    <xf numFmtId="0" fontId="138" fillId="14" borderId="0" applyNumberFormat="0" applyBorder="0" applyAlignment="0" applyProtection="0"/>
    <xf numFmtId="0" fontId="138" fillId="15" borderId="0" applyNumberFormat="0" applyBorder="0" applyAlignment="0" applyProtection="0"/>
    <xf numFmtId="0" fontId="138" fillId="16" borderId="0" applyNumberFormat="0" applyBorder="0" applyAlignment="0" applyProtection="0"/>
    <xf numFmtId="0" fontId="138" fillId="18" borderId="0" applyNumberFormat="0" applyBorder="0" applyAlignment="0" applyProtection="0"/>
    <xf numFmtId="0" fontId="138" fillId="19" borderId="0" applyNumberFormat="0" applyBorder="0" applyAlignment="0" applyProtection="0"/>
    <xf numFmtId="0" fontId="138" fillId="20" borderId="0" applyNumberFormat="0" applyBorder="0" applyAlignment="0" applyProtection="0"/>
    <xf numFmtId="0" fontId="138" fillId="22" borderId="0" applyNumberFormat="0" applyBorder="0" applyAlignment="0" applyProtection="0"/>
    <xf numFmtId="0" fontId="138" fillId="23" borderId="0" applyNumberFormat="0" applyBorder="0" applyAlignment="0" applyProtection="0"/>
    <xf numFmtId="0" fontId="138" fillId="24" borderId="0" applyNumberFormat="0" applyBorder="0" applyAlignment="0" applyProtection="0"/>
    <xf numFmtId="0" fontId="138" fillId="26" borderId="0" applyNumberFormat="0" applyBorder="0" applyAlignment="0" applyProtection="0"/>
    <xf numFmtId="0" fontId="138" fillId="27" borderId="0" applyNumberFormat="0" applyBorder="0" applyAlignment="0" applyProtection="0"/>
    <xf numFmtId="0" fontId="138" fillId="28" borderId="0" applyNumberFormat="0" applyBorder="0" applyAlignment="0" applyProtection="0"/>
    <xf numFmtId="0" fontId="138" fillId="30" borderId="0" applyNumberFormat="0" applyBorder="0" applyAlignment="0" applyProtection="0"/>
    <xf numFmtId="0" fontId="138" fillId="31" borderId="0" applyNumberFormat="0" applyBorder="0" applyAlignment="0" applyProtection="0"/>
    <xf numFmtId="0" fontId="138" fillId="32" borderId="0" applyNumberFormat="0" applyBorder="0" applyAlignment="0" applyProtection="0"/>
    <xf numFmtId="0" fontId="138" fillId="34" borderId="0" applyNumberFormat="0" applyBorder="0" applyAlignment="0" applyProtection="0"/>
    <xf numFmtId="0" fontId="138" fillId="35" borderId="0" applyNumberFormat="0" applyBorder="0" applyAlignment="0" applyProtection="0"/>
    <xf numFmtId="0" fontId="138" fillId="36" borderId="0" applyNumberFormat="0" applyBorder="0" applyAlignment="0" applyProtection="0"/>
    <xf numFmtId="0" fontId="137" fillId="0" borderId="0"/>
    <xf numFmtId="0" fontId="137" fillId="12" borderId="11" applyNumberFormat="0" applyFont="0" applyAlignment="0" applyProtection="0"/>
    <xf numFmtId="0" fontId="137" fillId="14" borderId="0" applyNumberFormat="0" applyBorder="0" applyAlignment="0" applyProtection="0"/>
    <xf numFmtId="0" fontId="137" fillId="15" borderId="0" applyNumberFormat="0" applyBorder="0" applyAlignment="0" applyProtection="0"/>
    <xf numFmtId="0" fontId="137" fillId="16" borderId="0" applyNumberFormat="0" applyBorder="0" applyAlignment="0" applyProtection="0"/>
    <xf numFmtId="0" fontId="137" fillId="18" borderId="0" applyNumberFormat="0" applyBorder="0" applyAlignment="0" applyProtection="0"/>
    <xf numFmtId="0" fontId="137" fillId="19" borderId="0" applyNumberFormat="0" applyBorder="0" applyAlignment="0" applyProtection="0"/>
    <xf numFmtId="0" fontId="137" fillId="20" borderId="0" applyNumberFormat="0" applyBorder="0" applyAlignment="0" applyProtection="0"/>
    <xf numFmtId="0" fontId="137" fillId="22" borderId="0" applyNumberFormat="0" applyBorder="0" applyAlignment="0" applyProtection="0"/>
    <xf numFmtId="0" fontId="137" fillId="23" borderId="0" applyNumberFormat="0" applyBorder="0" applyAlignment="0" applyProtection="0"/>
    <xf numFmtId="0" fontId="137" fillId="24" borderId="0" applyNumberFormat="0" applyBorder="0" applyAlignment="0" applyProtection="0"/>
    <xf numFmtId="0" fontId="137" fillId="26" borderId="0" applyNumberFormat="0" applyBorder="0" applyAlignment="0" applyProtection="0"/>
    <xf numFmtId="0" fontId="137" fillId="27" borderId="0" applyNumberFormat="0" applyBorder="0" applyAlignment="0" applyProtection="0"/>
    <xf numFmtId="0" fontId="137" fillId="28" borderId="0" applyNumberFormat="0" applyBorder="0" applyAlignment="0" applyProtection="0"/>
    <xf numFmtId="0" fontId="137" fillId="30" borderId="0" applyNumberFormat="0" applyBorder="0" applyAlignment="0" applyProtection="0"/>
    <xf numFmtId="0" fontId="137" fillId="31" borderId="0" applyNumberFormat="0" applyBorder="0" applyAlignment="0" applyProtection="0"/>
    <xf numFmtId="0" fontId="137" fillId="32" borderId="0" applyNumberFormat="0" applyBorder="0" applyAlignment="0" applyProtection="0"/>
    <xf numFmtId="0" fontId="137" fillId="34" borderId="0" applyNumberFormat="0" applyBorder="0" applyAlignment="0" applyProtection="0"/>
    <xf numFmtId="0" fontId="137" fillId="35" borderId="0" applyNumberFormat="0" applyBorder="0" applyAlignment="0" applyProtection="0"/>
    <xf numFmtId="0" fontId="137" fillId="36" borderId="0" applyNumberFormat="0" applyBorder="0" applyAlignment="0" applyProtection="0"/>
    <xf numFmtId="0" fontId="136" fillId="0" borderId="0"/>
    <xf numFmtId="0" fontId="136" fillId="12" borderId="11" applyNumberFormat="0" applyFont="0" applyAlignment="0" applyProtection="0"/>
    <xf numFmtId="0" fontId="136" fillId="14" borderId="0" applyNumberFormat="0" applyBorder="0" applyAlignment="0" applyProtection="0"/>
    <xf numFmtId="0" fontId="136" fillId="15" borderId="0" applyNumberFormat="0" applyBorder="0" applyAlignment="0" applyProtection="0"/>
    <xf numFmtId="0" fontId="136" fillId="16" borderId="0" applyNumberFormat="0" applyBorder="0" applyAlignment="0" applyProtection="0"/>
    <xf numFmtId="0" fontId="136" fillId="18" borderId="0" applyNumberFormat="0" applyBorder="0" applyAlignment="0" applyProtection="0"/>
    <xf numFmtId="0" fontId="136" fillId="19" borderId="0" applyNumberFormat="0" applyBorder="0" applyAlignment="0" applyProtection="0"/>
    <xf numFmtId="0" fontId="136" fillId="20" borderId="0" applyNumberFormat="0" applyBorder="0" applyAlignment="0" applyProtection="0"/>
    <xf numFmtId="0" fontId="136" fillId="22" borderId="0" applyNumberFormat="0" applyBorder="0" applyAlignment="0" applyProtection="0"/>
    <xf numFmtId="0" fontId="136" fillId="23" borderId="0" applyNumberFormat="0" applyBorder="0" applyAlignment="0" applyProtection="0"/>
    <xf numFmtId="0" fontId="136" fillId="24" borderId="0" applyNumberFormat="0" applyBorder="0" applyAlignment="0" applyProtection="0"/>
    <xf numFmtId="0" fontId="136" fillId="26" borderId="0" applyNumberFormat="0" applyBorder="0" applyAlignment="0" applyProtection="0"/>
    <xf numFmtId="0" fontId="136" fillId="27" borderId="0" applyNumberFormat="0" applyBorder="0" applyAlignment="0" applyProtection="0"/>
    <xf numFmtId="0" fontId="136" fillId="28" borderId="0" applyNumberFormat="0" applyBorder="0" applyAlignment="0" applyProtection="0"/>
    <xf numFmtId="0" fontId="136" fillId="30" borderId="0" applyNumberFormat="0" applyBorder="0" applyAlignment="0" applyProtection="0"/>
    <xf numFmtId="0" fontId="136" fillId="31" borderId="0" applyNumberFormat="0" applyBorder="0" applyAlignment="0" applyProtection="0"/>
    <xf numFmtId="0" fontId="136" fillId="32" borderId="0" applyNumberFormat="0" applyBorder="0" applyAlignment="0" applyProtection="0"/>
    <xf numFmtId="0" fontId="136" fillId="34" borderId="0" applyNumberFormat="0" applyBorder="0" applyAlignment="0" applyProtection="0"/>
    <xf numFmtId="0" fontId="136" fillId="35" borderId="0" applyNumberFormat="0" applyBorder="0" applyAlignment="0" applyProtection="0"/>
    <xf numFmtId="0" fontId="136" fillId="36" borderId="0" applyNumberFormat="0" applyBorder="0" applyAlignment="0" applyProtection="0"/>
    <xf numFmtId="0" fontId="135" fillId="0" borderId="0"/>
    <xf numFmtId="0" fontId="135" fillId="12" borderId="11" applyNumberFormat="0" applyFont="0" applyAlignment="0" applyProtection="0"/>
    <xf numFmtId="0" fontId="135" fillId="14" borderId="0" applyNumberFormat="0" applyBorder="0" applyAlignment="0" applyProtection="0"/>
    <xf numFmtId="0" fontId="135" fillId="15" borderId="0" applyNumberFormat="0" applyBorder="0" applyAlignment="0" applyProtection="0"/>
    <xf numFmtId="0" fontId="135" fillId="16" borderId="0" applyNumberFormat="0" applyBorder="0" applyAlignment="0" applyProtection="0"/>
    <xf numFmtId="0" fontId="135" fillId="18" borderId="0" applyNumberFormat="0" applyBorder="0" applyAlignment="0" applyProtection="0"/>
    <xf numFmtId="0" fontId="135" fillId="19" borderId="0" applyNumberFormat="0" applyBorder="0" applyAlignment="0" applyProtection="0"/>
    <xf numFmtId="0" fontId="135" fillId="20" borderId="0" applyNumberFormat="0" applyBorder="0" applyAlignment="0" applyProtection="0"/>
    <xf numFmtId="0" fontId="135" fillId="22" borderId="0" applyNumberFormat="0" applyBorder="0" applyAlignment="0" applyProtection="0"/>
    <xf numFmtId="0" fontId="135" fillId="23" borderId="0" applyNumberFormat="0" applyBorder="0" applyAlignment="0" applyProtection="0"/>
    <xf numFmtId="0" fontId="135" fillId="24" borderId="0" applyNumberFormat="0" applyBorder="0" applyAlignment="0" applyProtection="0"/>
    <xf numFmtId="0" fontId="135" fillId="26" borderId="0" applyNumberFormat="0" applyBorder="0" applyAlignment="0" applyProtection="0"/>
    <xf numFmtId="0" fontId="135" fillId="27" borderId="0" applyNumberFormat="0" applyBorder="0" applyAlignment="0" applyProtection="0"/>
    <xf numFmtId="0" fontId="135" fillId="28" borderId="0" applyNumberFormat="0" applyBorder="0" applyAlignment="0" applyProtection="0"/>
    <xf numFmtId="0" fontId="135" fillId="30" borderId="0" applyNumberFormat="0" applyBorder="0" applyAlignment="0" applyProtection="0"/>
    <xf numFmtId="0" fontId="135" fillId="31" borderId="0" applyNumberFormat="0" applyBorder="0" applyAlignment="0" applyProtection="0"/>
    <xf numFmtId="0" fontId="135" fillId="32" borderId="0" applyNumberFormat="0" applyBorder="0" applyAlignment="0" applyProtection="0"/>
    <xf numFmtId="0" fontId="135" fillId="34" borderId="0" applyNumberFormat="0" applyBorder="0" applyAlignment="0" applyProtection="0"/>
    <xf numFmtId="0" fontId="135" fillId="35" borderId="0" applyNumberFormat="0" applyBorder="0" applyAlignment="0" applyProtection="0"/>
    <xf numFmtId="0" fontId="135" fillId="36" borderId="0" applyNumberFormat="0" applyBorder="0" applyAlignment="0" applyProtection="0"/>
    <xf numFmtId="0" fontId="134" fillId="0" borderId="0"/>
    <xf numFmtId="0" fontId="134" fillId="12" borderId="11" applyNumberFormat="0" applyFont="0" applyAlignment="0" applyProtection="0"/>
    <xf numFmtId="0" fontId="134" fillId="14" borderId="0" applyNumberFormat="0" applyBorder="0" applyAlignment="0" applyProtection="0"/>
    <xf numFmtId="0" fontId="134" fillId="15" borderId="0" applyNumberFormat="0" applyBorder="0" applyAlignment="0" applyProtection="0"/>
    <xf numFmtId="0" fontId="134" fillId="16" borderId="0" applyNumberFormat="0" applyBorder="0" applyAlignment="0" applyProtection="0"/>
    <xf numFmtId="0" fontId="134" fillId="18" borderId="0" applyNumberFormat="0" applyBorder="0" applyAlignment="0" applyProtection="0"/>
    <xf numFmtId="0" fontId="134" fillId="19" borderId="0" applyNumberFormat="0" applyBorder="0" applyAlignment="0" applyProtection="0"/>
    <xf numFmtId="0" fontId="134" fillId="20" borderId="0" applyNumberFormat="0" applyBorder="0" applyAlignment="0" applyProtection="0"/>
    <xf numFmtId="0" fontId="134" fillId="22" borderId="0" applyNumberFormat="0" applyBorder="0" applyAlignment="0" applyProtection="0"/>
    <xf numFmtId="0" fontId="134" fillId="23" borderId="0" applyNumberFormat="0" applyBorder="0" applyAlignment="0" applyProtection="0"/>
    <xf numFmtId="0" fontId="134" fillId="24" borderId="0" applyNumberFormat="0" applyBorder="0" applyAlignment="0" applyProtection="0"/>
    <xf numFmtId="0" fontId="134" fillId="26" borderId="0" applyNumberFormat="0" applyBorder="0" applyAlignment="0" applyProtection="0"/>
    <xf numFmtId="0" fontId="134" fillId="27" borderId="0" applyNumberFormat="0" applyBorder="0" applyAlignment="0" applyProtection="0"/>
    <xf numFmtId="0" fontId="134" fillId="28" borderId="0" applyNumberFormat="0" applyBorder="0" applyAlignment="0" applyProtection="0"/>
    <xf numFmtId="0" fontId="134" fillId="30" borderId="0" applyNumberFormat="0" applyBorder="0" applyAlignment="0" applyProtection="0"/>
    <xf numFmtId="0" fontId="134" fillId="31" borderId="0" applyNumberFormat="0" applyBorder="0" applyAlignment="0" applyProtection="0"/>
    <xf numFmtId="0" fontId="134" fillId="32" borderId="0" applyNumberFormat="0" applyBorder="0" applyAlignment="0" applyProtection="0"/>
    <xf numFmtId="0" fontId="134" fillId="34" borderId="0" applyNumberFormat="0" applyBorder="0" applyAlignment="0" applyProtection="0"/>
    <xf numFmtId="0" fontId="134" fillId="35" borderId="0" applyNumberFormat="0" applyBorder="0" applyAlignment="0" applyProtection="0"/>
    <xf numFmtId="0" fontId="134" fillId="36" borderId="0" applyNumberFormat="0" applyBorder="0" applyAlignment="0" applyProtection="0"/>
    <xf numFmtId="0" fontId="133" fillId="0" borderId="0"/>
    <xf numFmtId="0" fontId="133" fillId="12" borderId="11" applyNumberFormat="0" applyFont="0" applyAlignment="0" applyProtection="0"/>
    <xf numFmtId="0" fontId="133" fillId="14" borderId="0" applyNumberFormat="0" applyBorder="0" applyAlignment="0" applyProtection="0"/>
    <xf numFmtId="0" fontId="133" fillId="15" borderId="0" applyNumberFormat="0" applyBorder="0" applyAlignment="0" applyProtection="0"/>
    <xf numFmtId="0" fontId="133" fillId="16" borderId="0" applyNumberFormat="0" applyBorder="0" applyAlignment="0" applyProtection="0"/>
    <xf numFmtId="0" fontId="133" fillId="18" borderId="0" applyNumberFormat="0" applyBorder="0" applyAlignment="0" applyProtection="0"/>
    <xf numFmtId="0" fontId="133" fillId="19" borderId="0" applyNumberFormat="0" applyBorder="0" applyAlignment="0" applyProtection="0"/>
    <xf numFmtId="0" fontId="133" fillId="20" borderId="0" applyNumberFormat="0" applyBorder="0" applyAlignment="0" applyProtection="0"/>
    <xf numFmtId="0" fontId="133" fillId="22" borderId="0" applyNumberFormat="0" applyBorder="0" applyAlignment="0" applyProtection="0"/>
    <xf numFmtId="0" fontId="133" fillId="23" borderId="0" applyNumberFormat="0" applyBorder="0" applyAlignment="0" applyProtection="0"/>
    <xf numFmtId="0" fontId="133" fillId="24" borderId="0" applyNumberFormat="0" applyBorder="0" applyAlignment="0" applyProtection="0"/>
    <xf numFmtId="0" fontId="133" fillId="26" borderId="0" applyNumberFormat="0" applyBorder="0" applyAlignment="0" applyProtection="0"/>
    <xf numFmtId="0" fontId="133" fillId="27" borderId="0" applyNumberFormat="0" applyBorder="0" applyAlignment="0" applyProtection="0"/>
    <xf numFmtId="0" fontId="133" fillId="28" borderId="0" applyNumberFormat="0" applyBorder="0" applyAlignment="0" applyProtection="0"/>
    <xf numFmtId="0" fontId="133" fillId="30" borderId="0" applyNumberFormat="0" applyBorder="0" applyAlignment="0" applyProtection="0"/>
    <xf numFmtId="0" fontId="133" fillId="31" borderId="0" applyNumberFormat="0" applyBorder="0" applyAlignment="0" applyProtection="0"/>
    <xf numFmtId="0" fontId="133" fillId="32" borderId="0" applyNumberFormat="0" applyBorder="0" applyAlignment="0" applyProtection="0"/>
    <xf numFmtId="0" fontId="133" fillId="34" borderId="0" applyNumberFormat="0" applyBorder="0" applyAlignment="0" applyProtection="0"/>
    <xf numFmtId="0" fontId="133" fillId="35" borderId="0" applyNumberFormat="0" applyBorder="0" applyAlignment="0" applyProtection="0"/>
    <xf numFmtId="0" fontId="133" fillId="36" borderId="0" applyNumberFormat="0" applyBorder="0" applyAlignment="0" applyProtection="0"/>
    <xf numFmtId="0" fontId="132" fillId="0" borderId="0"/>
    <xf numFmtId="0" fontId="132" fillId="12" borderId="11" applyNumberFormat="0" applyFont="0" applyAlignment="0" applyProtection="0"/>
    <xf numFmtId="0" fontId="132" fillId="14" borderId="0" applyNumberFormat="0" applyBorder="0" applyAlignment="0" applyProtection="0"/>
    <xf numFmtId="0" fontId="132" fillId="15" borderId="0" applyNumberFormat="0" applyBorder="0" applyAlignment="0" applyProtection="0"/>
    <xf numFmtId="0" fontId="132" fillId="16" borderId="0" applyNumberFormat="0" applyBorder="0" applyAlignment="0" applyProtection="0"/>
    <xf numFmtId="0" fontId="132" fillId="18" borderId="0" applyNumberFormat="0" applyBorder="0" applyAlignment="0" applyProtection="0"/>
    <xf numFmtId="0" fontId="132" fillId="19" borderId="0" applyNumberFormat="0" applyBorder="0" applyAlignment="0" applyProtection="0"/>
    <xf numFmtId="0" fontId="132" fillId="20" borderId="0" applyNumberFormat="0" applyBorder="0" applyAlignment="0" applyProtection="0"/>
    <xf numFmtId="0" fontId="132" fillId="22" borderId="0" applyNumberFormat="0" applyBorder="0" applyAlignment="0" applyProtection="0"/>
    <xf numFmtId="0" fontId="132" fillId="23" borderId="0" applyNumberFormat="0" applyBorder="0" applyAlignment="0" applyProtection="0"/>
    <xf numFmtId="0" fontId="132" fillId="24" borderId="0" applyNumberFormat="0" applyBorder="0" applyAlignment="0" applyProtection="0"/>
    <xf numFmtId="0" fontId="132" fillId="26" borderId="0" applyNumberFormat="0" applyBorder="0" applyAlignment="0" applyProtection="0"/>
    <xf numFmtId="0" fontId="132" fillId="27" borderId="0" applyNumberFormat="0" applyBorder="0" applyAlignment="0" applyProtection="0"/>
    <xf numFmtId="0" fontId="132" fillId="28" borderId="0" applyNumberFormat="0" applyBorder="0" applyAlignment="0" applyProtection="0"/>
    <xf numFmtId="0" fontId="132" fillId="30" borderId="0" applyNumberFormat="0" applyBorder="0" applyAlignment="0" applyProtection="0"/>
    <xf numFmtId="0" fontId="132" fillId="31" borderId="0" applyNumberFormat="0" applyBorder="0" applyAlignment="0" applyProtection="0"/>
    <xf numFmtId="0" fontId="132" fillId="32" borderId="0" applyNumberFormat="0" applyBorder="0" applyAlignment="0" applyProtection="0"/>
    <xf numFmtId="0" fontId="132" fillId="34" borderId="0" applyNumberFormat="0" applyBorder="0" applyAlignment="0" applyProtection="0"/>
    <xf numFmtId="0" fontId="132" fillId="35" borderId="0" applyNumberFormat="0" applyBorder="0" applyAlignment="0" applyProtection="0"/>
    <xf numFmtId="0" fontId="132" fillId="36" borderId="0" applyNumberFormat="0" applyBorder="0" applyAlignment="0" applyProtection="0"/>
    <xf numFmtId="0" fontId="131" fillId="0" borderId="0"/>
    <xf numFmtId="0" fontId="131" fillId="12" borderId="11" applyNumberFormat="0" applyFont="0" applyAlignment="0" applyProtection="0"/>
    <xf numFmtId="0" fontId="131" fillId="14" borderId="0" applyNumberFormat="0" applyBorder="0" applyAlignment="0" applyProtection="0"/>
    <xf numFmtId="0" fontId="131" fillId="15" borderId="0" applyNumberFormat="0" applyBorder="0" applyAlignment="0" applyProtection="0"/>
    <xf numFmtId="0" fontId="131" fillId="16" borderId="0" applyNumberFormat="0" applyBorder="0" applyAlignment="0" applyProtection="0"/>
    <xf numFmtId="0" fontId="131" fillId="18" borderId="0" applyNumberFormat="0" applyBorder="0" applyAlignment="0" applyProtection="0"/>
    <xf numFmtId="0" fontId="131" fillId="19" borderId="0" applyNumberFormat="0" applyBorder="0" applyAlignment="0" applyProtection="0"/>
    <xf numFmtId="0" fontId="131" fillId="20" borderId="0" applyNumberFormat="0" applyBorder="0" applyAlignment="0" applyProtection="0"/>
    <xf numFmtId="0" fontId="131" fillId="22" borderId="0" applyNumberFormat="0" applyBorder="0" applyAlignment="0" applyProtection="0"/>
    <xf numFmtId="0" fontId="131" fillId="23" borderId="0" applyNumberFormat="0" applyBorder="0" applyAlignment="0" applyProtection="0"/>
    <xf numFmtId="0" fontId="131" fillId="24" borderId="0" applyNumberFormat="0" applyBorder="0" applyAlignment="0" applyProtection="0"/>
    <xf numFmtId="0" fontId="131" fillId="26" borderId="0" applyNumberFormat="0" applyBorder="0" applyAlignment="0" applyProtection="0"/>
    <xf numFmtId="0" fontId="131" fillId="27" borderId="0" applyNumberFormat="0" applyBorder="0" applyAlignment="0" applyProtection="0"/>
    <xf numFmtId="0" fontId="131" fillId="28" borderId="0" applyNumberFormat="0" applyBorder="0" applyAlignment="0" applyProtection="0"/>
    <xf numFmtId="0" fontId="131" fillId="30" borderId="0" applyNumberFormat="0" applyBorder="0" applyAlignment="0" applyProtection="0"/>
    <xf numFmtId="0" fontId="131" fillId="31" borderId="0" applyNumberFormat="0" applyBorder="0" applyAlignment="0" applyProtection="0"/>
    <xf numFmtId="0" fontId="131" fillId="32" borderId="0" applyNumberFormat="0" applyBorder="0" applyAlignment="0" applyProtection="0"/>
    <xf numFmtId="0" fontId="131" fillId="34" borderId="0" applyNumberFormat="0" applyBorder="0" applyAlignment="0" applyProtection="0"/>
    <xf numFmtId="0" fontId="131" fillId="35" borderId="0" applyNumberFormat="0" applyBorder="0" applyAlignment="0" applyProtection="0"/>
    <xf numFmtId="0" fontId="131" fillId="36" borderId="0" applyNumberFormat="0" applyBorder="0" applyAlignment="0" applyProtection="0"/>
    <xf numFmtId="0" fontId="130" fillId="0" borderId="0"/>
    <xf numFmtId="0" fontId="130" fillId="12" borderId="11" applyNumberFormat="0" applyFont="0" applyAlignment="0" applyProtection="0"/>
    <xf numFmtId="0" fontId="130" fillId="14" borderId="0" applyNumberFormat="0" applyBorder="0" applyAlignment="0" applyProtection="0"/>
    <xf numFmtId="0" fontId="130" fillId="15" borderId="0" applyNumberFormat="0" applyBorder="0" applyAlignment="0" applyProtection="0"/>
    <xf numFmtId="0" fontId="130" fillId="16" borderId="0" applyNumberFormat="0" applyBorder="0" applyAlignment="0" applyProtection="0"/>
    <xf numFmtId="0" fontId="130" fillId="18" borderId="0" applyNumberFormat="0" applyBorder="0" applyAlignment="0" applyProtection="0"/>
    <xf numFmtId="0" fontId="130" fillId="19" borderId="0" applyNumberFormat="0" applyBorder="0" applyAlignment="0" applyProtection="0"/>
    <xf numFmtId="0" fontId="130" fillId="20" borderId="0" applyNumberFormat="0" applyBorder="0" applyAlignment="0" applyProtection="0"/>
    <xf numFmtId="0" fontId="130" fillId="22" borderId="0" applyNumberFormat="0" applyBorder="0" applyAlignment="0" applyProtection="0"/>
    <xf numFmtId="0" fontId="130" fillId="23" borderId="0" applyNumberFormat="0" applyBorder="0" applyAlignment="0" applyProtection="0"/>
    <xf numFmtId="0" fontId="130" fillId="24" borderId="0" applyNumberFormat="0" applyBorder="0" applyAlignment="0" applyProtection="0"/>
    <xf numFmtId="0" fontId="130" fillId="26" borderId="0" applyNumberFormat="0" applyBorder="0" applyAlignment="0" applyProtection="0"/>
    <xf numFmtId="0" fontId="130" fillId="27" borderId="0" applyNumberFormat="0" applyBorder="0" applyAlignment="0" applyProtection="0"/>
    <xf numFmtId="0" fontId="130" fillId="28" borderId="0" applyNumberFormat="0" applyBorder="0" applyAlignment="0" applyProtection="0"/>
    <xf numFmtId="0" fontId="130" fillId="30" borderId="0" applyNumberFormat="0" applyBorder="0" applyAlignment="0" applyProtection="0"/>
    <xf numFmtId="0" fontId="130" fillId="31" borderId="0" applyNumberFormat="0" applyBorder="0" applyAlignment="0" applyProtection="0"/>
    <xf numFmtId="0" fontId="130" fillId="32" borderId="0" applyNumberFormat="0" applyBorder="0" applyAlignment="0" applyProtection="0"/>
    <xf numFmtId="0" fontId="130" fillId="34" borderId="0" applyNumberFormat="0" applyBorder="0" applyAlignment="0" applyProtection="0"/>
    <xf numFmtId="0" fontId="130" fillId="35" borderId="0" applyNumberFormat="0" applyBorder="0" applyAlignment="0" applyProtection="0"/>
    <xf numFmtId="0" fontId="130" fillId="36" borderId="0" applyNumberFormat="0" applyBorder="0" applyAlignment="0" applyProtection="0"/>
    <xf numFmtId="0" fontId="129" fillId="0" borderId="0"/>
    <xf numFmtId="0" fontId="129" fillId="12" borderId="11" applyNumberFormat="0" applyFont="0" applyAlignment="0" applyProtection="0"/>
    <xf numFmtId="0" fontId="129" fillId="14" borderId="0" applyNumberFormat="0" applyBorder="0" applyAlignment="0" applyProtection="0"/>
    <xf numFmtId="0" fontId="129" fillId="15" borderId="0" applyNumberFormat="0" applyBorder="0" applyAlignment="0" applyProtection="0"/>
    <xf numFmtId="0" fontId="129" fillId="16" borderId="0" applyNumberFormat="0" applyBorder="0" applyAlignment="0" applyProtection="0"/>
    <xf numFmtId="0" fontId="129" fillId="18" borderId="0" applyNumberFormat="0" applyBorder="0" applyAlignment="0" applyProtection="0"/>
    <xf numFmtId="0" fontId="129" fillId="19" borderId="0" applyNumberFormat="0" applyBorder="0" applyAlignment="0" applyProtection="0"/>
    <xf numFmtId="0" fontId="129" fillId="20" borderId="0" applyNumberFormat="0" applyBorder="0" applyAlignment="0" applyProtection="0"/>
    <xf numFmtId="0" fontId="129" fillId="22" borderId="0" applyNumberFormat="0" applyBorder="0" applyAlignment="0" applyProtection="0"/>
    <xf numFmtId="0" fontId="129" fillId="23" borderId="0" applyNumberFormat="0" applyBorder="0" applyAlignment="0" applyProtection="0"/>
    <xf numFmtId="0" fontId="129" fillId="24" borderId="0" applyNumberFormat="0" applyBorder="0" applyAlignment="0" applyProtection="0"/>
    <xf numFmtId="0" fontId="129" fillId="26" borderId="0" applyNumberFormat="0" applyBorder="0" applyAlignment="0" applyProtection="0"/>
    <xf numFmtId="0" fontId="129" fillId="27" borderId="0" applyNumberFormat="0" applyBorder="0" applyAlignment="0" applyProtection="0"/>
    <xf numFmtId="0" fontId="129" fillId="28" borderId="0" applyNumberFormat="0" applyBorder="0" applyAlignment="0" applyProtection="0"/>
    <xf numFmtId="0" fontId="129" fillId="30" borderId="0" applyNumberFormat="0" applyBorder="0" applyAlignment="0" applyProtection="0"/>
    <xf numFmtId="0" fontId="129" fillId="31" borderId="0" applyNumberFormat="0" applyBorder="0" applyAlignment="0" applyProtection="0"/>
    <xf numFmtId="0" fontId="129" fillId="32" borderId="0" applyNumberFormat="0" applyBorder="0" applyAlignment="0" applyProtection="0"/>
    <xf numFmtId="0" fontId="129" fillId="34" borderId="0" applyNumberFormat="0" applyBorder="0" applyAlignment="0" applyProtection="0"/>
    <xf numFmtId="0" fontId="129" fillId="35" borderId="0" applyNumberFormat="0" applyBorder="0" applyAlignment="0" applyProtection="0"/>
    <xf numFmtId="0" fontId="129" fillId="36" borderId="0" applyNumberFormat="0" applyBorder="0" applyAlignment="0" applyProtection="0"/>
    <xf numFmtId="0" fontId="128" fillId="0" borderId="0"/>
    <xf numFmtId="0" fontId="128" fillId="12" borderId="11" applyNumberFormat="0" applyFont="0" applyAlignment="0" applyProtection="0"/>
    <xf numFmtId="0" fontId="128" fillId="14" borderId="0" applyNumberFormat="0" applyBorder="0" applyAlignment="0" applyProtection="0"/>
    <xf numFmtId="0" fontId="128" fillId="15" borderId="0" applyNumberFormat="0" applyBorder="0" applyAlignment="0" applyProtection="0"/>
    <xf numFmtId="0" fontId="128" fillId="16" borderId="0" applyNumberFormat="0" applyBorder="0" applyAlignment="0" applyProtection="0"/>
    <xf numFmtId="0" fontId="128" fillId="18" borderId="0" applyNumberFormat="0" applyBorder="0" applyAlignment="0" applyProtection="0"/>
    <xf numFmtId="0" fontId="128" fillId="19" borderId="0" applyNumberFormat="0" applyBorder="0" applyAlignment="0" applyProtection="0"/>
    <xf numFmtId="0" fontId="128" fillId="20" borderId="0" applyNumberFormat="0" applyBorder="0" applyAlignment="0" applyProtection="0"/>
    <xf numFmtId="0" fontId="128" fillId="22" borderId="0" applyNumberFormat="0" applyBorder="0" applyAlignment="0" applyProtection="0"/>
    <xf numFmtId="0" fontId="128" fillId="23" borderId="0" applyNumberFormat="0" applyBorder="0" applyAlignment="0" applyProtection="0"/>
    <xf numFmtId="0" fontId="128" fillId="24" borderId="0" applyNumberFormat="0" applyBorder="0" applyAlignment="0" applyProtection="0"/>
    <xf numFmtId="0" fontId="128" fillId="26" borderId="0" applyNumberFormat="0" applyBorder="0" applyAlignment="0" applyProtection="0"/>
    <xf numFmtId="0" fontId="128" fillId="27" borderId="0" applyNumberFormat="0" applyBorder="0" applyAlignment="0" applyProtection="0"/>
    <xf numFmtId="0" fontId="128" fillId="28" borderId="0" applyNumberFormat="0" applyBorder="0" applyAlignment="0" applyProtection="0"/>
    <xf numFmtId="0" fontId="128" fillId="30" borderId="0" applyNumberFormat="0" applyBorder="0" applyAlignment="0" applyProtection="0"/>
    <xf numFmtId="0" fontId="128" fillId="31" borderId="0" applyNumberFormat="0" applyBorder="0" applyAlignment="0" applyProtection="0"/>
    <xf numFmtId="0" fontId="128" fillId="32" borderId="0" applyNumberFormat="0" applyBorder="0" applyAlignment="0" applyProtection="0"/>
    <xf numFmtId="0" fontId="128" fillId="34" borderId="0" applyNumberFormat="0" applyBorder="0" applyAlignment="0" applyProtection="0"/>
    <xf numFmtId="0" fontId="128" fillId="35" borderId="0" applyNumberFormat="0" applyBorder="0" applyAlignment="0" applyProtection="0"/>
    <xf numFmtId="0" fontId="128" fillId="36" borderId="0" applyNumberFormat="0" applyBorder="0" applyAlignment="0" applyProtection="0"/>
    <xf numFmtId="0" fontId="127" fillId="0" borderId="0"/>
    <xf numFmtId="0" fontId="127" fillId="12" borderId="11" applyNumberFormat="0" applyFont="0" applyAlignment="0" applyProtection="0"/>
    <xf numFmtId="0" fontId="127" fillId="14" borderId="0" applyNumberFormat="0" applyBorder="0" applyAlignment="0" applyProtection="0"/>
    <xf numFmtId="0" fontId="127" fillId="15" borderId="0" applyNumberFormat="0" applyBorder="0" applyAlignment="0" applyProtection="0"/>
    <xf numFmtId="0" fontId="127" fillId="16" borderId="0" applyNumberFormat="0" applyBorder="0" applyAlignment="0" applyProtection="0"/>
    <xf numFmtId="0" fontId="127" fillId="18" borderId="0" applyNumberFormat="0" applyBorder="0" applyAlignment="0" applyProtection="0"/>
    <xf numFmtId="0" fontId="127" fillId="19" borderId="0" applyNumberFormat="0" applyBorder="0" applyAlignment="0" applyProtection="0"/>
    <xf numFmtId="0" fontId="127" fillId="20" borderId="0" applyNumberFormat="0" applyBorder="0" applyAlignment="0" applyProtection="0"/>
    <xf numFmtId="0" fontId="127" fillId="22" borderId="0" applyNumberFormat="0" applyBorder="0" applyAlignment="0" applyProtection="0"/>
    <xf numFmtId="0" fontId="127" fillId="23" borderId="0" applyNumberFormat="0" applyBorder="0" applyAlignment="0" applyProtection="0"/>
    <xf numFmtId="0" fontId="127" fillId="24" borderId="0" applyNumberFormat="0" applyBorder="0" applyAlignment="0" applyProtection="0"/>
    <xf numFmtId="0" fontId="127" fillId="26" borderId="0" applyNumberFormat="0" applyBorder="0" applyAlignment="0" applyProtection="0"/>
    <xf numFmtId="0" fontId="127" fillId="27" borderId="0" applyNumberFormat="0" applyBorder="0" applyAlignment="0" applyProtection="0"/>
    <xf numFmtId="0" fontId="127" fillId="28" borderId="0" applyNumberFormat="0" applyBorder="0" applyAlignment="0" applyProtection="0"/>
    <xf numFmtId="0" fontId="127" fillId="30" borderId="0" applyNumberFormat="0" applyBorder="0" applyAlignment="0" applyProtection="0"/>
    <xf numFmtId="0" fontId="127" fillId="31" borderId="0" applyNumberFormat="0" applyBorder="0" applyAlignment="0" applyProtection="0"/>
    <xf numFmtId="0" fontId="127" fillId="32" borderId="0" applyNumberFormat="0" applyBorder="0" applyAlignment="0" applyProtection="0"/>
    <xf numFmtId="0" fontId="127" fillId="34" borderId="0" applyNumberFormat="0" applyBorder="0" applyAlignment="0" applyProtection="0"/>
    <xf numFmtId="0" fontId="127" fillId="35" borderId="0" applyNumberFormat="0" applyBorder="0" applyAlignment="0" applyProtection="0"/>
    <xf numFmtId="0" fontId="127" fillId="36" borderId="0" applyNumberFormat="0" applyBorder="0" applyAlignment="0" applyProtection="0"/>
    <xf numFmtId="0" fontId="126" fillId="0" borderId="0"/>
    <xf numFmtId="0" fontId="126" fillId="12" borderId="11" applyNumberFormat="0" applyFont="0" applyAlignment="0" applyProtection="0"/>
    <xf numFmtId="0" fontId="126" fillId="14" borderId="0" applyNumberFormat="0" applyBorder="0" applyAlignment="0" applyProtection="0"/>
    <xf numFmtId="0" fontId="126" fillId="15" borderId="0" applyNumberFormat="0" applyBorder="0" applyAlignment="0" applyProtection="0"/>
    <xf numFmtId="0" fontId="126" fillId="16" borderId="0" applyNumberFormat="0" applyBorder="0" applyAlignment="0" applyProtection="0"/>
    <xf numFmtId="0" fontId="126" fillId="18" borderId="0" applyNumberFormat="0" applyBorder="0" applyAlignment="0" applyProtection="0"/>
    <xf numFmtId="0" fontId="126" fillId="19" borderId="0" applyNumberFormat="0" applyBorder="0" applyAlignment="0" applyProtection="0"/>
    <xf numFmtId="0" fontId="126" fillId="20" borderId="0" applyNumberFormat="0" applyBorder="0" applyAlignment="0" applyProtection="0"/>
    <xf numFmtId="0" fontId="126" fillId="22" borderId="0" applyNumberFormat="0" applyBorder="0" applyAlignment="0" applyProtection="0"/>
    <xf numFmtId="0" fontId="126" fillId="23" borderId="0" applyNumberFormat="0" applyBorder="0" applyAlignment="0" applyProtection="0"/>
    <xf numFmtId="0" fontId="126" fillId="24" borderId="0" applyNumberFormat="0" applyBorder="0" applyAlignment="0" applyProtection="0"/>
    <xf numFmtId="0" fontId="126" fillId="26" borderId="0" applyNumberFormat="0" applyBorder="0" applyAlignment="0" applyProtection="0"/>
    <xf numFmtId="0" fontId="126" fillId="27" borderId="0" applyNumberFormat="0" applyBorder="0" applyAlignment="0" applyProtection="0"/>
    <xf numFmtId="0" fontId="126" fillId="28" borderId="0" applyNumberFormat="0" applyBorder="0" applyAlignment="0" applyProtection="0"/>
    <xf numFmtId="0" fontId="126" fillId="30" borderId="0" applyNumberFormat="0" applyBorder="0" applyAlignment="0" applyProtection="0"/>
    <xf numFmtId="0" fontId="126" fillId="31" borderId="0" applyNumberFormat="0" applyBorder="0" applyAlignment="0" applyProtection="0"/>
    <xf numFmtId="0" fontId="126" fillId="32" borderId="0" applyNumberFormat="0" applyBorder="0" applyAlignment="0" applyProtection="0"/>
    <xf numFmtId="0" fontId="126" fillId="34" borderId="0" applyNumberFormat="0" applyBorder="0" applyAlignment="0" applyProtection="0"/>
    <xf numFmtId="0" fontId="126" fillId="35" borderId="0" applyNumberFormat="0" applyBorder="0" applyAlignment="0" applyProtection="0"/>
    <xf numFmtId="0" fontId="126" fillId="36" borderId="0" applyNumberFormat="0" applyBorder="0" applyAlignment="0" applyProtection="0"/>
    <xf numFmtId="0" fontId="125" fillId="0" borderId="0"/>
    <xf numFmtId="0" fontId="125" fillId="12" borderId="11" applyNumberFormat="0" applyFont="0" applyAlignment="0" applyProtection="0"/>
    <xf numFmtId="0" fontId="125" fillId="14" borderId="0" applyNumberFormat="0" applyBorder="0" applyAlignment="0" applyProtection="0"/>
    <xf numFmtId="0" fontId="125" fillId="15" borderId="0" applyNumberFormat="0" applyBorder="0" applyAlignment="0" applyProtection="0"/>
    <xf numFmtId="0" fontId="125" fillId="16" borderId="0" applyNumberFormat="0" applyBorder="0" applyAlignment="0" applyProtection="0"/>
    <xf numFmtId="0" fontId="125" fillId="18" borderId="0" applyNumberFormat="0" applyBorder="0" applyAlignment="0" applyProtection="0"/>
    <xf numFmtId="0" fontId="125" fillId="19" borderId="0" applyNumberFormat="0" applyBorder="0" applyAlignment="0" applyProtection="0"/>
    <xf numFmtId="0" fontId="125" fillId="20" borderId="0" applyNumberFormat="0" applyBorder="0" applyAlignment="0" applyProtection="0"/>
    <xf numFmtId="0" fontId="125" fillId="22" borderId="0" applyNumberFormat="0" applyBorder="0" applyAlignment="0" applyProtection="0"/>
    <xf numFmtId="0" fontId="125" fillId="23" borderId="0" applyNumberFormat="0" applyBorder="0" applyAlignment="0" applyProtection="0"/>
    <xf numFmtId="0" fontId="125" fillId="24" borderId="0" applyNumberFormat="0" applyBorder="0" applyAlignment="0" applyProtection="0"/>
    <xf numFmtId="0" fontId="125" fillId="26" borderId="0" applyNumberFormat="0" applyBorder="0" applyAlignment="0" applyProtection="0"/>
    <xf numFmtId="0" fontId="125" fillId="27" borderId="0" applyNumberFormat="0" applyBorder="0" applyAlignment="0" applyProtection="0"/>
    <xf numFmtId="0" fontId="125" fillId="28" borderId="0" applyNumberFormat="0" applyBorder="0" applyAlignment="0" applyProtection="0"/>
    <xf numFmtId="0" fontId="125" fillId="30" borderId="0" applyNumberFormat="0" applyBorder="0" applyAlignment="0" applyProtection="0"/>
    <xf numFmtId="0" fontId="125" fillId="31" borderId="0" applyNumberFormat="0" applyBorder="0" applyAlignment="0" applyProtection="0"/>
    <xf numFmtId="0" fontId="125" fillId="32" borderId="0" applyNumberFormat="0" applyBorder="0" applyAlignment="0" applyProtection="0"/>
    <xf numFmtId="0" fontId="125" fillId="34" borderId="0" applyNumberFormat="0" applyBorder="0" applyAlignment="0" applyProtection="0"/>
    <xf numFmtId="0" fontId="125" fillId="35" borderId="0" applyNumberFormat="0" applyBorder="0" applyAlignment="0" applyProtection="0"/>
    <xf numFmtId="0" fontId="125" fillId="36" borderId="0" applyNumberFormat="0" applyBorder="0" applyAlignment="0" applyProtection="0"/>
    <xf numFmtId="0" fontId="124" fillId="0" borderId="0"/>
    <xf numFmtId="0" fontId="124" fillId="12" borderId="11" applyNumberFormat="0" applyFont="0" applyAlignment="0" applyProtection="0"/>
    <xf numFmtId="0" fontId="124" fillId="14" borderId="0" applyNumberFormat="0" applyBorder="0" applyAlignment="0" applyProtection="0"/>
    <xf numFmtId="0" fontId="124" fillId="15" borderId="0" applyNumberFormat="0" applyBorder="0" applyAlignment="0" applyProtection="0"/>
    <xf numFmtId="0" fontId="124" fillId="16" borderId="0" applyNumberFormat="0" applyBorder="0" applyAlignment="0" applyProtection="0"/>
    <xf numFmtId="0" fontId="124" fillId="18" borderId="0" applyNumberFormat="0" applyBorder="0" applyAlignment="0" applyProtection="0"/>
    <xf numFmtId="0" fontId="124" fillId="19" borderId="0" applyNumberFormat="0" applyBorder="0" applyAlignment="0" applyProtection="0"/>
    <xf numFmtId="0" fontId="124" fillId="20" borderId="0" applyNumberFormat="0" applyBorder="0" applyAlignment="0" applyProtection="0"/>
    <xf numFmtId="0" fontId="124" fillId="22" borderId="0" applyNumberFormat="0" applyBorder="0" applyAlignment="0" applyProtection="0"/>
    <xf numFmtId="0" fontId="124" fillId="23" borderId="0" applyNumberFormat="0" applyBorder="0" applyAlignment="0" applyProtection="0"/>
    <xf numFmtId="0" fontId="124" fillId="24" borderId="0" applyNumberFormat="0" applyBorder="0" applyAlignment="0" applyProtection="0"/>
    <xf numFmtId="0" fontId="124" fillId="26" borderId="0" applyNumberFormat="0" applyBorder="0" applyAlignment="0" applyProtection="0"/>
    <xf numFmtId="0" fontId="124" fillId="27" borderId="0" applyNumberFormat="0" applyBorder="0" applyAlignment="0" applyProtection="0"/>
    <xf numFmtId="0" fontId="124" fillId="28" borderId="0" applyNumberFormat="0" applyBorder="0" applyAlignment="0" applyProtection="0"/>
    <xf numFmtId="0" fontId="124" fillId="30" borderId="0" applyNumberFormat="0" applyBorder="0" applyAlignment="0" applyProtection="0"/>
    <xf numFmtId="0" fontId="124" fillId="31" borderId="0" applyNumberFormat="0" applyBorder="0" applyAlignment="0" applyProtection="0"/>
    <xf numFmtId="0" fontId="124" fillId="32" borderId="0" applyNumberFormat="0" applyBorder="0" applyAlignment="0" applyProtection="0"/>
    <xf numFmtId="0" fontId="124" fillId="34" borderId="0" applyNumberFormat="0" applyBorder="0" applyAlignment="0" applyProtection="0"/>
    <xf numFmtId="0" fontId="124" fillId="35" borderId="0" applyNumberFormat="0" applyBorder="0" applyAlignment="0" applyProtection="0"/>
    <xf numFmtId="0" fontId="124" fillId="36" borderId="0" applyNumberFormat="0" applyBorder="0" applyAlignment="0" applyProtection="0"/>
    <xf numFmtId="0" fontId="123" fillId="0" borderId="0"/>
    <xf numFmtId="0" fontId="123" fillId="12" borderId="11" applyNumberFormat="0" applyFont="0" applyAlignment="0" applyProtection="0"/>
    <xf numFmtId="0" fontId="123" fillId="14" borderId="0" applyNumberFormat="0" applyBorder="0" applyAlignment="0" applyProtection="0"/>
    <xf numFmtId="0" fontId="123" fillId="15" borderId="0" applyNumberFormat="0" applyBorder="0" applyAlignment="0" applyProtection="0"/>
    <xf numFmtId="0" fontId="123" fillId="16" borderId="0" applyNumberFormat="0" applyBorder="0" applyAlignment="0" applyProtection="0"/>
    <xf numFmtId="0" fontId="123" fillId="18" borderId="0" applyNumberFormat="0" applyBorder="0" applyAlignment="0" applyProtection="0"/>
    <xf numFmtId="0" fontId="123" fillId="19" borderId="0" applyNumberFormat="0" applyBorder="0" applyAlignment="0" applyProtection="0"/>
    <xf numFmtId="0" fontId="123" fillId="20" borderId="0" applyNumberFormat="0" applyBorder="0" applyAlignment="0" applyProtection="0"/>
    <xf numFmtId="0" fontId="123" fillId="22" borderId="0" applyNumberFormat="0" applyBorder="0" applyAlignment="0" applyProtection="0"/>
    <xf numFmtId="0" fontId="123" fillId="23" borderId="0" applyNumberFormat="0" applyBorder="0" applyAlignment="0" applyProtection="0"/>
    <xf numFmtId="0" fontId="123" fillId="24" borderId="0" applyNumberFormat="0" applyBorder="0" applyAlignment="0" applyProtection="0"/>
    <xf numFmtId="0" fontId="123" fillId="26" borderId="0" applyNumberFormat="0" applyBorder="0" applyAlignment="0" applyProtection="0"/>
    <xf numFmtId="0" fontId="123" fillId="27" borderId="0" applyNumberFormat="0" applyBorder="0" applyAlignment="0" applyProtection="0"/>
    <xf numFmtId="0" fontId="123" fillId="28" borderId="0" applyNumberFormat="0" applyBorder="0" applyAlignment="0" applyProtection="0"/>
    <xf numFmtId="0" fontId="123" fillId="30" borderId="0" applyNumberFormat="0" applyBorder="0" applyAlignment="0" applyProtection="0"/>
    <xf numFmtId="0" fontId="123" fillId="31" borderId="0" applyNumberFormat="0" applyBorder="0" applyAlignment="0" applyProtection="0"/>
    <xf numFmtId="0" fontId="123" fillId="32" borderId="0" applyNumberFormat="0" applyBorder="0" applyAlignment="0" applyProtection="0"/>
    <xf numFmtId="0" fontId="123" fillId="34" borderId="0" applyNumberFormat="0" applyBorder="0" applyAlignment="0" applyProtection="0"/>
    <xf numFmtId="0" fontId="123" fillId="35" borderId="0" applyNumberFormat="0" applyBorder="0" applyAlignment="0" applyProtection="0"/>
    <xf numFmtId="0" fontId="123" fillId="36" borderId="0" applyNumberFormat="0" applyBorder="0" applyAlignment="0" applyProtection="0"/>
    <xf numFmtId="0" fontId="122" fillId="0" borderId="0"/>
    <xf numFmtId="0" fontId="122" fillId="12" borderId="11" applyNumberFormat="0" applyFont="0" applyAlignment="0" applyProtection="0"/>
    <xf numFmtId="0" fontId="122" fillId="14" borderId="0" applyNumberFormat="0" applyBorder="0" applyAlignment="0" applyProtection="0"/>
    <xf numFmtId="0" fontId="122" fillId="15" borderId="0" applyNumberFormat="0" applyBorder="0" applyAlignment="0" applyProtection="0"/>
    <xf numFmtId="0" fontId="122" fillId="16" borderId="0" applyNumberFormat="0" applyBorder="0" applyAlignment="0" applyProtection="0"/>
    <xf numFmtId="0" fontId="122" fillId="18" borderId="0" applyNumberFormat="0" applyBorder="0" applyAlignment="0" applyProtection="0"/>
    <xf numFmtId="0" fontId="122" fillId="19" borderId="0" applyNumberFormat="0" applyBorder="0" applyAlignment="0" applyProtection="0"/>
    <xf numFmtId="0" fontId="122" fillId="20" borderId="0" applyNumberFormat="0" applyBorder="0" applyAlignment="0" applyProtection="0"/>
    <xf numFmtId="0" fontId="122" fillId="22" borderId="0" applyNumberFormat="0" applyBorder="0" applyAlignment="0" applyProtection="0"/>
    <xf numFmtId="0" fontId="122" fillId="23" borderId="0" applyNumberFormat="0" applyBorder="0" applyAlignment="0" applyProtection="0"/>
    <xf numFmtId="0" fontId="122" fillId="24" borderId="0" applyNumberFormat="0" applyBorder="0" applyAlignment="0" applyProtection="0"/>
    <xf numFmtId="0" fontId="122" fillId="26" borderId="0" applyNumberFormat="0" applyBorder="0" applyAlignment="0" applyProtection="0"/>
    <xf numFmtId="0" fontId="122" fillId="27" borderId="0" applyNumberFormat="0" applyBorder="0" applyAlignment="0" applyProtection="0"/>
    <xf numFmtId="0" fontId="122" fillId="28" borderId="0" applyNumberFormat="0" applyBorder="0" applyAlignment="0" applyProtection="0"/>
    <xf numFmtId="0" fontId="122" fillId="30" borderId="0" applyNumberFormat="0" applyBorder="0" applyAlignment="0" applyProtection="0"/>
    <xf numFmtId="0" fontId="122" fillId="31" borderId="0" applyNumberFormat="0" applyBorder="0" applyAlignment="0" applyProtection="0"/>
    <xf numFmtId="0" fontId="122" fillId="32" borderId="0" applyNumberFormat="0" applyBorder="0" applyAlignment="0" applyProtection="0"/>
    <xf numFmtId="0" fontId="122" fillId="34" borderId="0" applyNumberFormat="0" applyBorder="0" applyAlignment="0" applyProtection="0"/>
    <xf numFmtId="0" fontId="122" fillId="35" borderId="0" applyNumberFormat="0" applyBorder="0" applyAlignment="0" applyProtection="0"/>
    <xf numFmtId="0" fontId="122" fillId="36" borderId="0" applyNumberFormat="0" applyBorder="0" applyAlignment="0" applyProtection="0"/>
    <xf numFmtId="0" fontId="121" fillId="0" borderId="0"/>
    <xf numFmtId="0" fontId="121" fillId="12" borderId="11" applyNumberFormat="0" applyFont="0" applyAlignment="0" applyProtection="0"/>
    <xf numFmtId="0" fontId="121" fillId="14" borderId="0" applyNumberFormat="0" applyBorder="0" applyAlignment="0" applyProtection="0"/>
    <xf numFmtId="0" fontId="121" fillId="15" borderId="0" applyNumberFormat="0" applyBorder="0" applyAlignment="0" applyProtection="0"/>
    <xf numFmtId="0" fontId="121" fillId="16" borderId="0" applyNumberFormat="0" applyBorder="0" applyAlignment="0" applyProtection="0"/>
    <xf numFmtId="0" fontId="121" fillId="18" borderId="0" applyNumberFormat="0" applyBorder="0" applyAlignment="0" applyProtection="0"/>
    <xf numFmtId="0" fontId="121" fillId="19" borderId="0" applyNumberFormat="0" applyBorder="0" applyAlignment="0" applyProtection="0"/>
    <xf numFmtId="0" fontId="121" fillId="20" borderId="0" applyNumberFormat="0" applyBorder="0" applyAlignment="0" applyProtection="0"/>
    <xf numFmtId="0" fontId="121" fillId="22" borderId="0" applyNumberFormat="0" applyBorder="0" applyAlignment="0" applyProtection="0"/>
    <xf numFmtId="0" fontId="121" fillId="23" borderId="0" applyNumberFormat="0" applyBorder="0" applyAlignment="0" applyProtection="0"/>
    <xf numFmtId="0" fontId="121" fillId="24" borderId="0" applyNumberFormat="0" applyBorder="0" applyAlignment="0" applyProtection="0"/>
    <xf numFmtId="0" fontId="121" fillId="26" borderId="0" applyNumberFormat="0" applyBorder="0" applyAlignment="0" applyProtection="0"/>
    <xf numFmtId="0" fontId="121" fillId="27" borderId="0" applyNumberFormat="0" applyBorder="0" applyAlignment="0" applyProtection="0"/>
    <xf numFmtId="0" fontId="121" fillId="28" borderId="0" applyNumberFormat="0" applyBorder="0" applyAlignment="0" applyProtection="0"/>
    <xf numFmtId="0" fontId="121" fillId="30" borderId="0" applyNumberFormat="0" applyBorder="0" applyAlignment="0" applyProtection="0"/>
    <xf numFmtId="0" fontId="121" fillId="31" borderId="0" applyNumberFormat="0" applyBorder="0" applyAlignment="0" applyProtection="0"/>
    <xf numFmtId="0" fontId="121" fillId="32" borderId="0" applyNumberFormat="0" applyBorder="0" applyAlignment="0" applyProtection="0"/>
    <xf numFmtId="0" fontId="121" fillId="34" borderId="0" applyNumberFormat="0" applyBorder="0" applyAlignment="0" applyProtection="0"/>
    <xf numFmtId="0" fontId="121" fillId="35" borderId="0" applyNumberFormat="0" applyBorder="0" applyAlignment="0" applyProtection="0"/>
    <xf numFmtId="0" fontId="121" fillId="36" borderId="0" applyNumberFormat="0" applyBorder="0" applyAlignment="0" applyProtection="0"/>
    <xf numFmtId="0" fontId="120" fillId="0" borderId="0"/>
    <xf numFmtId="0" fontId="120" fillId="12" borderId="11" applyNumberFormat="0" applyFont="0" applyAlignment="0" applyProtection="0"/>
    <xf numFmtId="0" fontId="120" fillId="14" borderId="0" applyNumberFormat="0" applyBorder="0" applyAlignment="0" applyProtection="0"/>
    <xf numFmtId="0" fontId="120" fillId="15" borderId="0" applyNumberFormat="0" applyBorder="0" applyAlignment="0" applyProtection="0"/>
    <xf numFmtId="0" fontId="120" fillId="16" borderId="0" applyNumberFormat="0" applyBorder="0" applyAlignment="0" applyProtection="0"/>
    <xf numFmtId="0" fontId="120" fillId="18" borderId="0" applyNumberFormat="0" applyBorder="0" applyAlignment="0" applyProtection="0"/>
    <xf numFmtId="0" fontId="120" fillId="19" borderId="0" applyNumberFormat="0" applyBorder="0" applyAlignment="0" applyProtection="0"/>
    <xf numFmtId="0" fontId="120" fillId="20" borderId="0" applyNumberFormat="0" applyBorder="0" applyAlignment="0" applyProtection="0"/>
    <xf numFmtId="0" fontId="120" fillId="22" borderId="0" applyNumberFormat="0" applyBorder="0" applyAlignment="0" applyProtection="0"/>
    <xf numFmtId="0" fontId="120" fillId="23" borderId="0" applyNumberFormat="0" applyBorder="0" applyAlignment="0" applyProtection="0"/>
    <xf numFmtId="0" fontId="120" fillId="24" borderId="0" applyNumberFormat="0" applyBorder="0" applyAlignment="0" applyProtection="0"/>
    <xf numFmtId="0" fontId="120" fillId="26" borderId="0" applyNumberFormat="0" applyBorder="0" applyAlignment="0" applyProtection="0"/>
    <xf numFmtId="0" fontId="120" fillId="27" borderId="0" applyNumberFormat="0" applyBorder="0" applyAlignment="0" applyProtection="0"/>
    <xf numFmtId="0" fontId="120" fillId="28" borderId="0" applyNumberFormat="0" applyBorder="0" applyAlignment="0" applyProtection="0"/>
    <xf numFmtId="0" fontId="120" fillId="30" borderId="0" applyNumberFormat="0" applyBorder="0" applyAlignment="0" applyProtection="0"/>
    <xf numFmtId="0" fontId="120" fillId="31" borderId="0" applyNumberFormat="0" applyBorder="0" applyAlignment="0" applyProtection="0"/>
    <xf numFmtId="0" fontId="120" fillId="32" borderId="0" applyNumberFormat="0" applyBorder="0" applyAlignment="0" applyProtection="0"/>
    <xf numFmtId="0" fontId="120" fillId="34" borderId="0" applyNumberFormat="0" applyBorder="0" applyAlignment="0" applyProtection="0"/>
    <xf numFmtId="0" fontId="120" fillId="35" borderId="0" applyNumberFormat="0" applyBorder="0" applyAlignment="0" applyProtection="0"/>
    <xf numFmtId="0" fontId="120" fillId="36" borderId="0" applyNumberFormat="0" applyBorder="0" applyAlignment="0" applyProtection="0"/>
    <xf numFmtId="0" fontId="119" fillId="0" borderId="0"/>
    <xf numFmtId="0" fontId="119" fillId="12" borderId="11" applyNumberFormat="0" applyFont="0" applyAlignment="0" applyProtection="0"/>
    <xf numFmtId="0" fontId="119" fillId="14" borderId="0" applyNumberFormat="0" applyBorder="0" applyAlignment="0" applyProtection="0"/>
    <xf numFmtId="0" fontId="119" fillId="15" borderId="0" applyNumberFormat="0" applyBorder="0" applyAlignment="0" applyProtection="0"/>
    <xf numFmtId="0" fontId="119" fillId="16" borderId="0" applyNumberFormat="0" applyBorder="0" applyAlignment="0" applyProtection="0"/>
    <xf numFmtId="0" fontId="119" fillId="18" borderId="0" applyNumberFormat="0" applyBorder="0" applyAlignment="0" applyProtection="0"/>
    <xf numFmtId="0" fontId="119" fillId="19" borderId="0" applyNumberFormat="0" applyBorder="0" applyAlignment="0" applyProtection="0"/>
    <xf numFmtId="0" fontId="119" fillId="20" borderId="0" applyNumberFormat="0" applyBorder="0" applyAlignment="0" applyProtection="0"/>
    <xf numFmtId="0" fontId="119" fillId="22" borderId="0" applyNumberFormat="0" applyBorder="0" applyAlignment="0" applyProtection="0"/>
    <xf numFmtId="0" fontId="119" fillId="23" borderId="0" applyNumberFormat="0" applyBorder="0" applyAlignment="0" applyProtection="0"/>
    <xf numFmtId="0" fontId="119" fillId="24" borderId="0" applyNumberFormat="0" applyBorder="0" applyAlignment="0" applyProtection="0"/>
    <xf numFmtId="0" fontId="119" fillId="26" borderId="0" applyNumberFormat="0" applyBorder="0" applyAlignment="0" applyProtection="0"/>
    <xf numFmtId="0" fontId="119" fillId="27" borderId="0" applyNumberFormat="0" applyBorder="0" applyAlignment="0" applyProtection="0"/>
    <xf numFmtId="0" fontId="119" fillId="28" borderId="0" applyNumberFormat="0" applyBorder="0" applyAlignment="0" applyProtection="0"/>
    <xf numFmtId="0" fontId="119" fillId="30" borderId="0" applyNumberFormat="0" applyBorder="0" applyAlignment="0" applyProtection="0"/>
    <xf numFmtId="0" fontId="119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34" borderId="0" applyNumberFormat="0" applyBorder="0" applyAlignment="0" applyProtection="0"/>
    <xf numFmtId="0" fontId="119" fillId="35" borderId="0" applyNumberFormat="0" applyBorder="0" applyAlignment="0" applyProtection="0"/>
    <xf numFmtId="0" fontId="119" fillId="36" borderId="0" applyNumberFormat="0" applyBorder="0" applyAlignment="0" applyProtection="0"/>
    <xf numFmtId="0" fontId="118" fillId="0" borderId="0"/>
    <xf numFmtId="0" fontId="118" fillId="12" borderId="11" applyNumberFormat="0" applyFont="0" applyAlignment="0" applyProtection="0"/>
    <xf numFmtId="0" fontId="118" fillId="14" borderId="0" applyNumberFormat="0" applyBorder="0" applyAlignment="0" applyProtection="0"/>
    <xf numFmtId="0" fontId="118" fillId="15" borderId="0" applyNumberFormat="0" applyBorder="0" applyAlignment="0" applyProtection="0"/>
    <xf numFmtId="0" fontId="118" fillId="16" borderId="0" applyNumberFormat="0" applyBorder="0" applyAlignment="0" applyProtection="0"/>
    <xf numFmtId="0" fontId="118" fillId="18" borderId="0" applyNumberFormat="0" applyBorder="0" applyAlignment="0" applyProtection="0"/>
    <xf numFmtId="0" fontId="118" fillId="19" borderId="0" applyNumberFormat="0" applyBorder="0" applyAlignment="0" applyProtection="0"/>
    <xf numFmtId="0" fontId="118" fillId="20" borderId="0" applyNumberFormat="0" applyBorder="0" applyAlignment="0" applyProtection="0"/>
    <xf numFmtId="0" fontId="118" fillId="22" borderId="0" applyNumberFormat="0" applyBorder="0" applyAlignment="0" applyProtection="0"/>
    <xf numFmtId="0" fontId="118" fillId="23" borderId="0" applyNumberFormat="0" applyBorder="0" applyAlignment="0" applyProtection="0"/>
    <xf numFmtId="0" fontId="118" fillId="24" borderId="0" applyNumberFormat="0" applyBorder="0" applyAlignment="0" applyProtection="0"/>
    <xf numFmtId="0" fontId="118" fillId="26" borderId="0" applyNumberFormat="0" applyBorder="0" applyAlignment="0" applyProtection="0"/>
    <xf numFmtId="0" fontId="118" fillId="27" borderId="0" applyNumberFormat="0" applyBorder="0" applyAlignment="0" applyProtection="0"/>
    <xf numFmtId="0" fontId="118" fillId="28" borderId="0" applyNumberFormat="0" applyBorder="0" applyAlignment="0" applyProtection="0"/>
    <xf numFmtId="0" fontId="118" fillId="30" borderId="0" applyNumberFormat="0" applyBorder="0" applyAlignment="0" applyProtection="0"/>
    <xf numFmtId="0" fontId="118" fillId="31" borderId="0" applyNumberFormat="0" applyBorder="0" applyAlignment="0" applyProtection="0"/>
    <xf numFmtId="0" fontId="118" fillId="32" borderId="0" applyNumberFormat="0" applyBorder="0" applyAlignment="0" applyProtection="0"/>
    <xf numFmtId="0" fontId="118" fillId="34" borderId="0" applyNumberFormat="0" applyBorder="0" applyAlignment="0" applyProtection="0"/>
    <xf numFmtId="0" fontId="118" fillId="35" borderId="0" applyNumberFormat="0" applyBorder="0" applyAlignment="0" applyProtection="0"/>
    <xf numFmtId="0" fontId="118" fillId="36" borderId="0" applyNumberFormat="0" applyBorder="0" applyAlignment="0" applyProtection="0"/>
    <xf numFmtId="0" fontId="117" fillId="0" borderId="0"/>
    <xf numFmtId="0" fontId="117" fillId="12" borderId="11" applyNumberFormat="0" applyFont="0" applyAlignment="0" applyProtection="0"/>
    <xf numFmtId="0" fontId="117" fillId="14" borderId="0" applyNumberFormat="0" applyBorder="0" applyAlignment="0" applyProtection="0"/>
    <xf numFmtId="0" fontId="117" fillId="15" borderId="0" applyNumberFormat="0" applyBorder="0" applyAlignment="0" applyProtection="0"/>
    <xf numFmtId="0" fontId="117" fillId="16" borderId="0" applyNumberFormat="0" applyBorder="0" applyAlignment="0" applyProtection="0"/>
    <xf numFmtId="0" fontId="117" fillId="18" borderId="0" applyNumberFormat="0" applyBorder="0" applyAlignment="0" applyProtection="0"/>
    <xf numFmtId="0" fontId="117" fillId="19" borderId="0" applyNumberFormat="0" applyBorder="0" applyAlignment="0" applyProtection="0"/>
    <xf numFmtId="0" fontId="117" fillId="20" borderId="0" applyNumberFormat="0" applyBorder="0" applyAlignment="0" applyProtection="0"/>
    <xf numFmtId="0" fontId="117" fillId="22" borderId="0" applyNumberFormat="0" applyBorder="0" applyAlignment="0" applyProtection="0"/>
    <xf numFmtId="0" fontId="117" fillId="23" borderId="0" applyNumberFormat="0" applyBorder="0" applyAlignment="0" applyProtection="0"/>
    <xf numFmtId="0" fontId="117" fillId="24" borderId="0" applyNumberFormat="0" applyBorder="0" applyAlignment="0" applyProtection="0"/>
    <xf numFmtId="0" fontId="117" fillId="26" borderId="0" applyNumberFormat="0" applyBorder="0" applyAlignment="0" applyProtection="0"/>
    <xf numFmtId="0" fontId="117" fillId="27" borderId="0" applyNumberFormat="0" applyBorder="0" applyAlignment="0" applyProtection="0"/>
    <xf numFmtId="0" fontId="117" fillId="28" borderId="0" applyNumberFormat="0" applyBorder="0" applyAlignment="0" applyProtection="0"/>
    <xf numFmtId="0" fontId="117" fillId="30" borderId="0" applyNumberFormat="0" applyBorder="0" applyAlignment="0" applyProtection="0"/>
    <xf numFmtId="0" fontId="117" fillId="31" borderId="0" applyNumberFormat="0" applyBorder="0" applyAlignment="0" applyProtection="0"/>
    <xf numFmtId="0" fontId="117" fillId="32" borderId="0" applyNumberFormat="0" applyBorder="0" applyAlignment="0" applyProtection="0"/>
    <xf numFmtId="0" fontId="117" fillId="34" borderId="0" applyNumberFormat="0" applyBorder="0" applyAlignment="0" applyProtection="0"/>
    <xf numFmtId="0" fontId="117" fillId="35" borderId="0" applyNumberFormat="0" applyBorder="0" applyAlignment="0" applyProtection="0"/>
    <xf numFmtId="0" fontId="117" fillId="36" borderId="0" applyNumberFormat="0" applyBorder="0" applyAlignment="0" applyProtection="0"/>
    <xf numFmtId="0" fontId="116" fillId="0" borderId="0"/>
    <xf numFmtId="0" fontId="116" fillId="12" borderId="11" applyNumberFormat="0" applyFont="0" applyAlignment="0" applyProtection="0"/>
    <xf numFmtId="0" fontId="116" fillId="14" borderId="0" applyNumberFormat="0" applyBorder="0" applyAlignment="0" applyProtection="0"/>
    <xf numFmtId="0" fontId="116" fillId="15" borderId="0" applyNumberFormat="0" applyBorder="0" applyAlignment="0" applyProtection="0"/>
    <xf numFmtId="0" fontId="116" fillId="16" borderId="0" applyNumberFormat="0" applyBorder="0" applyAlignment="0" applyProtection="0"/>
    <xf numFmtId="0" fontId="116" fillId="18" borderId="0" applyNumberFormat="0" applyBorder="0" applyAlignment="0" applyProtection="0"/>
    <xf numFmtId="0" fontId="116" fillId="19" borderId="0" applyNumberFormat="0" applyBorder="0" applyAlignment="0" applyProtection="0"/>
    <xf numFmtId="0" fontId="116" fillId="20" borderId="0" applyNumberFormat="0" applyBorder="0" applyAlignment="0" applyProtection="0"/>
    <xf numFmtId="0" fontId="116" fillId="22" borderId="0" applyNumberFormat="0" applyBorder="0" applyAlignment="0" applyProtection="0"/>
    <xf numFmtId="0" fontId="116" fillId="23" borderId="0" applyNumberFormat="0" applyBorder="0" applyAlignment="0" applyProtection="0"/>
    <xf numFmtId="0" fontId="116" fillId="24" borderId="0" applyNumberFormat="0" applyBorder="0" applyAlignment="0" applyProtection="0"/>
    <xf numFmtId="0" fontId="116" fillId="26" borderId="0" applyNumberFormat="0" applyBorder="0" applyAlignment="0" applyProtection="0"/>
    <xf numFmtId="0" fontId="116" fillId="27" borderId="0" applyNumberFormat="0" applyBorder="0" applyAlignment="0" applyProtection="0"/>
    <xf numFmtId="0" fontId="116" fillId="28" borderId="0" applyNumberFormat="0" applyBorder="0" applyAlignment="0" applyProtection="0"/>
    <xf numFmtId="0" fontId="116" fillId="30" borderId="0" applyNumberFormat="0" applyBorder="0" applyAlignment="0" applyProtection="0"/>
    <xf numFmtId="0" fontId="116" fillId="31" borderId="0" applyNumberFormat="0" applyBorder="0" applyAlignment="0" applyProtection="0"/>
    <xf numFmtId="0" fontId="116" fillId="32" borderId="0" applyNumberFormat="0" applyBorder="0" applyAlignment="0" applyProtection="0"/>
    <xf numFmtId="0" fontId="116" fillId="34" borderId="0" applyNumberFormat="0" applyBorder="0" applyAlignment="0" applyProtection="0"/>
    <xf numFmtId="0" fontId="116" fillId="35" borderId="0" applyNumberFormat="0" applyBorder="0" applyAlignment="0" applyProtection="0"/>
    <xf numFmtId="0" fontId="116" fillId="36" borderId="0" applyNumberFormat="0" applyBorder="0" applyAlignment="0" applyProtection="0"/>
    <xf numFmtId="0" fontId="115" fillId="0" borderId="0"/>
    <xf numFmtId="0" fontId="115" fillId="12" borderId="11" applyNumberFormat="0" applyFont="0" applyAlignment="0" applyProtection="0"/>
    <xf numFmtId="0" fontId="115" fillId="14" borderId="0" applyNumberFormat="0" applyBorder="0" applyAlignment="0" applyProtection="0"/>
    <xf numFmtId="0" fontId="115" fillId="15" borderId="0" applyNumberFormat="0" applyBorder="0" applyAlignment="0" applyProtection="0"/>
    <xf numFmtId="0" fontId="115" fillId="16" borderId="0" applyNumberFormat="0" applyBorder="0" applyAlignment="0" applyProtection="0"/>
    <xf numFmtId="0" fontId="115" fillId="18" borderId="0" applyNumberFormat="0" applyBorder="0" applyAlignment="0" applyProtection="0"/>
    <xf numFmtId="0" fontId="115" fillId="19" borderId="0" applyNumberFormat="0" applyBorder="0" applyAlignment="0" applyProtection="0"/>
    <xf numFmtId="0" fontId="115" fillId="20" borderId="0" applyNumberFormat="0" applyBorder="0" applyAlignment="0" applyProtection="0"/>
    <xf numFmtId="0" fontId="115" fillId="22" borderId="0" applyNumberFormat="0" applyBorder="0" applyAlignment="0" applyProtection="0"/>
    <xf numFmtId="0" fontId="115" fillId="23" borderId="0" applyNumberFormat="0" applyBorder="0" applyAlignment="0" applyProtection="0"/>
    <xf numFmtId="0" fontId="115" fillId="24" borderId="0" applyNumberFormat="0" applyBorder="0" applyAlignment="0" applyProtection="0"/>
    <xf numFmtId="0" fontId="115" fillId="26" borderId="0" applyNumberFormat="0" applyBorder="0" applyAlignment="0" applyProtection="0"/>
    <xf numFmtId="0" fontId="115" fillId="27" borderId="0" applyNumberFormat="0" applyBorder="0" applyAlignment="0" applyProtection="0"/>
    <xf numFmtId="0" fontId="115" fillId="28" borderId="0" applyNumberFormat="0" applyBorder="0" applyAlignment="0" applyProtection="0"/>
    <xf numFmtId="0" fontId="115" fillId="30" borderId="0" applyNumberFormat="0" applyBorder="0" applyAlignment="0" applyProtection="0"/>
    <xf numFmtId="0" fontId="115" fillId="31" borderId="0" applyNumberFormat="0" applyBorder="0" applyAlignment="0" applyProtection="0"/>
    <xf numFmtId="0" fontId="115" fillId="32" borderId="0" applyNumberFormat="0" applyBorder="0" applyAlignment="0" applyProtection="0"/>
    <xf numFmtId="0" fontId="115" fillId="34" borderId="0" applyNumberFormat="0" applyBorder="0" applyAlignment="0" applyProtection="0"/>
    <xf numFmtId="0" fontId="115" fillId="35" borderId="0" applyNumberFormat="0" applyBorder="0" applyAlignment="0" applyProtection="0"/>
    <xf numFmtId="0" fontId="115" fillId="36" borderId="0" applyNumberFormat="0" applyBorder="0" applyAlignment="0" applyProtection="0"/>
    <xf numFmtId="0" fontId="114" fillId="0" borderId="0"/>
    <xf numFmtId="0" fontId="114" fillId="12" borderId="11" applyNumberFormat="0" applyFont="0" applyAlignment="0" applyProtection="0"/>
    <xf numFmtId="0" fontId="114" fillId="14" borderId="0" applyNumberFormat="0" applyBorder="0" applyAlignment="0" applyProtection="0"/>
    <xf numFmtId="0" fontId="114" fillId="15" borderId="0" applyNumberFormat="0" applyBorder="0" applyAlignment="0" applyProtection="0"/>
    <xf numFmtId="0" fontId="114" fillId="16" borderId="0" applyNumberFormat="0" applyBorder="0" applyAlignment="0" applyProtection="0"/>
    <xf numFmtId="0" fontId="114" fillId="18" borderId="0" applyNumberFormat="0" applyBorder="0" applyAlignment="0" applyProtection="0"/>
    <xf numFmtId="0" fontId="114" fillId="19" borderId="0" applyNumberFormat="0" applyBorder="0" applyAlignment="0" applyProtection="0"/>
    <xf numFmtId="0" fontId="114" fillId="20" borderId="0" applyNumberFormat="0" applyBorder="0" applyAlignment="0" applyProtection="0"/>
    <xf numFmtId="0" fontId="114" fillId="22" borderId="0" applyNumberFormat="0" applyBorder="0" applyAlignment="0" applyProtection="0"/>
    <xf numFmtId="0" fontId="114" fillId="23" borderId="0" applyNumberFormat="0" applyBorder="0" applyAlignment="0" applyProtection="0"/>
    <xf numFmtId="0" fontId="114" fillId="24" borderId="0" applyNumberFormat="0" applyBorder="0" applyAlignment="0" applyProtection="0"/>
    <xf numFmtId="0" fontId="114" fillId="26" borderId="0" applyNumberFormat="0" applyBorder="0" applyAlignment="0" applyProtection="0"/>
    <xf numFmtId="0" fontId="114" fillId="27" borderId="0" applyNumberFormat="0" applyBorder="0" applyAlignment="0" applyProtection="0"/>
    <xf numFmtId="0" fontId="114" fillId="28" borderId="0" applyNumberFormat="0" applyBorder="0" applyAlignment="0" applyProtection="0"/>
    <xf numFmtId="0" fontId="114" fillId="30" borderId="0" applyNumberFormat="0" applyBorder="0" applyAlignment="0" applyProtection="0"/>
    <xf numFmtId="0" fontId="114" fillId="31" borderId="0" applyNumberFormat="0" applyBorder="0" applyAlignment="0" applyProtection="0"/>
    <xf numFmtId="0" fontId="114" fillId="32" borderId="0" applyNumberFormat="0" applyBorder="0" applyAlignment="0" applyProtection="0"/>
    <xf numFmtId="0" fontId="114" fillId="34" borderId="0" applyNumberFormat="0" applyBorder="0" applyAlignment="0" applyProtection="0"/>
    <xf numFmtId="0" fontId="114" fillId="35" borderId="0" applyNumberFormat="0" applyBorder="0" applyAlignment="0" applyProtection="0"/>
    <xf numFmtId="0" fontId="114" fillId="36" borderId="0" applyNumberFormat="0" applyBorder="0" applyAlignment="0" applyProtection="0"/>
    <xf numFmtId="0" fontId="113" fillId="0" borderId="0"/>
    <xf numFmtId="0" fontId="113" fillId="12" borderId="11" applyNumberFormat="0" applyFont="0" applyAlignment="0" applyProtection="0"/>
    <xf numFmtId="0" fontId="113" fillId="14" borderId="0" applyNumberFormat="0" applyBorder="0" applyAlignment="0" applyProtection="0"/>
    <xf numFmtId="0" fontId="113" fillId="15" borderId="0" applyNumberFormat="0" applyBorder="0" applyAlignment="0" applyProtection="0"/>
    <xf numFmtId="0" fontId="113" fillId="16" borderId="0" applyNumberFormat="0" applyBorder="0" applyAlignment="0" applyProtection="0"/>
    <xf numFmtId="0" fontId="113" fillId="18" borderId="0" applyNumberFormat="0" applyBorder="0" applyAlignment="0" applyProtection="0"/>
    <xf numFmtId="0" fontId="113" fillId="19" borderId="0" applyNumberFormat="0" applyBorder="0" applyAlignment="0" applyProtection="0"/>
    <xf numFmtId="0" fontId="113" fillId="20" borderId="0" applyNumberFormat="0" applyBorder="0" applyAlignment="0" applyProtection="0"/>
    <xf numFmtId="0" fontId="113" fillId="22" borderId="0" applyNumberFormat="0" applyBorder="0" applyAlignment="0" applyProtection="0"/>
    <xf numFmtId="0" fontId="113" fillId="23" borderId="0" applyNumberFormat="0" applyBorder="0" applyAlignment="0" applyProtection="0"/>
    <xf numFmtId="0" fontId="113" fillId="24" borderId="0" applyNumberFormat="0" applyBorder="0" applyAlignment="0" applyProtection="0"/>
    <xf numFmtId="0" fontId="113" fillId="26" borderId="0" applyNumberFormat="0" applyBorder="0" applyAlignment="0" applyProtection="0"/>
    <xf numFmtId="0" fontId="113" fillId="27" borderId="0" applyNumberFormat="0" applyBorder="0" applyAlignment="0" applyProtection="0"/>
    <xf numFmtId="0" fontId="113" fillId="28" borderId="0" applyNumberFormat="0" applyBorder="0" applyAlignment="0" applyProtection="0"/>
    <xf numFmtId="0" fontId="113" fillId="30" borderId="0" applyNumberFormat="0" applyBorder="0" applyAlignment="0" applyProtection="0"/>
    <xf numFmtId="0" fontId="113" fillId="31" borderId="0" applyNumberFormat="0" applyBorder="0" applyAlignment="0" applyProtection="0"/>
    <xf numFmtId="0" fontId="113" fillId="32" borderId="0" applyNumberFormat="0" applyBorder="0" applyAlignment="0" applyProtection="0"/>
    <xf numFmtId="0" fontId="113" fillId="34" borderId="0" applyNumberFormat="0" applyBorder="0" applyAlignment="0" applyProtection="0"/>
    <xf numFmtId="0" fontId="113" fillId="35" borderId="0" applyNumberFormat="0" applyBorder="0" applyAlignment="0" applyProtection="0"/>
    <xf numFmtId="0" fontId="113" fillId="36" borderId="0" applyNumberFormat="0" applyBorder="0" applyAlignment="0" applyProtection="0"/>
    <xf numFmtId="0" fontId="112" fillId="0" borderId="0"/>
    <xf numFmtId="0" fontId="112" fillId="12" borderId="11" applyNumberFormat="0" applyFont="0" applyAlignment="0" applyProtection="0"/>
    <xf numFmtId="0" fontId="112" fillId="14" borderId="0" applyNumberFormat="0" applyBorder="0" applyAlignment="0" applyProtection="0"/>
    <xf numFmtId="0" fontId="112" fillId="15" borderId="0" applyNumberFormat="0" applyBorder="0" applyAlignment="0" applyProtection="0"/>
    <xf numFmtId="0" fontId="112" fillId="16" borderId="0" applyNumberFormat="0" applyBorder="0" applyAlignment="0" applyProtection="0"/>
    <xf numFmtId="0" fontId="112" fillId="18" borderId="0" applyNumberFormat="0" applyBorder="0" applyAlignment="0" applyProtection="0"/>
    <xf numFmtId="0" fontId="112" fillId="19" borderId="0" applyNumberFormat="0" applyBorder="0" applyAlignment="0" applyProtection="0"/>
    <xf numFmtId="0" fontId="112" fillId="20" borderId="0" applyNumberFormat="0" applyBorder="0" applyAlignment="0" applyProtection="0"/>
    <xf numFmtId="0" fontId="112" fillId="22" borderId="0" applyNumberFormat="0" applyBorder="0" applyAlignment="0" applyProtection="0"/>
    <xf numFmtId="0" fontId="112" fillId="23" borderId="0" applyNumberFormat="0" applyBorder="0" applyAlignment="0" applyProtection="0"/>
    <xf numFmtId="0" fontId="112" fillId="24" borderId="0" applyNumberFormat="0" applyBorder="0" applyAlignment="0" applyProtection="0"/>
    <xf numFmtId="0" fontId="112" fillId="26" borderId="0" applyNumberFormat="0" applyBorder="0" applyAlignment="0" applyProtection="0"/>
    <xf numFmtId="0" fontId="112" fillId="27" borderId="0" applyNumberFormat="0" applyBorder="0" applyAlignment="0" applyProtection="0"/>
    <xf numFmtId="0" fontId="112" fillId="28" borderId="0" applyNumberFormat="0" applyBorder="0" applyAlignment="0" applyProtection="0"/>
    <xf numFmtId="0" fontId="112" fillId="30" borderId="0" applyNumberFormat="0" applyBorder="0" applyAlignment="0" applyProtection="0"/>
    <xf numFmtId="0" fontId="112" fillId="31" borderId="0" applyNumberFormat="0" applyBorder="0" applyAlignment="0" applyProtection="0"/>
    <xf numFmtId="0" fontId="112" fillId="32" borderId="0" applyNumberFormat="0" applyBorder="0" applyAlignment="0" applyProtection="0"/>
    <xf numFmtId="0" fontId="112" fillId="34" borderId="0" applyNumberFormat="0" applyBorder="0" applyAlignment="0" applyProtection="0"/>
    <xf numFmtId="0" fontId="112" fillId="35" borderId="0" applyNumberFormat="0" applyBorder="0" applyAlignment="0" applyProtection="0"/>
    <xf numFmtId="0" fontId="112" fillId="36" borderId="0" applyNumberFormat="0" applyBorder="0" applyAlignment="0" applyProtection="0"/>
    <xf numFmtId="0" fontId="111" fillId="0" borderId="0"/>
    <xf numFmtId="0" fontId="111" fillId="12" borderId="11" applyNumberFormat="0" applyFont="0" applyAlignment="0" applyProtection="0"/>
    <xf numFmtId="0" fontId="111" fillId="14" borderId="0" applyNumberFormat="0" applyBorder="0" applyAlignment="0" applyProtection="0"/>
    <xf numFmtId="0" fontId="111" fillId="15" borderId="0" applyNumberFormat="0" applyBorder="0" applyAlignment="0" applyProtection="0"/>
    <xf numFmtId="0" fontId="111" fillId="16" borderId="0" applyNumberFormat="0" applyBorder="0" applyAlignment="0" applyProtection="0"/>
    <xf numFmtId="0" fontId="111" fillId="18" borderId="0" applyNumberFormat="0" applyBorder="0" applyAlignment="0" applyProtection="0"/>
    <xf numFmtId="0" fontId="111" fillId="19" borderId="0" applyNumberFormat="0" applyBorder="0" applyAlignment="0" applyProtection="0"/>
    <xf numFmtId="0" fontId="111" fillId="20" borderId="0" applyNumberFormat="0" applyBorder="0" applyAlignment="0" applyProtection="0"/>
    <xf numFmtId="0" fontId="111" fillId="22" borderId="0" applyNumberFormat="0" applyBorder="0" applyAlignment="0" applyProtection="0"/>
    <xf numFmtId="0" fontId="111" fillId="23" borderId="0" applyNumberFormat="0" applyBorder="0" applyAlignment="0" applyProtection="0"/>
    <xf numFmtId="0" fontId="111" fillId="24" borderId="0" applyNumberFormat="0" applyBorder="0" applyAlignment="0" applyProtection="0"/>
    <xf numFmtId="0" fontId="111" fillId="26" borderId="0" applyNumberFormat="0" applyBorder="0" applyAlignment="0" applyProtection="0"/>
    <xf numFmtId="0" fontId="111" fillId="27" borderId="0" applyNumberFormat="0" applyBorder="0" applyAlignment="0" applyProtection="0"/>
    <xf numFmtId="0" fontId="111" fillId="28" borderId="0" applyNumberFormat="0" applyBorder="0" applyAlignment="0" applyProtection="0"/>
    <xf numFmtId="0" fontId="111" fillId="30" borderId="0" applyNumberFormat="0" applyBorder="0" applyAlignment="0" applyProtection="0"/>
    <xf numFmtId="0" fontId="111" fillId="31" borderId="0" applyNumberFormat="0" applyBorder="0" applyAlignment="0" applyProtection="0"/>
    <xf numFmtId="0" fontId="111" fillId="32" borderId="0" applyNumberFormat="0" applyBorder="0" applyAlignment="0" applyProtection="0"/>
    <xf numFmtId="0" fontId="111" fillId="34" borderId="0" applyNumberFormat="0" applyBorder="0" applyAlignment="0" applyProtection="0"/>
    <xf numFmtId="0" fontId="111" fillId="35" borderId="0" applyNumberFormat="0" applyBorder="0" applyAlignment="0" applyProtection="0"/>
    <xf numFmtId="0" fontId="111" fillId="36" borderId="0" applyNumberFormat="0" applyBorder="0" applyAlignment="0" applyProtection="0"/>
    <xf numFmtId="0" fontId="110" fillId="0" borderId="0"/>
    <xf numFmtId="0" fontId="110" fillId="12" borderId="11" applyNumberFormat="0" applyFont="0" applyAlignment="0" applyProtection="0"/>
    <xf numFmtId="0" fontId="110" fillId="14" borderId="0" applyNumberFormat="0" applyBorder="0" applyAlignment="0" applyProtection="0"/>
    <xf numFmtId="0" fontId="110" fillId="15" borderId="0" applyNumberFormat="0" applyBorder="0" applyAlignment="0" applyProtection="0"/>
    <xf numFmtId="0" fontId="110" fillId="16" borderId="0" applyNumberFormat="0" applyBorder="0" applyAlignment="0" applyProtection="0"/>
    <xf numFmtId="0" fontId="110" fillId="18" borderId="0" applyNumberFormat="0" applyBorder="0" applyAlignment="0" applyProtection="0"/>
    <xf numFmtId="0" fontId="110" fillId="19" borderId="0" applyNumberFormat="0" applyBorder="0" applyAlignment="0" applyProtection="0"/>
    <xf numFmtId="0" fontId="110" fillId="20" borderId="0" applyNumberFormat="0" applyBorder="0" applyAlignment="0" applyProtection="0"/>
    <xf numFmtId="0" fontId="110" fillId="22" borderId="0" applyNumberFormat="0" applyBorder="0" applyAlignment="0" applyProtection="0"/>
    <xf numFmtId="0" fontId="110" fillId="23" borderId="0" applyNumberFormat="0" applyBorder="0" applyAlignment="0" applyProtection="0"/>
    <xf numFmtId="0" fontId="110" fillId="24" borderId="0" applyNumberFormat="0" applyBorder="0" applyAlignment="0" applyProtection="0"/>
    <xf numFmtId="0" fontId="110" fillId="26" borderId="0" applyNumberFormat="0" applyBorder="0" applyAlignment="0" applyProtection="0"/>
    <xf numFmtId="0" fontId="110" fillId="27" borderId="0" applyNumberFormat="0" applyBorder="0" applyAlignment="0" applyProtection="0"/>
    <xf numFmtId="0" fontId="110" fillId="28" borderId="0" applyNumberFormat="0" applyBorder="0" applyAlignment="0" applyProtection="0"/>
    <xf numFmtId="0" fontId="110" fillId="30" borderId="0" applyNumberFormat="0" applyBorder="0" applyAlignment="0" applyProtection="0"/>
    <xf numFmtId="0" fontId="110" fillId="31" borderId="0" applyNumberFormat="0" applyBorder="0" applyAlignment="0" applyProtection="0"/>
    <xf numFmtId="0" fontId="110" fillId="32" borderId="0" applyNumberFormat="0" applyBorder="0" applyAlignment="0" applyProtection="0"/>
    <xf numFmtId="0" fontId="110" fillId="34" borderId="0" applyNumberFormat="0" applyBorder="0" applyAlignment="0" applyProtection="0"/>
    <xf numFmtId="0" fontId="110" fillId="35" borderId="0" applyNumberFormat="0" applyBorder="0" applyAlignment="0" applyProtection="0"/>
    <xf numFmtId="0" fontId="110" fillId="36" borderId="0" applyNumberFormat="0" applyBorder="0" applyAlignment="0" applyProtection="0"/>
    <xf numFmtId="0" fontId="109" fillId="0" borderId="0"/>
    <xf numFmtId="0" fontId="109" fillId="12" borderId="11" applyNumberFormat="0" applyFont="0" applyAlignment="0" applyProtection="0"/>
    <xf numFmtId="0" fontId="109" fillId="14" borderId="0" applyNumberFormat="0" applyBorder="0" applyAlignment="0" applyProtection="0"/>
    <xf numFmtId="0" fontId="109" fillId="15" borderId="0" applyNumberFormat="0" applyBorder="0" applyAlignment="0" applyProtection="0"/>
    <xf numFmtId="0" fontId="109" fillId="16" borderId="0" applyNumberFormat="0" applyBorder="0" applyAlignment="0" applyProtection="0"/>
    <xf numFmtId="0" fontId="109" fillId="18" borderId="0" applyNumberFormat="0" applyBorder="0" applyAlignment="0" applyProtection="0"/>
    <xf numFmtId="0" fontId="109" fillId="19" borderId="0" applyNumberFormat="0" applyBorder="0" applyAlignment="0" applyProtection="0"/>
    <xf numFmtId="0" fontId="109" fillId="20" borderId="0" applyNumberFormat="0" applyBorder="0" applyAlignment="0" applyProtection="0"/>
    <xf numFmtId="0" fontId="109" fillId="22" borderId="0" applyNumberFormat="0" applyBorder="0" applyAlignment="0" applyProtection="0"/>
    <xf numFmtId="0" fontId="109" fillId="23" borderId="0" applyNumberFormat="0" applyBorder="0" applyAlignment="0" applyProtection="0"/>
    <xf numFmtId="0" fontId="109" fillId="24" borderId="0" applyNumberFormat="0" applyBorder="0" applyAlignment="0" applyProtection="0"/>
    <xf numFmtId="0" fontId="109" fillId="26" borderId="0" applyNumberFormat="0" applyBorder="0" applyAlignment="0" applyProtection="0"/>
    <xf numFmtId="0" fontId="109" fillId="27" borderId="0" applyNumberFormat="0" applyBorder="0" applyAlignment="0" applyProtection="0"/>
    <xf numFmtId="0" fontId="109" fillId="28" borderId="0" applyNumberFormat="0" applyBorder="0" applyAlignment="0" applyProtection="0"/>
    <xf numFmtId="0" fontId="109" fillId="30" borderId="0" applyNumberFormat="0" applyBorder="0" applyAlignment="0" applyProtection="0"/>
    <xf numFmtId="0" fontId="109" fillId="31" borderId="0" applyNumberFormat="0" applyBorder="0" applyAlignment="0" applyProtection="0"/>
    <xf numFmtId="0" fontId="109" fillId="32" borderId="0" applyNumberFormat="0" applyBorder="0" applyAlignment="0" applyProtection="0"/>
    <xf numFmtId="0" fontId="109" fillId="34" borderId="0" applyNumberFormat="0" applyBorder="0" applyAlignment="0" applyProtection="0"/>
    <xf numFmtId="0" fontId="109" fillId="35" borderId="0" applyNumberFormat="0" applyBorder="0" applyAlignment="0" applyProtection="0"/>
    <xf numFmtId="0" fontId="109" fillId="36" borderId="0" applyNumberFormat="0" applyBorder="0" applyAlignment="0" applyProtection="0"/>
    <xf numFmtId="0" fontId="108" fillId="0" borderId="0"/>
    <xf numFmtId="0" fontId="108" fillId="12" borderId="11" applyNumberFormat="0" applyFont="0" applyAlignment="0" applyProtection="0"/>
    <xf numFmtId="0" fontId="108" fillId="14" borderId="0" applyNumberFormat="0" applyBorder="0" applyAlignment="0" applyProtection="0"/>
    <xf numFmtId="0" fontId="108" fillId="15" borderId="0" applyNumberFormat="0" applyBorder="0" applyAlignment="0" applyProtection="0"/>
    <xf numFmtId="0" fontId="108" fillId="16" borderId="0" applyNumberFormat="0" applyBorder="0" applyAlignment="0" applyProtection="0"/>
    <xf numFmtId="0" fontId="108" fillId="18" borderId="0" applyNumberFormat="0" applyBorder="0" applyAlignment="0" applyProtection="0"/>
    <xf numFmtId="0" fontId="108" fillId="19" borderId="0" applyNumberFormat="0" applyBorder="0" applyAlignment="0" applyProtection="0"/>
    <xf numFmtId="0" fontId="108" fillId="20" borderId="0" applyNumberFormat="0" applyBorder="0" applyAlignment="0" applyProtection="0"/>
    <xf numFmtId="0" fontId="108" fillId="22" borderId="0" applyNumberFormat="0" applyBorder="0" applyAlignment="0" applyProtection="0"/>
    <xf numFmtId="0" fontId="108" fillId="23" borderId="0" applyNumberFormat="0" applyBorder="0" applyAlignment="0" applyProtection="0"/>
    <xf numFmtId="0" fontId="108" fillId="24" borderId="0" applyNumberFormat="0" applyBorder="0" applyAlignment="0" applyProtection="0"/>
    <xf numFmtId="0" fontId="108" fillId="26" borderId="0" applyNumberFormat="0" applyBorder="0" applyAlignment="0" applyProtection="0"/>
    <xf numFmtId="0" fontId="108" fillId="27" borderId="0" applyNumberFormat="0" applyBorder="0" applyAlignment="0" applyProtection="0"/>
    <xf numFmtId="0" fontId="108" fillId="28" borderId="0" applyNumberFormat="0" applyBorder="0" applyAlignment="0" applyProtection="0"/>
    <xf numFmtId="0" fontId="108" fillId="30" borderId="0" applyNumberFormat="0" applyBorder="0" applyAlignment="0" applyProtection="0"/>
    <xf numFmtId="0" fontId="108" fillId="31" borderId="0" applyNumberFormat="0" applyBorder="0" applyAlignment="0" applyProtection="0"/>
    <xf numFmtId="0" fontId="108" fillId="32" borderId="0" applyNumberFormat="0" applyBorder="0" applyAlignment="0" applyProtection="0"/>
    <xf numFmtId="0" fontId="108" fillId="34" borderId="0" applyNumberFormat="0" applyBorder="0" applyAlignment="0" applyProtection="0"/>
    <xf numFmtId="0" fontId="108" fillId="35" borderId="0" applyNumberFormat="0" applyBorder="0" applyAlignment="0" applyProtection="0"/>
    <xf numFmtId="0" fontId="108" fillId="36" borderId="0" applyNumberFormat="0" applyBorder="0" applyAlignment="0" applyProtection="0"/>
    <xf numFmtId="0" fontId="107" fillId="0" borderId="0"/>
    <xf numFmtId="0" fontId="107" fillId="12" borderId="11" applyNumberFormat="0" applyFont="0" applyAlignment="0" applyProtection="0"/>
    <xf numFmtId="0" fontId="107" fillId="14" borderId="0" applyNumberFormat="0" applyBorder="0" applyAlignment="0" applyProtection="0"/>
    <xf numFmtId="0" fontId="107" fillId="15" borderId="0" applyNumberFormat="0" applyBorder="0" applyAlignment="0" applyProtection="0"/>
    <xf numFmtId="0" fontId="107" fillId="16" borderId="0" applyNumberFormat="0" applyBorder="0" applyAlignment="0" applyProtection="0"/>
    <xf numFmtId="0" fontId="107" fillId="18" borderId="0" applyNumberFormat="0" applyBorder="0" applyAlignment="0" applyProtection="0"/>
    <xf numFmtId="0" fontId="107" fillId="19" borderId="0" applyNumberFormat="0" applyBorder="0" applyAlignment="0" applyProtection="0"/>
    <xf numFmtId="0" fontId="107" fillId="20" borderId="0" applyNumberFormat="0" applyBorder="0" applyAlignment="0" applyProtection="0"/>
    <xf numFmtId="0" fontId="107" fillId="22" borderId="0" applyNumberFormat="0" applyBorder="0" applyAlignment="0" applyProtection="0"/>
    <xf numFmtId="0" fontId="107" fillId="23" borderId="0" applyNumberFormat="0" applyBorder="0" applyAlignment="0" applyProtection="0"/>
    <xf numFmtId="0" fontId="107" fillId="24" borderId="0" applyNumberFormat="0" applyBorder="0" applyAlignment="0" applyProtection="0"/>
    <xf numFmtId="0" fontId="107" fillId="26" borderId="0" applyNumberFormat="0" applyBorder="0" applyAlignment="0" applyProtection="0"/>
    <xf numFmtId="0" fontId="107" fillId="27" borderId="0" applyNumberFormat="0" applyBorder="0" applyAlignment="0" applyProtection="0"/>
    <xf numFmtId="0" fontId="107" fillId="28" borderId="0" applyNumberFormat="0" applyBorder="0" applyAlignment="0" applyProtection="0"/>
    <xf numFmtId="0" fontId="107" fillId="30" borderId="0" applyNumberFormat="0" applyBorder="0" applyAlignment="0" applyProtection="0"/>
    <xf numFmtId="0" fontId="107" fillId="31" borderId="0" applyNumberFormat="0" applyBorder="0" applyAlignment="0" applyProtection="0"/>
    <xf numFmtId="0" fontId="107" fillId="32" borderId="0" applyNumberFormat="0" applyBorder="0" applyAlignment="0" applyProtection="0"/>
    <xf numFmtId="0" fontId="107" fillId="34" borderId="0" applyNumberFormat="0" applyBorder="0" applyAlignment="0" applyProtection="0"/>
    <xf numFmtId="0" fontId="107" fillId="35" borderId="0" applyNumberFormat="0" applyBorder="0" applyAlignment="0" applyProtection="0"/>
    <xf numFmtId="0" fontId="107" fillId="36" borderId="0" applyNumberFormat="0" applyBorder="0" applyAlignment="0" applyProtection="0"/>
    <xf numFmtId="0" fontId="106" fillId="0" borderId="0"/>
    <xf numFmtId="0" fontId="106" fillId="12" borderId="11" applyNumberFormat="0" applyFont="0" applyAlignment="0" applyProtection="0"/>
    <xf numFmtId="0" fontId="106" fillId="14" borderId="0" applyNumberFormat="0" applyBorder="0" applyAlignment="0" applyProtection="0"/>
    <xf numFmtId="0" fontId="106" fillId="15" borderId="0" applyNumberFormat="0" applyBorder="0" applyAlignment="0" applyProtection="0"/>
    <xf numFmtId="0" fontId="106" fillId="16" borderId="0" applyNumberFormat="0" applyBorder="0" applyAlignment="0" applyProtection="0"/>
    <xf numFmtId="0" fontId="106" fillId="18" borderId="0" applyNumberFormat="0" applyBorder="0" applyAlignment="0" applyProtection="0"/>
    <xf numFmtId="0" fontId="106" fillId="19" borderId="0" applyNumberFormat="0" applyBorder="0" applyAlignment="0" applyProtection="0"/>
    <xf numFmtId="0" fontId="106" fillId="20" borderId="0" applyNumberFormat="0" applyBorder="0" applyAlignment="0" applyProtection="0"/>
    <xf numFmtId="0" fontId="106" fillId="22" borderId="0" applyNumberFormat="0" applyBorder="0" applyAlignment="0" applyProtection="0"/>
    <xf numFmtId="0" fontId="106" fillId="23" borderId="0" applyNumberFormat="0" applyBorder="0" applyAlignment="0" applyProtection="0"/>
    <xf numFmtId="0" fontId="106" fillId="24" borderId="0" applyNumberFormat="0" applyBorder="0" applyAlignment="0" applyProtection="0"/>
    <xf numFmtId="0" fontId="106" fillId="26" borderId="0" applyNumberFormat="0" applyBorder="0" applyAlignment="0" applyProtection="0"/>
    <xf numFmtId="0" fontId="106" fillId="27" borderId="0" applyNumberFormat="0" applyBorder="0" applyAlignment="0" applyProtection="0"/>
    <xf numFmtId="0" fontId="106" fillId="28" borderId="0" applyNumberFormat="0" applyBorder="0" applyAlignment="0" applyProtection="0"/>
    <xf numFmtId="0" fontId="106" fillId="30" borderId="0" applyNumberFormat="0" applyBorder="0" applyAlignment="0" applyProtection="0"/>
    <xf numFmtId="0" fontId="106" fillId="31" borderId="0" applyNumberFormat="0" applyBorder="0" applyAlignment="0" applyProtection="0"/>
    <xf numFmtId="0" fontId="106" fillId="32" borderId="0" applyNumberFormat="0" applyBorder="0" applyAlignment="0" applyProtection="0"/>
    <xf numFmtId="0" fontId="106" fillId="34" borderId="0" applyNumberFormat="0" applyBorder="0" applyAlignment="0" applyProtection="0"/>
    <xf numFmtId="0" fontId="106" fillId="35" borderId="0" applyNumberFormat="0" applyBorder="0" applyAlignment="0" applyProtection="0"/>
    <xf numFmtId="0" fontId="106" fillId="36" borderId="0" applyNumberFormat="0" applyBorder="0" applyAlignment="0" applyProtection="0"/>
    <xf numFmtId="0" fontId="105" fillId="0" borderId="0"/>
    <xf numFmtId="0" fontId="105" fillId="12" borderId="11" applyNumberFormat="0" applyFont="0" applyAlignment="0" applyProtection="0"/>
    <xf numFmtId="0" fontId="105" fillId="14" borderId="0" applyNumberFormat="0" applyBorder="0" applyAlignment="0" applyProtection="0"/>
    <xf numFmtId="0" fontId="105" fillId="15" borderId="0" applyNumberFormat="0" applyBorder="0" applyAlignment="0" applyProtection="0"/>
    <xf numFmtId="0" fontId="105" fillId="16" borderId="0" applyNumberFormat="0" applyBorder="0" applyAlignment="0" applyProtection="0"/>
    <xf numFmtId="0" fontId="105" fillId="18" borderId="0" applyNumberFormat="0" applyBorder="0" applyAlignment="0" applyProtection="0"/>
    <xf numFmtId="0" fontId="105" fillId="19" borderId="0" applyNumberFormat="0" applyBorder="0" applyAlignment="0" applyProtection="0"/>
    <xf numFmtId="0" fontId="105" fillId="20" borderId="0" applyNumberFormat="0" applyBorder="0" applyAlignment="0" applyProtection="0"/>
    <xf numFmtId="0" fontId="105" fillId="22" borderId="0" applyNumberFormat="0" applyBorder="0" applyAlignment="0" applyProtection="0"/>
    <xf numFmtId="0" fontId="105" fillId="23" borderId="0" applyNumberFormat="0" applyBorder="0" applyAlignment="0" applyProtection="0"/>
    <xf numFmtId="0" fontId="105" fillId="24" borderId="0" applyNumberFormat="0" applyBorder="0" applyAlignment="0" applyProtection="0"/>
    <xf numFmtId="0" fontId="105" fillId="26" borderId="0" applyNumberFormat="0" applyBorder="0" applyAlignment="0" applyProtection="0"/>
    <xf numFmtId="0" fontId="105" fillId="27" borderId="0" applyNumberFormat="0" applyBorder="0" applyAlignment="0" applyProtection="0"/>
    <xf numFmtId="0" fontId="105" fillId="28" borderId="0" applyNumberFormat="0" applyBorder="0" applyAlignment="0" applyProtection="0"/>
    <xf numFmtId="0" fontId="105" fillId="30" borderId="0" applyNumberFormat="0" applyBorder="0" applyAlignment="0" applyProtection="0"/>
    <xf numFmtId="0" fontId="105" fillId="31" borderId="0" applyNumberFormat="0" applyBorder="0" applyAlignment="0" applyProtection="0"/>
    <xf numFmtId="0" fontId="105" fillId="32" borderId="0" applyNumberFormat="0" applyBorder="0" applyAlignment="0" applyProtection="0"/>
    <xf numFmtId="0" fontId="105" fillId="34" borderId="0" applyNumberFormat="0" applyBorder="0" applyAlignment="0" applyProtection="0"/>
    <xf numFmtId="0" fontId="105" fillId="35" borderId="0" applyNumberFormat="0" applyBorder="0" applyAlignment="0" applyProtection="0"/>
    <xf numFmtId="0" fontId="105" fillId="36" borderId="0" applyNumberFormat="0" applyBorder="0" applyAlignment="0" applyProtection="0"/>
    <xf numFmtId="0" fontId="104" fillId="0" borderId="0"/>
    <xf numFmtId="0" fontId="104" fillId="12" borderId="11" applyNumberFormat="0" applyFont="0" applyAlignment="0" applyProtection="0"/>
    <xf numFmtId="0" fontId="104" fillId="14" borderId="0" applyNumberFormat="0" applyBorder="0" applyAlignment="0" applyProtection="0"/>
    <xf numFmtId="0" fontId="104" fillId="15" borderId="0" applyNumberFormat="0" applyBorder="0" applyAlignment="0" applyProtection="0"/>
    <xf numFmtId="0" fontId="104" fillId="16" borderId="0" applyNumberFormat="0" applyBorder="0" applyAlignment="0" applyProtection="0"/>
    <xf numFmtId="0" fontId="104" fillId="18" borderId="0" applyNumberFormat="0" applyBorder="0" applyAlignment="0" applyProtection="0"/>
    <xf numFmtId="0" fontId="104" fillId="19" borderId="0" applyNumberFormat="0" applyBorder="0" applyAlignment="0" applyProtection="0"/>
    <xf numFmtId="0" fontId="104" fillId="20" borderId="0" applyNumberFormat="0" applyBorder="0" applyAlignment="0" applyProtection="0"/>
    <xf numFmtId="0" fontId="104" fillId="22" borderId="0" applyNumberFormat="0" applyBorder="0" applyAlignment="0" applyProtection="0"/>
    <xf numFmtId="0" fontId="104" fillId="23" borderId="0" applyNumberFormat="0" applyBorder="0" applyAlignment="0" applyProtection="0"/>
    <xf numFmtId="0" fontId="104" fillId="24" borderId="0" applyNumberFormat="0" applyBorder="0" applyAlignment="0" applyProtection="0"/>
    <xf numFmtId="0" fontId="104" fillId="26" borderId="0" applyNumberFormat="0" applyBorder="0" applyAlignment="0" applyProtection="0"/>
    <xf numFmtId="0" fontId="104" fillId="27" borderId="0" applyNumberFormat="0" applyBorder="0" applyAlignment="0" applyProtection="0"/>
    <xf numFmtId="0" fontId="104" fillId="28" borderId="0" applyNumberFormat="0" applyBorder="0" applyAlignment="0" applyProtection="0"/>
    <xf numFmtId="0" fontId="104" fillId="30" borderId="0" applyNumberFormat="0" applyBorder="0" applyAlignment="0" applyProtection="0"/>
    <xf numFmtId="0" fontId="104" fillId="31" borderId="0" applyNumberFormat="0" applyBorder="0" applyAlignment="0" applyProtection="0"/>
    <xf numFmtId="0" fontId="104" fillId="32" borderId="0" applyNumberFormat="0" applyBorder="0" applyAlignment="0" applyProtection="0"/>
    <xf numFmtId="0" fontId="104" fillId="34" borderId="0" applyNumberFormat="0" applyBorder="0" applyAlignment="0" applyProtection="0"/>
    <xf numFmtId="0" fontId="104" fillId="35" borderId="0" applyNumberFormat="0" applyBorder="0" applyAlignment="0" applyProtection="0"/>
    <xf numFmtId="0" fontId="104" fillId="36" borderId="0" applyNumberFormat="0" applyBorder="0" applyAlignment="0" applyProtection="0"/>
    <xf numFmtId="0" fontId="103" fillId="0" borderId="0"/>
    <xf numFmtId="0" fontId="103" fillId="12" borderId="11" applyNumberFormat="0" applyFont="0" applyAlignment="0" applyProtection="0"/>
    <xf numFmtId="0" fontId="103" fillId="14" borderId="0" applyNumberFormat="0" applyBorder="0" applyAlignment="0" applyProtection="0"/>
    <xf numFmtId="0" fontId="103" fillId="15" borderId="0" applyNumberFormat="0" applyBorder="0" applyAlignment="0" applyProtection="0"/>
    <xf numFmtId="0" fontId="103" fillId="16" borderId="0" applyNumberFormat="0" applyBorder="0" applyAlignment="0" applyProtection="0"/>
    <xf numFmtId="0" fontId="103" fillId="18" borderId="0" applyNumberFormat="0" applyBorder="0" applyAlignment="0" applyProtection="0"/>
    <xf numFmtId="0" fontId="103" fillId="19" borderId="0" applyNumberFormat="0" applyBorder="0" applyAlignment="0" applyProtection="0"/>
    <xf numFmtId="0" fontId="103" fillId="20" borderId="0" applyNumberFormat="0" applyBorder="0" applyAlignment="0" applyProtection="0"/>
    <xf numFmtId="0" fontId="103" fillId="22" borderId="0" applyNumberFormat="0" applyBorder="0" applyAlignment="0" applyProtection="0"/>
    <xf numFmtId="0" fontId="103" fillId="23" borderId="0" applyNumberFormat="0" applyBorder="0" applyAlignment="0" applyProtection="0"/>
    <xf numFmtId="0" fontId="103" fillId="24" borderId="0" applyNumberFormat="0" applyBorder="0" applyAlignment="0" applyProtection="0"/>
    <xf numFmtId="0" fontId="103" fillId="26" borderId="0" applyNumberFormat="0" applyBorder="0" applyAlignment="0" applyProtection="0"/>
    <xf numFmtId="0" fontId="103" fillId="27" borderId="0" applyNumberFormat="0" applyBorder="0" applyAlignment="0" applyProtection="0"/>
    <xf numFmtId="0" fontId="103" fillId="28" borderId="0" applyNumberFormat="0" applyBorder="0" applyAlignment="0" applyProtection="0"/>
    <xf numFmtId="0" fontId="103" fillId="30" borderId="0" applyNumberFormat="0" applyBorder="0" applyAlignment="0" applyProtection="0"/>
    <xf numFmtId="0" fontId="103" fillId="31" borderId="0" applyNumberFormat="0" applyBorder="0" applyAlignment="0" applyProtection="0"/>
    <xf numFmtId="0" fontId="103" fillId="32" borderId="0" applyNumberFormat="0" applyBorder="0" applyAlignment="0" applyProtection="0"/>
    <xf numFmtId="0" fontId="103" fillId="34" borderId="0" applyNumberFormat="0" applyBorder="0" applyAlignment="0" applyProtection="0"/>
    <xf numFmtId="0" fontId="103" fillId="35" borderId="0" applyNumberFormat="0" applyBorder="0" applyAlignment="0" applyProtection="0"/>
    <xf numFmtId="0" fontId="103" fillId="36" borderId="0" applyNumberFormat="0" applyBorder="0" applyAlignment="0" applyProtection="0"/>
    <xf numFmtId="0" fontId="102" fillId="0" borderId="0"/>
    <xf numFmtId="0" fontId="102" fillId="12" borderId="11" applyNumberFormat="0" applyFont="0" applyAlignment="0" applyProtection="0"/>
    <xf numFmtId="0" fontId="102" fillId="14" borderId="0" applyNumberFormat="0" applyBorder="0" applyAlignment="0" applyProtection="0"/>
    <xf numFmtId="0" fontId="102" fillId="15" borderId="0" applyNumberFormat="0" applyBorder="0" applyAlignment="0" applyProtection="0"/>
    <xf numFmtId="0" fontId="102" fillId="16" borderId="0" applyNumberFormat="0" applyBorder="0" applyAlignment="0" applyProtection="0"/>
    <xf numFmtId="0" fontId="102" fillId="18" borderId="0" applyNumberFormat="0" applyBorder="0" applyAlignment="0" applyProtection="0"/>
    <xf numFmtId="0" fontId="102" fillId="19" borderId="0" applyNumberFormat="0" applyBorder="0" applyAlignment="0" applyProtection="0"/>
    <xf numFmtId="0" fontId="102" fillId="20" borderId="0" applyNumberFormat="0" applyBorder="0" applyAlignment="0" applyProtection="0"/>
    <xf numFmtId="0" fontId="102" fillId="22" borderId="0" applyNumberFormat="0" applyBorder="0" applyAlignment="0" applyProtection="0"/>
    <xf numFmtId="0" fontId="102" fillId="23" borderId="0" applyNumberFormat="0" applyBorder="0" applyAlignment="0" applyProtection="0"/>
    <xf numFmtId="0" fontId="102" fillId="24" borderId="0" applyNumberFormat="0" applyBorder="0" applyAlignment="0" applyProtection="0"/>
    <xf numFmtId="0" fontId="102" fillId="26" borderId="0" applyNumberFormat="0" applyBorder="0" applyAlignment="0" applyProtection="0"/>
    <xf numFmtId="0" fontId="102" fillId="27" borderId="0" applyNumberFormat="0" applyBorder="0" applyAlignment="0" applyProtection="0"/>
    <xf numFmtId="0" fontId="102" fillId="28" borderId="0" applyNumberFormat="0" applyBorder="0" applyAlignment="0" applyProtection="0"/>
    <xf numFmtId="0" fontId="102" fillId="30" borderId="0" applyNumberFormat="0" applyBorder="0" applyAlignment="0" applyProtection="0"/>
    <xf numFmtId="0" fontId="102" fillId="31" borderId="0" applyNumberFormat="0" applyBorder="0" applyAlignment="0" applyProtection="0"/>
    <xf numFmtId="0" fontId="102" fillId="32" borderId="0" applyNumberFormat="0" applyBorder="0" applyAlignment="0" applyProtection="0"/>
    <xf numFmtId="0" fontId="102" fillId="34" borderId="0" applyNumberFormat="0" applyBorder="0" applyAlignment="0" applyProtection="0"/>
    <xf numFmtId="0" fontId="102" fillId="35" borderId="0" applyNumberFormat="0" applyBorder="0" applyAlignment="0" applyProtection="0"/>
    <xf numFmtId="0" fontId="102" fillId="36" borderId="0" applyNumberFormat="0" applyBorder="0" applyAlignment="0" applyProtection="0"/>
    <xf numFmtId="0" fontId="101" fillId="0" borderId="0"/>
    <xf numFmtId="0" fontId="101" fillId="12" borderId="11" applyNumberFormat="0" applyFont="0" applyAlignment="0" applyProtection="0"/>
    <xf numFmtId="0" fontId="101" fillId="14" borderId="0" applyNumberFormat="0" applyBorder="0" applyAlignment="0" applyProtection="0"/>
    <xf numFmtId="0" fontId="101" fillId="15" borderId="0" applyNumberFormat="0" applyBorder="0" applyAlignment="0" applyProtection="0"/>
    <xf numFmtId="0" fontId="101" fillId="16" borderId="0" applyNumberFormat="0" applyBorder="0" applyAlignment="0" applyProtection="0"/>
    <xf numFmtId="0" fontId="101" fillId="18" borderId="0" applyNumberFormat="0" applyBorder="0" applyAlignment="0" applyProtection="0"/>
    <xf numFmtId="0" fontId="101" fillId="19" borderId="0" applyNumberFormat="0" applyBorder="0" applyAlignment="0" applyProtection="0"/>
    <xf numFmtId="0" fontId="101" fillId="20" borderId="0" applyNumberFormat="0" applyBorder="0" applyAlignment="0" applyProtection="0"/>
    <xf numFmtId="0" fontId="101" fillId="22" borderId="0" applyNumberFormat="0" applyBorder="0" applyAlignment="0" applyProtection="0"/>
    <xf numFmtId="0" fontId="101" fillId="23" borderId="0" applyNumberFormat="0" applyBorder="0" applyAlignment="0" applyProtection="0"/>
    <xf numFmtId="0" fontId="101" fillId="24" borderId="0" applyNumberFormat="0" applyBorder="0" applyAlignment="0" applyProtection="0"/>
    <xf numFmtId="0" fontId="101" fillId="26" borderId="0" applyNumberFormat="0" applyBorder="0" applyAlignment="0" applyProtection="0"/>
    <xf numFmtId="0" fontId="101" fillId="27" borderId="0" applyNumberFormat="0" applyBorder="0" applyAlignment="0" applyProtection="0"/>
    <xf numFmtId="0" fontId="101" fillId="28" borderId="0" applyNumberFormat="0" applyBorder="0" applyAlignment="0" applyProtection="0"/>
    <xf numFmtId="0" fontId="101" fillId="30" borderId="0" applyNumberFormat="0" applyBorder="0" applyAlignment="0" applyProtection="0"/>
    <xf numFmtId="0" fontId="101" fillId="31" borderId="0" applyNumberFormat="0" applyBorder="0" applyAlignment="0" applyProtection="0"/>
    <xf numFmtId="0" fontId="101" fillId="32" borderId="0" applyNumberFormat="0" applyBorder="0" applyAlignment="0" applyProtection="0"/>
    <xf numFmtId="0" fontId="101" fillId="34" borderId="0" applyNumberFormat="0" applyBorder="0" applyAlignment="0" applyProtection="0"/>
    <xf numFmtId="0" fontId="101" fillId="35" borderId="0" applyNumberFormat="0" applyBorder="0" applyAlignment="0" applyProtection="0"/>
    <xf numFmtId="0" fontId="101" fillId="36" borderId="0" applyNumberFormat="0" applyBorder="0" applyAlignment="0" applyProtection="0"/>
    <xf numFmtId="0" fontId="100" fillId="0" borderId="0"/>
    <xf numFmtId="0" fontId="100" fillId="12" borderId="11" applyNumberFormat="0" applyFont="0" applyAlignment="0" applyProtection="0"/>
    <xf numFmtId="0" fontId="100" fillId="14" borderId="0" applyNumberFormat="0" applyBorder="0" applyAlignment="0" applyProtection="0"/>
    <xf numFmtId="0" fontId="100" fillId="15" borderId="0" applyNumberFormat="0" applyBorder="0" applyAlignment="0" applyProtection="0"/>
    <xf numFmtId="0" fontId="100" fillId="16" borderId="0" applyNumberFormat="0" applyBorder="0" applyAlignment="0" applyProtection="0"/>
    <xf numFmtId="0" fontId="100" fillId="18" borderId="0" applyNumberFormat="0" applyBorder="0" applyAlignment="0" applyProtection="0"/>
    <xf numFmtId="0" fontId="100" fillId="19" borderId="0" applyNumberFormat="0" applyBorder="0" applyAlignment="0" applyProtection="0"/>
    <xf numFmtId="0" fontId="100" fillId="20" borderId="0" applyNumberFormat="0" applyBorder="0" applyAlignment="0" applyProtection="0"/>
    <xf numFmtId="0" fontId="100" fillId="22" borderId="0" applyNumberFormat="0" applyBorder="0" applyAlignment="0" applyProtection="0"/>
    <xf numFmtId="0" fontId="100" fillId="23" borderId="0" applyNumberFormat="0" applyBorder="0" applyAlignment="0" applyProtection="0"/>
    <xf numFmtId="0" fontId="100" fillId="24" borderId="0" applyNumberFormat="0" applyBorder="0" applyAlignment="0" applyProtection="0"/>
    <xf numFmtId="0" fontId="100" fillId="26" borderId="0" applyNumberFormat="0" applyBorder="0" applyAlignment="0" applyProtection="0"/>
    <xf numFmtId="0" fontId="100" fillId="27" borderId="0" applyNumberFormat="0" applyBorder="0" applyAlignment="0" applyProtection="0"/>
    <xf numFmtId="0" fontId="100" fillId="28" borderId="0" applyNumberFormat="0" applyBorder="0" applyAlignment="0" applyProtection="0"/>
    <xf numFmtId="0" fontId="100" fillId="30" borderId="0" applyNumberFormat="0" applyBorder="0" applyAlignment="0" applyProtection="0"/>
    <xf numFmtId="0" fontId="100" fillId="31" borderId="0" applyNumberFormat="0" applyBorder="0" applyAlignment="0" applyProtection="0"/>
    <xf numFmtId="0" fontId="100" fillId="32" borderId="0" applyNumberFormat="0" applyBorder="0" applyAlignment="0" applyProtection="0"/>
    <xf numFmtId="0" fontId="100" fillId="34" borderId="0" applyNumberFormat="0" applyBorder="0" applyAlignment="0" applyProtection="0"/>
    <xf numFmtId="0" fontId="100" fillId="35" borderId="0" applyNumberFormat="0" applyBorder="0" applyAlignment="0" applyProtection="0"/>
    <xf numFmtId="0" fontId="100" fillId="36" borderId="0" applyNumberFormat="0" applyBorder="0" applyAlignment="0" applyProtection="0"/>
    <xf numFmtId="0" fontId="99" fillId="0" borderId="0"/>
    <xf numFmtId="0" fontId="99" fillId="12" borderId="11" applyNumberFormat="0" applyFont="0" applyAlignment="0" applyProtection="0"/>
    <xf numFmtId="0" fontId="99" fillId="14" borderId="0" applyNumberFormat="0" applyBorder="0" applyAlignment="0" applyProtection="0"/>
    <xf numFmtId="0" fontId="99" fillId="15" borderId="0" applyNumberFormat="0" applyBorder="0" applyAlignment="0" applyProtection="0"/>
    <xf numFmtId="0" fontId="99" fillId="16" borderId="0" applyNumberFormat="0" applyBorder="0" applyAlignment="0" applyProtection="0"/>
    <xf numFmtId="0" fontId="99" fillId="18" borderId="0" applyNumberFormat="0" applyBorder="0" applyAlignment="0" applyProtection="0"/>
    <xf numFmtId="0" fontId="99" fillId="19" borderId="0" applyNumberFormat="0" applyBorder="0" applyAlignment="0" applyProtection="0"/>
    <xf numFmtId="0" fontId="99" fillId="20" borderId="0" applyNumberFormat="0" applyBorder="0" applyAlignment="0" applyProtection="0"/>
    <xf numFmtId="0" fontId="99" fillId="22" borderId="0" applyNumberFormat="0" applyBorder="0" applyAlignment="0" applyProtection="0"/>
    <xf numFmtId="0" fontId="99" fillId="23" borderId="0" applyNumberFormat="0" applyBorder="0" applyAlignment="0" applyProtection="0"/>
    <xf numFmtId="0" fontId="99" fillId="24" borderId="0" applyNumberFormat="0" applyBorder="0" applyAlignment="0" applyProtection="0"/>
    <xf numFmtId="0" fontId="99" fillId="26" borderId="0" applyNumberFormat="0" applyBorder="0" applyAlignment="0" applyProtection="0"/>
    <xf numFmtId="0" fontId="99" fillId="27" borderId="0" applyNumberFormat="0" applyBorder="0" applyAlignment="0" applyProtection="0"/>
    <xf numFmtId="0" fontId="99" fillId="28" borderId="0" applyNumberFormat="0" applyBorder="0" applyAlignment="0" applyProtection="0"/>
    <xf numFmtId="0" fontId="99" fillId="30" borderId="0" applyNumberFormat="0" applyBorder="0" applyAlignment="0" applyProtection="0"/>
    <xf numFmtId="0" fontId="99" fillId="31" borderId="0" applyNumberFormat="0" applyBorder="0" applyAlignment="0" applyProtection="0"/>
    <xf numFmtId="0" fontId="99" fillId="32" borderId="0" applyNumberFormat="0" applyBorder="0" applyAlignment="0" applyProtection="0"/>
    <xf numFmtId="0" fontId="99" fillId="34" borderId="0" applyNumberFormat="0" applyBorder="0" applyAlignment="0" applyProtection="0"/>
    <xf numFmtId="0" fontId="99" fillId="35" borderId="0" applyNumberFormat="0" applyBorder="0" applyAlignment="0" applyProtection="0"/>
    <xf numFmtId="0" fontId="99" fillId="36" borderId="0" applyNumberFormat="0" applyBorder="0" applyAlignment="0" applyProtection="0"/>
    <xf numFmtId="0" fontId="98" fillId="0" borderId="0"/>
    <xf numFmtId="0" fontId="98" fillId="12" borderId="11" applyNumberFormat="0" applyFont="0" applyAlignment="0" applyProtection="0"/>
    <xf numFmtId="0" fontId="98" fillId="14" borderId="0" applyNumberFormat="0" applyBorder="0" applyAlignment="0" applyProtection="0"/>
    <xf numFmtId="0" fontId="98" fillId="15" borderId="0" applyNumberFormat="0" applyBorder="0" applyAlignment="0" applyProtection="0"/>
    <xf numFmtId="0" fontId="98" fillId="16" borderId="0" applyNumberFormat="0" applyBorder="0" applyAlignment="0" applyProtection="0"/>
    <xf numFmtId="0" fontId="98" fillId="18" borderId="0" applyNumberFormat="0" applyBorder="0" applyAlignment="0" applyProtection="0"/>
    <xf numFmtId="0" fontId="98" fillId="19" borderId="0" applyNumberFormat="0" applyBorder="0" applyAlignment="0" applyProtection="0"/>
    <xf numFmtId="0" fontId="98" fillId="20" borderId="0" applyNumberFormat="0" applyBorder="0" applyAlignment="0" applyProtection="0"/>
    <xf numFmtId="0" fontId="98" fillId="22" borderId="0" applyNumberFormat="0" applyBorder="0" applyAlignment="0" applyProtection="0"/>
    <xf numFmtId="0" fontId="98" fillId="23" borderId="0" applyNumberFormat="0" applyBorder="0" applyAlignment="0" applyProtection="0"/>
    <xf numFmtId="0" fontId="98" fillId="24" borderId="0" applyNumberFormat="0" applyBorder="0" applyAlignment="0" applyProtection="0"/>
    <xf numFmtId="0" fontId="98" fillId="26" borderId="0" applyNumberFormat="0" applyBorder="0" applyAlignment="0" applyProtection="0"/>
    <xf numFmtId="0" fontId="98" fillId="27" borderId="0" applyNumberFormat="0" applyBorder="0" applyAlignment="0" applyProtection="0"/>
    <xf numFmtId="0" fontId="98" fillId="28" borderId="0" applyNumberFormat="0" applyBorder="0" applyAlignment="0" applyProtection="0"/>
    <xf numFmtId="0" fontId="98" fillId="30" borderId="0" applyNumberFormat="0" applyBorder="0" applyAlignment="0" applyProtection="0"/>
    <xf numFmtId="0" fontId="98" fillId="31" borderId="0" applyNumberFormat="0" applyBorder="0" applyAlignment="0" applyProtection="0"/>
    <xf numFmtId="0" fontId="98" fillId="32" borderId="0" applyNumberFormat="0" applyBorder="0" applyAlignment="0" applyProtection="0"/>
    <xf numFmtId="0" fontId="98" fillId="34" borderId="0" applyNumberFormat="0" applyBorder="0" applyAlignment="0" applyProtection="0"/>
    <xf numFmtId="0" fontId="98" fillId="35" borderId="0" applyNumberFormat="0" applyBorder="0" applyAlignment="0" applyProtection="0"/>
    <xf numFmtId="0" fontId="98" fillId="36" borderId="0" applyNumberFormat="0" applyBorder="0" applyAlignment="0" applyProtection="0"/>
    <xf numFmtId="0" fontId="97" fillId="0" borderId="0"/>
    <xf numFmtId="0" fontId="97" fillId="12" borderId="11" applyNumberFormat="0" applyFont="0" applyAlignment="0" applyProtection="0"/>
    <xf numFmtId="0" fontId="97" fillId="14" borderId="0" applyNumberFormat="0" applyBorder="0" applyAlignment="0" applyProtection="0"/>
    <xf numFmtId="0" fontId="97" fillId="15" borderId="0" applyNumberFormat="0" applyBorder="0" applyAlignment="0" applyProtection="0"/>
    <xf numFmtId="0" fontId="97" fillId="16" borderId="0" applyNumberFormat="0" applyBorder="0" applyAlignment="0" applyProtection="0"/>
    <xf numFmtId="0" fontId="97" fillId="18" borderId="0" applyNumberFormat="0" applyBorder="0" applyAlignment="0" applyProtection="0"/>
    <xf numFmtId="0" fontId="97" fillId="19" borderId="0" applyNumberFormat="0" applyBorder="0" applyAlignment="0" applyProtection="0"/>
    <xf numFmtId="0" fontId="97" fillId="20" borderId="0" applyNumberFormat="0" applyBorder="0" applyAlignment="0" applyProtection="0"/>
    <xf numFmtId="0" fontId="97" fillId="22" borderId="0" applyNumberFormat="0" applyBorder="0" applyAlignment="0" applyProtection="0"/>
    <xf numFmtId="0" fontId="97" fillId="23" borderId="0" applyNumberFormat="0" applyBorder="0" applyAlignment="0" applyProtection="0"/>
    <xf numFmtId="0" fontId="97" fillId="24" borderId="0" applyNumberFormat="0" applyBorder="0" applyAlignment="0" applyProtection="0"/>
    <xf numFmtId="0" fontId="97" fillId="26" borderId="0" applyNumberFormat="0" applyBorder="0" applyAlignment="0" applyProtection="0"/>
    <xf numFmtId="0" fontId="97" fillId="27" borderId="0" applyNumberFormat="0" applyBorder="0" applyAlignment="0" applyProtection="0"/>
    <xf numFmtId="0" fontId="97" fillId="28" borderId="0" applyNumberFormat="0" applyBorder="0" applyAlignment="0" applyProtection="0"/>
    <xf numFmtId="0" fontId="97" fillId="30" borderId="0" applyNumberFormat="0" applyBorder="0" applyAlignment="0" applyProtection="0"/>
    <xf numFmtId="0" fontId="97" fillId="31" borderId="0" applyNumberFormat="0" applyBorder="0" applyAlignment="0" applyProtection="0"/>
    <xf numFmtId="0" fontId="97" fillId="32" borderId="0" applyNumberFormat="0" applyBorder="0" applyAlignment="0" applyProtection="0"/>
    <xf numFmtId="0" fontId="97" fillId="34" borderId="0" applyNumberFormat="0" applyBorder="0" applyAlignment="0" applyProtection="0"/>
    <xf numFmtId="0" fontId="97" fillId="35" borderId="0" applyNumberFormat="0" applyBorder="0" applyAlignment="0" applyProtection="0"/>
    <xf numFmtId="0" fontId="97" fillId="36" borderId="0" applyNumberFormat="0" applyBorder="0" applyAlignment="0" applyProtection="0"/>
    <xf numFmtId="0" fontId="96" fillId="0" borderId="0"/>
    <xf numFmtId="0" fontId="96" fillId="12" borderId="11" applyNumberFormat="0" applyFont="0" applyAlignment="0" applyProtection="0"/>
    <xf numFmtId="0" fontId="96" fillId="14" borderId="0" applyNumberFormat="0" applyBorder="0" applyAlignment="0" applyProtection="0"/>
    <xf numFmtId="0" fontId="96" fillId="15" borderId="0" applyNumberFormat="0" applyBorder="0" applyAlignment="0" applyProtection="0"/>
    <xf numFmtId="0" fontId="96" fillId="16" borderId="0" applyNumberFormat="0" applyBorder="0" applyAlignment="0" applyProtection="0"/>
    <xf numFmtId="0" fontId="96" fillId="18" borderId="0" applyNumberFormat="0" applyBorder="0" applyAlignment="0" applyProtection="0"/>
    <xf numFmtId="0" fontId="96" fillId="19" borderId="0" applyNumberFormat="0" applyBorder="0" applyAlignment="0" applyProtection="0"/>
    <xf numFmtId="0" fontId="96" fillId="20" borderId="0" applyNumberFormat="0" applyBorder="0" applyAlignment="0" applyProtection="0"/>
    <xf numFmtId="0" fontId="96" fillId="22" borderId="0" applyNumberFormat="0" applyBorder="0" applyAlignment="0" applyProtection="0"/>
    <xf numFmtId="0" fontId="96" fillId="23" borderId="0" applyNumberFormat="0" applyBorder="0" applyAlignment="0" applyProtection="0"/>
    <xf numFmtId="0" fontId="96" fillId="24" borderId="0" applyNumberFormat="0" applyBorder="0" applyAlignment="0" applyProtection="0"/>
    <xf numFmtId="0" fontId="96" fillId="26" borderId="0" applyNumberFormat="0" applyBorder="0" applyAlignment="0" applyProtection="0"/>
    <xf numFmtId="0" fontId="96" fillId="27" borderId="0" applyNumberFormat="0" applyBorder="0" applyAlignment="0" applyProtection="0"/>
    <xf numFmtId="0" fontId="96" fillId="28" borderId="0" applyNumberFormat="0" applyBorder="0" applyAlignment="0" applyProtection="0"/>
    <xf numFmtId="0" fontId="96" fillId="30" borderId="0" applyNumberFormat="0" applyBorder="0" applyAlignment="0" applyProtection="0"/>
    <xf numFmtId="0" fontId="96" fillId="31" borderId="0" applyNumberFormat="0" applyBorder="0" applyAlignment="0" applyProtection="0"/>
    <xf numFmtId="0" fontId="96" fillId="32" borderId="0" applyNumberFormat="0" applyBorder="0" applyAlignment="0" applyProtection="0"/>
    <xf numFmtId="0" fontId="96" fillId="34" borderId="0" applyNumberFormat="0" applyBorder="0" applyAlignment="0" applyProtection="0"/>
    <xf numFmtId="0" fontId="96" fillId="35" borderId="0" applyNumberFormat="0" applyBorder="0" applyAlignment="0" applyProtection="0"/>
    <xf numFmtId="0" fontId="96" fillId="36" borderId="0" applyNumberFormat="0" applyBorder="0" applyAlignment="0" applyProtection="0"/>
    <xf numFmtId="0" fontId="95" fillId="0" borderId="0"/>
    <xf numFmtId="0" fontId="95" fillId="12" borderId="11" applyNumberFormat="0" applyFont="0" applyAlignment="0" applyProtection="0"/>
    <xf numFmtId="0" fontId="95" fillId="14" borderId="0" applyNumberFormat="0" applyBorder="0" applyAlignment="0" applyProtection="0"/>
    <xf numFmtId="0" fontId="95" fillId="15" borderId="0" applyNumberFormat="0" applyBorder="0" applyAlignment="0" applyProtection="0"/>
    <xf numFmtId="0" fontId="95" fillId="16" borderId="0" applyNumberFormat="0" applyBorder="0" applyAlignment="0" applyProtection="0"/>
    <xf numFmtId="0" fontId="95" fillId="18" borderId="0" applyNumberFormat="0" applyBorder="0" applyAlignment="0" applyProtection="0"/>
    <xf numFmtId="0" fontId="95" fillId="19" borderId="0" applyNumberFormat="0" applyBorder="0" applyAlignment="0" applyProtection="0"/>
    <xf numFmtId="0" fontId="95" fillId="20" borderId="0" applyNumberFormat="0" applyBorder="0" applyAlignment="0" applyProtection="0"/>
    <xf numFmtId="0" fontId="95" fillId="22" borderId="0" applyNumberFormat="0" applyBorder="0" applyAlignment="0" applyProtection="0"/>
    <xf numFmtId="0" fontId="95" fillId="23" borderId="0" applyNumberFormat="0" applyBorder="0" applyAlignment="0" applyProtection="0"/>
    <xf numFmtId="0" fontId="95" fillId="24" borderId="0" applyNumberFormat="0" applyBorder="0" applyAlignment="0" applyProtection="0"/>
    <xf numFmtId="0" fontId="95" fillId="26" borderId="0" applyNumberFormat="0" applyBorder="0" applyAlignment="0" applyProtection="0"/>
    <xf numFmtId="0" fontId="95" fillId="27" borderId="0" applyNumberFormat="0" applyBorder="0" applyAlignment="0" applyProtection="0"/>
    <xf numFmtId="0" fontId="95" fillId="28" borderId="0" applyNumberFormat="0" applyBorder="0" applyAlignment="0" applyProtection="0"/>
    <xf numFmtId="0" fontId="95" fillId="30" borderId="0" applyNumberFormat="0" applyBorder="0" applyAlignment="0" applyProtection="0"/>
    <xf numFmtId="0" fontId="95" fillId="31" borderId="0" applyNumberFormat="0" applyBorder="0" applyAlignment="0" applyProtection="0"/>
    <xf numFmtId="0" fontId="95" fillId="32" borderId="0" applyNumberFormat="0" applyBorder="0" applyAlignment="0" applyProtection="0"/>
    <xf numFmtId="0" fontId="95" fillId="34" borderId="0" applyNumberFormat="0" applyBorder="0" applyAlignment="0" applyProtection="0"/>
    <xf numFmtId="0" fontId="95" fillId="35" borderId="0" applyNumberFormat="0" applyBorder="0" applyAlignment="0" applyProtection="0"/>
    <xf numFmtId="0" fontId="95" fillId="36" borderId="0" applyNumberFormat="0" applyBorder="0" applyAlignment="0" applyProtection="0"/>
    <xf numFmtId="0" fontId="94" fillId="0" borderId="0"/>
    <xf numFmtId="0" fontId="94" fillId="12" borderId="11" applyNumberFormat="0" applyFont="0" applyAlignment="0" applyProtection="0"/>
    <xf numFmtId="0" fontId="94" fillId="14" borderId="0" applyNumberFormat="0" applyBorder="0" applyAlignment="0" applyProtection="0"/>
    <xf numFmtId="0" fontId="94" fillId="15" borderId="0" applyNumberFormat="0" applyBorder="0" applyAlignment="0" applyProtection="0"/>
    <xf numFmtId="0" fontId="94" fillId="16" borderId="0" applyNumberFormat="0" applyBorder="0" applyAlignment="0" applyProtection="0"/>
    <xf numFmtId="0" fontId="94" fillId="18" borderId="0" applyNumberFormat="0" applyBorder="0" applyAlignment="0" applyProtection="0"/>
    <xf numFmtId="0" fontId="94" fillId="19" borderId="0" applyNumberFormat="0" applyBorder="0" applyAlignment="0" applyProtection="0"/>
    <xf numFmtId="0" fontId="94" fillId="20" borderId="0" applyNumberFormat="0" applyBorder="0" applyAlignment="0" applyProtection="0"/>
    <xf numFmtId="0" fontId="94" fillId="22" borderId="0" applyNumberFormat="0" applyBorder="0" applyAlignment="0" applyProtection="0"/>
    <xf numFmtId="0" fontId="94" fillId="23" borderId="0" applyNumberFormat="0" applyBorder="0" applyAlignment="0" applyProtection="0"/>
    <xf numFmtId="0" fontId="94" fillId="24" borderId="0" applyNumberFormat="0" applyBorder="0" applyAlignment="0" applyProtection="0"/>
    <xf numFmtId="0" fontId="94" fillId="26" borderId="0" applyNumberFormat="0" applyBorder="0" applyAlignment="0" applyProtection="0"/>
    <xf numFmtId="0" fontId="94" fillId="27" borderId="0" applyNumberFormat="0" applyBorder="0" applyAlignment="0" applyProtection="0"/>
    <xf numFmtId="0" fontId="94" fillId="28" borderId="0" applyNumberFormat="0" applyBorder="0" applyAlignment="0" applyProtection="0"/>
    <xf numFmtId="0" fontId="94" fillId="30" borderId="0" applyNumberFormat="0" applyBorder="0" applyAlignment="0" applyProtection="0"/>
    <xf numFmtId="0" fontId="94" fillId="31" borderId="0" applyNumberFormat="0" applyBorder="0" applyAlignment="0" applyProtection="0"/>
    <xf numFmtId="0" fontId="94" fillId="32" borderId="0" applyNumberFormat="0" applyBorder="0" applyAlignment="0" applyProtection="0"/>
    <xf numFmtId="0" fontId="94" fillId="34" borderId="0" applyNumberFormat="0" applyBorder="0" applyAlignment="0" applyProtection="0"/>
    <xf numFmtId="0" fontId="94" fillId="35" borderId="0" applyNumberFormat="0" applyBorder="0" applyAlignment="0" applyProtection="0"/>
    <xf numFmtId="0" fontId="94" fillId="36" borderId="0" applyNumberFormat="0" applyBorder="0" applyAlignment="0" applyProtection="0"/>
    <xf numFmtId="0" fontId="93" fillId="0" borderId="0"/>
    <xf numFmtId="0" fontId="93" fillId="12" borderId="11" applyNumberFormat="0" applyFont="0" applyAlignment="0" applyProtection="0"/>
    <xf numFmtId="0" fontId="93" fillId="14" borderId="0" applyNumberFormat="0" applyBorder="0" applyAlignment="0" applyProtection="0"/>
    <xf numFmtId="0" fontId="93" fillId="15" borderId="0" applyNumberFormat="0" applyBorder="0" applyAlignment="0" applyProtection="0"/>
    <xf numFmtId="0" fontId="93" fillId="16" borderId="0" applyNumberFormat="0" applyBorder="0" applyAlignment="0" applyProtection="0"/>
    <xf numFmtId="0" fontId="93" fillId="18" borderId="0" applyNumberFormat="0" applyBorder="0" applyAlignment="0" applyProtection="0"/>
    <xf numFmtId="0" fontId="93" fillId="19" borderId="0" applyNumberFormat="0" applyBorder="0" applyAlignment="0" applyProtection="0"/>
    <xf numFmtId="0" fontId="93" fillId="20" borderId="0" applyNumberFormat="0" applyBorder="0" applyAlignment="0" applyProtection="0"/>
    <xf numFmtId="0" fontId="93" fillId="22" borderId="0" applyNumberFormat="0" applyBorder="0" applyAlignment="0" applyProtection="0"/>
    <xf numFmtId="0" fontId="93" fillId="23" borderId="0" applyNumberFormat="0" applyBorder="0" applyAlignment="0" applyProtection="0"/>
    <xf numFmtId="0" fontId="93" fillId="24" borderId="0" applyNumberFormat="0" applyBorder="0" applyAlignment="0" applyProtection="0"/>
    <xf numFmtId="0" fontId="93" fillId="26" borderId="0" applyNumberFormat="0" applyBorder="0" applyAlignment="0" applyProtection="0"/>
    <xf numFmtId="0" fontId="93" fillId="27" borderId="0" applyNumberFormat="0" applyBorder="0" applyAlignment="0" applyProtection="0"/>
    <xf numFmtId="0" fontId="93" fillId="28" borderId="0" applyNumberFormat="0" applyBorder="0" applyAlignment="0" applyProtection="0"/>
    <xf numFmtId="0" fontId="93" fillId="30" borderId="0" applyNumberFormat="0" applyBorder="0" applyAlignment="0" applyProtection="0"/>
    <xf numFmtId="0" fontId="93" fillId="31" borderId="0" applyNumberFormat="0" applyBorder="0" applyAlignment="0" applyProtection="0"/>
    <xf numFmtId="0" fontId="93" fillId="32" borderId="0" applyNumberFormat="0" applyBorder="0" applyAlignment="0" applyProtection="0"/>
    <xf numFmtId="0" fontId="93" fillId="34" borderId="0" applyNumberFormat="0" applyBorder="0" applyAlignment="0" applyProtection="0"/>
    <xf numFmtId="0" fontId="93" fillId="35" borderId="0" applyNumberFormat="0" applyBorder="0" applyAlignment="0" applyProtection="0"/>
    <xf numFmtId="0" fontId="93" fillId="36" borderId="0" applyNumberFormat="0" applyBorder="0" applyAlignment="0" applyProtection="0"/>
    <xf numFmtId="0" fontId="92" fillId="0" borderId="0"/>
    <xf numFmtId="0" fontId="92" fillId="12" borderId="11" applyNumberFormat="0" applyFont="0" applyAlignment="0" applyProtection="0"/>
    <xf numFmtId="0" fontId="92" fillId="14" borderId="0" applyNumberFormat="0" applyBorder="0" applyAlignment="0" applyProtection="0"/>
    <xf numFmtId="0" fontId="92" fillId="15" borderId="0" applyNumberFormat="0" applyBorder="0" applyAlignment="0" applyProtection="0"/>
    <xf numFmtId="0" fontId="92" fillId="16" borderId="0" applyNumberFormat="0" applyBorder="0" applyAlignment="0" applyProtection="0"/>
    <xf numFmtId="0" fontId="92" fillId="18" borderId="0" applyNumberFormat="0" applyBorder="0" applyAlignment="0" applyProtection="0"/>
    <xf numFmtId="0" fontId="92" fillId="19" borderId="0" applyNumberFormat="0" applyBorder="0" applyAlignment="0" applyProtection="0"/>
    <xf numFmtId="0" fontId="92" fillId="20" borderId="0" applyNumberFormat="0" applyBorder="0" applyAlignment="0" applyProtection="0"/>
    <xf numFmtId="0" fontId="92" fillId="22" borderId="0" applyNumberFormat="0" applyBorder="0" applyAlignment="0" applyProtection="0"/>
    <xf numFmtId="0" fontId="92" fillId="23" borderId="0" applyNumberFormat="0" applyBorder="0" applyAlignment="0" applyProtection="0"/>
    <xf numFmtId="0" fontId="92" fillId="24" borderId="0" applyNumberFormat="0" applyBorder="0" applyAlignment="0" applyProtection="0"/>
    <xf numFmtId="0" fontId="92" fillId="26" borderId="0" applyNumberFormat="0" applyBorder="0" applyAlignment="0" applyProtection="0"/>
    <xf numFmtId="0" fontId="92" fillId="27" borderId="0" applyNumberFormat="0" applyBorder="0" applyAlignment="0" applyProtection="0"/>
    <xf numFmtId="0" fontId="92" fillId="28" borderId="0" applyNumberFormat="0" applyBorder="0" applyAlignment="0" applyProtection="0"/>
    <xf numFmtId="0" fontId="92" fillId="30" borderId="0" applyNumberFormat="0" applyBorder="0" applyAlignment="0" applyProtection="0"/>
    <xf numFmtId="0" fontId="92" fillId="31" borderId="0" applyNumberFormat="0" applyBorder="0" applyAlignment="0" applyProtection="0"/>
    <xf numFmtId="0" fontId="92" fillId="32" borderId="0" applyNumberFormat="0" applyBorder="0" applyAlignment="0" applyProtection="0"/>
    <xf numFmtId="0" fontId="92" fillId="34" borderId="0" applyNumberFormat="0" applyBorder="0" applyAlignment="0" applyProtection="0"/>
    <xf numFmtId="0" fontId="92" fillId="35" borderId="0" applyNumberFormat="0" applyBorder="0" applyAlignment="0" applyProtection="0"/>
    <xf numFmtId="0" fontId="92" fillId="36" borderId="0" applyNumberFormat="0" applyBorder="0" applyAlignment="0" applyProtection="0"/>
    <xf numFmtId="0" fontId="91" fillId="0" borderId="0"/>
    <xf numFmtId="0" fontId="91" fillId="12" borderId="11" applyNumberFormat="0" applyFont="0" applyAlignment="0" applyProtection="0"/>
    <xf numFmtId="0" fontId="91" fillId="14" borderId="0" applyNumberFormat="0" applyBorder="0" applyAlignment="0" applyProtection="0"/>
    <xf numFmtId="0" fontId="91" fillId="15" borderId="0" applyNumberFormat="0" applyBorder="0" applyAlignment="0" applyProtection="0"/>
    <xf numFmtId="0" fontId="91" fillId="16" borderId="0" applyNumberFormat="0" applyBorder="0" applyAlignment="0" applyProtection="0"/>
    <xf numFmtId="0" fontId="91" fillId="18" borderId="0" applyNumberFormat="0" applyBorder="0" applyAlignment="0" applyProtection="0"/>
    <xf numFmtId="0" fontId="91" fillId="19" borderId="0" applyNumberFormat="0" applyBorder="0" applyAlignment="0" applyProtection="0"/>
    <xf numFmtId="0" fontId="91" fillId="20" borderId="0" applyNumberFormat="0" applyBorder="0" applyAlignment="0" applyProtection="0"/>
    <xf numFmtId="0" fontId="91" fillId="22" borderId="0" applyNumberFormat="0" applyBorder="0" applyAlignment="0" applyProtection="0"/>
    <xf numFmtId="0" fontId="91" fillId="23" borderId="0" applyNumberFormat="0" applyBorder="0" applyAlignment="0" applyProtection="0"/>
    <xf numFmtId="0" fontId="91" fillId="24" borderId="0" applyNumberFormat="0" applyBorder="0" applyAlignment="0" applyProtection="0"/>
    <xf numFmtId="0" fontId="91" fillId="26" borderId="0" applyNumberFormat="0" applyBorder="0" applyAlignment="0" applyProtection="0"/>
    <xf numFmtId="0" fontId="91" fillId="27" borderId="0" applyNumberFormat="0" applyBorder="0" applyAlignment="0" applyProtection="0"/>
    <xf numFmtId="0" fontId="91" fillId="28" borderId="0" applyNumberFormat="0" applyBorder="0" applyAlignment="0" applyProtection="0"/>
    <xf numFmtId="0" fontId="91" fillId="30" borderId="0" applyNumberFormat="0" applyBorder="0" applyAlignment="0" applyProtection="0"/>
    <xf numFmtId="0" fontId="91" fillId="31" borderId="0" applyNumberFormat="0" applyBorder="0" applyAlignment="0" applyProtection="0"/>
    <xf numFmtId="0" fontId="91" fillId="32" borderId="0" applyNumberFormat="0" applyBorder="0" applyAlignment="0" applyProtection="0"/>
    <xf numFmtId="0" fontId="91" fillId="34" borderId="0" applyNumberFormat="0" applyBorder="0" applyAlignment="0" applyProtection="0"/>
    <xf numFmtId="0" fontId="91" fillId="35" borderId="0" applyNumberFormat="0" applyBorder="0" applyAlignment="0" applyProtection="0"/>
    <xf numFmtId="0" fontId="91" fillId="36" borderId="0" applyNumberFormat="0" applyBorder="0" applyAlignment="0" applyProtection="0"/>
    <xf numFmtId="0" fontId="90" fillId="0" borderId="0"/>
    <xf numFmtId="0" fontId="90" fillId="12" borderId="11" applyNumberFormat="0" applyFont="0" applyAlignment="0" applyProtection="0"/>
    <xf numFmtId="0" fontId="90" fillId="14" borderId="0" applyNumberFormat="0" applyBorder="0" applyAlignment="0" applyProtection="0"/>
    <xf numFmtId="0" fontId="90" fillId="15" borderId="0" applyNumberFormat="0" applyBorder="0" applyAlignment="0" applyProtection="0"/>
    <xf numFmtId="0" fontId="90" fillId="16" borderId="0" applyNumberFormat="0" applyBorder="0" applyAlignment="0" applyProtection="0"/>
    <xf numFmtId="0" fontId="90" fillId="18" borderId="0" applyNumberFormat="0" applyBorder="0" applyAlignment="0" applyProtection="0"/>
    <xf numFmtId="0" fontId="90" fillId="19" borderId="0" applyNumberFormat="0" applyBorder="0" applyAlignment="0" applyProtection="0"/>
    <xf numFmtId="0" fontId="90" fillId="20" borderId="0" applyNumberFormat="0" applyBorder="0" applyAlignment="0" applyProtection="0"/>
    <xf numFmtId="0" fontId="90" fillId="22" borderId="0" applyNumberFormat="0" applyBorder="0" applyAlignment="0" applyProtection="0"/>
    <xf numFmtId="0" fontId="90" fillId="23" borderId="0" applyNumberFormat="0" applyBorder="0" applyAlignment="0" applyProtection="0"/>
    <xf numFmtId="0" fontId="90" fillId="24" borderId="0" applyNumberFormat="0" applyBorder="0" applyAlignment="0" applyProtection="0"/>
    <xf numFmtId="0" fontId="90" fillId="26" borderId="0" applyNumberFormat="0" applyBorder="0" applyAlignment="0" applyProtection="0"/>
    <xf numFmtId="0" fontId="90" fillId="27" borderId="0" applyNumberFormat="0" applyBorder="0" applyAlignment="0" applyProtection="0"/>
    <xf numFmtId="0" fontId="90" fillId="28" borderId="0" applyNumberFormat="0" applyBorder="0" applyAlignment="0" applyProtection="0"/>
    <xf numFmtId="0" fontId="90" fillId="30" borderId="0" applyNumberFormat="0" applyBorder="0" applyAlignment="0" applyProtection="0"/>
    <xf numFmtId="0" fontId="90" fillId="31" borderId="0" applyNumberFormat="0" applyBorder="0" applyAlignment="0" applyProtection="0"/>
    <xf numFmtId="0" fontId="90" fillId="32" borderId="0" applyNumberFormat="0" applyBorder="0" applyAlignment="0" applyProtection="0"/>
    <xf numFmtId="0" fontId="90" fillId="34" borderId="0" applyNumberFormat="0" applyBorder="0" applyAlignment="0" applyProtection="0"/>
    <xf numFmtId="0" fontId="90" fillId="35" borderId="0" applyNumberFormat="0" applyBorder="0" applyAlignment="0" applyProtection="0"/>
    <xf numFmtId="0" fontId="90" fillId="36" borderId="0" applyNumberFormat="0" applyBorder="0" applyAlignment="0" applyProtection="0"/>
    <xf numFmtId="0" fontId="89" fillId="0" borderId="0"/>
    <xf numFmtId="0" fontId="89" fillId="12" borderId="11" applyNumberFormat="0" applyFont="0" applyAlignment="0" applyProtection="0"/>
    <xf numFmtId="0" fontId="89" fillId="14" borderId="0" applyNumberFormat="0" applyBorder="0" applyAlignment="0" applyProtection="0"/>
    <xf numFmtId="0" fontId="89" fillId="15" borderId="0" applyNumberFormat="0" applyBorder="0" applyAlignment="0" applyProtection="0"/>
    <xf numFmtId="0" fontId="89" fillId="16" borderId="0" applyNumberFormat="0" applyBorder="0" applyAlignment="0" applyProtection="0"/>
    <xf numFmtId="0" fontId="89" fillId="18" borderId="0" applyNumberFormat="0" applyBorder="0" applyAlignment="0" applyProtection="0"/>
    <xf numFmtId="0" fontId="89" fillId="19" borderId="0" applyNumberFormat="0" applyBorder="0" applyAlignment="0" applyProtection="0"/>
    <xf numFmtId="0" fontId="89" fillId="20" borderId="0" applyNumberFormat="0" applyBorder="0" applyAlignment="0" applyProtection="0"/>
    <xf numFmtId="0" fontId="89" fillId="22" borderId="0" applyNumberFormat="0" applyBorder="0" applyAlignment="0" applyProtection="0"/>
    <xf numFmtId="0" fontId="89" fillId="23" borderId="0" applyNumberFormat="0" applyBorder="0" applyAlignment="0" applyProtection="0"/>
    <xf numFmtId="0" fontId="89" fillId="24" borderId="0" applyNumberFormat="0" applyBorder="0" applyAlignment="0" applyProtection="0"/>
    <xf numFmtId="0" fontId="89" fillId="26" borderId="0" applyNumberFormat="0" applyBorder="0" applyAlignment="0" applyProtection="0"/>
    <xf numFmtId="0" fontId="89" fillId="27" borderId="0" applyNumberFormat="0" applyBorder="0" applyAlignment="0" applyProtection="0"/>
    <xf numFmtId="0" fontId="89" fillId="28" borderId="0" applyNumberFormat="0" applyBorder="0" applyAlignment="0" applyProtection="0"/>
    <xf numFmtId="0" fontId="89" fillId="30" borderId="0" applyNumberFormat="0" applyBorder="0" applyAlignment="0" applyProtection="0"/>
    <xf numFmtId="0" fontId="89" fillId="31" borderId="0" applyNumberFormat="0" applyBorder="0" applyAlignment="0" applyProtection="0"/>
    <xf numFmtId="0" fontId="89" fillId="32" borderId="0" applyNumberFormat="0" applyBorder="0" applyAlignment="0" applyProtection="0"/>
    <xf numFmtId="0" fontId="89" fillId="34" borderId="0" applyNumberFormat="0" applyBorder="0" applyAlignment="0" applyProtection="0"/>
    <xf numFmtId="0" fontId="89" fillId="35" borderId="0" applyNumberFormat="0" applyBorder="0" applyAlignment="0" applyProtection="0"/>
    <xf numFmtId="0" fontId="89" fillId="36" borderId="0" applyNumberFormat="0" applyBorder="0" applyAlignment="0" applyProtection="0"/>
    <xf numFmtId="0" fontId="88" fillId="0" borderId="0"/>
    <xf numFmtId="0" fontId="88" fillId="12" borderId="11" applyNumberFormat="0" applyFont="0" applyAlignment="0" applyProtection="0"/>
    <xf numFmtId="0" fontId="88" fillId="14" borderId="0" applyNumberFormat="0" applyBorder="0" applyAlignment="0" applyProtection="0"/>
    <xf numFmtId="0" fontId="88" fillId="15" borderId="0" applyNumberFormat="0" applyBorder="0" applyAlignment="0" applyProtection="0"/>
    <xf numFmtId="0" fontId="88" fillId="16" borderId="0" applyNumberFormat="0" applyBorder="0" applyAlignment="0" applyProtection="0"/>
    <xf numFmtId="0" fontId="88" fillId="18" borderId="0" applyNumberFormat="0" applyBorder="0" applyAlignment="0" applyProtection="0"/>
    <xf numFmtId="0" fontId="88" fillId="19" borderId="0" applyNumberFormat="0" applyBorder="0" applyAlignment="0" applyProtection="0"/>
    <xf numFmtId="0" fontId="88" fillId="20" borderId="0" applyNumberFormat="0" applyBorder="0" applyAlignment="0" applyProtection="0"/>
    <xf numFmtId="0" fontId="88" fillId="22" borderId="0" applyNumberFormat="0" applyBorder="0" applyAlignment="0" applyProtection="0"/>
    <xf numFmtId="0" fontId="88" fillId="23" borderId="0" applyNumberFormat="0" applyBorder="0" applyAlignment="0" applyProtection="0"/>
    <xf numFmtId="0" fontId="88" fillId="24" borderId="0" applyNumberFormat="0" applyBorder="0" applyAlignment="0" applyProtection="0"/>
    <xf numFmtId="0" fontId="88" fillId="26" borderId="0" applyNumberFormat="0" applyBorder="0" applyAlignment="0" applyProtection="0"/>
    <xf numFmtId="0" fontId="88" fillId="27" borderId="0" applyNumberFormat="0" applyBorder="0" applyAlignment="0" applyProtection="0"/>
    <xf numFmtId="0" fontId="88" fillId="28" borderId="0" applyNumberFormat="0" applyBorder="0" applyAlignment="0" applyProtection="0"/>
    <xf numFmtId="0" fontId="88" fillId="30" borderId="0" applyNumberFormat="0" applyBorder="0" applyAlignment="0" applyProtection="0"/>
    <xf numFmtId="0" fontId="88" fillId="31" borderId="0" applyNumberFormat="0" applyBorder="0" applyAlignment="0" applyProtection="0"/>
    <xf numFmtId="0" fontId="88" fillId="32" borderId="0" applyNumberFormat="0" applyBorder="0" applyAlignment="0" applyProtection="0"/>
    <xf numFmtId="0" fontId="88" fillId="34" borderId="0" applyNumberFormat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7" fillId="0" borderId="0"/>
    <xf numFmtId="0" fontId="87" fillId="12" borderId="11" applyNumberFormat="0" applyFont="0" applyAlignment="0" applyProtection="0"/>
    <xf numFmtId="0" fontId="87" fillId="14" borderId="0" applyNumberFormat="0" applyBorder="0" applyAlignment="0" applyProtection="0"/>
    <xf numFmtId="0" fontId="87" fillId="15" borderId="0" applyNumberFormat="0" applyBorder="0" applyAlignment="0" applyProtection="0"/>
    <xf numFmtId="0" fontId="87" fillId="16" borderId="0" applyNumberFormat="0" applyBorder="0" applyAlignment="0" applyProtection="0"/>
    <xf numFmtId="0" fontId="87" fillId="18" borderId="0" applyNumberFormat="0" applyBorder="0" applyAlignment="0" applyProtection="0"/>
    <xf numFmtId="0" fontId="87" fillId="19" borderId="0" applyNumberFormat="0" applyBorder="0" applyAlignment="0" applyProtection="0"/>
    <xf numFmtId="0" fontId="87" fillId="20" borderId="0" applyNumberFormat="0" applyBorder="0" applyAlignment="0" applyProtection="0"/>
    <xf numFmtId="0" fontId="87" fillId="22" borderId="0" applyNumberFormat="0" applyBorder="0" applyAlignment="0" applyProtection="0"/>
    <xf numFmtId="0" fontId="87" fillId="23" borderId="0" applyNumberFormat="0" applyBorder="0" applyAlignment="0" applyProtection="0"/>
    <xf numFmtId="0" fontId="87" fillId="24" borderId="0" applyNumberFormat="0" applyBorder="0" applyAlignment="0" applyProtection="0"/>
    <xf numFmtId="0" fontId="87" fillId="26" borderId="0" applyNumberFormat="0" applyBorder="0" applyAlignment="0" applyProtection="0"/>
    <xf numFmtId="0" fontId="87" fillId="27" borderId="0" applyNumberFormat="0" applyBorder="0" applyAlignment="0" applyProtection="0"/>
    <xf numFmtId="0" fontId="87" fillId="28" borderId="0" applyNumberFormat="0" applyBorder="0" applyAlignment="0" applyProtection="0"/>
    <xf numFmtId="0" fontId="87" fillId="30" borderId="0" applyNumberFormat="0" applyBorder="0" applyAlignment="0" applyProtection="0"/>
    <xf numFmtId="0" fontId="87" fillId="31" borderId="0" applyNumberFormat="0" applyBorder="0" applyAlignment="0" applyProtection="0"/>
    <xf numFmtId="0" fontId="87" fillId="32" borderId="0" applyNumberFormat="0" applyBorder="0" applyAlignment="0" applyProtection="0"/>
    <xf numFmtId="0" fontId="87" fillId="34" borderId="0" applyNumberFormat="0" applyBorder="0" applyAlignment="0" applyProtection="0"/>
    <xf numFmtId="0" fontId="87" fillId="35" borderId="0" applyNumberFormat="0" applyBorder="0" applyAlignment="0" applyProtection="0"/>
    <xf numFmtId="0" fontId="87" fillId="36" borderId="0" applyNumberFormat="0" applyBorder="0" applyAlignment="0" applyProtection="0"/>
    <xf numFmtId="0" fontId="86" fillId="0" borderId="0"/>
    <xf numFmtId="0" fontId="86" fillId="12" borderId="11" applyNumberFormat="0" applyFont="0" applyAlignment="0" applyProtection="0"/>
    <xf numFmtId="0" fontId="86" fillId="14" borderId="0" applyNumberFormat="0" applyBorder="0" applyAlignment="0" applyProtection="0"/>
    <xf numFmtId="0" fontId="86" fillId="15" borderId="0" applyNumberFormat="0" applyBorder="0" applyAlignment="0" applyProtection="0"/>
    <xf numFmtId="0" fontId="86" fillId="16" borderId="0" applyNumberFormat="0" applyBorder="0" applyAlignment="0" applyProtection="0"/>
    <xf numFmtId="0" fontId="86" fillId="18" borderId="0" applyNumberFormat="0" applyBorder="0" applyAlignment="0" applyProtection="0"/>
    <xf numFmtId="0" fontId="86" fillId="19" borderId="0" applyNumberFormat="0" applyBorder="0" applyAlignment="0" applyProtection="0"/>
    <xf numFmtId="0" fontId="86" fillId="20" borderId="0" applyNumberFormat="0" applyBorder="0" applyAlignment="0" applyProtection="0"/>
    <xf numFmtId="0" fontId="86" fillId="22" borderId="0" applyNumberFormat="0" applyBorder="0" applyAlignment="0" applyProtection="0"/>
    <xf numFmtId="0" fontId="86" fillId="23" borderId="0" applyNumberFormat="0" applyBorder="0" applyAlignment="0" applyProtection="0"/>
    <xf numFmtId="0" fontId="86" fillId="24" borderId="0" applyNumberFormat="0" applyBorder="0" applyAlignment="0" applyProtection="0"/>
    <xf numFmtId="0" fontId="86" fillId="26" borderId="0" applyNumberFormat="0" applyBorder="0" applyAlignment="0" applyProtection="0"/>
    <xf numFmtId="0" fontId="86" fillId="27" borderId="0" applyNumberFormat="0" applyBorder="0" applyAlignment="0" applyProtection="0"/>
    <xf numFmtId="0" fontId="86" fillId="28" borderId="0" applyNumberFormat="0" applyBorder="0" applyAlignment="0" applyProtection="0"/>
    <xf numFmtId="0" fontId="86" fillId="30" borderId="0" applyNumberFormat="0" applyBorder="0" applyAlignment="0" applyProtection="0"/>
    <xf numFmtId="0" fontId="86" fillId="31" borderId="0" applyNumberFormat="0" applyBorder="0" applyAlignment="0" applyProtection="0"/>
    <xf numFmtId="0" fontId="86" fillId="32" borderId="0" applyNumberFormat="0" applyBorder="0" applyAlignment="0" applyProtection="0"/>
    <xf numFmtId="0" fontId="86" fillId="34" borderId="0" applyNumberFormat="0" applyBorder="0" applyAlignment="0" applyProtection="0"/>
    <xf numFmtId="0" fontId="86" fillId="35" borderId="0" applyNumberFormat="0" applyBorder="0" applyAlignment="0" applyProtection="0"/>
    <xf numFmtId="0" fontId="86" fillId="36" borderId="0" applyNumberFormat="0" applyBorder="0" applyAlignment="0" applyProtection="0"/>
    <xf numFmtId="0" fontId="85" fillId="0" borderId="0"/>
    <xf numFmtId="0" fontId="85" fillId="12" borderId="11" applyNumberFormat="0" applyFont="0" applyAlignment="0" applyProtection="0"/>
    <xf numFmtId="0" fontId="85" fillId="14" borderId="0" applyNumberFormat="0" applyBorder="0" applyAlignment="0" applyProtection="0"/>
    <xf numFmtId="0" fontId="85" fillId="15" borderId="0" applyNumberFormat="0" applyBorder="0" applyAlignment="0" applyProtection="0"/>
    <xf numFmtId="0" fontId="85" fillId="16" borderId="0" applyNumberFormat="0" applyBorder="0" applyAlignment="0" applyProtection="0"/>
    <xf numFmtId="0" fontId="85" fillId="18" borderId="0" applyNumberFormat="0" applyBorder="0" applyAlignment="0" applyProtection="0"/>
    <xf numFmtId="0" fontId="85" fillId="19" borderId="0" applyNumberFormat="0" applyBorder="0" applyAlignment="0" applyProtection="0"/>
    <xf numFmtId="0" fontId="85" fillId="20" borderId="0" applyNumberFormat="0" applyBorder="0" applyAlignment="0" applyProtection="0"/>
    <xf numFmtId="0" fontId="85" fillId="22" borderId="0" applyNumberFormat="0" applyBorder="0" applyAlignment="0" applyProtection="0"/>
    <xf numFmtId="0" fontId="85" fillId="23" borderId="0" applyNumberFormat="0" applyBorder="0" applyAlignment="0" applyProtection="0"/>
    <xf numFmtId="0" fontId="85" fillId="24" borderId="0" applyNumberFormat="0" applyBorder="0" applyAlignment="0" applyProtection="0"/>
    <xf numFmtId="0" fontId="85" fillId="26" borderId="0" applyNumberFormat="0" applyBorder="0" applyAlignment="0" applyProtection="0"/>
    <xf numFmtId="0" fontId="85" fillId="27" borderId="0" applyNumberFormat="0" applyBorder="0" applyAlignment="0" applyProtection="0"/>
    <xf numFmtId="0" fontId="85" fillId="28" borderId="0" applyNumberFormat="0" applyBorder="0" applyAlignment="0" applyProtection="0"/>
    <xf numFmtId="0" fontId="85" fillId="30" borderId="0" applyNumberFormat="0" applyBorder="0" applyAlignment="0" applyProtection="0"/>
    <xf numFmtId="0" fontId="85" fillId="31" borderId="0" applyNumberFormat="0" applyBorder="0" applyAlignment="0" applyProtection="0"/>
    <xf numFmtId="0" fontId="85" fillId="32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4" fillId="0" borderId="0"/>
    <xf numFmtId="0" fontId="84" fillId="12" borderId="11" applyNumberFormat="0" applyFont="0" applyAlignment="0" applyProtection="0"/>
    <xf numFmtId="0" fontId="84" fillId="14" borderId="0" applyNumberFormat="0" applyBorder="0" applyAlignment="0" applyProtection="0"/>
    <xf numFmtId="0" fontId="84" fillId="15" borderId="0" applyNumberFormat="0" applyBorder="0" applyAlignment="0" applyProtection="0"/>
    <xf numFmtId="0" fontId="84" fillId="16" borderId="0" applyNumberFormat="0" applyBorder="0" applyAlignment="0" applyProtection="0"/>
    <xf numFmtId="0" fontId="84" fillId="18" borderId="0" applyNumberFormat="0" applyBorder="0" applyAlignment="0" applyProtection="0"/>
    <xf numFmtId="0" fontId="84" fillId="19" borderId="0" applyNumberFormat="0" applyBorder="0" applyAlignment="0" applyProtection="0"/>
    <xf numFmtId="0" fontId="84" fillId="20" borderId="0" applyNumberFormat="0" applyBorder="0" applyAlignment="0" applyProtection="0"/>
    <xf numFmtId="0" fontId="84" fillId="22" borderId="0" applyNumberFormat="0" applyBorder="0" applyAlignment="0" applyProtection="0"/>
    <xf numFmtId="0" fontId="84" fillId="23" borderId="0" applyNumberFormat="0" applyBorder="0" applyAlignment="0" applyProtection="0"/>
    <xf numFmtId="0" fontId="84" fillId="24" borderId="0" applyNumberFormat="0" applyBorder="0" applyAlignment="0" applyProtection="0"/>
    <xf numFmtId="0" fontId="84" fillId="26" borderId="0" applyNumberFormat="0" applyBorder="0" applyAlignment="0" applyProtection="0"/>
    <xf numFmtId="0" fontId="84" fillId="27" borderId="0" applyNumberFormat="0" applyBorder="0" applyAlignment="0" applyProtection="0"/>
    <xf numFmtId="0" fontId="84" fillId="28" borderId="0" applyNumberFormat="0" applyBorder="0" applyAlignment="0" applyProtection="0"/>
    <xf numFmtId="0" fontId="84" fillId="30" borderId="0" applyNumberFormat="0" applyBorder="0" applyAlignment="0" applyProtection="0"/>
    <xf numFmtId="0" fontId="84" fillId="31" borderId="0" applyNumberFormat="0" applyBorder="0" applyAlignment="0" applyProtection="0"/>
    <xf numFmtId="0" fontId="84" fillId="32" borderId="0" applyNumberFormat="0" applyBorder="0" applyAlignment="0" applyProtection="0"/>
    <xf numFmtId="0" fontId="84" fillId="34" borderId="0" applyNumberFormat="0" applyBorder="0" applyAlignment="0" applyProtection="0"/>
    <xf numFmtId="0" fontId="84" fillId="35" borderId="0" applyNumberFormat="0" applyBorder="0" applyAlignment="0" applyProtection="0"/>
    <xf numFmtId="0" fontId="84" fillId="36" borderId="0" applyNumberFormat="0" applyBorder="0" applyAlignment="0" applyProtection="0"/>
    <xf numFmtId="0" fontId="83" fillId="0" borderId="0"/>
    <xf numFmtId="0" fontId="83" fillId="12" borderId="11" applyNumberFormat="0" applyFont="0" applyAlignment="0" applyProtection="0"/>
    <xf numFmtId="0" fontId="83" fillId="14" borderId="0" applyNumberFormat="0" applyBorder="0" applyAlignment="0" applyProtection="0"/>
    <xf numFmtId="0" fontId="83" fillId="15" borderId="0" applyNumberFormat="0" applyBorder="0" applyAlignment="0" applyProtection="0"/>
    <xf numFmtId="0" fontId="83" fillId="16" borderId="0" applyNumberFormat="0" applyBorder="0" applyAlignment="0" applyProtection="0"/>
    <xf numFmtId="0" fontId="83" fillId="18" borderId="0" applyNumberFormat="0" applyBorder="0" applyAlignment="0" applyProtection="0"/>
    <xf numFmtId="0" fontId="83" fillId="19" borderId="0" applyNumberFormat="0" applyBorder="0" applyAlignment="0" applyProtection="0"/>
    <xf numFmtId="0" fontId="83" fillId="20" borderId="0" applyNumberFormat="0" applyBorder="0" applyAlignment="0" applyProtection="0"/>
    <xf numFmtId="0" fontId="83" fillId="22" borderId="0" applyNumberFormat="0" applyBorder="0" applyAlignment="0" applyProtection="0"/>
    <xf numFmtId="0" fontId="83" fillId="23" borderId="0" applyNumberFormat="0" applyBorder="0" applyAlignment="0" applyProtection="0"/>
    <xf numFmtId="0" fontId="83" fillId="24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28" borderId="0" applyNumberFormat="0" applyBorder="0" applyAlignment="0" applyProtection="0"/>
    <xf numFmtId="0" fontId="83" fillId="30" borderId="0" applyNumberFormat="0" applyBorder="0" applyAlignment="0" applyProtection="0"/>
    <xf numFmtId="0" fontId="83" fillId="31" borderId="0" applyNumberFormat="0" applyBorder="0" applyAlignment="0" applyProtection="0"/>
    <xf numFmtId="0" fontId="83" fillId="32" borderId="0" applyNumberFormat="0" applyBorder="0" applyAlignment="0" applyProtection="0"/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6" borderId="0" applyNumberFormat="0" applyBorder="0" applyAlignment="0" applyProtection="0"/>
    <xf numFmtId="0" fontId="82" fillId="0" borderId="0"/>
    <xf numFmtId="0" fontId="82" fillId="12" borderId="11" applyNumberFormat="0" applyFont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82" fillId="16" borderId="0" applyNumberFormat="0" applyBorder="0" applyAlignment="0" applyProtection="0"/>
    <xf numFmtId="0" fontId="82" fillId="18" borderId="0" applyNumberFormat="0" applyBorder="0" applyAlignment="0" applyProtection="0"/>
    <xf numFmtId="0" fontId="82" fillId="19" borderId="0" applyNumberFormat="0" applyBorder="0" applyAlignment="0" applyProtection="0"/>
    <xf numFmtId="0" fontId="82" fillId="20" borderId="0" applyNumberFormat="0" applyBorder="0" applyAlignment="0" applyProtection="0"/>
    <xf numFmtId="0" fontId="82" fillId="22" borderId="0" applyNumberFormat="0" applyBorder="0" applyAlignment="0" applyProtection="0"/>
    <xf numFmtId="0" fontId="82" fillId="23" borderId="0" applyNumberFormat="0" applyBorder="0" applyAlignment="0" applyProtection="0"/>
    <xf numFmtId="0" fontId="82" fillId="24" borderId="0" applyNumberFormat="0" applyBorder="0" applyAlignment="0" applyProtection="0"/>
    <xf numFmtId="0" fontId="82" fillId="26" borderId="0" applyNumberFormat="0" applyBorder="0" applyAlignment="0" applyProtection="0"/>
    <xf numFmtId="0" fontId="82" fillId="27" borderId="0" applyNumberFormat="0" applyBorder="0" applyAlignment="0" applyProtection="0"/>
    <xf numFmtId="0" fontId="82" fillId="28" borderId="0" applyNumberFormat="0" applyBorder="0" applyAlignment="0" applyProtection="0"/>
    <xf numFmtId="0" fontId="82" fillId="30" borderId="0" applyNumberFormat="0" applyBorder="0" applyAlignment="0" applyProtection="0"/>
    <xf numFmtId="0" fontId="82" fillId="31" borderId="0" applyNumberFormat="0" applyBorder="0" applyAlignment="0" applyProtection="0"/>
    <xf numFmtId="0" fontId="82" fillId="32" borderId="0" applyNumberFormat="0" applyBorder="0" applyAlignment="0" applyProtection="0"/>
    <xf numFmtId="0" fontId="82" fillId="34" borderId="0" applyNumberFormat="0" applyBorder="0" applyAlignment="0" applyProtection="0"/>
    <xf numFmtId="0" fontId="82" fillId="35" borderId="0" applyNumberFormat="0" applyBorder="0" applyAlignment="0" applyProtection="0"/>
    <xf numFmtId="0" fontId="82" fillId="36" borderId="0" applyNumberFormat="0" applyBorder="0" applyAlignment="0" applyProtection="0"/>
    <xf numFmtId="0" fontId="81" fillId="0" borderId="0"/>
    <xf numFmtId="0" fontId="81" fillId="12" borderId="11" applyNumberFormat="0" applyFont="0" applyAlignment="0" applyProtection="0"/>
    <xf numFmtId="0" fontId="81" fillId="14" borderId="0" applyNumberFormat="0" applyBorder="0" applyAlignment="0" applyProtection="0"/>
    <xf numFmtId="0" fontId="81" fillId="15" borderId="0" applyNumberFormat="0" applyBorder="0" applyAlignment="0" applyProtection="0"/>
    <xf numFmtId="0" fontId="81" fillId="16" borderId="0" applyNumberFormat="0" applyBorder="0" applyAlignment="0" applyProtection="0"/>
    <xf numFmtId="0" fontId="81" fillId="18" borderId="0" applyNumberFormat="0" applyBorder="0" applyAlignment="0" applyProtection="0"/>
    <xf numFmtId="0" fontId="81" fillId="19" borderId="0" applyNumberFormat="0" applyBorder="0" applyAlignment="0" applyProtection="0"/>
    <xf numFmtId="0" fontId="81" fillId="20" borderId="0" applyNumberFormat="0" applyBorder="0" applyAlignment="0" applyProtection="0"/>
    <xf numFmtId="0" fontId="81" fillId="22" borderId="0" applyNumberFormat="0" applyBorder="0" applyAlignment="0" applyProtection="0"/>
    <xf numFmtId="0" fontId="81" fillId="23" borderId="0" applyNumberFormat="0" applyBorder="0" applyAlignment="0" applyProtection="0"/>
    <xf numFmtId="0" fontId="81" fillId="24" borderId="0" applyNumberFormat="0" applyBorder="0" applyAlignment="0" applyProtection="0"/>
    <xf numFmtId="0" fontId="81" fillId="26" borderId="0" applyNumberFormat="0" applyBorder="0" applyAlignment="0" applyProtection="0"/>
    <xf numFmtId="0" fontId="81" fillId="27" borderId="0" applyNumberFormat="0" applyBorder="0" applyAlignment="0" applyProtection="0"/>
    <xf numFmtId="0" fontId="81" fillId="28" borderId="0" applyNumberFormat="0" applyBorder="0" applyAlignment="0" applyProtection="0"/>
    <xf numFmtId="0" fontId="81" fillId="30" borderId="0" applyNumberFormat="0" applyBorder="0" applyAlignment="0" applyProtection="0"/>
    <xf numFmtId="0" fontId="81" fillId="31" borderId="0" applyNumberFormat="0" applyBorder="0" applyAlignment="0" applyProtection="0"/>
    <xf numFmtId="0" fontId="81" fillId="32" borderId="0" applyNumberFormat="0" applyBorder="0" applyAlignment="0" applyProtection="0"/>
    <xf numFmtId="0" fontId="81" fillId="34" borderId="0" applyNumberFormat="0" applyBorder="0" applyAlignment="0" applyProtection="0"/>
    <xf numFmtId="0" fontId="81" fillId="35" borderId="0" applyNumberFormat="0" applyBorder="0" applyAlignment="0" applyProtection="0"/>
    <xf numFmtId="0" fontId="81" fillId="36" borderId="0" applyNumberFormat="0" applyBorder="0" applyAlignment="0" applyProtection="0"/>
    <xf numFmtId="0" fontId="80" fillId="0" borderId="0"/>
    <xf numFmtId="0" fontId="80" fillId="12" borderId="11" applyNumberFormat="0" applyFont="0" applyAlignment="0" applyProtection="0"/>
    <xf numFmtId="0" fontId="80" fillId="14" borderId="0" applyNumberFormat="0" applyBorder="0" applyAlignment="0" applyProtection="0"/>
    <xf numFmtId="0" fontId="80" fillId="15" borderId="0" applyNumberFormat="0" applyBorder="0" applyAlignment="0" applyProtection="0"/>
    <xf numFmtId="0" fontId="80" fillId="16" borderId="0" applyNumberFormat="0" applyBorder="0" applyAlignment="0" applyProtection="0"/>
    <xf numFmtId="0" fontId="80" fillId="18" borderId="0" applyNumberFormat="0" applyBorder="0" applyAlignment="0" applyProtection="0"/>
    <xf numFmtId="0" fontId="80" fillId="19" borderId="0" applyNumberFormat="0" applyBorder="0" applyAlignment="0" applyProtection="0"/>
    <xf numFmtId="0" fontId="80" fillId="20" borderId="0" applyNumberFormat="0" applyBorder="0" applyAlignment="0" applyProtection="0"/>
    <xf numFmtId="0" fontId="80" fillId="22" borderId="0" applyNumberFormat="0" applyBorder="0" applyAlignment="0" applyProtection="0"/>
    <xf numFmtId="0" fontId="80" fillId="23" borderId="0" applyNumberFormat="0" applyBorder="0" applyAlignment="0" applyProtection="0"/>
    <xf numFmtId="0" fontId="80" fillId="24" borderId="0" applyNumberFormat="0" applyBorder="0" applyAlignment="0" applyProtection="0"/>
    <xf numFmtId="0" fontId="80" fillId="26" borderId="0" applyNumberFormat="0" applyBorder="0" applyAlignment="0" applyProtection="0"/>
    <xf numFmtId="0" fontId="80" fillId="27" borderId="0" applyNumberFormat="0" applyBorder="0" applyAlignment="0" applyProtection="0"/>
    <xf numFmtId="0" fontId="80" fillId="28" borderId="0" applyNumberFormat="0" applyBorder="0" applyAlignment="0" applyProtection="0"/>
    <xf numFmtId="0" fontId="80" fillId="30" borderId="0" applyNumberFormat="0" applyBorder="0" applyAlignment="0" applyProtection="0"/>
    <xf numFmtId="0" fontId="80" fillId="31" borderId="0" applyNumberFormat="0" applyBorder="0" applyAlignment="0" applyProtection="0"/>
    <xf numFmtId="0" fontId="80" fillId="32" borderId="0" applyNumberFormat="0" applyBorder="0" applyAlignment="0" applyProtection="0"/>
    <xf numFmtId="0" fontId="80" fillId="34" borderId="0" applyNumberFormat="0" applyBorder="0" applyAlignment="0" applyProtection="0"/>
    <xf numFmtId="0" fontId="80" fillId="35" borderId="0" applyNumberFormat="0" applyBorder="0" applyAlignment="0" applyProtection="0"/>
    <xf numFmtId="0" fontId="80" fillId="36" borderId="0" applyNumberFormat="0" applyBorder="0" applyAlignment="0" applyProtection="0"/>
    <xf numFmtId="0" fontId="79" fillId="0" borderId="0"/>
    <xf numFmtId="0" fontId="79" fillId="12" borderId="11" applyNumberFormat="0" applyFont="0" applyAlignment="0" applyProtection="0"/>
    <xf numFmtId="0" fontId="79" fillId="14" borderId="0" applyNumberFormat="0" applyBorder="0" applyAlignment="0" applyProtection="0"/>
    <xf numFmtId="0" fontId="79" fillId="15" borderId="0" applyNumberFormat="0" applyBorder="0" applyAlignment="0" applyProtection="0"/>
    <xf numFmtId="0" fontId="79" fillId="16" borderId="0" applyNumberFormat="0" applyBorder="0" applyAlignment="0" applyProtection="0"/>
    <xf numFmtId="0" fontId="79" fillId="18" borderId="0" applyNumberFormat="0" applyBorder="0" applyAlignment="0" applyProtection="0"/>
    <xf numFmtId="0" fontId="79" fillId="19" borderId="0" applyNumberFormat="0" applyBorder="0" applyAlignment="0" applyProtection="0"/>
    <xf numFmtId="0" fontId="79" fillId="20" borderId="0" applyNumberFormat="0" applyBorder="0" applyAlignment="0" applyProtection="0"/>
    <xf numFmtId="0" fontId="79" fillId="22" borderId="0" applyNumberFormat="0" applyBorder="0" applyAlignment="0" applyProtection="0"/>
    <xf numFmtId="0" fontId="79" fillId="23" borderId="0" applyNumberFormat="0" applyBorder="0" applyAlignment="0" applyProtection="0"/>
    <xf numFmtId="0" fontId="79" fillId="24" borderId="0" applyNumberFormat="0" applyBorder="0" applyAlignment="0" applyProtection="0"/>
    <xf numFmtId="0" fontId="79" fillId="26" borderId="0" applyNumberFormat="0" applyBorder="0" applyAlignment="0" applyProtection="0"/>
    <xf numFmtId="0" fontId="79" fillId="27" borderId="0" applyNumberFormat="0" applyBorder="0" applyAlignment="0" applyProtection="0"/>
    <xf numFmtId="0" fontId="79" fillId="28" borderId="0" applyNumberFormat="0" applyBorder="0" applyAlignment="0" applyProtection="0"/>
    <xf numFmtId="0" fontId="79" fillId="30" borderId="0" applyNumberFormat="0" applyBorder="0" applyAlignment="0" applyProtection="0"/>
    <xf numFmtId="0" fontId="79" fillId="31" borderId="0" applyNumberFormat="0" applyBorder="0" applyAlignment="0" applyProtection="0"/>
    <xf numFmtId="0" fontId="79" fillId="32" borderId="0" applyNumberFormat="0" applyBorder="0" applyAlignment="0" applyProtection="0"/>
    <xf numFmtId="0" fontId="79" fillId="34" borderId="0" applyNumberFormat="0" applyBorder="0" applyAlignment="0" applyProtection="0"/>
    <xf numFmtId="0" fontId="79" fillId="35" borderId="0" applyNumberFormat="0" applyBorder="0" applyAlignment="0" applyProtection="0"/>
    <xf numFmtId="0" fontId="79" fillId="36" borderId="0" applyNumberFormat="0" applyBorder="0" applyAlignment="0" applyProtection="0"/>
    <xf numFmtId="0" fontId="78" fillId="0" borderId="0"/>
    <xf numFmtId="0" fontId="78" fillId="12" borderId="11" applyNumberFormat="0" applyFont="0" applyAlignment="0" applyProtection="0"/>
    <xf numFmtId="0" fontId="78" fillId="14" borderId="0" applyNumberFormat="0" applyBorder="0" applyAlignment="0" applyProtection="0"/>
    <xf numFmtId="0" fontId="78" fillId="15" borderId="0" applyNumberFormat="0" applyBorder="0" applyAlignment="0" applyProtection="0"/>
    <xf numFmtId="0" fontId="78" fillId="16" borderId="0" applyNumberFormat="0" applyBorder="0" applyAlignment="0" applyProtection="0"/>
    <xf numFmtId="0" fontId="78" fillId="18" borderId="0" applyNumberFormat="0" applyBorder="0" applyAlignment="0" applyProtection="0"/>
    <xf numFmtId="0" fontId="78" fillId="19" borderId="0" applyNumberFormat="0" applyBorder="0" applyAlignment="0" applyProtection="0"/>
    <xf numFmtId="0" fontId="78" fillId="20" borderId="0" applyNumberFormat="0" applyBorder="0" applyAlignment="0" applyProtection="0"/>
    <xf numFmtId="0" fontId="78" fillId="22" borderId="0" applyNumberFormat="0" applyBorder="0" applyAlignment="0" applyProtection="0"/>
    <xf numFmtId="0" fontId="78" fillId="23" borderId="0" applyNumberFormat="0" applyBorder="0" applyAlignment="0" applyProtection="0"/>
    <xf numFmtId="0" fontId="78" fillId="24" borderId="0" applyNumberFormat="0" applyBorder="0" applyAlignment="0" applyProtection="0"/>
    <xf numFmtId="0" fontId="78" fillId="26" borderId="0" applyNumberFormat="0" applyBorder="0" applyAlignment="0" applyProtection="0"/>
    <xf numFmtId="0" fontId="78" fillId="27" borderId="0" applyNumberFormat="0" applyBorder="0" applyAlignment="0" applyProtection="0"/>
    <xf numFmtId="0" fontId="78" fillId="28" borderId="0" applyNumberFormat="0" applyBorder="0" applyAlignment="0" applyProtection="0"/>
    <xf numFmtId="0" fontId="78" fillId="30" borderId="0" applyNumberFormat="0" applyBorder="0" applyAlignment="0" applyProtection="0"/>
    <xf numFmtId="0" fontId="78" fillId="31" borderId="0" applyNumberFormat="0" applyBorder="0" applyAlignment="0" applyProtection="0"/>
    <xf numFmtId="0" fontId="78" fillId="32" borderId="0" applyNumberFormat="0" applyBorder="0" applyAlignment="0" applyProtection="0"/>
    <xf numFmtId="0" fontId="78" fillId="34" borderId="0" applyNumberFormat="0" applyBorder="0" applyAlignment="0" applyProtection="0"/>
    <xf numFmtId="0" fontId="78" fillId="35" borderId="0" applyNumberFormat="0" applyBorder="0" applyAlignment="0" applyProtection="0"/>
    <xf numFmtId="0" fontId="78" fillId="36" borderId="0" applyNumberFormat="0" applyBorder="0" applyAlignment="0" applyProtection="0"/>
    <xf numFmtId="0" fontId="77" fillId="0" borderId="0"/>
    <xf numFmtId="0" fontId="77" fillId="12" borderId="11" applyNumberFormat="0" applyFont="0" applyAlignment="0" applyProtection="0"/>
    <xf numFmtId="0" fontId="77" fillId="14" borderId="0" applyNumberFormat="0" applyBorder="0" applyAlignment="0" applyProtection="0"/>
    <xf numFmtId="0" fontId="77" fillId="15" borderId="0" applyNumberFormat="0" applyBorder="0" applyAlignment="0" applyProtection="0"/>
    <xf numFmtId="0" fontId="77" fillId="16" borderId="0" applyNumberFormat="0" applyBorder="0" applyAlignment="0" applyProtection="0"/>
    <xf numFmtId="0" fontId="77" fillId="18" borderId="0" applyNumberFormat="0" applyBorder="0" applyAlignment="0" applyProtection="0"/>
    <xf numFmtId="0" fontId="77" fillId="19" borderId="0" applyNumberFormat="0" applyBorder="0" applyAlignment="0" applyProtection="0"/>
    <xf numFmtId="0" fontId="77" fillId="20" borderId="0" applyNumberFormat="0" applyBorder="0" applyAlignment="0" applyProtection="0"/>
    <xf numFmtId="0" fontId="77" fillId="22" borderId="0" applyNumberFormat="0" applyBorder="0" applyAlignment="0" applyProtection="0"/>
    <xf numFmtId="0" fontId="77" fillId="23" borderId="0" applyNumberFormat="0" applyBorder="0" applyAlignment="0" applyProtection="0"/>
    <xf numFmtId="0" fontId="77" fillId="24" borderId="0" applyNumberFormat="0" applyBorder="0" applyAlignment="0" applyProtection="0"/>
    <xf numFmtId="0" fontId="77" fillId="26" borderId="0" applyNumberFormat="0" applyBorder="0" applyAlignment="0" applyProtection="0"/>
    <xf numFmtId="0" fontId="77" fillId="27" borderId="0" applyNumberFormat="0" applyBorder="0" applyAlignment="0" applyProtection="0"/>
    <xf numFmtId="0" fontId="77" fillId="28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76" fillId="0" borderId="0"/>
    <xf numFmtId="0" fontId="76" fillId="12" borderId="11" applyNumberFormat="0" applyFont="0" applyAlignment="0" applyProtection="0"/>
    <xf numFmtId="0" fontId="76" fillId="14" borderId="0" applyNumberFormat="0" applyBorder="0" applyAlignment="0" applyProtection="0"/>
    <xf numFmtId="0" fontId="76" fillId="15" borderId="0" applyNumberFormat="0" applyBorder="0" applyAlignment="0" applyProtection="0"/>
    <xf numFmtId="0" fontId="76" fillId="16" borderId="0" applyNumberFormat="0" applyBorder="0" applyAlignment="0" applyProtection="0"/>
    <xf numFmtId="0" fontId="76" fillId="18" borderId="0" applyNumberFormat="0" applyBorder="0" applyAlignment="0" applyProtection="0"/>
    <xf numFmtId="0" fontId="76" fillId="19" borderId="0" applyNumberFormat="0" applyBorder="0" applyAlignment="0" applyProtection="0"/>
    <xf numFmtId="0" fontId="76" fillId="20" borderId="0" applyNumberFormat="0" applyBorder="0" applyAlignment="0" applyProtection="0"/>
    <xf numFmtId="0" fontId="76" fillId="22" borderId="0" applyNumberFormat="0" applyBorder="0" applyAlignment="0" applyProtection="0"/>
    <xf numFmtId="0" fontId="76" fillId="23" borderId="0" applyNumberFormat="0" applyBorder="0" applyAlignment="0" applyProtection="0"/>
    <xf numFmtId="0" fontId="76" fillId="24" borderId="0" applyNumberFormat="0" applyBorder="0" applyAlignment="0" applyProtection="0"/>
    <xf numFmtId="0" fontId="76" fillId="26" borderId="0" applyNumberFormat="0" applyBorder="0" applyAlignment="0" applyProtection="0"/>
    <xf numFmtId="0" fontId="76" fillId="27" borderId="0" applyNumberFormat="0" applyBorder="0" applyAlignment="0" applyProtection="0"/>
    <xf numFmtId="0" fontId="76" fillId="28" borderId="0" applyNumberFormat="0" applyBorder="0" applyAlignment="0" applyProtection="0"/>
    <xf numFmtId="0" fontId="76" fillId="30" borderId="0" applyNumberFormat="0" applyBorder="0" applyAlignment="0" applyProtection="0"/>
    <xf numFmtId="0" fontId="76" fillId="31" borderId="0" applyNumberFormat="0" applyBorder="0" applyAlignment="0" applyProtection="0"/>
    <xf numFmtId="0" fontId="76" fillId="32" borderId="0" applyNumberFormat="0" applyBorder="0" applyAlignment="0" applyProtection="0"/>
    <xf numFmtId="0" fontId="76" fillId="34" borderId="0" applyNumberFormat="0" applyBorder="0" applyAlignment="0" applyProtection="0"/>
    <xf numFmtId="0" fontId="76" fillId="35" borderId="0" applyNumberFormat="0" applyBorder="0" applyAlignment="0" applyProtection="0"/>
    <xf numFmtId="0" fontId="76" fillId="36" borderId="0" applyNumberFormat="0" applyBorder="0" applyAlignment="0" applyProtection="0"/>
    <xf numFmtId="0" fontId="75" fillId="0" borderId="0"/>
    <xf numFmtId="0" fontId="75" fillId="12" borderId="11" applyNumberFormat="0" applyFont="0" applyAlignment="0" applyProtection="0"/>
    <xf numFmtId="0" fontId="75" fillId="14" borderId="0" applyNumberFormat="0" applyBorder="0" applyAlignment="0" applyProtection="0"/>
    <xf numFmtId="0" fontId="75" fillId="15" borderId="0" applyNumberFormat="0" applyBorder="0" applyAlignment="0" applyProtection="0"/>
    <xf numFmtId="0" fontId="75" fillId="16" borderId="0" applyNumberFormat="0" applyBorder="0" applyAlignment="0" applyProtection="0"/>
    <xf numFmtId="0" fontId="75" fillId="18" borderId="0" applyNumberFormat="0" applyBorder="0" applyAlignment="0" applyProtection="0"/>
    <xf numFmtId="0" fontId="75" fillId="19" borderId="0" applyNumberFormat="0" applyBorder="0" applyAlignment="0" applyProtection="0"/>
    <xf numFmtId="0" fontId="75" fillId="20" borderId="0" applyNumberFormat="0" applyBorder="0" applyAlignment="0" applyProtection="0"/>
    <xf numFmtId="0" fontId="75" fillId="22" borderId="0" applyNumberFormat="0" applyBorder="0" applyAlignment="0" applyProtection="0"/>
    <xf numFmtId="0" fontId="75" fillId="23" borderId="0" applyNumberFormat="0" applyBorder="0" applyAlignment="0" applyProtection="0"/>
    <xf numFmtId="0" fontId="75" fillId="24" borderId="0" applyNumberFormat="0" applyBorder="0" applyAlignment="0" applyProtection="0"/>
    <xf numFmtId="0" fontId="75" fillId="26" borderId="0" applyNumberFormat="0" applyBorder="0" applyAlignment="0" applyProtection="0"/>
    <xf numFmtId="0" fontId="75" fillId="27" borderId="0" applyNumberFormat="0" applyBorder="0" applyAlignment="0" applyProtection="0"/>
    <xf numFmtId="0" fontId="75" fillId="28" borderId="0" applyNumberFormat="0" applyBorder="0" applyAlignment="0" applyProtection="0"/>
    <xf numFmtId="0" fontId="75" fillId="30" borderId="0" applyNumberFormat="0" applyBorder="0" applyAlignment="0" applyProtection="0"/>
    <xf numFmtId="0" fontId="75" fillId="31" borderId="0" applyNumberFormat="0" applyBorder="0" applyAlignment="0" applyProtection="0"/>
    <xf numFmtId="0" fontId="75" fillId="32" borderId="0" applyNumberFormat="0" applyBorder="0" applyAlignment="0" applyProtection="0"/>
    <xf numFmtId="0" fontId="75" fillId="34" borderId="0" applyNumberFormat="0" applyBorder="0" applyAlignment="0" applyProtection="0"/>
    <xf numFmtId="0" fontId="75" fillId="35" borderId="0" applyNumberFormat="0" applyBorder="0" applyAlignment="0" applyProtection="0"/>
    <xf numFmtId="0" fontId="75" fillId="36" borderId="0" applyNumberFormat="0" applyBorder="0" applyAlignment="0" applyProtection="0"/>
    <xf numFmtId="0" fontId="74" fillId="0" borderId="0"/>
    <xf numFmtId="0" fontId="74" fillId="12" borderId="11" applyNumberFormat="0" applyFont="0" applyAlignment="0" applyProtection="0"/>
    <xf numFmtId="0" fontId="74" fillId="14" borderId="0" applyNumberFormat="0" applyBorder="0" applyAlignment="0" applyProtection="0"/>
    <xf numFmtId="0" fontId="74" fillId="15" borderId="0" applyNumberFormat="0" applyBorder="0" applyAlignment="0" applyProtection="0"/>
    <xf numFmtId="0" fontId="74" fillId="16" borderId="0" applyNumberFormat="0" applyBorder="0" applyAlignment="0" applyProtection="0"/>
    <xf numFmtId="0" fontId="74" fillId="18" borderId="0" applyNumberFormat="0" applyBorder="0" applyAlignment="0" applyProtection="0"/>
    <xf numFmtId="0" fontId="74" fillId="19" borderId="0" applyNumberFormat="0" applyBorder="0" applyAlignment="0" applyProtection="0"/>
    <xf numFmtId="0" fontId="74" fillId="20" borderId="0" applyNumberFormat="0" applyBorder="0" applyAlignment="0" applyProtection="0"/>
    <xf numFmtId="0" fontId="74" fillId="22" borderId="0" applyNumberFormat="0" applyBorder="0" applyAlignment="0" applyProtection="0"/>
    <xf numFmtId="0" fontId="74" fillId="23" borderId="0" applyNumberFormat="0" applyBorder="0" applyAlignment="0" applyProtection="0"/>
    <xf numFmtId="0" fontId="74" fillId="24" borderId="0" applyNumberFormat="0" applyBorder="0" applyAlignment="0" applyProtection="0"/>
    <xf numFmtId="0" fontId="74" fillId="26" borderId="0" applyNumberFormat="0" applyBorder="0" applyAlignment="0" applyProtection="0"/>
    <xf numFmtId="0" fontId="74" fillId="27" borderId="0" applyNumberFormat="0" applyBorder="0" applyAlignment="0" applyProtection="0"/>
    <xf numFmtId="0" fontId="74" fillId="28" borderId="0" applyNumberFormat="0" applyBorder="0" applyAlignment="0" applyProtection="0"/>
    <xf numFmtId="0" fontId="74" fillId="30" borderId="0" applyNumberFormat="0" applyBorder="0" applyAlignment="0" applyProtection="0"/>
    <xf numFmtId="0" fontId="74" fillId="31" borderId="0" applyNumberFormat="0" applyBorder="0" applyAlignment="0" applyProtection="0"/>
    <xf numFmtId="0" fontId="74" fillId="32" borderId="0" applyNumberFormat="0" applyBorder="0" applyAlignment="0" applyProtection="0"/>
    <xf numFmtId="0" fontId="74" fillId="34" borderId="0" applyNumberFormat="0" applyBorder="0" applyAlignment="0" applyProtection="0"/>
    <xf numFmtId="0" fontId="74" fillId="35" borderId="0" applyNumberFormat="0" applyBorder="0" applyAlignment="0" applyProtection="0"/>
    <xf numFmtId="0" fontId="74" fillId="36" borderId="0" applyNumberFormat="0" applyBorder="0" applyAlignment="0" applyProtection="0"/>
    <xf numFmtId="0" fontId="73" fillId="0" borderId="0"/>
    <xf numFmtId="0" fontId="73" fillId="12" borderId="11" applyNumberFormat="0" applyFont="0" applyAlignment="0" applyProtection="0"/>
    <xf numFmtId="0" fontId="73" fillId="14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4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72" fillId="0" borderId="0"/>
    <xf numFmtId="0" fontId="72" fillId="12" borderId="11" applyNumberFormat="0" applyFont="0" applyAlignment="0" applyProtection="0"/>
    <xf numFmtId="0" fontId="72" fillId="14" borderId="0" applyNumberFormat="0" applyBorder="0" applyAlignment="0" applyProtection="0"/>
    <xf numFmtId="0" fontId="72" fillId="15" borderId="0" applyNumberFormat="0" applyBorder="0" applyAlignment="0" applyProtection="0"/>
    <xf numFmtId="0" fontId="72" fillId="16" borderId="0" applyNumberFormat="0" applyBorder="0" applyAlignment="0" applyProtection="0"/>
    <xf numFmtId="0" fontId="72" fillId="18" borderId="0" applyNumberFormat="0" applyBorder="0" applyAlignment="0" applyProtection="0"/>
    <xf numFmtId="0" fontId="72" fillId="19" borderId="0" applyNumberFormat="0" applyBorder="0" applyAlignment="0" applyProtection="0"/>
    <xf numFmtId="0" fontId="72" fillId="20" borderId="0" applyNumberFormat="0" applyBorder="0" applyAlignment="0" applyProtection="0"/>
    <xf numFmtId="0" fontId="72" fillId="22" borderId="0" applyNumberFormat="0" applyBorder="0" applyAlignment="0" applyProtection="0"/>
    <xf numFmtId="0" fontId="72" fillId="23" borderId="0" applyNumberFormat="0" applyBorder="0" applyAlignment="0" applyProtection="0"/>
    <xf numFmtId="0" fontId="72" fillId="24" borderId="0" applyNumberFormat="0" applyBorder="0" applyAlignment="0" applyProtection="0"/>
    <xf numFmtId="0" fontId="72" fillId="26" borderId="0" applyNumberFormat="0" applyBorder="0" applyAlignment="0" applyProtection="0"/>
    <xf numFmtId="0" fontId="72" fillId="27" borderId="0" applyNumberFormat="0" applyBorder="0" applyAlignment="0" applyProtection="0"/>
    <xf numFmtId="0" fontId="72" fillId="28" borderId="0" applyNumberFormat="0" applyBorder="0" applyAlignment="0" applyProtection="0"/>
    <xf numFmtId="0" fontId="72" fillId="30" borderId="0" applyNumberFormat="0" applyBorder="0" applyAlignment="0" applyProtection="0"/>
    <xf numFmtId="0" fontId="72" fillId="31" borderId="0" applyNumberFormat="0" applyBorder="0" applyAlignment="0" applyProtection="0"/>
    <xf numFmtId="0" fontId="72" fillId="32" borderId="0" applyNumberFormat="0" applyBorder="0" applyAlignment="0" applyProtection="0"/>
    <xf numFmtId="0" fontId="72" fillId="34" borderId="0" applyNumberFormat="0" applyBorder="0" applyAlignment="0" applyProtection="0"/>
    <xf numFmtId="0" fontId="72" fillId="35" borderId="0" applyNumberFormat="0" applyBorder="0" applyAlignment="0" applyProtection="0"/>
    <xf numFmtId="0" fontId="72" fillId="36" borderId="0" applyNumberFormat="0" applyBorder="0" applyAlignment="0" applyProtection="0"/>
    <xf numFmtId="0" fontId="71" fillId="0" borderId="0"/>
    <xf numFmtId="0" fontId="71" fillId="12" borderId="11" applyNumberFormat="0" applyFont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71" fillId="16" borderId="0" applyNumberFormat="0" applyBorder="0" applyAlignment="0" applyProtection="0"/>
    <xf numFmtId="0" fontId="71" fillId="18" borderId="0" applyNumberFormat="0" applyBorder="0" applyAlignment="0" applyProtection="0"/>
    <xf numFmtId="0" fontId="71" fillId="19" borderId="0" applyNumberFormat="0" applyBorder="0" applyAlignment="0" applyProtection="0"/>
    <xf numFmtId="0" fontId="71" fillId="20" borderId="0" applyNumberFormat="0" applyBorder="0" applyAlignment="0" applyProtection="0"/>
    <xf numFmtId="0" fontId="71" fillId="22" borderId="0" applyNumberFormat="0" applyBorder="0" applyAlignment="0" applyProtection="0"/>
    <xf numFmtId="0" fontId="71" fillId="23" borderId="0" applyNumberFormat="0" applyBorder="0" applyAlignment="0" applyProtection="0"/>
    <xf numFmtId="0" fontId="71" fillId="24" borderId="0" applyNumberFormat="0" applyBorder="0" applyAlignment="0" applyProtection="0"/>
    <xf numFmtId="0" fontId="71" fillId="26" borderId="0" applyNumberFormat="0" applyBorder="0" applyAlignment="0" applyProtection="0"/>
    <xf numFmtId="0" fontId="71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30" borderId="0" applyNumberFormat="0" applyBorder="0" applyAlignment="0" applyProtection="0"/>
    <xf numFmtId="0" fontId="71" fillId="31" borderId="0" applyNumberFormat="0" applyBorder="0" applyAlignment="0" applyProtection="0"/>
    <xf numFmtId="0" fontId="71" fillId="32" borderId="0" applyNumberFormat="0" applyBorder="0" applyAlignment="0" applyProtection="0"/>
    <xf numFmtId="0" fontId="71" fillId="34" borderId="0" applyNumberFormat="0" applyBorder="0" applyAlignment="0" applyProtection="0"/>
    <xf numFmtId="0" fontId="71" fillId="35" borderId="0" applyNumberFormat="0" applyBorder="0" applyAlignment="0" applyProtection="0"/>
    <xf numFmtId="0" fontId="71" fillId="36" borderId="0" applyNumberFormat="0" applyBorder="0" applyAlignment="0" applyProtection="0"/>
    <xf numFmtId="0" fontId="70" fillId="0" borderId="0"/>
    <xf numFmtId="0" fontId="70" fillId="12" borderId="11" applyNumberFormat="0" applyFont="0" applyAlignment="0" applyProtection="0"/>
    <xf numFmtId="0" fontId="70" fillId="14" borderId="0" applyNumberFormat="0" applyBorder="0" applyAlignment="0" applyProtection="0"/>
    <xf numFmtId="0" fontId="70" fillId="15" borderId="0" applyNumberFormat="0" applyBorder="0" applyAlignment="0" applyProtection="0"/>
    <xf numFmtId="0" fontId="70" fillId="16" borderId="0" applyNumberFormat="0" applyBorder="0" applyAlignment="0" applyProtection="0"/>
    <xf numFmtId="0" fontId="70" fillId="18" borderId="0" applyNumberFormat="0" applyBorder="0" applyAlignment="0" applyProtection="0"/>
    <xf numFmtId="0" fontId="70" fillId="19" borderId="0" applyNumberFormat="0" applyBorder="0" applyAlignment="0" applyProtection="0"/>
    <xf numFmtId="0" fontId="70" fillId="20" borderId="0" applyNumberFormat="0" applyBorder="0" applyAlignment="0" applyProtection="0"/>
    <xf numFmtId="0" fontId="70" fillId="22" borderId="0" applyNumberFormat="0" applyBorder="0" applyAlignment="0" applyProtection="0"/>
    <xf numFmtId="0" fontId="70" fillId="23" borderId="0" applyNumberFormat="0" applyBorder="0" applyAlignment="0" applyProtection="0"/>
    <xf numFmtId="0" fontId="70" fillId="24" borderId="0" applyNumberFormat="0" applyBorder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0" fontId="70" fillId="28" borderId="0" applyNumberFormat="0" applyBorder="0" applyAlignment="0" applyProtection="0"/>
    <xf numFmtId="0" fontId="70" fillId="30" borderId="0" applyNumberFormat="0" applyBorder="0" applyAlignment="0" applyProtection="0"/>
    <xf numFmtId="0" fontId="70" fillId="31" borderId="0" applyNumberFormat="0" applyBorder="0" applyAlignment="0" applyProtection="0"/>
    <xf numFmtId="0" fontId="70" fillId="32" borderId="0" applyNumberFormat="0" applyBorder="0" applyAlignment="0" applyProtection="0"/>
    <xf numFmtId="0" fontId="70" fillId="34" borderId="0" applyNumberFormat="0" applyBorder="0" applyAlignment="0" applyProtection="0"/>
    <xf numFmtId="0" fontId="70" fillId="35" borderId="0" applyNumberFormat="0" applyBorder="0" applyAlignment="0" applyProtection="0"/>
    <xf numFmtId="0" fontId="70" fillId="36" borderId="0" applyNumberFormat="0" applyBorder="0" applyAlignment="0" applyProtection="0"/>
    <xf numFmtId="0" fontId="69" fillId="0" borderId="0"/>
    <xf numFmtId="0" fontId="69" fillId="12" borderId="11" applyNumberFormat="0" applyFont="0" applyAlignment="0" applyProtection="0"/>
    <xf numFmtId="0" fontId="69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16" borderId="0" applyNumberFormat="0" applyBorder="0" applyAlignment="0" applyProtection="0"/>
    <xf numFmtId="0" fontId="69" fillId="18" borderId="0" applyNumberFormat="0" applyBorder="0" applyAlignment="0" applyProtection="0"/>
    <xf numFmtId="0" fontId="69" fillId="19" borderId="0" applyNumberFormat="0" applyBorder="0" applyAlignment="0" applyProtection="0"/>
    <xf numFmtId="0" fontId="69" fillId="20" borderId="0" applyNumberFormat="0" applyBorder="0" applyAlignment="0" applyProtection="0"/>
    <xf numFmtId="0" fontId="69" fillId="22" borderId="0" applyNumberFormat="0" applyBorder="0" applyAlignment="0" applyProtection="0"/>
    <xf numFmtId="0" fontId="69" fillId="23" borderId="0" applyNumberFormat="0" applyBorder="0" applyAlignment="0" applyProtection="0"/>
    <xf numFmtId="0" fontId="69" fillId="24" borderId="0" applyNumberFormat="0" applyBorder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0" fontId="69" fillId="28" borderId="0" applyNumberFormat="0" applyBorder="0" applyAlignment="0" applyProtection="0"/>
    <xf numFmtId="0" fontId="69" fillId="30" borderId="0" applyNumberFormat="0" applyBorder="0" applyAlignment="0" applyProtection="0"/>
    <xf numFmtId="0" fontId="69" fillId="31" borderId="0" applyNumberFormat="0" applyBorder="0" applyAlignment="0" applyProtection="0"/>
    <xf numFmtId="0" fontId="69" fillId="32" borderId="0" applyNumberFormat="0" applyBorder="0" applyAlignment="0" applyProtection="0"/>
    <xf numFmtId="0" fontId="6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6" borderId="0" applyNumberFormat="0" applyBorder="0" applyAlignment="0" applyProtection="0"/>
    <xf numFmtId="0" fontId="68" fillId="0" borderId="0"/>
    <xf numFmtId="0" fontId="68" fillId="12" borderId="11" applyNumberFormat="0" applyFont="0" applyAlignment="0" applyProtection="0"/>
    <xf numFmtId="0" fontId="68" fillId="14" borderId="0" applyNumberFormat="0" applyBorder="0" applyAlignment="0" applyProtection="0"/>
    <xf numFmtId="0" fontId="68" fillId="15" borderId="0" applyNumberFormat="0" applyBorder="0" applyAlignment="0" applyProtection="0"/>
    <xf numFmtId="0" fontId="68" fillId="16" borderId="0" applyNumberFormat="0" applyBorder="0" applyAlignment="0" applyProtection="0"/>
    <xf numFmtId="0" fontId="68" fillId="18" borderId="0" applyNumberFormat="0" applyBorder="0" applyAlignment="0" applyProtection="0"/>
    <xf numFmtId="0" fontId="68" fillId="19" borderId="0" applyNumberFormat="0" applyBorder="0" applyAlignment="0" applyProtection="0"/>
    <xf numFmtId="0" fontId="68" fillId="20" borderId="0" applyNumberFormat="0" applyBorder="0" applyAlignment="0" applyProtection="0"/>
    <xf numFmtId="0" fontId="68" fillId="22" borderId="0" applyNumberFormat="0" applyBorder="0" applyAlignment="0" applyProtection="0"/>
    <xf numFmtId="0" fontId="68" fillId="23" borderId="0" applyNumberFormat="0" applyBorder="0" applyAlignment="0" applyProtection="0"/>
    <xf numFmtId="0" fontId="68" fillId="24" borderId="0" applyNumberFormat="0" applyBorder="0" applyAlignment="0" applyProtection="0"/>
    <xf numFmtId="0" fontId="68" fillId="26" borderId="0" applyNumberFormat="0" applyBorder="0" applyAlignment="0" applyProtection="0"/>
    <xf numFmtId="0" fontId="68" fillId="27" borderId="0" applyNumberFormat="0" applyBorder="0" applyAlignment="0" applyProtection="0"/>
    <xf numFmtId="0" fontId="68" fillId="28" borderId="0" applyNumberFormat="0" applyBorder="0" applyAlignment="0" applyProtection="0"/>
    <xf numFmtId="0" fontId="68" fillId="30" borderId="0" applyNumberFormat="0" applyBorder="0" applyAlignment="0" applyProtection="0"/>
    <xf numFmtId="0" fontId="68" fillId="31" borderId="0" applyNumberFormat="0" applyBorder="0" applyAlignment="0" applyProtection="0"/>
    <xf numFmtId="0" fontId="68" fillId="32" borderId="0" applyNumberFormat="0" applyBorder="0" applyAlignment="0" applyProtection="0"/>
    <xf numFmtId="0" fontId="68" fillId="34" borderId="0" applyNumberFormat="0" applyBorder="0" applyAlignment="0" applyProtection="0"/>
    <xf numFmtId="0" fontId="68" fillId="35" borderId="0" applyNumberFormat="0" applyBorder="0" applyAlignment="0" applyProtection="0"/>
    <xf numFmtId="0" fontId="68" fillId="36" borderId="0" applyNumberFormat="0" applyBorder="0" applyAlignment="0" applyProtection="0"/>
    <xf numFmtId="0" fontId="67" fillId="0" borderId="0"/>
    <xf numFmtId="0" fontId="67" fillId="12" borderId="11" applyNumberFormat="0" applyFont="0" applyAlignment="0" applyProtection="0"/>
    <xf numFmtId="0" fontId="67" fillId="14" borderId="0" applyNumberFormat="0" applyBorder="0" applyAlignment="0" applyProtection="0"/>
    <xf numFmtId="0" fontId="67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8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2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6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30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6" fillId="0" borderId="0"/>
    <xf numFmtId="0" fontId="66" fillId="12" borderId="11" applyNumberFormat="0" applyFont="0" applyAlignment="0" applyProtection="0"/>
    <xf numFmtId="0" fontId="66" fillId="14" borderId="0" applyNumberFormat="0" applyBorder="0" applyAlignment="0" applyProtection="0"/>
    <xf numFmtId="0" fontId="66" fillId="15" borderId="0" applyNumberFormat="0" applyBorder="0" applyAlignment="0" applyProtection="0"/>
    <xf numFmtId="0" fontId="66" fillId="16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0" fontId="66" fillId="20" borderId="0" applyNumberFormat="0" applyBorder="0" applyAlignment="0" applyProtection="0"/>
    <xf numFmtId="0" fontId="66" fillId="22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6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66" fillId="32" borderId="0" applyNumberFormat="0" applyBorder="0" applyAlignment="0" applyProtection="0"/>
    <xf numFmtId="0" fontId="66" fillId="34" borderId="0" applyNumberFormat="0" applyBorder="0" applyAlignment="0" applyProtection="0"/>
    <xf numFmtId="0" fontId="66" fillId="35" borderId="0" applyNumberFormat="0" applyBorder="0" applyAlignment="0" applyProtection="0"/>
    <xf numFmtId="0" fontId="66" fillId="36" borderId="0" applyNumberFormat="0" applyBorder="0" applyAlignment="0" applyProtection="0"/>
    <xf numFmtId="0" fontId="65" fillId="0" borderId="0"/>
    <xf numFmtId="0" fontId="65" fillId="12" borderId="11" applyNumberFormat="0" applyFont="0" applyAlignment="0" applyProtection="0"/>
    <xf numFmtId="0" fontId="65" fillId="14" borderId="0" applyNumberFormat="0" applyBorder="0" applyAlignment="0" applyProtection="0"/>
    <xf numFmtId="0" fontId="65" fillId="15" borderId="0" applyNumberFormat="0" applyBorder="0" applyAlignment="0" applyProtection="0"/>
    <xf numFmtId="0" fontId="65" fillId="16" borderId="0" applyNumberFormat="0" applyBorder="0" applyAlignment="0" applyProtection="0"/>
    <xf numFmtId="0" fontId="65" fillId="18" borderId="0" applyNumberFormat="0" applyBorder="0" applyAlignment="0" applyProtection="0"/>
    <xf numFmtId="0" fontId="65" fillId="19" borderId="0" applyNumberFormat="0" applyBorder="0" applyAlignment="0" applyProtection="0"/>
    <xf numFmtId="0" fontId="65" fillId="20" borderId="0" applyNumberFormat="0" applyBorder="0" applyAlignment="0" applyProtection="0"/>
    <xf numFmtId="0" fontId="65" fillId="22" borderId="0" applyNumberFormat="0" applyBorder="0" applyAlignment="0" applyProtection="0"/>
    <xf numFmtId="0" fontId="65" fillId="23" borderId="0" applyNumberFormat="0" applyBorder="0" applyAlignment="0" applyProtection="0"/>
    <xf numFmtId="0" fontId="65" fillId="24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65" fillId="28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5" fillId="36" borderId="0" applyNumberFormat="0" applyBorder="0" applyAlignment="0" applyProtection="0"/>
    <xf numFmtId="0" fontId="64" fillId="0" borderId="0"/>
    <xf numFmtId="0" fontId="64" fillId="12" borderId="11" applyNumberFormat="0" applyFont="0" applyAlignment="0" applyProtection="0"/>
    <xf numFmtId="0" fontId="64" fillId="1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6" borderId="0" applyNumberFormat="0" applyBorder="0" applyAlignment="0" applyProtection="0"/>
    <xf numFmtId="0" fontId="64" fillId="27" borderId="0" applyNumberFormat="0" applyBorder="0" applyAlignment="0" applyProtection="0"/>
    <xf numFmtId="0" fontId="64" fillId="28" borderId="0" applyNumberFormat="0" applyBorder="0" applyAlignment="0" applyProtection="0"/>
    <xf numFmtId="0" fontId="64" fillId="30" borderId="0" applyNumberFormat="0" applyBorder="0" applyAlignment="0" applyProtection="0"/>
    <xf numFmtId="0" fontId="64" fillId="31" borderId="0" applyNumberFormat="0" applyBorder="0" applyAlignment="0" applyProtection="0"/>
    <xf numFmtId="0" fontId="64" fillId="32" borderId="0" applyNumberFormat="0" applyBorder="0" applyAlignment="0" applyProtection="0"/>
    <xf numFmtId="0" fontId="64" fillId="34" borderId="0" applyNumberFormat="0" applyBorder="0" applyAlignment="0" applyProtection="0"/>
    <xf numFmtId="0" fontId="64" fillId="35" borderId="0" applyNumberFormat="0" applyBorder="0" applyAlignment="0" applyProtection="0"/>
    <xf numFmtId="0" fontId="64" fillId="36" borderId="0" applyNumberFormat="0" applyBorder="0" applyAlignment="0" applyProtection="0"/>
    <xf numFmtId="0" fontId="63" fillId="0" borderId="0"/>
    <xf numFmtId="0" fontId="63" fillId="12" borderId="11" applyNumberFormat="0" applyFont="0" applyAlignment="0" applyProtection="0"/>
    <xf numFmtId="0" fontId="63" fillId="14" borderId="0" applyNumberFormat="0" applyBorder="0" applyAlignment="0" applyProtection="0"/>
    <xf numFmtId="0" fontId="63" fillId="15" borderId="0" applyNumberFormat="0" applyBorder="0" applyAlignment="0" applyProtection="0"/>
    <xf numFmtId="0" fontId="63" fillId="16" borderId="0" applyNumberFormat="0" applyBorder="0" applyAlignment="0" applyProtection="0"/>
    <xf numFmtId="0" fontId="63" fillId="18" borderId="0" applyNumberFormat="0" applyBorder="0" applyAlignment="0" applyProtection="0"/>
    <xf numFmtId="0" fontId="63" fillId="19" borderId="0" applyNumberFormat="0" applyBorder="0" applyAlignment="0" applyProtection="0"/>
    <xf numFmtId="0" fontId="63" fillId="20" borderId="0" applyNumberFormat="0" applyBorder="0" applyAlignment="0" applyProtection="0"/>
    <xf numFmtId="0" fontId="63" fillId="22" borderId="0" applyNumberFormat="0" applyBorder="0" applyAlignment="0" applyProtection="0"/>
    <xf numFmtId="0" fontId="63" fillId="23" borderId="0" applyNumberFormat="0" applyBorder="0" applyAlignment="0" applyProtection="0"/>
    <xf numFmtId="0" fontId="63" fillId="24" borderId="0" applyNumberFormat="0" applyBorder="0" applyAlignment="0" applyProtection="0"/>
    <xf numFmtId="0" fontId="63" fillId="26" borderId="0" applyNumberFormat="0" applyBorder="0" applyAlignment="0" applyProtection="0"/>
    <xf numFmtId="0" fontId="63" fillId="27" borderId="0" applyNumberFormat="0" applyBorder="0" applyAlignment="0" applyProtection="0"/>
    <xf numFmtId="0" fontId="63" fillId="28" borderId="0" applyNumberFormat="0" applyBorder="0" applyAlignment="0" applyProtection="0"/>
    <xf numFmtId="0" fontId="63" fillId="30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2" fillId="0" borderId="0"/>
    <xf numFmtId="0" fontId="62" fillId="12" borderId="11" applyNumberFormat="0" applyFont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6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0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4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28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32" borderId="0" applyNumberFormat="0" applyBorder="0" applyAlignment="0" applyProtection="0"/>
    <xf numFmtId="0" fontId="62" fillId="34" borderId="0" applyNumberFormat="0" applyBorder="0" applyAlignment="0" applyProtection="0"/>
    <xf numFmtId="0" fontId="62" fillId="35" borderId="0" applyNumberFormat="0" applyBorder="0" applyAlignment="0" applyProtection="0"/>
    <xf numFmtId="0" fontId="62" fillId="36" borderId="0" applyNumberFormat="0" applyBorder="0" applyAlignment="0" applyProtection="0"/>
    <xf numFmtId="0" fontId="61" fillId="0" borderId="0"/>
    <xf numFmtId="0" fontId="61" fillId="12" borderId="11" applyNumberFormat="0" applyFont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6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24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61" fillId="28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61" fillId="32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60" fillId="0" borderId="0"/>
    <xf numFmtId="0" fontId="60" fillId="12" borderId="11" applyNumberFormat="0" applyFont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6" borderId="0" applyNumberFormat="0" applyBorder="0" applyAlignment="0" applyProtection="0"/>
    <xf numFmtId="0" fontId="60" fillId="18" borderId="0" applyNumberFormat="0" applyBorder="0" applyAlignment="0" applyProtection="0"/>
    <xf numFmtId="0" fontId="60" fillId="19" borderId="0" applyNumberFormat="0" applyBorder="0" applyAlignment="0" applyProtection="0"/>
    <xf numFmtId="0" fontId="60" fillId="20" borderId="0" applyNumberFormat="0" applyBorder="0" applyAlignment="0" applyProtection="0"/>
    <xf numFmtId="0" fontId="60" fillId="22" borderId="0" applyNumberFormat="0" applyBorder="0" applyAlignment="0" applyProtection="0"/>
    <xf numFmtId="0" fontId="60" fillId="23" borderId="0" applyNumberFormat="0" applyBorder="0" applyAlignment="0" applyProtection="0"/>
    <xf numFmtId="0" fontId="60" fillId="24" borderId="0" applyNumberFormat="0" applyBorder="0" applyAlignment="0" applyProtection="0"/>
    <xf numFmtId="0" fontId="60" fillId="26" borderId="0" applyNumberFormat="0" applyBorder="0" applyAlignment="0" applyProtection="0"/>
    <xf numFmtId="0" fontId="60" fillId="27" borderId="0" applyNumberFormat="0" applyBorder="0" applyAlignment="0" applyProtection="0"/>
    <xf numFmtId="0" fontId="60" fillId="28" borderId="0" applyNumberFormat="0" applyBorder="0" applyAlignment="0" applyProtection="0"/>
    <xf numFmtId="0" fontId="60" fillId="30" borderId="0" applyNumberFormat="0" applyBorder="0" applyAlignment="0" applyProtection="0"/>
    <xf numFmtId="0" fontId="60" fillId="31" borderId="0" applyNumberFormat="0" applyBorder="0" applyAlignment="0" applyProtection="0"/>
    <xf numFmtId="0" fontId="60" fillId="32" borderId="0" applyNumberFormat="0" applyBorder="0" applyAlignment="0" applyProtection="0"/>
    <xf numFmtId="0" fontId="60" fillId="34" borderId="0" applyNumberFormat="0" applyBorder="0" applyAlignment="0" applyProtection="0"/>
    <xf numFmtId="0" fontId="60" fillId="35" borderId="0" applyNumberFormat="0" applyBorder="0" applyAlignment="0" applyProtection="0"/>
    <xf numFmtId="0" fontId="60" fillId="36" borderId="0" applyNumberFormat="0" applyBorder="0" applyAlignment="0" applyProtection="0"/>
    <xf numFmtId="0" fontId="59" fillId="0" borderId="0"/>
    <xf numFmtId="0" fontId="59" fillId="12" borderId="11" applyNumberFormat="0" applyFont="0" applyAlignment="0" applyProtection="0"/>
    <xf numFmtId="0" fontId="59" fillId="14" borderId="0" applyNumberFormat="0" applyBorder="0" applyAlignment="0" applyProtection="0"/>
    <xf numFmtId="0" fontId="59" fillId="15" borderId="0" applyNumberFormat="0" applyBorder="0" applyAlignment="0" applyProtection="0"/>
    <xf numFmtId="0" fontId="59" fillId="16" borderId="0" applyNumberFormat="0" applyBorder="0" applyAlignment="0" applyProtection="0"/>
    <xf numFmtId="0" fontId="59" fillId="18" borderId="0" applyNumberFormat="0" applyBorder="0" applyAlignment="0" applyProtection="0"/>
    <xf numFmtId="0" fontId="59" fillId="19" borderId="0" applyNumberFormat="0" applyBorder="0" applyAlignment="0" applyProtection="0"/>
    <xf numFmtId="0" fontId="59" fillId="20" borderId="0" applyNumberFormat="0" applyBorder="0" applyAlignment="0" applyProtection="0"/>
    <xf numFmtId="0" fontId="59" fillId="22" borderId="0" applyNumberFormat="0" applyBorder="0" applyAlignment="0" applyProtection="0"/>
    <xf numFmtId="0" fontId="59" fillId="23" borderId="0" applyNumberFormat="0" applyBorder="0" applyAlignment="0" applyProtection="0"/>
    <xf numFmtId="0" fontId="59" fillId="24" borderId="0" applyNumberFormat="0" applyBorder="0" applyAlignment="0" applyProtection="0"/>
    <xf numFmtId="0" fontId="59" fillId="26" borderId="0" applyNumberFormat="0" applyBorder="0" applyAlignment="0" applyProtection="0"/>
    <xf numFmtId="0" fontId="59" fillId="27" borderId="0" applyNumberFormat="0" applyBorder="0" applyAlignment="0" applyProtection="0"/>
    <xf numFmtId="0" fontId="59" fillId="28" borderId="0" applyNumberFormat="0" applyBorder="0" applyAlignment="0" applyProtection="0"/>
    <xf numFmtId="0" fontId="59" fillId="30" borderId="0" applyNumberFormat="0" applyBorder="0" applyAlignment="0" applyProtection="0"/>
    <xf numFmtId="0" fontId="59" fillId="31" borderId="0" applyNumberFormat="0" applyBorder="0" applyAlignment="0" applyProtection="0"/>
    <xf numFmtId="0" fontId="59" fillId="32" borderId="0" applyNumberFormat="0" applyBorder="0" applyAlignment="0" applyProtection="0"/>
    <xf numFmtId="0" fontId="59" fillId="34" borderId="0" applyNumberFormat="0" applyBorder="0" applyAlignment="0" applyProtection="0"/>
    <xf numFmtId="0" fontId="59" fillId="35" borderId="0" applyNumberFormat="0" applyBorder="0" applyAlignment="0" applyProtection="0"/>
    <xf numFmtId="0" fontId="59" fillId="36" borderId="0" applyNumberFormat="0" applyBorder="0" applyAlignment="0" applyProtection="0"/>
    <xf numFmtId="0" fontId="58" fillId="0" borderId="0"/>
    <xf numFmtId="0" fontId="58" fillId="12" borderId="11" applyNumberFormat="0" applyFont="0" applyAlignment="0" applyProtection="0"/>
    <xf numFmtId="0" fontId="58" fillId="14" borderId="0" applyNumberFormat="0" applyBorder="0" applyAlignment="0" applyProtection="0"/>
    <xf numFmtId="0" fontId="58" fillId="15" borderId="0" applyNumberFormat="0" applyBorder="0" applyAlignment="0" applyProtection="0"/>
    <xf numFmtId="0" fontId="58" fillId="16" borderId="0" applyNumberFormat="0" applyBorder="0" applyAlignment="0" applyProtection="0"/>
    <xf numFmtId="0" fontId="58" fillId="18" borderId="0" applyNumberFormat="0" applyBorder="0" applyAlignment="0" applyProtection="0"/>
    <xf numFmtId="0" fontId="58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6" borderId="0" applyNumberFormat="0" applyBorder="0" applyAlignment="0" applyProtection="0"/>
    <xf numFmtId="0" fontId="58" fillId="27" borderId="0" applyNumberFormat="0" applyBorder="0" applyAlignment="0" applyProtection="0"/>
    <xf numFmtId="0" fontId="58" fillId="28" borderId="0" applyNumberFormat="0" applyBorder="0" applyAlignment="0" applyProtection="0"/>
    <xf numFmtId="0" fontId="58" fillId="30" borderId="0" applyNumberFormat="0" applyBorder="0" applyAlignment="0" applyProtection="0"/>
    <xf numFmtId="0" fontId="58" fillId="31" borderId="0" applyNumberFormat="0" applyBorder="0" applyAlignment="0" applyProtection="0"/>
    <xf numFmtId="0" fontId="58" fillId="32" borderId="0" applyNumberFormat="0" applyBorder="0" applyAlignment="0" applyProtection="0"/>
    <xf numFmtId="0" fontId="58" fillId="34" borderId="0" applyNumberFormat="0" applyBorder="0" applyAlignment="0" applyProtection="0"/>
    <xf numFmtId="0" fontId="58" fillId="35" borderId="0" applyNumberFormat="0" applyBorder="0" applyAlignment="0" applyProtection="0"/>
    <xf numFmtId="0" fontId="58" fillId="36" borderId="0" applyNumberFormat="0" applyBorder="0" applyAlignment="0" applyProtection="0"/>
    <xf numFmtId="0" fontId="57" fillId="0" borderId="0"/>
    <xf numFmtId="0" fontId="57" fillId="12" borderId="11" applyNumberFormat="0" applyFont="0" applyAlignment="0" applyProtection="0"/>
    <xf numFmtId="0" fontId="57" fillId="14" borderId="0" applyNumberFormat="0" applyBorder="0" applyAlignment="0" applyProtection="0"/>
    <xf numFmtId="0" fontId="57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20" borderId="0" applyNumberFormat="0" applyBorder="0" applyAlignment="0" applyProtection="0"/>
    <xf numFmtId="0" fontId="57" fillId="22" borderId="0" applyNumberFormat="0" applyBorder="0" applyAlignment="0" applyProtection="0"/>
    <xf numFmtId="0" fontId="57" fillId="23" borderId="0" applyNumberFormat="0" applyBorder="0" applyAlignment="0" applyProtection="0"/>
    <xf numFmtId="0" fontId="57" fillId="24" borderId="0" applyNumberFormat="0" applyBorder="0" applyAlignment="0" applyProtection="0"/>
    <xf numFmtId="0" fontId="57" fillId="26" borderId="0" applyNumberFormat="0" applyBorder="0" applyAlignment="0" applyProtection="0"/>
    <xf numFmtId="0" fontId="57" fillId="27" borderId="0" applyNumberFormat="0" applyBorder="0" applyAlignment="0" applyProtection="0"/>
    <xf numFmtId="0" fontId="57" fillId="28" borderId="0" applyNumberFormat="0" applyBorder="0" applyAlignment="0" applyProtection="0"/>
    <xf numFmtId="0" fontId="57" fillId="30" borderId="0" applyNumberFormat="0" applyBorder="0" applyAlignment="0" applyProtection="0"/>
    <xf numFmtId="0" fontId="57" fillId="31" borderId="0" applyNumberFormat="0" applyBorder="0" applyAlignment="0" applyProtection="0"/>
    <xf numFmtId="0" fontId="57" fillId="32" borderId="0" applyNumberFormat="0" applyBorder="0" applyAlignment="0" applyProtection="0"/>
    <xf numFmtId="0" fontId="57" fillId="34" borderId="0" applyNumberFormat="0" applyBorder="0" applyAlignment="0" applyProtection="0"/>
    <xf numFmtId="0" fontId="57" fillId="35" borderId="0" applyNumberFormat="0" applyBorder="0" applyAlignment="0" applyProtection="0"/>
    <xf numFmtId="0" fontId="57" fillId="36" borderId="0" applyNumberFormat="0" applyBorder="0" applyAlignment="0" applyProtection="0"/>
    <xf numFmtId="0" fontId="56" fillId="0" borderId="0"/>
    <xf numFmtId="0" fontId="56" fillId="12" borderId="11" applyNumberFormat="0" applyFont="0" applyAlignment="0" applyProtection="0"/>
    <xf numFmtId="0" fontId="56" fillId="14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2" borderId="0" applyNumberFormat="0" applyBorder="0" applyAlignment="0" applyProtection="0"/>
    <xf numFmtId="0" fontId="56" fillId="23" borderId="0" applyNumberFormat="0" applyBorder="0" applyAlignment="0" applyProtection="0"/>
    <xf numFmtId="0" fontId="56" fillId="24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30" borderId="0" applyNumberFormat="0" applyBorder="0" applyAlignment="0" applyProtection="0"/>
    <xf numFmtId="0" fontId="56" fillId="31" borderId="0" applyNumberFormat="0" applyBorder="0" applyAlignment="0" applyProtection="0"/>
    <xf numFmtId="0" fontId="56" fillId="32" borderId="0" applyNumberFormat="0" applyBorder="0" applyAlignment="0" applyProtection="0"/>
    <xf numFmtId="0" fontId="56" fillId="34" borderId="0" applyNumberFormat="0" applyBorder="0" applyAlignment="0" applyProtection="0"/>
    <xf numFmtId="0" fontId="56" fillId="35" borderId="0" applyNumberFormat="0" applyBorder="0" applyAlignment="0" applyProtection="0"/>
    <xf numFmtId="0" fontId="56" fillId="36" borderId="0" applyNumberFormat="0" applyBorder="0" applyAlignment="0" applyProtection="0"/>
    <xf numFmtId="0" fontId="55" fillId="0" borderId="0"/>
    <xf numFmtId="0" fontId="55" fillId="12" borderId="11" applyNumberFormat="0" applyFont="0" applyAlignment="0" applyProtection="0"/>
    <xf numFmtId="0" fontId="55" fillId="14" borderId="0" applyNumberFormat="0" applyBorder="0" applyAlignment="0" applyProtection="0"/>
    <xf numFmtId="0" fontId="55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8" borderId="0" applyNumberFormat="0" applyBorder="0" applyAlignment="0" applyProtection="0"/>
    <xf numFmtId="0" fontId="55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30" borderId="0" applyNumberFormat="0" applyBorder="0" applyAlignment="0" applyProtection="0"/>
    <xf numFmtId="0" fontId="55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4" borderId="0" applyNumberFormat="0" applyBorder="0" applyAlignment="0" applyProtection="0"/>
    <xf numFmtId="0" fontId="55" fillId="35" borderId="0" applyNumberFormat="0" applyBorder="0" applyAlignment="0" applyProtection="0"/>
    <xf numFmtId="0" fontId="55" fillId="36" borderId="0" applyNumberFormat="0" applyBorder="0" applyAlignment="0" applyProtection="0"/>
    <xf numFmtId="0" fontId="54" fillId="0" borderId="0"/>
    <xf numFmtId="0" fontId="54" fillId="12" borderId="11" applyNumberFormat="0" applyFont="0" applyAlignment="0" applyProtection="0"/>
    <xf numFmtId="0" fontId="54" fillId="14" borderId="0" applyNumberFormat="0" applyBorder="0" applyAlignment="0" applyProtection="0"/>
    <xf numFmtId="0" fontId="54" fillId="15" borderId="0" applyNumberFormat="0" applyBorder="0" applyAlignment="0" applyProtection="0"/>
    <xf numFmtId="0" fontId="54" fillId="16" borderId="0" applyNumberFormat="0" applyBorder="0" applyAlignment="0" applyProtection="0"/>
    <xf numFmtId="0" fontId="54" fillId="18" borderId="0" applyNumberFormat="0" applyBorder="0" applyAlignment="0" applyProtection="0"/>
    <xf numFmtId="0" fontId="54" fillId="19" borderId="0" applyNumberFormat="0" applyBorder="0" applyAlignment="0" applyProtection="0"/>
    <xf numFmtId="0" fontId="54" fillId="20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24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4" fillId="28" borderId="0" applyNumberFormat="0" applyBorder="0" applyAlignment="0" applyProtection="0"/>
    <xf numFmtId="0" fontId="54" fillId="30" borderId="0" applyNumberFormat="0" applyBorder="0" applyAlignment="0" applyProtection="0"/>
    <xf numFmtId="0" fontId="54" fillId="31" borderId="0" applyNumberFormat="0" applyBorder="0" applyAlignment="0" applyProtection="0"/>
    <xf numFmtId="0" fontId="54" fillId="32" borderId="0" applyNumberFormat="0" applyBorder="0" applyAlignment="0" applyProtection="0"/>
    <xf numFmtId="0" fontId="54" fillId="34" borderId="0" applyNumberFormat="0" applyBorder="0" applyAlignment="0" applyProtection="0"/>
    <xf numFmtId="0" fontId="54" fillId="35" borderId="0" applyNumberFormat="0" applyBorder="0" applyAlignment="0" applyProtection="0"/>
    <xf numFmtId="0" fontId="54" fillId="36" borderId="0" applyNumberFormat="0" applyBorder="0" applyAlignment="0" applyProtection="0"/>
    <xf numFmtId="0" fontId="53" fillId="0" borderId="0"/>
    <xf numFmtId="0" fontId="53" fillId="12" borderId="11" applyNumberFormat="0" applyFont="0" applyAlignment="0" applyProtection="0"/>
    <xf numFmtId="0" fontId="53" fillId="14" borderId="0" applyNumberFormat="0" applyBorder="0" applyAlignment="0" applyProtection="0"/>
    <xf numFmtId="0" fontId="53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8" borderId="0" applyNumberFormat="0" applyBorder="0" applyAlignment="0" applyProtection="0"/>
    <xf numFmtId="0" fontId="53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2" borderId="0" applyNumberFormat="0" applyBorder="0" applyAlignment="0" applyProtection="0"/>
    <xf numFmtId="0" fontId="53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26" borderId="0" applyNumberFormat="0" applyBorder="0" applyAlignment="0" applyProtection="0"/>
    <xf numFmtId="0" fontId="53" fillId="27" borderId="0" applyNumberFormat="0" applyBorder="0" applyAlignment="0" applyProtection="0"/>
    <xf numFmtId="0" fontId="53" fillId="28" borderId="0" applyNumberFormat="0" applyBorder="0" applyAlignment="0" applyProtection="0"/>
    <xf numFmtId="0" fontId="53" fillId="30" borderId="0" applyNumberFormat="0" applyBorder="0" applyAlignment="0" applyProtection="0"/>
    <xf numFmtId="0" fontId="53" fillId="31" borderId="0" applyNumberFormat="0" applyBorder="0" applyAlignment="0" applyProtection="0"/>
    <xf numFmtId="0" fontId="53" fillId="32" borderId="0" applyNumberFormat="0" applyBorder="0" applyAlignment="0" applyProtection="0"/>
    <xf numFmtId="0" fontId="53" fillId="34" borderId="0" applyNumberFormat="0" applyBorder="0" applyAlignment="0" applyProtection="0"/>
    <xf numFmtId="0" fontId="53" fillId="35" borderId="0" applyNumberFormat="0" applyBorder="0" applyAlignment="0" applyProtection="0"/>
    <xf numFmtId="0" fontId="53" fillId="36" borderId="0" applyNumberFormat="0" applyBorder="0" applyAlignment="0" applyProtection="0"/>
    <xf numFmtId="0" fontId="52" fillId="0" borderId="0"/>
    <xf numFmtId="0" fontId="52" fillId="12" borderId="11" applyNumberFormat="0" applyFont="0" applyAlignment="0" applyProtection="0"/>
    <xf numFmtId="0" fontId="52" fillId="14" borderId="0" applyNumberFormat="0" applyBorder="0" applyAlignment="0" applyProtection="0"/>
    <xf numFmtId="0" fontId="52" fillId="15" borderId="0" applyNumberFormat="0" applyBorder="0" applyAlignment="0" applyProtection="0"/>
    <xf numFmtId="0" fontId="52" fillId="16" borderId="0" applyNumberFormat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20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52" fillId="24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8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52" fillId="32" borderId="0" applyNumberFormat="0" applyBorder="0" applyAlignment="0" applyProtection="0"/>
    <xf numFmtId="0" fontId="52" fillId="34" borderId="0" applyNumberFormat="0" applyBorder="0" applyAlignment="0" applyProtection="0"/>
    <xf numFmtId="0" fontId="52" fillId="35" borderId="0" applyNumberFormat="0" applyBorder="0" applyAlignment="0" applyProtection="0"/>
    <xf numFmtId="0" fontId="52" fillId="36" borderId="0" applyNumberFormat="0" applyBorder="0" applyAlignment="0" applyProtection="0"/>
    <xf numFmtId="0" fontId="51" fillId="0" borderId="0"/>
    <xf numFmtId="0" fontId="51" fillId="12" borderId="11" applyNumberFormat="0" applyFont="0" applyAlignment="0" applyProtection="0"/>
    <xf numFmtId="0" fontId="51" fillId="14" borderId="0" applyNumberFormat="0" applyBorder="0" applyAlignment="0" applyProtection="0"/>
    <xf numFmtId="0" fontId="51" fillId="15" borderId="0" applyNumberFormat="0" applyBorder="0" applyAlignment="0" applyProtection="0"/>
    <xf numFmtId="0" fontId="51" fillId="16" borderId="0" applyNumberFormat="0" applyBorder="0" applyAlignment="0" applyProtection="0"/>
    <xf numFmtId="0" fontId="51" fillId="18" borderId="0" applyNumberFormat="0" applyBorder="0" applyAlignment="0" applyProtection="0"/>
    <xf numFmtId="0" fontId="51" fillId="19" borderId="0" applyNumberFormat="0" applyBorder="0" applyAlignment="0" applyProtection="0"/>
    <xf numFmtId="0" fontId="51" fillId="20" borderId="0" applyNumberFormat="0" applyBorder="0" applyAlignment="0" applyProtection="0"/>
    <xf numFmtId="0" fontId="51" fillId="22" borderId="0" applyNumberFormat="0" applyBorder="0" applyAlignment="0" applyProtection="0"/>
    <xf numFmtId="0" fontId="51" fillId="23" borderId="0" applyNumberFormat="0" applyBorder="0" applyAlignment="0" applyProtection="0"/>
    <xf numFmtId="0" fontId="51" fillId="24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8" borderId="0" applyNumberFormat="0" applyBorder="0" applyAlignment="0" applyProtection="0"/>
    <xf numFmtId="0" fontId="51" fillId="30" borderId="0" applyNumberFormat="0" applyBorder="0" applyAlignment="0" applyProtection="0"/>
    <xf numFmtId="0" fontId="51" fillId="31" borderId="0" applyNumberFormat="0" applyBorder="0" applyAlignment="0" applyProtection="0"/>
    <xf numFmtId="0" fontId="51" fillId="32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6" borderId="0" applyNumberFormat="0" applyBorder="0" applyAlignment="0" applyProtection="0"/>
    <xf numFmtId="0" fontId="50" fillId="0" borderId="0"/>
    <xf numFmtId="0" fontId="50" fillId="12" borderId="11" applyNumberFormat="0" applyFont="0" applyAlignment="0" applyProtection="0"/>
    <xf numFmtId="0" fontId="50" fillId="14" borderId="0" applyNumberFormat="0" applyBorder="0" applyAlignment="0" applyProtection="0"/>
    <xf numFmtId="0" fontId="50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18" borderId="0" applyNumberFormat="0" applyBorder="0" applyAlignment="0" applyProtection="0"/>
    <xf numFmtId="0" fontId="50" fillId="19" borderId="0" applyNumberFormat="0" applyBorder="0" applyAlignment="0" applyProtection="0"/>
    <xf numFmtId="0" fontId="50" fillId="20" borderId="0" applyNumberFormat="0" applyBorder="0" applyAlignment="0" applyProtection="0"/>
    <xf numFmtId="0" fontId="50" fillId="22" borderId="0" applyNumberFormat="0" applyBorder="0" applyAlignment="0" applyProtection="0"/>
    <xf numFmtId="0" fontId="50" fillId="23" borderId="0" applyNumberFormat="0" applyBorder="0" applyAlignment="0" applyProtection="0"/>
    <xf numFmtId="0" fontId="50" fillId="24" borderId="0" applyNumberFormat="0" applyBorder="0" applyAlignment="0" applyProtection="0"/>
    <xf numFmtId="0" fontId="50" fillId="26" borderId="0" applyNumberFormat="0" applyBorder="0" applyAlignment="0" applyProtection="0"/>
    <xf numFmtId="0" fontId="50" fillId="27" borderId="0" applyNumberFormat="0" applyBorder="0" applyAlignment="0" applyProtection="0"/>
    <xf numFmtId="0" fontId="50" fillId="28" borderId="0" applyNumberFormat="0" applyBorder="0" applyAlignment="0" applyProtection="0"/>
    <xf numFmtId="0" fontId="50" fillId="30" borderId="0" applyNumberFormat="0" applyBorder="0" applyAlignment="0" applyProtection="0"/>
    <xf numFmtId="0" fontId="50" fillId="31" borderId="0" applyNumberFormat="0" applyBorder="0" applyAlignment="0" applyProtection="0"/>
    <xf numFmtId="0" fontId="50" fillId="32" borderId="0" applyNumberFormat="0" applyBorder="0" applyAlignment="0" applyProtection="0"/>
    <xf numFmtId="0" fontId="50" fillId="34" borderId="0" applyNumberFormat="0" applyBorder="0" applyAlignment="0" applyProtection="0"/>
    <xf numFmtId="0" fontId="50" fillId="35" borderId="0" applyNumberFormat="0" applyBorder="0" applyAlignment="0" applyProtection="0"/>
    <xf numFmtId="0" fontId="50" fillId="36" borderId="0" applyNumberFormat="0" applyBorder="0" applyAlignment="0" applyProtection="0"/>
    <xf numFmtId="0" fontId="49" fillId="0" borderId="0"/>
    <xf numFmtId="0" fontId="49" fillId="12" borderId="11" applyNumberFormat="0" applyFont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49" fillId="24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48" fillId="0" borderId="0"/>
    <xf numFmtId="0" fontId="48" fillId="12" borderId="11" applyNumberFormat="0" applyFont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48" fillId="32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48" fillId="36" borderId="0" applyNumberFormat="0" applyBorder="0" applyAlignment="0" applyProtection="0"/>
    <xf numFmtId="0" fontId="47" fillId="0" borderId="0"/>
    <xf numFmtId="0" fontId="47" fillId="12" borderId="11" applyNumberFormat="0" applyFont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20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47" fillId="24" borderId="0" applyNumberFormat="0" applyBorder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6" fillId="0" borderId="0"/>
    <xf numFmtId="0" fontId="46" fillId="12" borderId="11" applyNumberFormat="0" applyFont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5" fillId="0" borderId="0"/>
    <xf numFmtId="0" fontId="45" fillId="12" borderId="11" applyNumberFormat="0" applyFont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4" fillId="0" borderId="0"/>
    <xf numFmtId="0" fontId="44" fillId="12" borderId="11" applyNumberFormat="0" applyFont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2" borderId="0" applyNumberFormat="0" applyBorder="0" applyAlignment="0" applyProtection="0"/>
    <xf numFmtId="0" fontId="44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3" fillId="0" borderId="0"/>
    <xf numFmtId="0" fontId="43" fillId="12" borderId="11" applyNumberFormat="0" applyFont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2" fillId="0" borderId="0"/>
    <xf numFmtId="0" fontId="42" fillId="12" borderId="11" applyNumberFormat="0" applyFont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2" borderId="0" applyNumberFormat="0" applyBorder="0" applyAlignment="0" applyProtection="0"/>
    <xf numFmtId="0" fontId="42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1" fillId="0" borderId="0"/>
    <xf numFmtId="0" fontId="41" fillId="12" borderId="11" applyNumberFormat="0" applyFont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0" fillId="0" borderId="0"/>
    <xf numFmtId="0" fontId="40" fillId="12" borderId="11" applyNumberFormat="0" applyFont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39" fillId="0" borderId="0"/>
    <xf numFmtId="0" fontId="39" fillId="12" borderId="11" applyNumberFormat="0" applyFont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8" fillId="0" borderId="0"/>
    <xf numFmtId="0" fontId="38" fillId="12" borderId="11" applyNumberFormat="0" applyFont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7" fillId="0" borderId="0"/>
    <xf numFmtId="0" fontId="37" fillId="12" borderId="11" applyNumberFormat="0" applyFont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6" fillId="0" borderId="0"/>
    <xf numFmtId="0" fontId="36" fillId="12" borderId="11" applyNumberFormat="0" applyFont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5" fillId="0" borderId="0"/>
    <xf numFmtId="0" fontId="35" fillId="12" borderId="11" applyNumberFormat="0" applyFont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4" fillId="0" borderId="0"/>
    <xf numFmtId="0" fontId="34" fillId="12" borderId="11" applyNumberFormat="0" applyFont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43" fontId="230" fillId="0" borderId="0" applyFont="0" applyFill="0" applyBorder="0" applyAlignment="0" applyProtection="0"/>
    <xf numFmtId="0" fontId="33" fillId="0" borderId="0"/>
    <xf numFmtId="0" fontId="33" fillId="12" borderId="11" applyNumberFormat="0" applyFont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2" fillId="0" borderId="0"/>
    <xf numFmtId="0" fontId="32" fillId="12" borderId="11" applyNumberFormat="0" applyFont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1" fillId="0" borderId="0"/>
    <xf numFmtId="0" fontId="31" fillId="12" borderId="11" applyNumberFormat="0" applyFont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0" fillId="0" borderId="0"/>
    <xf numFmtId="0" fontId="30" fillId="12" borderId="11" applyNumberFormat="0" applyFont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29" fillId="0" borderId="0"/>
    <xf numFmtId="0" fontId="29" fillId="12" borderId="11" applyNumberFormat="0" applyFont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8" fillId="0" borderId="0"/>
    <xf numFmtId="0" fontId="27" fillId="0" borderId="0"/>
    <xf numFmtId="0" fontId="27" fillId="12" borderId="11" applyNumberFormat="0" applyFont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6" fillId="0" borderId="0"/>
    <xf numFmtId="0" fontId="25" fillId="0" borderId="0"/>
    <xf numFmtId="0" fontId="25" fillId="12" borderId="11" applyNumberFormat="0" applyFont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4" fillId="0" borderId="0"/>
    <xf numFmtId="0" fontId="24" fillId="12" borderId="11" applyNumberFormat="0" applyFont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3" fillId="0" borderId="0"/>
    <xf numFmtId="0" fontId="23" fillId="12" borderId="11" applyNumberFormat="0" applyFont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0" borderId="0"/>
    <xf numFmtId="0" fontId="22" fillId="12" borderId="11" applyNumberFormat="0" applyFont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1" fillId="0" borderId="0"/>
    <xf numFmtId="0" fontId="21" fillId="12" borderId="11" applyNumberFormat="0" applyFont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0" fillId="0" borderId="0"/>
    <xf numFmtId="0" fontId="20" fillId="12" borderId="11" applyNumberFormat="0" applyFont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19" fillId="0" borderId="0"/>
    <xf numFmtId="0" fontId="19" fillId="12" borderId="11" applyNumberFormat="0" applyFont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8" fillId="0" borderId="0"/>
    <xf numFmtId="0" fontId="18" fillId="12" borderId="11" applyNumberFormat="0" applyFont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7" fillId="0" borderId="0"/>
    <xf numFmtId="0" fontId="17" fillId="12" borderId="11" applyNumberFormat="0" applyFont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6" fillId="0" borderId="0"/>
    <xf numFmtId="0" fontId="16" fillId="12" borderId="11" applyNumberFormat="0" applyFont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5" fillId="0" borderId="0"/>
    <xf numFmtId="0" fontId="15" fillId="12" borderId="11" applyNumberFormat="0" applyFont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4" fillId="0" borderId="0"/>
    <xf numFmtId="0" fontId="14" fillId="12" borderId="11" applyNumberFormat="0" applyFont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3" fillId="0" borderId="0"/>
    <xf numFmtId="0" fontId="13" fillId="12" borderId="11" applyNumberFormat="0" applyFont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2" fillId="0" borderId="0"/>
    <xf numFmtId="0" fontId="12" fillId="12" borderId="11" applyNumberFormat="0" applyFont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1" fillId="0" borderId="0"/>
    <xf numFmtId="0" fontId="11" fillId="12" borderId="11" applyNumberFormat="0" applyFont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0" fillId="0" borderId="0"/>
    <xf numFmtId="0" fontId="10" fillId="12" borderId="11" applyNumberFormat="0" applyFont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9" fillId="0" borderId="0"/>
    <xf numFmtId="0" fontId="9" fillId="12" borderId="11" applyNumberFormat="0" applyFont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8" fillId="0" borderId="0"/>
    <xf numFmtId="0" fontId="8" fillId="12" borderId="11" applyNumberFormat="0" applyFont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7" fillId="0" borderId="0"/>
    <xf numFmtId="0" fontId="6" fillId="0" borderId="0"/>
    <xf numFmtId="0" fontId="241" fillId="0" borderId="0"/>
    <xf numFmtId="0" fontId="5" fillId="0" borderId="0"/>
    <xf numFmtId="0" fontId="4" fillId="0" borderId="0"/>
    <xf numFmtId="0" fontId="242" fillId="0" borderId="0"/>
    <xf numFmtId="0" fontId="3" fillId="0" borderId="0"/>
    <xf numFmtId="0" fontId="2" fillId="0" borderId="0"/>
    <xf numFmtId="0" fontId="243" fillId="0" borderId="0"/>
    <xf numFmtId="0" fontId="1" fillId="0" borderId="0"/>
    <xf numFmtId="0" fontId="244" fillId="0" borderId="0"/>
    <xf numFmtId="0" fontId="245" fillId="0" borderId="0"/>
  </cellStyleXfs>
  <cellXfs count="164">
    <xf numFmtId="0" fontId="0" fillId="0" borderId="0" xfId="0"/>
    <xf numFmtId="0" fontId="0" fillId="0" borderId="0" xfId="0" applyAlignment="1">
      <alignment horizontal="center" vertical="center" readingOrder="1"/>
    </xf>
    <xf numFmtId="0" fontId="171" fillId="2" borderId="2" xfId="2" applyFont="1" applyFill="1" applyBorder="1" applyAlignment="1" applyProtection="1">
      <alignment horizontal="center" vertical="top" readingOrder="1"/>
      <protection locked="0"/>
    </xf>
    <xf numFmtId="0" fontId="171" fillId="2" borderId="2" xfId="1" applyFont="1" applyFill="1" applyBorder="1" applyAlignment="1" applyProtection="1">
      <alignment horizontal="center" vertical="top" readingOrder="1"/>
      <protection locked="0"/>
    </xf>
    <xf numFmtId="49" fontId="171" fillId="2" borderId="2" xfId="2" applyNumberFormat="1" applyFont="1" applyFill="1" applyBorder="1" applyAlignment="1" applyProtection="1">
      <alignment horizontal="center" vertical="top" readingOrder="1"/>
      <protection locked="0"/>
    </xf>
    <xf numFmtId="0" fontId="0" fillId="0" borderId="0" xfId="0" applyAlignment="1">
      <alignment horizontal="center"/>
    </xf>
    <xf numFmtId="0" fontId="168" fillId="0" borderId="1" xfId="0" applyFont="1" applyBorder="1" applyAlignment="1">
      <alignment horizontal="center" vertical="center"/>
    </xf>
    <xf numFmtId="0" fontId="228" fillId="0" borderId="1" xfId="0" applyFont="1" applyBorder="1" applyAlignment="1">
      <alignment horizontal="center" vertical="center" readingOrder="1"/>
    </xf>
    <xf numFmtId="0" fontId="168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225" fillId="3" borderId="3" xfId="0" applyFont="1" applyFill="1" applyBorder="1" applyAlignment="1">
      <alignment horizontal="center" vertical="top" wrapText="1"/>
    </xf>
    <xf numFmtId="15" fontId="225" fillId="3" borderId="3" xfId="0" applyNumberFormat="1" applyFont="1" applyFill="1" applyBorder="1" applyAlignment="1">
      <alignment horizontal="center" vertical="top" wrapText="1"/>
    </xf>
    <xf numFmtId="0" fontId="0" fillId="3" borderId="3" xfId="0" applyFill="1" applyBorder="1" applyAlignment="1">
      <alignment vertical="top" wrapText="1"/>
    </xf>
    <xf numFmtId="0" fontId="225" fillId="3" borderId="3" xfId="0" applyFont="1" applyFill="1" applyBorder="1" applyAlignment="1">
      <alignment vertical="top" wrapText="1"/>
    </xf>
    <xf numFmtId="0" fontId="168" fillId="0" borderId="1" xfId="0" applyFont="1" applyBorder="1" applyAlignment="1">
      <alignment horizontal="center"/>
    </xf>
    <xf numFmtId="0" fontId="0" fillId="0" borderId="0" xfId="64210" applyNumberFormat="1" applyFont="1"/>
    <xf numFmtId="0" fontId="226" fillId="0" borderId="1" xfId="0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28" fillId="0" borderId="1" xfId="0" applyFont="1" applyBorder="1" applyAlignment="1">
      <alignment horizontal="center" vertical="center"/>
    </xf>
    <xf numFmtId="0" fontId="229" fillId="0" borderId="0" xfId="0" applyFont="1"/>
    <xf numFmtId="0" fontId="226" fillId="0" borderId="28" xfId="0" applyFont="1" applyBorder="1" applyAlignment="1">
      <alignment horizontal="center"/>
    </xf>
    <xf numFmtId="16" fontId="168" fillId="0" borderId="1" xfId="0" applyNumberFormat="1" applyFont="1" applyBorder="1" applyAlignment="1">
      <alignment horizontal="center"/>
    </xf>
    <xf numFmtId="0" fontId="231" fillId="4" borderId="1" xfId="0" applyFont="1" applyFill="1" applyBorder="1" applyAlignment="1">
      <alignment horizontal="center" vertical="center"/>
    </xf>
    <xf numFmtId="14" fontId="172" fillId="5" borderId="0" xfId="2" applyNumberFormat="1" applyFont="1" applyFill="1" applyAlignment="1">
      <alignment horizontal="center" vertical="center"/>
    </xf>
    <xf numFmtId="1" fontId="232" fillId="5" borderId="1" xfId="1" applyNumberFormat="1" applyFont="1" applyFill="1" applyBorder="1" applyAlignment="1" applyProtection="1">
      <alignment horizontal="center" vertical="center" readingOrder="1"/>
      <protection locked="0"/>
    </xf>
    <xf numFmtId="0" fontId="168" fillId="0" borderId="1" xfId="0" applyFont="1" applyBorder="1" applyAlignment="1" applyProtection="1">
      <alignment horizontal="center" vertical="center" readingOrder="1"/>
      <protection locked="0"/>
    </xf>
    <xf numFmtId="165" fontId="228" fillId="0" borderId="1" xfId="0" applyNumberFormat="1" applyFont="1" applyBorder="1" applyAlignment="1">
      <alignment horizontal="center" vertical="center" readingOrder="1"/>
    </xf>
    <xf numFmtId="14" fontId="168" fillId="64" borderId="1" xfId="0" applyNumberFormat="1" applyFont="1" applyFill="1" applyBorder="1" applyAlignment="1">
      <alignment horizontal="center" vertical="center"/>
    </xf>
    <xf numFmtId="10" fontId="168" fillId="0" borderId="1" xfId="0" applyNumberFormat="1" applyFont="1" applyBorder="1" applyAlignment="1">
      <alignment horizontal="center" vertical="center"/>
    </xf>
    <xf numFmtId="1" fontId="168" fillId="0" borderId="1" xfId="0" applyNumberFormat="1" applyFont="1" applyBorder="1" applyAlignment="1" applyProtection="1">
      <alignment horizontal="center" vertical="center" readingOrder="1"/>
      <protection locked="0"/>
    </xf>
    <xf numFmtId="165" fontId="168" fillId="0" borderId="1" xfId="0" applyNumberFormat="1" applyFont="1" applyBorder="1" applyAlignment="1" applyProtection="1">
      <alignment horizontal="center" vertical="center" readingOrder="1"/>
      <protection locked="0"/>
    </xf>
    <xf numFmtId="14" fontId="168" fillId="0" borderId="1" xfId="0" applyNumberFormat="1" applyFont="1" applyBorder="1" applyAlignment="1">
      <alignment horizontal="center" vertical="center"/>
    </xf>
    <xf numFmtId="0" fontId="228" fillId="0" borderId="1" xfId="0" applyFont="1" applyBorder="1" applyAlignment="1">
      <alignment horizontal="center" vertical="top" readingOrder="1"/>
    </xf>
    <xf numFmtId="0" fontId="228" fillId="0" borderId="1" xfId="0" applyFont="1" applyBorder="1" applyAlignment="1">
      <alignment horizontal="center"/>
    </xf>
    <xf numFmtId="165" fontId="228" fillId="0" borderId="1" xfId="0" applyNumberFormat="1" applyFont="1" applyBorder="1" applyAlignment="1">
      <alignment horizontal="center" vertical="top" readingOrder="1"/>
    </xf>
    <xf numFmtId="14" fontId="168" fillId="0" borderId="1" xfId="0" applyNumberFormat="1" applyFont="1" applyBorder="1" applyAlignment="1">
      <alignment horizontal="center"/>
    </xf>
    <xf numFmtId="0" fontId="228" fillId="0" borderId="1" xfId="0" applyFont="1" applyBorder="1" applyAlignment="1">
      <alignment horizontal="center" readingOrder="1"/>
    </xf>
    <xf numFmtId="165" fontId="228" fillId="0" borderId="1" xfId="0" applyNumberFormat="1" applyFont="1" applyBorder="1" applyAlignment="1">
      <alignment horizontal="center" readingOrder="1"/>
    </xf>
    <xf numFmtId="164" fontId="232" fillId="5" borderId="1" xfId="1" applyNumberFormat="1" applyFont="1" applyFill="1" applyBorder="1" applyAlignment="1" applyProtection="1">
      <alignment horizontal="center" vertical="center" readingOrder="1"/>
      <protection locked="0"/>
    </xf>
    <xf numFmtId="0" fontId="168" fillId="0" borderId="1" xfId="0" applyFont="1" applyBorder="1" applyAlignment="1">
      <alignment horizontal="center" vertical="center" readingOrder="1"/>
    </xf>
    <xf numFmtId="165" fontId="168" fillId="0" borderId="1" xfId="0" applyNumberFormat="1" applyFont="1" applyBorder="1" applyAlignment="1">
      <alignment horizontal="center" vertical="center" readingOrder="1"/>
    </xf>
    <xf numFmtId="0" fontId="0" fillId="0" borderId="1" xfId="0" applyBorder="1"/>
    <xf numFmtId="0" fontId="168" fillId="0" borderId="1" xfId="0" applyFont="1" applyBorder="1"/>
    <xf numFmtId="0" fontId="225" fillId="62" borderId="25" xfId="0" applyFont="1" applyFill="1" applyBorder="1" applyAlignment="1">
      <alignment horizontal="center" vertical="top" wrapText="1"/>
    </xf>
    <xf numFmtId="0" fontId="225" fillId="62" borderId="26" xfId="0" applyFont="1" applyFill="1" applyBorder="1" applyAlignment="1">
      <alignment horizontal="center" vertical="top" wrapText="1"/>
    </xf>
    <xf numFmtId="0" fontId="232" fillId="63" borderId="1" xfId="2" applyFont="1" applyFill="1" applyBorder="1" applyAlignment="1" applyProtection="1">
      <alignment horizontal="center" vertical="center" readingOrder="1"/>
      <protection locked="0"/>
    </xf>
    <xf numFmtId="14" fontId="232" fillId="63" borderId="1" xfId="2" applyNumberFormat="1" applyFont="1" applyFill="1" applyBorder="1" applyAlignment="1" applyProtection="1">
      <alignment horizontal="center" vertical="center" readingOrder="1"/>
      <protection locked="0"/>
    </xf>
    <xf numFmtId="0" fontId="0" fillId="0" borderId="0" xfId="0" applyAlignment="1">
      <alignment horizontal="left" vertical="center"/>
    </xf>
    <xf numFmtId="14" fontId="232" fillId="5" borderId="1" xfId="2" applyNumberFormat="1" applyFont="1" applyFill="1" applyBorder="1" applyAlignment="1" applyProtection="1">
      <alignment horizontal="center" vertical="center" readingOrder="1"/>
      <protection locked="0"/>
    </xf>
    <xf numFmtId="10" fontId="232" fillId="5" borderId="1" xfId="2" applyNumberFormat="1" applyFont="1" applyFill="1" applyBorder="1" applyAlignment="1" applyProtection="1">
      <alignment horizontal="center" vertical="center" readingOrder="1"/>
      <protection locked="0"/>
    </xf>
    <xf numFmtId="0" fontId="235" fillId="65" borderId="0" xfId="0" applyFont="1" applyFill="1" applyAlignment="1">
      <alignment horizontal="center"/>
    </xf>
    <xf numFmtId="0" fontId="235" fillId="65" borderId="0" xfId="0" applyFont="1" applyFill="1" applyAlignment="1">
      <alignment horizontal="left"/>
    </xf>
    <xf numFmtId="14" fontId="229" fillId="64" borderId="1" xfId="0" applyNumberFormat="1" applyFont="1" applyFill="1" applyBorder="1" applyAlignment="1">
      <alignment horizontal="left" vertical="center"/>
    </xf>
    <xf numFmtId="164" fontId="236" fillId="5" borderId="1" xfId="2" applyNumberFormat="1" applyFont="1" applyFill="1" applyBorder="1" applyAlignment="1" applyProtection="1">
      <alignment horizontal="center" vertical="center" readingOrder="1"/>
      <protection locked="0"/>
    </xf>
    <xf numFmtId="164" fontId="232" fillId="63" borderId="1" xfId="2" applyNumberFormat="1" applyFont="1" applyFill="1" applyBorder="1" applyAlignment="1" applyProtection="1">
      <alignment horizontal="center" vertical="center" readingOrder="1"/>
      <protection locked="0"/>
    </xf>
    <xf numFmtId="14" fontId="229" fillId="64" borderId="1" xfId="0" applyNumberFormat="1" applyFont="1" applyFill="1" applyBorder="1" applyAlignment="1">
      <alignment vertical="center"/>
    </xf>
    <xf numFmtId="0" fontId="170" fillId="66" borderId="30" xfId="0" applyFont="1" applyFill="1" applyBorder="1"/>
    <xf numFmtId="0" fontId="228" fillId="67" borderId="1" xfId="0" applyFont="1" applyFill="1" applyBorder="1" applyAlignment="1">
      <alignment horizontal="center" vertical="center" readingOrder="1"/>
    </xf>
    <xf numFmtId="0" fontId="170" fillId="68" borderId="1" xfId="0" applyFont="1" applyFill="1" applyBorder="1" applyAlignment="1">
      <alignment horizontal="left" vertical="center" wrapText="1" indent="1"/>
    </xf>
    <xf numFmtId="0" fontId="0" fillId="68" borderId="1" xfId="0" applyFill="1" applyBorder="1" applyAlignment="1">
      <alignment horizontal="left" vertical="center" wrapText="1" indent="1"/>
    </xf>
    <xf numFmtId="0" fontId="0" fillId="0" borderId="1" xfId="0" applyBorder="1" applyAlignment="1">
      <alignment horizontal="left" indent="1"/>
    </xf>
    <xf numFmtId="0" fontId="0" fillId="60" borderId="1" xfId="0" applyFill="1" applyBorder="1"/>
    <xf numFmtId="0" fontId="170" fillId="0" borderId="1" xfId="0" applyFont="1" applyBorder="1"/>
    <xf numFmtId="0" fontId="170" fillId="0" borderId="1" xfId="0" applyFont="1" applyBorder="1" applyAlignment="1">
      <alignment horizontal="left" indent="1"/>
    </xf>
    <xf numFmtId="0" fontId="170" fillId="69" borderId="1" xfId="0" applyFont="1" applyFill="1" applyBorder="1" applyAlignment="1">
      <alignment horizontal="left" indent="1"/>
    </xf>
    <xf numFmtId="0" fontId="0" fillId="69" borderId="1" xfId="0" applyFill="1" applyBorder="1" applyAlignment="1">
      <alignment horizontal="left" indent="1"/>
    </xf>
    <xf numFmtId="0" fontId="0" fillId="0" borderId="1" xfId="0" quotePrefix="1" applyBorder="1" applyAlignment="1">
      <alignment horizontal="left" indent="1"/>
    </xf>
    <xf numFmtId="0" fontId="168" fillId="0" borderId="1" xfId="99" applyBorder="1" applyAlignment="1">
      <alignment horizontal="left" indent="1"/>
    </xf>
    <xf numFmtId="0" fontId="0" fillId="61" borderId="1" xfId="0" applyFill="1" applyBorder="1" applyAlignment="1">
      <alignment horizontal="left" indent="1"/>
    </xf>
    <xf numFmtId="0" fontId="168" fillId="0" borderId="1" xfId="27111" applyBorder="1" applyAlignment="1">
      <alignment horizontal="left" vertical="top" wrapText="1" indent="1"/>
    </xf>
    <xf numFmtId="0" fontId="170" fillId="61" borderId="1" xfId="0" applyFont="1" applyFill="1" applyBorder="1"/>
    <xf numFmtId="0" fontId="170" fillId="61" borderId="1" xfId="0" applyFont="1" applyFill="1" applyBorder="1" applyAlignment="1">
      <alignment horizontal="left" indent="1"/>
    </xf>
    <xf numFmtId="0" fontId="0" fillId="61" borderId="1" xfId="0" applyFill="1" applyBorder="1"/>
    <xf numFmtId="0" fontId="0" fillId="60" borderId="1" xfId="0" applyFill="1" applyBorder="1" applyAlignment="1">
      <alignment horizontal="left" indent="1"/>
    </xf>
    <xf numFmtId="0" fontId="233" fillId="0" borderId="1" xfId="4" applyFont="1" applyBorder="1" applyAlignment="1">
      <alignment horizontal="left" indent="1"/>
    </xf>
    <xf numFmtId="0" fontId="0" fillId="4" borderId="1" xfId="0" applyFill="1" applyBorder="1"/>
    <xf numFmtId="0" fontId="238" fillId="0" borderId="1" xfId="0" applyFont="1" applyBorder="1" applyAlignment="1">
      <alignment horizontal="left" indent="1"/>
    </xf>
    <xf numFmtId="0" fontId="238" fillId="60" borderId="1" xfId="0" applyFont="1" applyFill="1" applyBorder="1"/>
    <xf numFmtId="0" fontId="238" fillId="0" borderId="1" xfId="0" applyFont="1" applyBorder="1"/>
    <xf numFmtId="0" fontId="0" fillId="0" borderId="1" xfId="0" applyBorder="1" applyAlignment="1">
      <alignment wrapText="1"/>
    </xf>
    <xf numFmtId="0" fontId="238" fillId="0" borderId="1" xfId="0" quotePrefix="1" applyFont="1" applyBorder="1" applyAlignment="1">
      <alignment horizontal="left" indent="1"/>
    </xf>
    <xf numFmtId="0" fontId="0" fillId="0" borderId="1" xfId="0" applyBorder="1" applyAlignment="1">
      <alignment horizontal="left" wrapText="1" indent="1"/>
    </xf>
    <xf numFmtId="0" fontId="0" fillId="64" borderId="1" xfId="0" applyFill="1" applyBorder="1" applyAlignment="1">
      <alignment horizontal="left" indent="1"/>
    </xf>
    <xf numFmtId="0" fontId="0" fillId="64" borderId="1" xfId="0" applyFill="1" applyBorder="1"/>
    <xf numFmtId="0" fontId="0" fillId="0" borderId="1" xfId="0" applyBorder="1" applyAlignment="1">
      <alignment horizontal="center" vertical="center"/>
    </xf>
    <xf numFmtId="1" fontId="0" fillId="0" borderId="1" xfId="0" quotePrefix="1" applyNumberFormat="1" applyBorder="1" applyAlignment="1">
      <alignment horizontal="left" indent="1"/>
    </xf>
    <xf numFmtId="0" fontId="240" fillId="0" borderId="1" xfId="0" applyFont="1" applyBorder="1"/>
    <xf numFmtId="0" fontId="0" fillId="0" borderId="1" xfId="0" applyBorder="1" applyAlignment="1">
      <alignment horizontal="left" vertical="center"/>
    </xf>
    <xf numFmtId="0" fontId="0" fillId="60" borderId="1" xfId="0" applyFill="1" applyBorder="1" applyAlignment="1">
      <alignment horizontal="left" vertical="center"/>
    </xf>
    <xf numFmtId="0" fontId="0" fillId="0" borderId="29" xfId="0" applyBorder="1" applyAlignment="1">
      <alignment horizontal="left" indent="1"/>
    </xf>
    <xf numFmtId="0" fontId="0" fillId="0" borderId="27" xfId="0" applyBorder="1" applyAlignment="1">
      <alignment horizontal="left" indent="1"/>
    </xf>
    <xf numFmtId="0" fontId="0" fillId="60" borderId="27" xfId="0" applyFill="1" applyBorder="1"/>
    <xf numFmtId="0" fontId="0" fillId="0" borderId="27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6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31" xfId="0" applyBorder="1" applyAlignment="1">
      <alignment horizontal="left" indent="1"/>
    </xf>
    <xf numFmtId="0" fontId="0" fillId="60" borderId="31" xfId="0" applyFill="1" applyBorder="1"/>
    <xf numFmtId="0" fontId="0" fillId="60" borderId="1" xfId="0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60" borderId="31" xfId="0" applyFill="1" applyBorder="1" applyAlignment="1">
      <alignment horizontal="left"/>
    </xf>
    <xf numFmtId="0" fontId="0" fillId="0" borderId="31" xfId="0" applyBorder="1"/>
    <xf numFmtId="0" fontId="0" fillId="0" borderId="3" xfId="0" applyBorder="1" applyAlignment="1">
      <alignment horizontal="left" indent="1"/>
    </xf>
    <xf numFmtId="0" fontId="0" fillId="60" borderId="3" xfId="0" applyFill="1" applyBorder="1" applyAlignment="1">
      <alignment horizontal="left"/>
    </xf>
    <xf numFmtId="0" fontId="0" fillId="0" borderId="3" xfId="0" applyBorder="1"/>
    <xf numFmtId="0" fontId="0" fillId="0" borderId="25" xfId="0" applyBorder="1" applyAlignment="1">
      <alignment horizontal="left" indent="1"/>
    </xf>
    <xf numFmtId="0" fontId="0" fillId="60" borderId="25" xfId="0" applyFill="1" applyBorder="1" applyAlignment="1">
      <alignment horizontal="left"/>
    </xf>
    <xf numFmtId="0" fontId="0" fillId="0" borderId="25" xfId="0" applyBorder="1"/>
    <xf numFmtId="0" fontId="168" fillId="0" borderId="3" xfId="0" applyFont="1" applyBorder="1" applyAlignment="1">
      <alignment horizontal="left" indent="1"/>
    </xf>
    <xf numFmtId="0" fontId="0" fillId="70" borderId="1" xfId="0" applyFill="1" applyBorder="1" applyAlignment="1">
      <alignment horizontal="left" indent="1"/>
    </xf>
    <xf numFmtId="0" fontId="0" fillId="61" borderId="3" xfId="0" applyFill="1" applyBorder="1" applyAlignment="1">
      <alignment horizontal="left" inden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indent="1"/>
    </xf>
    <xf numFmtId="0" fontId="0" fillId="0" borderId="3" xfId="0" applyBorder="1" applyAlignment="1">
      <alignment horizontal="left" wrapText="1" indent="1"/>
    </xf>
    <xf numFmtId="0" fontId="0" fillId="0" borderId="26" xfId="0" applyBorder="1" applyAlignment="1">
      <alignment horizontal="left" indent="1"/>
    </xf>
    <xf numFmtId="0" fontId="170" fillId="0" borderId="3" xfId="0" applyFont="1" applyBorder="1" applyAlignment="1">
      <alignment horizontal="left" indent="1"/>
    </xf>
    <xf numFmtId="0" fontId="0" fillId="60" borderId="3" xfId="0" applyFill="1" applyBorder="1" applyAlignment="1">
      <alignment vertical="center" wrapText="1"/>
    </xf>
    <xf numFmtId="0" fontId="168" fillId="0" borderId="1" xfId="0" applyFont="1" applyBorder="1" applyAlignment="1">
      <alignment horizontal="left" indent="1"/>
    </xf>
    <xf numFmtId="0" fontId="0" fillId="60" borderId="3" xfId="0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60" borderId="3" xfId="0" applyFill="1" applyBorder="1"/>
    <xf numFmtId="0" fontId="0" fillId="60" borderId="25" xfId="0" applyFill="1" applyBorder="1"/>
    <xf numFmtId="0" fontId="228" fillId="71" borderId="1" xfId="0" applyFont="1" applyFill="1" applyBorder="1"/>
    <xf numFmtId="0" fontId="170" fillId="0" borderId="3" xfId="0" applyFont="1" applyBorder="1"/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left"/>
    </xf>
    <xf numFmtId="0" fontId="228" fillId="0" borderId="1" xfId="0" applyFont="1" applyBorder="1"/>
    <xf numFmtId="0" fontId="0" fillId="3" borderId="1" xfId="0" applyFill="1" applyBorder="1" applyAlignment="1">
      <alignment horizontal="left" indent="1"/>
    </xf>
    <xf numFmtId="0" fontId="0" fillId="0" borderId="3" xfId="0" quotePrefix="1" applyBorder="1" applyAlignment="1">
      <alignment horizontal="left" indent="1"/>
    </xf>
    <xf numFmtId="0" fontId="0" fillId="0" borderId="3" xfId="0" applyBorder="1" applyAlignment="1">
      <alignment horizontal="center" indent="1"/>
    </xf>
    <xf numFmtId="0" fontId="238" fillId="0" borderId="3" xfId="0" applyFont="1" applyBorder="1" applyAlignment="1">
      <alignment horizontal="left" indent="1"/>
    </xf>
    <xf numFmtId="0" fontId="170" fillId="61" borderId="3" xfId="0" applyFont="1" applyFill="1" applyBorder="1" applyAlignment="1">
      <alignment horizontal="left" indent="1"/>
    </xf>
    <xf numFmtId="0" fontId="168" fillId="70" borderId="1" xfId="0" applyFont="1" applyFill="1" applyBorder="1" applyAlignment="1">
      <alignment horizontal="left" indent="1"/>
    </xf>
    <xf numFmtId="0" fontId="238" fillId="60" borderId="3" xfId="0" applyFont="1" applyFill="1" applyBorder="1"/>
    <xf numFmtId="0" fontId="0" fillId="4" borderId="3" xfId="0" applyFill="1" applyBorder="1"/>
    <xf numFmtId="0" fontId="0" fillId="61" borderId="3" xfId="0" applyFill="1" applyBorder="1"/>
    <xf numFmtId="0" fontId="238" fillId="0" borderId="3" xfId="0" applyFont="1" applyBorder="1"/>
    <xf numFmtId="0" fontId="170" fillId="61" borderId="3" xfId="0" applyFont="1" applyFill="1" applyBorder="1"/>
    <xf numFmtId="0" fontId="168" fillId="0" borderId="3" xfId="27111" applyBorder="1" applyAlignment="1">
      <alignment horizontal="left" vertical="top" wrapText="1" indent="1"/>
    </xf>
    <xf numFmtId="0" fontId="170" fillId="0" borderId="25" xfId="0" applyFont="1" applyBorder="1" applyAlignment="1">
      <alignment horizontal="left" indent="1"/>
    </xf>
    <xf numFmtId="0" fontId="170" fillId="0" borderId="26" xfId="0" applyFont="1" applyBorder="1" applyAlignment="1">
      <alignment horizontal="left" indent="1"/>
    </xf>
    <xf numFmtId="0" fontId="0" fillId="68" borderId="32" xfId="0" applyFill="1" applyBorder="1" applyAlignment="1">
      <alignment horizontal="left" vertical="center" wrapText="1" indent="1"/>
    </xf>
    <xf numFmtId="0" fontId="238" fillId="0" borderId="25" xfId="0" applyFont="1" applyBorder="1" applyAlignment="1">
      <alignment horizontal="left" indent="1"/>
    </xf>
    <xf numFmtId="0" fontId="0" fillId="60" borderId="27" xfId="0" applyFill="1" applyBorder="1" applyAlignment="1">
      <alignment horizontal="left"/>
    </xf>
    <xf numFmtId="0" fontId="170" fillId="0" borderId="25" xfId="0" applyFont="1" applyBorder="1"/>
    <xf numFmtId="0" fontId="170" fillId="0" borderId="26" xfId="0" applyFont="1" applyBorder="1"/>
    <xf numFmtId="0" fontId="0" fillId="0" borderId="31" xfId="0" applyBorder="1" applyAlignment="1">
      <alignment horizontal="center"/>
    </xf>
    <xf numFmtId="0" fontId="245" fillId="0" borderId="0" xfId="64626"/>
    <xf numFmtId="0" fontId="245" fillId="0" borderId="33" xfId="64626" applyBorder="1"/>
    <xf numFmtId="1" fontId="245" fillId="0" borderId="0" xfId="64626" applyNumberFormat="1"/>
    <xf numFmtId="0" fontId="0" fillId="0" borderId="34" xfId="0" applyBorder="1" applyAlignment="1">
      <alignment horizontal="left" indent="1"/>
    </xf>
    <xf numFmtId="0" fontId="0" fillId="0" borderId="0" xfId="0" applyAlignment="1">
      <alignment horizontal="left" indent="1"/>
    </xf>
    <xf numFmtId="0" fontId="170" fillId="0" borderId="0" xfId="0" applyFont="1" applyAlignment="1">
      <alignment horizontal="left" indent="1"/>
    </xf>
    <xf numFmtId="0" fontId="0" fillId="0" borderId="32" xfId="0" applyBorder="1" applyAlignment="1">
      <alignment horizontal="left" indent="1"/>
    </xf>
    <xf numFmtId="0" fontId="0" fillId="60" borderId="0" xfId="0" applyFill="1" applyAlignment="1">
      <alignment horizontal="left"/>
    </xf>
    <xf numFmtId="0" fontId="0" fillId="0" borderId="0" xfId="0" applyAlignment="1">
      <alignment horizontal="center" indent="1"/>
    </xf>
    <xf numFmtId="0" fontId="225" fillId="62" borderId="25" xfId="0" applyFont="1" applyFill="1" applyBorder="1" applyAlignment="1">
      <alignment horizontal="center" wrapText="1"/>
    </xf>
    <xf numFmtId="0" fontId="225" fillId="62" borderId="26" xfId="0" applyFont="1" applyFill="1" applyBorder="1" applyAlignment="1">
      <alignment horizontal="center" wrapText="1"/>
    </xf>
    <xf numFmtId="0" fontId="225" fillId="62" borderId="25" xfId="0" applyFont="1" applyFill="1" applyBorder="1" applyAlignment="1">
      <alignment horizontal="center" vertical="top" wrapText="1"/>
    </xf>
    <xf numFmtId="0" fontId="225" fillId="62" borderId="26" xfId="0" applyFont="1" applyFill="1" applyBorder="1" applyAlignment="1">
      <alignment horizontal="center" vertical="top" wrapText="1"/>
    </xf>
    <xf numFmtId="0" fontId="167" fillId="26" borderId="0" xfId="36"/>
  </cellXfs>
  <cellStyles count="64627">
    <cellStyle name="20% - Accent1" xfId="24" builtinId="30" customBuiltin="1"/>
    <cellStyle name="20% - Accent1 10" xfId="144" xr:uid="{00000000-0005-0000-0000-000001000000}"/>
    <cellStyle name="20% - Accent1 100" xfId="62650" xr:uid="{00000000-0005-0000-0000-000002000000}"/>
    <cellStyle name="20% - Accent1 101" xfId="62670" xr:uid="{00000000-0005-0000-0000-000003000000}"/>
    <cellStyle name="20% - Accent1 102" xfId="62690" xr:uid="{00000000-0005-0000-0000-000004000000}"/>
    <cellStyle name="20% - Accent1 103" xfId="62710" xr:uid="{00000000-0005-0000-0000-000005000000}"/>
    <cellStyle name="20% - Accent1 104" xfId="62730" xr:uid="{00000000-0005-0000-0000-000006000000}"/>
    <cellStyle name="20% - Accent1 105" xfId="62750" xr:uid="{00000000-0005-0000-0000-000007000000}"/>
    <cellStyle name="20% - Accent1 106" xfId="62770" xr:uid="{00000000-0005-0000-0000-000008000000}"/>
    <cellStyle name="20% - Accent1 107" xfId="62790" xr:uid="{00000000-0005-0000-0000-000009000000}"/>
    <cellStyle name="20% - Accent1 108" xfId="62810" xr:uid="{00000000-0005-0000-0000-00000A000000}"/>
    <cellStyle name="20% - Accent1 109" xfId="62830" xr:uid="{00000000-0005-0000-0000-00000B000000}"/>
    <cellStyle name="20% - Accent1 11" xfId="145" xr:uid="{00000000-0005-0000-0000-00000C000000}"/>
    <cellStyle name="20% - Accent1 110" xfId="62850" xr:uid="{00000000-0005-0000-0000-00000D000000}"/>
    <cellStyle name="20% - Accent1 111" xfId="62870" xr:uid="{00000000-0005-0000-0000-00000E000000}"/>
    <cellStyle name="20% - Accent1 112" xfId="62890" xr:uid="{00000000-0005-0000-0000-00000F000000}"/>
    <cellStyle name="20% - Accent1 113" xfId="62910" xr:uid="{00000000-0005-0000-0000-000010000000}"/>
    <cellStyle name="20% - Accent1 114" xfId="62930" xr:uid="{00000000-0005-0000-0000-000011000000}"/>
    <cellStyle name="20% - Accent1 115" xfId="62950" xr:uid="{00000000-0005-0000-0000-000012000000}"/>
    <cellStyle name="20% - Accent1 116" xfId="62970" xr:uid="{00000000-0005-0000-0000-000013000000}"/>
    <cellStyle name="20% - Accent1 117" xfId="62990" xr:uid="{00000000-0005-0000-0000-000014000000}"/>
    <cellStyle name="20% - Accent1 118" xfId="63010" xr:uid="{00000000-0005-0000-0000-000015000000}"/>
    <cellStyle name="20% - Accent1 119" xfId="63030" xr:uid="{00000000-0005-0000-0000-000016000000}"/>
    <cellStyle name="20% - Accent1 12" xfId="146" xr:uid="{00000000-0005-0000-0000-000017000000}"/>
    <cellStyle name="20% - Accent1 120" xfId="63050" xr:uid="{00000000-0005-0000-0000-000018000000}"/>
    <cellStyle name="20% - Accent1 121" xfId="63070" xr:uid="{00000000-0005-0000-0000-000019000000}"/>
    <cellStyle name="20% - Accent1 122" xfId="63090" xr:uid="{00000000-0005-0000-0000-00001A000000}"/>
    <cellStyle name="20% - Accent1 123" xfId="63110" xr:uid="{00000000-0005-0000-0000-00001B000000}"/>
    <cellStyle name="20% - Accent1 124" xfId="63130" xr:uid="{00000000-0005-0000-0000-00001C000000}"/>
    <cellStyle name="20% - Accent1 125" xfId="63150" xr:uid="{00000000-0005-0000-0000-00001D000000}"/>
    <cellStyle name="20% - Accent1 126" xfId="63170" xr:uid="{00000000-0005-0000-0000-00001E000000}"/>
    <cellStyle name="20% - Accent1 127" xfId="63190" xr:uid="{00000000-0005-0000-0000-00001F000000}"/>
    <cellStyle name="20% - Accent1 128" xfId="63210" xr:uid="{00000000-0005-0000-0000-000020000000}"/>
    <cellStyle name="20% - Accent1 129" xfId="63230" xr:uid="{00000000-0005-0000-0000-000021000000}"/>
    <cellStyle name="20% - Accent1 13" xfId="147" xr:uid="{00000000-0005-0000-0000-000022000000}"/>
    <cellStyle name="20% - Accent1 130" xfId="63250" xr:uid="{00000000-0005-0000-0000-000023000000}"/>
    <cellStyle name="20% - Accent1 131" xfId="63270" xr:uid="{00000000-0005-0000-0000-000024000000}"/>
    <cellStyle name="20% - Accent1 132" xfId="63290" xr:uid="{00000000-0005-0000-0000-000025000000}"/>
    <cellStyle name="20% - Accent1 133" xfId="63310" xr:uid="{00000000-0005-0000-0000-000026000000}"/>
    <cellStyle name="20% - Accent1 134" xfId="63330" xr:uid="{00000000-0005-0000-0000-000027000000}"/>
    <cellStyle name="20% - Accent1 135" xfId="63350" xr:uid="{00000000-0005-0000-0000-000028000000}"/>
    <cellStyle name="20% - Accent1 136" xfId="63370" xr:uid="{00000000-0005-0000-0000-000029000000}"/>
    <cellStyle name="20% - Accent1 137" xfId="63390" xr:uid="{00000000-0005-0000-0000-00002A000000}"/>
    <cellStyle name="20% - Accent1 138" xfId="63410" xr:uid="{00000000-0005-0000-0000-00002B000000}"/>
    <cellStyle name="20% - Accent1 139" xfId="63430" xr:uid="{00000000-0005-0000-0000-00002C000000}"/>
    <cellStyle name="20% - Accent1 14" xfId="148" xr:uid="{00000000-0005-0000-0000-00002D000000}"/>
    <cellStyle name="20% - Accent1 140" xfId="63450" xr:uid="{00000000-0005-0000-0000-00002E000000}"/>
    <cellStyle name="20% - Accent1 141" xfId="63470" xr:uid="{00000000-0005-0000-0000-00002F000000}"/>
    <cellStyle name="20% - Accent1 142" xfId="63490" xr:uid="{00000000-0005-0000-0000-000030000000}"/>
    <cellStyle name="20% - Accent1 143" xfId="63510" xr:uid="{00000000-0005-0000-0000-000031000000}"/>
    <cellStyle name="20% - Accent1 144" xfId="63530" xr:uid="{00000000-0005-0000-0000-000032000000}"/>
    <cellStyle name="20% - Accent1 145" xfId="63550" xr:uid="{00000000-0005-0000-0000-000033000000}"/>
    <cellStyle name="20% - Accent1 146" xfId="63570" xr:uid="{00000000-0005-0000-0000-000034000000}"/>
    <cellStyle name="20% - Accent1 147" xfId="63590" xr:uid="{00000000-0005-0000-0000-000035000000}"/>
    <cellStyle name="20% - Accent1 148" xfId="63610" xr:uid="{00000000-0005-0000-0000-000036000000}"/>
    <cellStyle name="20% - Accent1 149" xfId="63630" xr:uid="{00000000-0005-0000-0000-000037000000}"/>
    <cellStyle name="20% - Accent1 15" xfId="149" xr:uid="{00000000-0005-0000-0000-000038000000}"/>
    <cellStyle name="20% - Accent1 150" xfId="63650" xr:uid="{00000000-0005-0000-0000-000039000000}"/>
    <cellStyle name="20% - Accent1 151" xfId="63670" xr:uid="{00000000-0005-0000-0000-00003A000000}"/>
    <cellStyle name="20% - Accent1 152" xfId="63690" xr:uid="{00000000-0005-0000-0000-00003B000000}"/>
    <cellStyle name="20% - Accent1 153" xfId="63710" xr:uid="{00000000-0005-0000-0000-00003C000000}"/>
    <cellStyle name="20% - Accent1 154" xfId="63730" xr:uid="{00000000-0005-0000-0000-00003D000000}"/>
    <cellStyle name="20% - Accent1 155" xfId="63750" xr:uid="{00000000-0005-0000-0000-00003E000000}"/>
    <cellStyle name="20% - Accent1 156" xfId="63770" xr:uid="{00000000-0005-0000-0000-00003F000000}"/>
    <cellStyle name="20% - Accent1 157" xfId="63790" xr:uid="{00000000-0005-0000-0000-000040000000}"/>
    <cellStyle name="20% - Accent1 158" xfId="63810" xr:uid="{00000000-0005-0000-0000-000041000000}"/>
    <cellStyle name="20% - Accent1 159" xfId="63830" xr:uid="{00000000-0005-0000-0000-000042000000}"/>
    <cellStyle name="20% - Accent1 16" xfId="150" xr:uid="{00000000-0005-0000-0000-000043000000}"/>
    <cellStyle name="20% - Accent1 160" xfId="63850" xr:uid="{00000000-0005-0000-0000-000044000000}"/>
    <cellStyle name="20% - Accent1 161" xfId="63870" xr:uid="{00000000-0005-0000-0000-000045000000}"/>
    <cellStyle name="20% - Accent1 162" xfId="63890" xr:uid="{00000000-0005-0000-0000-000046000000}"/>
    <cellStyle name="20% - Accent1 163" xfId="63910" xr:uid="{00000000-0005-0000-0000-000047000000}"/>
    <cellStyle name="20% - Accent1 164" xfId="63930" xr:uid="{00000000-0005-0000-0000-000048000000}"/>
    <cellStyle name="20% - Accent1 165" xfId="63950" xr:uid="{00000000-0005-0000-0000-000049000000}"/>
    <cellStyle name="20% - Accent1 166" xfId="63970" xr:uid="{00000000-0005-0000-0000-00004A000000}"/>
    <cellStyle name="20% - Accent1 167" xfId="63990" xr:uid="{00000000-0005-0000-0000-00004B000000}"/>
    <cellStyle name="20% - Accent1 168" xfId="64010" xr:uid="{00000000-0005-0000-0000-00004C000000}"/>
    <cellStyle name="20% - Accent1 169" xfId="64030" xr:uid="{00000000-0005-0000-0000-00004D000000}"/>
    <cellStyle name="20% - Accent1 17" xfId="151" xr:uid="{00000000-0005-0000-0000-00004E000000}"/>
    <cellStyle name="20% - Accent1 170" xfId="64050" xr:uid="{00000000-0005-0000-0000-00004F000000}"/>
    <cellStyle name="20% - Accent1 171" xfId="64070" xr:uid="{00000000-0005-0000-0000-000050000000}"/>
    <cellStyle name="20% - Accent1 172" xfId="64090" xr:uid="{00000000-0005-0000-0000-000051000000}"/>
    <cellStyle name="20% - Accent1 173" xfId="64110" xr:uid="{00000000-0005-0000-0000-000052000000}"/>
    <cellStyle name="20% - Accent1 174" xfId="64130" xr:uid="{00000000-0005-0000-0000-000053000000}"/>
    <cellStyle name="20% - Accent1 175" xfId="64150" xr:uid="{00000000-0005-0000-0000-000054000000}"/>
    <cellStyle name="20% - Accent1 176" xfId="64164" xr:uid="{00000000-0005-0000-0000-000055000000}"/>
    <cellStyle name="20% - Accent1 177" xfId="64178" xr:uid="{00000000-0005-0000-0000-000056000000}"/>
    <cellStyle name="20% - Accent1 178" xfId="64192" xr:uid="{00000000-0005-0000-0000-000057000000}"/>
    <cellStyle name="20% - Accent1 179" xfId="64213" xr:uid="{00000000-0005-0000-0000-000058000000}"/>
    <cellStyle name="20% - Accent1 18" xfId="152" xr:uid="{00000000-0005-0000-0000-000059000000}"/>
    <cellStyle name="20% - Accent1 180" xfId="64227" xr:uid="{00000000-0005-0000-0000-00005A000000}"/>
    <cellStyle name="20% - Accent1 181" xfId="64241" xr:uid="{00000000-0005-0000-0000-00005B000000}"/>
    <cellStyle name="20% - Accent1 182" xfId="64255" xr:uid="{00000000-0005-0000-0000-00005C000000}"/>
    <cellStyle name="20% - Accent1 183" xfId="64269" xr:uid="{00000000-0005-0000-0000-00005D000000}"/>
    <cellStyle name="20% - Accent1 184" xfId="64290" xr:uid="{00000000-0005-0000-0000-00005E000000}"/>
    <cellStyle name="20% - Accent1 185" xfId="64311" xr:uid="{00000000-0005-0000-0000-00005F000000}"/>
    <cellStyle name="20% - Accent1 186" xfId="64325" xr:uid="{00000000-0005-0000-0000-000060000000}"/>
    <cellStyle name="20% - Accent1 187" xfId="64339" xr:uid="{00000000-0005-0000-0000-000061000000}"/>
    <cellStyle name="20% - Accent1 188" xfId="64353" xr:uid="{00000000-0005-0000-0000-000062000000}"/>
    <cellStyle name="20% - Accent1 189" xfId="64367" xr:uid="{00000000-0005-0000-0000-000063000000}"/>
    <cellStyle name="20% - Accent1 19" xfId="153" xr:uid="{00000000-0005-0000-0000-000064000000}"/>
    <cellStyle name="20% - Accent1 190" xfId="64381" xr:uid="{00000000-0005-0000-0000-000065000000}"/>
    <cellStyle name="20% - Accent1 191" xfId="64395" xr:uid="{00000000-0005-0000-0000-000066000000}"/>
    <cellStyle name="20% - Accent1 192" xfId="64409" xr:uid="{00000000-0005-0000-0000-000067000000}"/>
    <cellStyle name="20% - Accent1 193" xfId="64429" xr:uid="{00000000-0005-0000-0000-000068000000}"/>
    <cellStyle name="20% - Accent1 194" xfId="64449" xr:uid="{00000000-0005-0000-0000-000069000000}"/>
    <cellStyle name="20% - Accent1 195" xfId="64469" xr:uid="{00000000-0005-0000-0000-00006A000000}"/>
    <cellStyle name="20% - Accent1 196" xfId="64489" xr:uid="{00000000-0005-0000-0000-00006B000000}"/>
    <cellStyle name="20% - Accent1 197" xfId="64509" xr:uid="{00000000-0005-0000-0000-00006C000000}"/>
    <cellStyle name="20% - Accent1 198" xfId="64529" xr:uid="{00000000-0005-0000-0000-00006D000000}"/>
    <cellStyle name="20% - Accent1 199" xfId="64549" xr:uid="{00000000-0005-0000-0000-00006E000000}"/>
    <cellStyle name="20% - Accent1 2" xfId="100" xr:uid="{00000000-0005-0000-0000-00006F000000}"/>
    <cellStyle name="20% - Accent1 2 2" xfId="101" xr:uid="{00000000-0005-0000-0000-000070000000}"/>
    <cellStyle name="20% - Accent1 2 2 2" xfId="155" xr:uid="{00000000-0005-0000-0000-000071000000}"/>
    <cellStyle name="20% - Accent1 2 2 3" xfId="16502" xr:uid="{00000000-0005-0000-0000-000072000000}"/>
    <cellStyle name="20% - Accent1 2 3" xfId="156" xr:uid="{00000000-0005-0000-0000-000073000000}"/>
    <cellStyle name="20% - Accent1 2 4" xfId="157" xr:uid="{00000000-0005-0000-0000-000074000000}"/>
    <cellStyle name="20% - Accent1 2 5" xfId="158" xr:uid="{00000000-0005-0000-0000-000075000000}"/>
    <cellStyle name="20% - Accent1 2 6" xfId="154" xr:uid="{00000000-0005-0000-0000-000076000000}"/>
    <cellStyle name="20% - Accent1 2 7" xfId="16501" xr:uid="{00000000-0005-0000-0000-000077000000}"/>
    <cellStyle name="20% - Accent1 20" xfId="159" xr:uid="{00000000-0005-0000-0000-000078000000}"/>
    <cellStyle name="20% - Accent1 200" xfId="64563" xr:uid="{00000000-0005-0000-0000-000079000000}"/>
    <cellStyle name="20% - Accent1 201" xfId="64577" xr:uid="{00000000-0005-0000-0000-00007A000000}"/>
    <cellStyle name="20% - Accent1 202" xfId="64597" xr:uid="{00000000-0005-0000-0000-00007B000000}"/>
    <cellStyle name="20% - Accent1 21" xfId="160" xr:uid="{00000000-0005-0000-0000-00007C000000}"/>
    <cellStyle name="20% - Accent1 22" xfId="161" xr:uid="{00000000-0005-0000-0000-00007D000000}"/>
    <cellStyle name="20% - Accent1 23" xfId="162" xr:uid="{00000000-0005-0000-0000-00007E000000}"/>
    <cellStyle name="20% - Accent1 24" xfId="163" xr:uid="{00000000-0005-0000-0000-00007F000000}"/>
    <cellStyle name="20% - Accent1 25" xfId="164" xr:uid="{00000000-0005-0000-0000-000080000000}"/>
    <cellStyle name="20% - Accent1 26" xfId="165" xr:uid="{00000000-0005-0000-0000-000081000000}"/>
    <cellStyle name="20% - Accent1 27" xfId="166" xr:uid="{00000000-0005-0000-0000-000082000000}"/>
    <cellStyle name="20% - Accent1 28" xfId="167" xr:uid="{00000000-0005-0000-0000-000083000000}"/>
    <cellStyle name="20% - Accent1 29" xfId="168" xr:uid="{00000000-0005-0000-0000-000084000000}"/>
    <cellStyle name="20% - Accent1 3" xfId="102" xr:uid="{00000000-0005-0000-0000-000085000000}"/>
    <cellStyle name="20% - Accent1 3 2" xfId="169" xr:uid="{00000000-0005-0000-0000-000086000000}"/>
    <cellStyle name="20% - Accent1 3 3" xfId="16503" xr:uid="{00000000-0005-0000-0000-000087000000}"/>
    <cellStyle name="20% - Accent1 30" xfId="170" xr:uid="{00000000-0005-0000-0000-000088000000}"/>
    <cellStyle name="20% - Accent1 31" xfId="171" xr:uid="{00000000-0005-0000-0000-000089000000}"/>
    <cellStyle name="20% - Accent1 32" xfId="172" xr:uid="{00000000-0005-0000-0000-00008A000000}"/>
    <cellStyle name="20% - Accent1 33" xfId="173" xr:uid="{00000000-0005-0000-0000-00008B000000}"/>
    <cellStyle name="20% - Accent1 34" xfId="174" xr:uid="{00000000-0005-0000-0000-00008C000000}"/>
    <cellStyle name="20% - Accent1 35" xfId="175" xr:uid="{00000000-0005-0000-0000-00008D000000}"/>
    <cellStyle name="20% - Accent1 36" xfId="176" xr:uid="{00000000-0005-0000-0000-00008E000000}"/>
    <cellStyle name="20% - Accent1 37" xfId="177" xr:uid="{00000000-0005-0000-0000-00008F000000}"/>
    <cellStyle name="20% - Accent1 38" xfId="178" xr:uid="{00000000-0005-0000-0000-000090000000}"/>
    <cellStyle name="20% - Accent1 39" xfId="179" xr:uid="{00000000-0005-0000-0000-000091000000}"/>
    <cellStyle name="20% - Accent1 4" xfId="180" xr:uid="{00000000-0005-0000-0000-000092000000}"/>
    <cellStyle name="20% - Accent1 40" xfId="181" xr:uid="{00000000-0005-0000-0000-000093000000}"/>
    <cellStyle name="20% - Accent1 41" xfId="182" xr:uid="{00000000-0005-0000-0000-000094000000}"/>
    <cellStyle name="20% - Accent1 42" xfId="183" xr:uid="{00000000-0005-0000-0000-000095000000}"/>
    <cellStyle name="20% - Accent1 43" xfId="184" xr:uid="{00000000-0005-0000-0000-000096000000}"/>
    <cellStyle name="20% - Accent1 44" xfId="185" xr:uid="{00000000-0005-0000-0000-000097000000}"/>
    <cellStyle name="20% - Accent1 45" xfId="186" xr:uid="{00000000-0005-0000-0000-000098000000}"/>
    <cellStyle name="20% - Accent1 46" xfId="187" xr:uid="{00000000-0005-0000-0000-000099000000}"/>
    <cellStyle name="20% - Accent1 46 2" xfId="16504" xr:uid="{00000000-0005-0000-0000-00009A000000}"/>
    <cellStyle name="20% - Accent1 47" xfId="188" xr:uid="{00000000-0005-0000-0000-00009B000000}"/>
    <cellStyle name="20% - Accent1 48" xfId="54" xr:uid="{00000000-0005-0000-0000-00009C000000}"/>
    <cellStyle name="20% - Accent1 49" xfId="61618" xr:uid="{00000000-0005-0000-0000-00009D000000}"/>
    <cellStyle name="20% - Accent1 5" xfId="189" xr:uid="{00000000-0005-0000-0000-00009E000000}"/>
    <cellStyle name="20% - Accent1 50" xfId="61637" xr:uid="{00000000-0005-0000-0000-00009F000000}"/>
    <cellStyle name="20% - Accent1 51" xfId="61667" xr:uid="{00000000-0005-0000-0000-0000A0000000}"/>
    <cellStyle name="20% - Accent1 52" xfId="61687" xr:uid="{00000000-0005-0000-0000-0000A1000000}"/>
    <cellStyle name="20% - Accent1 53" xfId="61707" xr:uid="{00000000-0005-0000-0000-0000A2000000}"/>
    <cellStyle name="20% - Accent1 54" xfId="61727" xr:uid="{00000000-0005-0000-0000-0000A3000000}"/>
    <cellStyle name="20% - Accent1 55" xfId="61747" xr:uid="{00000000-0005-0000-0000-0000A4000000}"/>
    <cellStyle name="20% - Accent1 56" xfId="61767" xr:uid="{00000000-0005-0000-0000-0000A5000000}"/>
    <cellStyle name="20% - Accent1 57" xfId="61787" xr:uid="{00000000-0005-0000-0000-0000A6000000}"/>
    <cellStyle name="20% - Accent1 58" xfId="61807" xr:uid="{00000000-0005-0000-0000-0000A7000000}"/>
    <cellStyle name="20% - Accent1 59" xfId="61827" xr:uid="{00000000-0005-0000-0000-0000A8000000}"/>
    <cellStyle name="20% - Accent1 6" xfId="190" xr:uid="{00000000-0005-0000-0000-0000A9000000}"/>
    <cellStyle name="20% - Accent1 60" xfId="61847" xr:uid="{00000000-0005-0000-0000-0000AA000000}"/>
    <cellStyle name="20% - Accent1 61" xfId="61867" xr:uid="{00000000-0005-0000-0000-0000AB000000}"/>
    <cellStyle name="20% - Accent1 62" xfId="61887" xr:uid="{00000000-0005-0000-0000-0000AC000000}"/>
    <cellStyle name="20% - Accent1 63" xfId="61908" xr:uid="{00000000-0005-0000-0000-0000AD000000}"/>
    <cellStyle name="20% - Accent1 64" xfId="61928" xr:uid="{00000000-0005-0000-0000-0000AE000000}"/>
    <cellStyle name="20% - Accent1 65" xfId="61949" xr:uid="{00000000-0005-0000-0000-0000AF000000}"/>
    <cellStyle name="20% - Accent1 66" xfId="61970" xr:uid="{00000000-0005-0000-0000-0000B0000000}"/>
    <cellStyle name="20% - Accent1 67" xfId="61990" xr:uid="{00000000-0005-0000-0000-0000B1000000}"/>
    <cellStyle name="20% - Accent1 68" xfId="62010" xr:uid="{00000000-0005-0000-0000-0000B2000000}"/>
    <cellStyle name="20% - Accent1 69" xfId="62030" xr:uid="{00000000-0005-0000-0000-0000B3000000}"/>
    <cellStyle name="20% - Accent1 7" xfId="191" xr:uid="{00000000-0005-0000-0000-0000B4000000}"/>
    <cellStyle name="20% - Accent1 70" xfId="62050" xr:uid="{00000000-0005-0000-0000-0000B5000000}"/>
    <cellStyle name="20% - Accent1 71" xfId="62070" xr:uid="{00000000-0005-0000-0000-0000B6000000}"/>
    <cellStyle name="20% - Accent1 72" xfId="62090" xr:uid="{00000000-0005-0000-0000-0000B7000000}"/>
    <cellStyle name="20% - Accent1 73" xfId="62110" xr:uid="{00000000-0005-0000-0000-0000B8000000}"/>
    <cellStyle name="20% - Accent1 74" xfId="62130" xr:uid="{00000000-0005-0000-0000-0000B9000000}"/>
    <cellStyle name="20% - Accent1 75" xfId="62150" xr:uid="{00000000-0005-0000-0000-0000BA000000}"/>
    <cellStyle name="20% - Accent1 76" xfId="62170" xr:uid="{00000000-0005-0000-0000-0000BB000000}"/>
    <cellStyle name="20% - Accent1 77" xfId="62190" xr:uid="{00000000-0005-0000-0000-0000BC000000}"/>
    <cellStyle name="20% - Accent1 78" xfId="62210" xr:uid="{00000000-0005-0000-0000-0000BD000000}"/>
    <cellStyle name="20% - Accent1 79" xfId="62230" xr:uid="{00000000-0005-0000-0000-0000BE000000}"/>
    <cellStyle name="20% - Accent1 8" xfId="192" xr:uid="{00000000-0005-0000-0000-0000BF000000}"/>
    <cellStyle name="20% - Accent1 80" xfId="62250" xr:uid="{00000000-0005-0000-0000-0000C0000000}"/>
    <cellStyle name="20% - Accent1 81" xfId="62270" xr:uid="{00000000-0005-0000-0000-0000C1000000}"/>
    <cellStyle name="20% - Accent1 82" xfId="62290" xr:uid="{00000000-0005-0000-0000-0000C2000000}"/>
    <cellStyle name="20% - Accent1 83" xfId="62310" xr:uid="{00000000-0005-0000-0000-0000C3000000}"/>
    <cellStyle name="20% - Accent1 84" xfId="62330" xr:uid="{00000000-0005-0000-0000-0000C4000000}"/>
    <cellStyle name="20% - Accent1 85" xfId="62350" xr:uid="{00000000-0005-0000-0000-0000C5000000}"/>
    <cellStyle name="20% - Accent1 86" xfId="62370" xr:uid="{00000000-0005-0000-0000-0000C6000000}"/>
    <cellStyle name="20% - Accent1 87" xfId="62390" xr:uid="{00000000-0005-0000-0000-0000C7000000}"/>
    <cellStyle name="20% - Accent1 88" xfId="62410" xr:uid="{00000000-0005-0000-0000-0000C8000000}"/>
    <cellStyle name="20% - Accent1 89" xfId="62430" xr:uid="{00000000-0005-0000-0000-0000C9000000}"/>
    <cellStyle name="20% - Accent1 9" xfId="193" xr:uid="{00000000-0005-0000-0000-0000CA000000}"/>
    <cellStyle name="20% - Accent1 90" xfId="62450" xr:uid="{00000000-0005-0000-0000-0000CB000000}"/>
    <cellStyle name="20% - Accent1 91" xfId="62470" xr:uid="{00000000-0005-0000-0000-0000CC000000}"/>
    <cellStyle name="20% - Accent1 92" xfId="62490" xr:uid="{00000000-0005-0000-0000-0000CD000000}"/>
    <cellStyle name="20% - Accent1 93" xfId="62510" xr:uid="{00000000-0005-0000-0000-0000CE000000}"/>
    <cellStyle name="20% - Accent1 94" xfId="62530" xr:uid="{00000000-0005-0000-0000-0000CF000000}"/>
    <cellStyle name="20% - Accent1 95" xfId="62550" xr:uid="{00000000-0005-0000-0000-0000D0000000}"/>
    <cellStyle name="20% - Accent1 96" xfId="62570" xr:uid="{00000000-0005-0000-0000-0000D1000000}"/>
    <cellStyle name="20% - Accent1 97" xfId="62590" xr:uid="{00000000-0005-0000-0000-0000D2000000}"/>
    <cellStyle name="20% - Accent1 98" xfId="62610" xr:uid="{00000000-0005-0000-0000-0000D3000000}"/>
    <cellStyle name="20% - Accent1 99" xfId="62630" xr:uid="{00000000-0005-0000-0000-0000D4000000}"/>
    <cellStyle name="20% - Accent2" xfId="28" builtinId="34" customBuiltin="1"/>
    <cellStyle name="20% - Accent2 10" xfId="194" xr:uid="{00000000-0005-0000-0000-0000D6000000}"/>
    <cellStyle name="20% - Accent2 100" xfId="62653" xr:uid="{00000000-0005-0000-0000-0000D7000000}"/>
    <cellStyle name="20% - Accent2 101" xfId="62673" xr:uid="{00000000-0005-0000-0000-0000D8000000}"/>
    <cellStyle name="20% - Accent2 102" xfId="62693" xr:uid="{00000000-0005-0000-0000-0000D9000000}"/>
    <cellStyle name="20% - Accent2 103" xfId="62713" xr:uid="{00000000-0005-0000-0000-0000DA000000}"/>
    <cellStyle name="20% - Accent2 104" xfId="62733" xr:uid="{00000000-0005-0000-0000-0000DB000000}"/>
    <cellStyle name="20% - Accent2 105" xfId="62753" xr:uid="{00000000-0005-0000-0000-0000DC000000}"/>
    <cellStyle name="20% - Accent2 106" xfId="62773" xr:uid="{00000000-0005-0000-0000-0000DD000000}"/>
    <cellStyle name="20% - Accent2 107" xfId="62793" xr:uid="{00000000-0005-0000-0000-0000DE000000}"/>
    <cellStyle name="20% - Accent2 108" xfId="62813" xr:uid="{00000000-0005-0000-0000-0000DF000000}"/>
    <cellStyle name="20% - Accent2 109" xfId="62833" xr:uid="{00000000-0005-0000-0000-0000E0000000}"/>
    <cellStyle name="20% - Accent2 11" xfId="195" xr:uid="{00000000-0005-0000-0000-0000E1000000}"/>
    <cellStyle name="20% - Accent2 110" xfId="62853" xr:uid="{00000000-0005-0000-0000-0000E2000000}"/>
    <cellStyle name="20% - Accent2 111" xfId="62873" xr:uid="{00000000-0005-0000-0000-0000E3000000}"/>
    <cellStyle name="20% - Accent2 112" xfId="62893" xr:uid="{00000000-0005-0000-0000-0000E4000000}"/>
    <cellStyle name="20% - Accent2 113" xfId="62913" xr:uid="{00000000-0005-0000-0000-0000E5000000}"/>
    <cellStyle name="20% - Accent2 114" xfId="62933" xr:uid="{00000000-0005-0000-0000-0000E6000000}"/>
    <cellStyle name="20% - Accent2 115" xfId="62953" xr:uid="{00000000-0005-0000-0000-0000E7000000}"/>
    <cellStyle name="20% - Accent2 116" xfId="62973" xr:uid="{00000000-0005-0000-0000-0000E8000000}"/>
    <cellStyle name="20% - Accent2 117" xfId="62993" xr:uid="{00000000-0005-0000-0000-0000E9000000}"/>
    <cellStyle name="20% - Accent2 118" xfId="63013" xr:uid="{00000000-0005-0000-0000-0000EA000000}"/>
    <cellStyle name="20% - Accent2 119" xfId="63033" xr:uid="{00000000-0005-0000-0000-0000EB000000}"/>
    <cellStyle name="20% - Accent2 12" xfId="196" xr:uid="{00000000-0005-0000-0000-0000EC000000}"/>
    <cellStyle name="20% - Accent2 120" xfId="63053" xr:uid="{00000000-0005-0000-0000-0000ED000000}"/>
    <cellStyle name="20% - Accent2 121" xfId="63073" xr:uid="{00000000-0005-0000-0000-0000EE000000}"/>
    <cellStyle name="20% - Accent2 122" xfId="63093" xr:uid="{00000000-0005-0000-0000-0000EF000000}"/>
    <cellStyle name="20% - Accent2 123" xfId="63113" xr:uid="{00000000-0005-0000-0000-0000F0000000}"/>
    <cellStyle name="20% - Accent2 124" xfId="63133" xr:uid="{00000000-0005-0000-0000-0000F1000000}"/>
    <cellStyle name="20% - Accent2 125" xfId="63153" xr:uid="{00000000-0005-0000-0000-0000F2000000}"/>
    <cellStyle name="20% - Accent2 126" xfId="63173" xr:uid="{00000000-0005-0000-0000-0000F3000000}"/>
    <cellStyle name="20% - Accent2 127" xfId="63193" xr:uid="{00000000-0005-0000-0000-0000F4000000}"/>
    <cellStyle name="20% - Accent2 128" xfId="63213" xr:uid="{00000000-0005-0000-0000-0000F5000000}"/>
    <cellStyle name="20% - Accent2 129" xfId="63233" xr:uid="{00000000-0005-0000-0000-0000F6000000}"/>
    <cellStyle name="20% - Accent2 13" xfId="197" xr:uid="{00000000-0005-0000-0000-0000F7000000}"/>
    <cellStyle name="20% - Accent2 130" xfId="63253" xr:uid="{00000000-0005-0000-0000-0000F8000000}"/>
    <cellStyle name="20% - Accent2 131" xfId="63273" xr:uid="{00000000-0005-0000-0000-0000F9000000}"/>
    <cellStyle name="20% - Accent2 132" xfId="63293" xr:uid="{00000000-0005-0000-0000-0000FA000000}"/>
    <cellStyle name="20% - Accent2 133" xfId="63313" xr:uid="{00000000-0005-0000-0000-0000FB000000}"/>
    <cellStyle name="20% - Accent2 134" xfId="63333" xr:uid="{00000000-0005-0000-0000-0000FC000000}"/>
    <cellStyle name="20% - Accent2 135" xfId="63353" xr:uid="{00000000-0005-0000-0000-0000FD000000}"/>
    <cellStyle name="20% - Accent2 136" xfId="63373" xr:uid="{00000000-0005-0000-0000-0000FE000000}"/>
    <cellStyle name="20% - Accent2 137" xfId="63393" xr:uid="{00000000-0005-0000-0000-0000FF000000}"/>
    <cellStyle name="20% - Accent2 138" xfId="63413" xr:uid="{00000000-0005-0000-0000-000000010000}"/>
    <cellStyle name="20% - Accent2 139" xfId="63433" xr:uid="{00000000-0005-0000-0000-000001010000}"/>
    <cellStyle name="20% - Accent2 14" xfId="198" xr:uid="{00000000-0005-0000-0000-000002010000}"/>
    <cellStyle name="20% - Accent2 140" xfId="63453" xr:uid="{00000000-0005-0000-0000-000003010000}"/>
    <cellStyle name="20% - Accent2 141" xfId="63473" xr:uid="{00000000-0005-0000-0000-000004010000}"/>
    <cellStyle name="20% - Accent2 142" xfId="63493" xr:uid="{00000000-0005-0000-0000-000005010000}"/>
    <cellStyle name="20% - Accent2 143" xfId="63513" xr:uid="{00000000-0005-0000-0000-000006010000}"/>
    <cellStyle name="20% - Accent2 144" xfId="63533" xr:uid="{00000000-0005-0000-0000-000007010000}"/>
    <cellStyle name="20% - Accent2 145" xfId="63553" xr:uid="{00000000-0005-0000-0000-000008010000}"/>
    <cellStyle name="20% - Accent2 146" xfId="63573" xr:uid="{00000000-0005-0000-0000-000009010000}"/>
    <cellStyle name="20% - Accent2 147" xfId="63593" xr:uid="{00000000-0005-0000-0000-00000A010000}"/>
    <cellStyle name="20% - Accent2 148" xfId="63613" xr:uid="{00000000-0005-0000-0000-00000B010000}"/>
    <cellStyle name="20% - Accent2 149" xfId="63633" xr:uid="{00000000-0005-0000-0000-00000C010000}"/>
    <cellStyle name="20% - Accent2 15" xfId="199" xr:uid="{00000000-0005-0000-0000-00000D010000}"/>
    <cellStyle name="20% - Accent2 150" xfId="63653" xr:uid="{00000000-0005-0000-0000-00000E010000}"/>
    <cellStyle name="20% - Accent2 151" xfId="63673" xr:uid="{00000000-0005-0000-0000-00000F010000}"/>
    <cellStyle name="20% - Accent2 152" xfId="63693" xr:uid="{00000000-0005-0000-0000-000010010000}"/>
    <cellStyle name="20% - Accent2 153" xfId="63713" xr:uid="{00000000-0005-0000-0000-000011010000}"/>
    <cellStyle name="20% - Accent2 154" xfId="63733" xr:uid="{00000000-0005-0000-0000-000012010000}"/>
    <cellStyle name="20% - Accent2 155" xfId="63753" xr:uid="{00000000-0005-0000-0000-000013010000}"/>
    <cellStyle name="20% - Accent2 156" xfId="63773" xr:uid="{00000000-0005-0000-0000-000014010000}"/>
    <cellStyle name="20% - Accent2 157" xfId="63793" xr:uid="{00000000-0005-0000-0000-000015010000}"/>
    <cellStyle name="20% - Accent2 158" xfId="63813" xr:uid="{00000000-0005-0000-0000-000016010000}"/>
    <cellStyle name="20% - Accent2 159" xfId="63833" xr:uid="{00000000-0005-0000-0000-000017010000}"/>
    <cellStyle name="20% - Accent2 16" xfId="200" xr:uid="{00000000-0005-0000-0000-000018010000}"/>
    <cellStyle name="20% - Accent2 160" xfId="63853" xr:uid="{00000000-0005-0000-0000-000019010000}"/>
    <cellStyle name="20% - Accent2 161" xfId="63873" xr:uid="{00000000-0005-0000-0000-00001A010000}"/>
    <cellStyle name="20% - Accent2 162" xfId="63893" xr:uid="{00000000-0005-0000-0000-00001B010000}"/>
    <cellStyle name="20% - Accent2 163" xfId="63913" xr:uid="{00000000-0005-0000-0000-00001C010000}"/>
    <cellStyle name="20% - Accent2 164" xfId="63933" xr:uid="{00000000-0005-0000-0000-00001D010000}"/>
    <cellStyle name="20% - Accent2 165" xfId="63953" xr:uid="{00000000-0005-0000-0000-00001E010000}"/>
    <cellStyle name="20% - Accent2 166" xfId="63973" xr:uid="{00000000-0005-0000-0000-00001F010000}"/>
    <cellStyle name="20% - Accent2 167" xfId="63993" xr:uid="{00000000-0005-0000-0000-000020010000}"/>
    <cellStyle name="20% - Accent2 168" xfId="64013" xr:uid="{00000000-0005-0000-0000-000021010000}"/>
    <cellStyle name="20% - Accent2 169" xfId="64033" xr:uid="{00000000-0005-0000-0000-000022010000}"/>
    <cellStyle name="20% - Accent2 17" xfId="201" xr:uid="{00000000-0005-0000-0000-000023010000}"/>
    <cellStyle name="20% - Accent2 170" xfId="64053" xr:uid="{00000000-0005-0000-0000-000024010000}"/>
    <cellStyle name="20% - Accent2 171" xfId="64073" xr:uid="{00000000-0005-0000-0000-000025010000}"/>
    <cellStyle name="20% - Accent2 172" xfId="64093" xr:uid="{00000000-0005-0000-0000-000026010000}"/>
    <cellStyle name="20% - Accent2 173" xfId="64113" xr:uid="{00000000-0005-0000-0000-000027010000}"/>
    <cellStyle name="20% - Accent2 174" xfId="64133" xr:uid="{00000000-0005-0000-0000-000028010000}"/>
    <cellStyle name="20% - Accent2 175" xfId="64152" xr:uid="{00000000-0005-0000-0000-000029010000}"/>
    <cellStyle name="20% - Accent2 176" xfId="64166" xr:uid="{00000000-0005-0000-0000-00002A010000}"/>
    <cellStyle name="20% - Accent2 177" xfId="64180" xr:uid="{00000000-0005-0000-0000-00002B010000}"/>
    <cellStyle name="20% - Accent2 178" xfId="64195" xr:uid="{00000000-0005-0000-0000-00002C010000}"/>
    <cellStyle name="20% - Accent2 179" xfId="64215" xr:uid="{00000000-0005-0000-0000-00002D010000}"/>
    <cellStyle name="20% - Accent2 18" xfId="202" xr:uid="{00000000-0005-0000-0000-00002E010000}"/>
    <cellStyle name="20% - Accent2 180" xfId="64229" xr:uid="{00000000-0005-0000-0000-00002F010000}"/>
    <cellStyle name="20% - Accent2 181" xfId="64243" xr:uid="{00000000-0005-0000-0000-000030010000}"/>
    <cellStyle name="20% - Accent2 182" xfId="64257" xr:uid="{00000000-0005-0000-0000-000031010000}"/>
    <cellStyle name="20% - Accent2 183" xfId="64272" xr:uid="{00000000-0005-0000-0000-000032010000}"/>
    <cellStyle name="20% - Accent2 184" xfId="64293" xr:uid="{00000000-0005-0000-0000-000033010000}"/>
    <cellStyle name="20% - Accent2 185" xfId="64313" xr:uid="{00000000-0005-0000-0000-000034010000}"/>
    <cellStyle name="20% - Accent2 186" xfId="64327" xr:uid="{00000000-0005-0000-0000-000035010000}"/>
    <cellStyle name="20% - Accent2 187" xfId="64341" xr:uid="{00000000-0005-0000-0000-000036010000}"/>
    <cellStyle name="20% - Accent2 188" xfId="64355" xr:uid="{00000000-0005-0000-0000-000037010000}"/>
    <cellStyle name="20% - Accent2 189" xfId="64369" xr:uid="{00000000-0005-0000-0000-000038010000}"/>
    <cellStyle name="20% - Accent2 19" xfId="203" xr:uid="{00000000-0005-0000-0000-000039010000}"/>
    <cellStyle name="20% - Accent2 190" xfId="64383" xr:uid="{00000000-0005-0000-0000-00003A010000}"/>
    <cellStyle name="20% - Accent2 191" xfId="64397" xr:uid="{00000000-0005-0000-0000-00003B010000}"/>
    <cellStyle name="20% - Accent2 192" xfId="64412" xr:uid="{00000000-0005-0000-0000-00003C010000}"/>
    <cellStyle name="20% - Accent2 193" xfId="64432" xr:uid="{00000000-0005-0000-0000-00003D010000}"/>
    <cellStyle name="20% - Accent2 194" xfId="64452" xr:uid="{00000000-0005-0000-0000-00003E010000}"/>
    <cellStyle name="20% - Accent2 195" xfId="64472" xr:uid="{00000000-0005-0000-0000-00003F010000}"/>
    <cellStyle name="20% - Accent2 196" xfId="64492" xr:uid="{00000000-0005-0000-0000-000040010000}"/>
    <cellStyle name="20% - Accent2 197" xfId="64512" xr:uid="{00000000-0005-0000-0000-000041010000}"/>
    <cellStyle name="20% - Accent2 198" xfId="64532" xr:uid="{00000000-0005-0000-0000-000042010000}"/>
    <cellStyle name="20% - Accent2 199" xfId="64551" xr:uid="{00000000-0005-0000-0000-000043010000}"/>
    <cellStyle name="20% - Accent2 2" xfId="103" xr:uid="{00000000-0005-0000-0000-000044010000}"/>
    <cellStyle name="20% - Accent2 2 2" xfId="104" xr:uid="{00000000-0005-0000-0000-000045010000}"/>
    <cellStyle name="20% - Accent2 2 2 2" xfId="205" xr:uid="{00000000-0005-0000-0000-000046010000}"/>
    <cellStyle name="20% - Accent2 2 2 3" xfId="16506" xr:uid="{00000000-0005-0000-0000-000047010000}"/>
    <cellStyle name="20% - Accent2 2 3" xfId="206" xr:uid="{00000000-0005-0000-0000-000048010000}"/>
    <cellStyle name="20% - Accent2 2 4" xfId="207" xr:uid="{00000000-0005-0000-0000-000049010000}"/>
    <cellStyle name="20% - Accent2 2 5" xfId="208" xr:uid="{00000000-0005-0000-0000-00004A010000}"/>
    <cellStyle name="20% - Accent2 2 6" xfId="204" xr:uid="{00000000-0005-0000-0000-00004B010000}"/>
    <cellStyle name="20% - Accent2 2 7" xfId="16505" xr:uid="{00000000-0005-0000-0000-00004C010000}"/>
    <cellStyle name="20% - Accent2 20" xfId="209" xr:uid="{00000000-0005-0000-0000-00004D010000}"/>
    <cellStyle name="20% - Accent2 200" xfId="64565" xr:uid="{00000000-0005-0000-0000-00004E010000}"/>
    <cellStyle name="20% - Accent2 201" xfId="64580" xr:uid="{00000000-0005-0000-0000-00004F010000}"/>
    <cellStyle name="20% - Accent2 202" xfId="64600" xr:uid="{00000000-0005-0000-0000-000050010000}"/>
    <cellStyle name="20% - Accent2 21" xfId="210" xr:uid="{00000000-0005-0000-0000-000051010000}"/>
    <cellStyle name="20% - Accent2 22" xfId="211" xr:uid="{00000000-0005-0000-0000-000052010000}"/>
    <cellStyle name="20% - Accent2 23" xfId="212" xr:uid="{00000000-0005-0000-0000-000053010000}"/>
    <cellStyle name="20% - Accent2 24" xfId="213" xr:uid="{00000000-0005-0000-0000-000054010000}"/>
    <cellStyle name="20% - Accent2 25" xfId="214" xr:uid="{00000000-0005-0000-0000-000055010000}"/>
    <cellStyle name="20% - Accent2 26" xfId="215" xr:uid="{00000000-0005-0000-0000-000056010000}"/>
    <cellStyle name="20% - Accent2 27" xfId="216" xr:uid="{00000000-0005-0000-0000-000057010000}"/>
    <cellStyle name="20% - Accent2 28" xfId="217" xr:uid="{00000000-0005-0000-0000-000058010000}"/>
    <cellStyle name="20% - Accent2 29" xfId="218" xr:uid="{00000000-0005-0000-0000-000059010000}"/>
    <cellStyle name="20% - Accent2 3" xfId="105" xr:uid="{00000000-0005-0000-0000-00005A010000}"/>
    <cellStyle name="20% - Accent2 3 2" xfId="219" xr:uid="{00000000-0005-0000-0000-00005B010000}"/>
    <cellStyle name="20% - Accent2 3 3" xfId="16507" xr:uid="{00000000-0005-0000-0000-00005C010000}"/>
    <cellStyle name="20% - Accent2 30" xfId="220" xr:uid="{00000000-0005-0000-0000-00005D010000}"/>
    <cellStyle name="20% - Accent2 31" xfId="221" xr:uid="{00000000-0005-0000-0000-00005E010000}"/>
    <cellStyle name="20% - Accent2 32" xfId="222" xr:uid="{00000000-0005-0000-0000-00005F010000}"/>
    <cellStyle name="20% - Accent2 33" xfId="223" xr:uid="{00000000-0005-0000-0000-000060010000}"/>
    <cellStyle name="20% - Accent2 34" xfId="224" xr:uid="{00000000-0005-0000-0000-000061010000}"/>
    <cellStyle name="20% - Accent2 35" xfId="225" xr:uid="{00000000-0005-0000-0000-000062010000}"/>
    <cellStyle name="20% - Accent2 36" xfId="226" xr:uid="{00000000-0005-0000-0000-000063010000}"/>
    <cellStyle name="20% - Accent2 37" xfId="227" xr:uid="{00000000-0005-0000-0000-000064010000}"/>
    <cellStyle name="20% - Accent2 38" xfId="228" xr:uid="{00000000-0005-0000-0000-000065010000}"/>
    <cellStyle name="20% - Accent2 39" xfId="229" xr:uid="{00000000-0005-0000-0000-000066010000}"/>
    <cellStyle name="20% - Accent2 4" xfId="230" xr:uid="{00000000-0005-0000-0000-000067010000}"/>
    <cellStyle name="20% - Accent2 40" xfId="231" xr:uid="{00000000-0005-0000-0000-000068010000}"/>
    <cellStyle name="20% - Accent2 41" xfId="232" xr:uid="{00000000-0005-0000-0000-000069010000}"/>
    <cellStyle name="20% - Accent2 42" xfId="233" xr:uid="{00000000-0005-0000-0000-00006A010000}"/>
    <cellStyle name="20% - Accent2 43" xfId="234" xr:uid="{00000000-0005-0000-0000-00006B010000}"/>
    <cellStyle name="20% - Accent2 44" xfId="235" xr:uid="{00000000-0005-0000-0000-00006C010000}"/>
    <cellStyle name="20% - Accent2 45" xfId="236" xr:uid="{00000000-0005-0000-0000-00006D010000}"/>
    <cellStyle name="20% - Accent2 46" xfId="237" xr:uid="{00000000-0005-0000-0000-00006E010000}"/>
    <cellStyle name="20% - Accent2 46 2" xfId="16508" xr:uid="{00000000-0005-0000-0000-00006F010000}"/>
    <cellStyle name="20% - Accent2 47" xfId="238" xr:uid="{00000000-0005-0000-0000-000070010000}"/>
    <cellStyle name="20% - Accent2 48" xfId="57" xr:uid="{00000000-0005-0000-0000-000071010000}"/>
    <cellStyle name="20% - Accent2 49" xfId="61621" xr:uid="{00000000-0005-0000-0000-000072010000}"/>
    <cellStyle name="20% - Accent2 5" xfId="239" xr:uid="{00000000-0005-0000-0000-000073010000}"/>
    <cellStyle name="20% - Accent2 50" xfId="61638" xr:uid="{00000000-0005-0000-0000-000074010000}"/>
    <cellStyle name="20% - Accent2 51" xfId="61670" xr:uid="{00000000-0005-0000-0000-000075010000}"/>
    <cellStyle name="20% - Accent2 52" xfId="61690" xr:uid="{00000000-0005-0000-0000-000076010000}"/>
    <cellStyle name="20% - Accent2 53" xfId="61710" xr:uid="{00000000-0005-0000-0000-000077010000}"/>
    <cellStyle name="20% - Accent2 54" xfId="61730" xr:uid="{00000000-0005-0000-0000-000078010000}"/>
    <cellStyle name="20% - Accent2 55" xfId="61750" xr:uid="{00000000-0005-0000-0000-000079010000}"/>
    <cellStyle name="20% - Accent2 56" xfId="61770" xr:uid="{00000000-0005-0000-0000-00007A010000}"/>
    <cellStyle name="20% - Accent2 57" xfId="61790" xr:uid="{00000000-0005-0000-0000-00007B010000}"/>
    <cellStyle name="20% - Accent2 58" xfId="61810" xr:uid="{00000000-0005-0000-0000-00007C010000}"/>
    <cellStyle name="20% - Accent2 59" xfId="61830" xr:uid="{00000000-0005-0000-0000-00007D010000}"/>
    <cellStyle name="20% - Accent2 6" xfId="240" xr:uid="{00000000-0005-0000-0000-00007E010000}"/>
    <cellStyle name="20% - Accent2 60" xfId="61850" xr:uid="{00000000-0005-0000-0000-00007F010000}"/>
    <cellStyle name="20% - Accent2 61" xfId="61870" xr:uid="{00000000-0005-0000-0000-000080010000}"/>
    <cellStyle name="20% - Accent2 62" xfId="61890" xr:uid="{00000000-0005-0000-0000-000081010000}"/>
    <cellStyle name="20% - Accent2 63" xfId="61911" xr:uid="{00000000-0005-0000-0000-000082010000}"/>
    <cellStyle name="20% - Accent2 64" xfId="61931" xr:uid="{00000000-0005-0000-0000-000083010000}"/>
    <cellStyle name="20% - Accent2 65" xfId="61952" xr:uid="{00000000-0005-0000-0000-000084010000}"/>
    <cellStyle name="20% - Accent2 66" xfId="61973" xr:uid="{00000000-0005-0000-0000-000085010000}"/>
    <cellStyle name="20% - Accent2 67" xfId="61993" xr:uid="{00000000-0005-0000-0000-000086010000}"/>
    <cellStyle name="20% - Accent2 68" xfId="62013" xr:uid="{00000000-0005-0000-0000-000087010000}"/>
    <cellStyle name="20% - Accent2 69" xfId="62033" xr:uid="{00000000-0005-0000-0000-000088010000}"/>
    <cellStyle name="20% - Accent2 7" xfId="241" xr:uid="{00000000-0005-0000-0000-000089010000}"/>
    <cellStyle name="20% - Accent2 70" xfId="62053" xr:uid="{00000000-0005-0000-0000-00008A010000}"/>
    <cellStyle name="20% - Accent2 71" xfId="62073" xr:uid="{00000000-0005-0000-0000-00008B010000}"/>
    <cellStyle name="20% - Accent2 72" xfId="62093" xr:uid="{00000000-0005-0000-0000-00008C010000}"/>
    <cellStyle name="20% - Accent2 73" xfId="62113" xr:uid="{00000000-0005-0000-0000-00008D010000}"/>
    <cellStyle name="20% - Accent2 74" xfId="62133" xr:uid="{00000000-0005-0000-0000-00008E010000}"/>
    <cellStyle name="20% - Accent2 75" xfId="62153" xr:uid="{00000000-0005-0000-0000-00008F010000}"/>
    <cellStyle name="20% - Accent2 76" xfId="62173" xr:uid="{00000000-0005-0000-0000-000090010000}"/>
    <cellStyle name="20% - Accent2 77" xfId="62193" xr:uid="{00000000-0005-0000-0000-000091010000}"/>
    <cellStyle name="20% - Accent2 78" xfId="62213" xr:uid="{00000000-0005-0000-0000-000092010000}"/>
    <cellStyle name="20% - Accent2 79" xfId="62233" xr:uid="{00000000-0005-0000-0000-000093010000}"/>
    <cellStyle name="20% - Accent2 8" xfId="242" xr:uid="{00000000-0005-0000-0000-000094010000}"/>
    <cellStyle name="20% - Accent2 80" xfId="62253" xr:uid="{00000000-0005-0000-0000-000095010000}"/>
    <cellStyle name="20% - Accent2 81" xfId="62273" xr:uid="{00000000-0005-0000-0000-000096010000}"/>
    <cellStyle name="20% - Accent2 82" xfId="62293" xr:uid="{00000000-0005-0000-0000-000097010000}"/>
    <cellStyle name="20% - Accent2 83" xfId="62313" xr:uid="{00000000-0005-0000-0000-000098010000}"/>
    <cellStyle name="20% - Accent2 84" xfId="62333" xr:uid="{00000000-0005-0000-0000-000099010000}"/>
    <cellStyle name="20% - Accent2 85" xfId="62353" xr:uid="{00000000-0005-0000-0000-00009A010000}"/>
    <cellStyle name="20% - Accent2 86" xfId="62373" xr:uid="{00000000-0005-0000-0000-00009B010000}"/>
    <cellStyle name="20% - Accent2 87" xfId="62393" xr:uid="{00000000-0005-0000-0000-00009C010000}"/>
    <cellStyle name="20% - Accent2 88" xfId="62413" xr:uid="{00000000-0005-0000-0000-00009D010000}"/>
    <cellStyle name="20% - Accent2 89" xfId="62433" xr:uid="{00000000-0005-0000-0000-00009E010000}"/>
    <cellStyle name="20% - Accent2 9" xfId="243" xr:uid="{00000000-0005-0000-0000-00009F010000}"/>
    <cellStyle name="20% - Accent2 90" xfId="62453" xr:uid="{00000000-0005-0000-0000-0000A0010000}"/>
    <cellStyle name="20% - Accent2 91" xfId="62473" xr:uid="{00000000-0005-0000-0000-0000A1010000}"/>
    <cellStyle name="20% - Accent2 92" xfId="62493" xr:uid="{00000000-0005-0000-0000-0000A2010000}"/>
    <cellStyle name="20% - Accent2 93" xfId="62513" xr:uid="{00000000-0005-0000-0000-0000A3010000}"/>
    <cellStyle name="20% - Accent2 94" xfId="62533" xr:uid="{00000000-0005-0000-0000-0000A4010000}"/>
    <cellStyle name="20% - Accent2 95" xfId="62553" xr:uid="{00000000-0005-0000-0000-0000A5010000}"/>
    <cellStyle name="20% - Accent2 96" xfId="62573" xr:uid="{00000000-0005-0000-0000-0000A6010000}"/>
    <cellStyle name="20% - Accent2 97" xfId="62593" xr:uid="{00000000-0005-0000-0000-0000A7010000}"/>
    <cellStyle name="20% - Accent2 98" xfId="62613" xr:uid="{00000000-0005-0000-0000-0000A8010000}"/>
    <cellStyle name="20% - Accent2 99" xfId="62633" xr:uid="{00000000-0005-0000-0000-0000A9010000}"/>
    <cellStyle name="20% - Accent3" xfId="32" builtinId="38" customBuiltin="1"/>
    <cellStyle name="20% - Accent3 10" xfId="244" xr:uid="{00000000-0005-0000-0000-0000AB010000}"/>
    <cellStyle name="20% - Accent3 100" xfId="62656" xr:uid="{00000000-0005-0000-0000-0000AC010000}"/>
    <cellStyle name="20% - Accent3 101" xfId="62676" xr:uid="{00000000-0005-0000-0000-0000AD010000}"/>
    <cellStyle name="20% - Accent3 102" xfId="62696" xr:uid="{00000000-0005-0000-0000-0000AE010000}"/>
    <cellStyle name="20% - Accent3 103" xfId="62716" xr:uid="{00000000-0005-0000-0000-0000AF010000}"/>
    <cellStyle name="20% - Accent3 104" xfId="62736" xr:uid="{00000000-0005-0000-0000-0000B0010000}"/>
    <cellStyle name="20% - Accent3 105" xfId="62756" xr:uid="{00000000-0005-0000-0000-0000B1010000}"/>
    <cellStyle name="20% - Accent3 106" xfId="62776" xr:uid="{00000000-0005-0000-0000-0000B2010000}"/>
    <cellStyle name="20% - Accent3 107" xfId="62796" xr:uid="{00000000-0005-0000-0000-0000B3010000}"/>
    <cellStyle name="20% - Accent3 108" xfId="62816" xr:uid="{00000000-0005-0000-0000-0000B4010000}"/>
    <cellStyle name="20% - Accent3 109" xfId="62836" xr:uid="{00000000-0005-0000-0000-0000B5010000}"/>
    <cellStyle name="20% - Accent3 11" xfId="245" xr:uid="{00000000-0005-0000-0000-0000B6010000}"/>
    <cellStyle name="20% - Accent3 110" xfId="62856" xr:uid="{00000000-0005-0000-0000-0000B7010000}"/>
    <cellStyle name="20% - Accent3 111" xfId="62876" xr:uid="{00000000-0005-0000-0000-0000B8010000}"/>
    <cellStyle name="20% - Accent3 112" xfId="62896" xr:uid="{00000000-0005-0000-0000-0000B9010000}"/>
    <cellStyle name="20% - Accent3 113" xfId="62916" xr:uid="{00000000-0005-0000-0000-0000BA010000}"/>
    <cellStyle name="20% - Accent3 114" xfId="62936" xr:uid="{00000000-0005-0000-0000-0000BB010000}"/>
    <cellStyle name="20% - Accent3 115" xfId="62956" xr:uid="{00000000-0005-0000-0000-0000BC010000}"/>
    <cellStyle name="20% - Accent3 116" xfId="62976" xr:uid="{00000000-0005-0000-0000-0000BD010000}"/>
    <cellStyle name="20% - Accent3 117" xfId="62996" xr:uid="{00000000-0005-0000-0000-0000BE010000}"/>
    <cellStyle name="20% - Accent3 118" xfId="63016" xr:uid="{00000000-0005-0000-0000-0000BF010000}"/>
    <cellStyle name="20% - Accent3 119" xfId="63036" xr:uid="{00000000-0005-0000-0000-0000C0010000}"/>
    <cellStyle name="20% - Accent3 12" xfId="246" xr:uid="{00000000-0005-0000-0000-0000C1010000}"/>
    <cellStyle name="20% - Accent3 120" xfId="63056" xr:uid="{00000000-0005-0000-0000-0000C2010000}"/>
    <cellStyle name="20% - Accent3 121" xfId="63076" xr:uid="{00000000-0005-0000-0000-0000C3010000}"/>
    <cellStyle name="20% - Accent3 122" xfId="63096" xr:uid="{00000000-0005-0000-0000-0000C4010000}"/>
    <cellStyle name="20% - Accent3 123" xfId="63116" xr:uid="{00000000-0005-0000-0000-0000C5010000}"/>
    <cellStyle name="20% - Accent3 124" xfId="63136" xr:uid="{00000000-0005-0000-0000-0000C6010000}"/>
    <cellStyle name="20% - Accent3 125" xfId="63156" xr:uid="{00000000-0005-0000-0000-0000C7010000}"/>
    <cellStyle name="20% - Accent3 126" xfId="63176" xr:uid="{00000000-0005-0000-0000-0000C8010000}"/>
    <cellStyle name="20% - Accent3 127" xfId="63196" xr:uid="{00000000-0005-0000-0000-0000C9010000}"/>
    <cellStyle name="20% - Accent3 128" xfId="63216" xr:uid="{00000000-0005-0000-0000-0000CA010000}"/>
    <cellStyle name="20% - Accent3 129" xfId="63236" xr:uid="{00000000-0005-0000-0000-0000CB010000}"/>
    <cellStyle name="20% - Accent3 13" xfId="247" xr:uid="{00000000-0005-0000-0000-0000CC010000}"/>
    <cellStyle name="20% - Accent3 130" xfId="63256" xr:uid="{00000000-0005-0000-0000-0000CD010000}"/>
    <cellStyle name="20% - Accent3 131" xfId="63276" xr:uid="{00000000-0005-0000-0000-0000CE010000}"/>
    <cellStyle name="20% - Accent3 132" xfId="63296" xr:uid="{00000000-0005-0000-0000-0000CF010000}"/>
    <cellStyle name="20% - Accent3 133" xfId="63316" xr:uid="{00000000-0005-0000-0000-0000D0010000}"/>
    <cellStyle name="20% - Accent3 134" xfId="63336" xr:uid="{00000000-0005-0000-0000-0000D1010000}"/>
    <cellStyle name="20% - Accent3 135" xfId="63356" xr:uid="{00000000-0005-0000-0000-0000D2010000}"/>
    <cellStyle name="20% - Accent3 136" xfId="63376" xr:uid="{00000000-0005-0000-0000-0000D3010000}"/>
    <cellStyle name="20% - Accent3 137" xfId="63396" xr:uid="{00000000-0005-0000-0000-0000D4010000}"/>
    <cellStyle name="20% - Accent3 138" xfId="63416" xr:uid="{00000000-0005-0000-0000-0000D5010000}"/>
    <cellStyle name="20% - Accent3 139" xfId="63436" xr:uid="{00000000-0005-0000-0000-0000D6010000}"/>
    <cellStyle name="20% - Accent3 14" xfId="248" xr:uid="{00000000-0005-0000-0000-0000D7010000}"/>
    <cellStyle name="20% - Accent3 140" xfId="63456" xr:uid="{00000000-0005-0000-0000-0000D8010000}"/>
    <cellStyle name="20% - Accent3 141" xfId="63476" xr:uid="{00000000-0005-0000-0000-0000D9010000}"/>
    <cellStyle name="20% - Accent3 142" xfId="63496" xr:uid="{00000000-0005-0000-0000-0000DA010000}"/>
    <cellStyle name="20% - Accent3 143" xfId="63516" xr:uid="{00000000-0005-0000-0000-0000DB010000}"/>
    <cellStyle name="20% - Accent3 144" xfId="63536" xr:uid="{00000000-0005-0000-0000-0000DC010000}"/>
    <cellStyle name="20% - Accent3 145" xfId="63556" xr:uid="{00000000-0005-0000-0000-0000DD010000}"/>
    <cellStyle name="20% - Accent3 146" xfId="63576" xr:uid="{00000000-0005-0000-0000-0000DE010000}"/>
    <cellStyle name="20% - Accent3 147" xfId="63596" xr:uid="{00000000-0005-0000-0000-0000DF010000}"/>
    <cellStyle name="20% - Accent3 148" xfId="63616" xr:uid="{00000000-0005-0000-0000-0000E0010000}"/>
    <cellStyle name="20% - Accent3 149" xfId="63636" xr:uid="{00000000-0005-0000-0000-0000E1010000}"/>
    <cellStyle name="20% - Accent3 15" xfId="249" xr:uid="{00000000-0005-0000-0000-0000E2010000}"/>
    <cellStyle name="20% - Accent3 150" xfId="63656" xr:uid="{00000000-0005-0000-0000-0000E3010000}"/>
    <cellStyle name="20% - Accent3 151" xfId="63676" xr:uid="{00000000-0005-0000-0000-0000E4010000}"/>
    <cellStyle name="20% - Accent3 152" xfId="63696" xr:uid="{00000000-0005-0000-0000-0000E5010000}"/>
    <cellStyle name="20% - Accent3 153" xfId="63716" xr:uid="{00000000-0005-0000-0000-0000E6010000}"/>
    <cellStyle name="20% - Accent3 154" xfId="63736" xr:uid="{00000000-0005-0000-0000-0000E7010000}"/>
    <cellStyle name="20% - Accent3 155" xfId="63756" xr:uid="{00000000-0005-0000-0000-0000E8010000}"/>
    <cellStyle name="20% - Accent3 156" xfId="63776" xr:uid="{00000000-0005-0000-0000-0000E9010000}"/>
    <cellStyle name="20% - Accent3 157" xfId="63796" xr:uid="{00000000-0005-0000-0000-0000EA010000}"/>
    <cellStyle name="20% - Accent3 158" xfId="63816" xr:uid="{00000000-0005-0000-0000-0000EB010000}"/>
    <cellStyle name="20% - Accent3 159" xfId="63836" xr:uid="{00000000-0005-0000-0000-0000EC010000}"/>
    <cellStyle name="20% - Accent3 16" xfId="250" xr:uid="{00000000-0005-0000-0000-0000ED010000}"/>
    <cellStyle name="20% - Accent3 160" xfId="63856" xr:uid="{00000000-0005-0000-0000-0000EE010000}"/>
    <cellStyle name="20% - Accent3 161" xfId="63876" xr:uid="{00000000-0005-0000-0000-0000EF010000}"/>
    <cellStyle name="20% - Accent3 162" xfId="63896" xr:uid="{00000000-0005-0000-0000-0000F0010000}"/>
    <cellStyle name="20% - Accent3 163" xfId="63916" xr:uid="{00000000-0005-0000-0000-0000F1010000}"/>
    <cellStyle name="20% - Accent3 164" xfId="63936" xr:uid="{00000000-0005-0000-0000-0000F2010000}"/>
    <cellStyle name="20% - Accent3 165" xfId="63956" xr:uid="{00000000-0005-0000-0000-0000F3010000}"/>
    <cellStyle name="20% - Accent3 166" xfId="63976" xr:uid="{00000000-0005-0000-0000-0000F4010000}"/>
    <cellStyle name="20% - Accent3 167" xfId="63996" xr:uid="{00000000-0005-0000-0000-0000F5010000}"/>
    <cellStyle name="20% - Accent3 168" xfId="64016" xr:uid="{00000000-0005-0000-0000-0000F6010000}"/>
    <cellStyle name="20% - Accent3 169" xfId="64036" xr:uid="{00000000-0005-0000-0000-0000F7010000}"/>
    <cellStyle name="20% - Accent3 17" xfId="251" xr:uid="{00000000-0005-0000-0000-0000F8010000}"/>
    <cellStyle name="20% - Accent3 170" xfId="64056" xr:uid="{00000000-0005-0000-0000-0000F9010000}"/>
    <cellStyle name="20% - Accent3 171" xfId="64076" xr:uid="{00000000-0005-0000-0000-0000FA010000}"/>
    <cellStyle name="20% - Accent3 172" xfId="64096" xr:uid="{00000000-0005-0000-0000-0000FB010000}"/>
    <cellStyle name="20% - Accent3 173" xfId="64116" xr:uid="{00000000-0005-0000-0000-0000FC010000}"/>
    <cellStyle name="20% - Accent3 174" xfId="64136" xr:uid="{00000000-0005-0000-0000-0000FD010000}"/>
    <cellStyle name="20% - Accent3 175" xfId="64154" xr:uid="{00000000-0005-0000-0000-0000FE010000}"/>
    <cellStyle name="20% - Accent3 176" xfId="64168" xr:uid="{00000000-0005-0000-0000-0000FF010000}"/>
    <cellStyle name="20% - Accent3 177" xfId="64182" xr:uid="{00000000-0005-0000-0000-000000020000}"/>
    <cellStyle name="20% - Accent3 178" xfId="64198" xr:uid="{00000000-0005-0000-0000-000001020000}"/>
    <cellStyle name="20% - Accent3 179" xfId="64217" xr:uid="{00000000-0005-0000-0000-000002020000}"/>
    <cellStyle name="20% - Accent3 18" xfId="252" xr:uid="{00000000-0005-0000-0000-000003020000}"/>
    <cellStyle name="20% - Accent3 180" xfId="64231" xr:uid="{00000000-0005-0000-0000-000004020000}"/>
    <cellStyle name="20% - Accent3 181" xfId="64245" xr:uid="{00000000-0005-0000-0000-000005020000}"/>
    <cellStyle name="20% - Accent3 182" xfId="64259" xr:uid="{00000000-0005-0000-0000-000006020000}"/>
    <cellStyle name="20% - Accent3 183" xfId="64275" xr:uid="{00000000-0005-0000-0000-000007020000}"/>
    <cellStyle name="20% - Accent3 184" xfId="64296" xr:uid="{00000000-0005-0000-0000-000008020000}"/>
    <cellStyle name="20% - Accent3 185" xfId="64315" xr:uid="{00000000-0005-0000-0000-000009020000}"/>
    <cellStyle name="20% - Accent3 186" xfId="64329" xr:uid="{00000000-0005-0000-0000-00000A020000}"/>
    <cellStyle name="20% - Accent3 187" xfId="64343" xr:uid="{00000000-0005-0000-0000-00000B020000}"/>
    <cellStyle name="20% - Accent3 188" xfId="64357" xr:uid="{00000000-0005-0000-0000-00000C020000}"/>
    <cellStyle name="20% - Accent3 189" xfId="64371" xr:uid="{00000000-0005-0000-0000-00000D020000}"/>
    <cellStyle name="20% - Accent3 19" xfId="253" xr:uid="{00000000-0005-0000-0000-00000E020000}"/>
    <cellStyle name="20% - Accent3 190" xfId="64385" xr:uid="{00000000-0005-0000-0000-00000F020000}"/>
    <cellStyle name="20% - Accent3 191" xfId="64399" xr:uid="{00000000-0005-0000-0000-000010020000}"/>
    <cellStyle name="20% - Accent3 192" xfId="64415" xr:uid="{00000000-0005-0000-0000-000011020000}"/>
    <cellStyle name="20% - Accent3 193" xfId="64435" xr:uid="{00000000-0005-0000-0000-000012020000}"/>
    <cellStyle name="20% - Accent3 194" xfId="64455" xr:uid="{00000000-0005-0000-0000-000013020000}"/>
    <cellStyle name="20% - Accent3 195" xfId="64475" xr:uid="{00000000-0005-0000-0000-000014020000}"/>
    <cellStyle name="20% - Accent3 196" xfId="64495" xr:uid="{00000000-0005-0000-0000-000015020000}"/>
    <cellStyle name="20% - Accent3 197" xfId="64515" xr:uid="{00000000-0005-0000-0000-000016020000}"/>
    <cellStyle name="20% - Accent3 198" xfId="64535" xr:uid="{00000000-0005-0000-0000-000017020000}"/>
    <cellStyle name="20% - Accent3 199" xfId="64553" xr:uid="{00000000-0005-0000-0000-000018020000}"/>
    <cellStyle name="20% - Accent3 2" xfId="106" xr:uid="{00000000-0005-0000-0000-000019020000}"/>
    <cellStyle name="20% - Accent3 2 2" xfId="107" xr:uid="{00000000-0005-0000-0000-00001A020000}"/>
    <cellStyle name="20% - Accent3 2 2 2" xfId="255" xr:uid="{00000000-0005-0000-0000-00001B020000}"/>
    <cellStyle name="20% - Accent3 2 2 3" xfId="16510" xr:uid="{00000000-0005-0000-0000-00001C020000}"/>
    <cellStyle name="20% - Accent3 2 3" xfId="256" xr:uid="{00000000-0005-0000-0000-00001D020000}"/>
    <cellStyle name="20% - Accent3 2 4" xfId="257" xr:uid="{00000000-0005-0000-0000-00001E020000}"/>
    <cellStyle name="20% - Accent3 2 5" xfId="258" xr:uid="{00000000-0005-0000-0000-00001F020000}"/>
    <cellStyle name="20% - Accent3 2 6" xfId="254" xr:uid="{00000000-0005-0000-0000-000020020000}"/>
    <cellStyle name="20% - Accent3 2 7" xfId="16509" xr:uid="{00000000-0005-0000-0000-000021020000}"/>
    <cellStyle name="20% - Accent3 20" xfId="259" xr:uid="{00000000-0005-0000-0000-000022020000}"/>
    <cellStyle name="20% - Accent3 200" xfId="64567" xr:uid="{00000000-0005-0000-0000-000023020000}"/>
    <cellStyle name="20% - Accent3 201" xfId="64583" xr:uid="{00000000-0005-0000-0000-000024020000}"/>
    <cellStyle name="20% - Accent3 202" xfId="64603" xr:uid="{00000000-0005-0000-0000-000025020000}"/>
    <cellStyle name="20% - Accent3 21" xfId="260" xr:uid="{00000000-0005-0000-0000-000026020000}"/>
    <cellStyle name="20% - Accent3 22" xfId="261" xr:uid="{00000000-0005-0000-0000-000027020000}"/>
    <cellStyle name="20% - Accent3 23" xfId="262" xr:uid="{00000000-0005-0000-0000-000028020000}"/>
    <cellStyle name="20% - Accent3 24" xfId="263" xr:uid="{00000000-0005-0000-0000-000029020000}"/>
    <cellStyle name="20% - Accent3 25" xfId="264" xr:uid="{00000000-0005-0000-0000-00002A020000}"/>
    <cellStyle name="20% - Accent3 26" xfId="265" xr:uid="{00000000-0005-0000-0000-00002B020000}"/>
    <cellStyle name="20% - Accent3 27" xfId="266" xr:uid="{00000000-0005-0000-0000-00002C020000}"/>
    <cellStyle name="20% - Accent3 28" xfId="267" xr:uid="{00000000-0005-0000-0000-00002D020000}"/>
    <cellStyle name="20% - Accent3 29" xfId="268" xr:uid="{00000000-0005-0000-0000-00002E020000}"/>
    <cellStyle name="20% - Accent3 3" xfId="108" xr:uid="{00000000-0005-0000-0000-00002F020000}"/>
    <cellStyle name="20% - Accent3 3 2" xfId="269" xr:uid="{00000000-0005-0000-0000-000030020000}"/>
    <cellStyle name="20% - Accent3 3 3" xfId="16511" xr:uid="{00000000-0005-0000-0000-000031020000}"/>
    <cellStyle name="20% - Accent3 30" xfId="270" xr:uid="{00000000-0005-0000-0000-000032020000}"/>
    <cellStyle name="20% - Accent3 31" xfId="271" xr:uid="{00000000-0005-0000-0000-000033020000}"/>
    <cellStyle name="20% - Accent3 32" xfId="272" xr:uid="{00000000-0005-0000-0000-000034020000}"/>
    <cellStyle name="20% - Accent3 33" xfId="273" xr:uid="{00000000-0005-0000-0000-000035020000}"/>
    <cellStyle name="20% - Accent3 34" xfId="274" xr:uid="{00000000-0005-0000-0000-000036020000}"/>
    <cellStyle name="20% - Accent3 35" xfId="275" xr:uid="{00000000-0005-0000-0000-000037020000}"/>
    <cellStyle name="20% - Accent3 36" xfId="276" xr:uid="{00000000-0005-0000-0000-000038020000}"/>
    <cellStyle name="20% - Accent3 37" xfId="277" xr:uid="{00000000-0005-0000-0000-000039020000}"/>
    <cellStyle name="20% - Accent3 38" xfId="278" xr:uid="{00000000-0005-0000-0000-00003A020000}"/>
    <cellStyle name="20% - Accent3 39" xfId="279" xr:uid="{00000000-0005-0000-0000-00003B020000}"/>
    <cellStyle name="20% - Accent3 4" xfId="280" xr:uid="{00000000-0005-0000-0000-00003C020000}"/>
    <cellStyle name="20% - Accent3 40" xfId="281" xr:uid="{00000000-0005-0000-0000-00003D020000}"/>
    <cellStyle name="20% - Accent3 41" xfId="282" xr:uid="{00000000-0005-0000-0000-00003E020000}"/>
    <cellStyle name="20% - Accent3 42" xfId="283" xr:uid="{00000000-0005-0000-0000-00003F020000}"/>
    <cellStyle name="20% - Accent3 43" xfId="284" xr:uid="{00000000-0005-0000-0000-000040020000}"/>
    <cellStyle name="20% - Accent3 44" xfId="285" xr:uid="{00000000-0005-0000-0000-000041020000}"/>
    <cellStyle name="20% - Accent3 45" xfId="286" xr:uid="{00000000-0005-0000-0000-000042020000}"/>
    <cellStyle name="20% - Accent3 46" xfId="287" xr:uid="{00000000-0005-0000-0000-000043020000}"/>
    <cellStyle name="20% - Accent3 46 2" xfId="16512" xr:uid="{00000000-0005-0000-0000-000044020000}"/>
    <cellStyle name="20% - Accent3 47" xfId="288" xr:uid="{00000000-0005-0000-0000-000045020000}"/>
    <cellStyle name="20% - Accent3 48" xfId="60" xr:uid="{00000000-0005-0000-0000-000046020000}"/>
    <cellStyle name="20% - Accent3 49" xfId="61624" xr:uid="{00000000-0005-0000-0000-000047020000}"/>
    <cellStyle name="20% - Accent3 5" xfId="289" xr:uid="{00000000-0005-0000-0000-000048020000}"/>
    <cellStyle name="20% - Accent3 50" xfId="61639" xr:uid="{00000000-0005-0000-0000-000049020000}"/>
    <cellStyle name="20% - Accent3 51" xfId="61673" xr:uid="{00000000-0005-0000-0000-00004A020000}"/>
    <cellStyle name="20% - Accent3 52" xfId="61693" xr:uid="{00000000-0005-0000-0000-00004B020000}"/>
    <cellStyle name="20% - Accent3 53" xfId="61713" xr:uid="{00000000-0005-0000-0000-00004C020000}"/>
    <cellStyle name="20% - Accent3 54" xfId="61733" xr:uid="{00000000-0005-0000-0000-00004D020000}"/>
    <cellStyle name="20% - Accent3 55" xfId="61753" xr:uid="{00000000-0005-0000-0000-00004E020000}"/>
    <cellStyle name="20% - Accent3 56" xfId="61773" xr:uid="{00000000-0005-0000-0000-00004F020000}"/>
    <cellStyle name="20% - Accent3 57" xfId="61793" xr:uid="{00000000-0005-0000-0000-000050020000}"/>
    <cellStyle name="20% - Accent3 58" xfId="61813" xr:uid="{00000000-0005-0000-0000-000051020000}"/>
    <cellStyle name="20% - Accent3 59" xfId="61833" xr:uid="{00000000-0005-0000-0000-000052020000}"/>
    <cellStyle name="20% - Accent3 6" xfId="290" xr:uid="{00000000-0005-0000-0000-000053020000}"/>
    <cellStyle name="20% - Accent3 60" xfId="61853" xr:uid="{00000000-0005-0000-0000-000054020000}"/>
    <cellStyle name="20% - Accent3 61" xfId="61873" xr:uid="{00000000-0005-0000-0000-000055020000}"/>
    <cellStyle name="20% - Accent3 62" xfId="61893" xr:uid="{00000000-0005-0000-0000-000056020000}"/>
    <cellStyle name="20% - Accent3 63" xfId="61914" xr:uid="{00000000-0005-0000-0000-000057020000}"/>
    <cellStyle name="20% - Accent3 64" xfId="61934" xr:uid="{00000000-0005-0000-0000-000058020000}"/>
    <cellStyle name="20% - Accent3 65" xfId="61955" xr:uid="{00000000-0005-0000-0000-000059020000}"/>
    <cellStyle name="20% - Accent3 66" xfId="61976" xr:uid="{00000000-0005-0000-0000-00005A020000}"/>
    <cellStyle name="20% - Accent3 67" xfId="61996" xr:uid="{00000000-0005-0000-0000-00005B020000}"/>
    <cellStyle name="20% - Accent3 68" xfId="62016" xr:uid="{00000000-0005-0000-0000-00005C020000}"/>
    <cellStyle name="20% - Accent3 69" xfId="62036" xr:uid="{00000000-0005-0000-0000-00005D020000}"/>
    <cellStyle name="20% - Accent3 7" xfId="291" xr:uid="{00000000-0005-0000-0000-00005E020000}"/>
    <cellStyle name="20% - Accent3 70" xfId="62056" xr:uid="{00000000-0005-0000-0000-00005F020000}"/>
    <cellStyle name="20% - Accent3 71" xfId="62076" xr:uid="{00000000-0005-0000-0000-000060020000}"/>
    <cellStyle name="20% - Accent3 72" xfId="62096" xr:uid="{00000000-0005-0000-0000-000061020000}"/>
    <cellStyle name="20% - Accent3 73" xfId="62116" xr:uid="{00000000-0005-0000-0000-000062020000}"/>
    <cellStyle name="20% - Accent3 74" xfId="62136" xr:uid="{00000000-0005-0000-0000-000063020000}"/>
    <cellStyle name="20% - Accent3 75" xfId="62156" xr:uid="{00000000-0005-0000-0000-000064020000}"/>
    <cellStyle name="20% - Accent3 76" xfId="62176" xr:uid="{00000000-0005-0000-0000-000065020000}"/>
    <cellStyle name="20% - Accent3 77" xfId="62196" xr:uid="{00000000-0005-0000-0000-000066020000}"/>
    <cellStyle name="20% - Accent3 78" xfId="62216" xr:uid="{00000000-0005-0000-0000-000067020000}"/>
    <cellStyle name="20% - Accent3 79" xfId="62236" xr:uid="{00000000-0005-0000-0000-000068020000}"/>
    <cellStyle name="20% - Accent3 8" xfId="292" xr:uid="{00000000-0005-0000-0000-000069020000}"/>
    <cellStyle name="20% - Accent3 80" xfId="62256" xr:uid="{00000000-0005-0000-0000-00006A020000}"/>
    <cellStyle name="20% - Accent3 81" xfId="62276" xr:uid="{00000000-0005-0000-0000-00006B020000}"/>
    <cellStyle name="20% - Accent3 82" xfId="62296" xr:uid="{00000000-0005-0000-0000-00006C020000}"/>
    <cellStyle name="20% - Accent3 83" xfId="62316" xr:uid="{00000000-0005-0000-0000-00006D020000}"/>
    <cellStyle name="20% - Accent3 84" xfId="62336" xr:uid="{00000000-0005-0000-0000-00006E020000}"/>
    <cellStyle name="20% - Accent3 85" xfId="62356" xr:uid="{00000000-0005-0000-0000-00006F020000}"/>
    <cellStyle name="20% - Accent3 86" xfId="62376" xr:uid="{00000000-0005-0000-0000-000070020000}"/>
    <cellStyle name="20% - Accent3 87" xfId="62396" xr:uid="{00000000-0005-0000-0000-000071020000}"/>
    <cellStyle name="20% - Accent3 88" xfId="62416" xr:uid="{00000000-0005-0000-0000-000072020000}"/>
    <cellStyle name="20% - Accent3 89" xfId="62436" xr:uid="{00000000-0005-0000-0000-000073020000}"/>
    <cellStyle name="20% - Accent3 9" xfId="293" xr:uid="{00000000-0005-0000-0000-000074020000}"/>
    <cellStyle name="20% - Accent3 90" xfId="62456" xr:uid="{00000000-0005-0000-0000-000075020000}"/>
    <cellStyle name="20% - Accent3 91" xfId="62476" xr:uid="{00000000-0005-0000-0000-000076020000}"/>
    <cellStyle name="20% - Accent3 92" xfId="62496" xr:uid="{00000000-0005-0000-0000-000077020000}"/>
    <cellStyle name="20% - Accent3 93" xfId="62516" xr:uid="{00000000-0005-0000-0000-000078020000}"/>
    <cellStyle name="20% - Accent3 94" xfId="62536" xr:uid="{00000000-0005-0000-0000-000079020000}"/>
    <cellStyle name="20% - Accent3 95" xfId="62556" xr:uid="{00000000-0005-0000-0000-00007A020000}"/>
    <cellStyle name="20% - Accent3 96" xfId="62576" xr:uid="{00000000-0005-0000-0000-00007B020000}"/>
    <cellStyle name="20% - Accent3 97" xfId="62596" xr:uid="{00000000-0005-0000-0000-00007C020000}"/>
    <cellStyle name="20% - Accent3 98" xfId="62616" xr:uid="{00000000-0005-0000-0000-00007D020000}"/>
    <cellStyle name="20% - Accent3 99" xfId="62636" xr:uid="{00000000-0005-0000-0000-00007E020000}"/>
    <cellStyle name="20% - Accent4" xfId="36" builtinId="42" customBuiltin="1"/>
    <cellStyle name="20% - Accent4 10" xfId="294" xr:uid="{00000000-0005-0000-0000-000080020000}"/>
    <cellStyle name="20% - Accent4 100" xfId="62659" xr:uid="{00000000-0005-0000-0000-000081020000}"/>
    <cellStyle name="20% - Accent4 101" xfId="62679" xr:uid="{00000000-0005-0000-0000-000082020000}"/>
    <cellStyle name="20% - Accent4 102" xfId="62699" xr:uid="{00000000-0005-0000-0000-000083020000}"/>
    <cellStyle name="20% - Accent4 103" xfId="62719" xr:uid="{00000000-0005-0000-0000-000084020000}"/>
    <cellStyle name="20% - Accent4 104" xfId="62739" xr:uid="{00000000-0005-0000-0000-000085020000}"/>
    <cellStyle name="20% - Accent4 105" xfId="62759" xr:uid="{00000000-0005-0000-0000-000086020000}"/>
    <cellStyle name="20% - Accent4 106" xfId="62779" xr:uid="{00000000-0005-0000-0000-000087020000}"/>
    <cellStyle name="20% - Accent4 107" xfId="62799" xr:uid="{00000000-0005-0000-0000-000088020000}"/>
    <cellStyle name="20% - Accent4 108" xfId="62819" xr:uid="{00000000-0005-0000-0000-000089020000}"/>
    <cellStyle name="20% - Accent4 109" xfId="62839" xr:uid="{00000000-0005-0000-0000-00008A020000}"/>
    <cellStyle name="20% - Accent4 11" xfId="295" xr:uid="{00000000-0005-0000-0000-00008B020000}"/>
    <cellStyle name="20% - Accent4 110" xfId="62859" xr:uid="{00000000-0005-0000-0000-00008C020000}"/>
    <cellStyle name="20% - Accent4 111" xfId="62879" xr:uid="{00000000-0005-0000-0000-00008D020000}"/>
    <cellStyle name="20% - Accent4 112" xfId="62899" xr:uid="{00000000-0005-0000-0000-00008E020000}"/>
    <cellStyle name="20% - Accent4 113" xfId="62919" xr:uid="{00000000-0005-0000-0000-00008F020000}"/>
    <cellStyle name="20% - Accent4 114" xfId="62939" xr:uid="{00000000-0005-0000-0000-000090020000}"/>
    <cellStyle name="20% - Accent4 115" xfId="62959" xr:uid="{00000000-0005-0000-0000-000091020000}"/>
    <cellStyle name="20% - Accent4 116" xfId="62979" xr:uid="{00000000-0005-0000-0000-000092020000}"/>
    <cellStyle name="20% - Accent4 117" xfId="62999" xr:uid="{00000000-0005-0000-0000-000093020000}"/>
    <cellStyle name="20% - Accent4 118" xfId="63019" xr:uid="{00000000-0005-0000-0000-000094020000}"/>
    <cellStyle name="20% - Accent4 119" xfId="63039" xr:uid="{00000000-0005-0000-0000-000095020000}"/>
    <cellStyle name="20% - Accent4 12" xfId="296" xr:uid="{00000000-0005-0000-0000-000096020000}"/>
    <cellStyle name="20% - Accent4 120" xfId="63059" xr:uid="{00000000-0005-0000-0000-000097020000}"/>
    <cellStyle name="20% - Accent4 121" xfId="63079" xr:uid="{00000000-0005-0000-0000-000098020000}"/>
    <cellStyle name="20% - Accent4 122" xfId="63099" xr:uid="{00000000-0005-0000-0000-000099020000}"/>
    <cellStyle name="20% - Accent4 123" xfId="63119" xr:uid="{00000000-0005-0000-0000-00009A020000}"/>
    <cellStyle name="20% - Accent4 124" xfId="63139" xr:uid="{00000000-0005-0000-0000-00009B020000}"/>
    <cellStyle name="20% - Accent4 125" xfId="63159" xr:uid="{00000000-0005-0000-0000-00009C020000}"/>
    <cellStyle name="20% - Accent4 126" xfId="63179" xr:uid="{00000000-0005-0000-0000-00009D020000}"/>
    <cellStyle name="20% - Accent4 127" xfId="63199" xr:uid="{00000000-0005-0000-0000-00009E020000}"/>
    <cellStyle name="20% - Accent4 128" xfId="63219" xr:uid="{00000000-0005-0000-0000-00009F020000}"/>
    <cellStyle name="20% - Accent4 129" xfId="63239" xr:uid="{00000000-0005-0000-0000-0000A0020000}"/>
    <cellStyle name="20% - Accent4 13" xfId="297" xr:uid="{00000000-0005-0000-0000-0000A1020000}"/>
    <cellStyle name="20% - Accent4 130" xfId="63259" xr:uid="{00000000-0005-0000-0000-0000A2020000}"/>
    <cellStyle name="20% - Accent4 131" xfId="63279" xr:uid="{00000000-0005-0000-0000-0000A3020000}"/>
    <cellStyle name="20% - Accent4 132" xfId="63299" xr:uid="{00000000-0005-0000-0000-0000A4020000}"/>
    <cellStyle name="20% - Accent4 133" xfId="63319" xr:uid="{00000000-0005-0000-0000-0000A5020000}"/>
    <cellStyle name="20% - Accent4 134" xfId="63339" xr:uid="{00000000-0005-0000-0000-0000A6020000}"/>
    <cellStyle name="20% - Accent4 135" xfId="63359" xr:uid="{00000000-0005-0000-0000-0000A7020000}"/>
    <cellStyle name="20% - Accent4 136" xfId="63379" xr:uid="{00000000-0005-0000-0000-0000A8020000}"/>
    <cellStyle name="20% - Accent4 137" xfId="63399" xr:uid="{00000000-0005-0000-0000-0000A9020000}"/>
    <cellStyle name="20% - Accent4 138" xfId="63419" xr:uid="{00000000-0005-0000-0000-0000AA020000}"/>
    <cellStyle name="20% - Accent4 139" xfId="63439" xr:uid="{00000000-0005-0000-0000-0000AB020000}"/>
    <cellStyle name="20% - Accent4 14" xfId="298" xr:uid="{00000000-0005-0000-0000-0000AC020000}"/>
    <cellStyle name="20% - Accent4 140" xfId="63459" xr:uid="{00000000-0005-0000-0000-0000AD020000}"/>
    <cellStyle name="20% - Accent4 141" xfId="63479" xr:uid="{00000000-0005-0000-0000-0000AE020000}"/>
    <cellStyle name="20% - Accent4 142" xfId="63499" xr:uid="{00000000-0005-0000-0000-0000AF020000}"/>
    <cellStyle name="20% - Accent4 143" xfId="63519" xr:uid="{00000000-0005-0000-0000-0000B0020000}"/>
    <cellStyle name="20% - Accent4 144" xfId="63539" xr:uid="{00000000-0005-0000-0000-0000B1020000}"/>
    <cellStyle name="20% - Accent4 145" xfId="63559" xr:uid="{00000000-0005-0000-0000-0000B2020000}"/>
    <cellStyle name="20% - Accent4 146" xfId="63579" xr:uid="{00000000-0005-0000-0000-0000B3020000}"/>
    <cellStyle name="20% - Accent4 147" xfId="63599" xr:uid="{00000000-0005-0000-0000-0000B4020000}"/>
    <cellStyle name="20% - Accent4 148" xfId="63619" xr:uid="{00000000-0005-0000-0000-0000B5020000}"/>
    <cellStyle name="20% - Accent4 149" xfId="63639" xr:uid="{00000000-0005-0000-0000-0000B6020000}"/>
    <cellStyle name="20% - Accent4 15" xfId="299" xr:uid="{00000000-0005-0000-0000-0000B7020000}"/>
    <cellStyle name="20% - Accent4 150" xfId="63659" xr:uid="{00000000-0005-0000-0000-0000B8020000}"/>
    <cellStyle name="20% - Accent4 151" xfId="63679" xr:uid="{00000000-0005-0000-0000-0000B9020000}"/>
    <cellStyle name="20% - Accent4 152" xfId="63699" xr:uid="{00000000-0005-0000-0000-0000BA020000}"/>
    <cellStyle name="20% - Accent4 153" xfId="63719" xr:uid="{00000000-0005-0000-0000-0000BB020000}"/>
    <cellStyle name="20% - Accent4 154" xfId="63739" xr:uid="{00000000-0005-0000-0000-0000BC020000}"/>
    <cellStyle name="20% - Accent4 155" xfId="63759" xr:uid="{00000000-0005-0000-0000-0000BD020000}"/>
    <cellStyle name="20% - Accent4 156" xfId="63779" xr:uid="{00000000-0005-0000-0000-0000BE020000}"/>
    <cellStyle name="20% - Accent4 157" xfId="63799" xr:uid="{00000000-0005-0000-0000-0000BF020000}"/>
    <cellStyle name="20% - Accent4 158" xfId="63819" xr:uid="{00000000-0005-0000-0000-0000C0020000}"/>
    <cellStyle name="20% - Accent4 159" xfId="63839" xr:uid="{00000000-0005-0000-0000-0000C1020000}"/>
    <cellStyle name="20% - Accent4 16" xfId="300" xr:uid="{00000000-0005-0000-0000-0000C2020000}"/>
    <cellStyle name="20% - Accent4 160" xfId="63859" xr:uid="{00000000-0005-0000-0000-0000C3020000}"/>
    <cellStyle name="20% - Accent4 161" xfId="63879" xr:uid="{00000000-0005-0000-0000-0000C4020000}"/>
    <cellStyle name="20% - Accent4 162" xfId="63899" xr:uid="{00000000-0005-0000-0000-0000C5020000}"/>
    <cellStyle name="20% - Accent4 163" xfId="63919" xr:uid="{00000000-0005-0000-0000-0000C6020000}"/>
    <cellStyle name="20% - Accent4 164" xfId="63939" xr:uid="{00000000-0005-0000-0000-0000C7020000}"/>
    <cellStyle name="20% - Accent4 165" xfId="63959" xr:uid="{00000000-0005-0000-0000-0000C8020000}"/>
    <cellStyle name="20% - Accent4 166" xfId="63979" xr:uid="{00000000-0005-0000-0000-0000C9020000}"/>
    <cellStyle name="20% - Accent4 167" xfId="63999" xr:uid="{00000000-0005-0000-0000-0000CA020000}"/>
    <cellStyle name="20% - Accent4 168" xfId="64019" xr:uid="{00000000-0005-0000-0000-0000CB020000}"/>
    <cellStyle name="20% - Accent4 169" xfId="64039" xr:uid="{00000000-0005-0000-0000-0000CC020000}"/>
    <cellStyle name="20% - Accent4 17" xfId="301" xr:uid="{00000000-0005-0000-0000-0000CD020000}"/>
    <cellStyle name="20% - Accent4 170" xfId="64059" xr:uid="{00000000-0005-0000-0000-0000CE020000}"/>
    <cellStyle name="20% - Accent4 171" xfId="64079" xr:uid="{00000000-0005-0000-0000-0000CF020000}"/>
    <cellStyle name="20% - Accent4 172" xfId="64099" xr:uid="{00000000-0005-0000-0000-0000D0020000}"/>
    <cellStyle name="20% - Accent4 173" xfId="64119" xr:uid="{00000000-0005-0000-0000-0000D1020000}"/>
    <cellStyle name="20% - Accent4 174" xfId="64139" xr:uid="{00000000-0005-0000-0000-0000D2020000}"/>
    <cellStyle name="20% - Accent4 175" xfId="64156" xr:uid="{00000000-0005-0000-0000-0000D3020000}"/>
    <cellStyle name="20% - Accent4 176" xfId="64170" xr:uid="{00000000-0005-0000-0000-0000D4020000}"/>
    <cellStyle name="20% - Accent4 177" xfId="64184" xr:uid="{00000000-0005-0000-0000-0000D5020000}"/>
    <cellStyle name="20% - Accent4 178" xfId="64201" xr:uid="{00000000-0005-0000-0000-0000D6020000}"/>
    <cellStyle name="20% - Accent4 179" xfId="64219" xr:uid="{00000000-0005-0000-0000-0000D7020000}"/>
    <cellStyle name="20% - Accent4 18" xfId="302" xr:uid="{00000000-0005-0000-0000-0000D8020000}"/>
    <cellStyle name="20% - Accent4 180" xfId="64233" xr:uid="{00000000-0005-0000-0000-0000D9020000}"/>
    <cellStyle name="20% - Accent4 181" xfId="64247" xr:uid="{00000000-0005-0000-0000-0000DA020000}"/>
    <cellStyle name="20% - Accent4 182" xfId="64261" xr:uid="{00000000-0005-0000-0000-0000DB020000}"/>
    <cellStyle name="20% - Accent4 183" xfId="64278" xr:uid="{00000000-0005-0000-0000-0000DC020000}"/>
    <cellStyle name="20% - Accent4 184" xfId="64299" xr:uid="{00000000-0005-0000-0000-0000DD020000}"/>
    <cellStyle name="20% - Accent4 185" xfId="64317" xr:uid="{00000000-0005-0000-0000-0000DE020000}"/>
    <cellStyle name="20% - Accent4 186" xfId="64331" xr:uid="{00000000-0005-0000-0000-0000DF020000}"/>
    <cellStyle name="20% - Accent4 187" xfId="64345" xr:uid="{00000000-0005-0000-0000-0000E0020000}"/>
    <cellStyle name="20% - Accent4 188" xfId="64359" xr:uid="{00000000-0005-0000-0000-0000E1020000}"/>
    <cellStyle name="20% - Accent4 189" xfId="64373" xr:uid="{00000000-0005-0000-0000-0000E2020000}"/>
    <cellStyle name="20% - Accent4 19" xfId="303" xr:uid="{00000000-0005-0000-0000-0000E3020000}"/>
    <cellStyle name="20% - Accent4 190" xfId="64387" xr:uid="{00000000-0005-0000-0000-0000E4020000}"/>
    <cellStyle name="20% - Accent4 191" xfId="64401" xr:uid="{00000000-0005-0000-0000-0000E5020000}"/>
    <cellStyle name="20% - Accent4 192" xfId="64418" xr:uid="{00000000-0005-0000-0000-0000E6020000}"/>
    <cellStyle name="20% - Accent4 193" xfId="64438" xr:uid="{00000000-0005-0000-0000-0000E7020000}"/>
    <cellStyle name="20% - Accent4 194" xfId="64458" xr:uid="{00000000-0005-0000-0000-0000E8020000}"/>
    <cellStyle name="20% - Accent4 195" xfId="64478" xr:uid="{00000000-0005-0000-0000-0000E9020000}"/>
    <cellStyle name="20% - Accent4 196" xfId="64498" xr:uid="{00000000-0005-0000-0000-0000EA020000}"/>
    <cellStyle name="20% - Accent4 197" xfId="64518" xr:uid="{00000000-0005-0000-0000-0000EB020000}"/>
    <cellStyle name="20% - Accent4 198" xfId="64538" xr:uid="{00000000-0005-0000-0000-0000EC020000}"/>
    <cellStyle name="20% - Accent4 199" xfId="64555" xr:uid="{00000000-0005-0000-0000-0000ED020000}"/>
    <cellStyle name="20% - Accent4 2" xfId="109" xr:uid="{00000000-0005-0000-0000-0000EE020000}"/>
    <cellStyle name="20% - Accent4 2 2" xfId="110" xr:uid="{00000000-0005-0000-0000-0000EF020000}"/>
    <cellStyle name="20% - Accent4 2 2 2" xfId="305" xr:uid="{00000000-0005-0000-0000-0000F0020000}"/>
    <cellStyle name="20% - Accent4 2 2 3" xfId="16514" xr:uid="{00000000-0005-0000-0000-0000F1020000}"/>
    <cellStyle name="20% - Accent4 2 3" xfId="306" xr:uid="{00000000-0005-0000-0000-0000F2020000}"/>
    <cellStyle name="20% - Accent4 2 4" xfId="307" xr:uid="{00000000-0005-0000-0000-0000F3020000}"/>
    <cellStyle name="20% - Accent4 2 5" xfId="308" xr:uid="{00000000-0005-0000-0000-0000F4020000}"/>
    <cellStyle name="20% - Accent4 2 6" xfId="304" xr:uid="{00000000-0005-0000-0000-0000F5020000}"/>
    <cellStyle name="20% - Accent4 2 7" xfId="16513" xr:uid="{00000000-0005-0000-0000-0000F6020000}"/>
    <cellStyle name="20% - Accent4 20" xfId="309" xr:uid="{00000000-0005-0000-0000-0000F7020000}"/>
    <cellStyle name="20% - Accent4 200" xfId="64569" xr:uid="{00000000-0005-0000-0000-0000F8020000}"/>
    <cellStyle name="20% - Accent4 201" xfId="64586" xr:uid="{00000000-0005-0000-0000-0000F9020000}"/>
    <cellStyle name="20% - Accent4 202" xfId="64606" xr:uid="{00000000-0005-0000-0000-0000FA020000}"/>
    <cellStyle name="20% - Accent4 21" xfId="310" xr:uid="{00000000-0005-0000-0000-0000FB020000}"/>
    <cellStyle name="20% - Accent4 22" xfId="311" xr:uid="{00000000-0005-0000-0000-0000FC020000}"/>
    <cellStyle name="20% - Accent4 23" xfId="312" xr:uid="{00000000-0005-0000-0000-0000FD020000}"/>
    <cellStyle name="20% - Accent4 24" xfId="313" xr:uid="{00000000-0005-0000-0000-0000FE020000}"/>
    <cellStyle name="20% - Accent4 25" xfId="314" xr:uid="{00000000-0005-0000-0000-0000FF020000}"/>
    <cellStyle name="20% - Accent4 26" xfId="315" xr:uid="{00000000-0005-0000-0000-000000030000}"/>
    <cellStyle name="20% - Accent4 27" xfId="316" xr:uid="{00000000-0005-0000-0000-000001030000}"/>
    <cellStyle name="20% - Accent4 28" xfId="317" xr:uid="{00000000-0005-0000-0000-000002030000}"/>
    <cellStyle name="20% - Accent4 29" xfId="318" xr:uid="{00000000-0005-0000-0000-000003030000}"/>
    <cellStyle name="20% - Accent4 3" xfId="111" xr:uid="{00000000-0005-0000-0000-000004030000}"/>
    <cellStyle name="20% - Accent4 3 2" xfId="319" xr:uid="{00000000-0005-0000-0000-000005030000}"/>
    <cellStyle name="20% - Accent4 3 3" xfId="16515" xr:uid="{00000000-0005-0000-0000-000006030000}"/>
    <cellStyle name="20% - Accent4 30" xfId="320" xr:uid="{00000000-0005-0000-0000-000007030000}"/>
    <cellStyle name="20% - Accent4 31" xfId="321" xr:uid="{00000000-0005-0000-0000-000008030000}"/>
    <cellStyle name="20% - Accent4 32" xfId="322" xr:uid="{00000000-0005-0000-0000-000009030000}"/>
    <cellStyle name="20% - Accent4 33" xfId="323" xr:uid="{00000000-0005-0000-0000-00000A030000}"/>
    <cellStyle name="20% - Accent4 34" xfId="324" xr:uid="{00000000-0005-0000-0000-00000B030000}"/>
    <cellStyle name="20% - Accent4 35" xfId="325" xr:uid="{00000000-0005-0000-0000-00000C030000}"/>
    <cellStyle name="20% - Accent4 36" xfId="326" xr:uid="{00000000-0005-0000-0000-00000D030000}"/>
    <cellStyle name="20% - Accent4 37" xfId="327" xr:uid="{00000000-0005-0000-0000-00000E030000}"/>
    <cellStyle name="20% - Accent4 38" xfId="328" xr:uid="{00000000-0005-0000-0000-00000F030000}"/>
    <cellStyle name="20% - Accent4 39" xfId="329" xr:uid="{00000000-0005-0000-0000-000010030000}"/>
    <cellStyle name="20% - Accent4 4" xfId="330" xr:uid="{00000000-0005-0000-0000-000011030000}"/>
    <cellStyle name="20% - Accent4 40" xfId="331" xr:uid="{00000000-0005-0000-0000-000012030000}"/>
    <cellStyle name="20% - Accent4 41" xfId="332" xr:uid="{00000000-0005-0000-0000-000013030000}"/>
    <cellStyle name="20% - Accent4 42" xfId="333" xr:uid="{00000000-0005-0000-0000-000014030000}"/>
    <cellStyle name="20% - Accent4 43" xfId="334" xr:uid="{00000000-0005-0000-0000-000015030000}"/>
    <cellStyle name="20% - Accent4 44" xfId="335" xr:uid="{00000000-0005-0000-0000-000016030000}"/>
    <cellStyle name="20% - Accent4 45" xfId="336" xr:uid="{00000000-0005-0000-0000-000017030000}"/>
    <cellStyle name="20% - Accent4 46" xfId="337" xr:uid="{00000000-0005-0000-0000-000018030000}"/>
    <cellStyle name="20% - Accent4 46 2" xfId="16516" xr:uid="{00000000-0005-0000-0000-000019030000}"/>
    <cellStyle name="20% - Accent4 47" xfId="338" xr:uid="{00000000-0005-0000-0000-00001A030000}"/>
    <cellStyle name="20% - Accent4 48" xfId="63" xr:uid="{00000000-0005-0000-0000-00001B030000}"/>
    <cellStyle name="20% - Accent4 49" xfId="61627" xr:uid="{00000000-0005-0000-0000-00001C030000}"/>
    <cellStyle name="20% - Accent4 5" xfId="339" xr:uid="{00000000-0005-0000-0000-00001D030000}"/>
    <cellStyle name="20% - Accent4 50" xfId="61640" xr:uid="{00000000-0005-0000-0000-00001E030000}"/>
    <cellStyle name="20% - Accent4 51" xfId="61676" xr:uid="{00000000-0005-0000-0000-00001F030000}"/>
    <cellStyle name="20% - Accent4 52" xfId="61696" xr:uid="{00000000-0005-0000-0000-000020030000}"/>
    <cellStyle name="20% - Accent4 53" xfId="61716" xr:uid="{00000000-0005-0000-0000-000021030000}"/>
    <cellStyle name="20% - Accent4 54" xfId="61736" xr:uid="{00000000-0005-0000-0000-000022030000}"/>
    <cellStyle name="20% - Accent4 55" xfId="61756" xr:uid="{00000000-0005-0000-0000-000023030000}"/>
    <cellStyle name="20% - Accent4 56" xfId="61776" xr:uid="{00000000-0005-0000-0000-000024030000}"/>
    <cellStyle name="20% - Accent4 57" xfId="61796" xr:uid="{00000000-0005-0000-0000-000025030000}"/>
    <cellStyle name="20% - Accent4 58" xfId="61816" xr:uid="{00000000-0005-0000-0000-000026030000}"/>
    <cellStyle name="20% - Accent4 59" xfId="61836" xr:uid="{00000000-0005-0000-0000-000027030000}"/>
    <cellStyle name="20% - Accent4 6" xfId="340" xr:uid="{00000000-0005-0000-0000-000028030000}"/>
    <cellStyle name="20% - Accent4 60" xfId="61856" xr:uid="{00000000-0005-0000-0000-000029030000}"/>
    <cellStyle name="20% - Accent4 61" xfId="61876" xr:uid="{00000000-0005-0000-0000-00002A030000}"/>
    <cellStyle name="20% - Accent4 62" xfId="61896" xr:uid="{00000000-0005-0000-0000-00002B030000}"/>
    <cellStyle name="20% - Accent4 63" xfId="61917" xr:uid="{00000000-0005-0000-0000-00002C030000}"/>
    <cellStyle name="20% - Accent4 64" xfId="61937" xr:uid="{00000000-0005-0000-0000-00002D030000}"/>
    <cellStyle name="20% - Accent4 65" xfId="61958" xr:uid="{00000000-0005-0000-0000-00002E030000}"/>
    <cellStyle name="20% - Accent4 66" xfId="61979" xr:uid="{00000000-0005-0000-0000-00002F030000}"/>
    <cellStyle name="20% - Accent4 67" xfId="61999" xr:uid="{00000000-0005-0000-0000-000030030000}"/>
    <cellStyle name="20% - Accent4 68" xfId="62019" xr:uid="{00000000-0005-0000-0000-000031030000}"/>
    <cellStyle name="20% - Accent4 69" xfId="62039" xr:uid="{00000000-0005-0000-0000-000032030000}"/>
    <cellStyle name="20% - Accent4 7" xfId="341" xr:uid="{00000000-0005-0000-0000-000033030000}"/>
    <cellStyle name="20% - Accent4 70" xfId="62059" xr:uid="{00000000-0005-0000-0000-000034030000}"/>
    <cellStyle name="20% - Accent4 71" xfId="62079" xr:uid="{00000000-0005-0000-0000-000035030000}"/>
    <cellStyle name="20% - Accent4 72" xfId="62099" xr:uid="{00000000-0005-0000-0000-000036030000}"/>
    <cellStyle name="20% - Accent4 73" xfId="62119" xr:uid="{00000000-0005-0000-0000-000037030000}"/>
    <cellStyle name="20% - Accent4 74" xfId="62139" xr:uid="{00000000-0005-0000-0000-000038030000}"/>
    <cellStyle name="20% - Accent4 75" xfId="62159" xr:uid="{00000000-0005-0000-0000-000039030000}"/>
    <cellStyle name="20% - Accent4 76" xfId="62179" xr:uid="{00000000-0005-0000-0000-00003A030000}"/>
    <cellStyle name="20% - Accent4 77" xfId="62199" xr:uid="{00000000-0005-0000-0000-00003B030000}"/>
    <cellStyle name="20% - Accent4 78" xfId="62219" xr:uid="{00000000-0005-0000-0000-00003C030000}"/>
    <cellStyle name="20% - Accent4 79" xfId="62239" xr:uid="{00000000-0005-0000-0000-00003D030000}"/>
    <cellStyle name="20% - Accent4 8" xfId="342" xr:uid="{00000000-0005-0000-0000-00003E030000}"/>
    <cellStyle name="20% - Accent4 80" xfId="62259" xr:uid="{00000000-0005-0000-0000-00003F030000}"/>
    <cellStyle name="20% - Accent4 81" xfId="62279" xr:uid="{00000000-0005-0000-0000-000040030000}"/>
    <cellStyle name="20% - Accent4 82" xfId="62299" xr:uid="{00000000-0005-0000-0000-000041030000}"/>
    <cellStyle name="20% - Accent4 83" xfId="62319" xr:uid="{00000000-0005-0000-0000-000042030000}"/>
    <cellStyle name="20% - Accent4 84" xfId="62339" xr:uid="{00000000-0005-0000-0000-000043030000}"/>
    <cellStyle name="20% - Accent4 85" xfId="62359" xr:uid="{00000000-0005-0000-0000-000044030000}"/>
    <cellStyle name="20% - Accent4 86" xfId="62379" xr:uid="{00000000-0005-0000-0000-000045030000}"/>
    <cellStyle name="20% - Accent4 87" xfId="62399" xr:uid="{00000000-0005-0000-0000-000046030000}"/>
    <cellStyle name="20% - Accent4 88" xfId="62419" xr:uid="{00000000-0005-0000-0000-000047030000}"/>
    <cellStyle name="20% - Accent4 89" xfId="62439" xr:uid="{00000000-0005-0000-0000-000048030000}"/>
    <cellStyle name="20% - Accent4 9" xfId="343" xr:uid="{00000000-0005-0000-0000-000049030000}"/>
    <cellStyle name="20% - Accent4 90" xfId="62459" xr:uid="{00000000-0005-0000-0000-00004A030000}"/>
    <cellStyle name="20% - Accent4 91" xfId="62479" xr:uid="{00000000-0005-0000-0000-00004B030000}"/>
    <cellStyle name="20% - Accent4 92" xfId="62499" xr:uid="{00000000-0005-0000-0000-00004C030000}"/>
    <cellStyle name="20% - Accent4 93" xfId="62519" xr:uid="{00000000-0005-0000-0000-00004D030000}"/>
    <cellStyle name="20% - Accent4 94" xfId="62539" xr:uid="{00000000-0005-0000-0000-00004E030000}"/>
    <cellStyle name="20% - Accent4 95" xfId="62559" xr:uid="{00000000-0005-0000-0000-00004F030000}"/>
    <cellStyle name="20% - Accent4 96" xfId="62579" xr:uid="{00000000-0005-0000-0000-000050030000}"/>
    <cellStyle name="20% - Accent4 97" xfId="62599" xr:uid="{00000000-0005-0000-0000-000051030000}"/>
    <cellStyle name="20% - Accent4 98" xfId="62619" xr:uid="{00000000-0005-0000-0000-000052030000}"/>
    <cellStyle name="20% - Accent4 99" xfId="62639" xr:uid="{00000000-0005-0000-0000-000053030000}"/>
    <cellStyle name="20% - Accent5" xfId="40" builtinId="46" customBuiltin="1"/>
    <cellStyle name="20% - Accent5 10" xfId="61630" xr:uid="{00000000-0005-0000-0000-000055030000}"/>
    <cellStyle name="20% - Accent5 100" xfId="63442" xr:uid="{00000000-0005-0000-0000-000056030000}"/>
    <cellStyle name="20% - Accent5 101" xfId="63462" xr:uid="{00000000-0005-0000-0000-000057030000}"/>
    <cellStyle name="20% - Accent5 102" xfId="63482" xr:uid="{00000000-0005-0000-0000-000058030000}"/>
    <cellStyle name="20% - Accent5 103" xfId="63502" xr:uid="{00000000-0005-0000-0000-000059030000}"/>
    <cellStyle name="20% - Accent5 104" xfId="63522" xr:uid="{00000000-0005-0000-0000-00005A030000}"/>
    <cellStyle name="20% - Accent5 105" xfId="63542" xr:uid="{00000000-0005-0000-0000-00005B030000}"/>
    <cellStyle name="20% - Accent5 106" xfId="63562" xr:uid="{00000000-0005-0000-0000-00005C030000}"/>
    <cellStyle name="20% - Accent5 107" xfId="63582" xr:uid="{00000000-0005-0000-0000-00005D030000}"/>
    <cellStyle name="20% - Accent5 108" xfId="63602" xr:uid="{00000000-0005-0000-0000-00005E030000}"/>
    <cellStyle name="20% - Accent5 109" xfId="63622" xr:uid="{00000000-0005-0000-0000-00005F030000}"/>
    <cellStyle name="20% - Accent5 11" xfId="61641" xr:uid="{00000000-0005-0000-0000-000060030000}"/>
    <cellStyle name="20% - Accent5 110" xfId="63642" xr:uid="{00000000-0005-0000-0000-000061030000}"/>
    <cellStyle name="20% - Accent5 111" xfId="63662" xr:uid="{00000000-0005-0000-0000-000062030000}"/>
    <cellStyle name="20% - Accent5 112" xfId="63682" xr:uid="{00000000-0005-0000-0000-000063030000}"/>
    <cellStyle name="20% - Accent5 113" xfId="63702" xr:uid="{00000000-0005-0000-0000-000064030000}"/>
    <cellStyle name="20% - Accent5 114" xfId="63722" xr:uid="{00000000-0005-0000-0000-000065030000}"/>
    <cellStyle name="20% - Accent5 115" xfId="63742" xr:uid="{00000000-0005-0000-0000-000066030000}"/>
    <cellStyle name="20% - Accent5 116" xfId="63762" xr:uid="{00000000-0005-0000-0000-000067030000}"/>
    <cellStyle name="20% - Accent5 117" xfId="63782" xr:uid="{00000000-0005-0000-0000-000068030000}"/>
    <cellStyle name="20% - Accent5 118" xfId="63802" xr:uid="{00000000-0005-0000-0000-000069030000}"/>
    <cellStyle name="20% - Accent5 119" xfId="63822" xr:uid="{00000000-0005-0000-0000-00006A030000}"/>
    <cellStyle name="20% - Accent5 12" xfId="61679" xr:uid="{00000000-0005-0000-0000-00006B030000}"/>
    <cellStyle name="20% - Accent5 120" xfId="63842" xr:uid="{00000000-0005-0000-0000-00006C030000}"/>
    <cellStyle name="20% - Accent5 121" xfId="63862" xr:uid="{00000000-0005-0000-0000-00006D030000}"/>
    <cellStyle name="20% - Accent5 122" xfId="63882" xr:uid="{00000000-0005-0000-0000-00006E030000}"/>
    <cellStyle name="20% - Accent5 123" xfId="63902" xr:uid="{00000000-0005-0000-0000-00006F030000}"/>
    <cellStyle name="20% - Accent5 124" xfId="63922" xr:uid="{00000000-0005-0000-0000-000070030000}"/>
    <cellStyle name="20% - Accent5 125" xfId="63942" xr:uid="{00000000-0005-0000-0000-000071030000}"/>
    <cellStyle name="20% - Accent5 126" xfId="63962" xr:uid="{00000000-0005-0000-0000-000072030000}"/>
    <cellStyle name="20% - Accent5 127" xfId="63982" xr:uid="{00000000-0005-0000-0000-000073030000}"/>
    <cellStyle name="20% - Accent5 128" xfId="64002" xr:uid="{00000000-0005-0000-0000-000074030000}"/>
    <cellStyle name="20% - Accent5 129" xfId="64022" xr:uid="{00000000-0005-0000-0000-000075030000}"/>
    <cellStyle name="20% - Accent5 13" xfId="61699" xr:uid="{00000000-0005-0000-0000-000076030000}"/>
    <cellStyle name="20% - Accent5 130" xfId="64042" xr:uid="{00000000-0005-0000-0000-000077030000}"/>
    <cellStyle name="20% - Accent5 131" xfId="64062" xr:uid="{00000000-0005-0000-0000-000078030000}"/>
    <cellStyle name="20% - Accent5 132" xfId="64082" xr:uid="{00000000-0005-0000-0000-000079030000}"/>
    <cellStyle name="20% - Accent5 133" xfId="64102" xr:uid="{00000000-0005-0000-0000-00007A030000}"/>
    <cellStyle name="20% - Accent5 134" xfId="64122" xr:uid="{00000000-0005-0000-0000-00007B030000}"/>
    <cellStyle name="20% - Accent5 135" xfId="64142" xr:uid="{00000000-0005-0000-0000-00007C030000}"/>
    <cellStyle name="20% - Accent5 136" xfId="64158" xr:uid="{00000000-0005-0000-0000-00007D030000}"/>
    <cellStyle name="20% - Accent5 137" xfId="64172" xr:uid="{00000000-0005-0000-0000-00007E030000}"/>
    <cellStyle name="20% - Accent5 138" xfId="64186" xr:uid="{00000000-0005-0000-0000-00007F030000}"/>
    <cellStyle name="20% - Accent5 139" xfId="64204" xr:uid="{00000000-0005-0000-0000-000080030000}"/>
    <cellStyle name="20% - Accent5 14" xfId="61719" xr:uid="{00000000-0005-0000-0000-000081030000}"/>
    <cellStyle name="20% - Accent5 140" xfId="64221" xr:uid="{00000000-0005-0000-0000-000082030000}"/>
    <cellStyle name="20% - Accent5 141" xfId="64235" xr:uid="{00000000-0005-0000-0000-000083030000}"/>
    <cellStyle name="20% - Accent5 142" xfId="64249" xr:uid="{00000000-0005-0000-0000-000084030000}"/>
    <cellStyle name="20% - Accent5 143" xfId="64263" xr:uid="{00000000-0005-0000-0000-000085030000}"/>
    <cellStyle name="20% - Accent5 144" xfId="64281" xr:uid="{00000000-0005-0000-0000-000086030000}"/>
    <cellStyle name="20% - Accent5 145" xfId="64302" xr:uid="{00000000-0005-0000-0000-000087030000}"/>
    <cellStyle name="20% - Accent5 146" xfId="64319" xr:uid="{00000000-0005-0000-0000-000088030000}"/>
    <cellStyle name="20% - Accent5 147" xfId="64333" xr:uid="{00000000-0005-0000-0000-000089030000}"/>
    <cellStyle name="20% - Accent5 148" xfId="64347" xr:uid="{00000000-0005-0000-0000-00008A030000}"/>
    <cellStyle name="20% - Accent5 149" xfId="64361" xr:uid="{00000000-0005-0000-0000-00008B030000}"/>
    <cellStyle name="20% - Accent5 15" xfId="61739" xr:uid="{00000000-0005-0000-0000-00008C030000}"/>
    <cellStyle name="20% - Accent5 150" xfId="64375" xr:uid="{00000000-0005-0000-0000-00008D030000}"/>
    <cellStyle name="20% - Accent5 151" xfId="64389" xr:uid="{00000000-0005-0000-0000-00008E030000}"/>
    <cellStyle name="20% - Accent5 152" xfId="64403" xr:uid="{00000000-0005-0000-0000-00008F030000}"/>
    <cellStyle name="20% - Accent5 153" xfId="64421" xr:uid="{00000000-0005-0000-0000-000090030000}"/>
    <cellStyle name="20% - Accent5 154" xfId="64441" xr:uid="{00000000-0005-0000-0000-000091030000}"/>
    <cellStyle name="20% - Accent5 155" xfId="64461" xr:uid="{00000000-0005-0000-0000-000092030000}"/>
    <cellStyle name="20% - Accent5 156" xfId="64481" xr:uid="{00000000-0005-0000-0000-000093030000}"/>
    <cellStyle name="20% - Accent5 157" xfId="64501" xr:uid="{00000000-0005-0000-0000-000094030000}"/>
    <cellStyle name="20% - Accent5 158" xfId="64521" xr:uid="{00000000-0005-0000-0000-000095030000}"/>
    <cellStyle name="20% - Accent5 159" xfId="64541" xr:uid="{00000000-0005-0000-0000-000096030000}"/>
    <cellStyle name="20% - Accent5 16" xfId="61759" xr:uid="{00000000-0005-0000-0000-000097030000}"/>
    <cellStyle name="20% - Accent5 160" xfId="64557" xr:uid="{00000000-0005-0000-0000-000098030000}"/>
    <cellStyle name="20% - Accent5 161" xfId="64571" xr:uid="{00000000-0005-0000-0000-000099030000}"/>
    <cellStyle name="20% - Accent5 162" xfId="64589" xr:uid="{00000000-0005-0000-0000-00009A030000}"/>
    <cellStyle name="20% - Accent5 163" xfId="64609" xr:uid="{00000000-0005-0000-0000-00009B030000}"/>
    <cellStyle name="20% - Accent5 17" xfId="61779" xr:uid="{00000000-0005-0000-0000-00009C030000}"/>
    <cellStyle name="20% - Accent5 18" xfId="61799" xr:uid="{00000000-0005-0000-0000-00009D030000}"/>
    <cellStyle name="20% - Accent5 19" xfId="61819" xr:uid="{00000000-0005-0000-0000-00009E030000}"/>
    <cellStyle name="20% - Accent5 2" xfId="112" xr:uid="{00000000-0005-0000-0000-00009F030000}"/>
    <cellStyle name="20% - Accent5 2 2" xfId="113" xr:uid="{00000000-0005-0000-0000-0000A0030000}"/>
    <cellStyle name="20% - Accent5 2 2 2" xfId="345" xr:uid="{00000000-0005-0000-0000-0000A1030000}"/>
    <cellStyle name="20% - Accent5 2 3" xfId="346" xr:uid="{00000000-0005-0000-0000-0000A2030000}"/>
    <cellStyle name="20% - Accent5 2 4" xfId="347" xr:uid="{00000000-0005-0000-0000-0000A3030000}"/>
    <cellStyle name="20% - Accent5 2 5" xfId="348" xr:uid="{00000000-0005-0000-0000-0000A4030000}"/>
    <cellStyle name="20% - Accent5 2 6" xfId="344" xr:uid="{00000000-0005-0000-0000-0000A5030000}"/>
    <cellStyle name="20% - Accent5 20" xfId="61839" xr:uid="{00000000-0005-0000-0000-0000A6030000}"/>
    <cellStyle name="20% - Accent5 21" xfId="61859" xr:uid="{00000000-0005-0000-0000-0000A7030000}"/>
    <cellStyle name="20% - Accent5 22" xfId="61879" xr:uid="{00000000-0005-0000-0000-0000A8030000}"/>
    <cellStyle name="20% - Accent5 23" xfId="61899" xr:uid="{00000000-0005-0000-0000-0000A9030000}"/>
    <cellStyle name="20% - Accent5 24" xfId="61920" xr:uid="{00000000-0005-0000-0000-0000AA030000}"/>
    <cellStyle name="20% - Accent5 25" xfId="61940" xr:uid="{00000000-0005-0000-0000-0000AB030000}"/>
    <cellStyle name="20% - Accent5 26" xfId="61961" xr:uid="{00000000-0005-0000-0000-0000AC030000}"/>
    <cellStyle name="20% - Accent5 27" xfId="61982" xr:uid="{00000000-0005-0000-0000-0000AD030000}"/>
    <cellStyle name="20% - Accent5 28" xfId="62002" xr:uid="{00000000-0005-0000-0000-0000AE030000}"/>
    <cellStyle name="20% - Accent5 29" xfId="62022" xr:uid="{00000000-0005-0000-0000-0000AF030000}"/>
    <cellStyle name="20% - Accent5 3" xfId="114" xr:uid="{00000000-0005-0000-0000-0000B0030000}"/>
    <cellStyle name="20% - Accent5 3 2" xfId="349" xr:uid="{00000000-0005-0000-0000-0000B1030000}"/>
    <cellStyle name="20% - Accent5 30" xfId="62042" xr:uid="{00000000-0005-0000-0000-0000B2030000}"/>
    <cellStyle name="20% - Accent5 31" xfId="62062" xr:uid="{00000000-0005-0000-0000-0000B3030000}"/>
    <cellStyle name="20% - Accent5 32" xfId="62082" xr:uid="{00000000-0005-0000-0000-0000B4030000}"/>
    <cellStyle name="20% - Accent5 33" xfId="62102" xr:uid="{00000000-0005-0000-0000-0000B5030000}"/>
    <cellStyle name="20% - Accent5 34" xfId="62122" xr:uid="{00000000-0005-0000-0000-0000B6030000}"/>
    <cellStyle name="20% - Accent5 35" xfId="62142" xr:uid="{00000000-0005-0000-0000-0000B7030000}"/>
    <cellStyle name="20% - Accent5 36" xfId="62162" xr:uid="{00000000-0005-0000-0000-0000B8030000}"/>
    <cellStyle name="20% - Accent5 37" xfId="62182" xr:uid="{00000000-0005-0000-0000-0000B9030000}"/>
    <cellStyle name="20% - Accent5 38" xfId="62202" xr:uid="{00000000-0005-0000-0000-0000BA030000}"/>
    <cellStyle name="20% - Accent5 39" xfId="62222" xr:uid="{00000000-0005-0000-0000-0000BB030000}"/>
    <cellStyle name="20% - Accent5 4" xfId="350" xr:uid="{00000000-0005-0000-0000-0000BC030000}"/>
    <cellStyle name="20% - Accent5 40" xfId="62242" xr:uid="{00000000-0005-0000-0000-0000BD030000}"/>
    <cellStyle name="20% - Accent5 41" xfId="62262" xr:uid="{00000000-0005-0000-0000-0000BE030000}"/>
    <cellStyle name="20% - Accent5 42" xfId="62282" xr:uid="{00000000-0005-0000-0000-0000BF030000}"/>
    <cellStyle name="20% - Accent5 43" xfId="62302" xr:uid="{00000000-0005-0000-0000-0000C0030000}"/>
    <cellStyle name="20% - Accent5 44" xfId="62322" xr:uid="{00000000-0005-0000-0000-0000C1030000}"/>
    <cellStyle name="20% - Accent5 45" xfId="62342" xr:uid="{00000000-0005-0000-0000-0000C2030000}"/>
    <cellStyle name="20% - Accent5 46" xfId="62362" xr:uid="{00000000-0005-0000-0000-0000C3030000}"/>
    <cellStyle name="20% - Accent5 47" xfId="62382" xr:uid="{00000000-0005-0000-0000-0000C4030000}"/>
    <cellStyle name="20% - Accent5 48" xfId="62402" xr:uid="{00000000-0005-0000-0000-0000C5030000}"/>
    <cellStyle name="20% - Accent5 49" xfId="62422" xr:uid="{00000000-0005-0000-0000-0000C6030000}"/>
    <cellStyle name="20% - Accent5 5" xfId="351" xr:uid="{00000000-0005-0000-0000-0000C7030000}"/>
    <cellStyle name="20% - Accent5 50" xfId="62442" xr:uid="{00000000-0005-0000-0000-0000C8030000}"/>
    <cellStyle name="20% - Accent5 51" xfId="62462" xr:uid="{00000000-0005-0000-0000-0000C9030000}"/>
    <cellStyle name="20% - Accent5 52" xfId="62482" xr:uid="{00000000-0005-0000-0000-0000CA030000}"/>
    <cellStyle name="20% - Accent5 53" xfId="62502" xr:uid="{00000000-0005-0000-0000-0000CB030000}"/>
    <cellStyle name="20% - Accent5 54" xfId="62522" xr:uid="{00000000-0005-0000-0000-0000CC030000}"/>
    <cellStyle name="20% - Accent5 55" xfId="62542" xr:uid="{00000000-0005-0000-0000-0000CD030000}"/>
    <cellStyle name="20% - Accent5 56" xfId="62562" xr:uid="{00000000-0005-0000-0000-0000CE030000}"/>
    <cellStyle name="20% - Accent5 57" xfId="62582" xr:uid="{00000000-0005-0000-0000-0000CF030000}"/>
    <cellStyle name="20% - Accent5 58" xfId="62602" xr:uid="{00000000-0005-0000-0000-0000D0030000}"/>
    <cellStyle name="20% - Accent5 59" xfId="62622" xr:uid="{00000000-0005-0000-0000-0000D1030000}"/>
    <cellStyle name="20% - Accent5 6" xfId="352" xr:uid="{00000000-0005-0000-0000-0000D2030000}"/>
    <cellStyle name="20% - Accent5 60" xfId="62642" xr:uid="{00000000-0005-0000-0000-0000D3030000}"/>
    <cellStyle name="20% - Accent5 61" xfId="62662" xr:uid="{00000000-0005-0000-0000-0000D4030000}"/>
    <cellStyle name="20% - Accent5 62" xfId="62682" xr:uid="{00000000-0005-0000-0000-0000D5030000}"/>
    <cellStyle name="20% - Accent5 63" xfId="62702" xr:uid="{00000000-0005-0000-0000-0000D6030000}"/>
    <cellStyle name="20% - Accent5 64" xfId="62722" xr:uid="{00000000-0005-0000-0000-0000D7030000}"/>
    <cellStyle name="20% - Accent5 65" xfId="62742" xr:uid="{00000000-0005-0000-0000-0000D8030000}"/>
    <cellStyle name="20% - Accent5 66" xfId="62762" xr:uid="{00000000-0005-0000-0000-0000D9030000}"/>
    <cellStyle name="20% - Accent5 67" xfId="62782" xr:uid="{00000000-0005-0000-0000-0000DA030000}"/>
    <cellStyle name="20% - Accent5 68" xfId="62802" xr:uid="{00000000-0005-0000-0000-0000DB030000}"/>
    <cellStyle name="20% - Accent5 69" xfId="62822" xr:uid="{00000000-0005-0000-0000-0000DC030000}"/>
    <cellStyle name="20% - Accent5 7" xfId="353" xr:uid="{00000000-0005-0000-0000-0000DD030000}"/>
    <cellStyle name="20% - Accent5 70" xfId="62842" xr:uid="{00000000-0005-0000-0000-0000DE030000}"/>
    <cellStyle name="20% - Accent5 71" xfId="62862" xr:uid="{00000000-0005-0000-0000-0000DF030000}"/>
    <cellStyle name="20% - Accent5 72" xfId="62882" xr:uid="{00000000-0005-0000-0000-0000E0030000}"/>
    <cellStyle name="20% - Accent5 73" xfId="62902" xr:uid="{00000000-0005-0000-0000-0000E1030000}"/>
    <cellStyle name="20% - Accent5 74" xfId="62922" xr:uid="{00000000-0005-0000-0000-0000E2030000}"/>
    <cellStyle name="20% - Accent5 75" xfId="62942" xr:uid="{00000000-0005-0000-0000-0000E3030000}"/>
    <cellStyle name="20% - Accent5 76" xfId="62962" xr:uid="{00000000-0005-0000-0000-0000E4030000}"/>
    <cellStyle name="20% - Accent5 77" xfId="62982" xr:uid="{00000000-0005-0000-0000-0000E5030000}"/>
    <cellStyle name="20% - Accent5 78" xfId="63002" xr:uid="{00000000-0005-0000-0000-0000E6030000}"/>
    <cellStyle name="20% - Accent5 79" xfId="63022" xr:uid="{00000000-0005-0000-0000-0000E7030000}"/>
    <cellStyle name="20% - Accent5 8" xfId="354" xr:uid="{00000000-0005-0000-0000-0000E8030000}"/>
    <cellStyle name="20% - Accent5 80" xfId="63042" xr:uid="{00000000-0005-0000-0000-0000E9030000}"/>
    <cellStyle name="20% - Accent5 81" xfId="63062" xr:uid="{00000000-0005-0000-0000-0000EA030000}"/>
    <cellStyle name="20% - Accent5 82" xfId="63082" xr:uid="{00000000-0005-0000-0000-0000EB030000}"/>
    <cellStyle name="20% - Accent5 83" xfId="63102" xr:uid="{00000000-0005-0000-0000-0000EC030000}"/>
    <cellStyle name="20% - Accent5 84" xfId="63122" xr:uid="{00000000-0005-0000-0000-0000ED030000}"/>
    <cellStyle name="20% - Accent5 85" xfId="63142" xr:uid="{00000000-0005-0000-0000-0000EE030000}"/>
    <cellStyle name="20% - Accent5 86" xfId="63162" xr:uid="{00000000-0005-0000-0000-0000EF030000}"/>
    <cellStyle name="20% - Accent5 87" xfId="63182" xr:uid="{00000000-0005-0000-0000-0000F0030000}"/>
    <cellStyle name="20% - Accent5 88" xfId="63202" xr:uid="{00000000-0005-0000-0000-0000F1030000}"/>
    <cellStyle name="20% - Accent5 89" xfId="63222" xr:uid="{00000000-0005-0000-0000-0000F2030000}"/>
    <cellStyle name="20% - Accent5 9" xfId="66" xr:uid="{00000000-0005-0000-0000-0000F3030000}"/>
    <cellStyle name="20% - Accent5 90" xfId="63242" xr:uid="{00000000-0005-0000-0000-0000F4030000}"/>
    <cellStyle name="20% - Accent5 91" xfId="63262" xr:uid="{00000000-0005-0000-0000-0000F5030000}"/>
    <cellStyle name="20% - Accent5 92" xfId="63282" xr:uid="{00000000-0005-0000-0000-0000F6030000}"/>
    <cellStyle name="20% - Accent5 93" xfId="63302" xr:uid="{00000000-0005-0000-0000-0000F7030000}"/>
    <cellStyle name="20% - Accent5 94" xfId="63322" xr:uid="{00000000-0005-0000-0000-0000F8030000}"/>
    <cellStyle name="20% - Accent5 95" xfId="63342" xr:uid="{00000000-0005-0000-0000-0000F9030000}"/>
    <cellStyle name="20% - Accent5 96" xfId="63362" xr:uid="{00000000-0005-0000-0000-0000FA030000}"/>
    <cellStyle name="20% - Accent5 97" xfId="63382" xr:uid="{00000000-0005-0000-0000-0000FB030000}"/>
    <cellStyle name="20% - Accent5 98" xfId="63402" xr:uid="{00000000-0005-0000-0000-0000FC030000}"/>
    <cellStyle name="20% - Accent5 99" xfId="63422" xr:uid="{00000000-0005-0000-0000-0000FD030000}"/>
    <cellStyle name="20% - Accent6" xfId="44" builtinId="50" customBuiltin="1"/>
    <cellStyle name="20% - Accent6 10" xfId="61633" xr:uid="{00000000-0005-0000-0000-0000FF030000}"/>
    <cellStyle name="20% - Accent6 100" xfId="63445" xr:uid="{00000000-0005-0000-0000-000000040000}"/>
    <cellStyle name="20% - Accent6 101" xfId="63465" xr:uid="{00000000-0005-0000-0000-000001040000}"/>
    <cellStyle name="20% - Accent6 102" xfId="63485" xr:uid="{00000000-0005-0000-0000-000002040000}"/>
    <cellStyle name="20% - Accent6 103" xfId="63505" xr:uid="{00000000-0005-0000-0000-000003040000}"/>
    <cellStyle name="20% - Accent6 104" xfId="63525" xr:uid="{00000000-0005-0000-0000-000004040000}"/>
    <cellStyle name="20% - Accent6 105" xfId="63545" xr:uid="{00000000-0005-0000-0000-000005040000}"/>
    <cellStyle name="20% - Accent6 106" xfId="63565" xr:uid="{00000000-0005-0000-0000-000006040000}"/>
    <cellStyle name="20% - Accent6 107" xfId="63585" xr:uid="{00000000-0005-0000-0000-000007040000}"/>
    <cellStyle name="20% - Accent6 108" xfId="63605" xr:uid="{00000000-0005-0000-0000-000008040000}"/>
    <cellStyle name="20% - Accent6 109" xfId="63625" xr:uid="{00000000-0005-0000-0000-000009040000}"/>
    <cellStyle name="20% - Accent6 11" xfId="61642" xr:uid="{00000000-0005-0000-0000-00000A040000}"/>
    <cellStyle name="20% - Accent6 110" xfId="63645" xr:uid="{00000000-0005-0000-0000-00000B040000}"/>
    <cellStyle name="20% - Accent6 111" xfId="63665" xr:uid="{00000000-0005-0000-0000-00000C040000}"/>
    <cellStyle name="20% - Accent6 112" xfId="63685" xr:uid="{00000000-0005-0000-0000-00000D040000}"/>
    <cellStyle name="20% - Accent6 113" xfId="63705" xr:uid="{00000000-0005-0000-0000-00000E040000}"/>
    <cellStyle name="20% - Accent6 114" xfId="63725" xr:uid="{00000000-0005-0000-0000-00000F040000}"/>
    <cellStyle name="20% - Accent6 115" xfId="63745" xr:uid="{00000000-0005-0000-0000-000010040000}"/>
    <cellStyle name="20% - Accent6 116" xfId="63765" xr:uid="{00000000-0005-0000-0000-000011040000}"/>
    <cellStyle name="20% - Accent6 117" xfId="63785" xr:uid="{00000000-0005-0000-0000-000012040000}"/>
    <cellStyle name="20% - Accent6 118" xfId="63805" xr:uid="{00000000-0005-0000-0000-000013040000}"/>
    <cellStyle name="20% - Accent6 119" xfId="63825" xr:uid="{00000000-0005-0000-0000-000014040000}"/>
    <cellStyle name="20% - Accent6 12" xfId="61682" xr:uid="{00000000-0005-0000-0000-000015040000}"/>
    <cellStyle name="20% - Accent6 120" xfId="63845" xr:uid="{00000000-0005-0000-0000-000016040000}"/>
    <cellStyle name="20% - Accent6 121" xfId="63865" xr:uid="{00000000-0005-0000-0000-000017040000}"/>
    <cellStyle name="20% - Accent6 122" xfId="63885" xr:uid="{00000000-0005-0000-0000-000018040000}"/>
    <cellStyle name="20% - Accent6 123" xfId="63905" xr:uid="{00000000-0005-0000-0000-000019040000}"/>
    <cellStyle name="20% - Accent6 124" xfId="63925" xr:uid="{00000000-0005-0000-0000-00001A040000}"/>
    <cellStyle name="20% - Accent6 125" xfId="63945" xr:uid="{00000000-0005-0000-0000-00001B040000}"/>
    <cellStyle name="20% - Accent6 126" xfId="63965" xr:uid="{00000000-0005-0000-0000-00001C040000}"/>
    <cellStyle name="20% - Accent6 127" xfId="63985" xr:uid="{00000000-0005-0000-0000-00001D040000}"/>
    <cellStyle name="20% - Accent6 128" xfId="64005" xr:uid="{00000000-0005-0000-0000-00001E040000}"/>
    <cellStyle name="20% - Accent6 129" xfId="64025" xr:uid="{00000000-0005-0000-0000-00001F040000}"/>
    <cellStyle name="20% - Accent6 13" xfId="61702" xr:uid="{00000000-0005-0000-0000-000020040000}"/>
    <cellStyle name="20% - Accent6 130" xfId="64045" xr:uid="{00000000-0005-0000-0000-000021040000}"/>
    <cellStyle name="20% - Accent6 131" xfId="64065" xr:uid="{00000000-0005-0000-0000-000022040000}"/>
    <cellStyle name="20% - Accent6 132" xfId="64085" xr:uid="{00000000-0005-0000-0000-000023040000}"/>
    <cellStyle name="20% - Accent6 133" xfId="64105" xr:uid="{00000000-0005-0000-0000-000024040000}"/>
    <cellStyle name="20% - Accent6 134" xfId="64125" xr:uid="{00000000-0005-0000-0000-000025040000}"/>
    <cellStyle name="20% - Accent6 135" xfId="64145" xr:uid="{00000000-0005-0000-0000-000026040000}"/>
    <cellStyle name="20% - Accent6 136" xfId="64160" xr:uid="{00000000-0005-0000-0000-000027040000}"/>
    <cellStyle name="20% - Accent6 137" xfId="64174" xr:uid="{00000000-0005-0000-0000-000028040000}"/>
    <cellStyle name="20% - Accent6 138" xfId="64188" xr:uid="{00000000-0005-0000-0000-000029040000}"/>
    <cellStyle name="20% - Accent6 139" xfId="64207" xr:uid="{00000000-0005-0000-0000-00002A040000}"/>
    <cellStyle name="20% - Accent6 14" xfId="61722" xr:uid="{00000000-0005-0000-0000-00002B040000}"/>
    <cellStyle name="20% - Accent6 140" xfId="64223" xr:uid="{00000000-0005-0000-0000-00002C040000}"/>
    <cellStyle name="20% - Accent6 141" xfId="64237" xr:uid="{00000000-0005-0000-0000-00002D040000}"/>
    <cellStyle name="20% - Accent6 142" xfId="64251" xr:uid="{00000000-0005-0000-0000-00002E040000}"/>
    <cellStyle name="20% - Accent6 143" xfId="64265" xr:uid="{00000000-0005-0000-0000-00002F040000}"/>
    <cellStyle name="20% - Accent6 144" xfId="64284" xr:uid="{00000000-0005-0000-0000-000030040000}"/>
    <cellStyle name="20% - Accent6 145" xfId="64305" xr:uid="{00000000-0005-0000-0000-000031040000}"/>
    <cellStyle name="20% - Accent6 146" xfId="64321" xr:uid="{00000000-0005-0000-0000-000032040000}"/>
    <cellStyle name="20% - Accent6 147" xfId="64335" xr:uid="{00000000-0005-0000-0000-000033040000}"/>
    <cellStyle name="20% - Accent6 148" xfId="64349" xr:uid="{00000000-0005-0000-0000-000034040000}"/>
    <cellStyle name="20% - Accent6 149" xfId="64363" xr:uid="{00000000-0005-0000-0000-000035040000}"/>
    <cellStyle name="20% - Accent6 15" xfId="61742" xr:uid="{00000000-0005-0000-0000-000036040000}"/>
    <cellStyle name="20% - Accent6 150" xfId="64377" xr:uid="{00000000-0005-0000-0000-000037040000}"/>
    <cellStyle name="20% - Accent6 151" xfId="64391" xr:uid="{00000000-0005-0000-0000-000038040000}"/>
    <cellStyle name="20% - Accent6 152" xfId="64405" xr:uid="{00000000-0005-0000-0000-000039040000}"/>
    <cellStyle name="20% - Accent6 153" xfId="64424" xr:uid="{00000000-0005-0000-0000-00003A040000}"/>
    <cellStyle name="20% - Accent6 154" xfId="64444" xr:uid="{00000000-0005-0000-0000-00003B040000}"/>
    <cellStyle name="20% - Accent6 155" xfId="64464" xr:uid="{00000000-0005-0000-0000-00003C040000}"/>
    <cellStyle name="20% - Accent6 156" xfId="64484" xr:uid="{00000000-0005-0000-0000-00003D040000}"/>
    <cellStyle name="20% - Accent6 157" xfId="64504" xr:uid="{00000000-0005-0000-0000-00003E040000}"/>
    <cellStyle name="20% - Accent6 158" xfId="64524" xr:uid="{00000000-0005-0000-0000-00003F040000}"/>
    <cellStyle name="20% - Accent6 159" xfId="64544" xr:uid="{00000000-0005-0000-0000-000040040000}"/>
    <cellStyle name="20% - Accent6 16" xfId="61762" xr:uid="{00000000-0005-0000-0000-000041040000}"/>
    <cellStyle name="20% - Accent6 160" xfId="64559" xr:uid="{00000000-0005-0000-0000-000042040000}"/>
    <cellStyle name="20% - Accent6 161" xfId="64573" xr:uid="{00000000-0005-0000-0000-000043040000}"/>
    <cellStyle name="20% - Accent6 162" xfId="64592" xr:uid="{00000000-0005-0000-0000-000044040000}"/>
    <cellStyle name="20% - Accent6 163" xfId="64612" xr:uid="{00000000-0005-0000-0000-000045040000}"/>
    <cellStyle name="20% - Accent6 17" xfId="61782" xr:uid="{00000000-0005-0000-0000-000046040000}"/>
    <cellStyle name="20% - Accent6 18" xfId="61802" xr:uid="{00000000-0005-0000-0000-000047040000}"/>
    <cellStyle name="20% - Accent6 19" xfId="61822" xr:uid="{00000000-0005-0000-0000-000048040000}"/>
    <cellStyle name="20% - Accent6 2" xfId="115" xr:uid="{00000000-0005-0000-0000-000049040000}"/>
    <cellStyle name="20% - Accent6 2 2" xfId="116" xr:uid="{00000000-0005-0000-0000-00004A040000}"/>
    <cellStyle name="20% - Accent6 2 2 2" xfId="356" xr:uid="{00000000-0005-0000-0000-00004B040000}"/>
    <cellStyle name="20% - Accent6 2 3" xfId="357" xr:uid="{00000000-0005-0000-0000-00004C040000}"/>
    <cellStyle name="20% - Accent6 2 4" xfId="358" xr:uid="{00000000-0005-0000-0000-00004D040000}"/>
    <cellStyle name="20% - Accent6 2 5" xfId="359" xr:uid="{00000000-0005-0000-0000-00004E040000}"/>
    <cellStyle name="20% - Accent6 2 6" xfId="355" xr:uid="{00000000-0005-0000-0000-00004F040000}"/>
    <cellStyle name="20% - Accent6 20" xfId="61842" xr:uid="{00000000-0005-0000-0000-000050040000}"/>
    <cellStyle name="20% - Accent6 21" xfId="61862" xr:uid="{00000000-0005-0000-0000-000051040000}"/>
    <cellStyle name="20% - Accent6 22" xfId="61882" xr:uid="{00000000-0005-0000-0000-000052040000}"/>
    <cellStyle name="20% - Accent6 23" xfId="61902" xr:uid="{00000000-0005-0000-0000-000053040000}"/>
    <cellStyle name="20% - Accent6 24" xfId="61923" xr:uid="{00000000-0005-0000-0000-000054040000}"/>
    <cellStyle name="20% - Accent6 25" xfId="61943" xr:uid="{00000000-0005-0000-0000-000055040000}"/>
    <cellStyle name="20% - Accent6 26" xfId="61964" xr:uid="{00000000-0005-0000-0000-000056040000}"/>
    <cellStyle name="20% - Accent6 27" xfId="61985" xr:uid="{00000000-0005-0000-0000-000057040000}"/>
    <cellStyle name="20% - Accent6 28" xfId="62005" xr:uid="{00000000-0005-0000-0000-000058040000}"/>
    <cellStyle name="20% - Accent6 29" xfId="62025" xr:uid="{00000000-0005-0000-0000-000059040000}"/>
    <cellStyle name="20% - Accent6 3" xfId="117" xr:uid="{00000000-0005-0000-0000-00005A040000}"/>
    <cellStyle name="20% - Accent6 3 2" xfId="360" xr:uid="{00000000-0005-0000-0000-00005B040000}"/>
    <cellStyle name="20% - Accent6 30" xfId="62045" xr:uid="{00000000-0005-0000-0000-00005C040000}"/>
    <cellStyle name="20% - Accent6 31" xfId="62065" xr:uid="{00000000-0005-0000-0000-00005D040000}"/>
    <cellStyle name="20% - Accent6 32" xfId="62085" xr:uid="{00000000-0005-0000-0000-00005E040000}"/>
    <cellStyle name="20% - Accent6 33" xfId="62105" xr:uid="{00000000-0005-0000-0000-00005F040000}"/>
    <cellStyle name="20% - Accent6 34" xfId="62125" xr:uid="{00000000-0005-0000-0000-000060040000}"/>
    <cellStyle name="20% - Accent6 35" xfId="62145" xr:uid="{00000000-0005-0000-0000-000061040000}"/>
    <cellStyle name="20% - Accent6 36" xfId="62165" xr:uid="{00000000-0005-0000-0000-000062040000}"/>
    <cellStyle name="20% - Accent6 37" xfId="62185" xr:uid="{00000000-0005-0000-0000-000063040000}"/>
    <cellStyle name="20% - Accent6 38" xfId="62205" xr:uid="{00000000-0005-0000-0000-000064040000}"/>
    <cellStyle name="20% - Accent6 39" xfId="62225" xr:uid="{00000000-0005-0000-0000-000065040000}"/>
    <cellStyle name="20% - Accent6 4" xfId="361" xr:uid="{00000000-0005-0000-0000-000066040000}"/>
    <cellStyle name="20% - Accent6 40" xfId="62245" xr:uid="{00000000-0005-0000-0000-000067040000}"/>
    <cellStyle name="20% - Accent6 41" xfId="62265" xr:uid="{00000000-0005-0000-0000-000068040000}"/>
    <cellStyle name="20% - Accent6 42" xfId="62285" xr:uid="{00000000-0005-0000-0000-000069040000}"/>
    <cellStyle name="20% - Accent6 43" xfId="62305" xr:uid="{00000000-0005-0000-0000-00006A040000}"/>
    <cellStyle name="20% - Accent6 44" xfId="62325" xr:uid="{00000000-0005-0000-0000-00006B040000}"/>
    <cellStyle name="20% - Accent6 45" xfId="62345" xr:uid="{00000000-0005-0000-0000-00006C040000}"/>
    <cellStyle name="20% - Accent6 46" xfId="62365" xr:uid="{00000000-0005-0000-0000-00006D040000}"/>
    <cellStyle name="20% - Accent6 47" xfId="62385" xr:uid="{00000000-0005-0000-0000-00006E040000}"/>
    <cellStyle name="20% - Accent6 48" xfId="62405" xr:uid="{00000000-0005-0000-0000-00006F040000}"/>
    <cellStyle name="20% - Accent6 49" xfId="62425" xr:uid="{00000000-0005-0000-0000-000070040000}"/>
    <cellStyle name="20% - Accent6 5" xfId="362" xr:uid="{00000000-0005-0000-0000-000071040000}"/>
    <cellStyle name="20% - Accent6 50" xfId="62445" xr:uid="{00000000-0005-0000-0000-000072040000}"/>
    <cellStyle name="20% - Accent6 51" xfId="62465" xr:uid="{00000000-0005-0000-0000-000073040000}"/>
    <cellStyle name="20% - Accent6 52" xfId="62485" xr:uid="{00000000-0005-0000-0000-000074040000}"/>
    <cellStyle name="20% - Accent6 53" xfId="62505" xr:uid="{00000000-0005-0000-0000-000075040000}"/>
    <cellStyle name="20% - Accent6 54" xfId="62525" xr:uid="{00000000-0005-0000-0000-000076040000}"/>
    <cellStyle name="20% - Accent6 55" xfId="62545" xr:uid="{00000000-0005-0000-0000-000077040000}"/>
    <cellStyle name="20% - Accent6 56" xfId="62565" xr:uid="{00000000-0005-0000-0000-000078040000}"/>
    <cellStyle name="20% - Accent6 57" xfId="62585" xr:uid="{00000000-0005-0000-0000-000079040000}"/>
    <cellStyle name="20% - Accent6 58" xfId="62605" xr:uid="{00000000-0005-0000-0000-00007A040000}"/>
    <cellStyle name="20% - Accent6 59" xfId="62625" xr:uid="{00000000-0005-0000-0000-00007B040000}"/>
    <cellStyle name="20% - Accent6 6" xfId="363" xr:uid="{00000000-0005-0000-0000-00007C040000}"/>
    <cellStyle name="20% - Accent6 60" xfId="62645" xr:uid="{00000000-0005-0000-0000-00007D040000}"/>
    <cellStyle name="20% - Accent6 61" xfId="62665" xr:uid="{00000000-0005-0000-0000-00007E040000}"/>
    <cellStyle name="20% - Accent6 62" xfId="62685" xr:uid="{00000000-0005-0000-0000-00007F040000}"/>
    <cellStyle name="20% - Accent6 63" xfId="62705" xr:uid="{00000000-0005-0000-0000-000080040000}"/>
    <cellStyle name="20% - Accent6 64" xfId="62725" xr:uid="{00000000-0005-0000-0000-000081040000}"/>
    <cellStyle name="20% - Accent6 65" xfId="62745" xr:uid="{00000000-0005-0000-0000-000082040000}"/>
    <cellStyle name="20% - Accent6 66" xfId="62765" xr:uid="{00000000-0005-0000-0000-000083040000}"/>
    <cellStyle name="20% - Accent6 67" xfId="62785" xr:uid="{00000000-0005-0000-0000-000084040000}"/>
    <cellStyle name="20% - Accent6 68" xfId="62805" xr:uid="{00000000-0005-0000-0000-000085040000}"/>
    <cellStyle name="20% - Accent6 69" xfId="62825" xr:uid="{00000000-0005-0000-0000-000086040000}"/>
    <cellStyle name="20% - Accent6 7" xfId="364" xr:uid="{00000000-0005-0000-0000-000087040000}"/>
    <cellStyle name="20% - Accent6 70" xfId="62845" xr:uid="{00000000-0005-0000-0000-000088040000}"/>
    <cellStyle name="20% - Accent6 71" xfId="62865" xr:uid="{00000000-0005-0000-0000-000089040000}"/>
    <cellStyle name="20% - Accent6 72" xfId="62885" xr:uid="{00000000-0005-0000-0000-00008A040000}"/>
    <cellStyle name="20% - Accent6 73" xfId="62905" xr:uid="{00000000-0005-0000-0000-00008B040000}"/>
    <cellStyle name="20% - Accent6 74" xfId="62925" xr:uid="{00000000-0005-0000-0000-00008C040000}"/>
    <cellStyle name="20% - Accent6 75" xfId="62945" xr:uid="{00000000-0005-0000-0000-00008D040000}"/>
    <cellStyle name="20% - Accent6 76" xfId="62965" xr:uid="{00000000-0005-0000-0000-00008E040000}"/>
    <cellStyle name="20% - Accent6 77" xfId="62985" xr:uid="{00000000-0005-0000-0000-00008F040000}"/>
    <cellStyle name="20% - Accent6 78" xfId="63005" xr:uid="{00000000-0005-0000-0000-000090040000}"/>
    <cellStyle name="20% - Accent6 79" xfId="63025" xr:uid="{00000000-0005-0000-0000-000091040000}"/>
    <cellStyle name="20% - Accent6 8" xfId="365" xr:uid="{00000000-0005-0000-0000-000092040000}"/>
    <cellStyle name="20% - Accent6 80" xfId="63045" xr:uid="{00000000-0005-0000-0000-000093040000}"/>
    <cellStyle name="20% - Accent6 81" xfId="63065" xr:uid="{00000000-0005-0000-0000-000094040000}"/>
    <cellStyle name="20% - Accent6 82" xfId="63085" xr:uid="{00000000-0005-0000-0000-000095040000}"/>
    <cellStyle name="20% - Accent6 83" xfId="63105" xr:uid="{00000000-0005-0000-0000-000096040000}"/>
    <cellStyle name="20% - Accent6 84" xfId="63125" xr:uid="{00000000-0005-0000-0000-000097040000}"/>
    <cellStyle name="20% - Accent6 85" xfId="63145" xr:uid="{00000000-0005-0000-0000-000098040000}"/>
    <cellStyle name="20% - Accent6 86" xfId="63165" xr:uid="{00000000-0005-0000-0000-000099040000}"/>
    <cellStyle name="20% - Accent6 87" xfId="63185" xr:uid="{00000000-0005-0000-0000-00009A040000}"/>
    <cellStyle name="20% - Accent6 88" xfId="63205" xr:uid="{00000000-0005-0000-0000-00009B040000}"/>
    <cellStyle name="20% - Accent6 89" xfId="63225" xr:uid="{00000000-0005-0000-0000-00009C040000}"/>
    <cellStyle name="20% - Accent6 9" xfId="69" xr:uid="{00000000-0005-0000-0000-00009D040000}"/>
    <cellStyle name="20% - Accent6 90" xfId="63245" xr:uid="{00000000-0005-0000-0000-00009E040000}"/>
    <cellStyle name="20% - Accent6 91" xfId="63265" xr:uid="{00000000-0005-0000-0000-00009F040000}"/>
    <cellStyle name="20% - Accent6 92" xfId="63285" xr:uid="{00000000-0005-0000-0000-0000A0040000}"/>
    <cellStyle name="20% - Accent6 93" xfId="63305" xr:uid="{00000000-0005-0000-0000-0000A1040000}"/>
    <cellStyle name="20% - Accent6 94" xfId="63325" xr:uid="{00000000-0005-0000-0000-0000A2040000}"/>
    <cellStyle name="20% - Accent6 95" xfId="63345" xr:uid="{00000000-0005-0000-0000-0000A3040000}"/>
    <cellStyle name="20% - Accent6 96" xfId="63365" xr:uid="{00000000-0005-0000-0000-0000A4040000}"/>
    <cellStyle name="20% - Accent6 97" xfId="63385" xr:uid="{00000000-0005-0000-0000-0000A5040000}"/>
    <cellStyle name="20% - Accent6 98" xfId="63405" xr:uid="{00000000-0005-0000-0000-0000A6040000}"/>
    <cellStyle name="20% - Accent6 99" xfId="63425" xr:uid="{00000000-0005-0000-0000-0000A7040000}"/>
    <cellStyle name="40% - Accent1" xfId="25" builtinId="31" customBuiltin="1"/>
    <cellStyle name="40% - Accent1 10" xfId="366" xr:uid="{00000000-0005-0000-0000-0000A9040000}"/>
    <cellStyle name="40% - Accent1 100" xfId="62651" xr:uid="{00000000-0005-0000-0000-0000AA040000}"/>
    <cellStyle name="40% - Accent1 101" xfId="62671" xr:uid="{00000000-0005-0000-0000-0000AB040000}"/>
    <cellStyle name="40% - Accent1 102" xfId="62691" xr:uid="{00000000-0005-0000-0000-0000AC040000}"/>
    <cellStyle name="40% - Accent1 103" xfId="62711" xr:uid="{00000000-0005-0000-0000-0000AD040000}"/>
    <cellStyle name="40% - Accent1 104" xfId="62731" xr:uid="{00000000-0005-0000-0000-0000AE040000}"/>
    <cellStyle name="40% - Accent1 105" xfId="62751" xr:uid="{00000000-0005-0000-0000-0000AF040000}"/>
    <cellStyle name="40% - Accent1 106" xfId="62771" xr:uid="{00000000-0005-0000-0000-0000B0040000}"/>
    <cellStyle name="40% - Accent1 107" xfId="62791" xr:uid="{00000000-0005-0000-0000-0000B1040000}"/>
    <cellStyle name="40% - Accent1 108" xfId="62811" xr:uid="{00000000-0005-0000-0000-0000B2040000}"/>
    <cellStyle name="40% - Accent1 109" xfId="62831" xr:uid="{00000000-0005-0000-0000-0000B3040000}"/>
    <cellStyle name="40% - Accent1 11" xfId="367" xr:uid="{00000000-0005-0000-0000-0000B4040000}"/>
    <cellStyle name="40% - Accent1 110" xfId="62851" xr:uid="{00000000-0005-0000-0000-0000B5040000}"/>
    <cellStyle name="40% - Accent1 111" xfId="62871" xr:uid="{00000000-0005-0000-0000-0000B6040000}"/>
    <cellStyle name="40% - Accent1 112" xfId="62891" xr:uid="{00000000-0005-0000-0000-0000B7040000}"/>
    <cellStyle name="40% - Accent1 113" xfId="62911" xr:uid="{00000000-0005-0000-0000-0000B8040000}"/>
    <cellStyle name="40% - Accent1 114" xfId="62931" xr:uid="{00000000-0005-0000-0000-0000B9040000}"/>
    <cellStyle name="40% - Accent1 115" xfId="62951" xr:uid="{00000000-0005-0000-0000-0000BA040000}"/>
    <cellStyle name="40% - Accent1 116" xfId="62971" xr:uid="{00000000-0005-0000-0000-0000BB040000}"/>
    <cellStyle name="40% - Accent1 117" xfId="62991" xr:uid="{00000000-0005-0000-0000-0000BC040000}"/>
    <cellStyle name="40% - Accent1 118" xfId="63011" xr:uid="{00000000-0005-0000-0000-0000BD040000}"/>
    <cellStyle name="40% - Accent1 119" xfId="63031" xr:uid="{00000000-0005-0000-0000-0000BE040000}"/>
    <cellStyle name="40% - Accent1 12" xfId="368" xr:uid="{00000000-0005-0000-0000-0000BF040000}"/>
    <cellStyle name="40% - Accent1 120" xfId="63051" xr:uid="{00000000-0005-0000-0000-0000C0040000}"/>
    <cellStyle name="40% - Accent1 121" xfId="63071" xr:uid="{00000000-0005-0000-0000-0000C1040000}"/>
    <cellStyle name="40% - Accent1 122" xfId="63091" xr:uid="{00000000-0005-0000-0000-0000C2040000}"/>
    <cellStyle name="40% - Accent1 123" xfId="63111" xr:uid="{00000000-0005-0000-0000-0000C3040000}"/>
    <cellStyle name="40% - Accent1 124" xfId="63131" xr:uid="{00000000-0005-0000-0000-0000C4040000}"/>
    <cellStyle name="40% - Accent1 125" xfId="63151" xr:uid="{00000000-0005-0000-0000-0000C5040000}"/>
    <cellStyle name="40% - Accent1 126" xfId="63171" xr:uid="{00000000-0005-0000-0000-0000C6040000}"/>
    <cellStyle name="40% - Accent1 127" xfId="63191" xr:uid="{00000000-0005-0000-0000-0000C7040000}"/>
    <cellStyle name="40% - Accent1 128" xfId="63211" xr:uid="{00000000-0005-0000-0000-0000C8040000}"/>
    <cellStyle name="40% - Accent1 129" xfId="63231" xr:uid="{00000000-0005-0000-0000-0000C9040000}"/>
    <cellStyle name="40% - Accent1 13" xfId="369" xr:uid="{00000000-0005-0000-0000-0000CA040000}"/>
    <cellStyle name="40% - Accent1 130" xfId="63251" xr:uid="{00000000-0005-0000-0000-0000CB040000}"/>
    <cellStyle name="40% - Accent1 131" xfId="63271" xr:uid="{00000000-0005-0000-0000-0000CC040000}"/>
    <cellStyle name="40% - Accent1 132" xfId="63291" xr:uid="{00000000-0005-0000-0000-0000CD040000}"/>
    <cellStyle name="40% - Accent1 133" xfId="63311" xr:uid="{00000000-0005-0000-0000-0000CE040000}"/>
    <cellStyle name="40% - Accent1 134" xfId="63331" xr:uid="{00000000-0005-0000-0000-0000CF040000}"/>
    <cellStyle name="40% - Accent1 135" xfId="63351" xr:uid="{00000000-0005-0000-0000-0000D0040000}"/>
    <cellStyle name="40% - Accent1 136" xfId="63371" xr:uid="{00000000-0005-0000-0000-0000D1040000}"/>
    <cellStyle name="40% - Accent1 137" xfId="63391" xr:uid="{00000000-0005-0000-0000-0000D2040000}"/>
    <cellStyle name="40% - Accent1 138" xfId="63411" xr:uid="{00000000-0005-0000-0000-0000D3040000}"/>
    <cellStyle name="40% - Accent1 139" xfId="63431" xr:uid="{00000000-0005-0000-0000-0000D4040000}"/>
    <cellStyle name="40% - Accent1 14" xfId="370" xr:uid="{00000000-0005-0000-0000-0000D5040000}"/>
    <cellStyle name="40% - Accent1 140" xfId="63451" xr:uid="{00000000-0005-0000-0000-0000D6040000}"/>
    <cellStyle name="40% - Accent1 141" xfId="63471" xr:uid="{00000000-0005-0000-0000-0000D7040000}"/>
    <cellStyle name="40% - Accent1 142" xfId="63491" xr:uid="{00000000-0005-0000-0000-0000D8040000}"/>
    <cellStyle name="40% - Accent1 143" xfId="63511" xr:uid="{00000000-0005-0000-0000-0000D9040000}"/>
    <cellStyle name="40% - Accent1 144" xfId="63531" xr:uid="{00000000-0005-0000-0000-0000DA040000}"/>
    <cellStyle name="40% - Accent1 145" xfId="63551" xr:uid="{00000000-0005-0000-0000-0000DB040000}"/>
    <cellStyle name="40% - Accent1 146" xfId="63571" xr:uid="{00000000-0005-0000-0000-0000DC040000}"/>
    <cellStyle name="40% - Accent1 147" xfId="63591" xr:uid="{00000000-0005-0000-0000-0000DD040000}"/>
    <cellStyle name="40% - Accent1 148" xfId="63611" xr:uid="{00000000-0005-0000-0000-0000DE040000}"/>
    <cellStyle name="40% - Accent1 149" xfId="63631" xr:uid="{00000000-0005-0000-0000-0000DF040000}"/>
    <cellStyle name="40% - Accent1 15" xfId="371" xr:uid="{00000000-0005-0000-0000-0000E0040000}"/>
    <cellStyle name="40% - Accent1 150" xfId="63651" xr:uid="{00000000-0005-0000-0000-0000E1040000}"/>
    <cellStyle name="40% - Accent1 151" xfId="63671" xr:uid="{00000000-0005-0000-0000-0000E2040000}"/>
    <cellStyle name="40% - Accent1 152" xfId="63691" xr:uid="{00000000-0005-0000-0000-0000E3040000}"/>
    <cellStyle name="40% - Accent1 153" xfId="63711" xr:uid="{00000000-0005-0000-0000-0000E4040000}"/>
    <cellStyle name="40% - Accent1 154" xfId="63731" xr:uid="{00000000-0005-0000-0000-0000E5040000}"/>
    <cellStyle name="40% - Accent1 155" xfId="63751" xr:uid="{00000000-0005-0000-0000-0000E6040000}"/>
    <cellStyle name="40% - Accent1 156" xfId="63771" xr:uid="{00000000-0005-0000-0000-0000E7040000}"/>
    <cellStyle name="40% - Accent1 157" xfId="63791" xr:uid="{00000000-0005-0000-0000-0000E8040000}"/>
    <cellStyle name="40% - Accent1 158" xfId="63811" xr:uid="{00000000-0005-0000-0000-0000E9040000}"/>
    <cellStyle name="40% - Accent1 159" xfId="63831" xr:uid="{00000000-0005-0000-0000-0000EA040000}"/>
    <cellStyle name="40% - Accent1 16" xfId="372" xr:uid="{00000000-0005-0000-0000-0000EB040000}"/>
    <cellStyle name="40% - Accent1 160" xfId="63851" xr:uid="{00000000-0005-0000-0000-0000EC040000}"/>
    <cellStyle name="40% - Accent1 161" xfId="63871" xr:uid="{00000000-0005-0000-0000-0000ED040000}"/>
    <cellStyle name="40% - Accent1 162" xfId="63891" xr:uid="{00000000-0005-0000-0000-0000EE040000}"/>
    <cellStyle name="40% - Accent1 163" xfId="63911" xr:uid="{00000000-0005-0000-0000-0000EF040000}"/>
    <cellStyle name="40% - Accent1 164" xfId="63931" xr:uid="{00000000-0005-0000-0000-0000F0040000}"/>
    <cellStyle name="40% - Accent1 165" xfId="63951" xr:uid="{00000000-0005-0000-0000-0000F1040000}"/>
    <cellStyle name="40% - Accent1 166" xfId="63971" xr:uid="{00000000-0005-0000-0000-0000F2040000}"/>
    <cellStyle name="40% - Accent1 167" xfId="63991" xr:uid="{00000000-0005-0000-0000-0000F3040000}"/>
    <cellStyle name="40% - Accent1 168" xfId="64011" xr:uid="{00000000-0005-0000-0000-0000F4040000}"/>
    <cellStyle name="40% - Accent1 169" xfId="64031" xr:uid="{00000000-0005-0000-0000-0000F5040000}"/>
    <cellStyle name="40% - Accent1 17" xfId="373" xr:uid="{00000000-0005-0000-0000-0000F6040000}"/>
    <cellStyle name="40% - Accent1 170" xfId="64051" xr:uid="{00000000-0005-0000-0000-0000F7040000}"/>
    <cellStyle name="40% - Accent1 171" xfId="64071" xr:uid="{00000000-0005-0000-0000-0000F8040000}"/>
    <cellStyle name="40% - Accent1 172" xfId="64091" xr:uid="{00000000-0005-0000-0000-0000F9040000}"/>
    <cellStyle name="40% - Accent1 173" xfId="64111" xr:uid="{00000000-0005-0000-0000-0000FA040000}"/>
    <cellStyle name="40% - Accent1 174" xfId="64131" xr:uid="{00000000-0005-0000-0000-0000FB040000}"/>
    <cellStyle name="40% - Accent1 175" xfId="64151" xr:uid="{00000000-0005-0000-0000-0000FC040000}"/>
    <cellStyle name="40% - Accent1 176" xfId="64165" xr:uid="{00000000-0005-0000-0000-0000FD040000}"/>
    <cellStyle name="40% - Accent1 177" xfId="64179" xr:uid="{00000000-0005-0000-0000-0000FE040000}"/>
    <cellStyle name="40% - Accent1 178" xfId="64193" xr:uid="{00000000-0005-0000-0000-0000FF040000}"/>
    <cellStyle name="40% - Accent1 179" xfId="64214" xr:uid="{00000000-0005-0000-0000-000000050000}"/>
    <cellStyle name="40% - Accent1 18" xfId="374" xr:uid="{00000000-0005-0000-0000-000001050000}"/>
    <cellStyle name="40% - Accent1 180" xfId="64228" xr:uid="{00000000-0005-0000-0000-000002050000}"/>
    <cellStyle name="40% - Accent1 181" xfId="64242" xr:uid="{00000000-0005-0000-0000-000003050000}"/>
    <cellStyle name="40% - Accent1 182" xfId="64256" xr:uid="{00000000-0005-0000-0000-000004050000}"/>
    <cellStyle name="40% - Accent1 183" xfId="64270" xr:uid="{00000000-0005-0000-0000-000005050000}"/>
    <cellStyle name="40% - Accent1 184" xfId="64291" xr:uid="{00000000-0005-0000-0000-000006050000}"/>
    <cellStyle name="40% - Accent1 185" xfId="64312" xr:uid="{00000000-0005-0000-0000-000007050000}"/>
    <cellStyle name="40% - Accent1 186" xfId="64326" xr:uid="{00000000-0005-0000-0000-000008050000}"/>
    <cellStyle name="40% - Accent1 187" xfId="64340" xr:uid="{00000000-0005-0000-0000-000009050000}"/>
    <cellStyle name="40% - Accent1 188" xfId="64354" xr:uid="{00000000-0005-0000-0000-00000A050000}"/>
    <cellStyle name="40% - Accent1 189" xfId="64368" xr:uid="{00000000-0005-0000-0000-00000B050000}"/>
    <cellStyle name="40% - Accent1 19" xfId="375" xr:uid="{00000000-0005-0000-0000-00000C050000}"/>
    <cellStyle name="40% - Accent1 190" xfId="64382" xr:uid="{00000000-0005-0000-0000-00000D050000}"/>
    <cellStyle name="40% - Accent1 191" xfId="64396" xr:uid="{00000000-0005-0000-0000-00000E050000}"/>
    <cellStyle name="40% - Accent1 192" xfId="64410" xr:uid="{00000000-0005-0000-0000-00000F050000}"/>
    <cellStyle name="40% - Accent1 193" xfId="64430" xr:uid="{00000000-0005-0000-0000-000010050000}"/>
    <cellStyle name="40% - Accent1 194" xfId="64450" xr:uid="{00000000-0005-0000-0000-000011050000}"/>
    <cellStyle name="40% - Accent1 195" xfId="64470" xr:uid="{00000000-0005-0000-0000-000012050000}"/>
    <cellStyle name="40% - Accent1 196" xfId="64490" xr:uid="{00000000-0005-0000-0000-000013050000}"/>
    <cellStyle name="40% - Accent1 197" xfId="64510" xr:uid="{00000000-0005-0000-0000-000014050000}"/>
    <cellStyle name="40% - Accent1 198" xfId="64530" xr:uid="{00000000-0005-0000-0000-000015050000}"/>
    <cellStyle name="40% - Accent1 199" xfId="64550" xr:uid="{00000000-0005-0000-0000-000016050000}"/>
    <cellStyle name="40% - Accent1 2" xfId="118" xr:uid="{00000000-0005-0000-0000-000017050000}"/>
    <cellStyle name="40% - Accent1 2 2" xfId="119" xr:uid="{00000000-0005-0000-0000-000018050000}"/>
    <cellStyle name="40% - Accent1 2 2 2" xfId="377" xr:uid="{00000000-0005-0000-0000-000019050000}"/>
    <cellStyle name="40% - Accent1 2 2 3" xfId="16518" xr:uid="{00000000-0005-0000-0000-00001A050000}"/>
    <cellStyle name="40% - Accent1 2 3" xfId="378" xr:uid="{00000000-0005-0000-0000-00001B050000}"/>
    <cellStyle name="40% - Accent1 2 4" xfId="379" xr:uid="{00000000-0005-0000-0000-00001C050000}"/>
    <cellStyle name="40% - Accent1 2 5" xfId="380" xr:uid="{00000000-0005-0000-0000-00001D050000}"/>
    <cellStyle name="40% - Accent1 2 6" xfId="376" xr:uid="{00000000-0005-0000-0000-00001E050000}"/>
    <cellStyle name="40% - Accent1 2 7" xfId="16517" xr:uid="{00000000-0005-0000-0000-00001F050000}"/>
    <cellStyle name="40% - Accent1 20" xfId="381" xr:uid="{00000000-0005-0000-0000-000020050000}"/>
    <cellStyle name="40% - Accent1 200" xfId="64564" xr:uid="{00000000-0005-0000-0000-000021050000}"/>
    <cellStyle name="40% - Accent1 201" xfId="64578" xr:uid="{00000000-0005-0000-0000-000022050000}"/>
    <cellStyle name="40% - Accent1 202" xfId="64598" xr:uid="{00000000-0005-0000-0000-000023050000}"/>
    <cellStyle name="40% - Accent1 21" xfId="382" xr:uid="{00000000-0005-0000-0000-000024050000}"/>
    <cellStyle name="40% - Accent1 22" xfId="383" xr:uid="{00000000-0005-0000-0000-000025050000}"/>
    <cellStyle name="40% - Accent1 23" xfId="384" xr:uid="{00000000-0005-0000-0000-000026050000}"/>
    <cellStyle name="40% - Accent1 24" xfId="385" xr:uid="{00000000-0005-0000-0000-000027050000}"/>
    <cellStyle name="40% - Accent1 25" xfId="386" xr:uid="{00000000-0005-0000-0000-000028050000}"/>
    <cellStyle name="40% - Accent1 26" xfId="387" xr:uid="{00000000-0005-0000-0000-000029050000}"/>
    <cellStyle name="40% - Accent1 27" xfId="388" xr:uid="{00000000-0005-0000-0000-00002A050000}"/>
    <cellStyle name="40% - Accent1 28" xfId="389" xr:uid="{00000000-0005-0000-0000-00002B050000}"/>
    <cellStyle name="40% - Accent1 29" xfId="390" xr:uid="{00000000-0005-0000-0000-00002C050000}"/>
    <cellStyle name="40% - Accent1 3" xfId="120" xr:uid="{00000000-0005-0000-0000-00002D050000}"/>
    <cellStyle name="40% - Accent1 3 2" xfId="391" xr:uid="{00000000-0005-0000-0000-00002E050000}"/>
    <cellStyle name="40% - Accent1 3 3" xfId="16519" xr:uid="{00000000-0005-0000-0000-00002F050000}"/>
    <cellStyle name="40% - Accent1 30" xfId="392" xr:uid="{00000000-0005-0000-0000-000030050000}"/>
    <cellStyle name="40% - Accent1 31" xfId="393" xr:uid="{00000000-0005-0000-0000-000031050000}"/>
    <cellStyle name="40% - Accent1 32" xfId="394" xr:uid="{00000000-0005-0000-0000-000032050000}"/>
    <cellStyle name="40% - Accent1 33" xfId="395" xr:uid="{00000000-0005-0000-0000-000033050000}"/>
    <cellStyle name="40% - Accent1 34" xfId="396" xr:uid="{00000000-0005-0000-0000-000034050000}"/>
    <cellStyle name="40% - Accent1 35" xfId="397" xr:uid="{00000000-0005-0000-0000-000035050000}"/>
    <cellStyle name="40% - Accent1 36" xfId="398" xr:uid="{00000000-0005-0000-0000-000036050000}"/>
    <cellStyle name="40% - Accent1 37" xfId="399" xr:uid="{00000000-0005-0000-0000-000037050000}"/>
    <cellStyle name="40% - Accent1 38" xfId="400" xr:uid="{00000000-0005-0000-0000-000038050000}"/>
    <cellStyle name="40% - Accent1 39" xfId="401" xr:uid="{00000000-0005-0000-0000-000039050000}"/>
    <cellStyle name="40% - Accent1 4" xfId="402" xr:uid="{00000000-0005-0000-0000-00003A050000}"/>
    <cellStyle name="40% - Accent1 40" xfId="403" xr:uid="{00000000-0005-0000-0000-00003B050000}"/>
    <cellStyle name="40% - Accent1 41" xfId="404" xr:uid="{00000000-0005-0000-0000-00003C050000}"/>
    <cellStyle name="40% - Accent1 42" xfId="405" xr:uid="{00000000-0005-0000-0000-00003D050000}"/>
    <cellStyle name="40% - Accent1 43" xfId="406" xr:uid="{00000000-0005-0000-0000-00003E050000}"/>
    <cellStyle name="40% - Accent1 44" xfId="407" xr:uid="{00000000-0005-0000-0000-00003F050000}"/>
    <cellStyle name="40% - Accent1 45" xfId="408" xr:uid="{00000000-0005-0000-0000-000040050000}"/>
    <cellStyle name="40% - Accent1 46" xfId="409" xr:uid="{00000000-0005-0000-0000-000041050000}"/>
    <cellStyle name="40% - Accent1 46 2" xfId="16520" xr:uid="{00000000-0005-0000-0000-000042050000}"/>
    <cellStyle name="40% - Accent1 47" xfId="410" xr:uid="{00000000-0005-0000-0000-000043050000}"/>
    <cellStyle name="40% - Accent1 48" xfId="55" xr:uid="{00000000-0005-0000-0000-000044050000}"/>
    <cellStyle name="40% - Accent1 49" xfId="61619" xr:uid="{00000000-0005-0000-0000-000045050000}"/>
    <cellStyle name="40% - Accent1 5" xfId="411" xr:uid="{00000000-0005-0000-0000-000046050000}"/>
    <cellStyle name="40% - Accent1 50" xfId="61643" xr:uid="{00000000-0005-0000-0000-000047050000}"/>
    <cellStyle name="40% - Accent1 51" xfId="61668" xr:uid="{00000000-0005-0000-0000-000048050000}"/>
    <cellStyle name="40% - Accent1 52" xfId="61688" xr:uid="{00000000-0005-0000-0000-000049050000}"/>
    <cellStyle name="40% - Accent1 53" xfId="61708" xr:uid="{00000000-0005-0000-0000-00004A050000}"/>
    <cellStyle name="40% - Accent1 54" xfId="61728" xr:uid="{00000000-0005-0000-0000-00004B050000}"/>
    <cellStyle name="40% - Accent1 55" xfId="61748" xr:uid="{00000000-0005-0000-0000-00004C050000}"/>
    <cellStyle name="40% - Accent1 56" xfId="61768" xr:uid="{00000000-0005-0000-0000-00004D050000}"/>
    <cellStyle name="40% - Accent1 57" xfId="61788" xr:uid="{00000000-0005-0000-0000-00004E050000}"/>
    <cellStyle name="40% - Accent1 58" xfId="61808" xr:uid="{00000000-0005-0000-0000-00004F050000}"/>
    <cellStyle name="40% - Accent1 59" xfId="61828" xr:uid="{00000000-0005-0000-0000-000050050000}"/>
    <cellStyle name="40% - Accent1 6" xfId="412" xr:uid="{00000000-0005-0000-0000-000051050000}"/>
    <cellStyle name="40% - Accent1 60" xfId="61848" xr:uid="{00000000-0005-0000-0000-000052050000}"/>
    <cellStyle name="40% - Accent1 61" xfId="61868" xr:uid="{00000000-0005-0000-0000-000053050000}"/>
    <cellStyle name="40% - Accent1 62" xfId="61888" xr:uid="{00000000-0005-0000-0000-000054050000}"/>
    <cellStyle name="40% - Accent1 63" xfId="61909" xr:uid="{00000000-0005-0000-0000-000055050000}"/>
    <cellStyle name="40% - Accent1 64" xfId="61929" xr:uid="{00000000-0005-0000-0000-000056050000}"/>
    <cellStyle name="40% - Accent1 65" xfId="61950" xr:uid="{00000000-0005-0000-0000-000057050000}"/>
    <cellStyle name="40% - Accent1 66" xfId="61971" xr:uid="{00000000-0005-0000-0000-000058050000}"/>
    <cellStyle name="40% - Accent1 67" xfId="61991" xr:uid="{00000000-0005-0000-0000-000059050000}"/>
    <cellStyle name="40% - Accent1 68" xfId="62011" xr:uid="{00000000-0005-0000-0000-00005A050000}"/>
    <cellStyle name="40% - Accent1 69" xfId="62031" xr:uid="{00000000-0005-0000-0000-00005B050000}"/>
    <cellStyle name="40% - Accent1 7" xfId="413" xr:uid="{00000000-0005-0000-0000-00005C050000}"/>
    <cellStyle name="40% - Accent1 70" xfId="62051" xr:uid="{00000000-0005-0000-0000-00005D050000}"/>
    <cellStyle name="40% - Accent1 71" xfId="62071" xr:uid="{00000000-0005-0000-0000-00005E050000}"/>
    <cellStyle name="40% - Accent1 72" xfId="62091" xr:uid="{00000000-0005-0000-0000-00005F050000}"/>
    <cellStyle name="40% - Accent1 73" xfId="62111" xr:uid="{00000000-0005-0000-0000-000060050000}"/>
    <cellStyle name="40% - Accent1 74" xfId="62131" xr:uid="{00000000-0005-0000-0000-000061050000}"/>
    <cellStyle name="40% - Accent1 75" xfId="62151" xr:uid="{00000000-0005-0000-0000-000062050000}"/>
    <cellStyle name="40% - Accent1 76" xfId="62171" xr:uid="{00000000-0005-0000-0000-000063050000}"/>
    <cellStyle name="40% - Accent1 77" xfId="62191" xr:uid="{00000000-0005-0000-0000-000064050000}"/>
    <cellStyle name="40% - Accent1 78" xfId="62211" xr:uid="{00000000-0005-0000-0000-000065050000}"/>
    <cellStyle name="40% - Accent1 79" xfId="62231" xr:uid="{00000000-0005-0000-0000-000066050000}"/>
    <cellStyle name="40% - Accent1 8" xfId="414" xr:uid="{00000000-0005-0000-0000-000067050000}"/>
    <cellStyle name="40% - Accent1 80" xfId="62251" xr:uid="{00000000-0005-0000-0000-000068050000}"/>
    <cellStyle name="40% - Accent1 81" xfId="62271" xr:uid="{00000000-0005-0000-0000-000069050000}"/>
    <cellStyle name="40% - Accent1 82" xfId="62291" xr:uid="{00000000-0005-0000-0000-00006A050000}"/>
    <cellStyle name="40% - Accent1 83" xfId="62311" xr:uid="{00000000-0005-0000-0000-00006B050000}"/>
    <cellStyle name="40% - Accent1 84" xfId="62331" xr:uid="{00000000-0005-0000-0000-00006C050000}"/>
    <cellStyle name="40% - Accent1 85" xfId="62351" xr:uid="{00000000-0005-0000-0000-00006D050000}"/>
    <cellStyle name="40% - Accent1 86" xfId="62371" xr:uid="{00000000-0005-0000-0000-00006E050000}"/>
    <cellStyle name="40% - Accent1 87" xfId="62391" xr:uid="{00000000-0005-0000-0000-00006F050000}"/>
    <cellStyle name="40% - Accent1 88" xfId="62411" xr:uid="{00000000-0005-0000-0000-000070050000}"/>
    <cellStyle name="40% - Accent1 89" xfId="62431" xr:uid="{00000000-0005-0000-0000-000071050000}"/>
    <cellStyle name="40% - Accent1 9" xfId="415" xr:uid="{00000000-0005-0000-0000-000072050000}"/>
    <cellStyle name="40% - Accent1 90" xfId="62451" xr:uid="{00000000-0005-0000-0000-000073050000}"/>
    <cellStyle name="40% - Accent1 91" xfId="62471" xr:uid="{00000000-0005-0000-0000-000074050000}"/>
    <cellStyle name="40% - Accent1 92" xfId="62491" xr:uid="{00000000-0005-0000-0000-000075050000}"/>
    <cellStyle name="40% - Accent1 93" xfId="62511" xr:uid="{00000000-0005-0000-0000-000076050000}"/>
    <cellStyle name="40% - Accent1 94" xfId="62531" xr:uid="{00000000-0005-0000-0000-000077050000}"/>
    <cellStyle name="40% - Accent1 95" xfId="62551" xr:uid="{00000000-0005-0000-0000-000078050000}"/>
    <cellStyle name="40% - Accent1 96" xfId="62571" xr:uid="{00000000-0005-0000-0000-000079050000}"/>
    <cellStyle name="40% - Accent1 97" xfId="62591" xr:uid="{00000000-0005-0000-0000-00007A050000}"/>
    <cellStyle name="40% - Accent1 98" xfId="62611" xr:uid="{00000000-0005-0000-0000-00007B050000}"/>
    <cellStyle name="40% - Accent1 99" xfId="62631" xr:uid="{00000000-0005-0000-0000-00007C050000}"/>
    <cellStyle name="40% - Accent2" xfId="29" builtinId="35" customBuiltin="1"/>
    <cellStyle name="40% - Accent2 10" xfId="61622" xr:uid="{00000000-0005-0000-0000-00007E050000}"/>
    <cellStyle name="40% - Accent2 100" xfId="63434" xr:uid="{00000000-0005-0000-0000-00007F050000}"/>
    <cellStyle name="40% - Accent2 101" xfId="63454" xr:uid="{00000000-0005-0000-0000-000080050000}"/>
    <cellStyle name="40% - Accent2 102" xfId="63474" xr:uid="{00000000-0005-0000-0000-000081050000}"/>
    <cellStyle name="40% - Accent2 103" xfId="63494" xr:uid="{00000000-0005-0000-0000-000082050000}"/>
    <cellStyle name="40% - Accent2 104" xfId="63514" xr:uid="{00000000-0005-0000-0000-000083050000}"/>
    <cellStyle name="40% - Accent2 105" xfId="63534" xr:uid="{00000000-0005-0000-0000-000084050000}"/>
    <cellStyle name="40% - Accent2 106" xfId="63554" xr:uid="{00000000-0005-0000-0000-000085050000}"/>
    <cellStyle name="40% - Accent2 107" xfId="63574" xr:uid="{00000000-0005-0000-0000-000086050000}"/>
    <cellStyle name="40% - Accent2 108" xfId="63594" xr:uid="{00000000-0005-0000-0000-000087050000}"/>
    <cellStyle name="40% - Accent2 109" xfId="63614" xr:uid="{00000000-0005-0000-0000-000088050000}"/>
    <cellStyle name="40% - Accent2 11" xfId="61644" xr:uid="{00000000-0005-0000-0000-000089050000}"/>
    <cellStyle name="40% - Accent2 110" xfId="63634" xr:uid="{00000000-0005-0000-0000-00008A050000}"/>
    <cellStyle name="40% - Accent2 111" xfId="63654" xr:uid="{00000000-0005-0000-0000-00008B050000}"/>
    <cellStyle name="40% - Accent2 112" xfId="63674" xr:uid="{00000000-0005-0000-0000-00008C050000}"/>
    <cellStyle name="40% - Accent2 113" xfId="63694" xr:uid="{00000000-0005-0000-0000-00008D050000}"/>
    <cellStyle name="40% - Accent2 114" xfId="63714" xr:uid="{00000000-0005-0000-0000-00008E050000}"/>
    <cellStyle name="40% - Accent2 115" xfId="63734" xr:uid="{00000000-0005-0000-0000-00008F050000}"/>
    <cellStyle name="40% - Accent2 116" xfId="63754" xr:uid="{00000000-0005-0000-0000-000090050000}"/>
    <cellStyle name="40% - Accent2 117" xfId="63774" xr:uid="{00000000-0005-0000-0000-000091050000}"/>
    <cellStyle name="40% - Accent2 118" xfId="63794" xr:uid="{00000000-0005-0000-0000-000092050000}"/>
    <cellStyle name="40% - Accent2 119" xfId="63814" xr:uid="{00000000-0005-0000-0000-000093050000}"/>
    <cellStyle name="40% - Accent2 12" xfId="61671" xr:uid="{00000000-0005-0000-0000-000094050000}"/>
    <cellStyle name="40% - Accent2 120" xfId="63834" xr:uid="{00000000-0005-0000-0000-000095050000}"/>
    <cellStyle name="40% - Accent2 121" xfId="63854" xr:uid="{00000000-0005-0000-0000-000096050000}"/>
    <cellStyle name="40% - Accent2 122" xfId="63874" xr:uid="{00000000-0005-0000-0000-000097050000}"/>
    <cellStyle name="40% - Accent2 123" xfId="63894" xr:uid="{00000000-0005-0000-0000-000098050000}"/>
    <cellStyle name="40% - Accent2 124" xfId="63914" xr:uid="{00000000-0005-0000-0000-000099050000}"/>
    <cellStyle name="40% - Accent2 125" xfId="63934" xr:uid="{00000000-0005-0000-0000-00009A050000}"/>
    <cellStyle name="40% - Accent2 126" xfId="63954" xr:uid="{00000000-0005-0000-0000-00009B050000}"/>
    <cellStyle name="40% - Accent2 127" xfId="63974" xr:uid="{00000000-0005-0000-0000-00009C050000}"/>
    <cellStyle name="40% - Accent2 128" xfId="63994" xr:uid="{00000000-0005-0000-0000-00009D050000}"/>
    <cellStyle name="40% - Accent2 129" xfId="64014" xr:uid="{00000000-0005-0000-0000-00009E050000}"/>
    <cellStyle name="40% - Accent2 13" xfId="61691" xr:uid="{00000000-0005-0000-0000-00009F050000}"/>
    <cellStyle name="40% - Accent2 130" xfId="64034" xr:uid="{00000000-0005-0000-0000-0000A0050000}"/>
    <cellStyle name="40% - Accent2 131" xfId="64054" xr:uid="{00000000-0005-0000-0000-0000A1050000}"/>
    <cellStyle name="40% - Accent2 132" xfId="64074" xr:uid="{00000000-0005-0000-0000-0000A2050000}"/>
    <cellStyle name="40% - Accent2 133" xfId="64094" xr:uid="{00000000-0005-0000-0000-0000A3050000}"/>
    <cellStyle name="40% - Accent2 134" xfId="64114" xr:uid="{00000000-0005-0000-0000-0000A4050000}"/>
    <cellStyle name="40% - Accent2 135" xfId="64134" xr:uid="{00000000-0005-0000-0000-0000A5050000}"/>
    <cellStyle name="40% - Accent2 136" xfId="64153" xr:uid="{00000000-0005-0000-0000-0000A6050000}"/>
    <cellStyle name="40% - Accent2 137" xfId="64167" xr:uid="{00000000-0005-0000-0000-0000A7050000}"/>
    <cellStyle name="40% - Accent2 138" xfId="64181" xr:uid="{00000000-0005-0000-0000-0000A8050000}"/>
    <cellStyle name="40% - Accent2 139" xfId="64196" xr:uid="{00000000-0005-0000-0000-0000A9050000}"/>
    <cellStyle name="40% - Accent2 14" xfId="61711" xr:uid="{00000000-0005-0000-0000-0000AA050000}"/>
    <cellStyle name="40% - Accent2 140" xfId="64216" xr:uid="{00000000-0005-0000-0000-0000AB050000}"/>
    <cellStyle name="40% - Accent2 141" xfId="64230" xr:uid="{00000000-0005-0000-0000-0000AC050000}"/>
    <cellStyle name="40% - Accent2 142" xfId="64244" xr:uid="{00000000-0005-0000-0000-0000AD050000}"/>
    <cellStyle name="40% - Accent2 143" xfId="64258" xr:uid="{00000000-0005-0000-0000-0000AE050000}"/>
    <cellStyle name="40% - Accent2 144" xfId="64273" xr:uid="{00000000-0005-0000-0000-0000AF050000}"/>
    <cellStyle name="40% - Accent2 145" xfId="64294" xr:uid="{00000000-0005-0000-0000-0000B0050000}"/>
    <cellStyle name="40% - Accent2 146" xfId="64314" xr:uid="{00000000-0005-0000-0000-0000B1050000}"/>
    <cellStyle name="40% - Accent2 147" xfId="64328" xr:uid="{00000000-0005-0000-0000-0000B2050000}"/>
    <cellStyle name="40% - Accent2 148" xfId="64342" xr:uid="{00000000-0005-0000-0000-0000B3050000}"/>
    <cellStyle name="40% - Accent2 149" xfId="64356" xr:uid="{00000000-0005-0000-0000-0000B4050000}"/>
    <cellStyle name="40% - Accent2 15" xfId="61731" xr:uid="{00000000-0005-0000-0000-0000B5050000}"/>
    <cellStyle name="40% - Accent2 150" xfId="64370" xr:uid="{00000000-0005-0000-0000-0000B6050000}"/>
    <cellStyle name="40% - Accent2 151" xfId="64384" xr:uid="{00000000-0005-0000-0000-0000B7050000}"/>
    <cellStyle name="40% - Accent2 152" xfId="64398" xr:uid="{00000000-0005-0000-0000-0000B8050000}"/>
    <cellStyle name="40% - Accent2 153" xfId="64413" xr:uid="{00000000-0005-0000-0000-0000B9050000}"/>
    <cellStyle name="40% - Accent2 154" xfId="64433" xr:uid="{00000000-0005-0000-0000-0000BA050000}"/>
    <cellStyle name="40% - Accent2 155" xfId="64453" xr:uid="{00000000-0005-0000-0000-0000BB050000}"/>
    <cellStyle name="40% - Accent2 156" xfId="64473" xr:uid="{00000000-0005-0000-0000-0000BC050000}"/>
    <cellStyle name="40% - Accent2 157" xfId="64493" xr:uid="{00000000-0005-0000-0000-0000BD050000}"/>
    <cellStyle name="40% - Accent2 158" xfId="64513" xr:uid="{00000000-0005-0000-0000-0000BE050000}"/>
    <cellStyle name="40% - Accent2 159" xfId="64533" xr:uid="{00000000-0005-0000-0000-0000BF050000}"/>
    <cellStyle name="40% - Accent2 16" xfId="61751" xr:uid="{00000000-0005-0000-0000-0000C0050000}"/>
    <cellStyle name="40% - Accent2 160" xfId="64552" xr:uid="{00000000-0005-0000-0000-0000C1050000}"/>
    <cellStyle name="40% - Accent2 161" xfId="64566" xr:uid="{00000000-0005-0000-0000-0000C2050000}"/>
    <cellStyle name="40% - Accent2 162" xfId="64581" xr:uid="{00000000-0005-0000-0000-0000C3050000}"/>
    <cellStyle name="40% - Accent2 163" xfId="64601" xr:uid="{00000000-0005-0000-0000-0000C4050000}"/>
    <cellStyle name="40% - Accent2 17" xfId="61771" xr:uid="{00000000-0005-0000-0000-0000C5050000}"/>
    <cellStyle name="40% - Accent2 18" xfId="61791" xr:uid="{00000000-0005-0000-0000-0000C6050000}"/>
    <cellStyle name="40% - Accent2 19" xfId="61811" xr:uid="{00000000-0005-0000-0000-0000C7050000}"/>
    <cellStyle name="40% - Accent2 2" xfId="121" xr:uid="{00000000-0005-0000-0000-0000C8050000}"/>
    <cellStyle name="40% - Accent2 2 2" xfId="122" xr:uid="{00000000-0005-0000-0000-0000C9050000}"/>
    <cellStyle name="40% - Accent2 2 2 2" xfId="417" xr:uid="{00000000-0005-0000-0000-0000CA050000}"/>
    <cellStyle name="40% - Accent2 2 3" xfId="418" xr:uid="{00000000-0005-0000-0000-0000CB050000}"/>
    <cellStyle name="40% - Accent2 2 4" xfId="419" xr:uid="{00000000-0005-0000-0000-0000CC050000}"/>
    <cellStyle name="40% - Accent2 2 5" xfId="420" xr:uid="{00000000-0005-0000-0000-0000CD050000}"/>
    <cellStyle name="40% - Accent2 2 6" xfId="416" xr:uid="{00000000-0005-0000-0000-0000CE050000}"/>
    <cellStyle name="40% - Accent2 20" xfId="61831" xr:uid="{00000000-0005-0000-0000-0000CF050000}"/>
    <cellStyle name="40% - Accent2 21" xfId="61851" xr:uid="{00000000-0005-0000-0000-0000D0050000}"/>
    <cellStyle name="40% - Accent2 22" xfId="61871" xr:uid="{00000000-0005-0000-0000-0000D1050000}"/>
    <cellStyle name="40% - Accent2 23" xfId="61891" xr:uid="{00000000-0005-0000-0000-0000D2050000}"/>
    <cellStyle name="40% - Accent2 24" xfId="61912" xr:uid="{00000000-0005-0000-0000-0000D3050000}"/>
    <cellStyle name="40% - Accent2 25" xfId="61932" xr:uid="{00000000-0005-0000-0000-0000D4050000}"/>
    <cellStyle name="40% - Accent2 26" xfId="61953" xr:uid="{00000000-0005-0000-0000-0000D5050000}"/>
    <cellStyle name="40% - Accent2 27" xfId="61974" xr:uid="{00000000-0005-0000-0000-0000D6050000}"/>
    <cellStyle name="40% - Accent2 28" xfId="61994" xr:uid="{00000000-0005-0000-0000-0000D7050000}"/>
    <cellStyle name="40% - Accent2 29" xfId="62014" xr:uid="{00000000-0005-0000-0000-0000D8050000}"/>
    <cellStyle name="40% - Accent2 3" xfId="123" xr:uid="{00000000-0005-0000-0000-0000D9050000}"/>
    <cellStyle name="40% - Accent2 3 2" xfId="421" xr:uid="{00000000-0005-0000-0000-0000DA050000}"/>
    <cellStyle name="40% - Accent2 30" xfId="62034" xr:uid="{00000000-0005-0000-0000-0000DB050000}"/>
    <cellStyle name="40% - Accent2 31" xfId="62054" xr:uid="{00000000-0005-0000-0000-0000DC050000}"/>
    <cellStyle name="40% - Accent2 32" xfId="62074" xr:uid="{00000000-0005-0000-0000-0000DD050000}"/>
    <cellStyle name="40% - Accent2 33" xfId="62094" xr:uid="{00000000-0005-0000-0000-0000DE050000}"/>
    <cellStyle name="40% - Accent2 34" xfId="62114" xr:uid="{00000000-0005-0000-0000-0000DF050000}"/>
    <cellStyle name="40% - Accent2 35" xfId="62134" xr:uid="{00000000-0005-0000-0000-0000E0050000}"/>
    <cellStyle name="40% - Accent2 36" xfId="62154" xr:uid="{00000000-0005-0000-0000-0000E1050000}"/>
    <cellStyle name="40% - Accent2 37" xfId="62174" xr:uid="{00000000-0005-0000-0000-0000E2050000}"/>
    <cellStyle name="40% - Accent2 38" xfId="62194" xr:uid="{00000000-0005-0000-0000-0000E3050000}"/>
    <cellStyle name="40% - Accent2 39" xfId="62214" xr:uid="{00000000-0005-0000-0000-0000E4050000}"/>
    <cellStyle name="40% - Accent2 4" xfId="422" xr:uid="{00000000-0005-0000-0000-0000E5050000}"/>
    <cellStyle name="40% - Accent2 40" xfId="62234" xr:uid="{00000000-0005-0000-0000-0000E6050000}"/>
    <cellStyle name="40% - Accent2 41" xfId="62254" xr:uid="{00000000-0005-0000-0000-0000E7050000}"/>
    <cellStyle name="40% - Accent2 42" xfId="62274" xr:uid="{00000000-0005-0000-0000-0000E8050000}"/>
    <cellStyle name="40% - Accent2 43" xfId="62294" xr:uid="{00000000-0005-0000-0000-0000E9050000}"/>
    <cellStyle name="40% - Accent2 44" xfId="62314" xr:uid="{00000000-0005-0000-0000-0000EA050000}"/>
    <cellStyle name="40% - Accent2 45" xfId="62334" xr:uid="{00000000-0005-0000-0000-0000EB050000}"/>
    <cellStyle name="40% - Accent2 46" xfId="62354" xr:uid="{00000000-0005-0000-0000-0000EC050000}"/>
    <cellStyle name="40% - Accent2 47" xfId="62374" xr:uid="{00000000-0005-0000-0000-0000ED050000}"/>
    <cellStyle name="40% - Accent2 48" xfId="62394" xr:uid="{00000000-0005-0000-0000-0000EE050000}"/>
    <cellStyle name="40% - Accent2 49" xfId="62414" xr:uid="{00000000-0005-0000-0000-0000EF050000}"/>
    <cellStyle name="40% - Accent2 5" xfId="423" xr:uid="{00000000-0005-0000-0000-0000F0050000}"/>
    <cellStyle name="40% - Accent2 50" xfId="62434" xr:uid="{00000000-0005-0000-0000-0000F1050000}"/>
    <cellStyle name="40% - Accent2 51" xfId="62454" xr:uid="{00000000-0005-0000-0000-0000F2050000}"/>
    <cellStyle name="40% - Accent2 52" xfId="62474" xr:uid="{00000000-0005-0000-0000-0000F3050000}"/>
    <cellStyle name="40% - Accent2 53" xfId="62494" xr:uid="{00000000-0005-0000-0000-0000F4050000}"/>
    <cellStyle name="40% - Accent2 54" xfId="62514" xr:uid="{00000000-0005-0000-0000-0000F5050000}"/>
    <cellStyle name="40% - Accent2 55" xfId="62534" xr:uid="{00000000-0005-0000-0000-0000F6050000}"/>
    <cellStyle name="40% - Accent2 56" xfId="62554" xr:uid="{00000000-0005-0000-0000-0000F7050000}"/>
    <cellStyle name="40% - Accent2 57" xfId="62574" xr:uid="{00000000-0005-0000-0000-0000F8050000}"/>
    <cellStyle name="40% - Accent2 58" xfId="62594" xr:uid="{00000000-0005-0000-0000-0000F9050000}"/>
    <cellStyle name="40% - Accent2 59" xfId="62614" xr:uid="{00000000-0005-0000-0000-0000FA050000}"/>
    <cellStyle name="40% - Accent2 6" xfId="424" xr:uid="{00000000-0005-0000-0000-0000FB050000}"/>
    <cellStyle name="40% - Accent2 60" xfId="62634" xr:uid="{00000000-0005-0000-0000-0000FC050000}"/>
    <cellStyle name="40% - Accent2 61" xfId="62654" xr:uid="{00000000-0005-0000-0000-0000FD050000}"/>
    <cellStyle name="40% - Accent2 62" xfId="62674" xr:uid="{00000000-0005-0000-0000-0000FE050000}"/>
    <cellStyle name="40% - Accent2 63" xfId="62694" xr:uid="{00000000-0005-0000-0000-0000FF050000}"/>
    <cellStyle name="40% - Accent2 64" xfId="62714" xr:uid="{00000000-0005-0000-0000-000000060000}"/>
    <cellStyle name="40% - Accent2 65" xfId="62734" xr:uid="{00000000-0005-0000-0000-000001060000}"/>
    <cellStyle name="40% - Accent2 66" xfId="62754" xr:uid="{00000000-0005-0000-0000-000002060000}"/>
    <cellStyle name="40% - Accent2 67" xfId="62774" xr:uid="{00000000-0005-0000-0000-000003060000}"/>
    <cellStyle name="40% - Accent2 68" xfId="62794" xr:uid="{00000000-0005-0000-0000-000004060000}"/>
    <cellStyle name="40% - Accent2 69" xfId="62814" xr:uid="{00000000-0005-0000-0000-000005060000}"/>
    <cellStyle name="40% - Accent2 7" xfId="425" xr:uid="{00000000-0005-0000-0000-000006060000}"/>
    <cellStyle name="40% - Accent2 70" xfId="62834" xr:uid="{00000000-0005-0000-0000-000007060000}"/>
    <cellStyle name="40% - Accent2 71" xfId="62854" xr:uid="{00000000-0005-0000-0000-000008060000}"/>
    <cellStyle name="40% - Accent2 72" xfId="62874" xr:uid="{00000000-0005-0000-0000-000009060000}"/>
    <cellStyle name="40% - Accent2 73" xfId="62894" xr:uid="{00000000-0005-0000-0000-00000A060000}"/>
    <cellStyle name="40% - Accent2 74" xfId="62914" xr:uid="{00000000-0005-0000-0000-00000B060000}"/>
    <cellStyle name="40% - Accent2 75" xfId="62934" xr:uid="{00000000-0005-0000-0000-00000C060000}"/>
    <cellStyle name="40% - Accent2 76" xfId="62954" xr:uid="{00000000-0005-0000-0000-00000D060000}"/>
    <cellStyle name="40% - Accent2 77" xfId="62974" xr:uid="{00000000-0005-0000-0000-00000E060000}"/>
    <cellStyle name="40% - Accent2 78" xfId="62994" xr:uid="{00000000-0005-0000-0000-00000F060000}"/>
    <cellStyle name="40% - Accent2 79" xfId="63014" xr:uid="{00000000-0005-0000-0000-000010060000}"/>
    <cellStyle name="40% - Accent2 8" xfId="426" xr:uid="{00000000-0005-0000-0000-000011060000}"/>
    <cellStyle name="40% - Accent2 80" xfId="63034" xr:uid="{00000000-0005-0000-0000-000012060000}"/>
    <cellStyle name="40% - Accent2 81" xfId="63054" xr:uid="{00000000-0005-0000-0000-000013060000}"/>
    <cellStyle name="40% - Accent2 82" xfId="63074" xr:uid="{00000000-0005-0000-0000-000014060000}"/>
    <cellStyle name="40% - Accent2 83" xfId="63094" xr:uid="{00000000-0005-0000-0000-000015060000}"/>
    <cellStyle name="40% - Accent2 84" xfId="63114" xr:uid="{00000000-0005-0000-0000-000016060000}"/>
    <cellStyle name="40% - Accent2 85" xfId="63134" xr:uid="{00000000-0005-0000-0000-000017060000}"/>
    <cellStyle name="40% - Accent2 86" xfId="63154" xr:uid="{00000000-0005-0000-0000-000018060000}"/>
    <cellStyle name="40% - Accent2 87" xfId="63174" xr:uid="{00000000-0005-0000-0000-000019060000}"/>
    <cellStyle name="40% - Accent2 88" xfId="63194" xr:uid="{00000000-0005-0000-0000-00001A060000}"/>
    <cellStyle name="40% - Accent2 89" xfId="63214" xr:uid="{00000000-0005-0000-0000-00001B060000}"/>
    <cellStyle name="40% - Accent2 9" xfId="58" xr:uid="{00000000-0005-0000-0000-00001C060000}"/>
    <cellStyle name="40% - Accent2 90" xfId="63234" xr:uid="{00000000-0005-0000-0000-00001D060000}"/>
    <cellStyle name="40% - Accent2 91" xfId="63254" xr:uid="{00000000-0005-0000-0000-00001E060000}"/>
    <cellStyle name="40% - Accent2 92" xfId="63274" xr:uid="{00000000-0005-0000-0000-00001F060000}"/>
    <cellStyle name="40% - Accent2 93" xfId="63294" xr:uid="{00000000-0005-0000-0000-000020060000}"/>
    <cellStyle name="40% - Accent2 94" xfId="63314" xr:uid="{00000000-0005-0000-0000-000021060000}"/>
    <cellStyle name="40% - Accent2 95" xfId="63334" xr:uid="{00000000-0005-0000-0000-000022060000}"/>
    <cellStyle name="40% - Accent2 96" xfId="63354" xr:uid="{00000000-0005-0000-0000-000023060000}"/>
    <cellStyle name="40% - Accent2 97" xfId="63374" xr:uid="{00000000-0005-0000-0000-000024060000}"/>
    <cellStyle name="40% - Accent2 98" xfId="63394" xr:uid="{00000000-0005-0000-0000-000025060000}"/>
    <cellStyle name="40% - Accent2 99" xfId="63414" xr:uid="{00000000-0005-0000-0000-000026060000}"/>
    <cellStyle name="40% - Accent3" xfId="33" builtinId="39" customBuiltin="1"/>
    <cellStyle name="40% - Accent3 10" xfId="427" xr:uid="{00000000-0005-0000-0000-000028060000}"/>
    <cellStyle name="40% - Accent3 100" xfId="62657" xr:uid="{00000000-0005-0000-0000-000029060000}"/>
    <cellStyle name="40% - Accent3 101" xfId="62677" xr:uid="{00000000-0005-0000-0000-00002A060000}"/>
    <cellStyle name="40% - Accent3 102" xfId="62697" xr:uid="{00000000-0005-0000-0000-00002B060000}"/>
    <cellStyle name="40% - Accent3 103" xfId="62717" xr:uid="{00000000-0005-0000-0000-00002C060000}"/>
    <cellStyle name="40% - Accent3 104" xfId="62737" xr:uid="{00000000-0005-0000-0000-00002D060000}"/>
    <cellStyle name="40% - Accent3 105" xfId="62757" xr:uid="{00000000-0005-0000-0000-00002E060000}"/>
    <cellStyle name="40% - Accent3 106" xfId="62777" xr:uid="{00000000-0005-0000-0000-00002F060000}"/>
    <cellStyle name="40% - Accent3 107" xfId="62797" xr:uid="{00000000-0005-0000-0000-000030060000}"/>
    <cellStyle name="40% - Accent3 108" xfId="62817" xr:uid="{00000000-0005-0000-0000-000031060000}"/>
    <cellStyle name="40% - Accent3 109" xfId="62837" xr:uid="{00000000-0005-0000-0000-000032060000}"/>
    <cellStyle name="40% - Accent3 11" xfId="428" xr:uid="{00000000-0005-0000-0000-000033060000}"/>
    <cellStyle name="40% - Accent3 110" xfId="62857" xr:uid="{00000000-0005-0000-0000-000034060000}"/>
    <cellStyle name="40% - Accent3 111" xfId="62877" xr:uid="{00000000-0005-0000-0000-000035060000}"/>
    <cellStyle name="40% - Accent3 112" xfId="62897" xr:uid="{00000000-0005-0000-0000-000036060000}"/>
    <cellStyle name="40% - Accent3 113" xfId="62917" xr:uid="{00000000-0005-0000-0000-000037060000}"/>
    <cellStyle name="40% - Accent3 114" xfId="62937" xr:uid="{00000000-0005-0000-0000-000038060000}"/>
    <cellStyle name="40% - Accent3 115" xfId="62957" xr:uid="{00000000-0005-0000-0000-000039060000}"/>
    <cellStyle name="40% - Accent3 116" xfId="62977" xr:uid="{00000000-0005-0000-0000-00003A060000}"/>
    <cellStyle name="40% - Accent3 117" xfId="62997" xr:uid="{00000000-0005-0000-0000-00003B060000}"/>
    <cellStyle name="40% - Accent3 118" xfId="63017" xr:uid="{00000000-0005-0000-0000-00003C060000}"/>
    <cellStyle name="40% - Accent3 119" xfId="63037" xr:uid="{00000000-0005-0000-0000-00003D060000}"/>
    <cellStyle name="40% - Accent3 12" xfId="429" xr:uid="{00000000-0005-0000-0000-00003E060000}"/>
    <cellStyle name="40% - Accent3 120" xfId="63057" xr:uid="{00000000-0005-0000-0000-00003F060000}"/>
    <cellStyle name="40% - Accent3 121" xfId="63077" xr:uid="{00000000-0005-0000-0000-000040060000}"/>
    <cellStyle name="40% - Accent3 122" xfId="63097" xr:uid="{00000000-0005-0000-0000-000041060000}"/>
    <cellStyle name="40% - Accent3 123" xfId="63117" xr:uid="{00000000-0005-0000-0000-000042060000}"/>
    <cellStyle name="40% - Accent3 124" xfId="63137" xr:uid="{00000000-0005-0000-0000-000043060000}"/>
    <cellStyle name="40% - Accent3 125" xfId="63157" xr:uid="{00000000-0005-0000-0000-000044060000}"/>
    <cellStyle name="40% - Accent3 126" xfId="63177" xr:uid="{00000000-0005-0000-0000-000045060000}"/>
    <cellStyle name="40% - Accent3 127" xfId="63197" xr:uid="{00000000-0005-0000-0000-000046060000}"/>
    <cellStyle name="40% - Accent3 128" xfId="63217" xr:uid="{00000000-0005-0000-0000-000047060000}"/>
    <cellStyle name="40% - Accent3 129" xfId="63237" xr:uid="{00000000-0005-0000-0000-000048060000}"/>
    <cellStyle name="40% - Accent3 13" xfId="430" xr:uid="{00000000-0005-0000-0000-000049060000}"/>
    <cellStyle name="40% - Accent3 130" xfId="63257" xr:uid="{00000000-0005-0000-0000-00004A060000}"/>
    <cellStyle name="40% - Accent3 131" xfId="63277" xr:uid="{00000000-0005-0000-0000-00004B060000}"/>
    <cellStyle name="40% - Accent3 132" xfId="63297" xr:uid="{00000000-0005-0000-0000-00004C060000}"/>
    <cellStyle name="40% - Accent3 133" xfId="63317" xr:uid="{00000000-0005-0000-0000-00004D060000}"/>
    <cellStyle name="40% - Accent3 134" xfId="63337" xr:uid="{00000000-0005-0000-0000-00004E060000}"/>
    <cellStyle name="40% - Accent3 135" xfId="63357" xr:uid="{00000000-0005-0000-0000-00004F060000}"/>
    <cellStyle name="40% - Accent3 136" xfId="63377" xr:uid="{00000000-0005-0000-0000-000050060000}"/>
    <cellStyle name="40% - Accent3 137" xfId="63397" xr:uid="{00000000-0005-0000-0000-000051060000}"/>
    <cellStyle name="40% - Accent3 138" xfId="63417" xr:uid="{00000000-0005-0000-0000-000052060000}"/>
    <cellStyle name="40% - Accent3 139" xfId="63437" xr:uid="{00000000-0005-0000-0000-000053060000}"/>
    <cellStyle name="40% - Accent3 14" xfId="431" xr:uid="{00000000-0005-0000-0000-000054060000}"/>
    <cellStyle name="40% - Accent3 140" xfId="63457" xr:uid="{00000000-0005-0000-0000-000055060000}"/>
    <cellStyle name="40% - Accent3 141" xfId="63477" xr:uid="{00000000-0005-0000-0000-000056060000}"/>
    <cellStyle name="40% - Accent3 142" xfId="63497" xr:uid="{00000000-0005-0000-0000-000057060000}"/>
    <cellStyle name="40% - Accent3 143" xfId="63517" xr:uid="{00000000-0005-0000-0000-000058060000}"/>
    <cellStyle name="40% - Accent3 144" xfId="63537" xr:uid="{00000000-0005-0000-0000-000059060000}"/>
    <cellStyle name="40% - Accent3 145" xfId="63557" xr:uid="{00000000-0005-0000-0000-00005A060000}"/>
    <cellStyle name="40% - Accent3 146" xfId="63577" xr:uid="{00000000-0005-0000-0000-00005B060000}"/>
    <cellStyle name="40% - Accent3 147" xfId="63597" xr:uid="{00000000-0005-0000-0000-00005C060000}"/>
    <cellStyle name="40% - Accent3 148" xfId="63617" xr:uid="{00000000-0005-0000-0000-00005D060000}"/>
    <cellStyle name="40% - Accent3 149" xfId="63637" xr:uid="{00000000-0005-0000-0000-00005E060000}"/>
    <cellStyle name="40% - Accent3 15" xfId="432" xr:uid="{00000000-0005-0000-0000-00005F060000}"/>
    <cellStyle name="40% - Accent3 150" xfId="63657" xr:uid="{00000000-0005-0000-0000-000060060000}"/>
    <cellStyle name="40% - Accent3 151" xfId="63677" xr:uid="{00000000-0005-0000-0000-000061060000}"/>
    <cellStyle name="40% - Accent3 152" xfId="63697" xr:uid="{00000000-0005-0000-0000-000062060000}"/>
    <cellStyle name="40% - Accent3 153" xfId="63717" xr:uid="{00000000-0005-0000-0000-000063060000}"/>
    <cellStyle name="40% - Accent3 154" xfId="63737" xr:uid="{00000000-0005-0000-0000-000064060000}"/>
    <cellStyle name="40% - Accent3 155" xfId="63757" xr:uid="{00000000-0005-0000-0000-000065060000}"/>
    <cellStyle name="40% - Accent3 156" xfId="63777" xr:uid="{00000000-0005-0000-0000-000066060000}"/>
    <cellStyle name="40% - Accent3 157" xfId="63797" xr:uid="{00000000-0005-0000-0000-000067060000}"/>
    <cellStyle name="40% - Accent3 158" xfId="63817" xr:uid="{00000000-0005-0000-0000-000068060000}"/>
    <cellStyle name="40% - Accent3 159" xfId="63837" xr:uid="{00000000-0005-0000-0000-000069060000}"/>
    <cellStyle name="40% - Accent3 16" xfId="433" xr:uid="{00000000-0005-0000-0000-00006A060000}"/>
    <cellStyle name="40% - Accent3 160" xfId="63857" xr:uid="{00000000-0005-0000-0000-00006B060000}"/>
    <cellStyle name="40% - Accent3 161" xfId="63877" xr:uid="{00000000-0005-0000-0000-00006C060000}"/>
    <cellStyle name="40% - Accent3 162" xfId="63897" xr:uid="{00000000-0005-0000-0000-00006D060000}"/>
    <cellStyle name="40% - Accent3 163" xfId="63917" xr:uid="{00000000-0005-0000-0000-00006E060000}"/>
    <cellStyle name="40% - Accent3 164" xfId="63937" xr:uid="{00000000-0005-0000-0000-00006F060000}"/>
    <cellStyle name="40% - Accent3 165" xfId="63957" xr:uid="{00000000-0005-0000-0000-000070060000}"/>
    <cellStyle name="40% - Accent3 166" xfId="63977" xr:uid="{00000000-0005-0000-0000-000071060000}"/>
    <cellStyle name="40% - Accent3 167" xfId="63997" xr:uid="{00000000-0005-0000-0000-000072060000}"/>
    <cellStyle name="40% - Accent3 168" xfId="64017" xr:uid="{00000000-0005-0000-0000-000073060000}"/>
    <cellStyle name="40% - Accent3 169" xfId="64037" xr:uid="{00000000-0005-0000-0000-000074060000}"/>
    <cellStyle name="40% - Accent3 17" xfId="434" xr:uid="{00000000-0005-0000-0000-000075060000}"/>
    <cellStyle name="40% - Accent3 170" xfId="64057" xr:uid="{00000000-0005-0000-0000-000076060000}"/>
    <cellStyle name="40% - Accent3 171" xfId="64077" xr:uid="{00000000-0005-0000-0000-000077060000}"/>
    <cellStyle name="40% - Accent3 172" xfId="64097" xr:uid="{00000000-0005-0000-0000-000078060000}"/>
    <cellStyle name="40% - Accent3 173" xfId="64117" xr:uid="{00000000-0005-0000-0000-000079060000}"/>
    <cellStyle name="40% - Accent3 174" xfId="64137" xr:uid="{00000000-0005-0000-0000-00007A060000}"/>
    <cellStyle name="40% - Accent3 175" xfId="64155" xr:uid="{00000000-0005-0000-0000-00007B060000}"/>
    <cellStyle name="40% - Accent3 176" xfId="64169" xr:uid="{00000000-0005-0000-0000-00007C060000}"/>
    <cellStyle name="40% - Accent3 177" xfId="64183" xr:uid="{00000000-0005-0000-0000-00007D060000}"/>
    <cellStyle name="40% - Accent3 178" xfId="64199" xr:uid="{00000000-0005-0000-0000-00007E060000}"/>
    <cellStyle name="40% - Accent3 179" xfId="64218" xr:uid="{00000000-0005-0000-0000-00007F060000}"/>
    <cellStyle name="40% - Accent3 18" xfId="435" xr:uid="{00000000-0005-0000-0000-000080060000}"/>
    <cellStyle name="40% - Accent3 180" xfId="64232" xr:uid="{00000000-0005-0000-0000-000081060000}"/>
    <cellStyle name="40% - Accent3 181" xfId="64246" xr:uid="{00000000-0005-0000-0000-000082060000}"/>
    <cellStyle name="40% - Accent3 182" xfId="64260" xr:uid="{00000000-0005-0000-0000-000083060000}"/>
    <cellStyle name="40% - Accent3 183" xfId="64276" xr:uid="{00000000-0005-0000-0000-000084060000}"/>
    <cellStyle name="40% - Accent3 184" xfId="64297" xr:uid="{00000000-0005-0000-0000-000085060000}"/>
    <cellStyle name="40% - Accent3 185" xfId="64316" xr:uid="{00000000-0005-0000-0000-000086060000}"/>
    <cellStyle name="40% - Accent3 186" xfId="64330" xr:uid="{00000000-0005-0000-0000-000087060000}"/>
    <cellStyle name="40% - Accent3 187" xfId="64344" xr:uid="{00000000-0005-0000-0000-000088060000}"/>
    <cellStyle name="40% - Accent3 188" xfId="64358" xr:uid="{00000000-0005-0000-0000-000089060000}"/>
    <cellStyle name="40% - Accent3 189" xfId="64372" xr:uid="{00000000-0005-0000-0000-00008A060000}"/>
    <cellStyle name="40% - Accent3 19" xfId="436" xr:uid="{00000000-0005-0000-0000-00008B060000}"/>
    <cellStyle name="40% - Accent3 190" xfId="64386" xr:uid="{00000000-0005-0000-0000-00008C060000}"/>
    <cellStyle name="40% - Accent3 191" xfId="64400" xr:uid="{00000000-0005-0000-0000-00008D060000}"/>
    <cellStyle name="40% - Accent3 192" xfId="64416" xr:uid="{00000000-0005-0000-0000-00008E060000}"/>
    <cellStyle name="40% - Accent3 193" xfId="64436" xr:uid="{00000000-0005-0000-0000-00008F060000}"/>
    <cellStyle name="40% - Accent3 194" xfId="64456" xr:uid="{00000000-0005-0000-0000-000090060000}"/>
    <cellStyle name="40% - Accent3 195" xfId="64476" xr:uid="{00000000-0005-0000-0000-000091060000}"/>
    <cellStyle name="40% - Accent3 196" xfId="64496" xr:uid="{00000000-0005-0000-0000-000092060000}"/>
    <cellStyle name="40% - Accent3 197" xfId="64516" xr:uid="{00000000-0005-0000-0000-000093060000}"/>
    <cellStyle name="40% - Accent3 198" xfId="64536" xr:uid="{00000000-0005-0000-0000-000094060000}"/>
    <cellStyle name="40% - Accent3 199" xfId="64554" xr:uid="{00000000-0005-0000-0000-000095060000}"/>
    <cellStyle name="40% - Accent3 2" xfId="124" xr:uid="{00000000-0005-0000-0000-000096060000}"/>
    <cellStyle name="40% - Accent3 2 2" xfId="125" xr:uid="{00000000-0005-0000-0000-000097060000}"/>
    <cellStyle name="40% - Accent3 2 2 2" xfId="438" xr:uid="{00000000-0005-0000-0000-000098060000}"/>
    <cellStyle name="40% - Accent3 2 2 3" xfId="16522" xr:uid="{00000000-0005-0000-0000-000099060000}"/>
    <cellStyle name="40% - Accent3 2 3" xfId="439" xr:uid="{00000000-0005-0000-0000-00009A060000}"/>
    <cellStyle name="40% - Accent3 2 4" xfId="440" xr:uid="{00000000-0005-0000-0000-00009B060000}"/>
    <cellStyle name="40% - Accent3 2 5" xfId="441" xr:uid="{00000000-0005-0000-0000-00009C060000}"/>
    <cellStyle name="40% - Accent3 2 6" xfId="437" xr:uid="{00000000-0005-0000-0000-00009D060000}"/>
    <cellStyle name="40% - Accent3 2 7" xfId="16521" xr:uid="{00000000-0005-0000-0000-00009E060000}"/>
    <cellStyle name="40% - Accent3 20" xfId="442" xr:uid="{00000000-0005-0000-0000-00009F060000}"/>
    <cellStyle name="40% - Accent3 200" xfId="64568" xr:uid="{00000000-0005-0000-0000-0000A0060000}"/>
    <cellStyle name="40% - Accent3 201" xfId="64584" xr:uid="{00000000-0005-0000-0000-0000A1060000}"/>
    <cellStyle name="40% - Accent3 202" xfId="64604" xr:uid="{00000000-0005-0000-0000-0000A2060000}"/>
    <cellStyle name="40% - Accent3 21" xfId="443" xr:uid="{00000000-0005-0000-0000-0000A3060000}"/>
    <cellStyle name="40% - Accent3 22" xfId="444" xr:uid="{00000000-0005-0000-0000-0000A4060000}"/>
    <cellStyle name="40% - Accent3 23" xfId="445" xr:uid="{00000000-0005-0000-0000-0000A5060000}"/>
    <cellStyle name="40% - Accent3 24" xfId="446" xr:uid="{00000000-0005-0000-0000-0000A6060000}"/>
    <cellStyle name="40% - Accent3 25" xfId="447" xr:uid="{00000000-0005-0000-0000-0000A7060000}"/>
    <cellStyle name="40% - Accent3 26" xfId="448" xr:uid="{00000000-0005-0000-0000-0000A8060000}"/>
    <cellStyle name="40% - Accent3 27" xfId="449" xr:uid="{00000000-0005-0000-0000-0000A9060000}"/>
    <cellStyle name="40% - Accent3 28" xfId="450" xr:uid="{00000000-0005-0000-0000-0000AA060000}"/>
    <cellStyle name="40% - Accent3 29" xfId="451" xr:uid="{00000000-0005-0000-0000-0000AB060000}"/>
    <cellStyle name="40% - Accent3 3" xfId="126" xr:uid="{00000000-0005-0000-0000-0000AC060000}"/>
    <cellStyle name="40% - Accent3 3 2" xfId="452" xr:uid="{00000000-0005-0000-0000-0000AD060000}"/>
    <cellStyle name="40% - Accent3 3 3" xfId="16523" xr:uid="{00000000-0005-0000-0000-0000AE060000}"/>
    <cellStyle name="40% - Accent3 30" xfId="453" xr:uid="{00000000-0005-0000-0000-0000AF060000}"/>
    <cellStyle name="40% - Accent3 31" xfId="454" xr:uid="{00000000-0005-0000-0000-0000B0060000}"/>
    <cellStyle name="40% - Accent3 32" xfId="455" xr:uid="{00000000-0005-0000-0000-0000B1060000}"/>
    <cellStyle name="40% - Accent3 33" xfId="456" xr:uid="{00000000-0005-0000-0000-0000B2060000}"/>
    <cellStyle name="40% - Accent3 34" xfId="457" xr:uid="{00000000-0005-0000-0000-0000B3060000}"/>
    <cellStyle name="40% - Accent3 35" xfId="458" xr:uid="{00000000-0005-0000-0000-0000B4060000}"/>
    <cellStyle name="40% - Accent3 36" xfId="459" xr:uid="{00000000-0005-0000-0000-0000B5060000}"/>
    <cellStyle name="40% - Accent3 37" xfId="460" xr:uid="{00000000-0005-0000-0000-0000B6060000}"/>
    <cellStyle name="40% - Accent3 38" xfId="461" xr:uid="{00000000-0005-0000-0000-0000B7060000}"/>
    <cellStyle name="40% - Accent3 39" xfId="462" xr:uid="{00000000-0005-0000-0000-0000B8060000}"/>
    <cellStyle name="40% - Accent3 4" xfId="463" xr:uid="{00000000-0005-0000-0000-0000B9060000}"/>
    <cellStyle name="40% - Accent3 40" xfId="464" xr:uid="{00000000-0005-0000-0000-0000BA060000}"/>
    <cellStyle name="40% - Accent3 41" xfId="465" xr:uid="{00000000-0005-0000-0000-0000BB060000}"/>
    <cellStyle name="40% - Accent3 42" xfId="466" xr:uid="{00000000-0005-0000-0000-0000BC060000}"/>
    <cellStyle name="40% - Accent3 43" xfId="467" xr:uid="{00000000-0005-0000-0000-0000BD060000}"/>
    <cellStyle name="40% - Accent3 44" xfId="468" xr:uid="{00000000-0005-0000-0000-0000BE060000}"/>
    <cellStyle name="40% - Accent3 45" xfId="469" xr:uid="{00000000-0005-0000-0000-0000BF060000}"/>
    <cellStyle name="40% - Accent3 46" xfId="470" xr:uid="{00000000-0005-0000-0000-0000C0060000}"/>
    <cellStyle name="40% - Accent3 46 2" xfId="16524" xr:uid="{00000000-0005-0000-0000-0000C1060000}"/>
    <cellStyle name="40% - Accent3 47" xfId="471" xr:uid="{00000000-0005-0000-0000-0000C2060000}"/>
    <cellStyle name="40% - Accent3 48" xfId="61" xr:uid="{00000000-0005-0000-0000-0000C3060000}"/>
    <cellStyle name="40% - Accent3 49" xfId="61625" xr:uid="{00000000-0005-0000-0000-0000C4060000}"/>
    <cellStyle name="40% - Accent3 5" xfId="472" xr:uid="{00000000-0005-0000-0000-0000C5060000}"/>
    <cellStyle name="40% - Accent3 50" xfId="61645" xr:uid="{00000000-0005-0000-0000-0000C6060000}"/>
    <cellStyle name="40% - Accent3 51" xfId="61674" xr:uid="{00000000-0005-0000-0000-0000C7060000}"/>
    <cellStyle name="40% - Accent3 52" xfId="61694" xr:uid="{00000000-0005-0000-0000-0000C8060000}"/>
    <cellStyle name="40% - Accent3 53" xfId="61714" xr:uid="{00000000-0005-0000-0000-0000C9060000}"/>
    <cellStyle name="40% - Accent3 54" xfId="61734" xr:uid="{00000000-0005-0000-0000-0000CA060000}"/>
    <cellStyle name="40% - Accent3 55" xfId="61754" xr:uid="{00000000-0005-0000-0000-0000CB060000}"/>
    <cellStyle name="40% - Accent3 56" xfId="61774" xr:uid="{00000000-0005-0000-0000-0000CC060000}"/>
    <cellStyle name="40% - Accent3 57" xfId="61794" xr:uid="{00000000-0005-0000-0000-0000CD060000}"/>
    <cellStyle name="40% - Accent3 58" xfId="61814" xr:uid="{00000000-0005-0000-0000-0000CE060000}"/>
    <cellStyle name="40% - Accent3 59" xfId="61834" xr:uid="{00000000-0005-0000-0000-0000CF060000}"/>
    <cellStyle name="40% - Accent3 6" xfId="473" xr:uid="{00000000-0005-0000-0000-0000D0060000}"/>
    <cellStyle name="40% - Accent3 60" xfId="61854" xr:uid="{00000000-0005-0000-0000-0000D1060000}"/>
    <cellStyle name="40% - Accent3 61" xfId="61874" xr:uid="{00000000-0005-0000-0000-0000D2060000}"/>
    <cellStyle name="40% - Accent3 62" xfId="61894" xr:uid="{00000000-0005-0000-0000-0000D3060000}"/>
    <cellStyle name="40% - Accent3 63" xfId="61915" xr:uid="{00000000-0005-0000-0000-0000D4060000}"/>
    <cellStyle name="40% - Accent3 64" xfId="61935" xr:uid="{00000000-0005-0000-0000-0000D5060000}"/>
    <cellStyle name="40% - Accent3 65" xfId="61956" xr:uid="{00000000-0005-0000-0000-0000D6060000}"/>
    <cellStyle name="40% - Accent3 66" xfId="61977" xr:uid="{00000000-0005-0000-0000-0000D7060000}"/>
    <cellStyle name="40% - Accent3 67" xfId="61997" xr:uid="{00000000-0005-0000-0000-0000D8060000}"/>
    <cellStyle name="40% - Accent3 68" xfId="62017" xr:uid="{00000000-0005-0000-0000-0000D9060000}"/>
    <cellStyle name="40% - Accent3 69" xfId="62037" xr:uid="{00000000-0005-0000-0000-0000DA060000}"/>
    <cellStyle name="40% - Accent3 7" xfId="474" xr:uid="{00000000-0005-0000-0000-0000DB060000}"/>
    <cellStyle name="40% - Accent3 70" xfId="62057" xr:uid="{00000000-0005-0000-0000-0000DC060000}"/>
    <cellStyle name="40% - Accent3 71" xfId="62077" xr:uid="{00000000-0005-0000-0000-0000DD060000}"/>
    <cellStyle name="40% - Accent3 72" xfId="62097" xr:uid="{00000000-0005-0000-0000-0000DE060000}"/>
    <cellStyle name="40% - Accent3 73" xfId="62117" xr:uid="{00000000-0005-0000-0000-0000DF060000}"/>
    <cellStyle name="40% - Accent3 74" xfId="62137" xr:uid="{00000000-0005-0000-0000-0000E0060000}"/>
    <cellStyle name="40% - Accent3 75" xfId="62157" xr:uid="{00000000-0005-0000-0000-0000E1060000}"/>
    <cellStyle name="40% - Accent3 76" xfId="62177" xr:uid="{00000000-0005-0000-0000-0000E2060000}"/>
    <cellStyle name="40% - Accent3 77" xfId="62197" xr:uid="{00000000-0005-0000-0000-0000E3060000}"/>
    <cellStyle name="40% - Accent3 78" xfId="62217" xr:uid="{00000000-0005-0000-0000-0000E4060000}"/>
    <cellStyle name="40% - Accent3 79" xfId="62237" xr:uid="{00000000-0005-0000-0000-0000E5060000}"/>
    <cellStyle name="40% - Accent3 8" xfId="475" xr:uid="{00000000-0005-0000-0000-0000E6060000}"/>
    <cellStyle name="40% - Accent3 80" xfId="62257" xr:uid="{00000000-0005-0000-0000-0000E7060000}"/>
    <cellStyle name="40% - Accent3 81" xfId="62277" xr:uid="{00000000-0005-0000-0000-0000E8060000}"/>
    <cellStyle name="40% - Accent3 82" xfId="62297" xr:uid="{00000000-0005-0000-0000-0000E9060000}"/>
    <cellStyle name="40% - Accent3 83" xfId="62317" xr:uid="{00000000-0005-0000-0000-0000EA060000}"/>
    <cellStyle name="40% - Accent3 84" xfId="62337" xr:uid="{00000000-0005-0000-0000-0000EB060000}"/>
    <cellStyle name="40% - Accent3 85" xfId="62357" xr:uid="{00000000-0005-0000-0000-0000EC060000}"/>
    <cellStyle name="40% - Accent3 86" xfId="62377" xr:uid="{00000000-0005-0000-0000-0000ED060000}"/>
    <cellStyle name="40% - Accent3 87" xfId="62397" xr:uid="{00000000-0005-0000-0000-0000EE060000}"/>
    <cellStyle name="40% - Accent3 88" xfId="62417" xr:uid="{00000000-0005-0000-0000-0000EF060000}"/>
    <cellStyle name="40% - Accent3 89" xfId="62437" xr:uid="{00000000-0005-0000-0000-0000F0060000}"/>
    <cellStyle name="40% - Accent3 9" xfId="476" xr:uid="{00000000-0005-0000-0000-0000F1060000}"/>
    <cellStyle name="40% - Accent3 90" xfId="62457" xr:uid="{00000000-0005-0000-0000-0000F2060000}"/>
    <cellStyle name="40% - Accent3 91" xfId="62477" xr:uid="{00000000-0005-0000-0000-0000F3060000}"/>
    <cellStyle name="40% - Accent3 92" xfId="62497" xr:uid="{00000000-0005-0000-0000-0000F4060000}"/>
    <cellStyle name="40% - Accent3 93" xfId="62517" xr:uid="{00000000-0005-0000-0000-0000F5060000}"/>
    <cellStyle name="40% - Accent3 94" xfId="62537" xr:uid="{00000000-0005-0000-0000-0000F6060000}"/>
    <cellStyle name="40% - Accent3 95" xfId="62557" xr:uid="{00000000-0005-0000-0000-0000F7060000}"/>
    <cellStyle name="40% - Accent3 96" xfId="62577" xr:uid="{00000000-0005-0000-0000-0000F8060000}"/>
    <cellStyle name="40% - Accent3 97" xfId="62597" xr:uid="{00000000-0005-0000-0000-0000F9060000}"/>
    <cellStyle name="40% - Accent3 98" xfId="62617" xr:uid="{00000000-0005-0000-0000-0000FA060000}"/>
    <cellStyle name="40% - Accent3 99" xfId="62637" xr:uid="{00000000-0005-0000-0000-0000FB060000}"/>
    <cellStyle name="40% - Accent4" xfId="37" builtinId="43" customBuiltin="1"/>
    <cellStyle name="40% - Accent4 10" xfId="477" xr:uid="{00000000-0005-0000-0000-0000FD060000}"/>
    <cellStyle name="40% - Accent4 100" xfId="62660" xr:uid="{00000000-0005-0000-0000-0000FE060000}"/>
    <cellStyle name="40% - Accent4 101" xfId="62680" xr:uid="{00000000-0005-0000-0000-0000FF060000}"/>
    <cellStyle name="40% - Accent4 102" xfId="62700" xr:uid="{00000000-0005-0000-0000-000000070000}"/>
    <cellStyle name="40% - Accent4 103" xfId="62720" xr:uid="{00000000-0005-0000-0000-000001070000}"/>
    <cellStyle name="40% - Accent4 104" xfId="62740" xr:uid="{00000000-0005-0000-0000-000002070000}"/>
    <cellStyle name="40% - Accent4 105" xfId="62760" xr:uid="{00000000-0005-0000-0000-000003070000}"/>
    <cellStyle name="40% - Accent4 106" xfId="62780" xr:uid="{00000000-0005-0000-0000-000004070000}"/>
    <cellStyle name="40% - Accent4 107" xfId="62800" xr:uid="{00000000-0005-0000-0000-000005070000}"/>
    <cellStyle name="40% - Accent4 108" xfId="62820" xr:uid="{00000000-0005-0000-0000-000006070000}"/>
    <cellStyle name="40% - Accent4 109" xfId="62840" xr:uid="{00000000-0005-0000-0000-000007070000}"/>
    <cellStyle name="40% - Accent4 11" xfId="478" xr:uid="{00000000-0005-0000-0000-000008070000}"/>
    <cellStyle name="40% - Accent4 110" xfId="62860" xr:uid="{00000000-0005-0000-0000-000009070000}"/>
    <cellStyle name="40% - Accent4 111" xfId="62880" xr:uid="{00000000-0005-0000-0000-00000A070000}"/>
    <cellStyle name="40% - Accent4 112" xfId="62900" xr:uid="{00000000-0005-0000-0000-00000B070000}"/>
    <cellStyle name="40% - Accent4 113" xfId="62920" xr:uid="{00000000-0005-0000-0000-00000C070000}"/>
    <cellStyle name="40% - Accent4 114" xfId="62940" xr:uid="{00000000-0005-0000-0000-00000D070000}"/>
    <cellStyle name="40% - Accent4 115" xfId="62960" xr:uid="{00000000-0005-0000-0000-00000E070000}"/>
    <cellStyle name="40% - Accent4 116" xfId="62980" xr:uid="{00000000-0005-0000-0000-00000F070000}"/>
    <cellStyle name="40% - Accent4 117" xfId="63000" xr:uid="{00000000-0005-0000-0000-000010070000}"/>
    <cellStyle name="40% - Accent4 118" xfId="63020" xr:uid="{00000000-0005-0000-0000-000011070000}"/>
    <cellStyle name="40% - Accent4 119" xfId="63040" xr:uid="{00000000-0005-0000-0000-000012070000}"/>
    <cellStyle name="40% - Accent4 12" xfId="479" xr:uid="{00000000-0005-0000-0000-000013070000}"/>
    <cellStyle name="40% - Accent4 120" xfId="63060" xr:uid="{00000000-0005-0000-0000-000014070000}"/>
    <cellStyle name="40% - Accent4 121" xfId="63080" xr:uid="{00000000-0005-0000-0000-000015070000}"/>
    <cellStyle name="40% - Accent4 122" xfId="63100" xr:uid="{00000000-0005-0000-0000-000016070000}"/>
    <cellStyle name="40% - Accent4 123" xfId="63120" xr:uid="{00000000-0005-0000-0000-000017070000}"/>
    <cellStyle name="40% - Accent4 124" xfId="63140" xr:uid="{00000000-0005-0000-0000-000018070000}"/>
    <cellStyle name="40% - Accent4 125" xfId="63160" xr:uid="{00000000-0005-0000-0000-000019070000}"/>
    <cellStyle name="40% - Accent4 126" xfId="63180" xr:uid="{00000000-0005-0000-0000-00001A070000}"/>
    <cellStyle name="40% - Accent4 127" xfId="63200" xr:uid="{00000000-0005-0000-0000-00001B070000}"/>
    <cellStyle name="40% - Accent4 128" xfId="63220" xr:uid="{00000000-0005-0000-0000-00001C070000}"/>
    <cellStyle name="40% - Accent4 129" xfId="63240" xr:uid="{00000000-0005-0000-0000-00001D070000}"/>
    <cellStyle name="40% - Accent4 13" xfId="480" xr:uid="{00000000-0005-0000-0000-00001E070000}"/>
    <cellStyle name="40% - Accent4 130" xfId="63260" xr:uid="{00000000-0005-0000-0000-00001F070000}"/>
    <cellStyle name="40% - Accent4 131" xfId="63280" xr:uid="{00000000-0005-0000-0000-000020070000}"/>
    <cellStyle name="40% - Accent4 132" xfId="63300" xr:uid="{00000000-0005-0000-0000-000021070000}"/>
    <cellStyle name="40% - Accent4 133" xfId="63320" xr:uid="{00000000-0005-0000-0000-000022070000}"/>
    <cellStyle name="40% - Accent4 134" xfId="63340" xr:uid="{00000000-0005-0000-0000-000023070000}"/>
    <cellStyle name="40% - Accent4 135" xfId="63360" xr:uid="{00000000-0005-0000-0000-000024070000}"/>
    <cellStyle name="40% - Accent4 136" xfId="63380" xr:uid="{00000000-0005-0000-0000-000025070000}"/>
    <cellStyle name="40% - Accent4 137" xfId="63400" xr:uid="{00000000-0005-0000-0000-000026070000}"/>
    <cellStyle name="40% - Accent4 138" xfId="63420" xr:uid="{00000000-0005-0000-0000-000027070000}"/>
    <cellStyle name="40% - Accent4 139" xfId="63440" xr:uid="{00000000-0005-0000-0000-000028070000}"/>
    <cellStyle name="40% - Accent4 14" xfId="481" xr:uid="{00000000-0005-0000-0000-000029070000}"/>
    <cellStyle name="40% - Accent4 140" xfId="63460" xr:uid="{00000000-0005-0000-0000-00002A070000}"/>
    <cellStyle name="40% - Accent4 141" xfId="63480" xr:uid="{00000000-0005-0000-0000-00002B070000}"/>
    <cellStyle name="40% - Accent4 142" xfId="63500" xr:uid="{00000000-0005-0000-0000-00002C070000}"/>
    <cellStyle name="40% - Accent4 143" xfId="63520" xr:uid="{00000000-0005-0000-0000-00002D070000}"/>
    <cellStyle name="40% - Accent4 144" xfId="63540" xr:uid="{00000000-0005-0000-0000-00002E070000}"/>
    <cellStyle name="40% - Accent4 145" xfId="63560" xr:uid="{00000000-0005-0000-0000-00002F070000}"/>
    <cellStyle name="40% - Accent4 146" xfId="63580" xr:uid="{00000000-0005-0000-0000-000030070000}"/>
    <cellStyle name="40% - Accent4 147" xfId="63600" xr:uid="{00000000-0005-0000-0000-000031070000}"/>
    <cellStyle name="40% - Accent4 148" xfId="63620" xr:uid="{00000000-0005-0000-0000-000032070000}"/>
    <cellStyle name="40% - Accent4 149" xfId="63640" xr:uid="{00000000-0005-0000-0000-000033070000}"/>
    <cellStyle name="40% - Accent4 15" xfId="482" xr:uid="{00000000-0005-0000-0000-000034070000}"/>
    <cellStyle name="40% - Accent4 150" xfId="63660" xr:uid="{00000000-0005-0000-0000-000035070000}"/>
    <cellStyle name="40% - Accent4 151" xfId="63680" xr:uid="{00000000-0005-0000-0000-000036070000}"/>
    <cellStyle name="40% - Accent4 152" xfId="63700" xr:uid="{00000000-0005-0000-0000-000037070000}"/>
    <cellStyle name="40% - Accent4 153" xfId="63720" xr:uid="{00000000-0005-0000-0000-000038070000}"/>
    <cellStyle name="40% - Accent4 154" xfId="63740" xr:uid="{00000000-0005-0000-0000-000039070000}"/>
    <cellStyle name="40% - Accent4 155" xfId="63760" xr:uid="{00000000-0005-0000-0000-00003A070000}"/>
    <cellStyle name="40% - Accent4 156" xfId="63780" xr:uid="{00000000-0005-0000-0000-00003B070000}"/>
    <cellStyle name="40% - Accent4 157" xfId="63800" xr:uid="{00000000-0005-0000-0000-00003C070000}"/>
    <cellStyle name="40% - Accent4 158" xfId="63820" xr:uid="{00000000-0005-0000-0000-00003D070000}"/>
    <cellStyle name="40% - Accent4 159" xfId="63840" xr:uid="{00000000-0005-0000-0000-00003E070000}"/>
    <cellStyle name="40% - Accent4 16" xfId="483" xr:uid="{00000000-0005-0000-0000-00003F070000}"/>
    <cellStyle name="40% - Accent4 160" xfId="63860" xr:uid="{00000000-0005-0000-0000-000040070000}"/>
    <cellStyle name="40% - Accent4 161" xfId="63880" xr:uid="{00000000-0005-0000-0000-000041070000}"/>
    <cellStyle name="40% - Accent4 162" xfId="63900" xr:uid="{00000000-0005-0000-0000-000042070000}"/>
    <cellStyle name="40% - Accent4 163" xfId="63920" xr:uid="{00000000-0005-0000-0000-000043070000}"/>
    <cellStyle name="40% - Accent4 164" xfId="63940" xr:uid="{00000000-0005-0000-0000-000044070000}"/>
    <cellStyle name="40% - Accent4 165" xfId="63960" xr:uid="{00000000-0005-0000-0000-000045070000}"/>
    <cellStyle name="40% - Accent4 166" xfId="63980" xr:uid="{00000000-0005-0000-0000-000046070000}"/>
    <cellStyle name="40% - Accent4 167" xfId="64000" xr:uid="{00000000-0005-0000-0000-000047070000}"/>
    <cellStyle name="40% - Accent4 168" xfId="64020" xr:uid="{00000000-0005-0000-0000-000048070000}"/>
    <cellStyle name="40% - Accent4 169" xfId="64040" xr:uid="{00000000-0005-0000-0000-000049070000}"/>
    <cellStyle name="40% - Accent4 17" xfId="484" xr:uid="{00000000-0005-0000-0000-00004A070000}"/>
    <cellStyle name="40% - Accent4 170" xfId="64060" xr:uid="{00000000-0005-0000-0000-00004B070000}"/>
    <cellStyle name="40% - Accent4 171" xfId="64080" xr:uid="{00000000-0005-0000-0000-00004C070000}"/>
    <cellStyle name="40% - Accent4 172" xfId="64100" xr:uid="{00000000-0005-0000-0000-00004D070000}"/>
    <cellStyle name="40% - Accent4 173" xfId="64120" xr:uid="{00000000-0005-0000-0000-00004E070000}"/>
    <cellStyle name="40% - Accent4 174" xfId="64140" xr:uid="{00000000-0005-0000-0000-00004F070000}"/>
    <cellStyle name="40% - Accent4 175" xfId="64157" xr:uid="{00000000-0005-0000-0000-000050070000}"/>
    <cellStyle name="40% - Accent4 176" xfId="64171" xr:uid="{00000000-0005-0000-0000-000051070000}"/>
    <cellStyle name="40% - Accent4 177" xfId="64185" xr:uid="{00000000-0005-0000-0000-000052070000}"/>
    <cellStyle name="40% - Accent4 178" xfId="64202" xr:uid="{00000000-0005-0000-0000-000053070000}"/>
    <cellStyle name="40% - Accent4 179" xfId="64220" xr:uid="{00000000-0005-0000-0000-000054070000}"/>
    <cellStyle name="40% - Accent4 18" xfId="485" xr:uid="{00000000-0005-0000-0000-000055070000}"/>
    <cellStyle name="40% - Accent4 180" xfId="64234" xr:uid="{00000000-0005-0000-0000-000056070000}"/>
    <cellStyle name="40% - Accent4 181" xfId="64248" xr:uid="{00000000-0005-0000-0000-000057070000}"/>
    <cellStyle name="40% - Accent4 182" xfId="64262" xr:uid="{00000000-0005-0000-0000-000058070000}"/>
    <cellStyle name="40% - Accent4 183" xfId="64279" xr:uid="{00000000-0005-0000-0000-000059070000}"/>
    <cellStyle name="40% - Accent4 184" xfId="64300" xr:uid="{00000000-0005-0000-0000-00005A070000}"/>
    <cellStyle name="40% - Accent4 185" xfId="64318" xr:uid="{00000000-0005-0000-0000-00005B070000}"/>
    <cellStyle name="40% - Accent4 186" xfId="64332" xr:uid="{00000000-0005-0000-0000-00005C070000}"/>
    <cellStyle name="40% - Accent4 187" xfId="64346" xr:uid="{00000000-0005-0000-0000-00005D070000}"/>
    <cellStyle name="40% - Accent4 188" xfId="64360" xr:uid="{00000000-0005-0000-0000-00005E070000}"/>
    <cellStyle name="40% - Accent4 189" xfId="64374" xr:uid="{00000000-0005-0000-0000-00005F070000}"/>
    <cellStyle name="40% - Accent4 19" xfId="486" xr:uid="{00000000-0005-0000-0000-000060070000}"/>
    <cellStyle name="40% - Accent4 190" xfId="64388" xr:uid="{00000000-0005-0000-0000-000061070000}"/>
    <cellStyle name="40% - Accent4 191" xfId="64402" xr:uid="{00000000-0005-0000-0000-000062070000}"/>
    <cellStyle name="40% - Accent4 192" xfId="64419" xr:uid="{00000000-0005-0000-0000-000063070000}"/>
    <cellStyle name="40% - Accent4 193" xfId="64439" xr:uid="{00000000-0005-0000-0000-000064070000}"/>
    <cellStyle name="40% - Accent4 194" xfId="64459" xr:uid="{00000000-0005-0000-0000-000065070000}"/>
    <cellStyle name="40% - Accent4 195" xfId="64479" xr:uid="{00000000-0005-0000-0000-000066070000}"/>
    <cellStyle name="40% - Accent4 196" xfId="64499" xr:uid="{00000000-0005-0000-0000-000067070000}"/>
    <cellStyle name="40% - Accent4 197" xfId="64519" xr:uid="{00000000-0005-0000-0000-000068070000}"/>
    <cellStyle name="40% - Accent4 198" xfId="64539" xr:uid="{00000000-0005-0000-0000-000069070000}"/>
    <cellStyle name="40% - Accent4 199" xfId="64556" xr:uid="{00000000-0005-0000-0000-00006A070000}"/>
    <cellStyle name="40% - Accent4 2" xfId="127" xr:uid="{00000000-0005-0000-0000-00006B070000}"/>
    <cellStyle name="40% - Accent4 2 2" xfId="128" xr:uid="{00000000-0005-0000-0000-00006C070000}"/>
    <cellStyle name="40% - Accent4 2 2 2" xfId="488" xr:uid="{00000000-0005-0000-0000-00006D070000}"/>
    <cellStyle name="40% - Accent4 2 2 3" xfId="16526" xr:uid="{00000000-0005-0000-0000-00006E070000}"/>
    <cellStyle name="40% - Accent4 2 3" xfId="489" xr:uid="{00000000-0005-0000-0000-00006F070000}"/>
    <cellStyle name="40% - Accent4 2 4" xfId="490" xr:uid="{00000000-0005-0000-0000-000070070000}"/>
    <cellStyle name="40% - Accent4 2 5" xfId="491" xr:uid="{00000000-0005-0000-0000-000071070000}"/>
    <cellStyle name="40% - Accent4 2 6" xfId="487" xr:uid="{00000000-0005-0000-0000-000072070000}"/>
    <cellStyle name="40% - Accent4 2 7" xfId="16525" xr:uid="{00000000-0005-0000-0000-000073070000}"/>
    <cellStyle name="40% - Accent4 20" xfId="492" xr:uid="{00000000-0005-0000-0000-000074070000}"/>
    <cellStyle name="40% - Accent4 200" xfId="64570" xr:uid="{00000000-0005-0000-0000-000075070000}"/>
    <cellStyle name="40% - Accent4 201" xfId="64587" xr:uid="{00000000-0005-0000-0000-000076070000}"/>
    <cellStyle name="40% - Accent4 202" xfId="64607" xr:uid="{00000000-0005-0000-0000-000077070000}"/>
    <cellStyle name="40% - Accent4 21" xfId="493" xr:uid="{00000000-0005-0000-0000-000078070000}"/>
    <cellStyle name="40% - Accent4 22" xfId="494" xr:uid="{00000000-0005-0000-0000-000079070000}"/>
    <cellStyle name="40% - Accent4 23" xfId="495" xr:uid="{00000000-0005-0000-0000-00007A070000}"/>
    <cellStyle name="40% - Accent4 24" xfId="496" xr:uid="{00000000-0005-0000-0000-00007B070000}"/>
    <cellStyle name="40% - Accent4 25" xfId="497" xr:uid="{00000000-0005-0000-0000-00007C070000}"/>
    <cellStyle name="40% - Accent4 26" xfId="498" xr:uid="{00000000-0005-0000-0000-00007D070000}"/>
    <cellStyle name="40% - Accent4 27" xfId="499" xr:uid="{00000000-0005-0000-0000-00007E070000}"/>
    <cellStyle name="40% - Accent4 28" xfId="500" xr:uid="{00000000-0005-0000-0000-00007F070000}"/>
    <cellStyle name="40% - Accent4 29" xfId="501" xr:uid="{00000000-0005-0000-0000-000080070000}"/>
    <cellStyle name="40% - Accent4 3" xfId="129" xr:uid="{00000000-0005-0000-0000-000081070000}"/>
    <cellStyle name="40% - Accent4 3 2" xfId="502" xr:uid="{00000000-0005-0000-0000-000082070000}"/>
    <cellStyle name="40% - Accent4 3 3" xfId="16527" xr:uid="{00000000-0005-0000-0000-000083070000}"/>
    <cellStyle name="40% - Accent4 30" xfId="503" xr:uid="{00000000-0005-0000-0000-000084070000}"/>
    <cellStyle name="40% - Accent4 31" xfId="504" xr:uid="{00000000-0005-0000-0000-000085070000}"/>
    <cellStyle name="40% - Accent4 32" xfId="505" xr:uid="{00000000-0005-0000-0000-000086070000}"/>
    <cellStyle name="40% - Accent4 33" xfId="506" xr:uid="{00000000-0005-0000-0000-000087070000}"/>
    <cellStyle name="40% - Accent4 34" xfId="507" xr:uid="{00000000-0005-0000-0000-000088070000}"/>
    <cellStyle name="40% - Accent4 35" xfId="508" xr:uid="{00000000-0005-0000-0000-000089070000}"/>
    <cellStyle name="40% - Accent4 36" xfId="509" xr:uid="{00000000-0005-0000-0000-00008A070000}"/>
    <cellStyle name="40% - Accent4 37" xfId="510" xr:uid="{00000000-0005-0000-0000-00008B070000}"/>
    <cellStyle name="40% - Accent4 38" xfId="511" xr:uid="{00000000-0005-0000-0000-00008C070000}"/>
    <cellStyle name="40% - Accent4 39" xfId="512" xr:uid="{00000000-0005-0000-0000-00008D070000}"/>
    <cellStyle name="40% - Accent4 4" xfId="513" xr:uid="{00000000-0005-0000-0000-00008E070000}"/>
    <cellStyle name="40% - Accent4 40" xfId="514" xr:uid="{00000000-0005-0000-0000-00008F070000}"/>
    <cellStyle name="40% - Accent4 41" xfId="515" xr:uid="{00000000-0005-0000-0000-000090070000}"/>
    <cellStyle name="40% - Accent4 42" xfId="516" xr:uid="{00000000-0005-0000-0000-000091070000}"/>
    <cellStyle name="40% - Accent4 43" xfId="517" xr:uid="{00000000-0005-0000-0000-000092070000}"/>
    <cellStyle name="40% - Accent4 44" xfId="518" xr:uid="{00000000-0005-0000-0000-000093070000}"/>
    <cellStyle name="40% - Accent4 45" xfId="519" xr:uid="{00000000-0005-0000-0000-000094070000}"/>
    <cellStyle name="40% - Accent4 46" xfId="520" xr:uid="{00000000-0005-0000-0000-000095070000}"/>
    <cellStyle name="40% - Accent4 46 2" xfId="16528" xr:uid="{00000000-0005-0000-0000-000096070000}"/>
    <cellStyle name="40% - Accent4 47" xfId="521" xr:uid="{00000000-0005-0000-0000-000097070000}"/>
    <cellStyle name="40% - Accent4 48" xfId="64" xr:uid="{00000000-0005-0000-0000-000098070000}"/>
    <cellStyle name="40% - Accent4 49" xfId="61628" xr:uid="{00000000-0005-0000-0000-000099070000}"/>
    <cellStyle name="40% - Accent4 5" xfId="522" xr:uid="{00000000-0005-0000-0000-00009A070000}"/>
    <cellStyle name="40% - Accent4 50" xfId="61646" xr:uid="{00000000-0005-0000-0000-00009B070000}"/>
    <cellStyle name="40% - Accent4 51" xfId="61677" xr:uid="{00000000-0005-0000-0000-00009C070000}"/>
    <cellStyle name="40% - Accent4 52" xfId="61697" xr:uid="{00000000-0005-0000-0000-00009D070000}"/>
    <cellStyle name="40% - Accent4 53" xfId="61717" xr:uid="{00000000-0005-0000-0000-00009E070000}"/>
    <cellStyle name="40% - Accent4 54" xfId="61737" xr:uid="{00000000-0005-0000-0000-00009F070000}"/>
    <cellStyle name="40% - Accent4 55" xfId="61757" xr:uid="{00000000-0005-0000-0000-0000A0070000}"/>
    <cellStyle name="40% - Accent4 56" xfId="61777" xr:uid="{00000000-0005-0000-0000-0000A1070000}"/>
    <cellStyle name="40% - Accent4 57" xfId="61797" xr:uid="{00000000-0005-0000-0000-0000A2070000}"/>
    <cellStyle name="40% - Accent4 58" xfId="61817" xr:uid="{00000000-0005-0000-0000-0000A3070000}"/>
    <cellStyle name="40% - Accent4 59" xfId="61837" xr:uid="{00000000-0005-0000-0000-0000A4070000}"/>
    <cellStyle name="40% - Accent4 6" xfId="523" xr:uid="{00000000-0005-0000-0000-0000A5070000}"/>
    <cellStyle name="40% - Accent4 60" xfId="61857" xr:uid="{00000000-0005-0000-0000-0000A6070000}"/>
    <cellStyle name="40% - Accent4 61" xfId="61877" xr:uid="{00000000-0005-0000-0000-0000A7070000}"/>
    <cellStyle name="40% - Accent4 62" xfId="61897" xr:uid="{00000000-0005-0000-0000-0000A8070000}"/>
    <cellStyle name="40% - Accent4 63" xfId="61918" xr:uid="{00000000-0005-0000-0000-0000A9070000}"/>
    <cellStyle name="40% - Accent4 64" xfId="61938" xr:uid="{00000000-0005-0000-0000-0000AA070000}"/>
    <cellStyle name="40% - Accent4 65" xfId="61959" xr:uid="{00000000-0005-0000-0000-0000AB070000}"/>
    <cellStyle name="40% - Accent4 66" xfId="61980" xr:uid="{00000000-0005-0000-0000-0000AC070000}"/>
    <cellStyle name="40% - Accent4 67" xfId="62000" xr:uid="{00000000-0005-0000-0000-0000AD070000}"/>
    <cellStyle name="40% - Accent4 68" xfId="62020" xr:uid="{00000000-0005-0000-0000-0000AE070000}"/>
    <cellStyle name="40% - Accent4 69" xfId="62040" xr:uid="{00000000-0005-0000-0000-0000AF070000}"/>
    <cellStyle name="40% - Accent4 7" xfId="524" xr:uid="{00000000-0005-0000-0000-0000B0070000}"/>
    <cellStyle name="40% - Accent4 70" xfId="62060" xr:uid="{00000000-0005-0000-0000-0000B1070000}"/>
    <cellStyle name="40% - Accent4 71" xfId="62080" xr:uid="{00000000-0005-0000-0000-0000B2070000}"/>
    <cellStyle name="40% - Accent4 72" xfId="62100" xr:uid="{00000000-0005-0000-0000-0000B3070000}"/>
    <cellStyle name="40% - Accent4 73" xfId="62120" xr:uid="{00000000-0005-0000-0000-0000B4070000}"/>
    <cellStyle name="40% - Accent4 74" xfId="62140" xr:uid="{00000000-0005-0000-0000-0000B5070000}"/>
    <cellStyle name="40% - Accent4 75" xfId="62160" xr:uid="{00000000-0005-0000-0000-0000B6070000}"/>
    <cellStyle name="40% - Accent4 76" xfId="62180" xr:uid="{00000000-0005-0000-0000-0000B7070000}"/>
    <cellStyle name="40% - Accent4 77" xfId="62200" xr:uid="{00000000-0005-0000-0000-0000B8070000}"/>
    <cellStyle name="40% - Accent4 78" xfId="62220" xr:uid="{00000000-0005-0000-0000-0000B9070000}"/>
    <cellStyle name="40% - Accent4 79" xfId="62240" xr:uid="{00000000-0005-0000-0000-0000BA070000}"/>
    <cellStyle name="40% - Accent4 8" xfId="525" xr:uid="{00000000-0005-0000-0000-0000BB070000}"/>
    <cellStyle name="40% - Accent4 80" xfId="62260" xr:uid="{00000000-0005-0000-0000-0000BC070000}"/>
    <cellStyle name="40% - Accent4 81" xfId="62280" xr:uid="{00000000-0005-0000-0000-0000BD070000}"/>
    <cellStyle name="40% - Accent4 82" xfId="62300" xr:uid="{00000000-0005-0000-0000-0000BE070000}"/>
    <cellStyle name="40% - Accent4 83" xfId="62320" xr:uid="{00000000-0005-0000-0000-0000BF070000}"/>
    <cellStyle name="40% - Accent4 84" xfId="62340" xr:uid="{00000000-0005-0000-0000-0000C0070000}"/>
    <cellStyle name="40% - Accent4 85" xfId="62360" xr:uid="{00000000-0005-0000-0000-0000C1070000}"/>
    <cellStyle name="40% - Accent4 86" xfId="62380" xr:uid="{00000000-0005-0000-0000-0000C2070000}"/>
    <cellStyle name="40% - Accent4 87" xfId="62400" xr:uid="{00000000-0005-0000-0000-0000C3070000}"/>
    <cellStyle name="40% - Accent4 88" xfId="62420" xr:uid="{00000000-0005-0000-0000-0000C4070000}"/>
    <cellStyle name="40% - Accent4 89" xfId="62440" xr:uid="{00000000-0005-0000-0000-0000C5070000}"/>
    <cellStyle name="40% - Accent4 9" xfId="526" xr:uid="{00000000-0005-0000-0000-0000C6070000}"/>
    <cellStyle name="40% - Accent4 90" xfId="62460" xr:uid="{00000000-0005-0000-0000-0000C7070000}"/>
    <cellStyle name="40% - Accent4 91" xfId="62480" xr:uid="{00000000-0005-0000-0000-0000C8070000}"/>
    <cellStyle name="40% - Accent4 92" xfId="62500" xr:uid="{00000000-0005-0000-0000-0000C9070000}"/>
    <cellStyle name="40% - Accent4 93" xfId="62520" xr:uid="{00000000-0005-0000-0000-0000CA070000}"/>
    <cellStyle name="40% - Accent4 94" xfId="62540" xr:uid="{00000000-0005-0000-0000-0000CB070000}"/>
    <cellStyle name="40% - Accent4 95" xfId="62560" xr:uid="{00000000-0005-0000-0000-0000CC070000}"/>
    <cellStyle name="40% - Accent4 96" xfId="62580" xr:uid="{00000000-0005-0000-0000-0000CD070000}"/>
    <cellStyle name="40% - Accent4 97" xfId="62600" xr:uid="{00000000-0005-0000-0000-0000CE070000}"/>
    <cellStyle name="40% - Accent4 98" xfId="62620" xr:uid="{00000000-0005-0000-0000-0000CF070000}"/>
    <cellStyle name="40% - Accent4 99" xfId="62640" xr:uid="{00000000-0005-0000-0000-0000D0070000}"/>
    <cellStyle name="40% - Accent5" xfId="41" builtinId="47" customBuiltin="1"/>
    <cellStyle name="40% - Accent5 10" xfId="61631" xr:uid="{00000000-0005-0000-0000-0000D2070000}"/>
    <cellStyle name="40% - Accent5 100" xfId="63443" xr:uid="{00000000-0005-0000-0000-0000D3070000}"/>
    <cellStyle name="40% - Accent5 101" xfId="63463" xr:uid="{00000000-0005-0000-0000-0000D4070000}"/>
    <cellStyle name="40% - Accent5 102" xfId="63483" xr:uid="{00000000-0005-0000-0000-0000D5070000}"/>
    <cellStyle name="40% - Accent5 103" xfId="63503" xr:uid="{00000000-0005-0000-0000-0000D6070000}"/>
    <cellStyle name="40% - Accent5 104" xfId="63523" xr:uid="{00000000-0005-0000-0000-0000D7070000}"/>
    <cellStyle name="40% - Accent5 105" xfId="63543" xr:uid="{00000000-0005-0000-0000-0000D8070000}"/>
    <cellStyle name="40% - Accent5 106" xfId="63563" xr:uid="{00000000-0005-0000-0000-0000D9070000}"/>
    <cellStyle name="40% - Accent5 107" xfId="63583" xr:uid="{00000000-0005-0000-0000-0000DA070000}"/>
    <cellStyle name="40% - Accent5 108" xfId="63603" xr:uid="{00000000-0005-0000-0000-0000DB070000}"/>
    <cellStyle name="40% - Accent5 109" xfId="63623" xr:uid="{00000000-0005-0000-0000-0000DC070000}"/>
    <cellStyle name="40% - Accent5 11" xfId="61647" xr:uid="{00000000-0005-0000-0000-0000DD070000}"/>
    <cellStyle name="40% - Accent5 110" xfId="63643" xr:uid="{00000000-0005-0000-0000-0000DE070000}"/>
    <cellStyle name="40% - Accent5 111" xfId="63663" xr:uid="{00000000-0005-0000-0000-0000DF070000}"/>
    <cellStyle name="40% - Accent5 112" xfId="63683" xr:uid="{00000000-0005-0000-0000-0000E0070000}"/>
    <cellStyle name="40% - Accent5 113" xfId="63703" xr:uid="{00000000-0005-0000-0000-0000E1070000}"/>
    <cellStyle name="40% - Accent5 114" xfId="63723" xr:uid="{00000000-0005-0000-0000-0000E2070000}"/>
    <cellStyle name="40% - Accent5 115" xfId="63743" xr:uid="{00000000-0005-0000-0000-0000E3070000}"/>
    <cellStyle name="40% - Accent5 116" xfId="63763" xr:uid="{00000000-0005-0000-0000-0000E4070000}"/>
    <cellStyle name="40% - Accent5 117" xfId="63783" xr:uid="{00000000-0005-0000-0000-0000E5070000}"/>
    <cellStyle name="40% - Accent5 118" xfId="63803" xr:uid="{00000000-0005-0000-0000-0000E6070000}"/>
    <cellStyle name="40% - Accent5 119" xfId="63823" xr:uid="{00000000-0005-0000-0000-0000E7070000}"/>
    <cellStyle name="40% - Accent5 12" xfId="61680" xr:uid="{00000000-0005-0000-0000-0000E8070000}"/>
    <cellStyle name="40% - Accent5 120" xfId="63843" xr:uid="{00000000-0005-0000-0000-0000E9070000}"/>
    <cellStyle name="40% - Accent5 121" xfId="63863" xr:uid="{00000000-0005-0000-0000-0000EA070000}"/>
    <cellStyle name="40% - Accent5 122" xfId="63883" xr:uid="{00000000-0005-0000-0000-0000EB070000}"/>
    <cellStyle name="40% - Accent5 123" xfId="63903" xr:uid="{00000000-0005-0000-0000-0000EC070000}"/>
    <cellStyle name="40% - Accent5 124" xfId="63923" xr:uid="{00000000-0005-0000-0000-0000ED070000}"/>
    <cellStyle name="40% - Accent5 125" xfId="63943" xr:uid="{00000000-0005-0000-0000-0000EE070000}"/>
    <cellStyle name="40% - Accent5 126" xfId="63963" xr:uid="{00000000-0005-0000-0000-0000EF070000}"/>
    <cellStyle name="40% - Accent5 127" xfId="63983" xr:uid="{00000000-0005-0000-0000-0000F0070000}"/>
    <cellStyle name="40% - Accent5 128" xfId="64003" xr:uid="{00000000-0005-0000-0000-0000F1070000}"/>
    <cellStyle name="40% - Accent5 129" xfId="64023" xr:uid="{00000000-0005-0000-0000-0000F2070000}"/>
    <cellStyle name="40% - Accent5 13" xfId="61700" xr:uid="{00000000-0005-0000-0000-0000F3070000}"/>
    <cellStyle name="40% - Accent5 130" xfId="64043" xr:uid="{00000000-0005-0000-0000-0000F4070000}"/>
    <cellStyle name="40% - Accent5 131" xfId="64063" xr:uid="{00000000-0005-0000-0000-0000F5070000}"/>
    <cellStyle name="40% - Accent5 132" xfId="64083" xr:uid="{00000000-0005-0000-0000-0000F6070000}"/>
    <cellStyle name="40% - Accent5 133" xfId="64103" xr:uid="{00000000-0005-0000-0000-0000F7070000}"/>
    <cellStyle name="40% - Accent5 134" xfId="64123" xr:uid="{00000000-0005-0000-0000-0000F8070000}"/>
    <cellStyle name="40% - Accent5 135" xfId="64143" xr:uid="{00000000-0005-0000-0000-0000F9070000}"/>
    <cellStyle name="40% - Accent5 136" xfId="64159" xr:uid="{00000000-0005-0000-0000-0000FA070000}"/>
    <cellStyle name="40% - Accent5 137" xfId="64173" xr:uid="{00000000-0005-0000-0000-0000FB070000}"/>
    <cellStyle name="40% - Accent5 138" xfId="64187" xr:uid="{00000000-0005-0000-0000-0000FC070000}"/>
    <cellStyle name="40% - Accent5 139" xfId="64205" xr:uid="{00000000-0005-0000-0000-0000FD070000}"/>
    <cellStyle name="40% - Accent5 14" xfId="61720" xr:uid="{00000000-0005-0000-0000-0000FE070000}"/>
    <cellStyle name="40% - Accent5 140" xfId="64222" xr:uid="{00000000-0005-0000-0000-0000FF070000}"/>
    <cellStyle name="40% - Accent5 141" xfId="64236" xr:uid="{00000000-0005-0000-0000-000000080000}"/>
    <cellStyle name="40% - Accent5 142" xfId="64250" xr:uid="{00000000-0005-0000-0000-000001080000}"/>
    <cellStyle name="40% - Accent5 143" xfId="64264" xr:uid="{00000000-0005-0000-0000-000002080000}"/>
    <cellStyle name="40% - Accent5 144" xfId="64282" xr:uid="{00000000-0005-0000-0000-000003080000}"/>
    <cellStyle name="40% - Accent5 145" xfId="64303" xr:uid="{00000000-0005-0000-0000-000004080000}"/>
    <cellStyle name="40% - Accent5 146" xfId="64320" xr:uid="{00000000-0005-0000-0000-000005080000}"/>
    <cellStyle name="40% - Accent5 147" xfId="64334" xr:uid="{00000000-0005-0000-0000-000006080000}"/>
    <cellStyle name="40% - Accent5 148" xfId="64348" xr:uid="{00000000-0005-0000-0000-000007080000}"/>
    <cellStyle name="40% - Accent5 149" xfId="64362" xr:uid="{00000000-0005-0000-0000-000008080000}"/>
    <cellStyle name="40% - Accent5 15" xfId="61740" xr:uid="{00000000-0005-0000-0000-000009080000}"/>
    <cellStyle name="40% - Accent5 150" xfId="64376" xr:uid="{00000000-0005-0000-0000-00000A080000}"/>
    <cellStyle name="40% - Accent5 151" xfId="64390" xr:uid="{00000000-0005-0000-0000-00000B080000}"/>
    <cellStyle name="40% - Accent5 152" xfId="64404" xr:uid="{00000000-0005-0000-0000-00000C080000}"/>
    <cellStyle name="40% - Accent5 153" xfId="64422" xr:uid="{00000000-0005-0000-0000-00000D080000}"/>
    <cellStyle name="40% - Accent5 154" xfId="64442" xr:uid="{00000000-0005-0000-0000-00000E080000}"/>
    <cellStyle name="40% - Accent5 155" xfId="64462" xr:uid="{00000000-0005-0000-0000-00000F080000}"/>
    <cellStyle name="40% - Accent5 156" xfId="64482" xr:uid="{00000000-0005-0000-0000-000010080000}"/>
    <cellStyle name="40% - Accent5 157" xfId="64502" xr:uid="{00000000-0005-0000-0000-000011080000}"/>
    <cellStyle name="40% - Accent5 158" xfId="64522" xr:uid="{00000000-0005-0000-0000-000012080000}"/>
    <cellStyle name="40% - Accent5 159" xfId="64542" xr:uid="{00000000-0005-0000-0000-000013080000}"/>
    <cellStyle name="40% - Accent5 16" xfId="61760" xr:uid="{00000000-0005-0000-0000-000014080000}"/>
    <cellStyle name="40% - Accent5 160" xfId="64558" xr:uid="{00000000-0005-0000-0000-000015080000}"/>
    <cellStyle name="40% - Accent5 161" xfId="64572" xr:uid="{00000000-0005-0000-0000-000016080000}"/>
    <cellStyle name="40% - Accent5 162" xfId="64590" xr:uid="{00000000-0005-0000-0000-000017080000}"/>
    <cellStyle name="40% - Accent5 163" xfId="64610" xr:uid="{00000000-0005-0000-0000-000018080000}"/>
    <cellStyle name="40% - Accent5 17" xfId="61780" xr:uid="{00000000-0005-0000-0000-000019080000}"/>
    <cellStyle name="40% - Accent5 18" xfId="61800" xr:uid="{00000000-0005-0000-0000-00001A080000}"/>
    <cellStyle name="40% - Accent5 19" xfId="61820" xr:uid="{00000000-0005-0000-0000-00001B080000}"/>
    <cellStyle name="40% - Accent5 2" xfId="130" xr:uid="{00000000-0005-0000-0000-00001C080000}"/>
    <cellStyle name="40% - Accent5 2 2" xfId="131" xr:uid="{00000000-0005-0000-0000-00001D080000}"/>
    <cellStyle name="40% - Accent5 2 2 2" xfId="528" xr:uid="{00000000-0005-0000-0000-00001E080000}"/>
    <cellStyle name="40% - Accent5 2 3" xfId="529" xr:uid="{00000000-0005-0000-0000-00001F080000}"/>
    <cellStyle name="40% - Accent5 2 4" xfId="530" xr:uid="{00000000-0005-0000-0000-000020080000}"/>
    <cellStyle name="40% - Accent5 2 5" xfId="531" xr:uid="{00000000-0005-0000-0000-000021080000}"/>
    <cellStyle name="40% - Accent5 2 6" xfId="527" xr:uid="{00000000-0005-0000-0000-000022080000}"/>
    <cellStyle name="40% - Accent5 20" xfId="61840" xr:uid="{00000000-0005-0000-0000-000023080000}"/>
    <cellStyle name="40% - Accent5 21" xfId="61860" xr:uid="{00000000-0005-0000-0000-000024080000}"/>
    <cellStyle name="40% - Accent5 22" xfId="61880" xr:uid="{00000000-0005-0000-0000-000025080000}"/>
    <cellStyle name="40% - Accent5 23" xfId="61900" xr:uid="{00000000-0005-0000-0000-000026080000}"/>
    <cellStyle name="40% - Accent5 24" xfId="61921" xr:uid="{00000000-0005-0000-0000-000027080000}"/>
    <cellStyle name="40% - Accent5 25" xfId="61941" xr:uid="{00000000-0005-0000-0000-000028080000}"/>
    <cellStyle name="40% - Accent5 26" xfId="61962" xr:uid="{00000000-0005-0000-0000-000029080000}"/>
    <cellStyle name="40% - Accent5 27" xfId="61983" xr:uid="{00000000-0005-0000-0000-00002A080000}"/>
    <cellStyle name="40% - Accent5 28" xfId="62003" xr:uid="{00000000-0005-0000-0000-00002B080000}"/>
    <cellStyle name="40% - Accent5 29" xfId="62023" xr:uid="{00000000-0005-0000-0000-00002C080000}"/>
    <cellStyle name="40% - Accent5 3" xfId="132" xr:uid="{00000000-0005-0000-0000-00002D080000}"/>
    <cellStyle name="40% - Accent5 3 2" xfId="532" xr:uid="{00000000-0005-0000-0000-00002E080000}"/>
    <cellStyle name="40% - Accent5 30" xfId="62043" xr:uid="{00000000-0005-0000-0000-00002F080000}"/>
    <cellStyle name="40% - Accent5 31" xfId="62063" xr:uid="{00000000-0005-0000-0000-000030080000}"/>
    <cellStyle name="40% - Accent5 32" xfId="62083" xr:uid="{00000000-0005-0000-0000-000031080000}"/>
    <cellStyle name="40% - Accent5 33" xfId="62103" xr:uid="{00000000-0005-0000-0000-000032080000}"/>
    <cellStyle name="40% - Accent5 34" xfId="62123" xr:uid="{00000000-0005-0000-0000-000033080000}"/>
    <cellStyle name="40% - Accent5 35" xfId="62143" xr:uid="{00000000-0005-0000-0000-000034080000}"/>
    <cellStyle name="40% - Accent5 36" xfId="62163" xr:uid="{00000000-0005-0000-0000-000035080000}"/>
    <cellStyle name="40% - Accent5 37" xfId="62183" xr:uid="{00000000-0005-0000-0000-000036080000}"/>
    <cellStyle name="40% - Accent5 38" xfId="62203" xr:uid="{00000000-0005-0000-0000-000037080000}"/>
    <cellStyle name="40% - Accent5 39" xfId="62223" xr:uid="{00000000-0005-0000-0000-000038080000}"/>
    <cellStyle name="40% - Accent5 4" xfId="533" xr:uid="{00000000-0005-0000-0000-000039080000}"/>
    <cellStyle name="40% - Accent5 40" xfId="62243" xr:uid="{00000000-0005-0000-0000-00003A080000}"/>
    <cellStyle name="40% - Accent5 41" xfId="62263" xr:uid="{00000000-0005-0000-0000-00003B080000}"/>
    <cellStyle name="40% - Accent5 42" xfId="62283" xr:uid="{00000000-0005-0000-0000-00003C080000}"/>
    <cellStyle name="40% - Accent5 43" xfId="62303" xr:uid="{00000000-0005-0000-0000-00003D080000}"/>
    <cellStyle name="40% - Accent5 44" xfId="62323" xr:uid="{00000000-0005-0000-0000-00003E080000}"/>
    <cellStyle name="40% - Accent5 45" xfId="62343" xr:uid="{00000000-0005-0000-0000-00003F080000}"/>
    <cellStyle name="40% - Accent5 46" xfId="62363" xr:uid="{00000000-0005-0000-0000-000040080000}"/>
    <cellStyle name="40% - Accent5 47" xfId="62383" xr:uid="{00000000-0005-0000-0000-000041080000}"/>
    <cellStyle name="40% - Accent5 48" xfId="62403" xr:uid="{00000000-0005-0000-0000-000042080000}"/>
    <cellStyle name="40% - Accent5 49" xfId="62423" xr:uid="{00000000-0005-0000-0000-000043080000}"/>
    <cellStyle name="40% - Accent5 5" xfId="534" xr:uid="{00000000-0005-0000-0000-000044080000}"/>
    <cellStyle name="40% - Accent5 50" xfId="62443" xr:uid="{00000000-0005-0000-0000-000045080000}"/>
    <cellStyle name="40% - Accent5 51" xfId="62463" xr:uid="{00000000-0005-0000-0000-000046080000}"/>
    <cellStyle name="40% - Accent5 52" xfId="62483" xr:uid="{00000000-0005-0000-0000-000047080000}"/>
    <cellStyle name="40% - Accent5 53" xfId="62503" xr:uid="{00000000-0005-0000-0000-000048080000}"/>
    <cellStyle name="40% - Accent5 54" xfId="62523" xr:uid="{00000000-0005-0000-0000-000049080000}"/>
    <cellStyle name="40% - Accent5 55" xfId="62543" xr:uid="{00000000-0005-0000-0000-00004A080000}"/>
    <cellStyle name="40% - Accent5 56" xfId="62563" xr:uid="{00000000-0005-0000-0000-00004B080000}"/>
    <cellStyle name="40% - Accent5 57" xfId="62583" xr:uid="{00000000-0005-0000-0000-00004C080000}"/>
    <cellStyle name="40% - Accent5 58" xfId="62603" xr:uid="{00000000-0005-0000-0000-00004D080000}"/>
    <cellStyle name="40% - Accent5 59" xfId="62623" xr:uid="{00000000-0005-0000-0000-00004E080000}"/>
    <cellStyle name="40% - Accent5 6" xfId="535" xr:uid="{00000000-0005-0000-0000-00004F080000}"/>
    <cellStyle name="40% - Accent5 60" xfId="62643" xr:uid="{00000000-0005-0000-0000-000050080000}"/>
    <cellStyle name="40% - Accent5 61" xfId="62663" xr:uid="{00000000-0005-0000-0000-000051080000}"/>
    <cellStyle name="40% - Accent5 62" xfId="62683" xr:uid="{00000000-0005-0000-0000-000052080000}"/>
    <cellStyle name="40% - Accent5 63" xfId="62703" xr:uid="{00000000-0005-0000-0000-000053080000}"/>
    <cellStyle name="40% - Accent5 64" xfId="62723" xr:uid="{00000000-0005-0000-0000-000054080000}"/>
    <cellStyle name="40% - Accent5 65" xfId="62743" xr:uid="{00000000-0005-0000-0000-000055080000}"/>
    <cellStyle name="40% - Accent5 66" xfId="62763" xr:uid="{00000000-0005-0000-0000-000056080000}"/>
    <cellStyle name="40% - Accent5 67" xfId="62783" xr:uid="{00000000-0005-0000-0000-000057080000}"/>
    <cellStyle name="40% - Accent5 68" xfId="62803" xr:uid="{00000000-0005-0000-0000-000058080000}"/>
    <cellStyle name="40% - Accent5 69" xfId="62823" xr:uid="{00000000-0005-0000-0000-000059080000}"/>
    <cellStyle name="40% - Accent5 7" xfId="536" xr:uid="{00000000-0005-0000-0000-00005A080000}"/>
    <cellStyle name="40% - Accent5 70" xfId="62843" xr:uid="{00000000-0005-0000-0000-00005B080000}"/>
    <cellStyle name="40% - Accent5 71" xfId="62863" xr:uid="{00000000-0005-0000-0000-00005C080000}"/>
    <cellStyle name="40% - Accent5 72" xfId="62883" xr:uid="{00000000-0005-0000-0000-00005D080000}"/>
    <cellStyle name="40% - Accent5 73" xfId="62903" xr:uid="{00000000-0005-0000-0000-00005E080000}"/>
    <cellStyle name="40% - Accent5 74" xfId="62923" xr:uid="{00000000-0005-0000-0000-00005F080000}"/>
    <cellStyle name="40% - Accent5 75" xfId="62943" xr:uid="{00000000-0005-0000-0000-000060080000}"/>
    <cellStyle name="40% - Accent5 76" xfId="62963" xr:uid="{00000000-0005-0000-0000-000061080000}"/>
    <cellStyle name="40% - Accent5 77" xfId="62983" xr:uid="{00000000-0005-0000-0000-000062080000}"/>
    <cellStyle name="40% - Accent5 78" xfId="63003" xr:uid="{00000000-0005-0000-0000-000063080000}"/>
    <cellStyle name="40% - Accent5 79" xfId="63023" xr:uid="{00000000-0005-0000-0000-000064080000}"/>
    <cellStyle name="40% - Accent5 8" xfId="537" xr:uid="{00000000-0005-0000-0000-000065080000}"/>
    <cellStyle name="40% - Accent5 80" xfId="63043" xr:uid="{00000000-0005-0000-0000-000066080000}"/>
    <cellStyle name="40% - Accent5 81" xfId="63063" xr:uid="{00000000-0005-0000-0000-000067080000}"/>
    <cellStyle name="40% - Accent5 82" xfId="63083" xr:uid="{00000000-0005-0000-0000-000068080000}"/>
    <cellStyle name="40% - Accent5 83" xfId="63103" xr:uid="{00000000-0005-0000-0000-000069080000}"/>
    <cellStyle name="40% - Accent5 84" xfId="63123" xr:uid="{00000000-0005-0000-0000-00006A080000}"/>
    <cellStyle name="40% - Accent5 85" xfId="63143" xr:uid="{00000000-0005-0000-0000-00006B080000}"/>
    <cellStyle name="40% - Accent5 86" xfId="63163" xr:uid="{00000000-0005-0000-0000-00006C080000}"/>
    <cellStyle name="40% - Accent5 87" xfId="63183" xr:uid="{00000000-0005-0000-0000-00006D080000}"/>
    <cellStyle name="40% - Accent5 88" xfId="63203" xr:uid="{00000000-0005-0000-0000-00006E080000}"/>
    <cellStyle name="40% - Accent5 89" xfId="63223" xr:uid="{00000000-0005-0000-0000-00006F080000}"/>
    <cellStyle name="40% - Accent5 9" xfId="67" xr:uid="{00000000-0005-0000-0000-000070080000}"/>
    <cellStyle name="40% - Accent5 90" xfId="63243" xr:uid="{00000000-0005-0000-0000-000071080000}"/>
    <cellStyle name="40% - Accent5 91" xfId="63263" xr:uid="{00000000-0005-0000-0000-000072080000}"/>
    <cellStyle name="40% - Accent5 92" xfId="63283" xr:uid="{00000000-0005-0000-0000-000073080000}"/>
    <cellStyle name="40% - Accent5 93" xfId="63303" xr:uid="{00000000-0005-0000-0000-000074080000}"/>
    <cellStyle name="40% - Accent5 94" xfId="63323" xr:uid="{00000000-0005-0000-0000-000075080000}"/>
    <cellStyle name="40% - Accent5 95" xfId="63343" xr:uid="{00000000-0005-0000-0000-000076080000}"/>
    <cellStyle name="40% - Accent5 96" xfId="63363" xr:uid="{00000000-0005-0000-0000-000077080000}"/>
    <cellStyle name="40% - Accent5 97" xfId="63383" xr:uid="{00000000-0005-0000-0000-000078080000}"/>
    <cellStyle name="40% - Accent5 98" xfId="63403" xr:uid="{00000000-0005-0000-0000-000079080000}"/>
    <cellStyle name="40% - Accent5 99" xfId="63423" xr:uid="{00000000-0005-0000-0000-00007A080000}"/>
    <cellStyle name="40% - Accent6" xfId="45" builtinId="51" customBuiltin="1"/>
    <cellStyle name="40% - Accent6 10" xfId="538" xr:uid="{00000000-0005-0000-0000-00007C080000}"/>
    <cellStyle name="40% - Accent6 100" xfId="62666" xr:uid="{00000000-0005-0000-0000-00007D080000}"/>
    <cellStyle name="40% - Accent6 101" xfId="62686" xr:uid="{00000000-0005-0000-0000-00007E080000}"/>
    <cellStyle name="40% - Accent6 102" xfId="62706" xr:uid="{00000000-0005-0000-0000-00007F080000}"/>
    <cellStyle name="40% - Accent6 103" xfId="62726" xr:uid="{00000000-0005-0000-0000-000080080000}"/>
    <cellStyle name="40% - Accent6 104" xfId="62746" xr:uid="{00000000-0005-0000-0000-000081080000}"/>
    <cellStyle name="40% - Accent6 105" xfId="62766" xr:uid="{00000000-0005-0000-0000-000082080000}"/>
    <cellStyle name="40% - Accent6 106" xfId="62786" xr:uid="{00000000-0005-0000-0000-000083080000}"/>
    <cellStyle name="40% - Accent6 107" xfId="62806" xr:uid="{00000000-0005-0000-0000-000084080000}"/>
    <cellStyle name="40% - Accent6 108" xfId="62826" xr:uid="{00000000-0005-0000-0000-000085080000}"/>
    <cellStyle name="40% - Accent6 109" xfId="62846" xr:uid="{00000000-0005-0000-0000-000086080000}"/>
    <cellStyle name="40% - Accent6 11" xfId="539" xr:uid="{00000000-0005-0000-0000-000087080000}"/>
    <cellStyle name="40% - Accent6 110" xfId="62866" xr:uid="{00000000-0005-0000-0000-000088080000}"/>
    <cellStyle name="40% - Accent6 111" xfId="62886" xr:uid="{00000000-0005-0000-0000-000089080000}"/>
    <cellStyle name="40% - Accent6 112" xfId="62906" xr:uid="{00000000-0005-0000-0000-00008A080000}"/>
    <cellStyle name="40% - Accent6 113" xfId="62926" xr:uid="{00000000-0005-0000-0000-00008B080000}"/>
    <cellStyle name="40% - Accent6 114" xfId="62946" xr:uid="{00000000-0005-0000-0000-00008C080000}"/>
    <cellStyle name="40% - Accent6 115" xfId="62966" xr:uid="{00000000-0005-0000-0000-00008D080000}"/>
    <cellStyle name="40% - Accent6 116" xfId="62986" xr:uid="{00000000-0005-0000-0000-00008E080000}"/>
    <cellStyle name="40% - Accent6 117" xfId="63006" xr:uid="{00000000-0005-0000-0000-00008F080000}"/>
    <cellStyle name="40% - Accent6 118" xfId="63026" xr:uid="{00000000-0005-0000-0000-000090080000}"/>
    <cellStyle name="40% - Accent6 119" xfId="63046" xr:uid="{00000000-0005-0000-0000-000091080000}"/>
    <cellStyle name="40% - Accent6 12" xfId="540" xr:uid="{00000000-0005-0000-0000-000092080000}"/>
    <cellStyle name="40% - Accent6 120" xfId="63066" xr:uid="{00000000-0005-0000-0000-000093080000}"/>
    <cellStyle name="40% - Accent6 121" xfId="63086" xr:uid="{00000000-0005-0000-0000-000094080000}"/>
    <cellStyle name="40% - Accent6 122" xfId="63106" xr:uid="{00000000-0005-0000-0000-000095080000}"/>
    <cellStyle name="40% - Accent6 123" xfId="63126" xr:uid="{00000000-0005-0000-0000-000096080000}"/>
    <cellStyle name="40% - Accent6 124" xfId="63146" xr:uid="{00000000-0005-0000-0000-000097080000}"/>
    <cellStyle name="40% - Accent6 125" xfId="63166" xr:uid="{00000000-0005-0000-0000-000098080000}"/>
    <cellStyle name="40% - Accent6 126" xfId="63186" xr:uid="{00000000-0005-0000-0000-000099080000}"/>
    <cellStyle name="40% - Accent6 127" xfId="63206" xr:uid="{00000000-0005-0000-0000-00009A080000}"/>
    <cellStyle name="40% - Accent6 128" xfId="63226" xr:uid="{00000000-0005-0000-0000-00009B080000}"/>
    <cellStyle name="40% - Accent6 129" xfId="63246" xr:uid="{00000000-0005-0000-0000-00009C080000}"/>
    <cellStyle name="40% - Accent6 13" xfId="541" xr:uid="{00000000-0005-0000-0000-00009D080000}"/>
    <cellStyle name="40% - Accent6 130" xfId="63266" xr:uid="{00000000-0005-0000-0000-00009E080000}"/>
    <cellStyle name="40% - Accent6 131" xfId="63286" xr:uid="{00000000-0005-0000-0000-00009F080000}"/>
    <cellStyle name="40% - Accent6 132" xfId="63306" xr:uid="{00000000-0005-0000-0000-0000A0080000}"/>
    <cellStyle name="40% - Accent6 133" xfId="63326" xr:uid="{00000000-0005-0000-0000-0000A1080000}"/>
    <cellStyle name="40% - Accent6 134" xfId="63346" xr:uid="{00000000-0005-0000-0000-0000A2080000}"/>
    <cellStyle name="40% - Accent6 135" xfId="63366" xr:uid="{00000000-0005-0000-0000-0000A3080000}"/>
    <cellStyle name="40% - Accent6 136" xfId="63386" xr:uid="{00000000-0005-0000-0000-0000A4080000}"/>
    <cellStyle name="40% - Accent6 137" xfId="63406" xr:uid="{00000000-0005-0000-0000-0000A5080000}"/>
    <cellStyle name="40% - Accent6 138" xfId="63426" xr:uid="{00000000-0005-0000-0000-0000A6080000}"/>
    <cellStyle name="40% - Accent6 139" xfId="63446" xr:uid="{00000000-0005-0000-0000-0000A7080000}"/>
    <cellStyle name="40% - Accent6 14" xfId="542" xr:uid="{00000000-0005-0000-0000-0000A8080000}"/>
    <cellStyle name="40% - Accent6 140" xfId="63466" xr:uid="{00000000-0005-0000-0000-0000A9080000}"/>
    <cellStyle name="40% - Accent6 141" xfId="63486" xr:uid="{00000000-0005-0000-0000-0000AA080000}"/>
    <cellStyle name="40% - Accent6 142" xfId="63506" xr:uid="{00000000-0005-0000-0000-0000AB080000}"/>
    <cellStyle name="40% - Accent6 143" xfId="63526" xr:uid="{00000000-0005-0000-0000-0000AC080000}"/>
    <cellStyle name="40% - Accent6 144" xfId="63546" xr:uid="{00000000-0005-0000-0000-0000AD080000}"/>
    <cellStyle name="40% - Accent6 145" xfId="63566" xr:uid="{00000000-0005-0000-0000-0000AE080000}"/>
    <cellStyle name="40% - Accent6 146" xfId="63586" xr:uid="{00000000-0005-0000-0000-0000AF080000}"/>
    <cellStyle name="40% - Accent6 147" xfId="63606" xr:uid="{00000000-0005-0000-0000-0000B0080000}"/>
    <cellStyle name="40% - Accent6 148" xfId="63626" xr:uid="{00000000-0005-0000-0000-0000B1080000}"/>
    <cellStyle name="40% - Accent6 149" xfId="63646" xr:uid="{00000000-0005-0000-0000-0000B2080000}"/>
    <cellStyle name="40% - Accent6 15" xfId="543" xr:uid="{00000000-0005-0000-0000-0000B3080000}"/>
    <cellStyle name="40% - Accent6 150" xfId="63666" xr:uid="{00000000-0005-0000-0000-0000B4080000}"/>
    <cellStyle name="40% - Accent6 151" xfId="63686" xr:uid="{00000000-0005-0000-0000-0000B5080000}"/>
    <cellStyle name="40% - Accent6 152" xfId="63706" xr:uid="{00000000-0005-0000-0000-0000B6080000}"/>
    <cellStyle name="40% - Accent6 153" xfId="63726" xr:uid="{00000000-0005-0000-0000-0000B7080000}"/>
    <cellStyle name="40% - Accent6 154" xfId="63746" xr:uid="{00000000-0005-0000-0000-0000B8080000}"/>
    <cellStyle name="40% - Accent6 155" xfId="63766" xr:uid="{00000000-0005-0000-0000-0000B9080000}"/>
    <cellStyle name="40% - Accent6 156" xfId="63786" xr:uid="{00000000-0005-0000-0000-0000BA080000}"/>
    <cellStyle name="40% - Accent6 157" xfId="63806" xr:uid="{00000000-0005-0000-0000-0000BB080000}"/>
    <cellStyle name="40% - Accent6 158" xfId="63826" xr:uid="{00000000-0005-0000-0000-0000BC080000}"/>
    <cellStyle name="40% - Accent6 159" xfId="63846" xr:uid="{00000000-0005-0000-0000-0000BD080000}"/>
    <cellStyle name="40% - Accent6 16" xfId="544" xr:uid="{00000000-0005-0000-0000-0000BE080000}"/>
    <cellStyle name="40% - Accent6 160" xfId="63866" xr:uid="{00000000-0005-0000-0000-0000BF080000}"/>
    <cellStyle name="40% - Accent6 161" xfId="63886" xr:uid="{00000000-0005-0000-0000-0000C0080000}"/>
    <cellStyle name="40% - Accent6 162" xfId="63906" xr:uid="{00000000-0005-0000-0000-0000C1080000}"/>
    <cellStyle name="40% - Accent6 163" xfId="63926" xr:uid="{00000000-0005-0000-0000-0000C2080000}"/>
    <cellStyle name="40% - Accent6 164" xfId="63946" xr:uid="{00000000-0005-0000-0000-0000C3080000}"/>
    <cellStyle name="40% - Accent6 165" xfId="63966" xr:uid="{00000000-0005-0000-0000-0000C4080000}"/>
    <cellStyle name="40% - Accent6 166" xfId="63986" xr:uid="{00000000-0005-0000-0000-0000C5080000}"/>
    <cellStyle name="40% - Accent6 167" xfId="64006" xr:uid="{00000000-0005-0000-0000-0000C6080000}"/>
    <cellStyle name="40% - Accent6 168" xfId="64026" xr:uid="{00000000-0005-0000-0000-0000C7080000}"/>
    <cellStyle name="40% - Accent6 169" xfId="64046" xr:uid="{00000000-0005-0000-0000-0000C8080000}"/>
    <cellStyle name="40% - Accent6 17" xfId="545" xr:uid="{00000000-0005-0000-0000-0000C9080000}"/>
    <cellStyle name="40% - Accent6 170" xfId="64066" xr:uid="{00000000-0005-0000-0000-0000CA080000}"/>
    <cellStyle name="40% - Accent6 171" xfId="64086" xr:uid="{00000000-0005-0000-0000-0000CB080000}"/>
    <cellStyle name="40% - Accent6 172" xfId="64106" xr:uid="{00000000-0005-0000-0000-0000CC080000}"/>
    <cellStyle name="40% - Accent6 173" xfId="64126" xr:uid="{00000000-0005-0000-0000-0000CD080000}"/>
    <cellStyle name="40% - Accent6 174" xfId="64146" xr:uid="{00000000-0005-0000-0000-0000CE080000}"/>
    <cellStyle name="40% - Accent6 175" xfId="64161" xr:uid="{00000000-0005-0000-0000-0000CF080000}"/>
    <cellStyle name="40% - Accent6 176" xfId="64175" xr:uid="{00000000-0005-0000-0000-0000D0080000}"/>
    <cellStyle name="40% - Accent6 177" xfId="64189" xr:uid="{00000000-0005-0000-0000-0000D1080000}"/>
    <cellStyle name="40% - Accent6 178" xfId="64208" xr:uid="{00000000-0005-0000-0000-0000D2080000}"/>
    <cellStyle name="40% - Accent6 179" xfId="64224" xr:uid="{00000000-0005-0000-0000-0000D3080000}"/>
    <cellStyle name="40% - Accent6 18" xfId="546" xr:uid="{00000000-0005-0000-0000-0000D4080000}"/>
    <cellStyle name="40% - Accent6 180" xfId="64238" xr:uid="{00000000-0005-0000-0000-0000D5080000}"/>
    <cellStyle name="40% - Accent6 181" xfId="64252" xr:uid="{00000000-0005-0000-0000-0000D6080000}"/>
    <cellStyle name="40% - Accent6 182" xfId="64266" xr:uid="{00000000-0005-0000-0000-0000D7080000}"/>
    <cellStyle name="40% - Accent6 183" xfId="64285" xr:uid="{00000000-0005-0000-0000-0000D8080000}"/>
    <cellStyle name="40% - Accent6 184" xfId="64306" xr:uid="{00000000-0005-0000-0000-0000D9080000}"/>
    <cellStyle name="40% - Accent6 185" xfId="64322" xr:uid="{00000000-0005-0000-0000-0000DA080000}"/>
    <cellStyle name="40% - Accent6 186" xfId="64336" xr:uid="{00000000-0005-0000-0000-0000DB080000}"/>
    <cellStyle name="40% - Accent6 187" xfId="64350" xr:uid="{00000000-0005-0000-0000-0000DC080000}"/>
    <cellStyle name="40% - Accent6 188" xfId="64364" xr:uid="{00000000-0005-0000-0000-0000DD080000}"/>
    <cellStyle name="40% - Accent6 189" xfId="64378" xr:uid="{00000000-0005-0000-0000-0000DE080000}"/>
    <cellStyle name="40% - Accent6 19" xfId="547" xr:uid="{00000000-0005-0000-0000-0000DF080000}"/>
    <cellStyle name="40% - Accent6 190" xfId="64392" xr:uid="{00000000-0005-0000-0000-0000E0080000}"/>
    <cellStyle name="40% - Accent6 191" xfId="64406" xr:uid="{00000000-0005-0000-0000-0000E1080000}"/>
    <cellStyle name="40% - Accent6 192" xfId="64425" xr:uid="{00000000-0005-0000-0000-0000E2080000}"/>
    <cellStyle name="40% - Accent6 193" xfId="64445" xr:uid="{00000000-0005-0000-0000-0000E3080000}"/>
    <cellStyle name="40% - Accent6 194" xfId="64465" xr:uid="{00000000-0005-0000-0000-0000E4080000}"/>
    <cellStyle name="40% - Accent6 195" xfId="64485" xr:uid="{00000000-0005-0000-0000-0000E5080000}"/>
    <cellStyle name="40% - Accent6 196" xfId="64505" xr:uid="{00000000-0005-0000-0000-0000E6080000}"/>
    <cellStyle name="40% - Accent6 197" xfId="64525" xr:uid="{00000000-0005-0000-0000-0000E7080000}"/>
    <cellStyle name="40% - Accent6 198" xfId="64545" xr:uid="{00000000-0005-0000-0000-0000E8080000}"/>
    <cellStyle name="40% - Accent6 199" xfId="64560" xr:uid="{00000000-0005-0000-0000-0000E9080000}"/>
    <cellStyle name="40% - Accent6 2" xfId="133" xr:uid="{00000000-0005-0000-0000-0000EA080000}"/>
    <cellStyle name="40% - Accent6 2 2" xfId="134" xr:uid="{00000000-0005-0000-0000-0000EB080000}"/>
    <cellStyle name="40% - Accent6 2 2 2" xfId="549" xr:uid="{00000000-0005-0000-0000-0000EC080000}"/>
    <cellStyle name="40% - Accent6 2 2 3" xfId="16530" xr:uid="{00000000-0005-0000-0000-0000ED080000}"/>
    <cellStyle name="40% - Accent6 2 3" xfId="550" xr:uid="{00000000-0005-0000-0000-0000EE080000}"/>
    <cellStyle name="40% - Accent6 2 4" xfId="551" xr:uid="{00000000-0005-0000-0000-0000EF080000}"/>
    <cellStyle name="40% - Accent6 2 5" xfId="552" xr:uid="{00000000-0005-0000-0000-0000F0080000}"/>
    <cellStyle name="40% - Accent6 2 6" xfId="548" xr:uid="{00000000-0005-0000-0000-0000F1080000}"/>
    <cellStyle name="40% - Accent6 2 7" xfId="16529" xr:uid="{00000000-0005-0000-0000-0000F2080000}"/>
    <cellStyle name="40% - Accent6 20" xfId="553" xr:uid="{00000000-0005-0000-0000-0000F3080000}"/>
    <cellStyle name="40% - Accent6 200" xfId="64574" xr:uid="{00000000-0005-0000-0000-0000F4080000}"/>
    <cellStyle name="40% - Accent6 201" xfId="64593" xr:uid="{00000000-0005-0000-0000-0000F5080000}"/>
    <cellStyle name="40% - Accent6 202" xfId="64613" xr:uid="{00000000-0005-0000-0000-0000F6080000}"/>
    <cellStyle name="40% - Accent6 21" xfId="554" xr:uid="{00000000-0005-0000-0000-0000F7080000}"/>
    <cellStyle name="40% - Accent6 22" xfId="555" xr:uid="{00000000-0005-0000-0000-0000F8080000}"/>
    <cellStyle name="40% - Accent6 23" xfId="556" xr:uid="{00000000-0005-0000-0000-0000F9080000}"/>
    <cellStyle name="40% - Accent6 24" xfId="557" xr:uid="{00000000-0005-0000-0000-0000FA080000}"/>
    <cellStyle name="40% - Accent6 25" xfId="558" xr:uid="{00000000-0005-0000-0000-0000FB080000}"/>
    <cellStyle name="40% - Accent6 26" xfId="559" xr:uid="{00000000-0005-0000-0000-0000FC080000}"/>
    <cellStyle name="40% - Accent6 27" xfId="560" xr:uid="{00000000-0005-0000-0000-0000FD080000}"/>
    <cellStyle name="40% - Accent6 28" xfId="561" xr:uid="{00000000-0005-0000-0000-0000FE080000}"/>
    <cellStyle name="40% - Accent6 29" xfId="562" xr:uid="{00000000-0005-0000-0000-0000FF080000}"/>
    <cellStyle name="40% - Accent6 3" xfId="135" xr:uid="{00000000-0005-0000-0000-000000090000}"/>
    <cellStyle name="40% - Accent6 3 2" xfId="563" xr:uid="{00000000-0005-0000-0000-000001090000}"/>
    <cellStyle name="40% - Accent6 3 3" xfId="16531" xr:uid="{00000000-0005-0000-0000-000002090000}"/>
    <cellStyle name="40% - Accent6 30" xfId="564" xr:uid="{00000000-0005-0000-0000-000003090000}"/>
    <cellStyle name="40% - Accent6 31" xfId="565" xr:uid="{00000000-0005-0000-0000-000004090000}"/>
    <cellStyle name="40% - Accent6 32" xfId="566" xr:uid="{00000000-0005-0000-0000-000005090000}"/>
    <cellStyle name="40% - Accent6 33" xfId="567" xr:uid="{00000000-0005-0000-0000-000006090000}"/>
    <cellStyle name="40% - Accent6 34" xfId="568" xr:uid="{00000000-0005-0000-0000-000007090000}"/>
    <cellStyle name="40% - Accent6 35" xfId="569" xr:uid="{00000000-0005-0000-0000-000008090000}"/>
    <cellStyle name="40% - Accent6 36" xfId="570" xr:uid="{00000000-0005-0000-0000-000009090000}"/>
    <cellStyle name="40% - Accent6 37" xfId="571" xr:uid="{00000000-0005-0000-0000-00000A090000}"/>
    <cellStyle name="40% - Accent6 38" xfId="572" xr:uid="{00000000-0005-0000-0000-00000B090000}"/>
    <cellStyle name="40% - Accent6 39" xfId="573" xr:uid="{00000000-0005-0000-0000-00000C090000}"/>
    <cellStyle name="40% - Accent6 4" xfId="574" xr:uid="{00000000-0005-0000-0000-00000D090000}"/>
    <cellStyle name="40% - Accent6 40" xfId="575" xr:uid="{00000000-0005-0000-0000-00000E090000}"/>
    <cellStyle name="40% - Accent6 41" xfId="576" xr:uid="{00000000-0005-0000-0000-00000F090000}"/>
    <cellStyle name="40% - Accent6 42" xfId="577" xr:uid="{00000000-0005-0000-0000-000010090000}"/>
    <cellStyle name="40% - Accent6 43" xfId="578" xr:uid="{00000000-0005-0000-0000-000011090000}"/>
    <cellStyle name="40% - Accent6 44" xfId="579" xr:uid="{00000000-0005-0000-0000-000012090000}"/>
    <cellStyle name="40% - Accent6 45" xfId="580" xr:uid="{00000000-0005-0000-0000-000013090000}"/>
    <cellStyle name="40% - Accent6 46" xfId="581" xr:uid="{00000000-0005-0000-0000-000014090000}"/>
    <cellStyle name="40% - Accent6 46 2" xfId="16532" xr:uid="{00000000-0005-0000-0000-000015090000}"/>
    <cellStyle name="40% - Accent6 47" xfId="582" xr:uid="{00000000-0005-0000-0000-000016090000}"/>
    <cellStyle name="40% - Accent6 48" xfId="70" xr:uid="{00000000-0005-0000-0000-000017090000}"/>
    <cellStyle name="40% - Accent6 49" xfId="61634" xr:uid="{00000000-0005-0000-0000-000018090000}"/>
    <cellStyle name="40% - Accent6 5" xfId="583" xr:uid="{00000000-0005-0000-0000-000019090000}"/>
    <cellStyle name="40% - Accent6 50" xfId="61648" xr:uid="{00000000-0005-0000-0000-00001A090000}"/>
    <cellStyle name="40% - Accent6 51" xfId="61683" xr:uid="{00000000-0005-0000-0000-00001B090000}"/>
    <cellStyle name="40% - Accent6 52" xfId="61703" xr:uid="{00000000-0005-0000-0000-00001C090000}"/>
    <cellStyle name="40% - Accent6 53" xfId="61723" xr:uid="{00000000-0005-0000-0000-00001D090000}"/>
    <cellStyle name="40% - Accent6 54" xfId="61743" xr:uid="{00000000-0005-0000-0000-00001E090000}"/>
    <cellStyle name="40% - Accent6 55" xfId="61763" xr:uid="{00000000-0005-0000-0000-00001F090000}"/>
    <cellStyle name="40% - Accent6 56" xfId="61783" xr:uid="{00000000-0005-0000-0000-000020090000}"/>
    <cellStyle name="40% - Accent6 57" xfId="61803" xr:uid="{00000000-0005-0000-0000-000021090000}"/>
    <cellStyle name="40% - Accent6 58" xfId="61823" xr:uid="{00000000-0005-0000-0000-000022090000}"/>
    <cellStyle name="40% - Accent6 59" xfId="61843" xr:uid="{00000000-0005-0000-0000-000023090000}"/>
    <cellStyle name="40% - Accent6 6" xfId="584" xr:uid="{00000000-0005-0000-0000-000024090000}"/>
    <cellStyle name="40% - Accent6 60" xfId="61863" xr:uid="{00000000-0005-0000-0000-000025090000}"/>
    <cellStyle name="40% - Accent6 61" xfId="61883" xr:uid="{00000000-0005-0000-0000-000026090000}"/>
    <cellStyle name="40% - Accent6 62" xfId="61903" xr:uid="{00000000-0005-0000-0000-000027090000}"/>
    <cellStyle name="40% - Accent6 63" xfId="61924" xr:uid="{00000000-0005-0000-0000-000028090000}"/>
    <cellStyle name="40% - Accent6 64" xfId="61944" xr:uid="{00000000-0005-0000-0000-000029090000}"/>
    <cellStyle name="40% - Accent6 65" xfId="61965" xr:uid="{00000000-0005-0000-0000-00002A090000}"/>
    <cellStyle name="40% - Accent6 66" xfId="61986" xr:uid="{00000000-0005-0000-0000-00002B090000}"/>
    <cellStyle name="40% - Accent6 67" xfId="62006" xr:uid="{00000000-0005-0000-0000-00002C090000}"/>
    <cellStyle name="40% - Accent6 68" xfId="62026" xr:uid="{00000000-0005-0000-0000-00002D090000}"/>
    <cellStyle name="40% - Accent6 69" xfId="62046" xr:uid="{00000000-0005-0000-0000-00002E090000}"/>
    <cellStyle name="40% - Accent6 7" xfId="585" xr:uid="{00000000-0005-0000-0000-00002F090000}"/>
    <cellStyle name="40% - Accent6 70" xfId="62066" xr:uid="{00000000-0005-0000-0000-000030090000}"/>
    <cellStyle name="40% - Accent6 71" xfId="62086" xr:uid="{00000000-0005-0000-0000-000031090000}"/>
    <cellStyle name="40% - Accent6 72" xfId="62106" xr:uid="{00000000-0005-0000-0000-000032090000}"/>
    <cellStyle name="40% - Accent6 73" xfId="62126" xr:uid="{00000000-0005-0000-0000-000033090000}"/>
    <cellStyle name="40% - Accent6 74" xfId="62146" xr:uid="{00000000-0005-0000-0000-000034090000}"/>
    <cellStyle name="40% - Accent6 75" xfId="62166" xr:uid="{00000000-0005-0000-0000-000035090000}"/>
    <cellStyle name="40% - Accent6 76" xfId="62186" xr:uid="{00000000-0005-0000-0000-000036090000}"/>
    <cellStyle name="40% - Accent6 77" xfId="62206" xr:uid="{00000000-0005-0000-0000-000037090000}"/>
    <cellStyle name="40% - Accent6 78" xfId="62226" xr:uid="{00000000-0005-0000-0000-000038090000}"/>
    <cellStyle name="40% - Accent6 79" xfId="62246" xr:uid="{00000000-0005-0000-0000-000039090000}"/>
    <cellStyle name="40% - Accent6 8" xfId="586" xr:uid="{00000000-0005-0000-0000-00003A090000}"/>
    <cellStyle name="40% - Accent6 80" xfId="62266" xr:uid="{00000000-0005-0000-0000-00003B090000}"/>
    <cellStyle name="40% - Accent6 81" xfId="62286" xr:uid="{00000000-0005-0000-0000-00003C090000}"/>
    <cellStyle name="40% - Accent6 82" xfId="62306" xr:uid="{00000000-0005-0000-0000-00003D090000}"/>
    <cellStyle name="40% - Accent6 83" xfId="62326" xr:uid="{00000000-0005-0000-0000-00003E090000}"/>
    <cellStyle name="40% - Accent6 84" xfId="62346" xr:uid="{00000000-0005-0000-0000-00003F090000}"/>
    <cellStyle name="40% - Accent6 85" xfId="62366" xr:uid="{00000000-0005-0000-0000-000040090000}"/>
    <cellStyle name="40% - Accent6 86" xfId="62386" xr:uid="{00000000-0005-0000-0000-000041090000}"/>
    <cellStyle name="40% - Accent6 87" xfId="62406" xr:uid="{00000000-0005-0000-0000-000042090000}"/>
    <cellStyle name="40% - Accent6 88" xfId="62426" xr:uid="{00000000-0005-0000-0000-000043090000}"/>
    <cellStyle name="40% - Accent6 89" xfId="62446" xr:uid="{00000000-0005-0000-0000-000044090000}"/>
    <cellStyle name="40% - Accent6 9" xfId="587" xr:uid="{00000000-0005-0000-0000-000045090000}"/>
    <cellStyle name="40% - Accent6 90" xfId="62466" xr:uid="{00000000-0005-0000-0000-000046090000}"/>
    <cellStyle name="40% - Accent6 91" xfId="62486" xr:uid="{00000000-0005-0000-0000-000047090000}"/>
    <cellStyle name="40% - Accent6 92" xfId="62506" xr:uid="{00000000-0005-0000-0000-000048090000}"/>
    <cellStyle name="40% - Accent6 93" xfId="62526" xr:uid="{00000000-0005-0000-0000-000049090000}"/>
    <cellStyle name="40% - Accent6 94" xfId="62546" xr:uid="{00000000-0005-0000-0000-00004A090000}"/>
    <cellStyle name="40% - Accent6 95" xfId="62566" xr:uid="{00000000-0005-0000-0000-00004B090000}"/>
    <cellStyle name="40% - Accent6 96" xfId="62586" xr:uid="{00000000-0005-0000-0000-00004C090000}"/>
    <cellStyle name="40% - Accent6 97" xfId="62606" xr:uid="{00000000-0005-0000-0000-00004D090000}"/>
    <cellStyle name="40% - Accent6 98" xfId="62626" xr:uid="{00000000-0005-0000-0000-00004E090000}"/>
    <cellStyle name="40% - Accent6 99" xfId="62646" xr:uid="{00000000-0005-0000-0000-00004F090000}"/>
    <cellStyle name="60% - Accent1" xfId="26" builtinId="32" customBuiltin="1"/>
    <cellStyle name="60% - Accent1 10" xfId="588" xr:uid="{00000000-0005-0000-0000-000051090000}"/>
    <cellStyle name="60% - Accent1 100" xfId="62652" xr:uid="{00000000-0005-0000-0000-000052090000}"/>
    <cellStyle name="60% - Accent1 101" xfId="62672" xr:uid="{00000000-0005-0000-0000-000053090000}"/>
    <cellStyle name="60% - Accent1 102" xfId="62692" xr:uid="{00000000-0005-0000-0000-000054090000}"/>
    <cellStyle name="60% - Accent1 103" xfId="62712" xr:uid="{00000000-0005-0000-0000-000055090000}"/>
    <cellStyle name="60% - Accent1 104" xfId="62732" xr:uid="{00000000-0005-0000-0000-000056090000}"/>
    <cellStyle name="60% - Accent1 105" xfId="62752" xr:uid="{00000000-0005-0000-0000-000057090000}"/>
    <cellStyle name="60% - Accent1 106" xfId="62772" xr:uid="{00000000-0005-0000-0000-000058090000}"/>
    <cellStyle name="60% - Accent1 107" xfId="62792" xr:uid="{00000000-0005-0000-0000-000059090000}"/>
    <cellStyle name="60% - Accent1 108" xfId="62812" xr:uid="{00000000-0005-0000-0000-00005A090000}"/>
    <cellStyle name="60% - Accent1 109" xfId="62832" xr:uid="{00000000-0005-0000-0000-00005B090000}"/>
    <cellStyle name="60% - Accent1 11" xfId="589" xr:uid="{00000000-0005-0000-0000-00005C090000}"/>
    <cellStyle name="60% - Accent1 110" xfId="62852" xr:uid="{00000000-0005-0000-0000-00005D090000}"/>
    <cellStyle name="60% - Accent1 111" xfId="62872" xr:uid="{00000000-0005-0000-0000-00005E090000}"/>
    <cellStyle name="60% - Accent1 112" xfId="62892" xr:uid="{00000000-0005-0000-0000-00005F090000}"/>
    <cellStyle name="60% - Accent1 113" xfId="62912" xr:uid="{00000000-0005-0000-0000-000060090000}"/>
    <cellStyle name="60% - Accent1 114" xfId="62932" xr:uid="{00000000-0005-0000-0000-000061090000}"/>
    <cellStyle name="60% - Accent1 115" xfId="62952" xr:uid="{00000000-0005-0000-0000-000062090000}"/>
    <cellStyle name="60% - Accent1 116" xfId="62972" xr:uid="{00000000-0005-0000-0000-000063090000}"/>
    <cellStyle name="60% - Accent1 117" xfId="62992" xr:uid="{00000000-0005-0000-0000-000064090000}"/>
    <cellStyle name="60% - Accent1 118" xfId="63012" xr:uid="{00000000-0005-0000-0000-000065090000}"/>
    <cellStyle name="60% - Accent1 119" xfId="63032" xr:uid="{00000000-0005-0000-0000-000066090000}"/>
    <cellStyle name="60% - Accent1 12" xfId="590" xr:uid="{00000000-0005-0000-0000-000067090000}"/>
    <cellStyle name="60% - Accent1 120" xfId="63052" xr:uid="{00000000-0005-0000-0000-000068090000}"/>
    <cellStyle name="60% - Accent1 121" xfId="63072" xr:uid="{00000000-0005-0000-0000-000069090000}"/>
    <cellStyle name="60% - Accent1 122" xfId="63092" xr:uid="{00000000-0005-0000-0000-00006A090000}"/>
    <cellStyle name="60% - Accent1 123" xfId="63112" xr:uid="{00000000-0005-0000-0000-00006B090000}"/>
    <cellStyle name="60% - Accent1 124" xfId="63132" xr:uid="{00000000-0005-0000-0000-00006C090000}"/>
    <cellStyle name="60% - Accent1 125" xfId="63152" xr:uid="{00000000-0005-0000-0000-00006D090000}"/>
    <cellStyle name="60% - Accent1 126" xfId="63172" xr:uid="{00000000-0005-0000-0000-00006E090000}"/>
    <cellStyle name="60% - Accent1 127" xfId="63192" xr:uid="{00000000-0005-0000-0000-00006F090000}"/>
    <cellStyle name="60% - Accent1 128" xfId="63212" xr:uid="{00000000-0005-0000-0000-000070090000}"/>
    <cellStyle name="60% - Accent1 129" xfId="63232" xr:uid="{00000000-0005-0000-0000-000071090000}"/>
    <cellStyle name="60% - Accent1 13" xfId="591" xr:uid="{00000000-0005-0000-0000-000072090000}"/>
    <cellStyle name="60% - Accent1 13 2" xfId="592" xr:uid="{00000000-0005-0000-0000-000073090000}"/>
    <cellStyle name="60% - Accent1 130" xfId="63252" xr:uid="{00000000-0005-0000-0000-000074090000}"/>
    <cellStyle name="60% - Accent1 131" xfId="63272" xr:uid="{00000000-0005-0000-0000-000075090000}"/>
    <cellStyle name="60% - Accent1 132" xfId="63292" xr:uid="{00000000-0005-0000-0000-000076090000}"/>
    <cellStyle name="60% - Accent1 133" xfId="63312" xr:uid="{00000000-0005-0000-0000-000077090000}"/>
    <cellStyle name="60% - Accent1 134" xfId="63332" xr:uid="{00000000-0005-0000-0000-000078090000}"/>
    <cellStyle name="60% - Accent1 135" xfId="63352" xr:uid="{00000000-0005-0000-0000-000079090000}"/>
    <cellStyle name="60% - Accent1 136" xfId="63372" xr:uid="{00000000-0005-0000-0000-00007A090000}"/>
    <cellStyle name="60% - Accent1 137" xfId="63392" xr:uid="{00000000-0005-0000-0000-00007B090000}"/>
    <cellStyle name="60% - Accent1 138" xfId="63412" xr:uid="{00000000-0005-0000-0000-00007C090000}"/>
    <cellStyle name="60% - Accent1 139" xfId="63432" xr:uid="{00000000-0005-0000-0000-00007D090000}"/>
    <cellStyle name="60% - Accent1 14" xfId="593" xr:uid="{00000000-0005-0000-0000-00007E090000}"/>
    <cellStyle name="60% - Accent1 14 2" xfId="594" xr:uid="{00000000-0005-0000-0000-00007F090000}"/>
    <cellStyle name="60% - Accent1 140" xfId="63452" xr:uid="{00000000-0005-0000-0000-000080090000}"/>
    <cellStyle name="60% - Accent1 141" xfId="63472" xr:uid="{00000000-0005-0000-0000-000081090000}"/>
    <cellStyle name="60% - Accent1 142" xfId="63492" xr:uid="{00000000-0005-0000-0000-000082090000}"/>
    <cellStyle name="60% - Accent1 143" xfId="63512" xr:uid="{00000000-0005-0000-0000-000083090000}"/>
    <cellStyle name="60% - Accent1 144" xfId="63532" xr:uid="{00000000-0005-0000-0000-000084090000}"/>
    <cellStyle name="60% - Accent1 145" xfId="63552" xr:uid="{00000000-0005-0000-0000-000085090000}"/>
    <cellStyle name="60% - Accent1 146" xfId="63572" xr:uid="{00000000-0005-0000-0000-000086090000}"/>
    <cellStyle name="60% - Accent1 147" xfId="63592" xr:uid="{00000000-0005-0000-0000-000087090000}"/>
    <cellStyle name="60% - Accent1 148" xfId="63612" xr:uid="{00000000-0005-0000-0000-000088090000}"/>
    <cellStyle name="60% - Accent1 149" xfId="63632" xr:uid="{00000000-0005-0000-0000-000089090000}"/>
    <cellStyle name="60% - Accent1 15" xfId="595" xr:uid="{00000000-0005-0000-0000-00008A090000}"/>
    <cellStyle name="60% - Accent1 15 2" xfId="596" xr:uid="{00000000-0005-0000-0000-00008B090000}"/>
    <cellStyle name="60% - Accent1 150" xfId="63652" xr:uid="{00000000-0005-0000-0000-00008C090000}"/>
    <cellStyle name="60% - Accent1 151" xfId="63672" xr:uid="{00000000-0005-0000-0000-00008D090000}"/>
    <cellStyle name="60% - Accent1 152" xfId="63692" xr:uid="{00000000-0005-0000-0000-00008E090000}"/>
    <cellStyle name="60% - Accent1 153" xfId="63712" xr:uid="{00000000-0005-0000-0000-00008F090000}"/>
    <cellStyle name="60% - Accent1 154" xfId="63732" xr:uid="{00000000-0005-0000-0000-000090090000}"/>
    <cellStyle name="60% - Accent1 155" xfId="63752" xr:uid="{00000000-0005-0000-0000-000091090000}"/>
    <cellStyle name="60% - Accent1 156" xfId="63772" xr:uid="{00000000-0005-0000-0000-000092090000}"/>
    <cellStyle name="60% - Accent1 157" xfId="63792" xr:uid="{00000000-0005-0000-0000-000093090000}"/>
    <cellStyle name="60% - Accent1 158" xfId="63812" xr:uid="{00000000-0005-0000-0000-000094090000}"/>
    <cellStyle name="60% - Accent1 159" xfId="63832" xr:uid="{00000000-0005-0000-0000-000095090000}"/>
    <cellStyle name="60% - Accent1 16" xfId="597" xr:uid="{00000000-0005-0000-0000-000096090000}"/>
    <cellStyle name="60% - Accent1 16 2" xfId="598" xr:uid="{00000000-0005-0000-0000-000097090000}"/>
    <cellStyle name="60% - Accent1 160" xfId="63852" xr:uid="{00000000-0005-0000-0000-000098090000}"/>
    <cellStyle name="60% - Accent1 161" xfId="63872" xr:uid="{00000000-0005-0000-0000-000099090000}"/>
    <cellStyle name="60% - Accent1 162" xfId="63892" xr:uid="{00000000-0005-0000-0000-00009A090000}"/>
    <cellStyle name="60% - Accent1 163" xfId="63912" xr:uid="{00000000-0005-0000-0000-00009B090000}"/>
    <cellStyle name="60% - Accent1 164" xfId="63932" xr:uid="{00000000-0005-0000-0000-00009C090000}"/>
    <cellStyle name="60% - Accent1 165" xfId="63952" xr:uid="{00000000-0005-0000-0000-00009D090000}"/>
    <cellStyle name="60% - Accent1 166" xfId="63972" xr:uid="{00000000-0005-0000-0000-00009E090000}"/>
    <cellStyle name="60% - Accent1 167" xfId="63992" xr:uid="{00000000-0005-0000-0000-00009F090000}"/>
    <cellStyle name="60% - Accent1 168" xfId="64012" xr:uid="{00000000-0005-0000-0000-0000A0090000}"/>
    <cellStyle name="60% - Accent1 169" xfId="64032" xr:uid="{00000000-0005-0000-0000-0000A1090000}"/>
    <cellStyle name="60% - Accent1 17" xfId="599" xr:uid="{00000000-0005-0000-0000-0000A2090000}"/>
    <cellStyle name="60% - Accent1 17 2" xfId="600" xr:uid="{00000000-0005-0000-0000-0000A3090000}"/>
    <cellStyle name="60% - Accent1 17 3" xfId="601" xr:uid="{00000000-0005-0000-0000-0000A4090000}"/>
    <cellStyle name="60% - Accent1 17 3 2" xfId="602" xr:uid="{00000000-0005-0000-0000-0000A5090000}"/>
    <cellStyle name="60% - Accent1 170" xfId="64052" xr:uid="{00000000-0005-0000-0000-0000A6090000}"/>
    <cellStyle name="60% - Accent1 171" xfId="64072" xr:uid="{00000000-0005-0000-0000-0000A7090000}"/>
    <cellStyle name="60% - Accent1 172" xfId="64092" xr:uid="{00000000-0005-0000-0000-0000A8090000}"/>
    <cellStyle name="60% - Accent1 173" xfId="64112" xr:uid="{00000000-0005-0000-0000-0000A9090000}"/>
    <cellStyle name="60% - Accent1 174" xfId="64132" xr:uid="{00000000-0005-0000-0000-0000AA090000}"/>
    <cellStyle name="60% - Accent1 175" xfId="64194" xr:uid="{00000000-0005-0000-0000-0000AB090000}"/>
    <cellStyle name="60% - Accent1 176" xfId="64271" xr:uid="{00000000-0005-0000-0000-0000AC090000}"/>
    <cellStyle name="60% - Accent1 177" xfId="64292" xr:uid="{00000000-0005-0000-0000-0000AD090000}"/>
    <cellStyle name="60% - Accent1 178" xfId="64411" xr:uid="{00000000-0005-0000-0000-0000AE090000}"/>
    <cellStyle name="60% - Accent1 179" xfId="64431" xr:uid="{00000000-0005-0000-0000-0000AF090000}"/>
    <cellStyle name="60% - Accent1 18" xfId="603" xr:uid="{00000000-0005-0000-0000-0000B0090000}"/>
    <cellStyle name="60% - Accent1 18 2" xfId="604" xr:uid="{00000000-0005-0000-0000-0000B1090000}"/>
    <cellStyle name="60% - Accent1 180" xfId="64451" xr:uid="{00000000-0005-0000-0000-0000B2090000}"/>
    <cellStyle name="60% - Accent1 181" xfId="64471" xr:uid="{00000000-0005-0000-0000-0000B3090000}"/>
    <cellStyle name="60% - Accent1 182" xfId="64491" xr:uid="{00000000-0005-0000-0000-0000B4090000}"/>
    <cellStyle name="60% - Accent1 183" xfId="64511" xr:uid="{00000000-0005-0000-0000-0000B5090000}"/>
    <cellStyle name="60% - Accent1 184" xfId="64531" xr:uid="{00000000-0005-0000-0000-0000B6090000}"/>
    <cellStyle name="60% - Accent1 185" xfId="64579" xr:uid="{00000000-0005-0000-0000-0000B7090000}"/>
    <cellStyle name="60% - Accent1 186" xfId="64599" xr:uid="{00000000-0005-0000-0000-0000B8090000}"/>
    <cellStyle name="60% - Accent1 19" xfId="605" xr:uid="{00000000-0005-0000-0000-0000B9090000}"/>
    <cellStyle name="60% - Accent1 2" xfId="606" xr:uid="{00000000-0005-0000-0000-0000BA090000}"/>
    <cellStyle name="60% - Accent1 2 2" xfId="607" xr:uid="{00000000-0005-0000-0000-0000BB090000}"/>
    <cellStyle name="60% - Accent1 2 3" xfId="608" xr:uid="{00000000-0005-0000-0000-0000BC090000}"/>
    <cellStyle name="60% - Accent1 2 4" xfId="609" xr:uid="{00000000-0005-0000-0000-0000BD090000}"/>
    <cellStyle name="60% - Accent1 2 5" xfId="610" xr:uid="{00000000-0005-0000-0000-0000BE090000}"/>
    <cellStyle name="60% - Accent1 20" xfId="611" xr:uid="{00000000-0005-0000-0000-0000BF090000}"/>
    <cellStyle name="60% - Accent1 20 2" xfId="612" xr:uid="{00000000-0005-0000-0000-0000C0090000}"/>
    <cellStyle name="60% - Accent1 21" xfId="613" xr:uid="{00000000-0005-0000-0000-0000C1090000}"/>
    <cellStyle name="60% - Accent1 21 2" xfId="614" xr:uid="{00000000-0005-0000-0000-0000C2090000}"/>
    <cellStyle name="60% - Accent1 22" xfId="615" xr:uid="{00000000-0005-0000-0000-0000C3090000}"/>
    <cellStyle name="60% - Accent1 22 2" xfId="616" xr:uid="{00000000-0005-0000-0000-0000C4090000}"/>
    <cellStyle name="60% - Accent1 23" xfId="617" xr:uid="{00000000-0005-0000-0000-0000C5090000}"/>
    <cellStyle name="60% - Accent1 23 2" xfId="618" xr:uid="{00000000-0005-0000-0000-0000C6090000}"/>
    <cellStyle name="60% - Accent1 24" xfId="619" xr:uid="{00000000-0005-0000-0000-0000C7090000}"/>
    <cellStyle name="60% - Accent1 25" xfId="620" xr:uid="{00000000-0005-0000-0000-0000C8090000}"/>
    <cellStyle name="60% - Accent1 25 2" xfId="621" xr:uid="{00000000-0005-0000-0000-0000C9090000}"/>
    <cellStyle name="60% - Accent1 26" xfId="622" xr:uid="{00000000-0005-0000-0000-0000CA090000}"/>
    <cellStyle name="60% - Accent1 27" xfId="623" xr:uid="{00000000-0005-0000-0000-0000CB090000}"/>
    <cellStyle name="60% - Accent1 27 2" xfId="624" xr:uid="{00000000-0005-0000-0000-0000CC090000}"/>
    <cellStyle name="60% - Accent1 28" xfId="625" xr:uid="{00000000-0005-0000-0000-0000CD090000}"/>
    <cellStyle name="60% - Accent1 28 2" xfId="626" xr:uid="{00000000-0005-0000-0000-0000CE090000}"/>
    <cellStyle name="60% - Accent1 29" xfId="627" xr:uid="{00000000-0005-0000-0000-0000CF090000}"/>
    <cellStyle name="60% - Accent1 29 2" xfId="628" xr:uid="{00000000-0005-0000-0000-0000D0090000}"/>
    <cellStyle name="60% - Accent1 3" xfId="629" xr:uid="{00000000-0005-0000-0000-0000D1090000}"/>
    <cellStyle name="60% - Accent1 30" xfId="630" xr:uid="{00000000-0005-0000-0000-0000D2090000}"/>
    <cellStyle name="60% - Accent1 30 2" xfId="631" xr:uid="{00000000-0005-0000-0000-0000D3090000}"/>
    <cellStyle name="60% - Accent1 31" xfId="632" xr:uid="{00000000-0005-0000-0000-0000D4090000}"/>
    <cellStyle name="60% - Accent1 32" xfId="633" xr:uid="{00000000-0005-0000-0000-0000D5090000}"/>
    <cellStyle name="60% - Accent1 32 2" xfId="634" xr:uid="{00000000-0005-0000-0000-0000D6090000}"/>
    <cellStyle name="60% - Accent1 33" xfId="635" xr:uid="{00000000-0005-0000-0000-0000D7090000}"/>
    <cellStyle name="60% - Accent1 33 2" xfId="636" xr:uid="{00000000-0005-0000-0000-0000D8090000}"/>
    <cellStyle name="60% - Accent1 34" xfId="637" xr:uid="{00000000-0005-0000-0000-0000D9090000}"/>
    <cellStyle name="60% - Accent1 34 2" xfId="638" xr:uid="{00000000-0005-0000-0000-0000DA090000}"/>
    <cellStyle name="60% - Accent1 35" xfId="639" xr:uid="{00000000-0005-0000-0000-0000DB090000}"/>
    <cellStyle name="60% - Accent1 35 2" xfId="640" xr:uid="{00000000-0005-0000-0000-0000DC090000}"/>
    <cellStyle name="60% - Accent1 36" xfId="641" xr:uid="{00000000-0005-0000-0000-0000DD090000}"/>
    <cellStyle name="60% - Accent1 36 2" xfId="642" xr:uid="{00000000-0005-0000-0000-0000DE090000}"/>
    <cellStyle name="60% - Accent1 37" xfId="643" xr:uid="{00000000-0005-0000-0000-0000DF090000}"/>
    <cellStyle name="60% - Accent1 38" xfId="644" xr:uid="{00000000-0005-0000-0000-0000E0090000}"/>
    <cellStyle name="60% - Accent1 38 2" xfId="645" xr:uid="{00000000-0005-0000-0000-0000E1090000}"/>
    <cellStyle name="60% - Accent1 39" xfId="646" xr:uid="{00000000-0005-0000-0000-0000E2090000}"/>
    <cellStyle name="60% - Accent1 39 2" xfId="647" xr:uid="{00000000-0005-0000-0000-0000E3090000}"/>
    <cellStyle name="60% - Accent1 4" xfId="648" xr:uid="{00000000-0005-0000-0000-0000E4090000}"/>
    <cellStyle name="60% - Accent1 40" xfId="649" xr:uid="{00000000-0005-0000-0000-0000E5090000}"/>
    <cellStyle name="60% - Accent1 40 2" xfId="650" xr:uid="{00000000-0005-0000-0000-0000E6090000}"/>
    <cellStyle name="60% - Accent1 41" xfId="651" xr:uid="{00000000-0005-0000-0000-0000E7090000}"/>
    <cellStyle name="60% - Accent1 41 2" xfId="652" xr:uid="{00000000-0005-0000-0000-0000E8090000}"/>
    <cellStyle name="60% - Accent1 42" xfId="653" xr:uid="{00000000-0005-0000-0000-0000E9090000}"/>
    <cellStyle name="60% - Accent1 43" xfId="654" xr:uid="{00000000-0005-0000-0000-0000EA090000}"/>
    <cellStyle name="60% - Accent1 43 2" xfId="655" xr:uid="{00000000-0005-0000-0000-0000EB090000}"/>
    <cellStyle name="60% - Accent1 44" xfId="656" xr:uid="{00000000-0005-0000-0000-0000EC090000}"/>
    <cellStyle name="60% - Accent1 45" xfId="657" xr:uid="{00000000-0005-0000-0000-0000ED090000}"/>
    <cellStyle name="60% - Accent1 45 2" xfId="16567" xr:uid="{00000000-0005-0000-0000-0000EE090000}"/>
    <cellStyle name="60% - Accent1 46" xfId="658" xr:uid="{00000000-0005-0000-0000-0000EF090000}"/>
    <cellStyle name="60% - Accent1 46 2" xfId="16568" xr:uid="{00000000-0005-0000-0000-0000F0090000}"/>
    <cellStyle name="60% - Accent1 47" xfId="659" xr:uid="{00000000-0005-0000-0000-0000F1090000}"/>
    <cellStyle name="60% - Accent1 48" xfId="56" xr:uid="{00000000-0005-0000-0000-0000F2090000}"/>
    <cellStyle name="60% - Accent1 49" xfId="61620" xr:uid="{00000000-0005-0000-0000-0000F3090000}"/>
    <cellStyle name="60% - Accent1 5" xfId="660" xr:uid="{00000000-0005-0000-0000-0000F4090000}"/>
    <cellStyle name="60% - Accent1 50" xfId="61649" xr:uid="{00000000-0005-0000-0000-0000F5090000}"/>
    <cellStyle name="60% - Accent1 51" xfId="61669" xr:uid="{00000000-0005-0000-0000-0000F6090000}"/>
    <cellStyle name="60% - Accent1 52" xfId="61689" xr:uid="{00000000-0005-0000-0000-0000F7090000}"/>
    <cellStyle name="60% - Accent1 53" xfId="61709" xr:uid="{00000000-0005-0000-0000-0000F8090000}"/>
    <cellStyle name="60% - Accent1 54" xfId="61729" xr:uid="{00000000-0005-0000-0000-0000F9090000}"/>
    <cellStyle name="60% - Accent1 55" xfId="61749" xr:uid="{00000000-0005-0000-0000-0000FA090000}"/>
    <cellStyle name="60% - Accent1 56" xfId="61769" xr:uid="{00000000-0005-0000-0000-0000FB090000}"/>
    <cellStyle name="60% - Accent1 57" xfId="61789" xr:uid="{00000000-0005-0000-0000-0000FC090000}"/>
    <cellStyle name="60% - Accent1 58" xfId="61809" xr:uid="{00000000-0005-0000-0000-0000FD090000}"/>
    <cellStyle name="60% - Accent1 59" xfId="61829" xr:uid="{00000000-0005-0000-0000-0000FE090000}"/>
    <cellStyle name="60% - Accent1 6" xfId="661" xr:uid="{00000000-0005-0000-0000-0000FF090000}"/>
    <cellStyle name="60% - Accent1 60" xfId="61849" xr:uid="{00000000-0005-0000-0000-0000000A0000}"/>
    <cellStyle name="60% - Accent1 61" xfId="61869" xr:uid="{00000000-0005-0000-0000-0000010A0000}"/>
    <cellStyle name="60% - Accent1 62" xfId="61889" xr:uid="{00000000-0005-0000-0000-0000020A0000}"/>
    <cellStyle name="60% - Accent1 63" xfId="61910" xr:uid="{00000000-0005-0000-0000-0000030A0000}"/>
    <cellStyle name="60% - Accent1 64" xfId="61930" xr:uid="{00000000-0005-0000-0000-0000040A0000}"/>
    <cellStyle name="60% - Accent1 65" xfId="61951" xr:uid="{00000000-0005-0000-0000-0000050A0000}"/>
    <cellStyle name="60% - Accent1 66" xfId="61972" xr:uid="{00000000-0005-0000-0000-0000060A0000}"/>
    <cellStyle name="60% - Accent1 67" xfId="61992" xr:uid="{00000000-0005-0000-0000-0000070A0000}"/>
    <cellStyle name="60% - Accent1 68" xfId="62012" xr:uid="{00000000-0005-0000-0000-0000080A0000}"/>
    <cellStyle name="60% - Accent1 69" xfId="62032" xr:uid="{00000000-0005-0000-0000-0000090A0000}"/>
    <cellStyle name="60% - Accent1 7" xfId="662" xr:uid="{00000000-0005-0000-0000-00000A0A0000}"/>
    <cellStyle name="60% - Accent1 70" xfId="62052" xr:uid="{00000000-0005-0000-0000-00000B0A0000}"/>
    <cellStyle name="60% - Accent1 71" xfId="62072" xr:uid="{00000000-0005-0000-0000-00000C0A0000}"/>
    <cellStyle name="60% - Accent1 72" xfId="62092" xr:uid="{00000000-0005-0000-0000-00000D0A0000}"/>
    <cellStyle name="60% - Accent1 73" xfId="62112" xr:uid="{00000000-0005-0000-0000-00000E0A0000}"/>
    <cellStyle name="60% - Accent1 74" xfId="62132" xr:uid="{00000000-0005-0000-0000-00000F0A0000}"/>
    <cellStyle name="60% - Accent1 75" xfId="62152" xr:uid="{00000000-0005-0000-0000-0000100A0000}"/>
    <cellStyle name="60% - Accent1 76" xfId="62172" xr:uid="{00000000-0005-0000-0000-0000110A0000}"/>
    <cellStyle name="60% - Accent1 77" xfId="62192" xr:uid="{00000000-0005-0000-0000-0000120A0000}"/>
    <cellStyle name="60% - Accent1 78" xfId="62212" xr:uid="{00000000-0005-0000-0000-0000130A0000}"/>
    <cellStyle name="60% - Accent1 79" xfId="62232" xr:uid="{00000000-0005-0000-0000-0000140A0000}"/>
    <cellStyle name="60% - Accent1 8" xfId="663" xr:uid="{00000000-0005-0000-0000-0000150A0000}"/>
    <cellStyle name="60% - Accent1 80" xfId="62252" xr:uid="{00000000-0005-0000-0000-0000160A0000}"/>
    <cellStyle name="60% - Accent1 81" xfId="62272" xr:uid="{00000000-0005-0000-0000-0000170A0000}"/>
    <cellStyle name="60% - Accent1 82" xfId="62292" xr:uid="{00000000-0005-0000-0000-0000180A0000}"/>
    <cellStyle name="60% - Accent1 83" xfId="62312" xr:uid="{00000000-0005-0000-0000-0000190A0000}"/>
    <cellStyle name="60% - Accent1 84" xfId="62332" xr:uid="{00000000-0005-0000-0000-00001A0A0000}"/>
    <cellStyle name="60% - Accent1 85" xfId="62352" xr:uid="{00000000-0005-0000-0000-00001B0A0000}"/>
    <cellStyle name="60% - Accent1 86" xfId="62372" xr:uid="{00000000-0005-0000-0000-00001C0A0000}"/>
    <cellStyle name="60% - Accent1 87" xfId="62392" xr:uid="{00000000-0005-0000-0000-00001D0A0000}"/>
    <cellStyle name="60% - Accent1 88" xfId="62412" xr:uid="{00000000-0005-0000-0000-00001E0A0000}"/>
    <cellStyle name="60% - Accent1 89" xfId="62432" xr:uid="{00000000-0005-0000-0000-00001F0A0000}"/>
    <cellStyle name="60% - Accent1 9" xfId="664" xr:uid="{00000000-0005-0000-0000-0000200A0000}"/>
    <cellStyle name="60% - Accent1 90" xfId="62452" xr:uid="{00000000-0005-0000-0000-0000210A0000}"/>
    <cellStyle name="60% - Accent1 91" xfId="62472" xr:uid="{00000000-0005-0000-0000-0000220A0000}"/>
    <cellStyle name="60% - Accent1 92" xfId="62492" xr:uid="{00000000-0005-0000-0000-0000230A0000}"/>
    <cellStyle name="60% - Accent1 93" xfId="62512" xr:uid="{00000000-0005-0000-0000-0000240A0000}"/>
    <cellStyle name="60% - Accent1 94" xfId="62532" xr:uid="{00000000-0005-0000-0000-0000250A0000}"/>
    <cellStyle name="60% - Accent1 95" xfId="62552" xr:uid="{00000000-0005-0000-0000-0000260A0000}"/>
    <cellStyle name="60% - Accent1 96" xfId="62572" xr:uid="{00000000-0005-0000-0000-0000270A0000}"/>
    <cellStyle name="60% - Accent1 97" xfId="62592" xr:uid="{00000000-0005-0000-0000-0000280A0000}"/>
    <cellStyle name="60% - Accent1 98" xfId="62612" xr:uid="{00000000-0005-0000-0000-0000290A0000}"/>
    <cellStyle name="60% - Accent1 99" xfId="62632" xr:uid="{00000000-0005-0000-0000-00002A0A0000}"/>
    <cellStyle name="60% - Accent2" xfId="30" builtinId="36" customBuiltin="1"/>
    <cellStyle name="60% - Accent2 10" xfId="665" xr:uid="{00000000-0005-0000-0000-00002C0A0000}"/>
    <cellStyle name="60% - Accent2 100" xfId="62655" xr:uid="{00000000-0005-0000-0000-00002D0A0000}"/>
    <cellStyle name="60% - Accent2 101" xfId="62675" xr:uid="{00000000-0005-0000-0000-00002E0A0000}"/>
    <cellStyle name="60% - Accent2 102" xfId="62695" xr:uid="{00000000-0005-0000-0000-00002F0A0000}"/>
    <cellStyle name="60% - Accent2 103" xfId="62715" xr:uid="{00000000-0005-0000-0000-0000300A0000}"/>
    <cellStyle name="60% - Accent2 104" xfId="62735" xr:uid="{00000000-0005-0000-0000-0000310A0000}"/>
    <cellStyle name="60% - Accent2 105" xfId="62755" xr:uid="{00000000-0005-0000-0000-0000320A0000}"/>
    <cellStyle name="60% - Accent2 106" xfId="62775" xr:uid="{00000000-0005-0000-0000-0000330A0000}"/>
    <cellStyle name="60% - Accent2 107" xfId="62795" xr:uid="{00000000-0005-0000-0000-0000340A0000}"/>
    <cellStyle name="60% - Accent2 108" xfId="62815" xr:uid="{00000000-0005-0000-0000-0000350A0000}"/>
    <cellStyle name="60% - Accent2 109" xfId="62835" xr:uid="{00000000-0005-0000-0000-0000360A0000}"/>
    <cellStyle name="60% - Accent2 11" xfId="666" xr:uid="{00000000-0005-0000-0000-0000370A0000}"/>
    <cellStyle name="60% - Accent2 110" xfId="62855" xr:uid="{00000000-0005-0000-0000-0000380A0000}"/>
    <cellStyle name="60% - Accent2 111" xfId="62875" xr:uid="{00000000-0005-0000-0000-0000390A0000}"/>
    <cellStyle name="60% - Accent2 112" xfId="62895" xr:uid="{00000000-0005-0000-0000-00003A0A0000}"/>
    <cellStyle name="60% - Accent2 113" xfId="62915" xr:uid="{00000000-0005-0000-0000-00003B0A0000}"/>
    <cellStyle name="60% - Accent2 114" xfId="62935" xr:uid="{00000000-0005-0000-0000-00003C0A0000}"/>
    <cellStyle name="60% - Accent2 115" xfId="62955" xr:uid="{00000000-0005-0000-0000-00003D0A0000}"/>
    <cellStyle name="60% - Accent2 116" xfId="62975" xr:uid="{00000000-0005-0000-0000-00003E0A0000}"/>
    <cellStyle name="60% - Accent2 117" xfId="62995" xr:uid="{00000000-0005-0000-0000-00003F0A0000}"/>
    <cellStyle name="60% - Accent2 118" xfId="63015" xr:uid="{00000000-0005-0000-0000-0000400A0000}"/>
    <cellStyle name="60% - Accent2 119" xfId="63035" xr:uid="{00000000-0005-0000-0000-0000410A0000}"/>
    <cellStyle name="60% - Accent2 12" xfId="667" xr:uid="{00000000-0005-0000-0000-0000420A0000}"/>
    <cellStyle name="60% - Accent2 120" xfId="63055" xr:uid="{00000000-0005-0000-0000-0000430A0000}"/>
    <cellStyle name="60% - Accent2 121" xfId="63075" xr:uid="{00000000-0005-0000-0000-0000440A0000}"/>
    <cellStyle name="60% - Accent2 122" xfId="63095" xr:uid="{00000000-0005-0000-0000-0000450A0000}"/>
    <cellStyle name="60% - Accent2 123" xfId="63115" xr:uid="{00000000-0005-0000-0000-0000460A0000}"/>
    <cellStyle name="60% - Accent2 124" xfId="63135" xr:uid="{00000000-0005-0000-0000-0000470A0000}"/>
    <cellStyle name="60% - Accent2 125" xfId="63155" xr:uid="{00000000-0005-0000-0000-0000480A0000}"/>
    <cellStyle name="60% - Accent2 126" xfId="63175" xr:uid="{00000000-0005-0000-0000-0000490A0000}"/>
    <cellStyle name="60% - Accent2 127" xfId="63195" xr:uid="{00000000-0005-0000-0000-00004A0A0000}"/>
    <cellStyle name="60% - Accent2 128" xfId="63215" xr:uid="{00000000-0005-0000-0000-00004B0A0000}"/>
    <cellStyle name="60% - Accent2 129" xfId="63235" xr:uid="{00000000-0005-0000-0000-00004C0A0000}"/>
    <cellStyle name="60% - Accent2 13" xfId="668" xr:uid="{00000000-0005-0000-0000-00004D0A0000}"/>
    <cellStyle name="60% - Accent2 130" xfId="63255" xr:uid="{00000000-0005-0000-0000-00004E0A0000}"/>
    <cellStyle name="60% - Accent2 131" xfId="63275" xr:uid="{00000000-0005-0000-0000-00004F0A0000}"/>
    <cellStyle name="60% - Accent2 132" xfId="63295" xr:uid="{00000000-0005-0000-0000-0000500A0000}"/>
    <cellStyle name="60% - Accent2 133" xfId="63315" xr:uid="{00000000-0005-0000-0000-0000510A0000}"/>
    <cellStyle name="60% - Accent2 134" xfId="63335" xr:uid="{00000000-0005-0000-0000-0000520A0000}"/>
    <cellStyle name="60% - Accent2 135" xfId="63355" xr:uid="{00000000-0005-0000-0000-0000530A0000}"/>
    <cellStyle name="60% - Accent2 136" xfId="63375" xr:uid="{00000000-0005-0000-0000-0000540A0000}"/>
    <cellStyle name="60% - Accent2 137" xfId="63395" xr:uid="{00000000-0005-0000-0000-0000550A0000}"/>
    <cellStyle name="60% - Accent2 138" xfId="63415" xr:uid="{00000000-0005-0000-0000-0000560A0000}"/>
    <cellStyle name="60% - Accent2 139" xfId="63435" xr:uid="{00000000-0005-0000-0000-0000570A0000}"/>
    <cellStyle name="60% - Accent2 14" xfId="669" xr:uid="{00000000-0005-0000-0000-0000580A0000}"/>
    <cellStyle name="60% - Accent2 140" xfId="63455" xr:uid="{00000000-0005-0000-0000-0000590A0000}"/>
    <cellStyle name="60% - Accent2 141" xfId="63475" xr:uid="{00000000-0005-0000-0000-00005A0A0000}"/>
    <cellStyle name="60% - Accent2 142" xfId="63495" xr:uid="{00000000-0005-0000-0000-00005B0A0000}"/>
    <cellStyle name="60% - Accent2 143" xfId="63515" xr:uid="{00000000-0005-0000-0000-00005C0A0000}"/>
    <cellStyle name="60% - Accent2 144" xfId="63535" xr:uid="{00000000-0005-0000-0000-00005D0A0000}"/>
    <cellStyle name="60% - Accent2 145" xfId="63555" xr:uid="{00000000-0005-0000-0000-00005E0A0000}"/>
    <cellStyle name="60% - Accent2 146" xfId="63575" xr:uid="{00000000-0005-0000-0000-00005F0A0000}"/>
    <cellStyle name="60% - Accent2 147" xfId="63595" xr:uid="{00000000-0005-0000-0000-0000600A0000}"/>
    <cellStyle name="60% - Accent2 148" xfId="63615" xr:uid="{00000000-0005-0000-0000-0000610A0000}"/>
    <cellStyle name="60% - Accent2 149" xfId="63635" xr:uid="{00000000-0005-0000-0000-0000620A0000}"/>
    <cellStyle name="60% - Accent2 15" xfId="670" xr:uid="{00000000-0005-0000-0000-0000630A0000}"/>
    <cellStyle name="60% - Accent2 150" xfId="63655" xr:uid="{00000000-0005-0000-0000-0000640A0000}"/>
    <cellStyle name="60% - Accent2 151" xfId="63675" xr:uid="{00000000-0005-0000-0000-0000650A0000}"/>
    <cellStyle name="60% - Accent2 152" xfId="63695" xr:uid="{00000000-0005-0000-0000-0000660A0000}"/>
    <cellStyle name="60% - Accent2 153" xfId="63715" xr:uid="{00000000-0005-0000-0000-0000670A0000}"/>
    <cellStyle name="60% - Accent2 154" xfId="63735" xr:uid="{00000000-0005-0000-0000-0000680A0000}"/>
    <cellStyle name="60% - Accent2 155" xfId="63755" xr:uid="{00000000-0005-0000-0000-0000690A0000}"/>
    <cellStyle name="60% - Accent2 156" xfId="63775" xr:uid="{00000000-0005-0000-0000-00006A0A0000}"/>
    <cellStyle name="60% - Accent2 157" xfId="63795" xr:uid="{00000000-0005-0000-0000-00006B0A0000}"/>
    <cellStyle name="60% - Accent2 158" xfId="63815" xr:uid="{00000000-0005-0000-0000-00006C0A0000}"/>
    <cellStyle name="60% - Accent2 159" xfId="63835" xr:uid="{00000000-0005-0000-0000-00006D0A0000}"/>
    <cellStyle name="60% - Accent2 16" xfId="671" xr:uid="{00000000-0005-0000-0000-00006E0A0000}"/>
    <cellStyle name="60% - Accent2 160" xfId="63855" xr:uid="{00000000-0005-0000-0000-00006F0A0000}"/>
    <cellStyle name="60% - Accent2 161" xfId="63875" xr:uid="{00000000-0005-0000-0000-0000700A0000}"/>
    <cellStyle name="60% - Accent2 162" xfId="63895" xr:uid="{00000000-0005-0000-0000-0000710A0000}"/>
    <cellStyle name="60% - Accent2 163" xfId="63915" xr:uid="{00000000-0005-0000-0000-0000720A0000}"/>
    <cellStyle name="60% - Accent2 164" xfId="63935" xr:uid="{00000000-0005-0000-0000-0000730A0000}"/>
    <cellStyle name="60% - Accent2 165" xfId="63955" xr:uid="{00000000-0005-0000-0000-0000740A0000}"/>
    <cellStyle name="60% - Accent2 166" xfId="63975" xr:uid="{00000000-0005-0000-0000-0000750A0000}"/>
    <cellStyle name="60% - Accent2 167" xfId="63995" xr:uid="{00000000-0005-0000-0000-0000760A0000}"/>
    <cellStyle name="60% - Accent2 168" xfId="64015" xr:uid="{00000000-0005-0000-0000-0000770A0000}"/>
    <cellStyle name="60% - Accent2 169" xfId="64035" xr:uid="{00000000-0005-0000-0000-0000780A0000}"/>
    <cellStyle name="60% - Accent2 17" xfId="672" xr:uid="{00000000-0005-0000-0000-0000790A0000}"/>
    <cellStyle name="60% - Accent2 170" xfId="64055" xr:uid="{00000000-0005-0000-0000-00007A0A0000}"/>
    <cellStyle name="60% - Accent2 171" xfId="64075" xr:uid="{00000000-0005-0000-0000-00007B0A0000}"/>
    <cellStyle name="60% - Accent2 172" xfId="64095" xr:uid="{00000000-0005-0000-0000-00007C0A0000}"/>
    <cellStyle name="60% - Accent2 173" xfId="64115" xr:uid="{00000000-0005-0000-0000-00007D0A0000}"/>
    <cellStyle name="60% - Accent2 174" xfId="64135" xr:uid="{00000000-0005-0000-0000-00007E0A0000}"/>
    <cellStyle name="60% - Accent2 175" xfId="64197" xr:uid="{00000000-0005-0000-0000-00007F0A0000}"/>
    <cellStyle name="60% - Accent2 176" xfId="64274" xr:uid="{00000000-0005-0000-0000-0000800A0000}"/>
    <cellStyle name="60% - Accent2 177" xfId="64295" xr:uid="{00000000-0005-0000-0000-0000810A0000}"/>
    <cellStyle name="60% - Accent2 178" xfId="64414" xr:uid="{00000000-0005-0000-0000-0000820A0000}"/>
    <cellStyle name="60% - Accent2 179" xfId="64434" xr:uid="{00000000-0005-0000-0000-0000830A0000}"/>
    <cellStyle name="60% - Accent2 18" xfId="673" xr:uid="{00000000-0005-0000-0000-0000840A0000}"/>
    <cellStyle name="60% - Accent2 180" xfId="64454" xr:uid="{00000000-0005-0000-0000-0000850A0000}"/>
    <cellStyle name="60% - Accent2 181" xfId="64474" xr:uid="{00000000-0005-0000-0000-0000860A0000}"/>
    <cellStyle name="60% - Accent2 182" xfId="64494" xr:uid="{00000000-0005-0000-0000-0000870A0000}"/>
    <cellStyle name="60% - Accent2 183" xfId="64514" xr:uid="{00000000-0005-0000-0000-0000880A0000}"/>
    <cellStyle name="60% - Accent2 184" xfId="64534" xr:uid="{00000000-0005-0000-0000-0000890A0000}"/>
    <cellStyle name="60% - Accent2 185" xfId="64582" xr:uid="{00000000-0005-0000-0000-00008A0A0000}"/>
    <cellStyle name="60% - Accent2 186" xfId="64602" xr:uid="{00000000-0005-0000-0000-00008B0A0000}"/>
    <cellStyle name="60% - Accent2 19" xfId="674" xr:uid="{00000000-0005-0000-0000-00008C0A0000}"/>
    <cellStyle name="60% - Accent2 2" xfId="675" xr:uid="{00000000-0005-0000-0000-00008D0A0000}"/>
    <cellStyle name="60% - Accent2 2 2" xfId="676" xr:uid="{00000000-0005-0000-0000-00008E0A0000}"/>
    <cellStyle name="60% - Accent2 2 3" xfId="677" xr:uid="{00000000-0005-0000-0000-00008F0A0000}"/>
    <cellStyle name="60% - Accent2 2 4" xfId="678" xr:uid="{00000000-0005-0000-0000-0000900A0000}"/>
    <cellStyle name="60% - Accent2 2 5" xfId="679" xr:uid="{00000000-0005-0000-0000-0000910A0000}"/>
    <cellStyle name="60% - Accent2 20" xfId="680" xr:uid="{00000000-0005-0000-0000-0000920A0000}"/>
    <cellStyle name="60% - Accent2 21" xfId="681" xr:uid="{00000000-0005-0000-0000-0000930A0000}"/>
    <cellStyle name="60% - Accent2 22" xfId="682" xr:uid="{00000000-0005-0000-0000-0000940A0000}"/>
    <cellStyle name="60% - Accent2 23" xfId="683" xr:uid="{00000000-0005-0000-0000-0000950A0000}"/>
    <cellStyle name="60% - Accent2 24" xfId="684" xr:uid="{00000000-0005-0000-0000-0000960A0000}"/>
    <cellStyle name="60% - Accent2 25" xfId="685" xr:uid="{00000000-0005-0000-0000-0000970A0000}"/>
    <cellStyle name="60% - Accent2 26" xfId="686" xr:uid="{00000000-0005-0000-0000-0000980A0000}"/>
    <cellStyle name="60% - Accent2 27" xfId="687" xr:uid="{00000000-0005-0000-0000-0000990A0000}"/>
    <cellStyle name="60% - Accent2 28" xfId="688" xr:uid="{00000000-0005-0000-0000-00009A0A0000}"/>
    <cellStyle name="60% - Accent2 29" xfId="689" xr:uid="{00000000-0005-0000-0000-00009B0A0000}"/>
    <cellStyle name="60% - Accent2 3" xfId="690" xr:uid="{00000000-0005-0000-0000-00009C0A0000}"/>
    <cellStyle name="60% - Accent2 30" xfId="691" xr:uid="{00000000-0005-0000-0000-00009D0A0000}"/>
    <cellStyle name="60% - Accent2 31" xfId="692" xr:uid="{00000000-0005-0000-0000-00009E0A0000}"/>
    <cellStyle name="60% - Accent2 32" xfId="693" xr:uid="{00000000-0005-0000-0000-00009F0A0000}"/>
    <cellStyle name="60% - Accent2 33" xfId="694" xr:uid="{00000000-0005-0000-0000-0000A00A0000}"/>
    <cellStyle name="60% - Accent2 34" xfId="695" xr:uid="{00000000-0005-0000-0000-0000A10A0000}"/>
    <cellStyle name="60% - Accent2 35" xfId="696" xr:uid="{00000000-0005-0000-0000-0000A20A0000}"/>
    <cellStyle name="60% - Accent2 36" xfId="697" xr:uid="{00000000-0005-0000-0000-0000A30A0000}"/>
    <cellStyle name="60% - Accent2 37" xfId="698" xr:uid="{00000000-0005-0000-0000-0000A40A0000}"/>
    <cellStyle name="60% - Accent2 38" xfId="699" xr:uid="{00000000-0005-0000-0000-0000A50A0000}"/>
    <cellStyle name="60% - Accent2 39" xfId="700" xr:uid="{00000000-0005-0000-0000-0000A60A0000}"/>
    <cellStyle name="60% - Accent2 4" xfId="701" xr:uid="{00000000-0005-0000-0000-0000A70A0000}"/>
    <cellStyle name="60% - Accent2 40" xfId="702" xr:uid="{00000000-0005-0000-0000-0000A80A0000}"/>
    <cellStyle name="60% - Accent2 41" xfId="703" xr:uid="{00000000-0005-0000-0000-0000A90A0000}"/>
    <cellStyle name="60% - Accent2 42" xfId="704" xr:uid="{00000000-0005-0000-0000-0000AA0A0000}"/>
    <cellStyle name="60% - Accent2 43" xfId="705" xr:uid="{00000000-0005-0000-0000-0000AB0A0000}"/>
    <cellStyle name="60% - Accent2 44" xfId="706" xr:uid="{00000000-0005-0000-0000-0000AC0A0000}"/>
    <cellStyle name="60% - Accent2 45" xfId="707" xr:uid="{00000000-0005-0000-0000-0000AD0A0000}"/>
    <cellStyle name="60% - Accent2 46" xfId="708" xr:uid="{00000000-0005-0000-0000-0000AE0A0000}"/>
    <cellStyle name="60% - Accent2 46 2" xfId="16610" xr:uid="{00000000-0005-0000-0000-0000AF0A0000}"/>
    <cellStyle name="60% - Accent2 47" xfId="709" xr:uid="{00000000-0005-0000-0000-0000B00A0000}"/>
    <cellStyle name="60% - Accent2 48" xfId="59" xr:uid="{00000000-0005-0000-0000-0000B10A0000}"/>
    <cellStyle name="60% - Accent2 49" xfId="61623" xr:uid="{00000000-0005-0000-0000-0000B20A0000}"/>
    <cellStyle name="60% - Accent2 5" xfId="710" xr:uid="{00000000-0005-0000-0000-0000B30A0000}"/>
    <cellStyle name="60% - Accent2 50" xfId="61650" xr:uid="{00000000-0005-0000-0000-0000B40A0000}"/>
    <cellStyle name="60% - Accent2 51" xfId="61672" xr:uid="{00000000-0005-0000-0000-0000B50A0000}"/>
    <cellStyle name="60% - Accent2 52" xfId="61692" xr:uid="{00000000-0005-0000-0000-0000B60A0000}"/>
    <cellStyle name="60% - Accent2 53" xfId="61712" xr:uid="{00000000-0005-0000-0000-0000B70A0000}"/>
    <cellStyle name="60% - Accent2 54" xfId="61732" xr:uid="{00000000-0005-0000-0000-0000B80A0000}"/>
    <cellStyle name="60% - Accent2 55" xfId="61752" xr:uid="{00000000-0005-0000-0000-0000B90A0000}"/>
    <cellStyle name="60% - Accent2 56" xfId="61772" xr:uid="{00000000-0005-0000-0000-0000BA0A0000}"/>
    <cellStyle name="60% - Accent2 57" xfId="61792" xr:uid="{00000000-0005-0000-0000-0000BB0A0000}"/>
    <cellStyle name="60% - Accent2 58" xfId="61812" xr:uid="{00000000-0005-0000-0000-0000BC0A0000}"/>
    <cellStyle name="60% - Accent2 59" xfId="61832" xr:uid="{00000000-0005-0000-0000-0000BD0A0000}"/>
    <cellStyle name="60% - Accent2 6" xfId="711" xr:uid="{00000000-0005-0000-0000-0000BE0A0000}"/>
    <cellStyle name="60% - Accent2 60" xfId="61852" xr:uid="{00000000-0005-0000-0000-0000BF0A0000}"/>
    <cellStyle name="60% - Accent2 61" xfId="61872" xr:uid="{00000000-0005-0000-0000-0000C00A0000}"/>
    <cellStyle name="60% - Accent2 62" xfId="61892" xr:uid="{00000000-0005-0000-0000-0000C10A0000}"/>
    <cellStyle name="60% - Accent2 63" xfId="61913" xr:uid="{00000000-0005-0000-0000-0000C20A0000}"/>
    <cellStyle name="60% - Accent2 64" xfId="61933" xr:uid="{00000000-0005-0000-0000-0000C30A0000}"/>
    <cellStyle name="60% - Accent2 65" xfId="61954" xr:uid="{00000000-0005-0000-0000-0000C40A0000}"/>
    <cellStyle name="60% - Accent2 66" xfId="61975" xr:uid="{00000000-0005-0000-0000-0000C50A0000}"/>
    <cellStyle name="60% - Accent2 67" xfId="61995" xr:uid="{00000000-0005-0000-0000-0000C60A0000}"/>
    <cellStyle name="60% - Accent2 68" xfId="62015" xr:uid="{00000000-0005-0000-0000-0000C70A0000}"/>
    <cellStyle name="60% - Accent2 69" xfId="62035" xr:uid="{00000000-0005-0000-0000-0000C80A0000}"/>
    <cellStyle name="60% - Accent2 7" xfId="712" xr:uid="{00000000-0005-0000-0000-0000C90A0000}"/>
    <cellStyle name="60% - Accent2 70" xfId="62055" xr:uid="{00000000-0005-0000-0000-0000CA0A0000}"/>
    <cellStyle name="60% - Accent2 71" xfId="62075" xr:uid="{00000000-0005-0000-0000-0000CB0A0000}"/>
    <cellStyle name="60% - Accent2 72" xfId="62095" xr:uid="{00000000-0005-0000-0000-0000CC0A0000}"/>
    <cellStyle name="60% - Accent2 73" xfId="62115" xr:uid="{00000000-0005-0000-0000-0000CD0A0000}"/>
    <cellStyle name="60% - Accent2 74" xfId="62135" xr:uid="{00000000-0005-0000-0000-0000CE0A0000}"/>
    <cellStyle name="60% - Accent2 75" xfId="62155" xr:uid="{00000000-0005-0000-0000-0000CF0A0000}"/>
    <cellStyle name="60% - Accent2 76" xfId="62175" xr:uid="{00000000-0005-0000-0000-0000D00A0000}"/>
    <cellStyle name="60% - Accent2 77" xfId="62195" xr:uid="{00000000-0005-0000-0000-0000D10A0000}"/>
    <cellStyle name="60% - Accent2 78" xfId="62215" xr:uid="{00000000-0005-0000-0000-0000D20A0000}"/>
    <cellStyle name="60% - Accent2 79" xfId="62235" xr:uid="{00000000-0005-0000-0000-0000D30A0000}"/>
    <cellStyle name="60% - Accent2 8" xfId="713" xr:uid="{00000000-0005-0000-0000-0000D40A0000}"/>
    <cellStyle name="60% - Accent2 80" xfId="62255" xr:uid="{00000000-0005-0000-0000-0000D50A0000}"/>
    <cellStyle name="60% - Accent2 81" xfId="62275" xr:uid="{00000000-0005-0000-0000-0000D60A0000}"/>
    <cellStyle name="60% - Accent2 82" xfId="62295" xr:uid="{00000000-0005-0000-0000-0000D70A0000}"/>
    <cellStyle name="60% - Accent2 83" xfId="62315" xr:uid="{00000000-0005-0000-0000-0000D80A0000}"/>
    <cellStyle name="60% - Accent2 84" xfId="62335" xr:uid="{00000000-0005-0000-0000-0000D90A0000}"/>
    <cellStyle name="60% - Accent2 85" xfId="62355" xr:uid="{00000000-0005-0000-0000-0000DA0A0000}"/>
    <cellStyle name="60% - Accent2 86" xfId="62375" xr:uid="{00000000-0005-0000-0000-0000DB0A0000}"/>
    <cellStyle name="60% - Accent2 87" xfId="62395" xr:uid="{00000000-0005-0000-0000-0000DC0A0000}"/>
    <cellStyle name="60% - Accent2 88" xfId="62415" xr:uid="{00000000-0005-0000-0000-0000DD0A0000}"/>
    <cellStyle name="60% - Accent2 89" xfId="62435" xr:uid="{00000000-0005-0000-0000-0000DE0A0000}"/>
    <cellStyle name="60% - Accent2 9" xfId="714" xr:uid="{00000000-0005-0000-0000-0000DF0A0000}"/>
    <cellStyle name="60% - Accent2 90" xfId="62455" xr:uid="{00000000-0005-0000-0000-0000E00A0000}"/>
    <cellStyle name="60% - Accent2 91" xfId="62475" xr:uid="{00000000-0005-0000-0000-0000E10A0000}"/>
    <cellStyle name="60% - Accent2 92" xfId="62495" xr:uid="{00000000-0005-0000-0000-0000E20A0000}"/>
    <cellStyle name="60% - Accent2 93" xfId="62515" xr:uid="{00000000-0005-0000-0000-0000E30A0000}"/>
    <cellStyle name="60% - Accent2 94" xfId="62535" xr:uid="{00000000-0005-0000-0000-0000E40A0000}"/>
    <cellStyle name="60% - Accent2 95" xfId="62555" xr:uid="{00000000-0005-0000-0000-0000E50A0000}"/>
    <cellStyle name="60% - Accent2 96" xfId="62575" xr:uid="{00000000-0005-0000-0000-0000E60A0000}"/>
    <cellStyle name="60% - Accent2 97" xfId="62595" xr:uid="{00000000-0005-0000-0000-0000E70A0000}"/>
    <cellStyle name="60% - Accent2 98" xfId="62615" xr:uid="{00000000-0005-0000-0000-0000E80A0000}"/>
    <cellStyle name="60% - Accent2 99" xfId="62635" xr:uid="{00000000-0005-0000-0000-0000E90A0000}"/>
    <cellStyle name="60% - Accent3" xfId="34" builtinId="40" customBuiltin="1"/>
    <cellStyle name="60% - Accent3 10" xfId="715" xr:uid="{00000000-0005-0000-0000-0000EB0A0000}"/>
    <cellStyle name="60% - Accent3 100" xfId="62658" xr:uid="{00000000-0005-0000-0000-0000EC0A0000}"/>
    <cellStyle name="60% - Accent3 101" xfId="62678" xr:uid="{00000000-0005-0000-0000-0000ED0A0000}"/>
    <cellStyle name="60% - Accent3 102" xfId="62698" xr:uid="{00000000-0005-0000-0000-0000EE0A0000}"/>
    <cellStyle name="60% - Accent3 103" xfId="62718" xr:uid="{00000000-0005-0000-0000-0000EF0A0000}"/>
    <cellStyle name="60% - Accent3 104" xfId="62738" xr:uid="{00000000-0005-0000-0000-0000F00A0000}"/>
    <cellStyle name="60% - Accent3 105" xfId="62758" xr:uid="{00000000-0005-0000-0000-0000F10A0000}"/>
    <cellStyle name="60% - Accent3 106" xfId="62778" xr:uid="{00000000-0005-0000-0000-0000F20A0000}"/>
    <cellStyle name="60% - Accent3 107" xfId="62798" xr:uid="{00000000-0005-0000-0000-0000F30A0000}"/>
    <cellStyle name="60% - Accent3 108" xfId="62818" xr:uid="{00000000-0005-0000-0000-0000F40A0000}"/>
    <cellStyle name="60% - Accent3 109" xfId="62838" xr:uid="{00000000-0005-0000-0000-0000F50A0000}"/>
    <cellStyle name="60% - Accent3 11" xfId="716" xr:uid="{00000000-0005-0000-0000-0000F60A0000}"/>
    <cellStyle name="60% - Accent3 110" xfId="62858" xr:uid="{00000000-0005-0000-0000-0000F70A0000}"/>
    <cellStyle name="60% - Accent3 111" xfId="62878" xr:uid="{00000000-0005-0000-0000-0000F80A0000}"/>
    <cellStyle name="60% - Accent3 112" xfId="62898" xr:uid="{00000000-0005-0000-0000-0000F90A0000}"/>
    <cellStyle name="60% - Accent3 113" xfId="62918" xr:uid="{00000000-0005-0000-0000-0000FA0A0000}"/>
    <cellStyle name="60% - Accent3 114" xfId="62938" xr:uid="{00000000-0005-0000-0000-0000FB0A0000}"/>
    <cellStyle name="60% - Accent3 115" xfId="62958" xr:uid="{00000000-0005-0000-0000-0000FC0A0000}"/>
    <cellStyle name="60% - Accent3 116" xfId="62978" xr:uid="{00000000-0005-0000-0000-0000FD0A0000}"/>
    <cellStyle name="60% - Accent3 117" xfId="62998" xr:uid="{00000000-0005-0000-0000-0000FE0A0000}"/>
    <cellStyle name="60% - Accent3 118" xfId="63018" xr:uid="{00000000-0005-0000-0000-0000FF0A0000}"/>
    <cellStyle name="60% - Accent3 119" xfId="63038" xr:uid="{00000000-0005-0000-0000-0000000B0000}"/>
    <cellStyle name="60% - Accent3 12" xfId="717" xr:uid="{00000000-0005-0000-0000-0000010B0000}"/>
    <cellStyle name="60% - Accent3 120" xfId="63058" xr:uid="{00000000-0005-0000-0000-0000020B0000}"/>
    <cellStyle name="60% - Accent3 121" xfId="63078" xr:uid="{00000000-0005-0000-0000-0000030B0000}"/>
    <cellStyle name="60% - Accent3 122" xfId="63098" xr:uid="{00000000-0005-0000-0000-0000040B0000}"/>
    <cellStyle name="60% - Accent3 123" xfId="63118" xr:uid="{00000000-0005-0000-0000-0000050B0000}"/>
    <cellStyle name="60% - Accent3 124" xfId="63138" xr:uid="{00000000-0005-0000-0000-0000060B0000}"/>
    <cellStyle name="60% - Accent3 125" xfId="63158" xr:uid="{00000000-0005-0000-0000-0000070B0000}"/>
    <cellStyle name="60% - Accent3 126" xfId="63178" xr:uid="{00000000-0005-0000-0000-0000080B0000}"/>
    <cellStyle name="60% - Accent3 127" xfId="63198" xr:uid="{00000000-0005-0000-0000-0000090B0000}"/>
    <cellStyle name="60% - Accent3 128" xfId="63218" xr:uid="{00000000-0005-0000-0000-00000A0B0000}"/>
    <cellStyle name="60% - Accent3 129" xfId="63238" xr:uid="{00000000-0005-0000-0000-00000B0B0000}"/>
    <cellStyle name="60% - Accent3 13" xfId="718" xr:uid="{00000000-0005-0000-0000-00000C0B0000}"/>
    <cellStyle name="60% - Accent3 13 2" xfId="719" xr:uid="{00000000-0005-0000-0000-00000D0B0000}"/>
    <cellStyle name="60% - Accent3 130" xfId="63258" xr:uid="{00000000-0005-0000-0000-00000E0B0000}"/>
    <cellStyle name="60% - Accent3 131" xfId="63278" xr:uid="{00000000-0005-0000-0000-00000F0B0000}"/>
    <cellStyle name="60% - Accent3 132" xfId="63298" xr:uid="{00000000-0005-0000-0000-0000100B0000}"/>
    <cellStyle name="60% - Accent3 133" xfId="63318" xr:uid="{00000000-0005-0000-0000-0000110B0000}"/>
    <cellStyle name="60% - Accent3 134" xfId="63338" xr:uid="{00000000-0005-0000-0000-0000120B0000}"/>
    <cellStyle name="60% - Accent3 135" xfId="63358" xr:uid="{00000000-0005-0000-0000-0000130B0000}"/>
    <cellStyle name="60% - Accent3 136" xfId="63378" xr:uid="{00000000-0005-0000-0000-0000140B0000}"/>
    <cellStyle name="60% - Accent3 137" xfId="63398" xr:uid="{00000000-0005-0000-0000-0000150B0000}"/>
    <cellStyle name="60% - Accent3 138" xfId="63418" xr:uid="{00000000-0005-0000-0000-0000160B0000}"/>
    <cellStyle name="60% - Accent3 139" xfId="63438" xr:uid="{00000000-0005-0000-0000-0000170B0000}"/>
    <cellStyle name="60% - Accent3 14" xfId="720" xr:uid="{00000000-0005-0000-0000-0000180B0000}"/>
    <cellStyle name="60% - Accent3 14 2" xfId="721" xr:uid="{00000000-0005-0000-0000-0000190B0000}"/>
    <cellStyle name="60% - Accent3 140" xfId="63458" xr:uid="{00000000-0005-0000-0000-00001A0B0000}"/>
    <cellStyle name="60% - Accent3 141" xfId="63478" xr:uid="{00000000-0005-0000-0000-00001B0B0000}"/>
    <cellStyle name="60% - Accent3 142" xfId="63498" xr:uid="{00000000-0005-0000-0000-00001C0B0000}"/>
    <cellStyle name="60% - Accent3 143" xfId="63518" xr:uid="{00000000-0005-0000-0000-00001D0B0000}"/>
    <cellStyle name="60% - Accent3 144" xfId="63538" xr:uid="{00000000-0005-0000-0000-00001E0B0000}"/>
    <cellStyle name="60% - Accent3 145" xfId="63558" xr:uid="{00000000-0005-0000-0000-00001F0B0000}"/>
    <cellStyle name="60% - Accent3 146" xfId="63578" xr:uid="{00000000-0005-0000-0000-0000200B0000}"/>
    <cellStyle name="60% - Accent3 147" xfId="63598" xr:uid="{00000000-0005-0000-0000-0000210B0000}"/>
    <cellStyle name="60% - Accent3 148" xfId="63618" xr:uid="{00000000-0005-0000-0000-0000220B0000}"/>
    <cellStyle name="60% - Accent3 149" xfId="63638" xr:uid="{00000000-0005-0000-0000-0000230B0000}"/>
    <cellStyle name="60% - Accent3 15" xfId="722" xr:uid="{00000000-0005-0000-0000-0000240B0000}"/>
    <cellStyle name="60% - Accent3 15 2" xfId="723" xr:uid="{00000000-0005-0000-0000-0000250B0000}"/>
    <cellStyle name="60% - Accent3 150" xfId="63658" xr:uid="{00000000-0005-0000-0000-0000260B0000}"/>
    <cellStyle name="60% - Accent3 151" xfId="63678" xr:uid="{00000000-0005-0000-0000-0000270B0000}"/>
    <cellStyle name="60% - Accent3 152" xfId="63698" xr:uid="{00000000-0005-0000-0000-0000280B0000}"/>
    <cellStyle name="60% - Accent3 153" xfId="63718" xr:uid="{00000000-0005-0000-0000-0000290B0000}"/>
    <cellStyle name="60% - Accent3 154" xfId="63738" xr:uid="{00000000-0005-0000-0000-00002A0B0000}"/>
    <cellStyle name="60% - Accent3 155" xfId="63758" xr:uid="{00000000-0005-0000-0000-00002B0B0000}"/>
    <cellStyle name="60% - Accent3 156" xfId="63778" xr:uid="{00000000-0005-0000-0000-00002C0B0000}"/>
    <cellStyle name="60% - Accent3 157" xfId="63798" xr:uid="{00000000-0005-0000-0000-00002D0B0000}"/>
    <cellStyle name="60% - Accent3 158" xfId="63818" xr:uid="{00000000-0005-0000-0000-00002E0B0000}"/>
    <cellStyle name="60% - Accent3 159" xfId="63838" xr:uid="{00000000-0005-0000-0000-00002F0B0000}"/>
    <cellStyle name="60% - Accent3 16" xfId="724" xr:uid="{00000000-0005-0000-0000-0000300B0000}"/>
    <cellStyle name="60% - Accent3 16 2" xfId="725" xr:uid="{00000000-0005-0000-0000-0000310B0000}"/>
    <cellStyle name="60% - Accent3 160" xfId="63858" xr:uid="{00000000-0005-0000-0000-0000320B0000}"/>
    <cellStyle name="60% - Accent3 161" xfId="63878" xr:uid="{00000000-0005-0000-0000-0000330B0000}"/>
    <cellStyle name="60% - Accent3 162" xfId="63898" xr:uid="{00000000-0005-0000-0000-0000340B0000}"/>
    <cellStyle name="60% - Accent3 163" xfId="63918" xr:uid="{00000000-0005-0000-0000-0000350B0000}"/>
    <cellStyle name="60% - Accent3 164" xfId="63938" xr:uid="{00000000-0005-0000-0000-0000360B0000}"/>
    <cellStyle name="60% - Accent3 165" xfId="63958" xr:uid="{00000000-0005-0000-0000-0000370B0000}"/>
    <cellStyle name="60% - Accent3 166" xfId="63978" xr:uid="{00000000-0005-0000-0000-0000380B0000}"/>
    <cellStyle name="60% - Accent3 167" xfId="63998" xr:uid="{00000000-0005-0000-0000-0000390B0000}"/>
    <cellStyle name="60% - Accent3 168" xfId="64018" xr:uid="{00000000-0005-0000-0000-00003A0B0000}"/>
    <cellStyle name="60% - Accent3 169" xfId="64038" xr:uid="{00000000-0005-0000-0000-00003B0B0000}"/>
    <cellStyle name="60% - Accent3 17" xfId="726" xr:uid="{00000000-0005-0000-0000-00003C0B0000}"/>
    <cellStyle name="60% - Accent3 17 2" xfId="727" xr:uid="{00000000-0005-0000-0000-00003D0B0000}"/>
    <cellStyle name="60% - Accent3 17 3" xfId="728" xr:uid="{00000000-0005-0000-0000-00003E0B0000}"/>
    <cellStyle name="60% - Accent3 17 3 2" xfId="729" xr:uid="{00000000-0005-0000-0000-00003F0B0000}"/>
    <cellStyle name="60% - Accent3 170" xfId="64058" xr:uid="{00000000-0005-0000-0000-0000400B0000}"/>
    <cellStyle name="60% - Accent3 171" xfId="64078" xr:uid="{00000000-0005-0000-0000-0000410B0000}"/>
    <cellStyle name="60% - Accent3 172" xfId="64098" xr:uid="{00000000-0005-0000-0000-0000420B0000}"/>
    <cellStyle name="60% - Accent3 173" xfId="64118" xr:uid="{00000000-0005-0000-0000-0000430B0000}"/>
    <cellStyle name="60% - Accent3 174" xfId="64138" xr:uid="{00000000-0005-0000-0000-0000440B0000}"/>
    <cellStyle name="60% - Accent3 175" xfId="64200" xr:uid="{00000000-0005-0000-0000-0000450B0000}"/>
    <cellStyle name="60% - Accent3 176" xfId="64277" xr:uid="{00000000-0005-0000-0000-0000460B0000}"/>
    <cellStyle name="60% - Accent3 177" xfId="64298" xr:uid="{00000000-0005-0000-0000-0000470B0000}"/>
    <cellStyle name="60% - Accent3 178" xfId="64417" xr:uid="{00000000-0005-0000-0000-0000480B0000}"/>
    <cellStyle name="60% - Accent3 179" xfId="64437" xr:uid="{00000000-0005-0000-0000-0000490B0000}"/>
    <cellStyle name="60% - Accent3 18" xfId="730" xr:uid="{00000000-0005-0000-0000-00004A0B0000}"/>
    <cellStyle name="60% - Accent3 18 2" xfId="731" xr:uid="{00000000-0005-0000-0000-00004B0B0000}"/>
    <cellStyle name="60% - Accent3 180" xfId="64457" xr:uid="{00000000-0005-0000-0000-00004C0B0000}"/>
    <cellStyle name="60% - Accent3 181" xfId="64477" xr:uid="{00000000-0005-0000-0000-00004D0B0000}"/>
    <cellStyle name="60% - Accent3 182" xfId="64497" xr:uid="{00000000-0005-0000-0000-00004E0B0000}"/>
    <cellStyle name="60% - Accent3 183" xfId="64517" xr:uid="{00000000-0005-0000-0000-00004F0B0000}"/>
    <cellStyle name="60% - Accent3 184" xfId="64537" xr:uid="{00000000-0005-0000-0000-0000500B0000}"/>
    <cellStyle name="60% - Accent3 185" xfId="64585" xr:uid="{00000000-0005-0000-0000-0000510B0000}"/>
    <cellStyle name="60% - Accent3 186" xfId="64605" xr:uid="{00000000-0005-0000-0000-0000520B0000}"/>
    <cellStyle name="60% - Accent3 19" xfId="732" xr:uid="{00000000-0005-0000-0000-0000530B0000}"/>
    <cellStyle name="60% - Accent3 2" xfId="733" xr:uid="{00000000-0005-0000-0000-0000540B0000}"/>
    <cellStyle name="60% - Accent3 2 2" xfId="734" xr:uid="{00000000-0005-0000-0000-0000550B0000}"/>
    <cellStyle name="60% - Accent3 2 3" xfId="735" xr:uid="{00000000-0005-0000-0000-0000560B0000}"/>
    <cellStyle name="60% - Accent3 2 4" xfId="736" xr:uid="{00000000-0005-0000-0000-0000570B0000}"/>
    <cellStyle name="60% - Accent3 2 5" xfId="737" xr:uid="{00000000-0005-0000-0000-0000580B0000}"/>
    <cellStyle name="60% - Accent3 20" xfId="738" xr:uid="{00000000-0005-0000-0000-0000590B0000}"/>
    <cellStyle name="60% - Accent3 20 2" xfId="739" xr:uid="{00000000-0005-0000-0000-00005A0B0000}"/>
    <cellStyle name="60% - Accent3 21" xfId="740" xr:uid="{00000000-0005-0000-0000-00005B0B0000}"/>
    <cellStyle name="60% - Accent3 21 2" xfId="741" xr:uid="{00000000-0005-0000-0000-00005C0B0000}"/>
    <cellStyle name="60% - Accent3 22" xfId="742" xr:uid="{00000000-0005-0000-0000-00005D0B0000}"/>
    <cellStyle name="60% - Accent3 22 2" xfId="743" xr:uid="{00000000-0005-0000-0000-00005E0B0000}"/>
    <cellStyle name="60% - Accent3 23" xfId="744" xr:uid="{00000000-0005-0000-0000-00005F0B0000}"/>
    <cellStyle name="60% - Accent3 23 2" xfId="745" xr:uid="{00000000-0005-0000-0000-0000600B0000}"/>
    <cellStyle name="60% - Accent3 24" xfId="746" xr:uid="{00000000-0005-0000-0000-0000610B0000}"/>
    <cellStyle name="60% - Accent3 25" xfId="747" xr:uid="{00000000-0005-0000-0000-0000620B0000}"/>
    <cellStyle name="60% - Accent3 25 2" xfId="748" xr:uid="{00000000-0005-0000-0000-0000630B0000}"/>
    <cellStyle name="60% - Accent3 26" xfId="749" xr:uid="{00000000-0005-0000-0000-0000640B0000}"/>
    <cellStyle name="60% - Accent3 27" xfId="750" xr:uid="{00000000-0005-0000-0000-0000650B0000}"/>
    <cellStyle name="60% - Accent3 27 2" xfId="751" xr:uid="{00000000-0005-0000-0000-0000660B0000}"/>
    <cellStyle name="60% - Accent3 28" xfId="752" xr:uid="{00000000-0005-0000-0000-0000670B0000}"/>
    <cellStyle name="60% - Accent3 28 2" xfId="753" xr:uid="{00000000-0005-0000-0000-0000680B0000}"/>
    <cellStyle name="60% - Accent3 29" xfId="754" xr:uid="{00000000-0005-0000-0000-0000690B0000}"/>
    <cellStyle name="60% - Accent3 29 2" xfId="755" xr:uid="{00000000-0005-0000-0000-00006A0B0000}"/>
    <cellStyle name="60% - Accent3 3" xfId="756" xr:uid="{00000000-0005-0000-0000-00006B0B0000}"/>
    <cellStyle name="60% - Accent3 30" xfId="757" xr:uid="{00000000-0005-0000-0000-00006C0B0000}"/>
    <cellStyle name="60% - Accent3 30 2" xfId="758" xr:uid="{00000000-0005-0000-0000-00006D0B0000}"/>
    <cellStyle name="60% - Accent3 31" xfId="759" xr:uid="{00000000-0005-0000-0000-00006E0B0000}"/>
    <cellStyle name="60% - Accent3 32" xfId="760" xr:uid="{00000000-0005-0000-0000-00006F0B0000}"/>
    <cellStyle name="60% - Accent3 32 2" xfId="761" xr:uid="{00000000-0005-0000-0000-0000700B0000}"/>
    <cellStyle name="60% - Accent3 33" xfId="762" xr:uid="{00000000-0005-0000-0000-0000710B0000}"/>
    <cellStyle name="60% - Accent3 33 2" xfId="763" xr:uid="{00000000-0005-0000-0000-0000720B0000}"/>
    <cellStyle name="60% - Accent3 34" xfId="764" xr:uid="{00000000-0005-0000-0000-0000730B0000}"/>
    <cellStyle name="60% - Accent3 34 2" xfId="765" xr:uid="{00000000-0005-0000-0000-0000740B0000}"/>
    <cellStyle name="60% - Accent3 35" xfId="766" xr:uid="{00000000-0005-0000-0000-0000750B0000}"/>
    <cellStyle name="60% - Accent3 35 2" xfId="767" xr:uid="{00000000-0005-0000-0000-0000760B0000}"/>
    <cellStyle name="60% - Accent3 36" xfId="768" xr:uid="{00000000-0005-0000-0000-0000770B0000}"/>
    <cellStyle name="60% - Accent3 36 2" xfId="769" xr:uid="{00000000-0005-0000-0000-0000780B0000}"/>
    <cellStyle name="60% - Accent3 37" xfId="770" xr:uid="{00000000-0005-0000-0000-0000790B0000}"/>
    <cellStyle name="60% - Accent3 38" xfId="771" xr:uid="{00000000-0005-0000-0000-00007A0B0000}"/>
    <cellStyle name="60% - Accent3 38 2" xfId="772" xr:uid="{00000000-0005-0000-0000-00007B0B0000}"/>
    <cellStyle name="60% - Accent3 39" xfId="773" xr:uid="{00000000-0005-0000-0000-00007C0B0000}"/>
    <cellStyle name="60% - Accent3 39 2" xfId="774" xr:uid="{00000000-0005-0000-0000-00007D0B0000}"/>
    <cellStyle name="60% - Accent3 4" xfId="775" xr:uid="{00000000-0005-0000-0000-00007E0B0000}"/>
    <cellStyle name="60% - Accent3 40" xfId="776" xr:uid="{00000000-0005-0000-0000-00007F0B0000}"/>
    <cellStyle name="60% - Accent3 40 2" xfId="777" xr:uid="{00000000-0005-0000-0000-0000800B0000}"/>
    <cellStyle name="60% - Accent3 41" xfId="778" xr:uid="{00000000-0005-0000-0000-0000810B0000}"/>
    <cellStyle name="60% - Accent3 41 2" xfId="779" xr:uid="{00000000-0005-0000-0000-0000820B0000}"/>
    <cellStyle name="60% - Accent3 42" xfId="780" xr:uid="{00000000-0005-0000-0000-0000830B0000}"/>
    <cellStyle name="60% - Accent3 43" xfId="781" xr:uid="{00000000-0005-0000-0000-0000840B0000}"/>
    <cellStyle name="60% - Accent3 43 2" xfId="782" xr:uid="{00000000-0005-0000-0000-0000850B0000}"/>
    <cellStyle name="60% - Accent3 44" xfId="783" xr:uid="{00000000-0005-0000-0000-0000860B0000}"/>
    <cellStyle name="60% - Accent3 45" xfId="784" xr:uid="{00000000-0005-0000-0000-0000870B0000}"/>
    <cellStyle name="60% - Accent3 45 2" xfId="16666" xr:uid="{00000000-0005-0000-0000-0000880B0000}"/>
    <cellStyle name="60% - Accent3 46" xfId="785" xr:uid="{00000000-0005-0000-0000-0000890B0000}"/>
    <cellStyle name="60% - Accent3 46 2" xfId="16667" xr:uid="{00000000-0005-0000-0000-00008A0B0000}"/>
    <cellStyle name="60% - Accent3 47" xfId="786" xr:uid="{00000000-0005-0000-0000-00008B0B0000}"/>
    <cellStyle name="60% - Accent3 48" xfId="62" xr:uid="{00000000-0005-0000-0000-00008C0B0000}"/>
    <cellStyle name="60% - Accent3 49" xfId="61626" xr:uid="{00000000-0005-0000-0000-00008D0B0000}"/>
    <cellStyle name="60% - Accent3 5" xfId="787" xr:uid="{00000000-0005-0000-0000-00008E0B0000}"/>
    <cellStyle name="60% - Accent3 50" xfId="61651" xr:uid="{00000000-0005-0000-0000-00008F0B0000}"/>
    <cellStyle name="60% - Accent3 51" xfId="61675" xr:uid="{00000000-0005-0000-0000-0000900B0000}"/>
    <cellStyle name="60% - Accent3 52" xfId="61695" xr:uid="{00000000-0005-0000-0000-0000910B0000}"/>
    <cellStyle name="60% - Accent3 53" xfId="61715" xr:uid="{00000000-0005-0000-0000-0000920B0000}"/>
    <cellStyle name="60% - Accent3 54" xfId="61735" xr:uid="{00000000-0005-0000-0000-0000930B0000}"/>
    <cellStyle name="60% - Accent3 55" xfId="61755" xr:uid="{00000000-0005-0000-0000-0000940B0000}"/>
    <cellStyle name="60% - Accent3 56" xfId="61775" xr:uid="{00000000-0005-0000-0000-0000950B0000}"/>
    <cellStyle name="60% - Accent3 57" xfId="61795" xr:uid="{00000000-0005-0000-0000-0000960B0000}"/>
    <cellStyle name="60% - Accent3 58" xfId="61815" xr:uid="{00000000-0005-0000-0000-0000970B0000}"/>
    <cellStyle name="60% - Accent3 59" xfId="61835" xr:uid="{00000000-0005-0000-0000-0000980B0000}"/>
    <cellStyle name="60% - Accent3 6" xfId="788" xr:uid="{00000000-0005-0000-0000-0000990B0000}"/>
    <cellStyle name="60% - Accent3 60" xfId="61855" xr:uid="{00000000-0005-0000-0000-00009A0B0000}"/>
    <cellStyle name="60% - Accent3 61" xfId="61875" xr:uid="{00000000-0005-0000-0000-00009B0B0000}"/>
    <cellStyle name="60% - Accent3 62" xfId="61895" xr:uid="{00000000-0005-0000-0000-00009C0B0000}"/>
    <cellStyle name="60% - Accent3 63" xfId="61916" xr:uid="{00000000-0005-0000-0000-00009D0B0000}"/>
    <cellStyle name="60% - Accent3 64" xfId="61936" xr:uid="{00000000-0005-0000-0000-00009E0B0000}"/>
    <cellStyle name="60% - Accent3 65" xfId="61957" xr:uid="{00000000-0005-0000-0000-00009F0B0000}"/>
    <cellStyle name="60% - Accent3 66" xfId="61978" xr:uid="{00000000-0005-0000-0000-0000A00B0000}"/>
    <cellStyle name="60% - Accent3 67" xfId="61998" xr:uid="{00000000-0005-0000-0000-0000A10B0000}"/>
    <cellStyle name="60% - Accent3 68" xfId="62018" xr:uid="{00000000-0005-0000-0000-0000A20B0000}"/>
    <cellStyle name="60% - Accent3 69" xfId="62038" xr:uid="{00000000-0005-0000-0000-0000A30B0000}"/>
    <cellStyle name="60% - Accent3 7" xfId="789" xr:uid="{00000000-0005-0000-0000-0000A40B0000}"/>
    <cellStyle name="60% - Accent3 70" xfId="62058" xr:uid="{00000000-0005-0000-0000-0000A50B0000}"/>
    <cellStyle name="60% - Accent3 71" xfId="62078" xr:uid="{00000000-0005-0000-0000-0000A60B0000}"/>
    <cellStyle name="60% - Accent3 72" xfId="62098" xr:uid="{00000000-0005-0000-0000-0000A70B0000}"/>
    <cellStyle name="60% - Accent3 73" xfId="62118" xr:uid="{00000000-0005-0000-0000-0000A80B0000}"/>
    <cellStyle name="60% - Accent3 74" xfId="62138" xr:uid="{00000000-0005-0000-0000-0000A90B0000}"/>
    <cellStyle name="60% - Accent3 75" xfId="62158" xr:uid="{00000000-0005-0000-0000-0000AA0B0000}"/>
    <cellStyle name="60% - Accent3 76" xfId="62178" xr:uid="{00000000-0005-0000-0000-0000AB0B0000}"/>
    <cellStyle name="60% - Accent3 77" xfId="62198" xr:uid="{00000000-0005-0000-0000-0000AC0B0000}"/>
    <cellStyle name="60% - Accent3 78" xfId="62218" xr:uid="{00000000-0005-0000-0000-0000AD0B0000}"/>
    <cellStyle name="60% - Accent3 79" xfId="62238" xr:uid="{00000000-0005-0000-0000-0000AE0B0000}"/>
    <cellStyle name="60% - Accent3 8" xfId="790" xr:uid="{00000000-0005-0000-0000-0000AF0B0000}"/>
    <cellStyle name="60% - Accent3 80" xfId="62258" xr:uid="{00000000-0005-0000-0000-0000B00B0000}"/>
    <cellStyle name="60% - Accent3 81" xfId="62278" xr:uid="{00000000-0005-0000-0000-0000B10B0000}"/>
    <cellStyle name="60% - Accent3 82" xfId="62298" xr:uid="{00000000-0005-0000-0000-0000B20B0000}"/>
    <cellStyle name="60% - Accent3 83" xfId="62318" xr:uid="{00000000-0005-0000-0000-0000B30B0000}"/>
    <cellStyle name="60% - Accent3 84" xfId="62338" xr:uid="{00000000-0005-0000-0000-0000B40B0000}"/>
    <cellStyle name="60% - Accent3 85" xfId="62358" xr:uid="{00000000-0005-0000-0000-0000B50B0000}"/>
    <cellStyle name="60% - Accent3 86" xfId="62378" xr:uid="{00000000-0005-0000-0000-0000B60B0000}"/>
    <cellStyle name="60% - Accent3 87" xfId="62398" xr:uid="{00000000-0005-0000-0000-0000B70B0000}"/>
    <cellStyle name="60% - Accent3 88" xfId="62418" xr:uid="{00000000-0005-0000-0000-0000B80B0000}"/>
    <cellStyle name="60% - Accent3 89" xfId="62438" xr:uid="{00000000-0005-0000-0000-0000B90B0000}"/>
    <cellStyle name="60% - Accent3 9" xfId="791" xr:uid="{00000000-0005-0000-0000-0000BA0B0000}"/>
    <cellStyle name="60% - Accent3 90" xfId="62458" xr:uid="{00000000-0005-0000-0000-0000BB0B0000}"/>
    <cellStyle name="60% - Accent3 91" xfId="62478" xr:uid="{00000000-0005-0000-0000-0000BC0B0000}"/>
    <cellStyle name="60% - Accent3 92" xfId="62498" xr:uid="{00000000-0005-0000-0000-0000BD0B0000}"/>
    <cellStyle name="60% - Accent3 93" xfId="62518" xr:uid="{00000000-0005-0000-0000-0000BE0B0000}"/>
    <cellStyle name="60% - Accent3 94" xfId="62538" xr:uid="{00000000-0005-0000-0000-0000BF0B0000}"/>
    <cellStyle name="60% - Accent3 95" xfId="62558" xr:uid="{00000000-0005-0000-0000-0000C00B0000}"/>
    <cellStyle name="60% - Accent3 96" xfId="62578" xr:uid="{00000000-0005-0000-0000-0000C10B0000}"/>
    <cellStyle name="60% - Accent3 97" xfId="62598" xr:uid="{00000000-0005-0000-0000-0000C20B0000}"/>
    <cellStyle name="60% - Accent3 98" xfId="62618" xr:uid="{00000000-0005-0000-0000-0000C30B0000}"/>
    <cellStyle name="60% - Accent3 99" xfId="62638" xr:uid="{00000000-0005-0000-0000-0000C40B0000}"/>
    <cellStyle name="60% - Accent4" xfId="38" builtinId="44" customBuiltin="1"/>
    <cellStyle name="60% - Accent4 10" xfId="792" xr:uid="{00000000-0005-0000-0000-0000C60B0000}"/>
    <cellStyle name="60% - Accent4 100" xfId="62661" xr:uid="{00000000-0005-0000-0000-0000C70B0000}"/>
    <cellStyle name="60% - Accent4 101" xfId="62681" xr:uid="{00000000-0005-0000-0000-0000C80B0000}"/>
    <cellStyle name="60% - Accent4 102" xfId="62701" xr:uid="{00000000-0005-0000-0000-0000C90B0000}"/>
    <cellStyle name="60% - Accent4 103" xfId="62721" xr:uid="{00000000-0005-0000-0000-0000CA0B0000}"/>
    <cellStyle name="60% - Accent4 104" xfId="62741" xr:uid="{00000000-0005-0000-0000-0000CB0B0000}"/>
    <cellStyle name="60% - Accent4 105" xfId="62761" xr:uid="{00000000-0005-0000-0000-0000CC0B0000}"/>
    <cellStyle name="60% - Accent4 106" xfId="62781" xr:uid="{00000000-0005-0000-0000-0000CD0B0000}"/>
    <cellStyle name="60% - Accent4 107" xfId="62801" xr:uid="{00000000-0005-0000-0000-0000CE0B0000}"/>
    <cellStyle name="60% - Accent4 108" xfId="62821" xr:uid="{00000000-0005-0000-0000-0000CF0B0000}"/>
    <cellStyle name="60% - Accent4 109" xfId="62841" xr:uid="{00000000-0005-0000-0000-0000D00B0000}"/>
    <cellStyle name="60% - Accent4 11" xfId="793" xr:uid="{00000000-0005-0000-0000-0000D10B0000}"/>
    <cellStyle name="60% - Accent4 110" xfId="62861" xr:uid="{00000000-0005-0000-0000-0000D20B0000}"/>
    <cellStyle name="60% - Accent4 111" xfId="62881" xr:uid="{00000000-0005-0000-0000-0000D30B0000}"/>
    <cellStyle name="60% - Accent4 112" xfId="62901" xr:uid="{00000000-0005-0000-0000-0000D40B0000}"/>
    <cellStyle name="60% - Accent4 113" xfId="62921" xr:uid="{00000000-0005-0000-0000-0000D50B0000}"/>
    <cellStyle name="60% - Accent4 114" xfId="62941" xr:uid="{00000000-0005-0000-0000-0000D60B0000}"/>
    <cellStyle name="60% - Accent4 115" xfId="62961" xr:uid="{00000000-0005-0000-0000-0000D70B0000}"/>
    <cellStyle name="60% - Accent4 116" xfId="62981" xr:uid="{00000000-0005-0000-0000-0000D80B0000}"/>
    <cellStyle name="60% - Accent4 117" xfId="63001" xr:uid="{00000000-0005-0000-0000-0000D90B0000}"/>
    <cellStyle name="60% - Accent4 118" xfId="63021" xr:uid="{00000000-0005-0000-0000-0000DA0B0000}"/>
    <cellStyle name="60% - Accent4 119" xfId="63041" xr:uid="{00000000-0005-0000-0000-0000DB0B0000}"/>
    <cellStyle name="60% - Accent4 12" xfId="794" xr:uid="{00000000-0005-0000-0000-0000DC0B0000}"/>
    <cellStyle name="60% - Accent4 120" xfId="63061" xr:uid="{00000000-0005-0000-0000-0000DD0B0000}"/>
    <cellStyle name="60% - Accent4 121" xfId="63081" xr:uid="{00000000-0005-0000-0000-0000DE0B0000}"/>
    <cellStyle name="60% - Accent4 122" xfId="63101" xr:uid="{00000000-0005-0000-0000-0000DF0B0000}"/>
    <cellStyle name="60% - Accent4 123" xfId="63121" xr:uid="{00000000-0005-0000-0000-0000E00B0000}"/>
    <cellStyle name="60% - Accent4 124" xfId="63141" xr:uid="{00000000-0005-0000-0000-0000E10B0000}"/>
    <cellStyle name="60% - Accent4 125" xfId="63161" xr:uid="{00000000-0005-0000-0000-0000E20B0000}"/>
    <cellStyle name="60% - Accent4 126" xfId="63181" xr:uid="{00000000-0005-0000-0000-0000E30B0000}"/>
    <cellStyle name="60% - Accent4 127" xfId="63201" xr:uid="{00000000-0005-0000-0000-0000E40B0000}"/>
    <cellStyle name="60% - Accent4 128" xfId="63221" xr:uid="{00000000-0005-0000-0000-0000E50B0000}"/>
    <cellStyle name="60% - Accent4 129" xfId="63241" xr:uid="{00000000-0005-0000-0000-0000E60B0000}"/>
    <cellStyle name="60% - Accent4 13" xfId="795" xr:uid="{00000000-0005-0000-0000-0000E70B0000}"/>
    <cellStyle name="60% - Accent4 13 2" xfId="796" xr:uid="{00000000-0005-0000-0000-0000E80B0000}"/>
    <cellStyle name="60% - Accent4 130" xfId="63261" xr:uid="{00000000-0005-0000-0000-0000E90B0000}"/>
    <cellStyle name="60% - Accent4 131" xfId="63281" xr:uid="{00000000-0005-0000-0000-0000EA0B0000}"/>
    <cellStyle name="60% - Accent4 132" xfId="63301" xr:uid="{00000000-0005-0000-0000-0000EB0B0000}"/>
    <cellStyle name="60% - Accent4 133" xfId="63321" xr:uid="{00000000-0005-0000-0000-0000EC0B0000}"/>
    <cellStyle name="60% - Accent4 134" xfId="63341" xr:uid="{00000000-0005-0000-0000-0000ED0B0000}"/>
    <cellStyle name="60% - Accent4 135" xfId="63361" xr:uid="{00000000-0005-0000-0000-0000EE0B0000}"/>
    <cellStyle name="60% - Accent4 136" xfId="63381" xr:uid="{00000000-0005-0000-0000-0000EF0B0000}"/>
    <cellStyle name="60% - Accent4 137" xfId="63401" xr:uid="{00000000-0005-0000-0000-0000F00B0000}"/>
    <cellStyle name="60% - Accent4 138" xfId="63421" xr:uid="{00000000-0005-0000-0000-0000F10B0000}"/>
    <cellStyle name="60% - Accent4 139" xfId="63441" xr:uid="{00000000-0005-0000-0000-0000F20B0000}"/>
    <cellStyle name="60% - Accent4 14" xfId="797" xr:uid="{00000000-0005-0000-0000-0000F30B0000}"/>
    <cellStyle name="60% - Accent4 14 2" xfId="798" xr:uid="{00000000-0005-0000-0000-0000F40B0000}"/>
    <cellStyle name="60% - Accent4 140" xfId="63461" xr:uid="{00000000-0005-0000-0000-0000F50B0000}"/>
    <cellStyle name="60% - Accent4 141" xfId="63481" xr:uid="{00000000-0005-0000-0000-0000F60B0000}"/>
    <cellStyle name="60% - Accent4 142" xfId="63501" xr:uid="{00000000-0005-0000-0000-0000F70B0000}"/>
    <cellStyle name="60% - Accent4 143" xfId="63521" xr:uid="{00000000-0005-0000-0000-0000F80B0000}"/>
    <cellStyle name="60% - Accent4 144" xfId="63541" xr:uid="{00000000-0005-0000-0000-0000F90B0000}"/>
    <cellStyle name="60% - Accent4 145" xfId="63561" xr:uid="{00000000-0005-0000-0000-0000FA0B0000}"/>
    <cellStyle name="60% - Accent4 146" xfId="63581" xr:uid="{00000000-0005-0000-0000-0000FB0B0000}"/>
    <cellStyle name="60% - Accent4 147" xfId="63601" xr:uid="{00000000-0005-0000-0000-0000FC0B0000}"/>
    <cellStyle name="60% - Accent4 148" xfId="63621" xr:uid="{00000000-0005-0000-0000-0000FD0B0000}"/>
    <cellStyle name="60% - Accent4 149" xfId="63641" xr:uid="{00000000-0005-0000-0000-0000FE0B0000}"/>
    <cellStyle name="60% - Accent4 15" xfId="799" xr:uid="{00000000-0005-0000-0000-0000FF0B0000}"/>
    <cellStyle name="60% - Accent4 15 2" xfId="800" xr:uid="{00000000-0005-0000-0000-0000000C0000}"/>
    <cellStyle name="60% - Accent4 150" xfId="63661" xr:uid="{00000000-0005-0000-0000-0000010C0000}"/>
    <cellStyle name="60% - Accent4 151" xfId="63681" xr:uid="{00000000-0005-0000-0000-0000020C0000}"/>
    <cellStyle name="60% - Accent4 152" xfId="63701" xr:uid="{00000000-0005-0000-0000-0000030C0000}"/>
    <cellStyle name="60% - Accent4 153" xfId="63721" xr:uid="{00000000-0005-0000-0000-0000040C0000}"/>
    <cellStyle name="60% - Accent4 154" xfId="63741" xr:uid="{00000000-0005-0000-0000-0000050C0000}"/>
    <cellStyle name="60% - Accent4 155" xfId="63761" xr:uid="{00000000-0005-0000-0000-0000060C0000}"/>
    <cellStyle name="60% - Accent4 156" xfId="63781" xr:uid="{00000000-0005-0000-0000-0000070C0000}"/>
    <cellStyle name="60% - Accent4 157" xfId="63801" xr:uid="{00000000-0005-0000-0000-0000080C0000}"/>
    <cellStyle name="60% - Accent4 158" xfId="63821" xr:uid="{00000000-0005-0000-0000-0000090C0000}"/>
    <cellStyle name="60% - Accent4 159" xfId="63841" xr:uid="{00000000-0005-0000-0000-00000A0C0000}"/>
    <cellStyle name="60% - Accent4 16" xfId="801" xr:uid="{00000000-0005-0000-0000-00000B0C0000}"/>
    <cellStyle name="60% - Accent4 16 2" xfId="802" xr:uid="{00000000-0005-0000-0000-00000C0C0000}"/>
    <cellStyle name="60% - Accent4 160" xfId="63861" xr:uid="{00000000-0005-0000-0000-00000D0C0000}"/>
    <cellStyle name="60% - Accent4 161" xfId="63881" xr:uid="{00000000-0005-0000-0000-00000E0C0000}"/>
    <cellStyle name="60% - Accent4 162" xfId="63901" xr:uid="{00000000-0005-0000-0000-00000F0C0000}"/>
    <cellStyle name="60% - Accent4 163" xfId="63921" xr:uid="{00000000-0005-0000-0000-0000100C0000}"/>
    <cellStyle name="60% - Accent4 164" xfId="63941" xr:uid="{00000000-0005-0000-0000-0000110C0000}"/>
    <cellStyle name="60% - Accent4 165" xfId="63961" xr:uid="{00000000-0005-0000-0000-0000120C0000}"/>
    <cellStyle name="60% - Accent4 166" xfId="63981" xr:uid="{00000000-0005-0000-0000-0000130C0000}"/>
    <cellStyle name="60% - Accent4 167" xfId="64001" xr:uid="{00000000-0005-0000-0000-0000140C0000}"/>
    <cellStyle name="60% - Accent4 168" xfId="64021" xr:uid="{00000000-0005-0000-0000-0000150C0000}"/>
    <cellStyle name="60% - Accent4 169" xfId="64041" xr:uid="{00000000-0005-0000-0000-0000160C0000}"/>
    <cellStyle name="60% - Accent4 17" xfId="803" xr:uid="{00000000-0005-0000-0000-0000170C0000}"/>
    <cellStyle name="60% - Accent4 17 2" xfId="804" xr:uid="{00000000-0005-0000-0000-0000180C0000}"/>
    <cellStyle name="60% - Accent4 17 3" xfId="805" xr:uid="{00000000-0005-0000-0000-0000190C0000}"/>
    <cellStyle name="60% - Accent4 17 3 2" xfId="806" xr:uid="{00000000-0005-0000-0000-00001A0C0000}"/>
    <cellStyle name="60% - Accent4 170" xfId="64061" xr:uid="{00000000-0005-0000-0000-00001B0C0000}"/>
    <cellStyle name="60% - Accent4 171" xfId="64081" xr:uid="{00000000-0005-0000-0000-00001C0C0000}"/>
    <cellStyle name="60% - Accent4 172" xfId="64101" xr:uid="{00000000-0005-0000-0000-00001D0C0000}"/>
    <cellStyle name="60% - Accent4 173" xfId="64121" xr:uid="{00000000-0005-0000-0000-00001E0C0000}"/>
    <cellStyle name="60% - Accent4 174" xfId="64141" xr:uid="{00000000-0005-0000-0000-00001F0C0000}"/>
    <cellStyle name="60% - Accent4 175" xfId="64203" xr:uid="{00000000-0005-0000-0000-0000200C0000}"/>
    <cellStyle name="60% - Accent4 176" xfId="64280" xr:uid="{00000000-0005-0000-0000-0000210C0000}"/>
    <cellStyle name="60% - Accent4 177" xfId="64301" xr:uid="{00000000-0005-0000-0000-0000220C0000}"/>
    <cellStyle name="60% - Accent4 178" xfId="64420" xr:uid="{00000000-0005-0000-0000-0000230C0000}"/>
    <cellStyle name="60% - Accent4 179" xfId="64440" xr:uid="{00000000-0005-0000-0000-0000240C0000}"/>
    <cellStyle name="60% - Accent4 18" xfId="807" xr:uid="{00000000-0005-0000-0000-0000250C0000}"/>
    <cellStyle name="60% - Accent4 18 2" xfId="808" xr:uid="{00000000-0005-0000-0000-0000260C0000}"/>
    <cellStyle name="60% - Accent4 180" xfId="64460" xr:uid="{00000000-0005-0000-0000-0000270C0000}"/>
    <cellStyle name="60% - Accent4 181" xfId="64480" xr:uid="{00000000-0005-0000-0000-0000280C0000}"/>
    <cellStyle name="60% - Accent4 182" xfId="64500" xr:uid="{00000000-0005-0000-0000-0000290C0000}"/>
    <cellStyle name="60% - Accent4 183" xfId="64520" xr:uid="{00000000-0005-0000-0000-00002A0C0000}"/>
    <cellStyle name="60% - Accent4 184" xfId="64540" xr:uid="{00000000-0005-0000-0000-00002B0C0000}"/>
    <cellStyle name="60% - Accent4 185" xfId="64588" xr:uid="{00000000-0005-0000-0000-00002C0C0000}"/>
    <cellStyle name="60% - Accent4 186" xfId="64608" xr:uid="{00000000-0005-0000-0000-00002D0C0000}"/>
    <cellStyle name="60% - Accent4 19" xfId="809" xr:uid="{00000000-0005-0000-0000-00002E0C0000}"/>
    <cellStyle name="60% - Accent4 2" xfId="810" xr:uid="{00000000-0005-0000-0000-00002F0C0000}"/>
    <cellStyle name="60% - Accent4 2 2" xfId="811" xr:uid="{00000000-0005-0000-0000-0000300C0000}"/>
    <cellStyle name="60% - Accent4 2 3" xfId="812" xr:uid="{00000000-0005-0000-0000-0000310C0000}"/>
    <cellStyle name="60% - Accent4 2 4" xfId="813" xr:uid="{00000000-0005-0000-0000-0000320C0000}"/>
    <cellStyle name="60% - Accent4 2 5" xfId="814" xr:uid="{00000000-0005-0000-0000-0000330C0000}"/>
    <cellStyle name="60% - Accent4 20" xfId="815" xr:uid="{00000000-0005-0000-0000-0000340C0000}"/>
    <cellStyle name="60% - Accent4 20 2" xfId="816" xr:uid="{00000000-0005-0000-0000-0000350C0000}"/>
    <cellStyle name="60% - Accent4 21" xfId="817" xr:uid="{00000000-0005-0000-0000-0000360C0000}"/>
    <cellStyle name="60% - Accent4 21 2" xfId="818" xr:uid="{00000000-0005-0000-0000-0000370C0000}"/>
    <cellStyle name="60% - Accent4 22" xfId="819" xr:uid="{00000000-0005-0000-0000-0000380C0000}"/>
    <cellStyle name="60% - Accent4 22 2" xfId="820" xr:uid="{00000000-0005-0000-0000-0000390C0000}"/>
    <cellStyle name="60% - Accent4 23" xfId="821" xr:uid="{00000000-0005-0000-0000-00003A0C0000}"/>
    <cellStyle name="60% - Accent4 23 2" xfId="822" xr:uid="{00000000-0005-0000-0000-00003B0C0000}"/>
    <cellStyle name="60% - Accent4 24" xfId="823" xr:uid="{00000000-0005-0000-0000-00003C0C0000}"/>
    <cellStyle name="60% - Accent4 25" xfId="824" xr:uid="{00000000-0005-0000-0000-00003D0C0000}"/>
    <cellStyle name="60% - Accent4 25 2" xfId="825" xr:uid="{00000000-0005-0000-0000-00003E0C0000}"/>
    <cellStyle name="60% - Accent4 26" xfId="826" xr:uid="{00000000-0005-0000-0000-00003F0C0000}"/>
    <cellStyle name="60% - Accent4 27" xfId="827" xr:uid="{00000000-0005-0000-0000-0000400C0000}"/>
    <cellStyle name="60% - Accent4 27 2" xfId="828" xr:uid="{00000000-0005-0000-0000-0000410C0000}"/>
    <cellStyle name="60% - Accent4 28" xfId="829" xr:uid="{00000000-0005-0000-0000-0000420C0000}"/>
    <cellStyle name="60% - Accent4 28 2" xfId="830" xr:uid="{00000000-0005-0000-0000-0000430C0000}"/>
    <cellStyle name="60% - Accent4 29" xfId="831" xr:uid="{00000000-0005-0000-0000-0000440C0000}"/>
    <cellStyle name="60% - Accent4 29 2" xfId="832" xr:uid="{00000000-0005-0000-0000-0000450C0000}"/>
    <cellStyle name="60% - Accent4 3" xfId="833" xr:uid="{00000000-0005-0000-0000-0000460C0000}"/>
    <cellStyle name="60% - Accent4 30" xfId="834" xr:uid="{00000000-0005-0000-0000-0000470C0000}"/>
    <cellStyle name="60% - Accent4 30 2" xfId="835" xr:uid="{00000000-0005-0000-0000-0000480C0000}"/>
    <cellStyle name="60% - Accent4 31" xfId="836" xr:uid="{00000000-0005-0000-0000-0000490C0000}"/>
    <cellStyle name="60% - Accent4 32" xfId="837" xr:uid="{00000000-0005-0000-0000-00004A0C0000}"/>
    <cellStyle name="60% - Accent4 32 2" xfId="838" xr:uid="{00000000-0005-0000-0000-00004B0C0000}"/>
    <cellStyle name="60% - Accent4 33" xfId="839" xr:uid="{00000000-0005-0000-0000-00004C0C0000}"/>
    <cellStyle name="60% - Accent4 33 2" xfId="840" xr:uid="{00000000-0005-0000-0000-00004D0C0000}"/>
    <cellStyle name="60% - Accent4 34" xfId="841" xr:uid="{00000000-0005-0000-0000-00004E0C0000}"/>
    <cellStyle name="60% - Accent4 34 2" xfId="842" xr:uid="{00000000-0005-0000-0000-00004F0C0000}"/>
    <cellStyle name="60% - Accent4 35" xfId="843" xr:uid="{00000000-0005-0000-0000-0000500C0000}"/>
    <cellStyle name="60% - Accent4 35 2" xfId="844" xr:uid="{00000000-0005-0000-0000-0000510C0000}"/>
    <cellStyle name="60% - Accent4 36" xfId="845" xr:uid="{00000000-0005-0000-0000-0000520C0000}"/>
    <cellStyle name="60% - Accent4 36 2" xfId="846" xr:uid="{00000000-0005-0000-0000-0000530C0000}"/>
    <cellStyle name="60% - Accent4 37" xfId="847" xr:uid="{00000000-0005-0000-0000-0000540C0000}"/>
    <cellStyle name="60% - Accent4 38" xfId="848" xr:uid="{00000000-0005-0000-0000-0000550C0000}"/>
    <cellStyle name="60% - Accent4 38 2" xfId="849" xr:uid="{00000000-0005-0000-0000-0000560C0000}"/>
    <cellStyle name="60% - Accent4 39" xfId="850" xr:uid="{00000000-0005-0000-0000-0000570C0000}"/>
    <cellStyle name="60% - Accent4 39 2" xfId="851" xr:uid="{00000000-0005-0000-0000-0000580C0000}"/>
    <cellStyle name="60% - Accent4 4" xfId="852" xr:uid="{00000000-0005-0000-0000-0000590C0000}"/>
    <cellStyle name="60% - Accent4 40" xfId="853" xr:uid="{00000000-0005-0000-0000-00005A0C0000}"/>
    <cellStyle name="60% - Accent4 40 2" xfId="854" xr:uid="{00000000-0005-0000-0000-00005B0C0000}"/>
    <cellStyle name="60% - Accent4 41" xfId="855" xr:uid="{00000000-0005-0000-0000-00005C0C0000}"/>
    <cellStyle name="60% - Accent4 41 2" xfId="856" xr:uid="{00000000-0005-0000-0000-00005D0C0000}"/>
    <cellStyle name="60% - Accent4 42" xfId="857" xr:uid="{00000000-0005-0000-0000-00005E0C0000}"/>
    <cellStyle name="60% - Accent4 43" xfId="858" xr:uid="{00000000-0005-0000-0000-00005F0C0000}"/>
    <cellStyle name="60% - Accent4 43 2" xfId="859" xr:uid="{00000000-0005-0000-0000-0000600C0000}"/>
    <cellStyle name="60% - Accent4 44" xfId="860" xr:uid="{00000000-0005-0000-0000-0000610C0000}"/>
    <cellStyle name="60% - Accent4 45" xfId="861" xr:uid="{00000000-0005-0000-0000-0000620C0000}"/>
    <cellStyle name="60% - Accent4 45 2" xfId="16668" xr:uid="{00000000-0005-0000-0000-0000630C0000}"/>
    <cellStyle name="60% - Accent4 46" xfId="862" xr:uid="{00000000-0005-0000-0000-0000640C0000}"/>
    <cellStyle name="60% - Accent4 46 2" xfId="16669" xr:uid="{00000000-0005-0000-0000-0000650C0000}"/>
    <cellStyle name="60% - Accent4 47" xfId="863" xr:uid="{00000000-0005-0000-0000-0000660C0000}"/>
    <cellStyle name="60% - Accent4 48" xfId="65" xr:uid="{00000000-0005-0000-0000-0000670C0000}"/>
    <cellStyle name="60% - Accent4 49" xfId="61629" xr:uid="{00000000-0005-0000-0000-0000680C0000}"/>
    <cellStyle name="60% - Accent4 5" xfId="864" xr:uid="{00000000-0005-0000-0000-0000690C0000}"/>
    <cellStyle name="60% - Accent4 50" xfId="61652" xr:uid="{00000000-0005-0000-0000-00006A0C0000}"/>
    <cellStyle name="60% - Accent4 51" xfId="61678" xr:uid="{00000000-0005-0000-0000-00006B0C0000}"/>
    <cellStyle name="60% - Accent4 52" xfId="61698" xr:uid="{00000000-0005-0000-0000-00006C0C0000}"/>
    <cellStyle name="60% - Accent4 53" xfId="61718" xr:uid="{00000000-0005-0000-0000-00006D0C0000}"/>
    <cellStyle name="60% - Accent4 54" xfId="61738" xr:uid="{00000000-0005-0000-0000-00006E0C0000}"/>
    <cellStyle name="60% - Accent4 55" xfId="61758" xr:uid="{00000000-0005-0000-0000-00006F0C0000}"/>
    <cellStyle name="60% - Accent4 56" xfId="61778" xr:uid="{00000000-0005-0000-0000-0000700C0000}"/>
    <cellStyle name="60% - Accent4 57" xfId="61798" xr:uid="{00000000-0005-0000-0000-0000710C0000}"/>
    <cellStyle name="60% - Accent4 58" xfId="61818" xr:uid="{00000000-0005-0000-0000-0000720C0000}"/>
    <cellStyle name="60% - Accent4 59" xfId="61838" xr:uid="{00000000-0005-0000-0000-0000730C0000}"/>
    <cellStyle name="60% - Accent4 6" xfId="865" xr:uid="{00000000-0005-0000-0000-0000740C0000}"/>
    <cellStyle name="60% - Accent4 60" xfId="61858" xr:uid="{00000000-0005-0000-0000-0000750C0000}"/>
    <cellStyle name="60% - Accent4 61" xfId="61878" xr:uid="{00000000-0005-0000-0000-0000760C0000}"/>
    <cellStyle name="60% - Accent4 62" xfId="61898" xr:uid="{00000000-0005-0000-0000-0000770C0000}"/>
    <cellStyle name="60% - Accent4 63" xfId="61919" xr:uid="{00000000-0005-0000-0000-0000780C0000}"/>
    <cellStyle name="60% - Accent4 64" xfId="61939" xr:uid="{00000000-0005-0000-0000-0000790C0000}"/>
    <cellStyle name="60% - Accent4 65" xfId="61960" xr:uid="{00000000-0005-0000-0000-00007A0C0000}"/>
    <cellStyle name="60% - Accent4 66" xfId="61981" xr:uid="{00000000-0005-0000-0000-00007B0C0000}"/>
    <cellStyle name="60% - Accent4 67" xfId="62001" xr:uid="{00000000-0005-0000-0000-00007C0C0000}"/>
    <cellStyle name="60% - Accent4 68" xfId="62021" xr:uid="{00000000-0005-0000-0000-00007D0C0000}"/>
    <cellStyle name="60% - Accent4 69" xfId="62041" xr:uid="{00000000-0005-0000-0000-00007E0C0000}"/>
    <cellStyle name="60% - Accent4 7" xfId="866" xr:uid="{00000000-0005-0000-0000-00007F0C0000}"/>
    <cellStyle name="60% - Accent4 70" xfId="62061" xr:uid="{00000000-0005-0000-0000-0000800C0000}"/>
    <cellStyle name="60% - Accent4 71" xfId="62081" xr:uid="{00000000-0005-0000-0000-0000810C0000}"/>
    <cellStyle name="60% - Accent4 72" xfId="62101" xr:uid="{00000000-0005-0000-0000-0000820C0000}"/>
    <cellStyle name="60% - Accent4 73" xfId="62121" xr:uid="{00000000-0005-0000-0000-0000830C0000}"/>
    <cellStyle name="60% - Accent4 74" xfId="62141" xr:uid="{00000000-0005-0000-0000-0000840C0000}"/>
    <cellStyle name="60% - Accent4 75" xfId="62161" xr:uid="{00000000-0005-0000-0000-0000850C0000}"/>
    <cellStyle name="60% - Accent4 76" xfId="62181" xr:uid="{00000000-0005-0000-0000-0000860C0000}"/>
    <cellStyle name="60% - Accent4 77" xfId="62201" xr:uid="{00000000-0005-0000-0000-0000870C0000}"/>
    <cellStyle name="60% - Accent4 78" xfId="62221" xr:uid="{00000000-0005-0000-0000-0000880C0000}"/>
    <cellStyle name="60% - Accent4 79" xfId="62241" xr:uid="{00000000-0005-0000-0000-0000890C0000}"/>
    <cellStyle name="60% - Accent4 8" xfId="867" xr:uid="{00000000-0005-0000-0000-00008A0C0000}"/>
    <cellStyle name="60% - Accent4 80" xfId="62261" xr:uid="{00000000-0005-0000-0000-00008B0C0000}"/>
    <cellStyle name="60% - Accent4 81" xfId="62281" xr:uid="{00000000-0005-0000-0000-00008C0C0000}"/>
    <cellStyle name="60% - Accent4 82" xfId="62301" xr:uid="{00000000-0005-0000-0000-00008D0C0000}"/>
    <cellStyle name="60% - Accent4 83" xfId="62321" xr:uid="{00000000-0005-0000-0000-00008E0C0000}"/>
    <cellStyle name="60% - Accent4 84" xfId="62341" xr:uid="{00000000-0005-0000-0000-00008F0C0000}"/>
    <cellStyle name="60% - Accent4 85" xfId="62361" xr:uid="{00000000-0005-0000-0000-0000900C0000}"/>
    <cellStyle name="60% - Accent4 86" xfId="62381" xr:uid="{00000000-0005-0000-0000-0000910C0000}"/>
    <cellStyle name="60% - Accent4 87" xfId="62401" xr:uid="{00000000-0005-0000-0000-0000920C0000}"/>
    <cellStyle name="60% - Accent4 88" xfId="62421" xr:uid="{00000000-0005-0000-0000-0000930C0000}"/>
    <cellStyle name="60% - Accent4 89" xfId="62441" xr:uid="{00000000-0005-0000-0000-0000940C0000}"/>
    <cellStyle name="60% - Accent4 9" xfId="868" xr:uid="{00000000-0005-0000-0000-0000950C0000}"/>
    <cellStyle name="60% - Accent4 90" xfId="62461" xr:uid="{00000000-0005-0000-0000-0000960C0000}"/>
    <cellStyle name="60% - Accent4 91" xfId="62481" xr:uid="{00000000-0005-0000-0000-0000970C0000}"/>
    <cellStyle name="60% - Accent4 92" xfId="62501" xr:uid="{00000000-0005-0000-0000-0000980C0000}"/>
    <cellStyle name="60% - Accent4 93" xfId="62521" xr:uid="{00000000-0005-0000-0000-0000990C0000}"/>
    <cellStyle name="60% - Accent4 94" xfId="62541" xr:uid="{00000000-0005-0000-0000-00009A0C0000}"/>
    <cellStyle name="60% - Accent4 95" xfId="62561" xr:uid="{00000000-0005-0000-0000-00009B0C0000}"/>
    <cellStyle name="60% - Accent4 96" xfId="62581" xr:uid="{00000000-0005-0000-0000-00009C0C0000}"/>
    <cellStyle name="60% - Accent4 97" xfId="62601" xr:uid="{00000000-0005-0000-0000-00009D0C0000}"/>
    <cellStyle name="60% - Accent4 98" xfId="62621" xr:uid="{00000000-0005-0000-0000-00009E0C0000}"/>
    <cellStyle name="60% - Accent4 99" xfId="62641" xr:uid="{00000000-0005-0000-0000-00009F0C0000}"/>
    <cellStyle name="60% - Accent5" xfId="42" builtinId="48" customBuiltin="1"/>
    <cellStyle name="60% - Accent5 10" xfId="869" xr:uid="{00000000-0005-0000-0000-0000A10C0000}"/>
    <cellStyle name="60% - Accent5 100" xfId="62664" xr:uid="{00000000-0005-0000-0000-0000A20C0000}"/>
    <cellStyle name="60% - Accent5 101" xfId="62684" xr:uid="{00000000-0005-0000-0000-0000A30C0000}"/>
    <cellStyle name="60% - Accent5 102" xfId="62704" xr:uid="{00000000-0005-0000-0000-0000A40C0000}"/>
    <cellStyle name="60% - Accent5 103" xfId="62724" xr:uid="{00000000-0005-0000-0000-0000A50C0000}"/>
    <cellStyle name="60% - Accent5 104" xfId="62744" xr:uid="{00000000-0005-0000-0000-0000A60C0000}"/>
    <cellStyle name="60% - Accent5 105" xfId="62764" xr:uid="{00000000-0005-0000-0000-0000A70C0000}"/>
    <cellStyle name="60% - Accent5 106" xfId="62784" xr:uid="{00000000-0005-0000-0000-0000A80C0000}"/>
    <cellStyle name="60% - Accent5 107" xfId="62804" xr:uid="{00000000-0005-0000-0000-0000A90C0000}"/>
    <cellStyle name="60% - Accent5 108" xfId="62824" xr:uid="{00000000-0005-0000-0000-0000AA0C0000}"/>
    <cellStyle name="60% - Accent5 109" xfId="62844" xr:uid="{00000000-0005-0000-0000-0000AB0C0000}"/>
    <cellStyle name="60% - Accent5 11" xfId="870" xr:uid="{00000000-0005-0000-0000-0000AC0C0000}"/>
    <cellStyle name="60% - Accent5 110" xfId="62864" xr:uid="{00000000-0005-0000-0000-0000AD0C0000}"/>
    <cellStyle name="60% - Accent5 111" xfId="62884" xr:uid="{00000000-0005-0000-0000-0000AE0C0000}"/>
    <cellStyle name="60% - Accent5 112" xfId="62904" xr:uid="{00000000-0005-0000-0000-0000AF0C0000}"/>
    <cellStyle name="60% - Accent5 113" xfId="62924" xr:uid="{00000000-0005-0000-0000-0000B00C0000}"/>
    <cellStyle name="60% - Accent5 114" xfId="62944" xr:uid="{00000000-0005-0000-0000-0000B10C0000}"/>
    <cellStyle name="60% - Accent5 115" xfId="62964" xr:uid="{00000000-0005-0000-0000-0000B20C0000}"/>
    <cellStyle name="60% - Accent5 116" xfId="62984" xr:uid="{00000000-0005-0000-0000-0000B30C0000}"/>
    <cellStyle name="60% - Accent5 117" xfId="63004" xr:uid="{00000000-0005-0000-0000-0000B40C0000}"/>
    <cellStyle name="60% - Accent5 118" xfId="63024" xr:uid="{00000000-0005-0000-0000-0000B50C0000}"/>
    <cellStyle name="60% - Accent5 119" xfId="63044" xr:uid="{00000000-0005-0000-0000-0000B60C0000}"/>
    <cellStyle name="60% - Accent5 12" xfId="871" xr:uid="{00000000-0005-0000-0000-0000B70C0000}"/>
    <cellStyle name="60% - Accent5 120" xfId="63064" xr:uid="{00000000-0005-0000-0000-0000B80C0000}"/>
    <cellStyle name="60% - Accent5 121" xfId="63084" xr:uid="{00000000-0005-0000-0000-0000B90C0000}"/>
    <cellStyle name="60% - Accent5 122" xfId="63104" xr:uid="{00000000-0005-0000-0000-0000BA0C0000}"/>
    <cellStyle name="60% - Accent5 123" xfId="63124" xr:uid="{00000000-0005-0000-0000-0000BB0C0000}"/>
    <cellStyle name="60% - Accent5 124" xfId="63144" xr:uid="{00000000-0005-0000-0000-0000BC0C0000}"/>
    <cellStyle name="60% - Accent5 125" xfId="63164" xr:uid="{00000000-0005-0000-0000-0000BD0C0000}"/>
    <cellStyle name="60% - Accent5 126" xfId="63184" xr:uid="{00000000-0005-0000-0000-0000BE0C0000}"/>
    <cellStyle name="60% - Accent5 127" xfId="63204" xr:uid="{00000000-0005-0000-0000-0000BF0C0000}"/>
    <cellStyle name="60% - Accent5 128" xfId="63224" xr:uid="{00000000-0005-0000-0000-0000C00C0000}"/>
    <cellStyle name="60% - Accent5 129" xfId="63244" xr:uid="{00000000-0005-0000-0000-0000C10C0000}"/>
    <cellStyle name="60% - Accent5 13" xfId="872" xr:uid="{00000000-0005-0000-0000-0000C20C0000}"/>
    <cellStyle name="60% - Accent5 130" xfId="63264" xr:uid="{00000000-0005-0000-0000-0000C30C0000}"/>
    <cellStyle name="60% - Accent5 131" xfId="63284" xr:uid="{00000000-0005-0000-0000-0000C40C0000}"/>
    <cellStyle name="60% - Accent5 132" xfId="63304" xr:uid="{00000000-0005-0000-0000-0000C50C0000}"/>
    <cellStyle name="60% - Accent5 133" xfId="63324" xr:uid="{00000000-0005-0000-0000-0000C60C0000}"/>
    <cellStyle name="60% - Accent5 134" xfId="63344" xr:uid="{00000000-0005-0000-0000-0000C70C0000}"/>
    <cellStyle name="60% - Accent5 135" xfId="63364" xr:uid="{00000000-0005-0000-0000-0000C80C0000}"/>
    <cellStyle name="60% - Accent5 136" xfId="63384" xr:uid="{00000000-0005-0000-0000-0000C90C0000}"/>
    <cellStyle name="60% - Accent5 137" xfId="63404" xr:uid="{00000000-0005-0000-0000-0000CA0C0000}"/>
    <cellStyle name="60% - Accent5 138" xfId="63424" xr:uid="{00000000-0005-0000-0000-0000CB0C0000}"/>
    <cellStyle name="60% - Accent5 139" xfId="63444" xr:uid="{00000000-0005-0000-0000-0000CC0C0000}"/>
    <cellStyle name="60% - Accent5 14" xfId="873" xr:uid="{00000000-0005-0000-0000-0000CD0C0000}"/>
    <cellStyle name="60% - Accent5 140" xfId="63464" xr:uid="{00000000-0005-0000-0000-0000CE0C0000}"/>
    <cellStyle name="60% - Accent5 141" xfId="63484" xr:uid="{00000000-0005-0000-0000-0000CF0C0000}"/>
    <cellStyle name="60% - Accent5 142" xfId="63504" xr:uid="{00000000-0005-0000-0000-0000D00C0000}"/>
    <cellStyle name="60% - Accent5 143" xfId="63524" xr:uid="{00000000-0005-0000-0000-0000D10C0000}"/>
    <cellStyle name="60% - Accent5 144" xfId="63544" xr:uid="{00000000-0005-0000-0000-0000D20C0000}"/>
    <cellStyle name="60% - Accent5 145" xfId="63564" xr:uid="{00000000-0005-0000-0000-0000D30C0000}"/>
    <cellStyle name="60% - Accent5 146" xfId="63584" xr:uid="{00000000-0005-0000-0000-0000D40C0000}"/>
    <cellStyle name="60% - Accent5 147" xfId="63604" xr:uid="{00000000-0005-0000-0000-0000D50C0000}"/>
    <cellStyle name="60% - Accent5 148" xfId="63624" xr:uid="{00000000-0005-0000-0000-0000D60C0000}"/>
    <cellStyle name="60% - Accent5 149" xfId="63644" xr:uid="{00000000-0005-0000-0000-0000D70C0000}"/>
    <cellStyle name="60% - Accent5 15" xfId="874" xr:uid="{00000000-0005-0000-0000-0000D80C0000}"/>
    <cellStyle name="60% - Accent5 150" xfId="63664" xr:uid="{00000000-0005-0000-0000-0000D90C0000}"/>
    <cellStyle name="60% - Accent5 151" xfId="63684" xr:uid="{00000000-0005-0000-0000-0000DA0C0000}"/>
    <cellStyle name="60% - Accent5 152" xfId="63704" xr:uid="{00000000-0005-0000-0000-0000DB0C0000}"/>
    <cellStyle name="60% - Accent5 153" xfId="63724" xr:uid="{00000000-0005-0000-0000-0000DC0C0000}"/>
    <cellStyle name="60% - Accent5 154" xfId="63744" xr:uid="{00000000-0005-0000-0000-0000DD0C0000}"/>
    <cellStyle name="60% - Accent5 155" xfId="63764" xr:uid="{00000000-0005-0000-0000-0000DE0C0000}"/>
    <cellStyle name="60% - Accent5 156" xfId="63784" xr:uid="{00000000-0005-0000-0000-0000DF0C0000}"/>
    <cellStyle name="60% - Accent5 157" xfId="63804" xr:uid="{00000000-0005-0000-0000-0000E00C0000}"/>
    <cellStyle name="60% - Accent5 158" xfId="63824" xr:uid="{00000000-0005-0000-0000-0000E10C0000}"/>
    <cellStyle name="60% - Accent5 159" xfId="63844" xr:uid="{00000000-0005-0000-0000-0000E20C0000}"/>
    <cellStyle name="60% - Accent5 16" xfId="875" xr:uid="{00000000-0005-0000-0000-0000E30C0000}"/>
    <cellStyle name="60% - Accent5 160" xfId="63864" xr:uid="{00000000-0005-0000-0000-0000E40C0000}"/>
    <cellStyle name="60% - Accent5 161" xfId="63884" xr:uid="{00000000-0005-0000-0000-0000E50C0000}"/>
    <cellStyle name="60% - Accent5 162" xfId="63904" xr:uid="{00000000-0005-0000-0000-0000E60C0000}"/>
    <cellStyle name="60% - Accent5 163" xfId="63924" xr:uid="{00000000-0005-0000-0000-0000E70C0000}"/>
    <cellStyle name="60% - Accent5 164" xfId="63944" xr:uid="{00000000-0005-0000-0000-0000E80C0000}"/>
    <cellStyle name="60% - Accent5 165" xfId="63964" xr:uid="{00000000-0005-0000-0000-0000E90C0000}"/>
    <cellStyle name="60% - Accent5 166" xfId="63984" xr:uid="{00000000-0005-0000-0000-0000EA0C0000}"/>
    <cellStyle name="60% - Accent5 167" xfId="64004" xr:uid="{00000000-0005-0000-0000-0000EB0C0000}"/>
    <cellStyle name="60% - Accent5 168" xfId="64024" xr:uid="{00000000-0005-0000-0000-0000EC0C0000}"/>
    <cellStyle name="60% - Accent5 169" xfId="64044" xr:uid="{00000000-0005-0000-0000-0000ED0C0000}"/>
    <cellStyle name="60% - Accent5 17" xfId="876" xr:uid="{00000000-0005-0000-0000-0000EE0C0000}"/>
    <cellStyle name="60% - Accent5 170" xfId="64064" xr:uid="{00000000-0005-0000-0000-0000EF0C0000}"/>
    <cellStyle name="60% - Accent5 171" xfId="64084" xr:uid="{00000000-0005-0000-0000-0000F00C0000}"/>
    <cellStyle name="60% - Accent5 172" xfId="64104" xr:uid="{00000000-0005-0000-0000-0000F10C0000}"/>
    <cellStyle name="60% - Accent5 173" xfId="64124" xr:uid="{00000000-0005-0000-0000-0000F20C0000}"/>
    <cellStyle name="60% - Accent5 174" xfId="64144" xr:uid="{00000000-0005-0000-0000-0000F30C0000}"/>
    <cellStyle name="60% - Accent5 175" xfId="64206" xr:uid="{00000000-0005-0000-0000-0000F40C0000}"/>
    <cellStyle name="60% - Accent5 176" xfId="64283" xr:uid="{00000000-0005-0000-0000-0000F50C0000}"/>
    <cellStyle name="60% - Accent5 177" xfId="64304" xr:uid="{00000000-0005-0000-0000-0000F60C0000}"/>
    <cellStyle name="60% - Accent5 178" xfId="64423" xr:uid="{00000000-0005-0000-0000-0000F70C0000}"/>
    <cellStyle name="60% - Accent5 179" xfId="64443" xr:uid="{00000000-0005-0000-0000-0000F80C0000}"/>
    <cellStyle name="60% - Accent5 18" xfId="877" xr:uid="{00000000-0005-0000-0000-0000F90C0000}"/>
    <cellStyle name="60% - Accent5 180" xfId="64463" xr:uid="{00000000-0005-0000-0000-0000FA0C0000}"/>
    <cellStyle name="60% - Accent5 181" xfId="64483" xr:uid="{00000000-0005-0000-0000-0000FB0C0000}"/>
    <cellStyle name="60% - Accent5 182" xfId="64503" xr:uid="{00000000-0005-0000-0000-0000FC0C0000}"/>
    <cellStyle name="60% - Accent5 183" xfId="64523" xr:uid="{00000000-0005-0000-0000-0000FD0C0000}"/>
    <cellStyle name="60% - Accent5 184" xfId="64543" xr:uid="{00000000-0005-0000-0000-0000FE0C0000}"/>
    <cellStyle name="60% - Accent5 185" xfId="64591" xr:uid="{00000000-0005-0000-0000-0000FF0C0000}"/>
    <cellStyle name="60% - Accent5 186" xfId="64611" xr:uid="{00000000-0005-0000-0000-0000000D0000}"/>
    <cellStyle name="60% - Accent5 19" xfId="878" xr:uid="{00000000-0005-0000-0000-0000010D0000}"/>
    <cellStyle name="60% - Accent5 2" xfId="879" xr:uid="{00000000-0005-0000-0000-0000020D0000}"/>
    <cellStyle name="60% - Accent5 2 2" xfId="880" xr:uid="{00000000-0005-0000-0000-0000030D0000}"/>
    <cellStyle name="60% - Accent5 2 3" xfId="881" xr:uid="{00000000-0005-0000-0000-0000040D0000}"/>
    <cellStyle name="60% - Accent5 2 4" xfId="882" xr:uid="{00000000-0005-0000-0000-0000050D0000}"/>
    <cellStyle name="60% - Accent5 2 5" xfId="883" xr:uid="{00000000-0005-0000-0000-0000060D0000}"/>
    <cellStyle name="60% - Accent5 20" xfId="884" xr:uid="{00000000-0005-0000-0000-0000070D0000}"/>
    <cellStyle name="60% - Accent5 21" xfId="885" xr:uid="{00000000-0005-0000-0000-0000080D0000}"/>
    <cellStyle name="60% - Accent5 22" xfId="886" xr:uid="{00000000-0005-0000-0000-0000090D0000}"/>
    <cellStyle name="60% - Accent5 23" xfId="887" xr:uid="{00000000-0005-0000-0000-00000A0D0000}"/>
    <cellStyle name="60% - Accent5 24" xfId="888" xr:uid="{00000000-0005-0000-0000-00000B0D0000}"/>
    <cellStyle name="60% - Accent5 25" xfId="889" xr:uid="{00000000-0005-0000-0000-00000C0D0000}"/>
    <cellStyle name="60% - Accent5 26" xfId="890" xr:uid="{00000000-0005-0000-0000-00000D0D0000}"/>
    <cellStyle name="60% - Accent5 27" xfId="891" xr:uid="{00000000-0005-0000-0000-00000E0D0000}"/>
    <cellStyle name="60% - Accent5 28" xfId="892" xr:uid="{00000000-0005-0000-0000-00000F0D0000}"/>
    <cellStyle name="60% - Accent5 29" xfId="893" xr:uid="{00000000-0005-0000-0000-0000100D0000}"/>
    <cellStyle name="60% - Accent5 3" xfId="894" xr:uid="{00000000-0005-0000-0000-0000110D0000}"/>
    <cellStyle name="60% - Accent5 30" xfId="895" xr:uid="{00000000-0005-0000-0000-0000120D0000}"/>
    <cellStyle name="60% - Accent5 31" xfId="896" xr:uid="{00000000-0005-0000-0000-0000130D0000}"/>
    <cellStyle name="60% - Accent5 32" xfId="897" xr:uid="{00000000-0005-0000-0000-0000140D0000}"/>
    <cellStyle name="60% - Accent5 33" xfId="898" xr:uid="{00000000-0005-0000-0000-0000150D0000}"/>
    <cellStyle name="60% - Accent5 34" xfId="899" xr:uid="{00000000-0005-0000-0000-0000160D0000}"/>
    <cellStyle name="60% - Accent5 35" xfId="900" xr:uid="{00000000-0005-0000-0000-0000170D0000}"/>
    <cellStyle name="60% - Accent5 36" xfId="901" xr:uid="{00000000-0005-0000-0000-0000180D0000}"/>
    <cellStyle name="60% - Accent5 37" xfId="902" xr:uid="{00000000-0005-0000-0000-0000190D0000}"/>
    <cellStyle name="60% - Accent5 38" xfId="903" xr:uid="{00000000-0005-0000-0000-00001A0D0000}"/>
    <cellStyle name="60% - Accent5 39" xfId="904" xr:uid="{00000000-0005-0000-0000-00001B0D0000}"/>
    <cellStyle name="60% - Accent5 4" xfId="905" xr:uid="{00000000-0005-0000-0000-00001C0D0000}"/>
    <cellStyle name="60% - Accent5 40" xfId="906" xr:uid="{00000000-0005-0000-0000-00001D0D0000}"/>
    <cellStyle name="60% - Accent5 41" xfId="907" xr:uid="{00000000-0005-0000-0000-00001E0D0000}"/>
    <cellStyle name="60% - Accent5 42" xfId="908" xr:uid="{00000000-0005-0000-0000-00001F0D0000}"/>
    <cellStyle name="60% - Accent5 43" xfId="909" xr:uid="{00000000-0005-0000-0000-0000200D0000}"/>
    <cellStyle name="60% - Accent5 44" xfId="910" xr:uid="{00000000-0005-0000-0000-0000210D0000}"/>
    <cellStyle name="60% - Accent5 45" xfId="911" xr:uid="{00000000-0005-0000-0000-0000220D0000}"/>
    <cellStyle name="60% - Accent5 46" xfId="912" xr:uid="{00000000-0005-0000-0000-0000230D0000}"/>
    <cellStyle name="60% - Accent5 46 2" xfId="16670" xr:uid="{00000000-0005-0000-0000-0000240D0000}"/>
    <cellStyle name="60% - Accent5 47" xfId="913" xr:uid="{00000000-0005-0000-0000-0000250D0000}"/>
    <cellStyle name="60% - Accent5 48" xfId="68" xr:uid="{00000000-0005-0000-0000-0000260D0000}"/>
    <cellStyle name="60% - Accent5 49" xfId="61632" xr:uid="{00000000-0005-0000-0000-0000270D0000}"/>
    <cellStyle name="60% - Accent5 5" xfId="914" xr:uid="{00000000-0005-0000-0000-0000280D0000}"/>
    <cellStyle name="60% - Accent5 50" xfId="61653" xr:uid="{00000000-0005-0000-0000-0000290D0000}"/>
    <cellStyle name="60% - Accent5 51" xfId="61681" xr:uid="{00000000-0005-0000-0000-00002A0D0000}"/>
    <cellStyle name="60% - Accent5 52" xfId="61701" xr:uid="{00000000-0005-0000-0000-00002B0D0000}"/>
    <cellStyle name="60% - Accent5 53" xfId="61721" xr:uid="{00000000-0005-0000-0000-00002C0D0000}"/>
    <cellStyle name="60% - Accent5 54" xfId="61741" xr:uid="{00000000-0005-0000-0000-00002D0D0000}"/>
    <cellStyle name="60% - Accent5 55" xfId="61761" xr:uid="{00000000-0005-0000-0000-00002E0D0000}"/>
    <cellStyle name="60% - Accent5 56" xfId="61781" xr:uid="{00000000-0005-0000-0000-00002F0D0000}"/>
    <cellStyle name="60% - Accent5 57" xfId="61801" xr:uid="{00000000-0005-0000-0000-0000300D0000}"/>
    <cellStyle name="60% - Accent5 58" xfId="61821" xr:uid="{00000000-0005-0000-0000-0000310D0000}"/>
    <cellStyle name="60% - Accent5 59" xfId="61841" xr:uid="{00000000-0005-0000-0000-0000320D0000}"/>
    <cellStyle name="60% - Accent5 6" xfId="915" xr:uid="{00000000-0005-0000-0000-0000330D0000}"/>
    <cellStyle name="60% - Accent5 60" xfId="61861" xr:uid="{00000000-0005-0000-0000-0000340D0000}"/>
    <cellStyle name="60% - Accent5 61" xfId="61881" xr:uid="{00000000-0005-0000-0000-0000350D0000}"/>
    <cellStyle name="60% - Accent5 62" xfId="61901" xr:uid="{00000000-0005-0000-0000-0000360D0000}"/>
    <cellStyle name="60% - Accent5 63" xfId="61922" xr:uid="{00000000-0005-0000-0000-0000370D0000}"/>
    <cellStyle name="60% - Accent5 64" xfId="61942" xr:uid="{00000000-0005-0000-0000-0000380D0000}"/>
    <cellStyle name="60% - Accent5 65" xfId="61963" xr:uid="{00000000-0005-0000-0000-0000390D0000}"/>
    <cellStyle name="60% - Accent5 66" xfId="61984" xr:uid="{00000000-0005-0000-0000-00003A0D0000}"/>
    <cellStyle name="60% - Accent5 67" xfId="62004" xr:uid="{00000000-0005-0000-0000-00003B0D0000}"/>
    <cellStyle name="60% - Accent5 68" xfId="62024" xr:uid="{00000000-0005-0000-0000-00003C0D0000}"/>
    <cellStyle name="60% - Accent5 69" xfId="62044" xr:uid="{00000000-0005-0000-0000-00003D0D0000}"/>
    <cellStyle name="60% - Accent5 7" xfId="916" xr:uid="{00000000-0005-0000-0000-00003E0D0000}"/>
    <cellStyle name="60% - Accent5 70" xfId="62064" xr:uid="{00000000-0005-0000-0000-00003F0D0000}"/>
    <cellStyle name="60% - Accent5 71" xfId="62084" xr:uid="{00000000-0005-0000-0000-0000400D0000}"/>
    <cellStyle name="60% - Accent5 72" xfId="62104" xr:uid="{00000000-0005-0000-0000-0000410D0000}"/>
    <cellStyle name="60% - Accent5 73" xfId="62124" xr:uid="{00000000-0005-0000-0000-0000420D0000}"/>
    <cellStyle name="60% - Accent5 74" xfId="62144" xr:uid="{00000000-0005-0000-0000-0000430D0000}"/>
    <cellStyle name="60% - Accent5 75" xfId="62164" xr:uid="{00000000-0005-0000-0000-0000440D0000}"/>
    <cellStyle name="60% - Accent5 76" xfId="62184" xr:uid="{00000000-0005-0000-0000-0000450D0000}"/>
    <cellStyle name="60% - Accent5 77" xfId="62204" xr:uid="{00000000-0005-0000-0000-0000460D0000}"/>
    <cellStyle name="60% - Accent5 78" xfId="62224" xr:uid="{00000000-0005-0000-0000-0000470D0000}"/>
    <cellStyle name="60% - Accent5 79" xfId="62244" xr:uid="{00000000-0005-0000-0000-0000480D0000}"/>
    <cellStyle name="60% - Accent5 8" xfId="917" xr:uid="{00000000-0005-0000-0000-0000490D0000}"/>
    <cellStyle name="60% - Accent5 80" xfId="62264" xr:uid="{00000000-0005-0000-0000-00004A0D0000}"/>
    <cellStyle name="60% - Accent5 81" xfId="62284" xr:uid="{00000000-0005-0000-0000-00004B0D0000}"/>
    <cellStyle name="60% - Accent5 82" xfId="62304" xr:uid="{00000000-0005-0000-0000-00004C0D0000}"/>
    <cellStyle name="60% - Accent5 83" xfId="62324" xr:uid="{00000000-0005-0000-0000-00004D0D0000}"/>
    <cellStyle name="60% - Accent5 84" xfId="62344" xr:uid="{00000000-0005-0000-0000-00004E0D0000}"/>
    <cellStyle name="60% - Accent5 85" xfId="62364" xr:uid="{00000000-0005-0000-0000-00004F0D0000}"/>
    <cellStyle name="60% - Accent5 86" xfId="62384" xr:uid="{00000000-0005-0000-0000-0000500D0000}"/>
    <cellStyle name="60% - Accent5 87" xfId="62404" xr:uid="{00000000-0005-0000-0000-0000510D0000}"/>
    <cellStyle name="60% - Accent5 88" xfId="62424" xr:uid="{00000000-0005-0000-0000-0000520D0000}"/>
    <cellStyle name="60% - Accent5 89" xfId="62444" xr:uid="{00000000-0005-0000-0000-0000530D0000}"/>
    <cellStyle name="60% - Accent5 9" xfId="918" xr:uid="{00000000-0005-0000-0000-0000540D0000}"/>
    <cellStyle name="60% - Accent5 90" xfId="62464" xr:uid="{00000000-0005-0000-0000-0000550D0000}"/>
    <cellStyle name="60% - Accent5 91" xfId="62484" xr:uid="{00000000-0005-0000-0000-0000560D0000}"/>
    <cellStyle name="60% - Accent5 92" xfId="62504" xr:uid="{00000000-0005-0000-0000-0000570D0000}"/>
    <cellStyle name="60% - Accent5 93" xfId="62524" xr:uid="{00000000-0005-0000-0000-0000580D0000}"/>
    <cellStyle name="60% - Accent5 94" xfId="62544" xr:uid="{00000000-0005-0000-0000-0000590D0000}"/>
    <cellStyle name="60% - Accent5 95" xfId="62564" xr:uid="{00000000-0005-0000-0000-00005A0D0000}"/>
    <cellStyle name="60% - Accent5 96" xfId="62584" xr:uid="{00000000-0005-0000-0000-00005B0D0000}"/>
    <cellStyle name="60% - Accent5 97" xfId="62604" xr:uid="{00000000-0005-0000-0000-00005C0D0000}"/>
    <cellStyle name="60% - Accent5 98" xfId="62624" xr:uid="{00000000-0005-0000-0000-00005D0D0000}"/>
    <cellStyle name="60% - Accent5 99" xfId="62644" xr:uid="{00000000-0005-0000-0000-00005E0D0000}"/>
    <cellStyle name="60% - Accent6" xfId="46" builtinId="52" customBuiltin="1"/>
    <cellStyle name="60% - Accent6 10" xfId="919" xr:uid="{00000000-0005-0000-0000-0000600D0000}"/>
    <cellStyle name="60% - Accent6 100" xfId="62667" xr:uid="{00000000-0005-0000-0000-0000610D0000}"/>
    <cellStyle name="60% - Accent6 101" xfId="62687" xr:uid="{00000000-0005-0000-0000-0000620D0000}"/>
    <cellStyle name="60% - Accent6 102" xfId="62707" xr:uid="{00000000-0005-0000-0000-0000630D0000}"/>
    <cellStyle name="60% - Accent6 103" xfId="62727" xr:uid="{00000000-0005-0000-0000-0000640D0000}"/>
    <cellStyle name="60% - Accent6 104" xfId="62747" xr:uid="{00000000-0005-0000-0000-0000650D0000}"/>
    <cellStyle name="60% - Accent6 105" xfId="62767" xr:uid="{00000000-0005-0000-0000-0000660D0000}"/>
    <cellStyle name="60% - Accent6 106" xfId="62787" xr:uid="{00000000-0005-0000-0000-0000670D0000}"/>
    <cellStyle name="60% - Accent6 107" xfId="62807" xr:uid="{00000000-0005-0000-0000-0000680D0000}"/>
    <cellStyle name="60% - Accent6 108" xfId="62827" xr:uid="{00000000-0005-0000-0000-0000690D0000}"/>
    <cellStyle name="60% - Accent6 109" xfId="62847" xr:uid="{00000000-0005-0000-0000-00006A0D0000}"/>
    <cellStyle name="60% - Accent6 11" xfId="920" xr:uid="{00000000-0005-0000-0000-00006B0D0000}"/>
    <cellStyle name="60% - Accent6 110" xfId="62867" xr:uid="{00000000-0005-0000-0000-00006C0D0000}"/>
    <cellStyle name="60% - Accent6 111" xfId="62887" xr:uid="{00000000-0005-0000-0000-00006D0D0000}"/>
    <cellStyle name="60% - Accent6 112" xfId="62907" xr:uid="{00000000-0005-0000-0000-00006E0D0000}"/>
    <cellStyle name="60% - Accent6 113" xfId="62927" xr:uid="{00000000-0005-0000-0000-00006F0D0000}"/>
    <cellStyle name="60% - Accent6 114" xfId="62947" xr:uid="{00000000-0005-0000-0000-0000700D0000}"/>
    <cellStyle name="60% - Accent6 115" xfId="62967" xr:uid="{00000000-0005-0000-0000-0000710D0000}"/>
    <cellStyle name="60% - Accent6 116" xfId="62987" xr:uid="{00000000-0005-0000-0000-0000720D0000}"/>
    <cellStyle name="60% - Accent6 117" xfId="63007" xr:uid="{00000000-0005-0000-0000-0000730D0000}"/>
    <cellStyle name="60% - Accent6 118" xfId="63027" xr:uid="{00000000-0005-0000-0000-0000740D0000}"/>
    <cellStyle name="60% - Accent6 119" xfId="63047" xr:uid="{00000000-0005-0000-0000-0000750D0000}"/>
    <cellStyle name="60% - Accent6 12" xfId="921" xr:uid="{00000000-0005-0000-0000-0000760D0000}"/>
    <cellStyle name="60% - Accent6 120" xfId="63067" xr:uid="{00000000-0005-0000-0000-0000770D0000}"/>
    <cellStyle name="60% - Accent6 121" xfId="63087" xr:uid="{00000000-0005-0000-0000-0000780D0000}"/>
    <cellStyle name="60% - Accent6 122" xfId="63107" xr:uid="{00000000-0005-0000-0000-0000790D0000}"/>
    <cellStyle name="60% - Accent6 123" xfId="63127" xr:uid="{00000000-0005-0000-0000-00007A0D0000}"/>
    <cellStyle name="60% - Accent6 124" xfId="63147" xr:uid="{00000000-0005-0000-0000-00007B0D0000}"/>
    <cellStyle name="60% - Accent6 125" xfId="63167" xr:uid="{00000000-0005-0000-0000-00007C0D0000}"/>
    <cellStyle name="60% - Accent6 126" xfId="63187" xr:uid="{00000000-0005-0000-0000-00007D0D0000}"/>
    <cellStyle name="60% - Accent6 127" xfId="63207" xr:uid="{00000000-0005-0000-0000-00007E0D0000}"/>
    <cellStyle name="60% - Accent6 128" xfId="63227" xr:uid="{00000000-0005-0000-0000-00007F0D0000}"/>
    <cellStyle name="60% - Accent6 129" xfId="63247" xr:uid="{00000000-0005-0000-0000-0000800D0000}"/>
    <cellStyle name="60% - Accent6 13" xfId="922" xr:uid="{00000000-0005-0000-0000-0000810D0000}"/>
    <cellStyle name="60% - Accent6 13 2" xfId="923" xr:uid="{00000000-0005-0000-0000-0000820D0000}"/>
    <cellStyle name="60% - Accent6 130" xfId="63267" xr:uid="{00000000-0005-0000-0000-0000830D0000}"/>
    <cellStyle name="60% - Accent6 131" xfId="63287" xr:uid="{00000000-0005-0000-0000-0000840D0000}"/>
    <cellStyle name="60% - Accent6 132" xfId="63307" xr:uid="{00000000-0005-0000-0000-0000850D0000}"/>
    <cellStyle name="60% - Accent6 133" xfId="63327" xr:uid="{00000000-0005-0000-0000-0000860D0000}"/>
    <cellStyle name="60% - Accent6 134" xfId="63347" xr:uid="{00000000-0005-0000-0000-0000870D0000}"/>
    <cellStyle name="60% - Accent6 135" xfId="63367" xr:uid="{00000000-0005-0000-0000-0000880D0000}"/>
    <cellStyle name="60% - Accent6 136" xfId="63387" xr:uid="{00000000-0005-0000-0000-0000890D0000}"/>
    <cellStyle name="60% - Accent6 137" xfId="63407" xr:uid="{00000000-0005-0000-0000-00008A0D0000}"/>
    <cellStyle name="60% - Accent6 138" xfId="63427" xr:uid="{00000000-0005-0000-0000-00008B0D0000}"/>
    <cellStyle name="60% - Accent6 139" xfId="63447" xr:uid="{00000000-0005-0000-0000-00008C0D0000}"/>
    <cellStyle name="60% - Accent6 14" xfId="924" xr:uid="{00000000-0005-0000-0000-00008D0D0000}"/>
    <cellStyle name="60% - Accent6 14 2" xfId="925" xr:uid="{00000000-0005-0000-0000-00008E0D0000}"/>
    <cellStyle name="60% - Accent6 140" xfId="63467" xr:uid="{00000000-0005-0000-0000-00008F0D0000}"/>
    <cellStyle name="60% - Accent6 141" xfId="63487" xr:uid="{00000000-0005-0000-0000-0000900D0000}"/>
    <cellStyle name="60% - Accent6 142" xfId="63507" xr:uid="{00000000-0005-0000-0000-0000910D0000}"/>
    <cellStyle name="60% - Accent6 143" xfId="63527" xr:uid="{00000000-0005-0000-0000-0000920D0000}"/>
    <cellStyle name="60% - Accent6 144" xfId="63547" xr:uid="{00000000-0005-0000-0000-0000930D0000}"/>
    <cellStyle name="60% - Accent6 145" xfId="63567" xr:uid="{00000000-0005-0000-0000-0000940D0000}"/>
    <cellStyle name="60% - Accent6 146" xfId="63587" xr:uid="{00000000-0005-0000-0000-0000950D0000}"/>
    <cellStyle name="60% - Accent6 147" xfId="63607" xr:uid="{00000000-0005-0000-0000-0000960D0000}"/>
    <cellStyle name="60% - Accent6 148" xfId="63627" xr:uid="{00000000-0005-0000-0000-0000970D0000}"/>
    <cellStyle name="60% - Accent6 149" xfId="63647" xr:uid="{00000000-0005-0000-0000-0000980D0000}"/>
    <cellStyle name="60% - Accent6 15" xfId="926" xr:uid="{00000000-0005-0000-0000-0000990D0000}"/>
    <cellStyle name="60% - Accent6 15 2" xfId="927" xr:uid="{00000000-0005-0000-0000-00009A0D0000}"/>
    <cellStyle name="60% - Accent6 150" xfId="63667" xr:uid="{00000000-0005-0000-0000-00009B0D0000}"/>
    <cellStyle name="60% - Accent6 151" xfId="63687" xr:uid="{00000000-0005-0000-0000-00009C0D0000}"/>
    <cellStyle name="60% - Accent6 152" xfId="63707" xr:uid="{00000000-0005-0000-0000-00009D0D0000}"/>
    <cellStyle name="60% - Accent6 153" xfId="63727" xr:uid="{00000000-0005-0000-0000-00009E0D0000}"/>
    <cellStyle name="60% - Accent6 154" xfId="63747" xr:uid="{00000000-0005-0000-0000-00009F0D0000}"/>
    <cellStyle name="60% - Accent6 155" xfId="63767" xr:uid="{00000000-0005-0000-0000-0000A00D0000}"/>
    <cellStyle name="60% - Accent6 156" xfId="63787" xr:uid="{00000000-0005-0000-0000-0000A10D0000}"/>
    <cellStyle name="60% - Accent6 157" xfId="63807" xr:uid="{00000000-0005-0000-0000-0000A20D0000}"/>
    <cellStyle name="60% - Accent6 158" xfId="63827" xr:uid="{00000000-0005-0000-0000-0000A30D0000}"/>
    <cellStyle name="60% - Accent6 159" xfId="63847" xr:uid="{00000000-0005-0000-0000-0000A40D0000}"/>
    <cellStyle name="60% - Accent6 16" xfId="928" xr:uid="{00000000-0005-0000-0000-0000A50D0000}"/>
    <cellStyle name="60% - Accent6 16 2" xfId="929" xr:uid="{00000000-0005-0000-0000-0000A60D0000}"/>
    <cellStyle name="60% - Accent6 160" xfId="63867" xr:uid="{00000000-0005-0000-0000-0000A70D0000}"/>
    <cellStyle name="60% - Accent6 161" xfId="63887" xr:uid="{00000000-0005-0000-0000-0000A80D0000}"/>
    <cellStyle name="60% - Accent6 162" xfId="63907" xr:uid="{00000000-0005-0000-0000-0000A90D0000}"/>
    <cellStyle name="60% - Accent6 163" xfId="63927" xr:uid="{00000000-0005-0000-0000-0000AA0D0000}"/>
    <cellStyle name="60% - Accent6 164" xfId="63947" xr:uid="{00000000-0005-0000-0000-0000AB0D0000}"/>
    <cellStyle name="60% - Accent6 165" xfId="63967" xr:uid="{00000000-0005-0000-0000-0000AC0D0000}"/>
    <cellStyle name="60% - Accent6 166" xfId="63987" xr:uid="{00000000-0005-0000-0000-0000AD0D0000}"/>
    <cellStyle name="60% - Accent6 167" xfId="64007" xr:uid="{00000000-0005-0000-0000-0000AE0D0000}"/>
    <cellStyle name="60% - Accent6 168" xfId="64027" xr:uid="{00000000-0005-0000-0000-0000AF0D0000}"/>
    <cellStyle name="60% - Accent6 169" xfId="64047" xr:uid="{00000000-0005-0000-0000-0000B00D0000}"/>
    <cellStyle name="60% - Accent6 17" xfId="930" xr:uid="{00000000-0005-0000-0000-0000B10D0000}"/>
    <cellStyle name="60% - Accent6 17 2" xfId="931" xr:uid="{00000000-0005-0000-0000-0000B20D0000}"/>
    <cellStyle name="60% - Accent6 17 3" xfId="932" xr:uid="{00000000-0005-0000-0000-0000B30D0000}"/>
    <cellStyle name="60% - Accent6 17 3 2" xfId="933" xr:uid="{00000000-0005-0000-0000-0000B40D0000}"/>
    <cellStyle name="60% - Accent6 170" xfId="64067" xr:uid="{00000000-0005-0000-0000-0000B50D0000}"/>
    <cellStyle name="60% - Accent6 171" xfId="64087" xr:uid="{00000000-0005-0000-0000-0000B60D0000}"/>
    <cellStyle name="60% - Accent6 172" xfId="64107" xr:uid="{00000000-0005-0000-0000-0000B70D0000}"/>
    <cellStyle name="60% - Accent6 173" xfId="64127" xr:uid="{00000000-0005-0000-0000-0000B80D0000}"/>
    <cellStyle name="60% - Accent6 174" xfId="64147" xr:uid="{00000000-0005-0000-0000-0000B90D0000}"/>
    <cellStyle name="60% - Accent6 175" xfId="64209" xr:uid="{00000000-0005-0000-0000-0000BA0D0000}"/>
    <cellStyle name="60% - Accent6 176" xfId="64286" xr:uid="{00000000-0005-0000-0000-0000BB0D0000}"/>
    <cellStyle name="60% - Accent6 177" xfId="64307" xr:uid="{00000000-0005-0000-0000-0000BC0D0000}"/>
    <cellStyle name="60% - Accent6 178" xfId="64426" xr:uid="{00000000-0005-0000-0000-0000BD0D0000}"/>
    <cellStyle name="60% - Accent6 179" xfId="64446" xr:uid="{00000000-0005-0000-0000-0000BE0D0000}"/>
    <cellStyle name="60% - Accent6 18" xfId="934" xr:uid="{00000000-0005-0000-0000-0000BF0D0000}"/>
    <cellStyle name="60% - Accent6 18 2" xfId="935" xr:uid="{00000000-0005-0000-0000-0000C00D0000}"/>
    <cellStyle name="60% - Accent6 180" xfId="64466" xr:uid="{00000000-0005-0000-0000-0000C10D0000}"/>
    <cellStyle name="60% - Accent6 181" xfId="64486" xr:uid="{00000000-0005-0000-0000-0000C20D0000}"/>
    <cellStyle name="60% - Accent6 182" xfId="64506" xr:uid="{00000000-0005-0000-0000-0000C30D0000}"/>
    <cellStyle name="60% - Accent6 183" xfId="64526" xr:uid="{00000000-0005-0000-0000-0000C40D0000}"/>
    <cellStyle name="60% - Accent6 184" xfId="64546" xr:uid="{00000000-0005-0000-0000-0000C50D0000}"/>
    <cellStyle name="60% - Accent6 185" xfId="64594" xr:uid="{00000000-0005-0000-0000-0000C60D0000}"/>
    <cellStyle name="60% - Accent6 186" xfId="64614" xr:uid="{00000000-0005-0000-0000-0000C70D0000}"/>
    <cellStyle name="60% - Accent6 19" xfId="936" xr:uid="{00000000-0005-0000-0000-0000C80D0000}"/>
    <cellStyle name="60% - Accent6 2" xfId="937" xr:uid="{00000000-0005-0000-0000-0000C90D0000}"/>
    <cellStyle name="60% - Accent6 2 2" xfId="938" xr:uid="{00000000-0005-0000-0000-0000CA0D0000}"/>
    <cellStyle name="60% - Accent6 2 3" xfId="939" xr:uid="{00000000-0005-0000-0000-0000CB0D0000}"/>
    <cellStyle name="60% - Accent6 2 4" xfId="940" xr:uid="{00000000-0005-0000-0000-0000CC0D0000}"/>
    <cellStyle name="60% - Accent6 2 5" xfId="941" xr:uid="{00000000-0005-0000-0000-0000CD0D0000}"/>
    <cellStyle name="60% - Accent6 20" xfId="942" xr:uid="{00000000-0005-0000-0000-0000CE0D0000}"/>
    <cellStyle name="60% - Accent6 20 2" xfId="943" xr:uid="{00000000-0005-0000-0000-0000CF0D0000}"/>
    <cellStyle name="60% - Accent6 21" xfId="944" xr:uid="{00000000-0005-0000-0000-0000D00D0000}"/>
    <cellStyle name="60% - Accent6 21 2" xfId="945" xr:uid="{00000000-0005-0000-0000-0000D10D0000}"/>
    <cellStyle name="60% - Accent6 22" xfId="946" xr:uid="{00000000-0005-0000-0000-0000D20D0000}"/>
    <cellStyle name="60% - Accent6 22 2" xfId="947" xr:uid="{00000000-0005-0000-0000-0000D30D0000}"/>
    <cellStyle name="60% - Accent6 23" xfId="948" xr:uid="{00000000-0005-0000-0000-0000D40D0000}"/>
    <cellStyle name="60% - Accent6 23 2" xfId="949" xr:uid="{00000000-0005-0000-0000-0000D50D0000}"/>
    <cellStyle name="60% - Accent6 24" xfId="950" xr:uid="{00000000-0005-0000-0000-0000D60D0000}"/>
    <cellStyle name="60% - Accent6 25" xfId="951" xr:uid="{00000000-0005-0000-0000-0000D70D0000}"/>
    <cellStyle name="60% - Accent6 25 2" xfId="952" xr:uid="{00000000-0005-0000-0000-0000D80D0000}"/>
    <cellStyle name="60% - Accent6 26" xfId="953" xr:uid="{00000000-0005-0000-0000-0000D90D0000}"/>
    <cellStyle name="60% - Accent6 27" xfId="954" xr:uid="{00000000-0005-0000-0000-0000DA0D0000}"/>
    <cellStyle name="60% - Accent6 27 2" xfId="955" xr:uid="{00000000-0005-0000-0000-0000DB0D0000}"/>
    <cellStyle name="60% - Accent6 28" xfId="956" xr:uid="{00000000-0005-0000-0000-0000DC0D0000}"/>
    <cellStyle name="60% - Accent6 28 2" xfId="957" xr:uid="{00000000-0005-0000-0000-0000DD0D0000}"/>
    <cellStyle name="60% - Accent6 29" xfId="958" xr:uid="{00000000-0005-0000-0000-0000DE0D0000}"/>
    <cellStyle name="60% - Accent6 29 2" xfId="959" xr:uid="{00000000-0005-0000-0000-0000DF0D0000}"/>
    <cellStyle name="60% - Accent6 3" xfId="960" xr:uid="{00000000-0005-0000-0000-0000E00D0000}"/>
    <cellStyle name="60% - Accent6 30" xfId="961" xr:uid="{00000000-0005-0000-0000-0000E10D0000}"/>
    <cellStyle name="60% - Accent6 30 2" xfId="962" xr:uid="{00000000-0005-0000-0000-0000E20D0000}"/>
    <cellStyle name="60% - Accent6 31" xfId="963" xr:uid="{00000000-0005-0000-0000-0000E30D0000}"/>
    <cellStyle name="60% - Accent6 32" xfId="964" xr:uid="{00000000-0005-0000-0000-0000E40D0000}"/>
    <cellStyle name="60% - Accent6 32 2" xfId="965" xr:uid="{00000000-0005-0000-0000-0000E50D0000}"/>
    <cellStyle name="60% - Accent6 33" xfId="966" xr:uid="{00000000-0005-0000-0000-0000E60D0000}"/>
    <cellStyle name="60% - Accent6 33 2" xfId="967" xr:uid="{00000000-0005-0000-0000-0000E70D0000}"/>
    <cellStyle name="60% - Accent6 34" xfId="968" xr:uid="{00000000-0005-0000-0000-0000E80D0000}"/>
    <cellStyle name="60% - Accent6 34 2" xfId="969" xr:uid="{00000000-0005-0000-0000-0000E90D0000}"/>
    <cellStyle name="60% - Accent6 35" xfId="970" xr:uid="{00000000-0005-0000-0000-0000EA0D0000}"/>
    <cellStyle name="60% - Accent6 35 2" xfId="971" xr:uid="{00000000-0005-0000-0000-0000EB0D0000}"/>
    <cellStyle name="60% - Accent6 36" xfId="972" xr:uid="{00000000-0005-0000-0000-0000EC0D0000}"/>
    <cellStyle name="60% - Accent6 36 2" xfId="973" xr:uid="{00000000-0005-0000-0000-0000ED0D0000}"/>
    <cellStyle name="60% - Accent6 37" xfId="974" xr:uid="{00000000-0005-0000-0000-0000EE0D0000}"/>
    <cellStyle name="60% - Accent6 38" xfId="975" xr:uid="{00000000-0005-0000-0000-0000EF0D0000}"/>
    <cellStyle name="60% - Accent6 38 2" xfId="976" xr:uid="{00000000-0005-0000-0000-0000F00D0000}"/>
    <cellStyle name="60% - Accent6 39" xfId="977" xr:uid="{00000000-0005-0000-0000-0000F10D0000}"/>
    <cellStyle name="60% - Accent6 39 2" xfId="978" xr:uid="{00000000-0005-0000-0000-0000F20D0000}"/>
    <cellStyle name="60% - Accent6 4" xfId="979" xr:uid="{00000000-0005-0000-0000-0000F30D0000}"/>
    <cellStyle name="60% - Accent6 40" xfId="980" xr:uid="{00000000-0005-0000-0000-0000F40D0000}"/>
    <cellStyle name="60% - Accent6 40 2" xfId="981" xr:uid="{00000000-0005-0000-0000-0000F50D0000}"/>
    <cellStyle name="60% - Accent6 41" xfId="982" xr:uid="{00000000-0005-0000-0000-0000F60D0000}"/>
    <cellStyle name="60% - Accent6 41 2" xfId="983" xr:uid="{00000000-0005-0000-0000-0000F70D0000}"/>
    <cellStyle name="60% - Accent6 42" xfId="984" xr:uid="{00000000-0005-0000-0000-0000F80D0000}"/>
    <cellStyle name="60% - Accent6 43" xfId="985" xr:uid="{00000000-0005-0000-0000-0000F90D0000}"/>
    <cellStyle name="60% - Accent6 43 2" xfId="986" xr:uid="{00000000-0005-0000-0000-0000FA0D0000}"/>
    <cellStyle name="60% - Accent6 44" xfId="987" xr:uid="{00000000-0005-0000-0000-0000FB0D0000}"/>
    <cellStyle name="60% - Accent6 45" xfId="988" xr:uid="{00000000-0005-0000-0000-0000FC0D0000}"/>
    <cellStyle name="60% - Accent6 45 2" xfId="16671" xr:uid="{00000000-0005-0000-0000-0000FD0D0000}"/>
    <cellStyle name="60% - Accent6 46" xfId="989" xr:uid="{00000000-0005-0000-0000-0000FE0D0000}"/>
    <cellStyle name="60% - Accent6 46 2" xfId="16672" xr:uid="{00000000-0005-0000-0000-0000FF0D0000}"/>
    <cellStyle name="60% - Accent6 47" xfId="990" xr:uid="{00000000-0005-0000-0000-0000000E0000}"/>
    <cellStyle name="60% - Accent6 48" xfId="71" xr:uid="{00000000-0005-0000-0000-0000010E0000}"/>
    <cellStyle name="60% - Accent6 49" xfId="61635" xr:uid="{00000000-0005-0000-0000-0000020E0000}"/>
    <cellStyle name="60% - Accent6 5" xfId="991" xr:uid="{00000000-0005-0000-0000-0000030E0000}"/>
    <cellStyle name="60% - Accent6 50" xfId="61654" xr:uid="{00000000-0005-0000-0000-0000040E0000}"/>
    <cellStyle name="60% - Accent6 51" xfId="61684" xr:uid="{00000000-0005-0000-0000-0000050E0000}"/>
    <cellStyle name="60% - Accent6 52" xfId="61704" xr:uid="{00000000-0005-0000-0000-0000060E0000}"/>
    <cellStyle name="60% - Accent6 53" xfId="61724" xr:uid="{00000000-0005-0000-0000-0000070E0000}"/>
    <cellStyle name="60% - Accent6 54" xfId="61744" xr:uid="{00000000-0005-0000-0000-0000080E0000}"/>
    <cellStyle name="60% - Accent6 55" xfId="61764" xr:uid="{00000000-0005-0000-0000-0000090E0000}"/>
    <cellStyle name="60% - Accent6 56" xfId="61784" xr:uid="{00000000-0005-0000-0000-00000A0E0000}"/>
    <cellStyle name="60% - Accent6 57" xfId="61804" xr:uid="{00000000-0005-0000-0000-00000B0E0000}"/>
    <cellStyle name="60% - Accent6 58" xfId="61824" xr:uid="{00000000-0005-0000-0000-00000C0E0000}"/>
    <cellStyle name="60% - Accent6 59" xfId="61844" xr:uid="{00000000-0005-0000-0000-00000D0E0000}"/>
    <cellStyle name="60% - Accent6 6" xfId="992" xr:uid="{00000000-0005-0000-0000-00000E0E0000}"/>
    <cellStyle name="60% - Accent6 60" xfId="61864" xr:uid="{00000000-0005-0000-0000-00000F0E0000}"/>
    <cellStyle name="60% - Accent6 61" xfId="61884" xr:uid="{00000000-0005-0000-0000-0000100E0000}"/>
    <cellStyle name="60% - Accent6 62" xfId="61904" xr:uid="{00000000-0005-0000-0000-0000110E0000}"/>
    <cellStyle name="60% - Accent6 63" xfId="61925" xr:uid="{00000000-0005-0000-0000-0000120E0000}"/>
    <cellStyle name="60% - Accent6 64" xfId="61945" xr:uid="{00000000-0005-0000-0000-0000130E0000}"/>
    <cellStyle name="60% - Accent6 65" xfId="61966" xr:uid="{00000000-0005-0000-0000-0000140E0000}"/>
    <cellStyle name="60% - Accent6 66" xfId="61987" xr:uid="{00000000-0005-0000-0000-0000150E0000}"/>
    <cellStyle name="60% - Accent6 67" xfId="62007" xr:uid="{00000000-0005-0000-0000-0000160E0000}"/>
    <cellStyle name="60% - Accent6 68" xfId="62027" xr:uid="{00000000-0005-0000-0000-0000170E0000}"/>
    <cellStyle name="60% - Accent6 69" xfId="62047" xr:uid="{00000000-0005-0000-0000-0000180E0000}"/>
    <cellStyle name="60% - Accent6 7" xfId="993" xr:uid="{00000000-0005-0000-0000-0000190E0000}"/>
    <cellStyle name="60% - Accent6 70" xfId="62067" xr:uid="{00000000-0005-0000-0000-00001A0E0000}"/>
    <cellStyle name="60% - Accent6 71" xfId="62087" xr:uid="{00000000-0005-0000-0000-00001B0E0000}"/>
    <cellStyle name="60% - Accent6 72" xfId="62107" xr:uid="{00000000-0005-0000-0000-00001C0E0000}"/>
    <cellStyle name="60% - Accent6 73" xfId="62127" xr:uid="{00000000-0005-0000-0000-00001D0E0000}"/>
    <cellStyle name="60% - Accent6 74" xfId="62147" xr:uid="{00000000-0005-0000-0000-00001E0E0000}"/>
    <cellStyle name="60% - Accent6 75" xfId="62167" xr:uid="{00000000-0005-0000-0000-00001F0E0000}"/>
    <cellStyle name="60% - Accent6 76" xfId="62187" xr:uid="{00000000-0005-0000-0000-0000200E0000}"/>
    <cellStyle name="60% - Accent6 77" xfId="62207" xr:uid="{00000000-0005-0000-0000-0000210E0000}"/>
    <cellStyle name="60% - Accent6 78" xfId="62227" xr:uid="{00000000-0005-0000-0000-0000220E0000}"/>
    <cellStyle name="60% - Accent6 79" xfId="62247" xr:uid="{00000000-0005-0000-0000-0000230E0000}"/>
    <cellStyle name="60% - Accent6 8" xfId="994" xr:uid="{00000000-0005-0000-0000-0000240E0000}"/>
    <cellStyle name="60% - Accent6 80" xfId="62267" xr:uid="{00000000-0005-0000-0000-0000250E0000}"/>
    <cellStyle name="60% - Accent6 81" xfId="62287" xr:uid="{00000000-0005-0000-0000-0000260E0000}"/>
    <cellStyle name="60% - Accent6 82" xfId="62307" xr:uid="{00000000-0005-0000-0000-0000270E0000}"/>
    <cellStyle name="60% - Accent6 83" xfId="62327" xr:uid="{00000000-0005-0000-0000-0000280E0000}"/>
    <cellStyle name="60% - Accent6 84" xfId="62347" xr:uid="{00000000-0005-0000-0000-0000290E0000}"/>
    <cellStyle name="60% - Accent6 85" xfId="62367" xr:uid="{00000000-0005-0000-0000-00002A0E0000}"/>
    <cellStyle name="60% - Accent6 86" xfId="62387" xr:uid="{00000000-0005-0000-0000-00002B0E0000}"/>
    <cellStyle name="60% - Accent6 87" xfId="62407" xr:uid="{00000000-0005-0000-0000-00002C0E0000}"/>
    <cellStyle name="60% - Accent6 88" xfId="62427" xr:uid="{00000000-0005-0000-0000-00002D0E0000}"/>
    <cellStyle name="60% - Accent6 89" xfId="62447" xr:uid="{00000000-0005-0000-0000-00002E0E0000}"/>
    <cellStyle name="60% - Accent6 9" xfId="995" xr:uid="{00000000-0005-0000-0000-00002F0E0000}"/>
    <cellStyle name="60% - Accent6 90" xfId="62467" xr:uid="{00000000-0005-0000-0000-0000300E0000}"/>
    <cellStyle name="60% - Accent6 91" xfId="62487" xr:uid="{00000000-0005-0000-0000-0000310E0000}"/>
    <cellStyle name="60% - Accent6 92" xfId="62507" xr:uid="{00000000-0005-0000-0000-0000320E0000}"/>
    <cellStyle name="60% - Accent6 93" xfId="62527" xr:uid="{00000000-0005-0000-0000-0000330E0000}"/>
    <cellStyle name="60% - Accent6 94" xfId="62547" xr:uid="{00000000-0005-0000-0000-0000340E0000}"/>
    <cellStyle name="60% - Accent6 95" xfId="62567" xr:uid="{00000000-0005-0000-0000-0000350E0000}"/>
    <cellStyle name="60% - Accent6 96" xfId="62587" xr:uid="{00000000-0005-0000-0000-0000360E0000}"/>
    <cellStyle name="60% - Accent6 97" xfId="62607" xr:uid="{00000000-0005-0000-0000-0000370E0000}"/>
    <cellStyle name="60% - Accent6 98" xfId="62627" xr:uid="{00000000-0005-0000-0000-0000380E0000}"/>
    <cellStyle name="60% - Accent6 99" xfId="62647" xr:uid="{00000000-0005-0000-0000-0000390E0000}"/>
    <cellStyle name="Accent1" xfId="23" builtinId="29" customBuiltin="1"/>
    <cellStyle name="Accent1 10" xfId="996" xr:uid="{00000000-0005-0000-0000-00003B0E0000}"/>
    <cellStyle name="Accent1 11" xfId="997" xr:uid="{00000000-0005-0000-0000-00003C0E0000}"/>
    <cellStyle name="Accent1 12" xfId="998" xr:uid="{00000000-0005-0000-0000-00003D0E0000}"/>
    <cellStyle name="Accent1 13" xfId="999" xr:uid="{00000000-0005-0000-0000-00003E0E0000}"/>
    <cellStyle name="Accent1 13 2" xfId="1000" xr:uid="{00000000-0005-0000-0000-00003F0E0000}"/>
    <cellStyle name="Accent1 14" xfId="1001" xr:uid="{00000000-0005-0000-0000-0000400E0000}"/>
    <cellStyle name="Accent1 14 2" xfId="1002" xr:uid="{00000000-0005-0000-0000-0000410E0000}"/>
    <cellStyle name="Accent1 15" xfId="1003" xr:uid="{00000000-0005-0000-0000-0000420E0000}"/>
    <cellStyle name="Accent1 15 2" xfId="1004" xr:uid="{00000000-0005-0000-0000-0000430E0000}"/>
    <cellStyle name="Accent1 16" xfId="1005" xr:uid="{00000000-0005-0000-0000-0000440E0000}"/>
    <cellStyle name="Accent1 16 2" xfId="1006" xr:uid="{00000000-0005-0000-0000-0000450E0000}"/>
    <cellStyle name="Accent1 17" xfId="1007" xr:uid="{00000000-0005-0000-0000-0000460E0000}"/>
    <cellStyle name="Accent1 17 2" xfId="1008" xr:uid="{00000000-0005-0000-0000-0000470E0000}"/>
    <cellStyle name="Accent1 17 3" xfId="1009" xr:uid="{00000000-0005-0000-0000-0000480E0000}"/>
    <cellStyle name="Accent1 17 3 2" xfId="1010" xr:uid="{00000000-0005-0000-0000-0000490E0000}"/>
    <cellStyle name="Accent1 18" xfId="1011" xr:uid="{00000000-0005-0000-0000-00004A0E0000}"/>
    <cellStyle name="Accent1 18 2" xfId="1012" xr:uid="{00000000-0005-0000-0000-00004B0E0000}"/>
    <cellStyle name="Accent1 19" xfId="1013" xr:uid="{00000000-0005-0000-0000-00004C0E0000}"/>
    <cellStyle name="Accent1 2" xfId="1014" xr:uid="{00000000-0005-0000-0000-00004D0E0000}"/>
    <cellStyle name="Accent1 2 2" xfId="1015" xr:uid="{00000000-0005-0000-0000-00004E0E0000}"/>
    <cellStyle name="Accent1 2 3" xfId="1016" xr:uid="{00000000-0005-0000-0000-00004F0E0000}"/>
    <cellStyle name="Accent1 2 4" xfId="1017" xr:uid="{00000000-0005-0000-0000-0000500E0000}"/>
    <cellStyle name="Accent1 2 5" xfId="1018" xr:uid="{00000000-0005-0000-0000-0000510E0000}"/>
    <cellStyle name="Accent1 20" xfId="1019" xr:uid="{00000000-0005-0000-0000-0000520E0000}"/>
    <cellStyle name="Accent1 20 2" xfId="1020" xr:uid="{00000000-0005-0000-0000-0000530E0000}"/>
    <cellStyle name="Accent1 21" xfId="1021" xr:uid="{00000000-0005-0000-0000-0000540E0000}"/>
    <cellStyle name="Accent1 21 2" xfId="1022" xr:uid="{00000000-0005-0000-0000-0000550E0000}"/>
    <cellStyle name="Accent1 22" xfId="1023" xr:uid="{00000000-0005-0000-0000-0000560E0000}"/>
    <cellStyle name="Accent1 22 2" xfId="1024" xr:uid="{00000000-0005-0000-0000-0000570E0000}"/>
    <cellStyle name="Accent1 23" xfId="1025" xr:uid="{00000000-0005-0000-0000-0000580E0000}"/>
    <cellStyle name="Accent1 23 2" xfId="1026" xr:uid="{00000000-0005-0000-0000-0000590E0000}"/>
    <cellStyle name="Accent1 24" xfId="1027" xr:uid="{00000000-0005-0000-0000-00005A0E0000}"/>
    <cellStyle name="Accent1 25" xfId="1028" xr:uid="{00000000-0005-0000-0000-00005B0E0000}"/>
    <cellStyle name="Accent1 25 2" xfId="1029" xr:uid="{00000000-0005-0000-0000-00005C0E0000}"/>
    <cellStyle name="Accent1 26" xfId="1030" xr:uid="{00000000-0005-0000-0000-00005D0E0000}"/>
    <cellStyle name="Accent1 27" xfId="1031" xr:uid="{00000000-0005-0000-0000-00005E0E0000}"/>
    <cellStyle name="Accent1 27 2" xfId="1032" xr:uid="{00000000-0005-0000-0000-00005F0E0000}"/>
    <cellStyle name="Accent1 28" xfId="1033" xr:uid="{00000000-0005-0000-0000-0000600E0000}"/>
    <cellStyle name="Accent1 28 2" xfId="1034" xr:uid="{00000000-0005-0000-0000-0000610E0000}"/>
    <cellStyle name="Accent1 29" xfId="1035" xr:uid="{00000000-0005-0000-0000-0000620E0000}"/>
    <cellStyle name="Accent1 29 2" xfId="1036" xr:uid="{00000000-0005-0000-0000-0000630E0000}"/>
    <cellStyle name="Accent1 3" xfId="1037" xr:uid="{00000000-0005-0000-0000-0000640E0000}"/>
    <cellStyle name="Accent1 30" xfId="1038" xr:uid="{00000000-0005-0000-0000-0000650E0000}"/>
    <cellStyle name="Accent1 30 2" xfId="1039" xr:uid="{00000000-0005-0000-0000-0000660E0000}"/>
    <cellStyle name="Accent1 31" xfId="1040" xr:uid="{00000000-0005-0000-0000-0000670E0000}"/>
    <cellStyle name="Accent1 32" xfId="1041" xr:uid="{00000000-0005-0000-0000-0000680E0000}"/>
    <cellStyle name="Accent1 32 2" xfId="1042" xr:uid="{00000000-0005-0000-0000-0000690E0000}"/>
    <cellStyle name="Accent1 33" xfId="1043" xr:uid="{00000000-0005-0000-0000-00006A0E0000}"/>
    <cellStyle name="Accent1 33 2" xfId="1044" xr:uid="{00000000-0005-0000-0000-00006B0E0000}"/>
    <cellStyle name="Accent1 34" xfId="1045" xr:uid="{00000000-0005-0000-0000-00006C0E0000}"/>
    <cellStyle name="Accent1 34 2" xfId="1046" xr:uid="{00000000-0005-0000-0000-00006D0E0000}"/>
    <cellStyle name="Accent1 35" xfId="1047" xr:uid="{00000000-0005-0000-0000-00006E0E0000}"/>
    <cellStyle name="Accent1 35 2" xfId="1048" xr:uid="{00000000-0005-0000-0000-00006F0E0000}"/>
    <cellStyle name="Accent1 36" xfId="1049" xr:uid="{00000000-0005-0000-0000-0000700E0000}"/>
    <cellStyle name="Accent1 36 2" xfId="1050" xr:uid="{00000000-0005-0000-0000-0000710E0000}"/>
    <cellStyle name="Accent1 37" xfId="1051" xr:uid="{00000000-0005-0000-0000-0000720E0000}"/>
    <cellStyle name="Accent1 38" xfId="1052" xr:uid="{00000000-0005-0000-0000-0000730E0000}"/>
    <cellStyle name="Accent1 38 2" xfId="1053" xr:uid="{00000000-0005-0000-0000-0000740E0000}"/>
    <cellStyle name="Accent1 39" xfId="1054" xr:uid="{00000000-0005-0000-0000-0000750E0000}"/>
    <cellStyle name="Accent1 39 2" xfId="1055" xr:uid="{00000000-0005-0000-0000-0000760E0000}"/>
    <cellStyle name="Accent1 4" xfId="1056" xr:uid="{00000000-0005-0000-0000-0000770E0000}"/>
    <cellStyle name="Accent1 40" xfId="1057" xr:uid="{00000000-0005-0000-0000-0000780E0000}"/>
    <cellStyle name="Accent1 40 2" xfId="1058" xr:uid="{00000000-0005-0000-0000-0000790E0000}"/>
    <cellStyle name="Accent1 41" xfId="1059" xr:uid="{00000000-0005-0000-0000-00007A0E0000}"/>
    <cellStyle name="Accent1 41 2" xfId="1060" xr:uid="{00000000-0005-0000-0000-00007B0E0000}"/>
    <cellStyle name="Accent1 42" xfId="1061" xr:uid="{00000000-0005-0000-0000-00007C0E0000}"/>
    <cellStyle name="Accent1 43" xfId="1062" xr:uid="{00000000-0005-0000-0000-00007D0E0000}"/>
    <cellStyle name="Accent1 43 2" xfId="1063" xr:uid="{00000000-0005-0000-0000-00007E0E0000}"/>
    <cellStyle name="Accent1 44" xfId="1064" xr:uid="{00000000-0005-0000-0000-00007F0E0000}"/>
    <cellStyle name="Accent1 45" xfId="1065" xr:uid="{00000000-0005-0000-0000-0000800E0000}"/>
    <cellStyle name="Accent1 45 2" xfId="16700" xr:uid="{00000000-0005-0000-0000-0000810E0000}"/>
    <cellStyle name="Accent1 46" xfId="1066" xr:uid="{00000000-0005-0000-0000-0000820E0000}"/>
    <cellStyle name="Accent1 46 2" xfId="16701" xr:uid="{00000000-0005-0000-0000-0000830E0000}"/>
    <cellStyle name="Accent1 47" xfId="1067" xr:uid="{00000000-0005-0000-0000-0000840E0000}"/>
    <cellStyle name="Accent1 5" xfId="1068" xr:uid="{00000000-0005-0000-0000-0000850E0000}"/>
    <cellStyle name="Accent1 6" xfId="1069" xr:uid="{00000000-0005-0000-0000-0000860E0000}"/>
    <cellStyle name="Accent1 7" xfId="1070" xr:uid="{00000000-0005-0000-0000-0000870E0000}"/>
    <cellStyle name="Accent1 8" xfId="1071" xr:uid="{00000000-0005-0000-0000-0000880E0000}"/>
    <cellStyle name="Accent1 9" xfId="1072" xr:uid="{00000000-0005-0000-0000-0000890E0000}"/>
    <cellStyle name="Accent2" xfId="27" builtinId="33" customBuiltin="1"/>
    <cellStyle name="Accent2 10" xfId="1073" xr:uid="{00000000-0005-0000-0000-00008B0E0000}"/>
    <cellStyle name="Accent2 11" xfId="1074" xr:uid="{00000000-0005-0000-0000-00008C0E0000}"/>
    <cellStyle name="Accent2 12" xfId="1075" xr:uid="{00000000-0005-0000-0000-00008D0E0000}"/>
    <cellStyle name="Accent2 13" xfId="1076" xr:uid="{00000000-0005-0000-0000-00008E0E0000}"/>
    <cellStyle name="Accent2 13 2" xfId="1077" xr:uid="{00000000-0005-0000-0000-00008F0E0000}"/>
    <cellStyle name="Accent2 14" xfId="1078" xr:uid="{00000000-0005-0000-0000-0000900E0000}"/>
    <cellStyle name="Accent2 14 2" xfId="1079" xr:uid="{00000000-0005-0000-0000-0000910E0000}"/>
    <cellStyle name="Accent2 15" xfId="1080" xr:uid="{00000000-0005-0000-0000-0000920E0000}"/>
    <cellStyle name="Accent2 15 2" xfId="1081" xr:uid="{00000000-0005-0000-0000-0000930E0000}"/>
    <cellStyle name="Accent2 16" xfId="1082" xr:uid="{00000000-0005-0000-0000-0000940E0000}"/>
    <cellStyle name="Accent2 16 2" xfId="1083" xr:uid="{00000000-0005-0000-0000-0000950E0000}"/>
    <cellStyle name="Accent2 17" xfId="1084" xr:uid="{00000000-0005-0000-0000-0000960E0000}"/>
    <cellStyle name="Accent2 17 2" xfId="1085" xr:uid="{00000000-0005-0000-0000-0000970E0000}"/>
    <cellStyle name="Accent2 17 3" xfId="1086" xr:uid="{00000000-0005-0000-0000-0000980E0000}"/>
    <cellStyle name="Accent2 17 3 2" xfId="1087" xr:uid="{00000000-0005-0000-0000-0000990E0000}"/>
    <cellStyle name="Accent2 18" xfId="1088" xr:uid="{00000000-0005-0000-0000-00009A0E0000}"/>
    <cellStyle name="Accent2 18 2" xfId="1089" xr:uid="{00000000-0005-0000-0000-00009B0E0000}"/>
    <cellStyle name="Accent2 19" xfId="1090" xr:uid="{00000000-0005-0000-0000-00009C0E0000}"/>
    <cellStyle name="Accent2 2" xfId="1091" xr:uid="{00000000-0005-0000-0000-00009D0E0000}"/>
    <cellStyle name="Accent2 2 2" xfId="1092" xr:uid="{00000000-0005-0000-0000-00009E0E0000}"/>
    <cellStyle name="Accent2 2 3" xfId="1093" xr:uid="{00000000-0005-0000-0000-00009F0E0000}"/>
    <cellStyle name="Accent2 2 4" xfId="1094" xr:uid="{00000000-0005-0000-0000-0000A00E0000}"/>
    <cellStyle name="Accent2 2 5" xfId="1095" xr:uid="{00000000-0005-0000-0000-0000A10E0000}"/>
    <cellStyle name="Accent2 20" xfId="1096" xr:uid="{00000000-0005-0000-0000-0000A20E0000}"/>
    <cellStyle name="Accent2 20 2" xfId="1097" xr:uid="{00000000-0005-0000-0000-0000A30E0000}"/>
    <cellStyle name="Accent2 21" xfId="1098" xr:uid="{00000000-0005-0000-0000-0000A40E0000}"/>
    <cellStyle name="Accent2 21 2" xfId="1099" xr:uid="{00000000-0005-0000-0000-0000A50E0000}"/>
    <cellStyle name="Accent2 22" xfId="1100" xr:uid="{00000000-0005-0000-0000-0000A60E0000}"/>
    <cellStyle name="Accent2 22 2" xfId="1101" xr:uid="{00000000-0005-0000-0000-0000A70E0000}"/>
    <cellStyle name="Accent2 23" xfId="1102" xr:uid="{00000000-0005-0000-0000-0000A80E0000}"/>
    <cellStyle name="Accent2 23 2" xfId="1103" xr:uid="{00000000-0005-0000-0000-0000A90E0000}"/>
    <cellStyle name="Accent2 24" xfId="1104" xr:uid="{00000000-0005-0000-0000-0000AA0E0000}"/>
    <cellStyle name="Accent2 25" xfId="1105" xr:uid="{00000000-0005-0000-0000-0000AB0E0000}"/>
    <cellStyle name="Accent2 25 2" xfId="1106" xr:uid="{00000000-0005-0000-0000-0000AC0E0000}"/>
    <cellStyle name="Accent2 26" xfId="1107" xr:uid="{00000000-0005-0000-0000-0000AD0E0000}"/>
    <cellStyle name="Accent2 27" xfId="1108" xr:uid="{00000000-0005-0000-0000-0000AE0E0000}"/>
    <cellStyle name="Accent2 27 2" xfId="1109" xr:uid="{00000000-0005-0000-0000-0000AF0E0000}"/>
    <cellStyle name="Accent2 28" xfId="1110" xr:uid="{00000000-0005-0000-0000-0000B00E0000}"/>
    <cellStyle name="Accent2 28 2" xfId="1111" xr:uid="{00000000-0005-0000-0000-0000B10E0000}"/>
    <cellStyle name="Accent2 29" xfId="1112" xr:uid="{00000000-0005-0000-0000-0000B20E0000}"/>
    <cellStyle name="Accent2 29 2" xfId="1113" xr:uid="{00000000-0005-0000-0000-0000B30E0000}"/>
    <cellStyle name="Accent2 3" xfId="1114" xr:uid="{00000000-0005-0000-0000-0000B40E0000}"/>
    <cellStyle name="Accent2 30" xfId="1115" xr:uid="{00000000-0005-0000-0000-0000B50E0000}"/>
    <cellStyle name="Accent2 30 2" xfId="1116" xr:uid="{00000000-0005-0000-0000-0000B60E0000}"/>
    <cellStyle name="Accent2 31" xfId="1117" xr:uid="{00000000-0005-0000-0000-0000B70E0000}"/>
    <cellStyle name="Accent2 32" xfId="1118" xr:uid="{00000000-0005-0000-0000-0000B80E0000}"/>
    <cellStyle name="Accent2 32 2" xfId="1119" xr:uid="{00000000-0005-0000-0000-0000B90E0000}"/>
    <cellStyle name="Accent2 33" xfId="1120" xr:uid="{00000000-0005-0000-0000-0000BA0E0000}"/>
    <cellStyle name="Accent2 33 2" xfId="1121" xr:uid="{00000000-0005-0000-0000-0000BB0E0000}"/>
    <cellStyle name="Accent2 34" xfId="1122" xr:uid="{00000000-0005-0000-0000-0000BC0E0000}"/>
    <cellStyle name="Accent2 34 2" xfId="1123" xr:uid="{00000000-0005-0000-0000-0000BD0E0000}"/>
    <cellStyle name="Accent2 35" xfId="1124" xr:uid="{00000000-0005-0000-0000-0000BE0E0000}"/>
    <cellStyle name="Accent2 35 2" xfId="1125" xr:uid="{00000000-0005-0000-0000-0000BF0E0000}"/>
    <cellStyle name="Accent2 36" xfId="1126" xr:uid="{00000000-0005-0000-0000-0000C00E0000}"/>
    <cellStyle name="Accent2 36 2" xfId="1127" xr:uid="{00000000-0005-0000-0000-0000C10E0000}"/>
    <cellStyle name="Accent2 37" xfId="1128" xr:uid="{00000000-0005-0000-0000-0000C20E0000}"/>
    <cellStyle name="Accent2 38" xfId="1129" xr:uid="{00000000-0005-0000-0000-0000C30E0000}"/>
    <cellStyle name="Accent2 38 2" xfId="1130" xr:uid="{00000000-0005-0000-0000-0000C40E0000}"/>
    <cellStyle name="Accent2 39" xfId="1131" xr:uid="{00000000-0005-0000-0000-0000C50E0000}"/>
    <cellStyle name="Accent2 39 2" xfId="1132" xr:uid="{00000000-0005-0000-0000-0000C60E0000}"/>
    <cellStyle name="Accent2 4" xfId="1133" xr:uid="{00000000-0005-0000-0000-0000C70E0000}"/>
    <cellStyle name="Accent2 40" xfId="1134" xr:uid="{00000000-0005-0000-0000-0000C80E0000}"/>
    <cellStyle name="Accent2 40 2" xfId="1135" xr:uid="{00000000-0005-0000-0000-0000C90E0000}"/>
    <cellStyle name="Accent2 41" xfId="1136" xr:uid="{00000000-0005-0000-0000-0000CA0E0000}"/>
    <cellStyle name="Accent2 41 2" xfId="1137" xr:uid="{00000000-0005-0000-0000-0000CB0E0000}"/>
    <cellStyle name="Accent2 42" xfId="1138" xr:uid="{00000000-0005-0000-0000-0000CC0E0000}"/>
    <cellStyle name="Accent2 43" xfId="1139" xr:uid="{00000000-0005-0000-0000-0000CD0E0000}"/>
    <cellStyle name="Accent2 43 2" xfId="1140" xr:uid="{00000000-0005-0000-0000-0000CE0E0000}"/>
    <cellStyle name="Accent2 44" xfId="1141" xr:uid="{00000000-0005-0000-0000-0000CF0E0000}"/>
    <cellStyle name="Accent2 45" xfId="1142" xr:uid="{00000000-0005-0000-0000-0000D00E0000}"/>
    <cellStyle name="Accent2 45 2" xfId="16778" xr:uid="{00000000-0005-0000-0000-0000D10E0000}"/>
    <cellStyle name="Accent2 46" xfId="1143" xr:uid="{00000000-0005-0000-0000-0000D20E0000}"/>
    <cellStyle name="Accent2 46 2" xfId="16779" xr:uid="{00000000-0005-0000-0000-0000D30E0000}"/>
    <cellStyle name="Accent2 47" xfId="1144" xr:uid="{00000000-0005-0000-0000-0000D40E0000}"/>
    <cellStyle name="Accent2 5" xfId="1145" xr:uid="{00000000-0005-0000-0000-0000D50E0000}"/>
    <cellStyle name="Accent2 6" xfId="1146" xr:uid="{00000000-0005-0000-0000-0000D60E0000}"/>
    <cellStyle name="Accent2 7" xfId="1147" xr:uid="{00000000-0005-0000-0000-0000D70E0000}"/>
    <cellStyle name="Accent2 8" xfId="1148" xr:uid="{00000000-0005-0000-0000-0000D80E0000}"/>
    <cellStyle name="Accent2 9" xfId="1149" xr:uid="{00000000-0005-0000-0000-0000D90E0000}"/>
    <cellStyle name="Accent3" xfId="31" builtinId="37" customBuiltin="1"/>
    <cellStyle name="Accent3 10" xfId="1150" xr:uid="{00000000-0005-0000-0000-0000DB0E0000}"/>
    <cellStyle name="Accent3 11" xfId="1151" xr:uid="{00000000-0005-0000-0000-0000DC0E0000}"/>
    <cellStyle name="Accent3 12" xfId="1152" xr:uid="{00000000-0005-0000-0000-0000DD0E0000}"/>
    <cellStyle name="Accent3 13" xfId="1153" xr:uid="{00000000-0005-0000-0000-0000DE0E0000}"/>
    <cellStyle name="Accent3 14" xfId="1154" xr:uid="{00000000-0005-0000-0000-0000DF0E0000}"/>
    <cellStyle name="Accent3 15" xfId="1155" xr:uid="{00000000-0005-0000-0000-0000E00E0000}"/>
    <cellStyle name="Accent3 16" xfId="1156" xr:uid="{00000000-0005-0000-0000-0000E10E0000}"/>
    <cellStyle name="Accent3 17" xfId="1157" xr:uid="{00000000-0005-0000-0000-0000E20E0000}"/>
    <cellStyle name="Accent3 18" xfId="1158" xr:uid="{00000000-0005-0000-0000-0000E30E0000}"/>
    <cellStyle name="Accent3 19" xfId="1159" xr:uid="{00000000-0005-0000-0000-0000E40E0000}"/>
    <cellStyle name="Accent3 2" xfId="1160" xr:uid="{00000000-0005-0000-0000-0000E50E0000}"/>
    <cellStyle name="Accent3 2 2" xfId="1161" xr:uid="{00000000-0005-0000-0000-0000E60E0000}"/>
    <cellStyle name="Accent3 2 3" xfId="1162" xr:uid="{00000000-0005-0000-0000-0000E70E0000}"/>
    <cellStyle name="Accent3 2 4" xfId="1163" xr:uid="{00000000-0005-0000-0000-0000E80E0000}"/>
    <cellStyle name="Accent3 2 5" xfId="1164" xr:uid="{00000000-0005-0000-0000-0000E90E0000}"/>
    <cellStyle name="Accent3 20" xfId="1165" xr:uid="{00000000-0005-0000-0000-0000EA0E0000}"/>
    <cellStyle name="Accent3 21" xfId="1166" xr:uid="{00000000-0005-0000-0000-0000EB0E0000}"/>
    <cellStyle name="Accent3 22" xfId="1167" xr:uid="{00000000-0005-0000-0000-0000EC0E0000}"/>
    <cellStyle name="Accent3 23" xfId="1168" xr:uid="{00000000-0005-0000-0000-0000ED0E0000}"/>
    <cellStyle name="Accent3 24" xfId="1169" xr:uid="{00000000-0005-0000-0000-0000EE0E0000}"/>
    <cellStyle name="Accent3 25" xfId="1170" xr:uid="{00000000-0005-0000-0000-0000EF0E0000}"/>
    <cellStyle name="Accent3 26" xfId="1171" xr:uid="{00000000-0005-0000-0000-0000F00E0000}"/>
    <cellStyle name="Accent3 27" xfId="1172" xr:uid="{00000000-0005-0000-0000-0000F10E0000}"/>
    <cellStyle name="Accent3 28" xfId="1173" xr:uid="{00000000-0005-0000-0000-0000F20E0000}"/>
    <cellStyle name="Accent3 29" xfId="1174" xr:uid="{00000000-0005-0000-0000-0000F30E0000}"/>
    <cellStyle name="Accent3 3" xfId="1175" xr:uid="{00000000-0005-0000-0000-0000F40E0000}"/>
    <cellStyle name="Accent3 30" xfId="1176" xr:uid="{00000000-0005-0000-0000-0000F50E0000}"/>
    <cellStyle name="Accent3 31" xfId="1177" xr:uid="{00000000-0005-0000-0000-0000F60E0000}"/>
    <cellStyle name="Accent3 32" xfId="1178" xr:uid="{00000000-0005-0000-0000-0000F70E0000}"/>
    <cellStyle name="Accent3 33" xfId="1179" xr:uid="{00000000-0005-0000-0000-0000F80E0000}"/>
    <cellStyle name="Accent3 34" xfId="1180" xr:uid="{00000000-0005-0000-0000-0000F90E0000}"/>
    <cellStyle name="Accent3 35" xfId="1181" xr:uid="{00000000-0005-0000-0000-0000FA0E0000}"/>
    <cellStyle name="Accent3 36" xfId="1182" xr:uid="{00000000-0005-0000-0000-0000FB0E0000}"/>
    <cellStyle name="Accent3 37" xfId="1183" xr:uid="{00000000-0005-0000-0000-0000FC0E0000}"/>
    <cellStyle name="Accent3 38" xfId="1184" xr:uid="{00000000-0005-0000-0000-0000FD0E0000}"/>
    <cellStyle name="Accent3 39" xfId="1185" xr:uid="{00000000-0005-0000-0000-0000FE0E0000}"/>
    <cellStyle name="Accent3 4" xfId="1186" xr:uid="{00000000-0005-0000-0000-0000FF0E0000}"/>
    <cellStyle name="Accent3 40" xfId="1187" xr:uid="{00000000-0005-0000-0000-0000000F0000}"/>
    <cellStyle name="Accent3 41" xfId="1188" xr:uid="{00000000-0005-0000-0000-0000010F0000}"/>
    <cellStyle name="Accent3 42" xfId="1189" xr:uid="{00000000-0005-0000-0000-0000020F0000}"/>
    <cellStyle name="Accent3 43" xfId="1190" xr:uid="{00000000-0005-0000-0000-0000030F0000}"/>
    <cellStyle name="Accent3 44" xfId="1191" xr:uid="{00000000-0005-0000-0000-0000040F0000}"/>
    <cellStyle name="Accent3 45" xfId="1192" xr:uid="{00000000-0005-0000-0000-0000050F0000}"/>
    <cellStyle name="Accent3 46" xfId="1193" xr:uid="{00000000-0005-0000-0000-0000060F0000}"/>
    <cellStyle name="Accent3 46 2" xfId="16830" xr:uid="{00000000-0005-0000-0000-0000070F0000}"/>
    <cellStyle name="Accent3 47" xfId="1194" xr:uid="{00000000-0005-0000-0000-0000080F0000}"/>
    <cellStyle name="Accent3 5" xfId="1195" xr:uid="{00000000-0005-0000-0000-0000090F0000}"/>
    <cellStyle name="Accent3 6" xfId="1196" xr:uid="{00000000-0005-0000-0000-00000A0F0000}"/>
    <cellStyle name="Accent3 7" xfId="1197" xr:uid="{00000000-0005-0000-0000-00000B0F0000}"/>
    <cellStyle name="Accent3 8" xfId="1198" xr:uid="{00000000-0005-0000-0000-00000C0F0000}"/>
    <cellStyle name="Accent3 9" xfId="1199" xr:uid="{00000000-0005-0000-0000-00000D0F0000}"/>
    <cellStyle name="Accent4" xfId="35" builtinId="41" customBuiltin="1"/>
    <cellStyle name="Accent4 10" xfId="1200" xr:uid="{00000000-0005-0000-0000-00000F0F0000}"/>
    <cellStyle name="Accent4 11" xfId="1201" xr:uid="{00000000-0005-0000-0000-0000100F0000}"/>
    <cellStyle name="Accent4 12" xfId="1202" xr:uid="{00000000-0005-0000-0000-0000110F0000}"/>
    <cellStyle name="Accent4 13" xfId="1203" xr:uid="{00000000-0005-0000-0000-0000120F0000}"/>
    <cellStyle name="Accent4 13 2" xfId="1204" xr:uid="{00000000-0005-0000-0000-0000130F0000}"/>
    <cellStyle name="Accent4 14" xfId="1205" xr:uid="{00000000-0005-0000-0000-0000140F0000}"/>
    <cellStyle name="Accent4 14 2" xfId="1206" xr:uid="{00000000-0005-0000-0000-0000150F0000}"/>
    <cellStyle name="Accent4 15" xfId="1207" xr:uid="{00000000-0005-0000-0000-0000160F0000}"/>
    <cellStyle name="Accent4 15 2" xfId="1208" xr:uid="{00000000-0005-0000-0000-0000170F0000}"/>
    <cellStyle name="Accent4 16" xfId="1209" xr:uid="{00000000-0005-0000-0000-0000180F0000}"/>
    <cellStyle name="Accent4 16 2" xfId="1210" xr:uid="{00000000-0005-0000-0000-0000190F0000}"/>
    <cellStyle name="Accent4 17" xfId="1211" xr:uid="{00000000-0005-0000-0000-00001A0F0000}"/>
    <cellStyle name="Accent4 17 2" xfId="1212" xr:uid="{00000000-0005-0000-0000-00001B0F0000}"/>
    <cellStyle name="Accent4 17 3" xfId="1213" xr:uid="{00000000-0005-0000-0000-00001C0F0000}"/>
    <cellStyle name="Accent4 17 3 2" xfId="1214" xr:uid="{00000000-0005-0000-0000-00001D0F0000}"/>
    <cellStyle name="Accent4 18" xfId="1215" xr:uid="{00000000-0005-0000-0000-00001E0F0000}"/>
    <cellStyle name="Accent4 18 2" xfId="1216" xr:uid="{00000000-0005-0000-0000-00001F0F0000}"/>
    <cellStyle name="Accent4 19" xfId="1217" xr:uid="{00000000-0005-0000-0000-0000200F0000}"/>
    <cellStyle name="Accent4 2" xfId="1218" xr:uid="{00000000-0005-0000-0000-0000210F0000}"/>
    <cellStyle name="Accent4 2 2" xfId="1219" xr:uid="{00000000-0005-0000-0000-0000220F0000}"/>
    <cellStyle name="Accent4 2 3" xfId="1220" xr:uid="{00000000-0005-0000-0000-0000230F0000}"/>
    <cellStyle name="Accent4 2 4" xfId="1221" xr:uid="{00000000-0005-0000-0000-0000240F0000}"/>
    <cellStyle name="Accent4 2 5" xfId="1222" xr:uid="{00000000-0005-0000-0000-0000250F0000}"/>
    <cellStyle name="Accent4 20" xfId="1223" xr:uid="{00000000-0005-0000-0000-0000260F0000}"/>
    <cellStyle name="Accent4 20 2" xfId="1224" xr:uid="{00000000-0005-0000-0000-0000270F0000}"/>
    <cellStyle name="Accent4 21" xfId="1225" xr:uid="{00000000-0005-0000-0000-0000280F0000}"/>
    <cellStyle name="Accent4 21 2" xfId="1226" xr:uid="{00000000-0005-0000-0000-0000290F0000}"/>
    <cellStyle name="Accent4 22" xfId="1227" xr:uid="{00000000-0005-0000-0000-00002A0F0000}"/>
    <cellStyle name="Accent4 22 2" xfId="1228" xr:uid="{00000000-0005-0000-0000-00002B0F0000}"/>
    <cellStyle name="Accent4 23" xfId="1229" xr:uid="{00000000-0005-0000-0000-00002C0F0000}"/>
    <cellStyle name="Accent4 23 2" xfId="1230" xr:uid="{00000000-0005-0000-0000-00002D0F0000}"/>
    <cellStyle name="Accent4 24" xfId="1231" xr:uid="{00000000-0005-0000-0000-00002E0F0000}"/>
    <cellStyle name="Accent4 25" xfId="1232" xr:uid="{00000000-0005-0000-0000-00002F0F0000}"/>
    <cellStyle name="Accent4 25 2" xfId="1233" xr:uid="{00000000-0005-0000-0000-0000300F0000}"/>
    <cellStyle name="Accent4 26" xfId="1234" xr:uid="{00000000-0005-0000-0000-0000310F0000}"/>
    <cellStyle name="Accent4 27" xfId="1235" xr:uid="{00000000-0005-0000-0000-0000320F0000}"/>
    <cellStyle name="Accent4 27 2" xfId="1236" xr:uid="{00000000-0005-0000-0000-0000330F0000}"/>
    <cellStyle name="Accent4 28" xfId="1237" xr:uid="{00000000-0005-0000-0000-0000340F0000}"/>
    <cellStyle name="Accent4 28 2" xfId="1238" xr:uid="{00000000-0005-0000-0000-0000350F0000}"/>
    <cellStyle name="Accent4 29" xfId="1239" xr:uid="{00000000-0005-0000-0000-0000360F0000}"/>
    <cellStyle name="Accent4 29 2" xfId="1240" xr:uid="{00000000-0005-0000-0000-0000370F0000}"/>
    <cellStyle name="Accent4 3" xfId="1241" xr:uid="{00000000-0005-0000-0000-0000380F0000}"/>
    <cellStyle name="Accent4 30" xfId="1242" xr:uid="{00000000-0005-0000-0000-0000390F0000}"/>
    <cellStyle name="Accent4 30 2" xfId="1243" xr:uid="{00000000-0005-0000-0000-00003A0F0000}"/>
    <cellStyle name="Accent4 31" xfId="1244" xr:uid="{00000000-0005-0000-0000-00003B0F0000}"/>
    <cellStyle name="Accent4 32" xfId="1245" xr:uid="{00000000-0005-0000-0000-00003C0F0000}"/>
    <cellStyle name="Accent4 32 2" xfId="1246" xr:uid="{00000000-0005-0000-0000-00003D0F0000}"/>
    <cellStyle name="Accent4 33" xfId="1247" xr:uid="{00000000-0005-0000-0000-00003E0F0000}"/>
    <cellStyle name="Accent4 33 2" xfId="1248" xr:uid="{00000000-0005-0000-0000-00003F0F0000}"/>
    <cellStyle name="Accent4 34" xfId="1249" xr:uid="{00000000-0005-0000-0000-0000400F0000}"/>
    <cellStyle name="Accent4 34 2" xfId="1250" xr:uid="{00000000-0005-0000-0000-0000410F0000}"/>
    <cellStyle name="Accent4 35" xfId="1251" xr:uid="{00000000-0005-0000-0000-0000420F0000}"/>
    <cellStyle name="Accent4 35 2" xfId="1252" xr:uid="{00000000-0005-0000-0000-0000430F0000}"/>
    <cellStyle name="Accent4 36" xfId="1253" xr:uid="{00000000-0005-0000-0000-0000440F0000}"/>
    <cellStyle name="Accent4 36 2" xfId="1254" xr:uid="{00000000-0005-0000-0000-0000450F0000}"/>
    <cellStyle name="Accent4 37" xfId="1255" xr:uid="{00000000-0005-0000-0000-0000460F0000}"/>
    <cellStyle name="Accent4 38" xfId="1256" xr:uid="{00000000-0005-0000-0000-0000470F0000}"/>
    <cellStyle name="Accent4 38 2" xfId="1257" xr:uid="{00000000-0005-0000-0000-0000480F0000}"/>
    <cellStyle name="Accent4 39" xfId="1258" xr:uid="{00000000-0005-0000-0000-0000490F0000}"/>
    <cellStyle name="Accent4 39 2" xfId="1259" xr:uid="{00000000-0005-0000-0000-00004A0F0000}"/>
    <cellStyle name="Accent4 4" xfId="1260" xr:uid="{00000000-0005-0000-0000-00004B0F0000}"/>
    <cellStyle name="Accent4 40" xfId="1261" xr:uid="{00000000-0005-0000-0000-00004C0F0000}"/>
    <cellStyle name="Accent4 40 2" xfId="1262" xr:uid="{00000000-0005-0000-0000-00004D0F0000}"/>
    <cellStyle name="Accent4 41" xfId="1263" xr:uid="{00000000-0005-0000-0000-00004E0F0000}"/>
    <cellStyle name="Accent4 41 2" xfId="1264" xr:uid="{00000000-0005-0000-0000-00004F0F0000}"/>
    <cellStyle name="Accent4 42" xfId="1265" xr:uid="{00000000-0005-0000-0000-0000500F0000}"/>
    <cellStyle name="Accent4 43" xfId="1266" xr:uid="{00000000-0005-0000-0000-0000510F0000}"/>
    <cellStyle name="Accent4 43 2" xfId="1267" xr:uid="{00000000-0005-0000-0000-0000520F0000}"/>
    <cellStyle name="Accent4 44" xfId="1268" xr:uid="{00000000-0005-0000-0000-0000530F0000}"/>
    <cellStyle name="Accent4 45" xfId="1269" xr:uid="{00000000-0005-0000-0000-0000540F0000}"/>
    <cellStyle name="Accent4 45 2" xfId="16840" xr:uid="{00000000-0005-0000-0000-0000550F0000}"/>
    <cellStyle name="Accent4 46" xfId="1270" xr:uid="{00000000-0005-0000-0000-0000560F0000}"/>
    <cellStyle name="Accent4 46 2" xfId="16841" xr:uid="{00000000-0005-0000-0000-0000570F0000}"/>
    <cellStyle name="Accent4 47" xfId="1271" xr:uid="{00000000-0005-0000-0000-0000580F0000}"/>
    <cellStyle name="Accent4 5" xfId="1272" xr:uid="{00000000-0005-0000-0000-0000590F0000}"/>
    <cellStyle name="Accent4 6" xfId="1273" xr:uid="{00000000-0005-0000-0000-00005A0F0000}"/>
    <cellStyle name="Accent4 7" xfId="1274" xr:uid="{00000000-0005-0000-0000-00005B0F0000}"/>
    <cellStyle name="Accent4 8" xfId="1275" xr:uid="{00000000-0005-0000-0000-00005C0F0000}"/>
    <cellStyle name="Accent4 9" xfId="1276" xr:uid="{00000000-0005-0000-0000-00005D0F0000}"/>
    <cellStyle name="Accent5" xfId="39" builtinId="45" customBuiltin="1"/>
    <cellStyle name="Accent5 10" xfId="1277" xr:uid="{00000000-0005-0000-0000-00005F0F0000}"/>
    <cellStyle name="Accent5 11" xfId="1278" xr:uid="{00000000-0005-0000-0000-0000600F0000}"/>
    <cellStyle name="Accent5 12" xfId="1279" xr:uid="{00000000-0005-0000-0000-0000610F0000}"/>
    <cellStyle name="Accent5 13" xfId="1280" xr:uid="{00000000-0005-0000-0000-0000620F0000}"/>
    <cellStyle name="Accent5 14" xfId="1281" xr:uid="{00000000-0005-0000-0000-0000630F0000}"/>
    <cellStyle name="Accent5 15" xfId="1282" xr:uid="{00000000-0005-0000-0000-0000640F0000}"/>
    <cellStyle name="Accent5 16" xfId="1283" xr:uid="{00000000-0005-0000-0000-0000650F0000}"/>
    <cellStyle name="Accent5 17" xfId="1284" xr:uid="{00000000-0005-0000-0000-0000660F0000}"/>
    <cellStyle name="Accent5 18" xfId="1285" xr:uid="{00000000-0005-0000-0000-0000670F0000}"/>
    <cellStyle name="Accent5 19" xfId="1286" xr:uid="{00000000-0005-0000-0000-0000680F0000}"/>
    <cellStyle name="Accent5 2" xfId="1287" xr:uid="{00000000-0005-0000-0000-0000690F0000}"/>
    <cellStyle name="Accent5 2 2" xfId="1288" xr:uid="{00000000-0005-0000-0000-00006A0F0000}"/>
    <cellStyle name="Accent5 2 3" xfId="1289" xr:uid="{00000000-0005-0000-0000-00006B0F0000}"/>
    <cellStyle name="Accent5 2 4" xfId="1290" xr:uid="{00000000-0005-0000-0000-00006C0F0000}"/>
    <cellStyle name="Accent5 2 5" xfId="1291" xr:uid="{00000000-0005-0000-0000-00006D0F0000}"/>
    <cellStyle name="Accent5 20" xfId="1292" xr:uid="{00000000-0005-0000-0000-00006E0F0000}"/>
    <cellStyle name="Accent5 21" xfId="1293" xr:uid="{00000000-0005-0000-0000-00006F0F0000}"/>
    <cellStyle name="Accent5 22" xfId="1294" xr:uid="{00000000-0005-0000-0000-0000700F0000}"/>
    <cellStyle name="Accent5 23" xfId="1295" xr:uid="{00000000-0005-0000-0000-0000710F0000}"/>
    <cellStyle name="Accent5 24" xfId="1296" xr:uid="{00000000-0005-0000-0000-0000720F0000}"/>
    <cellStyle name="Accent5 25" xfId="1297" xr:uid="{00000000-0005-0000-0000-0000730F0000}"/>
    <cellStyle name="Accent5 26" xfId="1298" xr:uid="{00000000-0005-0000-0000-0000740F0000}"/>
    <cellStyle name="Accent5 27" xfId="1299" xr:uid="{00000000-0005-0000-0000-0000750F0000}"/>
    <cellStyle name="Accent5 28" xfId="1300" xr:uid="{00000000-0005-0000-0000-0000760F0000}"/>
    <cellStyle name="Accent5 29" xfId="1301" xr:uid="{00000000-0005-0000-0000-0000770F0000}"/>
    <cellStyle name="Accent5 3" xfId="1302" xr:uid="{00000000-0005-0000-0000-0000780F0000}"/>
    <cellStyle name="Accent5 30" xfId="1303" xr:uid="{00000000-0005-0000-0000-0000790F0000}"/>
    <cellStyle name="Accent5 31" xfId="1304" xr:uid="{00000000-0005-0000-0000-00007A0F0000}"/>
    <cellStyle name="Accent5 32" xfId="1305" xr:uid="{00000000-0005-0000-0000-00007B0F0000}"/>
    <cellStyle name="Accent5 33" xfId="1306" xr:uid="{00000000-0005-0000-0000-00007C0F0000}"/>
    <cellStyle name="Accent5 34" xfId="1307" xr:uid="{00000000-0005-0000-0000-00007D0F0000}"/>
    <cellStyle name="Accent5 35" xfId="1308" xr:uid="{00000000-0005-0000-0000-00007E0F0000}"/>
    <cellStyle name="Accent5 36" xfId="1309" xr:uid="{00000000-0005-0000-0000-00007F0F0000}"/>
    <cellStyle name="Accent5 37" xfId="1310" xr:uid="{00000000-0005-0000-0000-0000800F0000}"/>
    <cellStyle name="Accent5 38" xfId="1311" xr:uid="{00000000-0005-0000-0000-0000810F0000}"/>
    <cellStyle name="Accent5 39" xfId="1312" xr:uid="{00000000-0005-0000-0000-0000820F0000}"/>
    <cellStyle name="Accent5 4" xfId="1313" xr:uid="{00000000-0005-0000-0000-0000830F0000}"/>
    <cellStyle name="Accent5 40" xfId="1314" xr:uid="{00000000-0005-0000-0000-0000840F0000}"/>
    <cellStyle name="Accent5 41" xfId="1315" xr:uid="{00000000-0005-0000-0000-0000850F0000}"/>
    <cellStyle name="Accent5 42" xfId="1316" xr:uid="{00000000-0005-0000-0000-0000860F0000}"/>
    <cellStyle name="Accent5 43" xfId="1317" xr:uid="{00000000-0005-0000-0000-0000870F0000}"/>
    <cellStyle name="Accent5 44" xfId="1318" xr:uid="{00000000-0005-0000-0000-0000880F0000}"/>
    <cellStyle name="Accent5 45" xfId="1319" xr:uid="{00000000-0005-0000-0000-0000890F0000}"/>
    <cellStyle name="Accent5 46" xfId="1320" xr:uid="{00000000-0005-0000-0000-00008A0F0000}"/>
    <cellStyle name="Accent5 46 2" xfId="16842" xr:uid="{00000000-0005-0000-0000-00008B0F0000}"/>
    <cellStyle name="Accent5 47" xfId="1321" xr:uid="{00000000-0005-0000-0000-00008C0F0000}"/>
    <cellStyle name="Accent5 5" xfId="1322" xr:uid="{00000000-0005-0000-0000-00008D0F0000}"/>
    <cellStyle name="Accent5 6" xfId="1323" xr:uid="{00000000-0005-0000-0000-00008E0F0000}"/>
    <cellStyle name="Accent5 7" xfId="1324" xr:uid="{00000000-0005-0000-0000-00008F0F0000}"/>
    <cellStyle name="Accent5 8" xfId="1325" xr:uid="{00000000-0005-0000-0000-0000900F0000}"/>
    <cellStyle name="Accent5 9" xfId="1326" xr:uid="{00000000-0005-0000-0000-0000910F0000}"/>
    <cellStyle name="Accent6" xfId="43" builtinId="49" customBuiltin="1"/>
    <cellStyle name="Accent6 10" xfId="1327" xr:uid="{00000000-0005-0000-0000-0000930F0000}"/>
    <cellStyle name="Accent6 11" xfId="1328" xr:uid="{00000000-0005-0000-0000-0000940F0000}"/>
    <cellStyle name="Accent6 12" xfId="1329" xr:uid="{00000000-0005-0000-0000-0000950F0000}"/>
    <cellStyle name="Accent6 13" xfId="1330" xr:uid="{00000000-0005-0000-0000-0000960F0000}"/>
    <cellStyle name="Accent6 14" xfId="1331" xr:uid="{00000000-0005-0000-0000-0000970F0000}"/>
    <cellStyle name="Accent6 15" xfId="1332" xr:uid="{00000000-0005-0000-0000-0000980F0000}"/>
    <cellStyle name="Accent6 16" xfId="1333" xr:uid="{00000000-0005-0000-0000-0000990F0000}"/>
    <cellStyle name="Accent6 17" xfId="1334" xr:uid="{00000000-0005-0000-0000-00009A0F0000}"/>
    <cellStyle name="Accent6 18" xfId="1335" xr:uid="{00000000-0005-0000-0000-00009B0F0000}"/>
    <cellStyle name="Accent6 19" xfId="1336" xr:uid="{00000000-0005-0000-0000-00009C0F0000}"/>
    <cellStyle name="Accent6 2" xfId="1337" xr:uid="{00000000-0005-0000-0000-00009D0F0000}"/>
    <cellStyle name="Accent6 2 2" xfId="1338" xr:uid="{00000000-0005-0000-0000-00009E0F0000}"/>
    <cellStyle name="Accent6 2 3" xfId="1339" xr:uid="{00000000-0005-0000-0000-00009F0F0000}"/>
    <cellStyle name="Accent6 2 4" xfId="1340" xr:uid="{00000000-0005-0000-0000-0000A00F0000}"/>
    <cellStyle name="Accent6 2 5" xfId="1341" xr:uid="{00000000-0005-0000-0000-0000A10F0000}"/>
    <cellStyle name="Accent6 20" xfId="1342" xr:uid="{00000000-0005-0000-0000-0000A20F0000}"/>
    <cellStyle name="Accent6 21" xfId="1343" xr:uid="{00000000-0005-0000-0000-0000A30F0000}"/>
    <cellStyle name="Accent6 22" xfId="1344" xr:uid="{00000000-0005-0000-0000-0000A40F0000}"/>
    <cellStyle name="Accent6 23" xfId="1345" xr:uid="{00000000-0005-0000-0000-0000A50F0000}"/>
    <cellStyle name="Accent6 24" xfId="1346" xr:uid="{00000000-0005-0000-0000-0000A60F0000}"/>
    <cellStyle name="Accent6 25" xfId="1347" xr:uid="{00000000-0005-0000-0000-0000A70F0000}"/>
    <cellStyle name="Accent6 26" xfId="1348" xr:uid="{00000000-0005-0000-0000-0000A80F0000}"/>
    <cellStyle name="Accent6 27" xfId="1349" xr:uid="{00000000-0005-0000-0000-0000A90F0000}"/>
    <cellStyle name="Accent6 28" xfId="1350" xr:uid="{00000000-0005-0000-0000-0000AA0F0000}"/>
    <cellStyle name="Accent6 29" xfId="1351" xr:uid="{00000000-0005-0000-0000-0000AB0F0000}"/>
    <cellStyle name="Accent6 3" xfId="1352" xr:uid="{00000000-0005-0000-0000-0000AC0F0000}"/>
    <cellStyle name="Accent6 30" xfId="1353" xr:uid="{00000000-0005-0000-0000-0000AD0F0000}"/>
    <cellStyle name="Accent6 31" xfId="1354" xr:uid="{00000000-0005-0000-0000-0000AE0F0000}"/>
    <cellStyle name="Accent6 32" xfId="1355" xr:uid="{00000000-0005-0000-0000-0000AF0F0000}"/>
    <cellStyle name="Accent6 33" xfId="1356" xr:uid="{00000000-0005-0000-0000-0000B00F0000}"/>
    <cellStyle name="Accent6 34" xfId="1357" xr:uid="{00000000-0005-0000-0000-0000B10F0000}"/>
    <cellStyle name="Accent6 35" xfId="1358" xr:uid="{00000000-0005-0000-0000-0000B20F0000}"/>
    <cellStyle name="Accent6 36" xfId="1359" xr:uid="{00000000-0005-0000-0000-0000B30F0000}"/>
    <cellStyle name="Accent6 37" xfId="1360" xr:uid="{00000000-0005-0000-0000-0000B40F0000}"/>
    <cellStyle name="Accent6 38" xfId="1361" xr:uid="{00000000-0005-0000-0000-0000B50F0000}"/>
    <cellStyle name="Accent6 39" xfId="1362" xr:uid="{00000000-0005-0000-0000-0000B60F0000}"/>
    <cellStyle name="Accent6 4" xfId="1363" xr:uid="{00000000-0005-0000-0000-0000B70F0000}"/>
    <cellStyle name="Accent6 40" xfId="1364" xr:uid="{00000000-0005-0000-0000-0000B80F0000}"/>
    <cellStyle name="Accent6 41" xfId="1365" xr:uid="{00000000-0005-0000-0000-0000B90F0000}"/>
    <cellStyle name="Accent6 42" xfId="1366" xr:uid="{00000000-0005-0000-0000-0000BA0F0000}"/>
    <cellStyle name="Accent6 43" xfId="1367" xr:uid="{00000000-0005-0000-0000-0000BB0F0000}"/>
    <cellStyle name="Accent6 44" xfId="1368" xr:uid="{00000000-0005-0000-0000-0000BC0F0000}"/>
    <cellStyle name="Accent6 45" xfId="1369" xr:uid="{00000000-0005-0000-0000-0000BD0F0000}"/>
    <cellStyle name="Accent6 46" xfId="1370" xr:uid="{00000000-0005-0000-0000-0000BE0F0000}"/>
    <cellStyle name="Accent6 46 2" xfId="16843" xr:uid="{00000000-0005-0000-0000-0000BF0F0000}"/>
    <cellStyle name="Accent6 47" xfId="1371" xr:uid="{00000000-0005-0000-0000-0000C00F0000}"/>
    <cellStyle name="Accent6 5" xfId="1372" xr:uid="{00000000-0005-0000-0000-0000C10F0000}"/>
    <cellStyle name="Accent6 6" xfId="1373" xr:uid="{00000000-0005-0000-0000-0000C20F0000}"/>
    <cellStyle name="Accent6 7" xfId="1374" xr:uid="{00000000-0005-0000-0000-0000C30F0000}"/>
    <cellStyle name="Accent6 8" xfId="1375" xr:uid="{00000000-0005-0000-0000-0000C40F0000}"/>
    <cellStyle name="Accent6 9" xfId="1376" xr:uid="{00000000-0005-0000-0000-0000C50F0000}"/>
    <cellStyle name="Bad" xfId="13" builtinId="27" customBuiltin="1"/>
    <cellStyle name="Bad 2" xfId="1377" xr:uid="{00000000-0005-0000-0000-0000C70F0000}"/>
    <cellStyle name="Bad 2 2" xfId="1378" xr:uid="{00000000-0005-0000-0000-0000C80F0000}"/>
    <cellStyle name="Bad 2 3" xfId="1379" xr:uid="{00000000-0005-0000-0000-0000C90F0000}"/>
    <cellStyle name="Bad 2 4" xfId="1380" xr:uid="{00000000-0005-0000-0000-0000CA0F0000}"/>
    <cellStyle name="Bad 2 5" xfId="1381" xr:uid="{00000000-0005-0000-0000-0000CB0F0000}"/>
    <cellStyle name="Bad 3" xfId="1382" xr:uid="{00000000-0005-0000-0000-0000CC0F0000}"/>
    <cellStyle name="Bad 4" xfId="1383" xr:uid="{00000000-0005-0000-0000-0000CD0F0000}"/>
    <cellStyle name="Bad 5" xfId="1384" xr:uid="{00000000-0005-0000-0000-0000CE0F0000}"/>
    <cellStyle name="Bad 6" xfId="1385" xr:uid="{00000000-0005-0000-0000-0000CF0F0000}"/>
    <cellStyle name="Bad 7" xfId="1386" xr:uid="{00000000-0005-0000-0000-0000D00F0000}"/>
    <cellStyle name="Bad 8" xfId="1387" xr:uid="{00000000-0005-0000-0000-0000D10F0000}"/>
    <cellStyle name="Calculation" xfId="17" builtinId="22" customBuiltin="1"/>
    <cellStyle name="Calculation 10" xfId="1388" xr:uid="{00000000-0005-0000-0000-0000D30F0000}"/>
    <cellStyle name="Calculation 11" xfId="1389" xr:uid="{00000000-0005-0000-0000-0000D40F0000}"/>
    <cellStyle name="Calculation 12" xfId="1390" xr:uid="{00000000-0005-0000-0000-0000D50F0000}"/>
    <cellStyle name="Calculation 13" xfId="1391" xr:uid="{00000000-0005-0000-0000-0000D60F0000}"/>
    <cellStyle name="Calculation 14" xfId="1392" xr:uid="{00000000-0005-0000-0000-0000D70F0000}"/>
    <cellStyle name="Calculation 15" xfId="1393" xr:uid="{00000000-0005-0000-0000-0000D80F0000}"/>
    <cellStyle name="Calculation 16" xfId="1394" xr:uid="{00000000-0005-0000-0000-0000D90F0000}"/>
    <cellStyle name="Calculation 17" xfId="1395" xr:uid="{00000000-0005-0000-0000-0000DA0F0000}"/>
    <cellStyle name="Calculation 18" xfId="1396" xr:uid="{00000000-0005-0000-0000-0000DB0F0000}"/>
    <cellStyle name="Calculation 19" xfId="1397" xr:uid="{00000000-0005-0000-0000-0000DC0F0000}"/>
    <cellStyle name="Calculation 2" xfId="1398" xr:uid="{00000000-0005-0000-0000-0000DD0F0000}"/>
    <cellStyle name="Calculation 2 10" xfId="1399" xr:uid="{00000000-0005-0000-0000-0000DE0F0000}"/>
    <cellStyle name="Calculation 2 10 2" xfId="1400" xr:uid="{00000000-0005-0000-0000-0000DF0F0000}"/>
    <cellStyle name="Calculation 2 10 2 2" xfId="3417" xr:uid="{00000000-0005-0000-0000-0000E00F0000}"/>
    <cellStyle name="Calculation 2 10 2 2 2" xfId="6040" xr:uid="{00000000-0005-0000-0000-0000E10F0000}"/>
    <cellStyle name="Calculation 2 10 2 2 2 2" xfId="13018" xr:uid="{00000000-0005-0000-0000-0000E20F0000}"/>
    <cellStyle name="Calculation 2 10 2 2 2 2 2" xfId="16844" xr:uid="{00000000-0005-0000-0000-0000E30F0000}"/>
    <cellStyle name="Calculation 2 10 2 2 2 2 3" xfId="52523" xr:uid="{00000000-0005-0000-0000-0000E40F0000}"/>
    <cellStyle name="Calculation 2 10 2 2 2 3" xfId="16845" xr:uid="{00000000-0005-0000-0000-0000E50F0000}"/>
    <cellStyle name="Calculation 2 10 2 2 2 4" xfId="45555" xr:uid="{00000000-0005-0000-0000-0000E60F0000}"/>
    <cellStyle name="Calculation 2 10 2 2 2 5" xfId="58119" xr:uid="{00000000-0005-0000-0000-0000E70F0000}"/>
    <cellStyle name="Calculation 2 10 2 2 3" xfId="7784" xr:uid="{00000000-0005-0000-0000-0000E80F0000}"/>
    <cellStyle name="Calculation 2 10 2 2 3 2" xfId="14760" xr:uid="{00000000-0005-0000-0000-0000E90F0000}"/>
    <cellStyle name="Calculation 2 10 2 2 3 2 2" xfId="16846" xr:uid="{00000000-0005-0000-0000-0000EA0F0000}"/>
    <cellStyle name="Calculation 2 10 2 2 3 2 3" xfId="54265" xr:uid="{00000000-0005-0000-0000-0000EB0F0000}"/>
    <cellStyle name="Calculation 2 10 2 2 3 3" xfId="16847" xr:uid="{00000000-0005-0000-0000-0000EC0F0000}"/>
    <cellStyle name="Calculation 2 10 2 2 3 4" xfId="47297" xr:uid="{00000000-0005-0000-0000-0000ED0F0000}"/>
    <cellStyle name="Calculation 2 10 2 2 3 5" xfId="59861" xr:uid="{00000000-0005-0000-0000-0000EE0F0000}"/>
    <cellStyle name="Calculation 2 10 2 2 4" xfId="10405" xr:uid="{00000000-0005-0000-0000-0000EF0F0000}"/>
    <cellStyle name="Calculation 2 10 2 2 4 2" xfId="16848" xr:uid="{00000000-0005-0000-0000-0000F00F0000}"/>
    <cellStyle name="Calculation 2 10 2 2 4 3" xfId="49910" xr:uid="{00000000-0005-0000-0000-0000F10F0000}"/>
    <cellStyle name="Calculation 2 10 2 2 5" xfId="18163" xr:uid="{00000000-0005-0000-0000-0000F20F0000}"/>
    <cellStyle name="Calculation 2 10 2 3" xfId="4295" xr:uid="{00000000-0005-0000-0000-0000F30F0000}"/>
    <cellStyle name="Calculation 2 10 2 3 2" xfId="6911" xr:uid="{00000000-0005-0000-0000-0000F40F0000}"/>
    <cellStyle name="Calculation 2 10 2 3 2 2" xfId="13889" xr:uid="{00000000-0005-0000-0000-0000F50F0000}"/>
    <cellStyle name="Calculation 2 10 2 3 2 2 2" xfId="16849" xr:uid="{00000000-0005-0000-0000-0000F60F0000}"/>
    <cellStyle name="Calculation 2 10 2 3 2 2 3" xfId="53394" xr:uid="{00000000-0005-0000-0000-0000F70F0000}"/>
    <cellStyle name="Calculation 2 10 2 3 2 3" xfId="16850" xr:uid="{00000000-0005-0000-0000-0000F80F0000}"/>
    <cellStyle name="Calculation 2 10 2 3 2 4" xfId="46426" xr:uid="{00000000-0005-0000-0000-0000F90F0000}"/>
    <cellStyle name="Calculation 2 10 2 3 2 5" xfId="58990" xr:uid="{00000000-0005-0000-0000-0000FA0F0000}"/>
    <cellStyle name="Calculation 2 10 2 3 3" xfId="8662" xr:uid="{00000000-0005-0000-0000-0000FB0F0000}"/>
    <cellStyle name="Calculation 2 10 2 3 3 2" xfId="15631" xr:uid="{00000000-0005-0000-0000-0000FC0F0000}"/>
    <cellStyle name="Calculation 2 10 2 3 3 2 2" xfId="16851" xr:uid="{00000000-0005-0000-0000-0000FD0F0000}"/>
    <cellStyle name="Calculation 2 10 2 3 3 2 3" xfId="55136" xr:uid="{00000000-0005-0000-0000-0000FE0F0000}"/>
    <cellStyle name="Calculation 2 10 2 3 3 3" xfId="16852" xr:uid="{00000000-0005-0000-0000-0000FF0F0000}"/>
    <cellStyle name="Calculation 2 10 2 3 3 4" xfId="48168" xr:uid="{00000000-0005-0000-0000-000000100000}"/>
    <cellStyle name="Calculation 2 10 2 3 3 5" xfId="60732" xr:uid="{00000000-0005-0000-0000-000001100000}"/>
    <cellStyle name="Calculation 2 10 2 3 4" xfId="11276" xr:uid="{00000000-0005-0000-0000-000002100000}"/>
    <cellStyle name="Calculation 2 10 2 3 4 2" xfId="16853" xr:uid="{00000000-0005-0000-0000-000003100000}"/>
    <cellStyle name="Calculation 2 10 2 3 4 3" xfId="50781" xr:uid="{00000000-0005-0000-0000-000004100000}"/>
    <cellStyle name="Calculation 2 10 2 3 5" xfId="16854" xr:uid="{00000000-0005-0000-0000-000005100000}"/>
    <cellStyle name="Calculation 2 10 2 3 6" xfId="43813" xr:uid="{00000000-0005-0000-0000-000006100000}"/>
    <cellStyle name="Calculation 2 10 2 3 7" xfId="56377" xr:uid="{00000000-0005-0000-0000-000007100000}"/>
    <cellStyle name="Calculation 2 10 2 4" xfId="5166" xr:uid="{00000000-0005-0000-0000-000008100000}"/>
    <cellStyle name="Calculation 2 10 2 4 2" xfId="12147" xr:uid="{00000000-0005-0000-0000-000009100000}"/>
    <cellStyle name="Calculation 2 10 2 4 2 2" xfId="16855" xr:uid="{00000000-0005-0000-0000-00000A100000}"/>
    <cellStyle name="Calculation 2 10 2 4 2 3" xfId="51652" xr:uid="{00000000-0005-0000-0000-00000B100000}"/>
    <cellStyle name="Calculation 2 10 2 4 3" xfId="16856" xr:uid="{00000000-0005-0000-0000-00000C100000}"/>
    <cellStyle name="Calculation 2 10 2 4 4" xfId="44684" xr:uid="{00000000-0005-0000-0000-00000D100000}"/>
    <cellStyle name="Calculation 2 10 2 4 5" xfId="57248" xr:uid="{00000000-0005-0000-0000-00000E100000}"/>
    <cellStyle name="Calculation 2 10 2 5" xfId="9533" xr:uid="{00000000-0005-0000-0000-00000F100000}"/>
    <cellStyle name="Calculation 2 10 2 5 2" xfId="16857" xr:uid="{00000000-0005-0000-0000-000010100000}"/>
    <cellStyle name="Calculation 2 10 2 5 3" xfId="49039" xr:uid="{00000000-0005-0000-0000-000011100000}"/>
    <cellStyle name="Calculation 2 10 2 6" xfId="16535" xr:uid="{00000000-0005-0000-0000-000012100000}"/>
    <cellStyle name="Calculation 2 10 3" xfId="3416" xr:uid="{00000000-0005-0000-0000-000013100000}"/>
    <cellStyle name="Calculation 2 10 3 2" xfId="6039" xr:uid="{00000000-0005-0000-0000-000014100000}"/>
    <cellStyle name="Calculation 2 10 3 2 2" xfId="13017" xr:uid="{00000000-0005-0000-0000-000015100000}"/>
    <cellStyle name="Calculation 2 10 3 2 2 2" xfId="16858" xr:uid="{00000000-0005-0000-0000-000016100000}"/>
    <cellStyle name="Calculation 2 10 3 2 2 3" xfId="52522" xr:uid="{00000000-0005-0000-0000-000017100000}"/>
    <cellStyle name="Calculation 2 10 3 2 3" xfId="16859" xr:uid="{00000000-0005-0000-0000-000018100000}"/>
    <cellStyle name="Calculation 2 10 3 2 4" xfId="45554" xr:uid="{00000000-0005-0000-0000-000019100000}"/>
    <cellStyle name="Calculation 2 10 3 2 5" xfId="58118" xr:uid="{00000000-0005-0000-0000-00001A100000}"/>
    <cellStyle name="Calculation 2 10 3 3" xfId="7783" xr:uid="{00000000-0005-0000-0000-00001B100000}"/>
    <cellStyle name="Calculation 2 10 3 3 2" xfId="14759" xr:uid="{00000000-0005-0000-0000-00001C100000}"/>
    <cellStyle name="Calculation 2 10 3 3 2 2" xfId="16860" xr:uid="{00000000-0005-0000-0000-00001D100000}"/>
    <cellStyle name="Calculation 2 10 3 3 2 3" xfId="54264" xr:uid="{00000000-0005-0000-0000-00001E100000}"/>
    <cellStyle name="Calculation 2 10 3 3 3" xfId="16861" xr:uid="{00000000-0005-0000-0000-00001F100000}"/>
    <cellStyle name="Calculation 2 10 3 3 4" xfId="47296" xr:uid="{00000000-0005-0000-0000-000020100000}"/>
    <cellStyle name="Calculation 2 10 3 3 5" xfId="59860" xr:uid="{00000000-0005-0000-0000-000021100000}"/>
    <cellStyle name="Calculation 2 10 3 4" xfId="10404" xr:uid="{00000000-0005-0000-0000-000022100000}"/>
    <cellStyle name="Calculation 2 10 3 4 2" xfId="16862" xr:uid="{00000000-0005-0000-0000-000023100000}"/>
    <cellStyle name="Calculation 2 10 3 4 3" xfId="49909" xr:uid="{00000000-0005-0000-0000-000024100000}"/>
    <cellStyle name="Calculation 2 10 3 5" xfId="18162" xr:uid="{00000000-0005-0000-0000-000025100000}"/>
    <cellStyle name="Calculation 2 10 4" xfId="4294" xr:uid="{00000000-0005-0000-0000-000026100000}"/>
    <cellStyle name="Calculation 2 10 4 2" xfId="6910" xr:uid="{00000000-0005-0000-0000-000027100000}"/>
    <cellStyle name="Calculation 2 10 4 2 2" xfId="13888" xr:uid="{00000000-0005-0000-0000-000028100000}"/>
    <cellStyle name="Calculation 2 10 4 2 2 2" xfId="16863" xr:uid="{00000000-0005-0000-0000-000029100000}"/>
    <cellStyle name="Calculation 2 10 4 2 2 3" xfId="53393" xr:uid="{00000000-0005-0000-0000-00002A100000}"/>
    <cellStyle name="Calculation 2 10 4 2 3" xfId="16864" xr:uid="{00000000-0005-0000-0000-00002B100000}"/>
    <cellStyle name="Calculation 2 10 4 2 4" xfId="46425" xr:uid="{00000000-0005-0000-0000-00002C100000}"/>
    <cellStyle name="Calculation 2 10 4 2 5" xfId="58989" xr:uid="{00000000-0005-0000-0000-00002D100000}"/>
    <cellStyle name="Calculation 2 10 4 3" xfId="8661" xr:uid="{00000000-0005-0000-0000-00002E100000}"/>
    <cellStyle name="Calculation 2 10 4 3 2" xfId="15630" xr:uid="{00000000-0005-0000-0000-00002F100000}"/>
    <cellStyle name="Calculation 2 10 4 3 2 2" xfId="16865" xr:uid="{00000000-0005-0000-0000-000030100000}"/>
    <cellStyle name="Calculation 2 10 4 3 2 3" xfId="55135" xr:uid="{00000000-0005-0000-0000-000031100000}"/>
    <cellStyle name="Calculation 2 10 4 3 3" xfId="16866" xr:uid="{00000000-0005-0000-0000-000032100000}"/>
    <cellStyle name="Calculation 2 10 4 3 4" xfId="48167" xr:uid="{00000000-0005-0000-0000-000033100000}"/>
    <cellStyle name="Calculation 2 10 4 3 5" xfId="60731" xr:uid="{00000000-0005-0000-0000-000034100000}"/>
    <cellStyle name="Calculation 2 10 4 4" xfId="11275" xr:uid="{00000000-0005-0000-0000-000035100000}"/>
    <cellStyle name="Calculation 2 10 4 4 2" xfId="16867" xr:uid="{00000000-0005-0000-0000-000036100000}"/>
    <cellStyle name="Calculation 2 10 4 4 3" xfId="50780" xr:uid="{00000000-0005-0000-0000-000037100000}"/>
    <cellStyle name="Calculation 2 10 4 5" xfId="16868" xr:uid="{00000000-0005-0000-0000-000038100000}"/>
    <cellStyle name="Calculation 2 10 4 6" xfId="43812" xr:uid="{00000000-0005-0000-0000-000039100000}"/>
    <cellStyle name="Calculation 2 10 4 7" xfId="56376" xr:uid="{00000000-0005-0000-0000-00003A100000}"/>
    <cellStyle name="Calculation 2 10 5" xfId="5165" xr:uid="{00000000-0005-0000-0000-00003B100000}"/>
    <cellStyle name="Calculation 2 10 5 2" xfId="12146" xr:uid="{00000000-0005-0000-0000-00003C100000}"/>
    <cellStyle name="Calculation 2 10 5 2 2" xfId="16869" xr:uid="{00000000-0005-0000-0000-00003D100000}"/>
    <cellStyle name="Calculation 2 10 5 2 3" xfId="51651" xr:uid="{00000000-0005-0000-0000-00003E100000}"/>
    <cellStyle name="Calculation 2 10 5 3" xfId="16870" xr:uid="{00000000-0005-0000-0000-00003F100000}"/>
    <cellStyle name="Calculation 2 10 5 4" xfId="44683" xr:uid="{00000000-0005-0000-0000-000040100000}"/>
    <cellStyle name="Calculation 2 10 5 5" xfId="57247" xr:uid="{00000000-0005-0000-0000-000041100000}"/>
    <cellStyle name="Calculation 2 10 6" xfId="9532" xr:uid="{00000000-0005-0000-0000-000042100000}"/>
    <cellStyle name="Calculation 2 10 6 2" xfId="16871" xr:uid="{00000000-0005-0000-0000-000043100000}"/>
    <cellStyle name="Calculation 2 10 6 3" xfId="49038" xr:uid="{00000000-0005-0000-0000-000044100000}"/>
    <cellStyle name="Calculation 2 10 7" xfId="16534" xr:uid="{00000000-0005-0000-0000-000045100000}"/>
    <cellStyle name="Calculation 2 11" xfId="1401" xr:uid="{00000000-0005-0000-0000-000046100000}"/>
    <cellStyle name="Calculation 2 11 2" xfId="3418" xr:uid="{00000000-0005-0000-0000-000047100000}"/>
    <cellStyle name="Calculation 2 11 2 2" xfId="6041" xr:uid="{00000000-0005-0000-0000-000048100000}"/>
    <cellStyle name="Calculation 2 11 2 2 2" xfId="13019" xr:uid="{00000000-0005-0000-0000-000049100000}"/>
    <cellStyle name="Calculation 2 11 2 2 2 2" xfId="16872" xr:uid="{00000000-0005-0000-0000-00004A100000}"/>
    <cellStyle name="Calculation 2 11 2 2 2 3" xfId="52524" xr:uid="{00000000-0005-0000-0000-00004B100000}"/>
    <cellStyle name="Calculation 2 11 2 2 3" xfId="16873" xr:uid="{00000000-0005-0000-0000-00004C100000}"/>
    <cellStyle name="Calculation 2 11 2 2 4" xfId="45556" xr:uid="{00000000-0005-0000-0000-00004D100000}"/>
    <cellStyle name="Calculation 2 11 2 2 5" xfId="58120" xr:uid="{00000000-0005-0000-0000-00004E100000}"/>
    <cellStyle name="Calculation 2 11 2 3" xfId="7785" xr:uid="{00000000-0005-0000-0000-00004F100000}"/>
    <cellStyle name="Calculation 2 11 2 3 2" xfId="14761" xr:uid="{00000000-0005-0000-0000-000050100000}"/>
    <cellStyle name="Calculation 2 11 2 3 2 2" xfId="16874" xr:uid="{00000000-0005-0000-0000-000051100000}"/>
    <cellStyle name="Calculation 2 11 2 3 2 3" xfId="54266" xr:uid="{00000000-0005-0000-0000-000052100000}"/>
    <cellStyle name="Calculation 2 11 2 3 3" xfId="16875" xr:uid="{00000000-0005-0000-0000-000053100000}"/>
    <cellStyle name="Calculation 2 11 2 3 4" xfId="47298" xr:uid="{00000000-0005-0000-0000-000054100000}"/>
    <cellStyle name="Calculation 2 11 2 3 5" xfId="59862" xr:uid="{00000000-0005-0000-0000-000055100000}"/>
    <cellStyle name="Calculation 2 11 2 4" xfId="10406" xr:uid="{00000000-0005-0000-0000-000056100000}"/>
    <cellStyle name="Calculation 2 11 2 4 2" xfId="16876" xr:uid="{00000000-0005-0000-0000-000057100000}"/>
    <cellStyle name="Calculation 2 11 2 4 3" xfId="49911" xr:uid="{00000000-0005-0000-0000-000058100000}"/>
    <cellStyle name="Calculation 2 11 2 5" xfId="18164" xr:uid="{00000000-0005-0000-0000-000059100000}"/>
    <cellStyle name="Calculation 2 11 3" xfId="4296" xr:uid="{00000000-0005-0000-0000-00005A100000}"/>
    <cellStyle name="Calculation 2 11 3 2" xfId="6912" xr:uid="{00000000-0005-0000-0000-00005B100000}"/>
    <cellStyle name="Calculation 2 11 3 2 2" xfId="13890" xr:uid="{00000000-0005-0000-0000-00005C100000}"/>
    <cellStyle name="Calculation 2 11 3 2 2 2" xfId="16877" xr:uid="{00000000-0005-0000-0000-00005D100000}"/>
    <cellStyle name="Calculation 2 11 3 2 2 3" xfId="53395" xr:uid="{00000000-0005-0000-0000-00005E100000}"/>
    <cellStyle name="Calculation 2 11 3 2 3" xfId="16878" xr:uid="{00000000-0005-0000-0000-00005F100000}"/>
    <cellStyle name="Calculation 2 11 3 2 4" xfId="46427" xr:uid="{00000000-0005-0000-0000-000060100000}"/>
    <cellStyle name="Calculation 2 11 3 2 5" xfId="58991" xr:uid="{00000000-0005-0000-0000-000061100000}"/>
    <cellStyle name="Calculation 2 11 3 3" xfId="8663" xr:uid="{00000000-0005-0000-0000-000062100000}"/>
    <cellStyle name="Calculation 2 11 3 3 2" xfId="15632" xr:uid="{00000000-0005-0000-0000-000063100000}"/>
    <cellStyle name="Calculation 2 11 3 3 2 2" xfId="16879" xr:uid="{00000000-0005-0000-0000-000064100000}"/>
    <cellStyle name="Calculation 2 11 3 3 2 3" xfId="55137" xr:uid="{00000000-0005-0000-0000-000065100000}"/>
    <cellStyle name="Calculation 2 11 3 3 3" xfId="16880" xr:uid="{00000000-0005-0000-0000-000066100000}"/>
    <cellStyle name="Calculation 2 11 3 3 4" xfId="48169" xr:uid="{00000000-0005-0000-0000-000067100000}"/>
    <cellStyle name="Calculation 2 11 3 3 5" xfId="60733" xr:uid="{00000000-0005-0000-0000-000068100000}"/>
    <cellStyle name="Calculation 2 11 3 4" xfId="11277" xr:uid="{00000000-0005-0000-0000-000069100000}"/>
    <cellStyle name="Calculation 2 11 3 4 2" xfId="16881" xr:uid="{00000000-0005-0000-0000-00006A100000}"/>
    <cellStyle name="Calculation 2 11 3 4 3" xfId="50782" xr:uid="{00000000-0005-0000-0000-00006B100000}"/>
    <cellStyle name="Calculation 2 11 3 5" xfId="16882" xr:uid="{00000000-0005-0000-0000-00006C100000}"/>
    <cellStyle name="Calculation 2 11 3 6" xfId="43814" xr:uid="{00000000-0005-0000-0000-00006D100000}"/>
    <cellStyle name="Calculation 2 11 3 7" xfId="56378" xr:uid="{00000000-0005-0000-0000-00006E100000}"/>
    <cellStyle name="Calculation 2 11 4" xfId="5167" xr:uid="{00000000-0005-0000-0000-00006F100000}"/>
    <cellStyle name="Calculation 2 11 4 2" xfId="12148" xr:uid="{00000000-0005-0000-0000-000070100000}"/>
    <cellStyle name="Calculation 2 11 4 2 2" xfId="16883" xr:uid="{00000000-0005-0000-0000-000071100000}"/>
    <cellStyle name="Calculation 2 11 4 2 3" xfId="51653" xr:uid="{00000000-0005-0000-0000-000072100000}"/>
    <cellStyle name="Calculation 2 11 4 3" xfId="16884" xr:uid="{00000000-0005-0000-0000-000073100000}"/>
    <cellStyle name="Calculation 2 11 4 4" xfId="44685" xr:uid="{00000000-0005-0000-0000-000074100000}"/>
    <cellStyle name="Calculation 2 11 4 5" xfId="57249" xr:uid="{00000000-0005-0000-0000-000075100000}"/>
    <cellStyle name="Calculation 2 11 5" xfId="9534" xr:uid="{00000000-0005-0000-0000-000076100000}"/>
    <cellStyle name="Calculation 2 11 5 2" xfId="16885" xr:uid="{00000000-0005-0000-0000-000077100000}"/>
    <cellStyle name="Calculation 2 11 5 3" xfId="49040" xr:uid="{00000000-0005-0000-0000-000078100000}"/>
    <cellStyle name="Calculation 2 11 6" xfId="16536" xr:uid="{00000000-0005-0000-0000-000079100000}"/>
    <cellStyle name="Calculation 2 12" xfId="1402" xr:uid="{00000000-0005-0000-0000-00007A100000}"/>
    <cellStyle name="Calculation 2 12 2" xfId="3419" xr:uid="{00000000-0005-0000-0000-00007B100000}"/>
    <cellStyle name="Calculation 2 12 2 2" xfId="6042" xr:uid="{00000000-0005-0000-0000-00007C100000}"/>
    <cellStyle name="Calculation 2 12 2 2 2" xfId="13020" xr:uid="{00000000-0005-0000-0000-00007D100000}"/>
    <cellStyle name="Calculation 2 12 2 2 2 2" xfId="16886" xr:uid="{00000000-0005-0000-0000-00007E100000}"/>
    <cellStyle name="Calculation 2 12 2 2 2 3" xfId="52525" xr:uid="{00000000-0005-0000-0000-00007F100000}"/>
    <cellStyle name="Calculation 2 12 2 2 3" xfId="16887" xr:uid="{00000000-0005-0000-0000-000080100000}"/>
    <cellStyle name="Calculation 2 12 2 2 4" xfId="45557" xr:uid="{00000000-0005-0000-0000-000081100000}"/>
    <cellStyle name="Calculation 2 12 2 2 5" xfId="58121" xr:uid="{00000000-0005-0000-0000-000082100000}"/>
    <cellStyle name="Calculation 2 12 2 3" xfId="7786" xr:uid="{00000000-0005-0000-0000-000083100000}"/>
    <cellStyle name="Calculation 2 12 2 3 2" xfId="14762" xr:uid="{00000000-0005-0000-0000-000084100000}"/>
    <cellStyle name="Calculation 2 12 2 3 2 2" xfId="16888" xr:uid="{00000000-0005-0000-0000-000085100000}"/>
    <cellStyle name="Calculation 2 12 2 3 2 3" xfId="54267" xr:uid="{00000000-0005-0000-0000-000086100000}"/>
    <cellStyle name="Calculation 2 12 2 3 3" xfId="16889" xr:uid="{00000000-0005-0000-0000-000087100000}"/>
    <cellStyle name="Calculation 2 12 2 3 4" xfId="47299" xr:uid="{00000000-0005-0000-0000-000088100000}"/>
    <cellStyle name="Calculation 2 12 2 3 5" xfId="59863" xr:uid="{00000000-0005-0000-0000-000089100000}"/>
    <cellStyle name="Calculation 2 12 2 4" xfId="10407" xr:uid="{00000000-0005-0000-0000-00008A100000}"/>
    <cellStyle name="Calculation 2 12 2 4 2" xfId="16890" xr:uid="{00000000-0005-0000-0000-00008B100000}"/>
    <cellStyle name="Calculation 2 12 2 4 3" xfId="49912" xr:uid="{00000000-0005-0000-0000-00008C100000}"/>
    <cellStyle name="Calculation 2 12 2 5" xfId="18165" xr:uid="{00000000-0005-0000-0000-00008D100000}"/>
    <cellStyle name="Calculation 2 12 3" xfId="4297" xr:uid="{00000000-0005-0000-0000-00008E100000}"/>
    <cellStyle name="Calculation 2 12 3 2" xfId="6913" xr:uid="{00000000-0005-0000-0000-00008F100000}"/>
    <cellStyle name="Calculation 2 12 3 2 2" xfId="13891" xr:uid="{00000000-0005-0000-0000-000090100000}"/>
    <cellStyle name="Calculation 2 12 3 2 2 2" xfId="16891" xr:uid="{00000000-0005-0000-0000-000091100000}"/>
    <cellStyle name="Calculation 2 12 3 2 2 3" xfId="53396" xr:uid="{00000000-0005-0000-0000-000092100000}"/>
    <cellStyle name="Calculation 2 12 3 2 3" xfId="16892" xr:uid="{00000000-0005-0000-0000-000093100000}"/>
    <cellStyle name="Calculation 2 12 3 2 4" xfId="46428" xr:uid="{00000000-0005-0000-0000-000094100000}"/>
    <cellStyle name="Calculation 2 12 3 2 5" xfId="58992" xr:uid="{00000000-0005-0000-0000-000095100000}"/>
    <cellStyle name="Calculation 2 12 3 3" xfId="8664" xr:uid="{00000000-0005-0000-0000-000096100000}"/>
    <cellStyle name="Calculation 2 12 3 3 2" xfId="15633" xr:uid="{00000000-0005-0000-0000-000097100000}"/>
    <cellStyle name="Calculation 2 12 3 3 2 2" xfId="16893" xr:uid="{00000000-0005-0000-0000-000098100000}"/>
    <cellStyle name="Calculation 2 12 3 3 2 3" xfId="55138" xr:uid="{00000000-0005-0000-0000-000099100000}"/>
    <cellStyle name="Calculation 2 12 3 3 3" xfId="16894" xr:uid="{00000000-0005-0000-0000-00009A100000}"/>
    <cellStyle name="Calculation 2 12 3 3 4" xfId="48170" xr:uid="{00000000-0005-0000-0000-00009B100000}"/>
    <cellStyle name="Calculation 2 12 3 3 5" xfId="60734" xr:uid="{00000000-0005-0000-0000-00009C100000}"/>
    <cellStyle name="Calculation 2 12 3 4" xfId="11278" xr:uid="{00000000-0005-0000-0000-00009D100000}"/>
    <cellStyle name="Calculation 2 12 3 4 2" xfId="16895" xr:uid="{00000000-0005-0000-0000-00009E100000}"/>
    <cellStyle name="Calculation 2 12 3 4 3" xfId="50783" xr:uid="{00000000-0005-0000-0000-00009F100000}"/>
    <cellStyle name="Calculation 2 12 3 5" xfId="16896" xr:uid="{00000000-0005-0000-0000-0000A0100000}"/>
    <cellStyle name="Calculation 2 12 3 6" xfId="43815" xr:uid="{00000000-0005-0000-0000-0000A1100000}"/>
    <cellStyle name="Calculation 2 12 3 7" xfId="56379" xr:uid="{00000000-0005-0000-0000-0000A2100000}"/>
    <cellStyle name="Calculation 2 12 4" xfId="5168" xr:uid="{00000000-0005-0000-0000-0000A3100000}"/>
    <cellStyle name="Calculation 2 12 4 2" xfId="12149" xr:uid="{00000000-0005-0000-0000-0000A4100000}"/>
    <cellStyle name="Calculation 2 12 4 2 2" xfId="16897" xr:uid="{00000000-0005-0000-0000-0000A5100000}"/>
    <cellStyle name="Calculation 2 12 4 2 3" xfId="51654" xr:uid="{00000000-0005-0000-0000-0000A6100000}"/>
    <cellStyle name="Calculation 2 12 4 3" xfId="16898" xr:uid="{00000000-0005-0000-0000-0000A7100000}"/>
    <cellStyle name="Calculation 2 12 4 4" xfId="44686" xr:uid="{00000000-0005-0000-0000-0000A8100000}"/>
    <cellStyle name="Calculation 2 12 4 5" xfId="57250" xr:uid="{00000000-0005-0000-0000-0000A9100000}"/>
    <cellStyle name="Calculation 2 12 5" xfId="9535" xr:uid="{00000000-0005-0000-0000-0000AA100000}"/>
    <cellStyle name="Calculation 2 12 5 2" xfId="16899" xr:uid="{00000000-0005-0000-0000-0000AB100000}"/>
    <cellStyle name="Calculation 2 12 5 3" xfId="49041" xr:uid="{00000000-0005-0000-0000-0000AC100000}"/>
    <cellStyle name="Calculation 2 12 6" xfId="16537" xr:uid="{00000000-0005-0000-0000-0000AD100000}"/>
    <cellStyle name="Calculation 2 13" xfId="1403" xr:uid="{00000000-0005-0000-0000-0000AE100000}"/>
    <cellStyle name="Calculation 2 13 2" xfId="3420" xr:uid="{00000000-0005-0000-0000-0000AF100000}"/>
    <cellStyle name="Calculation 2 13 2 2" xfId="6043" xr:uid="{00000000-0005-0000-0000-0000B0100000}"/>
    <cellStyle name="Calculation 2 13 2 2 2" xfId="13021" xr:uid="{00000000-0005-0000-0000-0000B1100000}"/>
    <cellStyle name="Calculation 2 13 2 2 2 2" xfId="16900" xr:uid="{00000000-0005-0000-0000-0000B2100000}"/>
    <cellStyle name="Calculation 2 13 2 2 2 3" xfId="52526" xr:uid="{00000000-0005-0000-0000-0000B3100000}"/>
    <cellStyle name="Calculation 2 13 2 2 3" xfId="16901" xr:uid="{00000000-0005-0000-0000-0000B4100000}"/>
    <cellStyle name="Calculation 2 13 2 2 4" xfId="45558" xr:uid="{00000000-0005-0000-0000-0000B5100000}"/>
    <cellStyle name="Calculation 2 13 2 2 5" xfId="58122" xr:uid="{00000000-0005-0000-0000-0000B6100000}"/>
    <cellStyle name="Calculation 2 13 2 3" xfId="7787" xr:uid="{00000000-0005-0000-0000-0000B7100000}"/>
    <cellStyle name="Calculation 2 13 2 3 2" xfId="14763" xr:uid="{00000000-0005-0000-0000-0000B8100000}"/>
    <cellStyle name="Calculation 2 13 2 3 2 2" xfId="16902" xr:uid="{00000000-0005-0000-0000-0000B9100000}"/>
    <cellStyle name="Calculation 2 13 2 3 2 3" xfId="54268" xr:uid="{00000000-0005-0000-0000-0000BA100000}"/>
    <cellStyle name="Calculation 2 13 2 3 3" xfId="16903" xr:uid="{00000000-0005-0000-0000-0000BB100000}"/>
    <cellStyle name="Calculation 2 13 2 3 4" xfId="47300" xr:uid="{00000000-0005-0000-0000-0000BC100000}"/>
    <cellStyle name="Calculation 2 13 2 3 5" xfId="59864" xr:uid="{00000000-0005-0000-0000-0000BD100000}"/>
    <cellStyle name="Calculation 2 13 2 4" xfId="10408" xr:uid="{00000000-0005-0000-0000-0000BE100000}"/>
    <cellStyle name="Calculation 2 13 2 4 2" xfId="16904" xr:uid="{00000000-0005-0000-0000-0000BF100000}"/>
    <cellStyle name="Calculation 2 13 2 4 3" xfId="49913" xr:uid="{00000000-0005-0000-0000-0000C0100000}"/>
    <cellStyle name="Calculation 2 13 2 5" xfId="18166" xr:uid="{00000000-0005-0000-0000-0000C1100000}"/>
    <cellStyle name="Calculation 2 13 3" xfId="4298" xr:uid="{00000000-0005-0000-0000-0000C2100000}"/>
    <cellStyle name="Calculation 2 13 3 2" xfId="6914" xr:uid="{00000000-0005-0000-0000-0000C3100000}"/>
    <cellStyle name="Calculation 2 13 3 2 2" xfId="13892" xr:uid="{00000000-0005-0000-0000-0000C4100000}"/>
    <cellStyle name="Calculation 2 13 3 2 2 2" xfId="16905" xr:uid="{00000000-0005-0000-0000-0000C5100000}"/>
    <cellStyle name="Calculation 2 13 3 2 2 3" xfId="53397" xr:uid="{00000000-0005-0000-0000-0000C6100000}"/>
    <cellStyle name="Calculation 2 13 3 2 3" xfId="16906" xr:uid="{00000000-0005-0000-0000-0000C7100000}"/>
    <cellStyle name="Calculation 2 13 3 2 4" xfId="46429" xr:uid="{00000000-0005-0000-0000-0000C8100000}"/>
    <cellStyle name="Calculation 2 13 3 2 5" xfId="58993" xr:uid="{00000000-0005-0000-0000-0000C9100000}"/>
    <cellStyle name="Calculation 2 13 3 3" xfId="8665" xr:uid="{00000000-0005-0000-0000-0000CA100000}"/>
    <cellStyle name="Calculation 2 13 3 3 2" xfId="15634" xr:uid="{00000000-0005-0000-0000-0000CB100000}"/>
    <cellStyle name="Calculation 2 13 3 3 2 2" xfId="16907" xr:uid="{00000000-0005-0000-0000-0000CC100000}"/>
    <cellStyle name="Calculation 2 13 3 3 2 3" xfId="55139" xr:uid="{00000000-0005-0000-0000-0000CD100000}"/>
    <cellStyle name="Calculation 2 13 3 3 3" xfId="16908" xr:uid="{00000000-0005-0000-0000-0000CE100000}"/>
    <cellStyle name="Calculation 2 13 3 3 4" xfId="48171" xr:uid="{00000000-0005-0000-0000-0000CF100000}"/>
    <cellStyle name="Calculation 2 13 3 3 5" xfId="60735" xr:uid="{00000000-0005-0000-0000-0000D0100000}"/>
    <cellStyle name="Calculation 2 13 3 4" xfId="11279" xr:uid="{00000000-0005-0000-0000-0000D1100000}"/>
    <cellStyle name="Calculation 2 13 3 4 2" xfId="16909" xr:uid="{00000000-0005-0000-0000-0000D2100000}"/>
    <cellStyle name="Calculation 2 13 3 4 3" xfId="50784" xr:uid="{00000000-0005-0000-0000-0000D3100000}"/>
    <cellStyle name="Calculation 2 13 3 5" xfId="16910" xr:uid="{00000000-0005-0000-0000-0000D4100000}"/>
    <cellStyle name="Calculation 2 13 3 6" xfId="43816" xr:uid="{00000000-0005-0000-0000-0000D5100000}"/>
    <cellStyle name="Calculation 2 13 3 7" xfId="56380" xr:uid="{00000000-0005-0000-0000-0000D6100000}"/>
    <cellStyle name="Calculation 2 13 4" xfId="5169" xr:uid="{00000000-0005-0000-0000-0000D7100000}"/>
    <cellStyle name="Calculation 2 13 4 2" xfId="12150" xr:uid="{00000000-0005-0000-0000-0000D8100000}"/>
    <cellStyle name="Calculation 2 13 4 2 2" xfId="16911" xr:uid="{00000000-0005-0000-0000-0000D9100000}"/>
    <cellStyle name="Calculation 2 13 4 2 3" xfId="51655" xr:uid="{00000000-0005-0000-0000-0000DA100000}"/>
    <cellStyle name="Calculation 2 13 4 3" xfId="16912" xr:uid="{00000000-0005-0000-0000-0000DB100000}"/>
    <cellStyle name="Calculation 2 13 4 4" xfId="44687" xr:uid="{00000000-0005-0000-0000-0000DC100000}"/>
    <cellStyle name="Calculation 2 13 4 5" xfId="57251" xr:uid="{00000000-0005-0000-0000-0000DD100000}"/>
    <cellStyle name="Calculation 2 13 5" xfId="9536" xr:uid="{00000000-0005-0000-0000-0000DE100000}"/>
    <cellStyle name="Calculation 2 13 5 2" xfId="16913" xr:uid="{00000000-0005-0000-0000-0000DF100000}"/>
    <cellStyle name="Calculation 2 13 5 3" xfId="49042" xr:uid="{00000000-0005-0000-0000-0000E0100000}"/>
    <cellStyle name="Calculation 2 13 6" xfId="16538" xr:uid="{00000000-0005-0000-0000-0000E1100000}"/>
    <cellStyle name="Calculation 2 14" xfId="1404" xr:uid="{00000000-0005-0000-0000-0000E2100000}"/>
    <cellStyle name="Calculation 2 14 2" xfId="3421" xr:uid="{00000000-0005-0000-0000-0000E3100000}"/>
    <cellStyle name="Calculation 2 14 2 2" xfId="6044" xr:uid="{00000000-0005-0000-0000-0000E4100000}"/>
    <cellStyle name="Calculation 2 14 2 2 2" xfId="13022" xr:uid="{00000000-0005-0000-0000-0000E5100000}"/>
    <cellStyle name="Calculation 2 14 2 2 2 2" xfId="16914" xr:uid="{00000000-0005-0000-0000-0000E6100000}"/>
    <cellStyle name="Calculation 2 14 2 2 2 3" xfId="52527" xr:uid="{00000000-0005-0000-0000-0000E7100000}"/>
    <cellStyle name="Calculation 2 14 2 2 3" xfId="16915" xr:uid="{00000000-0005-0000-0000-0000E8100000}"/>
    <cellStyle name="Calculation 2 14 2 2 4" xfId="45559" xr:uid="{00000000-0005-0000-0000-0000E9100000}"/>
    <cellStyle name="Calculation 2 14 2 2 5" xfId="58123" xr:uid="{00000000-0005-0000-0000-0000EA100000}"/>
    <cellStyle name="Calculation 2 14 2 3" xfId="7788" xr:uid="{00000000-0005-0000-0000-0000EB100000}"/>
    <cellStyle name="Calculation 2 14 2 3 2" xfId="14764" xr:uid="{00000000-0005-0000-0000-0000EC100000}"/>
    <cellStyle name="Calculation 2 14 2 3 2 2" xfId="16916" xr:uid="{00000000-0005-0000-0000-0000ED100000}"/>
    <cellStyle name="Calculation 2 14 2 3 2 3" xfId="54269" xr:uid="{00000000-0005-0000-0000-0000EE100000}"/>
    <cellStyle name="Calculation 2 14 2 3 3" xfId="16917" xr:uid="{00000000-0005-0000-0000-0000EF100000}"/>
    <cellStyle name="Calculation 2 14 2 3 4" xfId="47301" xr:uid="{00000000-0005-0000-0000-0000F0100000}"/>
    <cellStyle name="Calculation 2 14 2 3 5" xfId="59865" xr:uid="{00000000-0005-0000-0000-0000F1100000}"/>
    <cellStyle name="Calculation 2 14 2 4" xfId="10409" xr:uid="{00000000-0005-0000-0000-0000F2100000}"/>
    <cellStyle name="Calculation 2 14 2 4 2" xfId="16918" xr:uid="{00000000-0005-0000-0000-0000F3100000}"/>
    <cellStyle name="Calculation 2 14 2 4 3" xfId="49914" xr:uid="{00000000-0005-0000-0000-0000F4100000}"/>
    <cellStyle name="Calculation 2 14 2 5" xfId="18169" xr:uid="{00000000-0005-0000-0000-0000F5100000}"/>
    <cellStyle name="Calculation 2 14 3" xfId="4299" xr:uid="{00000000-0005-0000-0000-0000F6100000}"/>
    <cellStyle name="Calculation 2 14 3 2" xfId="6915" xr:uid="{00000000-0005-0000-0000-0000F7100000}"/>
    <cellStyle name="Calculation 2 14 3 2 2" xfId="13893" xr:uid="{00000000-0005-0000-0000-0000F8100000}"/>
    <cellStyle name="Calculation 2 14 3 2 2 2" xfId="16919" xr:uid="{00000000-0005-0000-0000-0000F9100000}"/>
    <cellStyle name="Calculation 2 14 3 2 2 3" xfId="53398" xr:uid="{00000000-0005-0000-0000-0000FA100000}"/>
    <cellStyle name="Calculation 2 14 3 2 3" xfId="16920" xr:uid="{00000000-0005-0000-0000-0000FB100000}"/>
    <cellStyle name="Calculation 2 14 3 2 4" xfId="46430" xr:uid="{00000000-0005-0000-0000-0000FC100000}"/>
    <cellStyle name="Calculation 2 14 3 2 5" xfId="58994" xr:uid="{00000000-0005-0000-0000-0000FD100000}"/>
    <cellStyle name="Calculation 2 14 3 3" xfId="8666" xr:uid="{00000000-0005-0000-0000-0000FE100000}"/>
    <cellStyle name="Calculation 2 14 3 3 2" xfId="15635" xr:uid="{00000000-0005-0000-0000-0000FF100000}"/>
    <cellStyle name="Calculation 2 14 3 3 2 2" xfId="16921" xr:uid="{00000000-0005-0000-0000-000000110000}"/>
    <cellStyle name="Calculation 2 14 3 3 2 3" xfId="55140" xr:uid="{00000000-0005-0000-0000-000001110000}"/>
    <cellStyle name="Calculation 2 14 3 3 3" xfId="16922" xr:uid="{00000000-0005-0000-0000-000002110000}"/>
    <cellStyle name="Calculation 2 14 3 3 4" xfId="48172" xr:uid="{00000000-0005-0000-0000-000003110000}"/>
    <cellStyle name="Calculation 2 14 3 3 5" xfId="60736" xr:uid="{00000000-0005-0000-0000-000004110000}"/>
    <cellStyle name="Calculation 2 14 3 4" xfId="11280" xr:uid="{00000000-0005-0000-0000-000005110000}"/>
    <cellStyle name="Calculation 2 14 3 4 2" xfId="16923" xr:uid="{00000000-0005-0000-0000-000006110000}"/>
    <cellStyle name="Calculation 2 14 3 4 3" xfId="50785" xr:uid="{00000000-0005-0000-0000-000007110000}"/>
    <cellStyle name="Calculation 2 14 3 5" xfId="16924" xr:uid="{00000000-0005-0000-0000-000008110000}"/>
    <cellStyle name="Calculation 2 14 3 6" xfId="43817" xr:uid="{00000000-0005-0000-0000-000009110000}"/>
    <cellStyle name="Calculation 2 14 3 7" xfId="56381" xr:uid="{00000000-0005-0000-0000-00000A110000}"/>
    <cellStyle name="Calculation 2 14 4" xfId="5170" xr:uid="{00000000-0005-0000-0000-00000B110000}"/>
    <cellStyle name="Calculation 2 14 4 2" xfId="12151" xr:uid="{00000000-0005-0000-0000-00000C110000}"/>
    <cellStyle name="Calculation 2 14 4 2 2" xfId="16925" xr:uid="{00000000-0005-0000-0000-00000D110000}"/>
    <cellStyle name="Calculation 2 14 4 2 3" xfId="51656" xr:uid="{00000000-0005-0000-0000-00000E110000}"/>
    <cellStyle name="Calculation 2 14 4 3" xfId="16926" xr:uid="{00000000-0005-0000-0000-00000F110000}"/>
    <cellStyle name="Calculation 2 14 4 4" xfId="44688" xr:uid="{00000000-0005-0000-0000-000010110000}"/>
    <cellStyle name="Calculation 2 14 4 5" xfId="57252" xr:uid="{00000000-0005-0000-0000-000011110000}"/>
    <cellStyle name="Calculation 2 14 5" xfId="9537" xr:uid="{00000000-0005-0000-0000-000012110000}"/>
    <cellStyle name="Calculation 2 14 5 2" xfId="16927" xr:uid="{00000000-0005-0000-0000-000013110000}"/>
    <cellStyle name="Calculation 2 14 5 3" xfId="49043" xr:uid="{00000000-0005-0000-0000-000014110000}"/>
    <cellStyle name="Calculation 2 14 6" xfId="16539" xr:uid="{00000000-0005-0000-0000-000015110000}"/>
    <cellStyle name="Calculation 2 15" xfId="3415" xr:uid="{00000000-0005-0000-0000-000016110000}"/>
    <cellStyle name="Calculation 2 15 2" xfId="6038" xr:uid="{00000000-0005-0000-0000-000017110000}"/>
    <cellStyle name="Calculation 2 15 2 2" xfId="13016" xr:uid="{00000000-0005-0000-0000-000018110000}"/>
    <cellStyle name="Calculation 2 15 2 2 2" xfId="16928" xr:uid="{00000000-0005-0000-0000-000019110000}"/>
    <cellStyle name="Calculation 2 15 2 2 3" xfId="52521" xr:uid="{00000000-0005-0000-0000-00001A110000}"/>
    <cellStyle name="Calculation 2 15 2 3" xfId="16929" xr:uid="{00000000-0005-0000-0000-00001B110000}"/>
    <cellStyle name="Calculation 2 15 2 4" xfId="45553" xr:uid="{00000000-0005-0000-0000-00001C110000}"/>
    <cellStyle name="Calculation 2 15 2 5" xfId="58117" xr:uid="{00000000-0005-0000-0000-00001D110000}"/>
    <cellStyle name="Calculation 2 15 3" xfId="7782" xr:uid="{00000000-0005-0000-0000-00001E110000}"/>
    <cellStyle name="Calculation 2 15 3 2" xfId="14758" xr:uid="{00000000-0005-0000-0000-00001F110000}"/>
    <cellStyle name="Calculation 2 15 3 2 2" xfId="16930" xr:uid="{00000000-0005-0000-0000-000020110000}"/>
    <cellStyle name="Calculation 2 15 3 2 3" xfId="54263" xr:uid="{00000000-0005-0000-0000-000021110000}"/>
    <cellStyle name="Calculation 2 15 3 3" xfId="16931" xr:uid="{00000000-0005-0000-0000-000022110000}"/>
    <cellStyle name="Calculation 2 15 3 4" xfId="47295" xr:uid="{00000000-0005-0000-0000-000023110000}"/>
    <cellStyle name="Calculation 2 15 3 5" xfId="59859" xr:uid="{00000000-0005-0000-0000-000024110000}"/>
    <cellStyle name="Calculation 2 15 4" xfId="10403" xr:uid="{00000000-0005-0000-0000-000025110000}"/>
    <cellStyle name="Calculation 2 15 4 2" xfId="16932" xr:uid="{00000000-0005-0000-0000-000026110000}"/>
    <cellStyle name="Calculation 2 15 4 3" xfId="49908" xr:uid="{00000000-0005-0000-0000-000027110000}"/>
    <cellStyle name="Calculation 2 15 5" xfId="18160" xr:uid="{00000000-0005-0000-0000-000028110000}"/>
    <cellStyle name="Calculation 2 16" xfId="4293" xr:uid="{00000000-0005-0000-0000-000029110000}"/>
    <cellStyle name="Calculation 2 16 2" xfId="6909" xr:uid="{00000000-0005-0000-0000-00002A110000}"/>
    <cellStyle name="Calculation 2 16 2 2" xfId="13887" xr:uid="{00000000-0005-0000-0000-00002B110000}"/>
    <cellStyle name="Calculation 2 16 2 2 2" xfId="16933" xr:uid="{00000000-0005-0000-0000-00002C110000}"/>
    <cellStyle name="Calculation 2 16 2 2 3" xfId="53392" xr:uid="{00000000-0005-0000-0000-00002D110000}"/>
    <cellStyle name="Calculation 2 16 2 3" xfId="16934" xr:uid="{00000000-0005-0000-0000-00002E110000}"/>
    <cellStyle name="Calculation 2 16 2 4" xfId="46424" xr:uid="{00000000-0005-0000-0000-00002F110000}"/>
    <cellStyle name="Calculation 2 16 2 5" xfId="58988" xr:uid="{00000000-0005-0000-0000-000030110000}"/>
    <cellStyle name="Calculation 2 16 3" xfId="8660" xr:uid="{00000000-0005-0000-0000-000031110000}"/>
    <cellStyle name="Calculation 2 16 3 2" xfId="15629" xr:uid="{00000000-0005-0000-0000-000032110000}"/>
    <cellStyle name="Calculation 2 16 3 2 2" xfId="16935" xr:uid="{00000000-0005-0000-0000-000033110000}"/>
    <cellStyle name="Calculation 2 16 3 2 3" xfId="55134" xr:uid="{00000000-0005-0000-0000-000034110000}"/>
    <cellStyle name="Calculation 2 16 3 3" xfId="16936" xr:uid="{00000000-0005-0000-0000-000035110000}"/>
    <cellStyle name="Calculation 2 16 3 4" xfId="48166" xr:uid="{00000000-0005-0000-0000-000036110000}"/>
    <cellStyle name="Calculation 2 16 3 5" xfId="60730" xr:uid="{00000000-0005-0000-0000-000037110000}"/>
    <cellStyle name="Calculation 2 16 4" xfId="11274" xr:uid="{00000000-0005-0000-0000-000038110000}"/>
    <cellStyle name="Calculation 2 16 4 2" xfId="16937" xr:uid="{00000000-0005-0000-0000-000039110000}"/>
    <cellStyle name="Calculation 2 16 4 3" xfId="50779" xr:uid="{00000000-0005-0000-0000-00003A110000}"/>
    <cellStyle name="Calculation 2 16 5" xfId="16938" xr:uid="{00000000-0005-0000-0000-00003B110000}"/>
    <cellStyle name="Calculation 2 16 6" xfId="43811" xr:uid="{00000000-0005-0000-0000-00003C110000}"/>
    <cellStyle name="Calculation 2 16 7" xfId="56375" xr:uid="{00000000-0005-0000-0000-00003D110000}"/>
    <cellStyle name="Calculation 2 17" xfId="5164" xr:uid="{00000000-0005-0000-0000-00003E110000}"/>
    <cellStyle name="Calculation 2 17 2" xfId="12145" xr:uid="{00000000-0005-0000-0000-00003F110000}"/>
    <cellStyle name="Calculation 2 17 2 2" xfId="16939" xr:uid="{00000000-0005-0000-0000-000040110000}"/>
    <cellStyle name="Calculation 2 17 2 3" xfId="51650" xr:uid="{00000000-0005-0000-0000-000041110000}"/>
    <cellStyle name="Calculation 2 17 3" xfId="16940" xr:uid="{00000000-0005-0000-0000-000042110000}"/>
    <cellStyle name="Calculation 2 17 4" xfId="44682" xr:uid="{00000000-0005-0000-0000-000043110000}"/>
    <cellStyle name="Calculation 2 17 5" xfId="57246" xr:uid="{00000000-0005-0000-0000-000044110000}"/>
    <cellStyle name="Calculation 2 18" xfId="9531" xr:uid="{00000000-0005-0000-0000-000045110000}"/>
    <cellStyle name="Calculation 2 18 2" xfId="16941" xr:uid="{00000000-0005-0000-0000-000046110000}"/>
    <cellStyle name="Calculation 2 18 3" xfId="49037" xr:uid="{00000000-0005-0000-0000-000047110000}"/>
    <cellStyle name="Calculation 2 19" xfId="16533" xr:uid="{00000000-0005-0000-0000-000048110000}"/>
    <cellStyle name="Calculation 2 2" xfId="1405" xr:uid="{00000000-0005-0000-0000-000049110000}"/>
    <cellStyle name="Calculation 2 2 10" xfId="1406" xr:uid="{00000000-0005-0000-0000-00004A110000}"/>
    <cellStyle name="Calculation 2 2 10 2" xfId="3423" xr:uid="{00000000-0005-0000-0000-00004B110000}"/>
    <cellStyle name="Calculation 2 2 10 2 2" xfId="6046" xr:uid="{00000000-0005-0000-0000-00004C110000}"/>
    <cellStyle name="Calculation 2 2 10 2 2 2" xfId="13024" xr:uid="{00000000-0005-0000-0000-00004D110000}"/>
    <cellStyle name="Calculation 2 2 10 2 2 2 2" xfId="16942" xr:uid="{00000000-0005-0000-0000-00004E110000}"/>
    <cellStyle name="Calculation 2 2 10 2 2 2 3" xfId="52529" xr:uid="{00000000-0005-0000-0000-00004F110000}"/>
    <cellStyle name="Calculation 2 2 10 2 2 3" xfId="16943" xr:uid="{00000000-0005-0000-0000-000050110000}"/>
    <cellStyle name="Calculation 2 2 10 2 2 4" xfId="45561" xr:uid="{00000000-0005-0000-0000-000051110000}"/>
    <cellStyle name="Calculation 2 2 10 2 2 5" xfId="58125" xr:uid="{00000000-0005-0000-0000-000052110000}"/>
    <cellStyle name="Calculation 2 2 10 2 3" xfId="7790" xr:uid="{00000000-0005-0000-0000-000053110000}"/>
    <cellStyle name="Calculation 2 2 10 2 3 2" xfId="14766" xr:uid="{00000000-0005-0000-0000-000054110000}"/>
    <cellStyle name="Calculation 2 2 10 2 3 2 2" xfId="16944" xr:uid="{00000000-0005-0000-0000-000055110000}"/>
    <cellStyle name="Calculation 2 2 10 2 3 2 3" xfId="54271" xr:uid="{00000000-0005-0000-0000-000056110000}"/>
    <cellStyle name="Calculation 2 2 10 2 3 3" xfId="16945" xr:uid="{00000000-0005-0000-0000-000057110000}"/>
    <cellStyle name="Calculation 2 2 10 2 3 4" xfId="47303" xr:uid="{00000000-0005-0000-0000-000058110000}"/>
    <cellStyle name="Calculation 2 2 10 2 3 5" xfId="59867" xr:uid="{00000000-0005-0000-0000-000059110000}"/>
    <cellStyle name="Calculation 2 2 10 2 4" xfId="10411" xr:uid="{00000000-0005-0000-0000-00005A110000}"/>
    <cellStyle name="Calculation 2 2 10 2 4 2" xfId="16946" xr:uid="{00000000-0005-0000-0000-00005B110000}"/>
    <cellStyle name="Calculation 2 2 10 2 4 3" xfId="49916" xr:uid="{00000000-0005-0000-0000-00005C110000}"/>
    <cellStyle name="Calculation 2 2 10 2 5" xfId="18173" xr:uid="{00000000-0005-0000-0000-00005D110000}"/>
    <cellStyle name="Calculation 2 2 10 3" xfId="4301" xr:uid="{00000000-0005-0000-0000-00005E110000}"/>
    <cellStyle name="Calculation 2 2 10 3 2" xfId="6917" xr:uid="{00000000-0005-0000-0000-00005F110000}"/>
    <cellStyle name="Calculation 2 2 10 3 2 2" xfId="13895" xr:uid="{00000000-0005-0000-0000-000060110000}"/>
    <cellStyle name="Calculation 2 2 10 3 2 2 2" xfId="16947" xr:uid="{00000000-0005-0000-0000-000061110000}"/>
    <cellStyle name="Calculation 2 2 10 3 2 2 3" xfId="53400" xr:uid="{00000000-0005-0000-0000-000062110000}"/>
    <cellStyle name="Calculation 2 2 10 3 2 3" xfId="16948" xr:uid="{00000000-0005-0000-0000-000063110000}"/>
    <cellStyle name="Calculation 2 2 10 3 2 4" xfId="46432" xr:uid="{00000000-0005-0000-0000-000064110000}"/>
    <cellStyle name="Calculation 2 2 10 3 2 5" xfId="58996" xr:uid="{00000000-0005-0000-0000-000065110000}"/>
    <cellStyle name="Calculation 2 2 10 3 3" xfId="8668" xr:uid="{00000000-0005-0000-0000-000066110000}"/>
    <cellStyle name="Calculation 2 2 10 3 3 2" xfId="15637" xr:uid="{00000000-0005-0000-0000-000067110000}"/>
    <cellStyle name="Calculation 2 2 10 3 3 2 2" xfId="16950" xr:uid="{00000000-0005-0000-0000-000068110000}"/>
    <cellStyle name="Calculation 2 2 10 3 3 2 3" xfId="55142" xr:uid="{00000000-0005-0000-0000-000069110000}"/>
    <cellStyle name="Calculation 2 2 10 3 3 3" xfId="16951" xr:uid="{00000000-0005-0000-0000-00006A110000}"/>
    <cellStyle name="Calculation 2 2 10 3 3 4" xfId="48174" xr:uid="{00000000-0005-0000-0000-00006B110000}"/>
    <cellStyle name="Calculation 2 2 10 3 3 5" xfId="60738" xr:uid="{00000000-0005-0000-0000-00006C110000}"/>
    <cellStyle name="Calculation 2 2 10 3 4" xfId="11282" xr:uid="{00000000-0005-0000-0000-00006D110000}"/>
    <cellStyle name="Calculation 2 2 10 3 4 2" xfId="16952" xr:uid="{00000000-0005-0000-0000-00006E110000}"/>
    <cellStyle name="Calculation 2 2 10 3 4 3" xfId="50787" xr:uid="{00000000-0005-0000-0000-00006F110000}"/>
    <cellStyle name="Calculation 2 2 10 3 5" xfId="16953" xr:uid="{00000000-0005-0000-0000-000070110000}"/>
    <cellStyle name="Calculation 2 2 10 3 6" xfId="43819" xr:uid="{00000000-0005-0000-0000-000071110000}"/>
    <cellStyle name="Calculation 2 2 10 3 7" xfId="56383" xr:uid="{00000000-0005-0000-0000-000072110000}"/>
    <cellStyle name="Calculation 2 2 10 4" xfId="5172" xr:uid="{00000000-0005-0000-0000-000073110000}"/>
    <cellStyle name="Calculation 2 2 10 4 2" xfId="12153" xr:uid="{00000000-0005-0000-0000-000074110000}"/>
    <cellStyle name="Calculation 2 2 10 4 2 2" xfId="16956" xr:uid="{00000000-0005-0000-0000-000075110000}"/>
    <cellStyle name="Calculation 2 2 10 4 2 3" xfId="51658" xr:uid="{00000000-0005-0000-0000-000076110000}"/>
    <cellStyle name="Calculation 2 2 10 4 3" xfId="16957" xr:uid="{00000000-0005-0000-0000-000077110000}"/>
    <cellStyle name="Calculation 2 2 10 4 4" xfId="44690" xr:uid="{00000000-0005-0000-0000-000078110000}"/>
    <cellStyle name="Calculation 2 2 10 4 5" xfId="57254" xr:uid="{00000000-0005-0000-0000-000079110000}"/>
    <cellStyle name="Calculation 2 2 10 5" xfId="9539" xr:uid="{00000000-0005-0000-0000-00007A110000}"/>
    <cellStyle name="Calculation 2 2 10 5 2" xfId="16959" xr:uid="{00000000-0005-0000-0000-00007B110000}"/>
    <cellStyle name="Calculation 2 2 10 5 3" xfId="49045" xr:uid="{00000000-0005-0000-0000-00007C110000}"/>
    <cellStyle name="Calculation 2 2 10 6" xfId="16541" xr:uid="{00000000-0005-0000-0000-00007D110000}"/>
    <cellStyle name="Calculation 2 2 11" xfId="3422" xr:uid="{00000000-0005-0000-0000-00007E110000}"/>
    <cellStyle name="Calculation 2 2 11 2" xfId="6045" xr:uid="{00000000-0005-0000-0000-00007F110000}"/>
    <cellStyle name="Calculation 2 2 11 2 2" xfId="13023" xr:uid="{00000000-0005-0000-0000-000080110000}"/>
    <cellStyle name="Calculation 2 2 11 2 2 2" xfId="16963" xr:uid="{00000000-0005-0000-0000-000081110000}"/>
    <cellStyle name="Calculation 2 2 11 2 2 3" xfId="52528" xr:uid="{00000000-0005-0000-0000-000082110000}"/>
    <cellStyle name="Calculation 2 2 11 2 3" xfId="16964" xr:uid="{00000000-0005-0000-0000-000083110000}"/>
    <cellStyle name="Calculation 2 2 11 2 4" xfId="45560" xr:uid="{00000000-0005-0000-0000-000084110000}"/>
    <cellStyle name="Calculation 2 2 11 2 5" xfId="58124" xr:uid="{00000000-0005-0000-0000-000085110000}"/>
    <cellStyle name="Calculation 2 2 11 3" xfId="7789" xr:uid="{00000000-0005-0000-0000-000086110000}"/>
    <cellStyle name="Calculation 2 2 11 3 2" xfId="14765" xr:uid="{00000000-0005-0000-0000-000087110000}"/>
    <cellStyle name="Calculation 2 2 11 3 2 2" xfId="16967" xr:uid="{00000000-0005-0000-0000-000088110000}"/>
    <cellStyle name="Calculation 2 2 11 3 2 3" xfId="54270" xr:uid="{00000000-0005-0000-0000-000089110000}"/>
    <cellStyle name="Calculation 2 2 11 3 3" xfId="16968" xr:uid="{00000000-0005-0000-0000-00008A110000}"/>
    <cellStyle name="Calculation 2 2 11 3 4" xfId="47302" xr:uid="{00000000-0005-0000-0000-00008B110000}"/>
    <cellStyle name="Calculation 2 2 11 3 5" xfId="59866" xr:uid="{00000000-0005-0000-0000-00008C110000}"/>
    <cellStyle name="Calculation 2 2 11 4" xfId="10410" xr:uid="{00000000-0005-0000-0000-00008D110000}"/>
    <cellStyle name="Calculation 2 2 11 4 2" xfId="16970" xr:uid="{00000000-0005-0000-0000-00008E110000}"/>
    <cellStyle name="Calculation 2 2 11 4 3" xfId="49915" xr:uid="{00000000-0005-0000-0000-00008F110000}"/>
    <cellStyle name="Calculation 2 2 11 5" xfId="18170" xr:uid="{00000000-0005-0000-0000-000090110000}"/>
    <cellStyle name="Calculation 2 2 12" xfId="4300" xr:uid="{00000000-0005-0000-0000-000091110000}"/>
    <cellStyle name="Calculation 2 2 12 2" xfId="6916" xr:uid="{00000000-0005-0000-0000-000092110000}"/>
    <cellStyle name="Calculation 2 2 12 2 2" xfId="13894" xr:uid="{00000000-0005-0000-0000-000093110000}"/>
    <cellStyle name="Calculation 2 2 12 2 2 2" xfId="16974" xr:uid="{00000000-0005-0000-0000-000094110000}"/>
    <cellStyle name="Calculation 2 2 12 2 2 3" xfId="53399" xr:uid="{00000000-0005-0000-0000-000095110000}"/>
    <cellStyle name="Calculation 2 2 12 2 3" xfId="16975" xr:uid="{00000000-0005-0000-0000-000096110000}"/>
    <cellStyle name="Calculation 2 2 12 2 4" xfId="46431" xr:uid="{00000000-0005-0000-0000-000097110000}"/>
    <cellStyle name="Calculation 2 2 12 2 5" xfId="58995" xr:uid="{00000000-0005-0000-0000-000098110000}"/>
    <cellStyle name="Calculation 2 2 12 3" xfId="8667" xr:uid="{00000000-0005-0000-0000-000099110000}"/>
    <cellStyle name="Calculation 2 2 12 3 2" xfId="15636" xr:uid="{00000000-0005-0000-0000-00009A110000}"/>
    <cellStyle name="Calculation 2 2 12 3 2 2" xfId="16978" xr:uid="{00000000-0005-0000-0000-00009B110000}"/>
    <cellStyle name="Calculation 2 2 12 3 2 3" xfId="55141" xr:uid="{00000000-0005-0000-0000-00009C110000}"/>
    <cellStyle name="Calculation 2 2 12 3 3" xfId="16979" xr:uid="{00000000-0005-0000-0000-00009D110000}"/>
    <cellStyle name="Calculation 2 2 12 3 4" xfId="48173" xr:uid="{00000000-0005-0000-0000-00009E110000}"/>
    <cellStyle name="Calculation 2 2 12 3 5" xfId="60737" xr:uid="{00000000-0005-0000-0000-00009F110000}"/>
    <cellStyle name="Calculation 2 2 12 4" xfId="11281" xr:uid="{00000000-0005-0000-0000-0000A0110000}"/>
    <cellStyle name="Calculation 2 2 12 4 2" xfId="16981" xr:uid="{00000000-0005-0000-0000-0000A1110000}"/>
    <cellStyle name="Calculation 2 2 12 4 3" xfId="50786" xr:uid="{00000000-0005-0000-0000-0000A2110000}"/>
    <cellStyle name="Calculation 2 2 12 5" xfId="16982" xr:uid="{00000000-0005-0000-0000-0000A3110000}"/>
    <cellStyle name="Calculation 2 2 12 6" xfId="43818" xr:uid="{00000000-0005-0000-0000-0000A4110000}"/>
    <cellStyle name="Calculation 2 2 12 7" xfId="56382" xr:uid="{00000000-0005-0000-0000-0000A5110000}"/>
    <cellStyle name="Calculation 2 2 13" xfId="5171" xr:uid="{00000000-0005-0000-0000-0000A6110000}"/>
    <cellStyle name="Calculation 2 2 13 2" xfId="12152" xr:uid="{00000000-0005-0000-0000-0000A7110000}"/>
    <cellStyle name="Calculation 2 2 13 2 2" xfId="16984" xr:uid="{00000000-0005-0000-0000-0000A8110000}"/>
    <cellStyle name="Calculation 2 2 13 2 3" xfId="51657" xr:uid="{00000000-0005-0000-0000-0000A9110000}"/>
    <cellStyle name="Calculation 2 2 13 3" xfId="16985" xr:uid="{00000000-0005-0000-0000-0000AA110000}"/>
    <cellStyle name="Calculation 2 2 13 4" xfId="44689" xr:uid="{00000000-0005-0000-0000-0000AB110000}"/>
    <cellStyle name="Calculation 2 2 13 5" xfId="57253" xr:uid="{00000000-0005-0000-0000-0000AC110000}"/>
    <cellStyle name="Calculation 2 2 14" xfId="9538" xr:uid="{00000000-0005-0000-0000-0000AD110000}"/>
    <cellStyle name="Calculation 2 2 14 2" xfId="16986" xr:uid="{00000000-0005-0000-0000-0000AE110000}"/>
    <cellStyle name="Calculation 2 2 14 3" xfId="49044" xr:uid="{00000000-0005-0000-0000-0000AF110000}"/>
    <cellStyle name="Calculation 2 2 15" xfId="16540" xr:uid="{00000000-0005-0000-0000-0000B0110000}"/>
    <cellStyle name="Calculation 2 2 2" xfId="1407" xr:uid="{00000000-0005-0000-0000-0000B1110000}"/>
    <cellStyle name="Calculation 2 2 2 2" xfId="1408" xr:uid="{00000000-0005-0000-0000-0000B2110000}"/>
    <cellStyle name="Calculation 2 2 2 2 2" xfId="3425" xr:uid="{00000000-0005-0000-0000-0000B3110000}"/>
    <cellStyle name="Calculation 2 2 2 2 2 2" xfId="6048" xr:uid="{00000000-0005-0000-0000-0000B4110000}"/>
    <cellStyle name="Calculation 2 2 2 2 2 2 2" xfId="13026" xr:uid="{00000000-0005-0000-0000-0000B5110000}"/>
    <cellStyle name="Calculation 2 2 2 2 2 2 2 2" xfId="16988" xr:uid="{00000000-0005-0000-0000-0000B6110000}"/>
    <cellStyle name="Calculation 2 2 2 2 2 2 2 3" xfId="52531" xr:uid="{00000000-0005-0000-0000-0000B7110000}"/>
    <cellStyle name="Calculation 2 2 2 2 2 2 3" xfId="16989" xr:uid="{00000000-0005-0000-0000-0000B8110000}"/>
    <cellStyle name="Calculation 2 2 2 2 2 2 4" xfId="45563" xr:uid="{00000000-0005-0000-0000-0000B9110000}"/>
    <cellStyle name="Calculation 2 2 2 2 2 2 5" xfId="58127" xr:uid="{00000000-0005-0000-0000-0000BA110000}"/>
    <cellStyle name="Calculation 2 2 2 2 2 3" xfId="7792" xr:uid="{00000000-0005-0000-0000-0000BB110000}"/>
    <cellStyle name="Calculation 2 2 2 2 2 3 2" xfId="14768" xr:uid="{00000000-0005-0000-0000-0000BC110000}"/>
    <cellStyle name="Calculation 2 2 2 2 2 3 2 2" xfId="16992" xr:uid="{00000000-0005-0000-0000-0000BD110000}"/>
    <cellStyle name="Calculation 2 2 2 2 2 3 2 3" xfId="54273" xr:uid="{00000000-0005-0000-0000-0000BE110000}"/>
    <cellStyle name="Calculation 2 2 2 2 2 3 3" xfId="16993" xr:uid="{00000000-0005-0000-0000-0000BF110000}"/>
    <cellStyle name="Calculation 2 2 2 2 2 3 4" xfId="47305" xr:uid="{00000000-0005-0000-0000-0000C0110000}"/>
    <cellStyle name="Calculation 2 2 2 2 2 3 5" xfId="59869" xr:uid="{00000000-0005-0000-0000-0000C1110000}"/>
    <cellStyle name="Calculation 2 2 2 2 2 4" xfId="10413" xr:uid="{00000000-0005-0000-0000-0000C2110000}"/>
    <cellStyle name="Calculation 2 2 2 2 2 4 2" xfId="16995" xr:uid="{00000000-0005-0000-0000-0000C3110000}"/>
    <cellStyle name="Calculation 2 2 2 2 2 4 3" xfId="49918" xr:uid="{00000000-0005-0000-0000-0000C4110000}"/>
    <cellStyle name="Calculation 2 2 2 2 2 5" xfId="18175" xr:uid="{00000000-0005-0000-0000-0000C5110000}"/>
    <cellStyle name="Calculation 2 2 2 2 3" xfId="4303" xr:uid="{00000000-0005-0000-0000-0000C6110000}"/>
    <cellStyle name="Calculation 2 2 2 2 3 2" xfId="6919" xr:uid="{00000000-0005-0000-0000-0000C7110000}"/>
    <cellStyle name="Calculation 2 2 2 2 3 2 2" xfId="13897" xr:uid="{00000000-0005-0000-0000-0000C8110000}"/>
    <cellStyle name="Calculation 2 2 2 2 3 2 2 2" xfId="16999" xr:uid="{00000000-0005-0000-0000-0000C9110000}"/>
    <cellStyle name="Calculation 2 2 2 2 3 2 2 3" xfId="53402" xr:uid="{00000000-0005-0000-0000-0000CA110000}"/>
    <cellStyle name="Calculation 2 2 2 2 3 2 3" xfId="17000" xr:uid="{00000000-0005-0000-0000-0000CB110000}"/>
    <cellStyle name="Calculation 2 2 2 2 3 2 4" xfId="46434" xr:uid="{00000000-0005-0000-0000-0000CC110000}"/>
    <cellStyle name="Calculation 2 2 2 2 3 2 5" xfId="58998" xr:uid="{00000000-0005-0000-0000-0000CD110000}"/>
    <cellStyle name="Calculation 2 2 2 2 3 3" xfId="8670" xr:uid="{00000000-0005-0000-0000-0000CE110000}"/>
    <cellStyle name="Calculation 2 2 2 2 3 3 2" xfId="15639" xr:uid="{00000000-0005-0000-0000-0000CF110000}"/>
    <cellStyle name="Calculation 2 2 2 2 3 3 2 2" xfId="17003" xr:uid="{00000000-0005-0000-0000-0000D0110000}"/>
    <cellStyle name="Calculation 2 2 2 2 3 3 2 3" xfId="55144" xr:uid="{00000000-0005-0000-0000-0000D1110000}"/>
    <cellStyle name="Calculation 2 2 2 2 3 3 3" xfId="17004" xr:uid="{00000000-0005-0000-0000-0000D2110000}"/>
    <cellStyle name="Calculation 2 2 2 2 3 3 4" xfId="48176" xr:uid="{00000000-0005-0000-0000-0000D3110000}"/>
    <cellStyle name="Calculation 2 2 2 2 3 3 5" xfId="60740" xr:uid="{00000000-0005-0000-0000-0000D4110000}"/>
    <cellStyle name="Calculation 2 2 2 2 3 4" xfId="11284" xr:uid="{00000000-0005-0000-0000-0000D5110000}"/>
    <cellStyle name="Calculation 2 2 2 2 3 4 2" xfId="17006" xr:uid="{00000000-0005-0000-0000-0000D6110000}"/>
    <cellStyle name="Calculation 2 2 2 2 3 4 3" xfId="50789" xr:uid="{00000000-0005-0000-0000-0000D7110000}"/>
    <cellStyle name="Calculation 2 2 2 2 3 5" xfId="17007" xr:uid="{00000000-0005-0000-0000-0000D8110000}"/>
    <cellStyle name="Calculation 2 2 2 2 3 6" xfId="43821" xr:uid="{00000000-0005-0000-0000-0000D9110000}"/>
    <cellStyle name="Calculation 2 2 2 2 3 7" xfId="56385" xr:uid="{00000000-0005-0000-0000-0000DA110000}"/>
    <cellStyle name="Calculation 2 2 2 2 4" xfId="5174" xr:uid="{00000000-0005-0000-0000-0000DB110000}"/>
    <cellStyle name="Calculation 2 2 2 2 4 2" xfId="12155" xr:uid="{00000000-0005-0000-0000-0000DC110000}"/>
    <cellStyle name="Calculation 2 2 2 2 4 2 2" xfId="17010" xr:uid="{00000000-0005-0000-0000-0000DD110000}"/>
    <cellStyle name="Calculation 2 2 2 2 4 2 3" xfId="51660" xr:uid="{00000000-0005-0000-0000-0000DE110000}"/>
    <cellStyle name="Calculation 2 2 2 2 4 3" xfId="17011" xr:uid="{00000000-0005-0000-0000-0000DF110000}"/>
    <cellStyle name="Calculation 2 2 2 2 4 4" xfId="44692" xr:uid="{00000000-0005-0000-0000-0000E0110000}"/>
    <cellStyle name="Calculation 2 2 2 2 4 5" xfId="57256" xr:uid="{00000000-0005-0000-0000-0000E1110000}"/>
    <cellStyle name="Calculation 2 2 2 2 5" xfId="9541" xr:uid="{00000000-0005-0000-0000-0000E2110000}"/>
    <cellStyle name="Calculation 2 2 2 2 5 2" xfId="17013" xr:uid="{00000000-0005-0000-0000-0000E3110000}"/>
    <cellStyle name="Calculation 2 2 2 2 5 3" xfId="49047" xr:uid="{00000000-0005-0000-0000-0000E4110000}"/>
    <cellStyle name="Calculation 2 2 2 2 6" xfId="16543" xr:uid="{00000000-0005-0000-0000-0000E5110000}"/>
    <cellStyle name="Calculation 2 2 2 3" xfId="3424" xr:uid="{00000000-0005-0000-0000-0000E6110000}"/>
    <cellStyle name="Calculation 2 2 2 3 2" xfId="6047" xr:uid="{00000000-0005-0000-0000-0000E7110000}"/>
    <cellStyle name="Calculation 2 2 2 3 2 2" xfId="13025" xr:uid="{00000000-0005-0000-0000-0000E8110000}"/>
    <cellStyle name="Calculation 2 2 2 3 2 2 2" xfId="17017" xr:uid="{00000000-0005-0000-0000-0000E9110000}"/>
    <cellStyle name="Calculation 2 2 2 3 2 2 3" xfId="52530" xr:uid="{00000000-0005-0000-0000-0000EA110000}"/>
    <cellStyle name="Calculation 2 2 2 3 2 3" xfId="17018" xr:uid="{00000000-0005-0000-0000-0000EB110000}"/>
    <cellStyle name="Calculation 2 2 2 3 2 4" xfId="45562" xr:uid="{00000000-0005-0000-0000-0000EC110000}"/>
    <cellStyle name="Calculation 2 2 2 3 2 5" xfId="58126" xr:uid="{00000000-0005-0000-0000-0000ED110000}"/>
    <cellStyle name="Calculation 2 2 2 3 3" xfId="7791" xr:uid="{00000000-0005-0000-0000-0000EE110000}"/>
    <cellStyle name="Calculation 2 2 2 3 3 2" xfId="14767" xr:uid="{00000000-0005-0000-0000-0000EF110000}"/>
    <cellStyle name="Calculation 2 2 2 3 3 2 2" xfId="17020" xr:uid="{00000000-0005-0000-0000-0000F0110000}"/>
    <cellStyle name="Calculation 2 2 2 3 3 2 3" xfId="54272" xr:uid="{00000000-0005-0000-0000-0000F1110000}"/>
    <cellStyle name="Calculation 2 2 2 3 3 3" xfId="17021" xr:uid="{00000000-0005-0000-0000-0000F2110000}"/>
    <cellStyle name="Calculation 2 2 2 3 3 4" xfId="47304" xr:uid="{00000000-0005-0000-0000-0000F3110000}"/>
    <cellStyle name="Calculation 2 2 2 3 3 5" xfId="59868" xr:uid="{00000000-0005-0000-0000-0000F4110000}"/>
    <cellStyle name="Calculation 2 2 2 3 4" xfId="10412" xr:uid="{00000000-0005-0000-0000-0000F5110000}"/>
    <cellStyle name="Calculation 2 2 2 3 4 2" xfId="17022" xr:uid="{00000000-0005-0000-0000-0000F6110000}"/>
    <cellStyle name="Calculation 2 2 2 3 4 3" xfId="49917" xr:uid="{00000000-0005-0000-0000-0000F7110000}"/>
    <cellStyle name="Calculation 2 2 2 3 5" xfId="19130" xr:uid="{00000000-0005-0000-0000-0000F8110000}"/>
    <cellStyle name="Calculation 2 2 2 4" xfId="4302" xr:uid="{00000000-0005-0000-0000-0000F9110000}"/>
    <cellStyle name="Calculation 2 2 2 4 2" xfId="6918" xr:uid="{00000000-0005-0000-0000-0000FA110000}"/>
    <cellStyle name="Calculation 2 2 2 4 2 2" xfId="13896" xr:uid="{00000000-0005-0000-0000-0000FB110000}"/>
    <cellStyle name="Calculation 2 2 2 4 2 2 2" xfId="17023" xr:uid="{00000000-0005-0000-0000-0000FC110000}"/>
    <cellStyle name="Calculation 2 2 2 4 2 2 3" xfId="53401" xr:uid="{00000000-0005-0000-0000-0000FD110000}"/>
    <cellStyle name="Calculation 2 2 2 4 2 3" xfId="17024" xr:uid="{00000000-0005-0000-0000-0000FE110000}"/>
    <cellStyle name="Calculation 2 2 2 4 2 4" xfId="46433" xr:uid="{00000000-0005-0000-0000-0000FF110000}"/>
    <cellStyle name="Calculation 2 2 2 4 2 5" xfId="58997" xr:uid="{00000000-0005-0000-0000-000000120000}"/>
    <cellStyle name="Calculation 2 2 2 4 3" xfId="8669" xr:uid="{00000000-0005-0000-0000-000001120000}"/>
    <cellStyle name="Calculation 2 2 2 4 3 2" xfId="15638" xr:uid="{00000000-0005-0000-0000-000002120000}"/>
    <cellStyle name="Calculation 2 2 2 4 3 2 2" xfId="17025" xr:uid="{00000000-0005-0000-0000-000003120000}"/>
    <cellStyle name="Calculation 2 2 2 4 3 2 3" xfId="55143" xr:uid="{00000000-0005-0000-0000-000004120000}"/>
    <cellStyle name="Calculation 2 2 2 4 3 3" xfId="17026" xr:uid="{00000000-0005-0000-0000-000005120000}"/>
    <cellStyle name="Calculation 2 2 2 4 3 4" xfId="48175" xr:uid="{00000000-0005-0000-0000-000006120000}"/>
    <cellStyle name="Calculation 2 2 2 4 3 5" xfId="60739" xr:uid="{00000000-0005-0000-0000-000007120000}"/>
    <cellStyle name="Calculation 2 2 2 4 4" xfId="11283" xr:uid="{00000000-0005-0000-0000-000008120000}"/>
    <cellStyle name="Calculation 2 2 2 4 4 2" xfId="17028" xr:uid="{00000000-0005-0000-0000-000009120000}"/>
    <cellStyle name="Calculation 2 2 2 4 4 3" xfId="50788" xr:uid="{00000000-0005-0000-0000-00000A120000}"/>
    <cellStyle name="Calculation 2 2 2 4 5" xfId="17029" xr:uid="{00000000-0005-0000-0000-00000B120000}"/>
    <cellStyle name="Calculation 2 2 2 4 6" xfId="43820" xr:uid="{00000000-0005-0000-0000-00000C120000}"/>
    <cellStyle name="Calculation 2 2 2 4 7" xfId="56384" xr:uid="{00000000-0005-0000-0000-00000D120000}"/>
    <cellStyle name="Calculation 2 2 2 5" xfId="5173" xr:uid="{00000000-0005-0000-0000-00000E120000}"/>
    <cellStyle name="Calculation 2 2 2 5 2" xfId="12154" xr:uid="{00000000-0005-0000-0000-00000F120000}"/>
    <cellStyle name="Calculation 2 2 2 5 2 2" xfId="17032" xr:uid="{00000000-0005-0000-0000-000010120000}"/>
    <cellStyle name="Calculation 2 2 2 5 2 3" xfId="51659" xr:uid="{00000000-0005-0000-0000-000011120000}"/>
    <cellStyle name="Calculation 2 2 2 5 3" xfId="17033" xr:uid="{00000000-0005-0000-0000-000012120000}"/>
    <cellStyle name="Calculation 2 2 2 5 4" xfId="44691" xr:uid="{00000000-0005-0000-0000-000013120000}"/>
    <cellStyle name="Calculation 2 2 2 5 5" xfId="57255" xr:uid="{00000000-0005-0000-0000-000014120000}"/>
    <cellStyle name="Calculation 2 2 2 6" xfId="9540" xr:uid="{00000000-0005-0000-0000-000015120000}"/>
    <cellStyle name="Calculation 2 2 2 6 2" xfId="17035" xr:uid="{00000000-0005-0000-0000-000016120000}"/>
    <cellStyle name="Calculation 2 2 2 6 3" xfId="49046" xr:uid="{00000000-0005-0000-0000-000017120000}"/>
    <cellStyle name="Calculation 2 2 2 7" xfId="16542" xr:uid="{00000000-0005-0000-0000-000018120000}"/>
    <cellStyle name="Calculation 2 2 3" xfId="1409" xr:uid="{00000000-0005-0000-0000-000019120000}"/>
    <cellStyle name="Calculation 2 2 3 2" xfId="1410" xr:uid="{00000000-0005-0000-0000-00001A120000}"/>
    <cellStyle name="Calculation 2 2 3 2 2" xfId="3427" xr:uid="{00000000-0005-0000-0000-00001B120000}"/>
    <cellStyle name="Calculation 2 2 3 2 2 2" xfId="6050" xr:uid="{00000000-0005-0000-0000-00001C120000}"/>
    <cellStyle name="Calculation 2 2 3 2 2 2 2" xfId="13028" xr:uid="{00000000-0005-0000-0000-00001D120000}"/>
    <cellStyle name="Calculation 2 2 3 2 2 2 2 2" xfId="17041" xr:uid="{00000000-0005-0000-0000-00001E120000}"/>
    <cellStyle name="Calculation 2 2 3 2 2 2 2 3" xfId="52533" xr:uid="{00000000-0005-0000-0000-00001F120000}"/>
    <cellStyle name="Calculation 2 2 3 2 2 2 3" xfId="17042" xr:uid="{00000000-0005-0000-0000-000020120000}"/>
    <cellStyle name="Calculation 2 2 3 2 2 2 4" xfId="45565" xr:uid="{00000000-0005-0000-0000-000021120000}"/>
    <cellStyle name="Calculation 2 2 3 2 2 2 5" xfId="58129" xr:uid="{00000000-0005-0000-0000-000022120000}"/>
    <cellStyle name="Calculation 2 2 3 2 2 3" xfId="7794" xr:uid="{00000000-0005-0000-0000-000023120000}"/>
    <cellStyle name="Calculation 2 2 3 2 2 3 2" xfId="14770" xr:uid="{00000000-0005-0000-0000-000024120000}"/>
    <cellStyle name="Calculation 2 2 3 2 2 3 2 2" xfId="17045" xr:uid="{00000000-0005-0000-0000-000025120000}"/>
    <cellStyle name="Calculation 2 2 3 2 2 3 2 3" xfId="54275" xr:uid="{00000000-0005-0000-0000-000026120000}"/>
    <cellStyle name="Calculation 2 2 3 2 2 3 3" xfId="17046" xr:uid="{00000000-0005-0000-0000-000027120000}"/>
    <cellStyle name="Calculation 2 2 3 2 2 3 4" xfId="47307" xr:uid="{00000000-0005-0000-0000-000028120000}"/>
    <cellStyle name="Calculation 2 2 3 2 2 3 5" xfId="59871" xr:uid="{00000000-0005-0000-0000-000029120000}"/>
    <cellStyle name="Calculation 2 2 3 2 2 4" xfId="10415" xr:uid="{00000000-0005-0000-0000-00002A120000}"/>
    <cellStyle name="Calculation 2 2 3 2 2 4 2" xfId="17048" xr:uid="{00000000-0005-0000-0000-00002B120000}"/>
    <cellStyle name="Calculation 2 2 3 2 2 4 3" xfId="49920" xr:uid="{00000000-0005-0000-0000-00002C120000}"/>
    <cellStyle name="Calculation 2 2 3 2 2 5" xfId="18177" xr:uid="{00000000-0005-0000-0000-00002D120000}"/>
    <cellStyle name="Calculation 2 2 3 2 3" xfId="4305" xr:uid="{00000000-0005-0000-0000-00002E120000}"/>
    <cellStyle name="Calculation 2 2 3 2 3 2" xfId="6921" xr:uid="{00000000-0005-0000-0000-00002F120000}"/>
    <cellStyle name="Calculation 2 2 3 2 3 2 2" xfId="13899" xr:uid="{00000000-0005-0000-0000-000030120000}"/>
    <cellStyle name="Calculation 2 2 3 2 3 2 2 2" xfId="17052" xr:uid="{00000000-0005-0000-0000-000031120000}"/>
    <cellStyle name="Calculation 2 2 3 2 3 2 2 3" xfId="53404" xr:uid="{00000000-0005-0000-0000-000032120000}"/>
    <cellStyle name="Calculation 2 2 3 2 3 2 3" xfId="17053" xr:uid="{00000000-0005-0000-0000-000033120000}"/>
    <cellStyle name="Calculation 2 2 3 2 3 2 4" xfId="46436" xr:uid="{00000000-0005-0000-0000-000034120000}"/>
    <cellStyle name="Calculation 2 2 3 2 3 2 5" xfId="59000" xr:uid="{00000000-0005-0000-0000-000035120000}"/>
    <cellStyle name="Calculation 2 2 3 2 3 3" xfId="8672" xr:uid="{00000000-0005-0000-0000-000036120000}"/>
    <cellStyle name="Calculation 2 2 3 2 3 3 2" xfId="15641" xr:uid="{00000000-0005-0000-0000-000037120000}"/>
    <cellStyle name="Calculation 2 2 3 2 3 3 2 2" xfId="17056" xr:uid="{00000000-0005-0000-0000-000038120000}"/>
    <cellStyle name="Calculation 2 2 3 2 3 3 2 3" xfId="55146" xr:uid="{00000000-0005-0000-0000-000039120000}"/>
    <cellStyle name="Calculation 2 2 3 2 3 3 3" xfId="17057" xr:uid="{00000000-0005-0000-0000-00003A120000}"/>
    <cellStyle name="Calculation 2 2 3 2 3 3 4" xfId="48178" xr:uid="{00000000-0005-0000-0000-00003B120000}"/>
    <cellStyle name="Calculation 2 2 3 2 3 3 5" xfId="60742" xr:uid="{00000000-0005-0000-0000-00003C120000}"/>
    <cellStyle name="Calculation 2 2 3 2 3 4" xfId="11286" xr:uid="{00000000-0005-0000-0000-00003D120000}"/>
    <cellStyle name="Calculation 2 2 3 2 3 4 2" xfId="17059" xr:uid="{00000000-0005-0000-0000-00003E120000}"/>
    <cellStyle name="Calculation 2 2 3 2 3 4 3" xfId="50791" xr:uid="{00000000-0005-0000-0000-00003F120000}"/>
    <cellStyle name="Calculation 2 2 3 2 3 5" xfId="17060" xr:uid="{00000000-0005-0000-0000-000040120000}"/>
    <cellStyle name="Calculation 2 2 3 2 3 6" xfId="43823" xr:uid="{00000000-0005-0000-0000-000041120000}"/>
    <cellStyle name="Calculation 2 2 3 2 3 7" xfId="56387" xr:uid="{00000000-0005-0000-0000-000042120000}"/>
    <cellStyle name="Calculation 2 2 3 2 4" xfId="5176" xr:uid="{00000000-0005-0000-0000-000043120000}"/>
    <cellStyle name="Calculation 2 2 3 2 4 2" xfId="12157" xr:uid="{00000000-0005-0000-0000-000044120000}"/>
    <cellStyle name="Calculation 2 2 3 2 4 2 2" xfId="17063" xr:uid="{00000000-0005-0000-0000-000045120000}"/>
    <cellStyle name="Calculation 2 2 3 2 4 2 3" xfId="51662" xr:uid="{00000000-0005-0000-0000-000046120000}"/>
    <cellStyle name="Calculation 2 2 3 2 4 3" xfId="17064" xr:uid="{00000000-0005-0000-0000-000047120000}"/>
    <cellStyle name="Calculation 2 2 3 2 4 4" xfId="44694" xr:uid="{00000000-0005-0000-0000-000048120000}"/>
    <cellStyle name="Calculation 2 2 3 2 4 5" xfId="57258" xr:uid="{00000000-0005-0000-0000-000049120000}"/>
    <cellStyle name="Calculation 2 2 3 2 5" xfId="9543" xr:uid="{00000000-0005-0000-0000-00004A120000}"/>
    <cellStyle name="Calculation 2 2 3 2 5 2" xfId="17066" xr:uid="{00000000-0005-0000-0000-00004B120000}"/>
    <cellStyle name="Calculation 2 2 3 2 5 3" xfId="49049" xr:uid="{00000000-0005-0000-0000-00004C120000}"/>
    <cellStyle name="Calculation 2 2 3 2 6" xfId="16545" xr:uid="{00000000-0005-0000-0000-00004D120000}"/>
    <cellStyle name="Calculation 2 2 3 3" xfId="3426" xr:uid="{00000000-0005-0000-0000-00004E120000}"/>
    <cellStyle name="Calculation 2 2 3 3 2" xfId="6049" xr:uid="{00000000-0005-0000-0000-00004F120000}"/>
    <cellStyle name="Calculation 2 2 3 3 2 2" xfId="13027" xr:uid="{00000000-0005-0000-0000-000050120000}"/>
    <cellStyle name="Calculation 2 2 3 3 2 2 2" xfId="17070" xr:uid="{00000000-0005-0000-0000-000051120000}"/>
    <cellStyle name="Calculation 2 2 3 3 2 2 3" xfId="52532" xr:uid="{00000000-0005-0000-0000-000052120000}"/>
    <cellStyle name="Calculation 2 2 3 3 2 3" xfId="17071" xr:uid="{00000000-0005-0000-0000-000053120000}"/>
    <cellStyle name="Calculation 2 2 3 3 2 4" xfId="45564" xr:uid="{00000000-0005-0000-0000-000054120000}"/>
    <cellStyle name="Calculation 2 2 3 3 2 5" xfId="58128" xr:uid="{00000000-0005-0000-0000-000055120000}"/>
    <cellStyle name="Calculation 2 2 3 3 3" xfId="7793" xr:uid="{00000000-0005-0000-0000-000056120000}"/>
    <cellStyle name="Calculation 2 2 3 3 3 2" xfId="14769" xr:uid="{00000000-0005-0000-0000-000057120000}"/>
    <cellStyle name="Calculation 2 2 3 3 3 2 2" xfId="17074" xr:uid="{00000000-0005-0000-0000-000058120000}"/>
    <cellStyle name="Calculation 2 2 3 3 3 2 3" xfId="54274" xr:uid="{00000000-0005-0000-0000-000059120000}"/>
    <cellStyle name="Calculation 2 2 3 3 3 3" xfId="17075" xr:uid="{00000000-0005-0000-0000-00005A120000}"/>
    <cellStyle name="Calculation 2 2 3 3 3 4" xfId="47306" xr:uid="{00000000-0005-0000-0000-00005B120000}"/>
    <cellStyle name="Calculation 2 2 3 3 3 5" xfId="59870" xr:uid="{00000000-0005-0000-0000-00005C120000}"/>
    <cellStyle name="Calculation 2 2 3 3 4" xfId="10414" xr:uid="{00000000-0005-0000-0000-00005D120000}"/>
    <cellStyle name="Calculation 2 2 3 3 4 2" xfId="17077" xr:uid="{00000000-0005-0000-0000-00005E120000}"/>
    <cellStyle name="Calculation 2 2 3 3 4 3" xfId="49919" xr:uid="{00000000-0005-0000-0000-00005F120000}"/>
    <cellStyle name="Calculation 2 2 3 3 5" xfId="18176" xr:uid="{00000000-0005-0000-0000-000060120000}"/>
    <cellStyle name="Calculation 2 2 3 4" xfId="4304" xr:uid="{00000000-0005-0000-0000-000061120000}"/>
    <cellStyle name="Calculation 2 2 3 4 2" xfId="6920" xr:uid="{00000000-0005-0000-0000-000062120000}"/>
    <cellStyle name="Calculation 2 2 3 4 2 2" xfId="13898" xr:uid="{00000000-0005-0000-0000-000063120000}"/>
    <cellStyle name="Calculation 2 2 3 4 2 2 2" xfId="17081" xr:uid="{00000000-0005-0000-0000-000064120000}"/>
    <cellStyle name="Calculation 2 2 3 4 2 2 3" xfId="53403" xr:uid="{00000000-0005-0000-0000-000065120000}"/>
    <cellStyle name="Calculation 2 2 3 4 2 3" xfId="17082" xr:uid="{00000000-0005-0000-0000-000066120000}"/>
    <cellStyle name="Calculation 2 2 3 4 2 4" xfId="46435" xr:uid="{00000000-0005-0000-0000-000067120000}"/>
    <cellStyle name="Calculation 2 2 3 4 2 5" xfId="58999" xr:uid="{00000000-0005-0000-0000-000068120000}"/>
    <cellStyle name="Calculation 2 2 3 4 3" xfId="8671" xr:uid="{00000000-0005-0000-0000-000069120000}"/>
    <cellStyle name="Calculation 2 2 3 4 3 2" xfId="15640" xr:uid="{00000000-0005-0000-0000-00006A120000}"/>
    <cellStyle name="Calculation 2 2 3 4 3 2 2" xfId="17085" xr:uid="{00000000-0005-0000-0000-00006B120000}"/>
    <cellStyle name="Calculation 2 2 3 4 3 2 3" xfId="55145" xr:uid="{00000000-0005-0000-0000-00006C120000}"/>
    <cellStyle name="Calculation 2 2 3 4 3 3" xfId="17086" xr:uid="{00000000-0005-0000-0000-00006D120000}"/>
    <cellStyle name="Calculation 2 2 3 4 3 4" xfId="48177" xr:uid="{00000000-0005-0000-0000-00006E120000}"/>
    <cellStyle name="Calculation 2 2 3 4 3 5" xfId="60741" xr:uid="{00000000-0005-0000-0000-00006F120000}"/>
    <cellStyle name="Calculation 2 2 3 4 4" xfId="11285" xr:uid="{00000000-0005-0000-0000-000070120000}"/>
    <cellStyle name="Calculation 2 2 3 4 4 2" xfId="17088" xr:uid="{00000000-0005-0000-0000-000071120000}"/>
    <cellStyle name="Calculation 2 2 3 4 4 3" xfId="50790" xr:uid="{00000000-0005-0000-0000-000072120000}"/>
    <cellStyle name="Calculation 2 2 3 4 5" xfId="17089" xr:uid="{00000000-0005-0000-0000-000073120000}"/>
    <cellStyle name="Calculation 2 2 3 4 6" xfId="43822" xr:uid="{00000000-0005-0000-0000-000074120000}"/>
    <cellStyle name="Calculation 2 2 3 4 7" xfId="56386" xr:uid="{00000000-0005-0000-0000-000075120000}"/>
    <cellStyle name="Calculation 2 2 3 5" xfId="5175" xr:uid="{00000000-0005-0000-0000-000076120000}"/>
    <cellStyle name="Calculation 2 2 3 5 2" xfId="12156" xr:uid="{00000000-0005-0000-0000-000077120000}"/>
    <cellStyle name="Calculation 2 2 3 5 2 2" xfId="17092" xr:uid="{00000000-0005-0000-0000-000078120000}"/>
    <cellStyle name="Calculation 2 2 3 5 2 3" xfId="51661" xr:uid="{00000000-0005-0000-0000-000079120000}"/>
    <cellStyle name="Calculation 2 2 3 5 3" xfId="17093" xr:uid="{00000000-0005-0000-0000-00007A120000}"/>
    <cellStyle name="Calculation 2 2 3 5 4" xfId="44693" xr:uid="{00000000-0005-0000-0000-00007B120000}"/>
    <cellStyle name="Calculation 2 2 3 5 5" xfId="57257" xr:uid="{00000000-0005-0000-0000-00007C120000}"/>
    <cellStyle name="Calculation 2 2 3 6" xfId="9542" xr:uid="{00000000-0005-0000-0000-00007D120000}"/>
    <cellStyle name="Calculation 2 2 3 6 2" xfId="17095" xr:uid="{00000000-0005-0000-0000-00007E120000}"/>
    <cellStyle name="Calculation 2 2 3 6 3" xfId="49048" xr:uid="{00000000-0005-0000-0000-00007F120000}"/>
    <cellStyle name="Calculation 2 2 3 7" xfId="16544" xr:uid="{00000000-0005-0000-0000-000080120000}"/>
    <cellStyle name="Calculation 2 2 4" xfId="1411" xr:uid="{00000000-0005-0000-0000-000081120000}"/>
    <cellStyle name="Calculation 2 2 4 2" xfId="1412" xr:uid="{00000000-0005-0000-0000-000082120000}"/>
    <cellStyle name="Calculation 2 2 4 2 2" xfId="3429" xr:uid="{00000000-0005-0000-0000-000083120000}"/>
    <cellStyle name="Calculation 2 2 4 2 2 2" xfId="6052" xr:uid="{00000000-0005-0000-0000-000084120000}"/>
    <cellStyle name="Calculation 2 2 4 2 2 2 2" xfId="13030" xr:uid="{00000000-0005-0000-0000-000085120000}"/>
    <cellStyle name="Calculation 2 2 4 2 2 2 2 2" xfId="17101" xr:uid="{00000000-0005-0000-0000-000086120000}"/>
    <cellStyle name="Calculation 2 2 4 2 2 2 2 3" xfId="52535" xr:uid="{00000000-0005-0000-0000-000087120000}"/>
    <cellStyle name="Calculation 2 2 4 2 2 2 3" xfId="17102" xr:uid="{00000000-0005-0000-0000-000088120000}"/>
    <cellStyle name="Calculation 2 2 4 2 2 2 4" xfId="45567" xr:uid="{00000000-0005-0000-0000-000089120000}"/>
    <cellStyle name="Calculation 2 2 4 2 2 2 5" xfId="58131" xr:uid="{00000000-0005-0000-0000-00008A120000}"/>
    <cellStyle name="Calculation 2 2 4 2 2 3" xfId="7796" xr:uid="{00000000-0005-0000-0000-00008B120000}"/>
    <cellStyle name="Calculation 2 2 4 2 2 3 2" xfId="14772" xr:uid="{00000000-0005-0000-0000-00008C120000}"/>
    <cellStyle name="Calculation 2 2 4 2 2 3 2 2" xfId="17105" xr:uid="{00000000-0005-0000-0000-00008D120000}"/>
    <cellStyle name="Calculation 2 2 4 2 2 3 2 3" xfId="54277" xr:uid="{00000000-0005-0000-0000-00008E120000}"/>
    <cellStyle name="Calculation 2 2 4 2 2 3 3" xfId="17106" xr:uid="{00000000-0005-0000-0000-00008F120000}"/>
    <cellStyle name="Calculation 2 2 4 2 2 3 4" xfId="47309" xr:uid="{00000000-0005-0000-0000-000090120000}"/>
    <cellStyle name="Calculation 2 2 4 2 2 3 5" xfId="59873" xr:uid="{00000000-0005-0000-0000-000091120000}"/>
    <cellStyle name="Calculation 2 2 4 2 2 4" xfId="10417" xr:uid="{00000000-0005-0000-0000-000092120000}"/>
    <cellStyle name="Calculation 2 2 4 2 2 4 2" xfId="17108" xr:uid="{00000000-0005-0000-0000-000093120000}"/>
    <cellStyle name="Calculation 2 2 4 2 2 4 3" xfId="49922" xr:uid="{00000000-0005-0000-0000-000094120000}"/>
    <cellStyle name="Calculation 2 2 4 2 2 5" xfId="18181" xr:uid="{00000000-0005-0000-0000-000095120000}"/>
    <cellStyle name="Calculation 2 2 4 2 3" xfId="4307" xr:uid="{00000000-0005-0000-0000-000096120000}"/>
    <cellStyle name="Calculation 2 2 4 2 3 2" xfId="6923" xr:uid="{00000000-0005-0000-0000-000097120000}"/>
    <cellStyle name="Calculation 2 2 4 2 3 2 2" xfId="13901" xr:uid="{00000000-0005-0000-0000-000098120000}"/>
    <cellStyle name="Calculation 2 2 4 2 3 2 2 2" xfId="17110" xr:uid="{00000000-0005-0000-0000-000099120000}"/>
    <cellStyle name="Calculation 2 2 4 2 3 2 2 3" xfId="53406" xr:uid="{00000000-0005-0000-0000-00009A120000}"/>
    <cellStyle name="Calculation 2 2 4 2 3 2 3" xfId="17111" xr:uid="{00000000-0005-0000-0000-00009B120000}"/>
    <cellStyle name="Calculation 2 2 4 2 3 2 4" xfId="46438" xr:uid="{00000000-0005-0000-0000-00009C120000}"/>
    <cellStyle name="Calculation 2 2 4 2 3 2 5" xfId="59002" xr:uid="{00000000-0005-0000-0000-00009D120000}"/>
    <cellStyle name="Calculation 2 2 4 2 3 3" xfId="8674" xr:uid="{00000000-0005-0000-0000-00009E120000}"/>
    <cellStyle name="Calculation 2 2 4 2 3 3 2" xfId="15643" xr:uid="{00000000-0005-0000-0000-00009F120000}"/>
    <cellStyle name="Calculation 2 2 4 2 3 3 2 2" xfId="17114" xr:uid="{00000000-0005-0000-0000-0000A0120000}"/>
    <cellStyle name="Calculation 2 2 4 2 3 3 2 3" xfId="55148" xr:uid="{00000000-0005-0000-0000-0000A1120000}"/>
    <cellStyle name="Calculation 2 2 4 2 3 3 3" xfId="17115" xr:uid="{00000000-0005-0000-0000-0000A2120000}"/>
    <cellStyle name="Calculation 2 2 4 2 3 3 4" xfId="48180" xr:uid="{00000000-0005-0000-0000-0000A3120000}"/>
    <cellStyle name="Calculation 2 2 4 2 3 3 5" xfId="60744" xr:uid="{00000000-0005-0000-0000-0000A4120000}"/>
    <cellStyle name="Calculation 2 2 4 2 3 4" xfId="11288" xr:uid="{00000000-0005-0000-0000-0000A5120000}"/>
    <cellStyle name="Calculation 2 2 4 2 3 4 2" xfId="17117" xr:uid="{00000000-0005-0000-0000-0000A6120000}"/>
    <cellStyle name="Calculation 2 2 4 2 3 4 3" xfId="50793" xr:uid="{00000000-0005-0000-0000-0000A7120000}"/>
    <cellStyle name="Calculation 2 2 4 2 3 5" xfId="17118" xr:uid="{00000000-0005-0000-0000-0000A8120000}"/>
    <cellStyle name="Calculation 2 2 4 2 3 6" xfId="43825" xr:uid="{00000000-0005-0000-0000-0000A9120000}"/>
    <cellStyle name="Calculation 2 2 4 2 3 7" xfId="56389" xr:uid="{00000000-0005-0000-0000-0000AA120000}"/>
    <cellStyle name="Calculation 2 2 4 2 4" xfId="5178" xr:uid="{00000000-0005-0000-0000-0000AB120000}"/>
    <cellStyle name="Calculation 2 2 4 2 4 2" xfId="12159" xr:uid="{00000000-0005-0000-0000-0000AC120000}"/>
    <cellStyle name="Calculation 2 2 4 2 4 2 2" xfId="17121" xr:uid="{00000000-0005-0000-0000-0000AD120000}"/>
    <cellStyle name="Calculation 2 2 4 2 4 2 3" xfId="51664" xr:uid="{00000000-0005-0000-0000-0000AE120000}"/>
    <cellStyle name="Calculation 2 2 4 2 4 3" xfId="17122" xr:uid="{00000000-0005-0000-0000-0000AF120000}"/>
    <cellStyle name="Calculation 2 2 4 2 4 4" xfId="44696" xr:uid="{00000000-0005-0000-0000-0000B0120000}"/>
    <cellStyle name="Calculation 2 2 4 2 4 5" xfId="57260" xr:uid="{00000000-0005-0000-0000-0000B1120000}"/>
    <cellStyle name="Calculation 2 2 4 2 5" xfId="9545" xr:uid="{00000000-0005-0000-0000-0000B2120000}"/>
    <cellStyle name="Calculation 2 2 4 2 5 2" xfId="17124" xr:uid="{00000000-0005-0000-0000-0000B3120000}"/>
    <cellStyle name="Calculation 2 2 4 2 5 3" xfId="49051" xr:uid="{00000000-0005-0000-0000-0000B4120000}"/>
    <cellStyle name="Calculation 2 2 4 2 6" xfId="16547" xr:uid="{00000000-0005-0000-0000-0000B5120000}"/>
    <cellStyle name="Calculation 2 2 4 3" xfId="3428" xr:uid="{00000000-0005-0000-0000-0000B6120000}"/>
    <cellStyle name="Calculation 2 2 4 3 2" xfId="6051" xr:uid="{00000000-0005-0000-0000-0000B7120000}"/>
    <cellStyle name="Calculation 2 2 4 3 2 2" xfId="13029" xr:uid="{00000000-0005-0000-0000-0000B8120000}"/>
    <cellStyle name="Calculation 2 2 4 3 2 2 2" xfId="17128" xr:uid="{00000000-0005-0000-0000-0000B9120000}"/>
    <cellStyle name="Calculation 2 2 4 3 2 2 3" xfId="52534" xr:uid="{00000000-0005-0000-0000-0000BA120000}"/>
    <cellStyle name="Calculation 2 2 4 3 2 3" xfId="17129" xr:uid="{00000000-0005-0000-0000-0000BB120000}"/>
    <cellStyle name="Calculation 2 2 4 3 2 4" xfId="45566" xr:uid="{00000000-0005-0000-0000-0000BC120000}"/>
    <cellStyle name="Calculation 2 2 4 3 2 5" xfId="58130" xr:uid="{00000000-0005-0000-0000-0000BD120000}"/>
    <cellStyle name="Calculation 2 2 4 3 3" xfId="7795" xr:uid="{00000000-0005-0000-0000-0000BE120000}"/>
    <cellStyle name="Calculation 2 2 4 3 3 2" xfId="14771" xr:uid="{00000000-0005-0000-0000-0000BF120000}"/>
    <cellStyle name="Calculation 2 2 4 3 3 2 2" xfId="17132" xr:uid="{00000000-0005-0000-0000-0000C0120000}"/>
    <cellStyle name="Calculation 2 2 4 3 3 2 3" xfId="54276" xr:uid="{00000000-0005-0000-0000-0000C1120000}"/>
    <cellStyle name="Calculation 2 2 4 3 3 3" xfId="17133" xr:uid="{00000000-0005-0000-0000-0000C2120000}"/>
    <cellStyle name="Calculation 2 2 4 3 3 4" xfId="47308" xr:uid="{00000000-0005-0000-0000-0000C3120000}"/>
    <cellStyle name="Calculation 2 2 4 3 3 5" xfId="59872" xr:uid="{00000000-0005-0000-0000-0000C4120000}"/>
    <cellStyle name="Calculation 2 2 4 3 4" xfId="10416" xr:uid="{00000000-0005-0000-0000-0000C5120000}"/>
    <cellStyle name="Calculation 2 2 4 3 4 2" xfId="17135" xr:uid="{00000000-0005-0000-0000-0000C6120000}"/>
    <cellStyle name="Calculation 2 2 4 3 4 3" xfId="49921" xr:uid="{00000000-0005-0000-0000-0000C7120000}"/>
    <cellStyle name="Calculation 2 2 4 3 5" xfId="18180" xr:uid="{00000000-0005-0000-0000-0000C8120000}"/>
    <cellStyle name="Calculation 2 2 4 4" xfId="4306" xr:uid="{00000000-0005-0000-0000-0000C9120000}"/>
    <cellStyle name="Calculation 2 2 4 4 2" xfId="6922" xr:uid="{00000000-0005-0000-0000-0000CA120000}"/>
    <cellStyle name="Calculation 2 2 4 4 2 2" xfId="13900" xr:uid="{00000000-0005-0000-0000-0000CB120000}"/>
    <cellStyle name="Calculation 2 2 4 4 2 2 2" xfId="17139" xr:uid="{00000000-0005-0000-0000-0000CC120000}"/>
    <cellStyle name="Calculation 2 2 4 4 2 2 3" xfId="53405" xr:uid="{00000000-0005-0000-0000-0000CD120000}"/>
    <cellStyle name="Calculation 2 2 4 4 2 3" xfId="17140" xr:uid="{00000000-0005-0000-0000-0000CE120000}"/>
    <cellStyle name="Calculation 2 2 4 4 2 4" xfId="46437" xr:uid="{00000000-0005-0000-0000-0000CF120000}"/>
    <cellStyle name="Calculation 2 2 4 4 2 5" xfId="59001" xr:uid="{00000000-0005-0000-0000-0000D0120000}"/>
    <cellStyle name="Calculation 2 2 4 4 3" xfId="8673" xr:uid="{00000000-0005-0000-0000-0000D1120000}"/>
    <cellStyle name="Calculation 2 2 4 4 3 2" xfId="15642" xr:uid="{00000000-0005-0000-0000-0000D2120000}"/>
    <cellStyle name="Calculation 2 2 4 4 3 2 2" xfId="17143" xr:uid="{00000000-0005-0000-0000-0000D3120000}"/>
    <cellStyle name="Calculation 2 2 4 4 3 2 3" xfId="55147" xr:uid="{00000000-0005-0000-0000-0000D4120000}"/>
    <cellStyle name="Calculation 2 2 4 4 3 3" xfId="17144" xr:uid="{00000000-0005-0000-0000-0000D5120000}"/>
    <cellStyle name="Calculation 2 2 4 4 3 4" xfId="48179" xr:uid="{00000000-0005-0000-0000-0000D6120000}"/>
    <cellStyle name="Calculation 2 2 4 4 3 5" xfId="60743" xr:uid="{00000000-0005-0000-0000-0000D7120000}"/>
    <cellStyle name="Calculation 2 2 4 4 4" xfId="11287" xr:uid="{00000000-0005-0000-0000-0000D8120000}"/>
    <cellStyle name="Calculation 2 2 4 4 4 2" xfId="17145" xr:uid="{00000000-0005-0000-0000-0000D9120000}"/>
    <cellStyle name="Calculation 2 2 4 4 4 3" xfId="50792" xr:uid="{00000000-0005-0000-0000-0000DA120000}"/>
    <cellStyle name="Calculation 2 2 4 4 5" xfId="17146" xr:uid="{00000000-0005-0000-0000-0000DB120000}"/>
    <cellStyle name="Calculation 2 2 4 4 6" xfId="43824" xr:uid="{00000000-0005-0000-0000-0000DC120000}"/>
    <cellStyle name="Calculation 2 2 4 4 7" xfId="56388" xr:uid="{00000000-0005-0000-0000-0000DD120000}"/>
    <cellStyle name="Calculation 2 2 4 5" xfId="5177" xr:uid="{00000000-0005-0000-0000-0000DE120000}"/>
    <cellStyle name="Calculation 2 2 4 5 2" xfId="12158" xr:uid="{00000000-0005-0000-0000-0000DF120000}"/>
    <cellStyle name="Calculation 2 2 4 5 2 2" xfId="17147" xr:uid="{00000000-0005-0000-0000-0000E0120000}"/>
    <cellStyle name="Calculation 2 2 4 5 2 3" xfId="51663" xr:uid="{00000000-0005-0000-0000-0000E1120000}"/>
    <cellStyle name="Calculation 2 2 4 5 3" xfId="17148" xr:uid="{00000000-0005-0000-0000-0000E2120000}"/>
    <cellStyle name="Calculation 2 2 4 5 4" xfId="44695" xr:uid="{00000000-0005-0000-0000-0000E3120000}"/>
    <cellStyle name="Calculation 2 2 4 5 5" xfId="57259" xr:uid="{00000000-0005-0000-0000-0000E4120000}"/>
    <cellStyle name="Calculation 2 2 4 6" xfId="9544" xr:uid="{00000000-0005-0000-0000-0000E5120000}"/>
    <cellStyle name="Calculation 2 2 4 6 2" xfId="17149" xr:uid="{00000000-0005-0000-0000-0000E6120000}"/>
    <cellStyle name="Calculation 2 2 4 6 3" xfId="49050" xr:uid="{00000000-0005-0000-0000-0000E7120000}"/>
    <cellStyle name="Calculation 2 2 4 7" xfId="16546" xr:uid="{00000000-0005-0000-0000-0000E8120000}"/>
    <cellStyle name="Calculation 2 2 5" xfId="1413" xr:uid="{00000000-0005-0000-0000-0000E9120000}"/>
    <cellStyle name="Calculation 2 2 5 2" xfId="1414" xr:uid="{00000000-0005-0000-0000-0000EA120000}"/>
    <cellStyle name="Calculation 2 2 5 2 2" xfId="3431" xr:uid="{00000000-0005-0000-0000-0000EB120000}"/>
    <cellStyle name="Calculation 2 2 5 2 2 2" xfId="6054" xr:uid="{00000000-0005-0000-0000-0000EC120000}"/>
    <cellStyle name="Calculation 2 2 5 2 2 2 2" xfId="13032" xr:uid="{00000000-0005-0000-0000-0000ED120000}"/>
    <cellStyle name="Calculation 2 2 5 2 2 2 2 2" xfId="17151" xr:uid="{00000000-0005-0000-0000-0000EE120000}"/>
    <cellStyle name="Calculation 2 2 5 2 2 2 2 3" xfId="52537" xr:uid="{00000000-0005-0000-0000-0000EF120000}"/>
    <cellStyle name="Calculation 2 2 5 2 2 2 3" xfId="17152" xr:uid="{00000000-0005-0000-0000-0000F0120000}"/>
    <cellStyle name="Calculation 2 2 5 2 2 2 4" xfId="45569" xr:uid="{00000000-0005-0000-0000-0000F1120000}"/>
    <cellStyle name="Calculation 2 2 5 2 2 2 5" xfId="58133" xr:uid="{00000000-0005-0000-0000-0000F2120000}"/>
    <cellStyle name="Calculation 2 2 5 2 2 3" xfId="7798" xr:uid="{00000000-0005-0000-0000-0000F3120000}"/>
    <cellStyle name="Calculation 2 2 5 2 2 3 2" xfId="14774" xr:uid="{00000000-0005-0000-0000-0000F4120000}"/>
    <cellStyle name="Calculation 2 2 5 2 2 3 2 2" xfId="17155" xr:uid="{00000000-0005-0000-0000-0000F5120000}"/>
    <cellStyle name="Calculation 2 2 5 2 2 3 2 3" xfId="54279" xr:uid="{00000000-0005-0000-0000-0000F6120000}"/>
    <cellStyle name="Calculation 2 2 5 2 2 3 3" xfId="17156" xr:uid="{00000000-0005-0000-0000-0000F7120000}"/>
    <cellStyle name="Calculation 2 2 5 2 2 3 4" xfId="47311" xr:uid="{00000000-0005-0000-0000-0000F8120000}"/>
    <cellStyle name="Calculation 2 2 5 2 2 3 5" xfId="59875" xr:uid="{00000000-0005-0000-0000-0000F9120000}"/>
    <cellStyle name="Calculation 2 2 5 2 2 4" xfId="10419" xr:uid="{00000000-0005-0000-0000-0000FA120000}"/>
    <cellStyle name="Calculation 2 2 5 2 2 4 2" xfId="17158" xr:uid="{00000000-0005-0000-0000-0000FB120000}"/>
    <cellStyle name="Calculation 2 2 5 2 2 4 3" xfId="49924" xr:uid="{00000000-0005-0000-0000-0000FC120000}"/>
    <cellStyle name="Calculation 2 2 5 2 2 5" xfId="18187" xr:uid="{00000000-0005-0000-0000-0000FD120000}"/>
    <cellStyle name="Calculation 2 2 5 2 3" xfId="4309" xr:uid="{00000000-0005-0000-0000-0000FE120000}"/>
    <cellStyle name="Calculation 2 2 5 2 3 2" xfId="6925" xr:uid="{00000000-0005-0000-0000-0000FF120000}"/>
    <cellStyle name="Calculation 2 2 5 2 3 2 2" xfId="13903" xr:uid="{00000000-0005-0000-0000-000000130000}"/>
    <cellStyle name="Calculation 2 2 5 2 3 2 2 2" xfId="17162" xr:uid="{00000000-0005-0000-0000-000001130000}"/>
    <cellStyle name="Calculation 2 2 5 2 3 2 2 3" xfId="53408" xr:uid="{00000000-0005-0000-0000-000002130000}"/>
    <cellStyle name="Calculation 2 2 5 2 3 2 3" xfId="17163" xr:uid="{00000000-0005-0000-0000-000003130000}"/>
    <cellStyle name="Calculation 2 2 5 2 3 2 4" xfId="46440" xr:uid="{00000000-0005-0000-0000-000004130000}"/>
    <cellStyle name="Calculation 2 2 5 2 3 2 5" xfId="59004" xr:uid="{00000000-0005-0000-0000-000005130000}"/>
    <cellStyle name="Calculation 2 2 5 2 3 3" xfId="8676" xr:uid="{00000000-0005-0000-0000-000006130000}"/>
    <cellStyle name="Calculation 2 2 5 2 3 3 2" xfId="15645" xr:uid="{00000000-0005-0000-0000-000007130000}"/>
    <cellStyle name="Calculation 2 2 5 2 3 3 2 2" xfId="17166" xr:uid="{00000000-0005-0000-0000-000008130000}"/>
    <cellStyle name="Calculation 2 2 5 2 3 3 2 3" xfId="55150" xr:uid="{00000000-0005-0000-0000-000009130000}"/>
    <cellStyle name="Calculation 2 2 5 2 3 3 3" xfId="17167" xr:uid="{00000000-0005-0000-0000-00000A130000}"/>
    <cellStyle name="Calculation 2 2 5 2 3 3 4" xfId="48182" xr:uid="{00000000-0005-0000-0000-00000B130000}"/>
    <cellStyle name="Calculation 2 2 5 2 3 3 5" xfId="60746" xr:uid="{00000000-0005-0000-0000-00000C130000}"/>
    <cellStyle name="Calculation 2 2 5 2 3 4" xfId="11290" xr:uid="{00000000-0005-0000-0000-00000D130000}"/>
    <cellStyle name="Calculation 2 2 5 2 3 4 2" xfId="17169" xr:uid="{00000000-0005-0000-0000-00000E130000}"/>
    <cellStyle name="Calculation 2 2 5 2 3 4 3" xfId="50795" xr:uid="{00000000-0005-0000-0000-00000F130000}"/>
    <cellStyle name="Calculation 2 2 5 2 3 5" xfId="17170" xr:uid="{00000000-0005-0000-0000-000010130000}"/>
    <cellStyle name="Calculation 2 2 5 2 3 6" xfId="43827" xr:uid="{00000000-0005-0000-0000-000011130000}"/>
    <cellStyle name="Calculation 2 2 5 2 3 7" xfId="56391" xr:uid="{00000000-0005-0000-0000-000012130000}"/>
    <cellStyle name="Calculation 2 2 5 2 4" xfId="5180" xr:uid="{00000000-0005-0000-0000-000013130000}"/>
    <cellStyle name="Calculation 2 2 5 2 4 2" xfId="12161" xr:uid="{00000000-0005-0000-0000-000014130000}"/>
    <cellStyle name="Calculation 2 2 5 2 4 2 2" xfId="17173" xr:uid="{00000000-0005-0000-0000-000015130000}"/>
    <cellStyle name="Calculation 2 2 5 2 4 2 3" xfId="51666" xr:uid="{00000000-0005-0000-0000-000016130000}"/>
    <cellStyle name="Calculation 2 2 5 2 4 3" xfId="17174" xr:uid="{00000000-0005-0000-0000-000017130000}"/>
    <cellStyle name="Calculation 2 2 5 2 4 4" xfId="44698" xr:uid="{00000000-0005-0000-0000-000018130000}"/>
    <cellStyle name="Calculation 2 2 5 2 4 5" xfId="57262" xr:uid="{00000000-0005-0000-0000-000019130000}"/>
    <cellStyle name="Calculation 2 2 5 2 5" xfId="9547" xr:uid="{00000000-0005-0000-0000-00001A130000}"/>
    <cellStyle name="Calculation 2 2 5 2 5 2" xfId="17176" xr:uid="{00000000-0005-0000-0000-00001B130000}"/>
    <cellStyle name="Calculation 2 2 5 2 5 3" xfId="49053" xr:uid="{00000000-0005-0000-0000-00001C130000}"/>
    <cellStyle name="Calculation 2 2 5 2 6" xfId="16549" xr:uid="{00000000-0005-0000-0000-00001D130000}"/>
    <cellStyle name="Calculation 2 2 5 3" xfId="3430" xr:uid="{00000000-0005-0000-0000-00001E130000}"/>
    <cellStyle name="Calculation 2 2 5 3 2" xfId="6053" xr:uid="{00000000-0005-0000-0000-00001F130000}"/>
    <cellStyle name="Calculation 2 2 5 3 2 2" xfId="13031" xr:uid="{00000000-0005-0000-0000-000020130000}"/>
    <cellStyle name="Calculation 2 2 5 3 2 2 2" xfId="17180" xr:uid="{00000000-0005-0000-0000-000021130000}"/>
    <cellStyle name="Calculation 2 2 5 3 2 2 3" xfId="52536" xr:uid="{00000000-0005-0000-0000-000022130000}"/>
    <cellStyle name="Calculation 2 2 5 3 2 3" xfId="17181" xr:uid="{00000000-0005-0000-0000-000023130000}"/>
    <cellStyle name="Calculation 2 2 5 3 2 4" xfId="45568" xr:uid="{00000000-0005-0000-0000-000024130000}"/>
    <cellStyle name="Calculation 2 2 5 3 2 5" xfId="58132" xr:uid="{00000000-0005-0000-0000-000025130000}"/>
    <cellStyle name="Calculation 2 2 5 3 3" xfId="7797" xr:uid="{00000000-0005-0000-0000-000026130000}"/>
    <cellStyle name="Calculation 2 2 5 3 3 2" xfId="14773" xr:uid="{00000000-0005-0000-0000-000027130000}"/>
    <cellStyle name="Calculation 2 2 5 3 3 2 2" xfId="17184" xr:uid="{00000000-0005-0000-0000-000028130000}"/>
    <cellStyle name="Calculation 2 2 5 3 3 2 3" xfId="54278" xr:uid="{00000000-0005-0000-0000-000029130000}"/>
    <cellStyle name="Calculation 2 2 5 3 3 3" xfId="17185" xr:uid="{00000000-0005-0000-0000-00002A130000}"/>
    <cellStyle name="Calculation 2 2 5 3 3 4" xfId="47310" xr:uid="{00000000-0005-0000-0000-00002B130000}"/>
    <cellStyle name="Calculation 2 2 5 3 3 5" xfId="59874" xr:uid="{00000000-0005-0000-0000-00002C130000}"/>
    <cellStyle name="Calculation 2 2 5 3 4" xfId="10418" xr:uid="{00000000-0005-0000-0000-00002D130000}"/>
    <cellStyle name="Calculation 2 2 5 3 4 2" xfId="17187" xr:uid="{00000000-0005-0000-0000-00002E130000}"/>
    <cellStyle name="Calculation 2 2 5 3 4 3" xfId="49923" xr:uid="{00000000-0005-0000-0000-00002F130000}"/>
    <cellStyle name="Calculation 2 2 5 3 5" xfId="18184" xr:uid="{00000000-0005-0000-0000-000030130000}"/>
    <cellStyle name="Calculation 2 2 5 4" xfId="4308" xr:uid="{00000000-0005-0000-0000-000031130000}"/>
    <cellStyle name="Calculation 2 2 5 4 2" xfId="6924" xr:uid="{00000000-0005-0000-0000-000032130000}"/>
    <cellStyle name="Calculation 2 2 5 4 2 2" xfId="13902" xr:uid="{00000000-0005-0000-0000-000033130000}"/>
    <cellStyle name="Calculation 2 2 5 4 2 2 2" xfId="17191" xr:uid="{00000000-0005-0000-0000-000034130000}"/>
    <cellStyle name="Calculation 2 2 5 4 2 2 3" xfId="53407" xr:uid="{00000000-0005-0000-0000-000035130000}"/>
    <cellStyle name="Calculation 2 2 5 4 2 3" xfId="17192" xr:uid="{00000000-0005-0000-0000-000036130000}"/>
    <cellStyle name="Calculation 2 2 5 4 2 4" xfId="46439" xr:uid="{00000000-0005-0000-0000-000037130000}"/>
    <cellStyle name="Calculation 2 2 5 4 2 5" xfId="59003" xr:uid="{00000000-0005-0000-0000-000038130000}"/>
    <cellStyle name="Calculation 2 2 5 4 3" xfId="8675" xr:uid="{00000000-0005-0000-0000-000039130000}"/>
    <cellStyle name="Calculation 2 2 5 4 3 2" xfId="15644" xr:uid="{00000000-0005-0000-0000-00003A130000}"/>
    <cellStyle name="Calculation 2 2 5 4 3 2 2" xfId="17195" xr:uid="{00000000-0005-0000-0000-00003B130000}"/>
    <cellStyle name="Calculation 2 2 5 4 3 2 3" xfId="55149" xr:uid="{00000000-0005-0000-0000-00003C130000}"/>
    <cellStyle name="Calculation 2 2 5 4 3 3" xfId="17196" xr:uid="{00000000-0005-0000-0000-00003D130000}"/>
    <cellStyle name="Calculation 2 2 5 4 3 4" xfId="48181" xr:uid="{00000000-0005-0000-0000-00003E130000}"/>
    <cellStyle name="Calculation 2 2 5 4 3 5" xfId="60745" xr:uid="{00000000-0005-0000-0000-00003F130000}"/>
    <cellStyle name="Calculation 2 2 5 4 4" xfId="11289" xr:uid="{00000000-0005-0000-0000-000040130000}"/>
    <cellStyle name="Calculation 2 2 5 4 4 2" xfId="17198" xr:uid="{00000000-0005-0000-0000-000041130000}"/>
    <cellStyle name="Calculation 2 2 5 4 4 3" xfId="50794" xr:uid="{00000000-0005-0000-0000-000042130000}"/>
    <cellStyle name="Calculation 2 2 5 4 5" xfId="17199" xr:uid="{00000000-0005-0000-0000-000043130000}"/>
    <cellStyle name="Calculation 2 2 5 4 6" xfId="43826" xr:uid="{00000000-0005-0000-0000-000044130000}"/>
    <cellStyle name="Calculation 2 2 5 4 7" xfId="56390" xr:uid="{00000000-0005-0000-0000-000045130000}"/>
    <cellStyle name="Calculation 2 2 5 5" xfId="5179" xr:uid="{00000000-0005-0000-0000-000046130000}"/>
    <cellStyle name="Calculation 2 2 5 5 2" xfId="12160" xr:uid="{00000000-0005-0000-0000-000047130000}"/>
    <cellStyle name="Calculation 2 2 5 5 2 2" xfId="17202" xr:uid="{00000000-0005-0000-0000-000048130000}"/>
    <cellStyle name="Calculation 2 2 5 5 2 3" xfId="51665" xr:uid="{00000000-0005-0000-0000-000049130000}"/>
    <cellStyle name="Calculation 2 2 5 5 3" xfId="17203" xr:uid="{00000000-0005-0000-0000-00004A130000}"/>
    <cellStyle name="Calculation 2 2 5 5 4" xfId="44697" xr:uid="{00000000-0005-0000-0000-00004B130000}"/>
    <cellStyle name="Calculation 2 2 5 5 5" xfId="57261" xr:uid="{00000000-0005-0000-0000-00004C130000}"/>
    <cellStyle name="Calculation 2 2 5 6" xfId="9546" xr:uid="{00000000-0005-0000-0000-00004D130000}"/>
    <cellStyle name="Calculation 2 2 5 6 2" xfId="17205" xr:uid="{00000000-0005-0000-0000-00004E130000}"/>
    <cellStyle name="Calculation 2 2 5 6 3" xfId="49052" xr:uid="{00000000-0005-0000-0000-00004F130000}"/>
    <cellStyle name="Calculation 2 2 5 7" xfId="16548" xr:uid="{00000000-0005-0000-0000-000050130000}"/>
    <cellStyle name="Calculation 2 2 6" xfId="1415" xr:uid="{00000000-0005-0000-0000-000051130000}"/>
    <cellStyle name="Calculation 2 2 6 2" xfId="1416" xr:uid="{00000000-0005-0000-0000-000052130000}"/>
    <cellStyle name="Calculation 2 2 6 2 2" xfId="3433" xr:uid="{00000000-0005-0000-0000-000053130000}"/>
    <cellStyle name="Calculation 2 2 6 2 2 2" xfId="6056" xr:uid="{00000000-0005-0000-0000-000054130000}"/>
    <cellStyle name="Calculation 2 2 6 2 2 2 2" xfId="13034" xr:uid="{00000000-0005-0000-0000-000055130000}"/>
    <cellStyle name="Calculation 2 2 6 2 2 2 2 2" xfId="17211" xr:uid="{00000000-0005-0000-0000-000056130000}"/>
    <cellStyle name="Calculation 2 2 6 2 2 2 2 3" xfId="52539" xr:uid="{00000000-0005-0000-0000-000057130000}"/>
    <cellStyle name="Calculation 2 2 6 2 2 2 3" xfId="17212" xr:uid="{00000000-0005-0000-0000-000058130000}"/>
    <cellStyle name="Calculation 2 2 6 2 2 2 4" xfId="45571" xr:uid="{00000000-0005-0000-0000-000059130000}"/>
    <cellStyle name="Calculation 2 2 6 2 2 2 5" xfId="58135" xr:uid="{00000000-0005-0000-0000-00005A130000}"/>
    <cellStyle name="Calculation 2 2 6 2 2 3" xfId="7800" xr:uid="{00000000-0005-0000-0000-00005B130000}"/>
    <cellStyle name="Calculation 2 2 6 2 2 3 2" xfId="14776" xr:uid="{00000000-0005-0000-0000-00005C130000}"/>
    <cellStyle name="Calculation 2 2 6 2 2 3 2 2" xfId="17215" xr:uid="{00000000-0005-0000-0000-00005D130000}"/>
    <cellStyle name="Calculation 2 2 6 2 2 3 2 3" xfId="54281" xr:uid="{00000000-0005-0000-0000-00005E130000}"/>
    <cellStyle name="Calculation 2 2 6 2 2 3 3" xfId="17216" xr:uid="{00000000-0005-0000-0000-00005F130000}"/>
    <cellStyle name="Calculation 2 2 6 2 2 3 4" xfId="47313" xr:uid="{00000000-0005-0000-0000-000060130000}"/>
    <cellStyle name="Calculation 2 2 6 2 2 3 5" xfId="59877" xr:uid="{00000000-0005-0000-0000-000061130000}"/>
    <cellStyle name="Calculation 2 2 6 2 2 4" xfId="10421" xr:uid="{00000000-0005-0000-0000-000062130000}"/>
    <cellStyle name="Calculation 2 2 6 2 2 4 2" xfId="17218" xr:uid="{00000000-0005-0000-0000-000063130000}"/>
    <cellStyle name="Calculation 2 2 6 2 2 4 3" xfId="49926" xr:uid="{00000000-0005-0000-0000-000064130000}"/>
    <cellStyle name="Calculation 2 2 6 2 2 5" xfId="18191" xr:uid="{00000000-0005-0000-0000-000065130000}"/>
    <cellStyle name="Calculation 2 2 6 2 3" xfId="4311" xr:uid="{00000000-0005-0000-0000-000066130000}"/>
    <cellStyle name="Calculation 2 2 6 2 3 2" xfId="6927" xr:uid="{00000000-0005-0000-0000-000067130000}"/>
    <cellStyle name="Calculation 2 2 6 2 3 2 2" xfId="13905" xr:uid="{00000000-0005-0000-0000-000068130000}"/>
    <cellStyle name="Calculation 2 2 6 2 3 2 2 2" xfId="17222" xr:uid="{00000000-0005-0000-0000-000069130000}"/>
    <cellStyle name="Calculation 2 2 6 2 3 2 2 3" xfId="53410" xr:uid="{00000000-0005-0000-0000-00006A130000}"/>
    <cellStyle name="Calculation 2 2 6 2 3 2 3" xfId="17223" xr:uid="{00000000-0005-0000-0000-00006B130000}"/>
    <cellStyle name="Calculation 2 2 6 2 3 2 4" xfId="46442" xr:uid="{00000000-0005-0000-0000-00006C130000}"/>
    <cellStyle name="Calculation 2 2 6 2 3 2 5" xfId="59006" xr:uid="{00000000-0005-0000-0000-00006D130000}"/>
    <cellStyle name="Calculation 2 2 6 2 3 3" xfId="8678" xr:uid="{00000000-0005-0000-0000-00006E130000}"/>
    <cellStyle name="Calculation 2 2 6 2 3 3 2" xfId="15647" xr:uid="{00000000-0005-0000-0000-00006F130000}"/>
    <cellStyle name="Calculation 2 2 6 2 3 3 2 2" xfId="17226" xr:uid="{00000000-0005-0000-0000-000070130000}"/>
    <cellStyle name="Calculation 2 2 6 2 3 3 2 3" xfId="55152" xr:uid="{00000000-0005-0000-0000-000071130000}"/>
    <cellStyle name="Calculation 2 2 6 2 3 3 3" xfId="17227" xr:uid="{00000000-0005-0000-0000-000072130000}"/>
    <cellStyle name="Calculation 2 2 6 2 3 3 4" xfId="48184" xr:uid="{00000000-0005-0000-0000-000073130000}"/>
    <cellStyle name="Calculation 2 2 6 2 3 3 5" xfId="60748" xr:uid="{00000000-0005-0000-0000-000074130000}"/>
    <cellStyle name="Calculation 2 2 6 2 3 4" xfId="11292" xr:uid="{00000000-0005-0000-0000-000075130000}"/>
    <cellStyle name="Calculation 2 2 6 2 3 4 2" xfId="17229" xr:uid="{00000000-0005-0000-0000-000076130000}"/>
    <cellStyle name="Calculation 2 2 6 2 3 4 3" xfId="50797" xr:uid="{00000000-0005-0000-0000-000077130000}"/>
    <cellStyle name="Calculation 2 2 6 2 3 5" xfId="17230" xr:uid="{00000000-0005-0000-0000-000078130000}"/>
    <cellStyle name="Calculation 2 2 6 2 3 6" xfId="43829" xr:uid="{00000000-0005-0000-0000-000079130000}"/>
    <cellStyle name="Calculation 2 2 6 2 3 7" xfId="56393" xr:uid="{00000000-0005-0000-0000-00007A130000}"/>
    <cellStyle name="Calculation 2 2 6 2 4" xfId="5182" xr:uid="{00000000-0005-0000-0000-00007B130000}"/>
    <cellStyle name="Calculation 2 2 6 2 4 2" xfId="12163" xr:uid="{00000000-0005-0000-0000-00007C130000}"/>
    <cellStyle name="Calculation 2 2 6 2 4 2 2" xfId="17233" xr:uid="{00000000-0005-0000-0000-00007D130000}"/>
    <cellStyle name="Calculation 2 2 6 2 4 2 3" xfId="51668" xr:uid="{00000000-0005-0000-0000-00007E130000}"/>
    <cellStyle name="Calculation 2 2 6 2 4 3" xfId="17234" xr:uid="{00000000-0005-0000-0000-00007F130000}"/>
    <cellStyle name="Calculation 2 2 6 2 4 4" xfId="44700" xr:uid="{00000000-0005-0000-0000-000080130000}"/>
    <cellStyle name="Calculation 2 2 6 2 4 5" xfId="57264" xr:uid="{00000000-0005-0000-0000-000081130000}"/>
    <cellStyle name="Calculation 2 2 6 2 5" xfId="9549" xr:uid="{00000000-0005-0000-0000-000082130000}"/>
    <cellStyle name="Calculation 2 2 6 2 5 2" xfId="17236" xr:uid="{00000000-0005-0000-0000-000083130000}"/>
    <cellStyle name="Calculation 2 2 6 2 5 3" xfId="49055" xr:uid="{00000000-0005-0000-0000-000084130000}"/>
    <cellStyle name="Calculation 2 2 6 2 6" xfId="16551" xr:uid="{00000000-0005-0000-0000-000085130000}"/>
    <cellStyle name="Calculation 2 2 6 3" xfId="3432" xr:uid="{00000000-0005-0000-0000-000086130000}"/>
    <cellStyle name="Calculation 2 2 6 3 2" xfId="6055" xr:uid="{00000000-0005-0000-0000-000087130000}"/>
    <cellStyle name="Calculation 2 2 6 3 2 2" xfId="13033" xr:uid="{00000000-0005-0000-0000-000088130000}"/>
    <cellStyle name="Calculation 2 2 6 3 2 2 2" xfId="17240" xr:uid="{00000000-0005-0000-0000-000089130000}"/>
    <cellStyle name="Calculation 2 2 6 3 2 2 3" xfId="52538" xr:uid="{00000000-0005-0000-0000-00008A130000}"/>
    <cellStyle name="Calculation 2 2 6 3 2 3" xfId="17241" xr:uid="{00000000-0005-0000-0000-00008B130000}"/>
    <cellStyle name="Calculation 2 2 6 3 2 4" xfId="45570" xr:uid="{00000000-0005-0000-0000-00008C130000}"/>
    <cellStyle name="Calculation 2 2 6 3 2 5" xfId="58134" xr:uid="{00000000-0005-0000-0000-00008D130000}"/>
    <cellStyle name="Calculation 2 2 6 3 3" xfId="7799" xr:uid="{00000000-0005-0000-0000-00008E130000}"/>
    <cellStyle name="Calculation 2 2 6 3 3 2" xfId="14775" xr:uid="{00000000-0005-0000-0000-00008F130000}"/>
    <cellStyle name="Calculation 2 2 6 3 3 2 2" xfId="17244" xr:uid="{00000000-0005-0000-0000-000090130000}"/>
    <cellStyle name="Calculation 2 2 6 3 3 2 3" xfId="54280" xr:uid="{00000000-0005-0000-0000-000091130000}"/>
    <cellStyle name="Calculation 2 2 6 3 3 3" xfId="17245" xr:uid="{00000000-0005-0000-0000-000092130000}"/>
    <cellStyle name="Calculation 2 2 6 3 3 4" xfId="47312" xr:uid="{00000000-0005-0000-0000-000093130000}"/>
    <cellStyle name="Calculation 2 2 6 3 3 5" xfId="59876" xr:uid="{00000000-0005-0000-0000-000094130000}"/>
    <cellStyle name="Calculation 2 2 6 3 4" xfId="10420" xr:uid="{00000000-0005-0000-0000-000095130000}"/>
    <cellStyle name="Calculation 2 2 6 3 4 2" xfId="17247" xr:uid="{00000000-0005-0000-0000-000096130000}"/>
    <cellStyle name="Calculation 2 2 6 3 4 3" xfId="49925" xr:uid="{00000000-0005-0000-0000-000097130000}"/>
    <cellStyle name="Calculation 2 2 6 3 5" xfId="18188" xr:uid="{00000000-0005-0000-0000-000098130000}"/>
    <cellStyle name="Calculation 2 2 6 4" xfId="4310" xr:uid="{00000000-0005-0000-0000-000099130000}"/>
    <cellStyle name="Calculation 2 2 6 4 2" xfId="6926" xr:uid="{00000000-0005-0000-0000-00009A130000}"/>
    <cellStyle name="Calculation 2 2 6 4 2 2" xfId="13904" xr:uid="{00000000-0005-0000-0000-00009B130000}"/>
    <cellStyle name="Calculation 2 2 6 4 2 2 2" xfId="17251" xr:uid="{00000000-0005-0000-0000-00009C130000}"/>
    <cellStyle name="Calculation 2 2 6 4 2 2 3" xfId="53409" xr:uid="{00000000-0005-0000-0000-00009D130000}"/>
    <cellStyle name="Calculation 2 2 6 4 2 3" xfId="17252" xr:uid="{00000000-0005-0000-0000-00009E130000}"/>
    <cellStyle name="Calculation 2 2 6 4 2 4" xfId="46441" xr:uid="{00000000-0005-0000-0000-00009F130000}"/>
    <cellStyle name="Calculation 2 2 6 4 2 5" xfId="59005" xr:uid="{00000000-0005-0000-0000-0000A0130000}"/>
    <cellStyle name="Calculation 2 2 6 4 3" xfId="8677" xr:uid="{00000000-0005-0000-0000-0000A1130000}"/>
    <cellStyle name="Calculation 2 2 6 4 3 2" xfId="15646" xr:uid="{00000000-0005-0000-0000-0000A2130000}"/>
    <cellStyle name="Calculation 2 2 6 4 3 2 2" xfId="17255" xr:uid="{00000000-0005-0000-0000-0000A3130000}"/>
    <cellStyle name="Calculation 2 2 6 4 3 2 3" xfId="55151" xr:uid="{00000000-0005-0000-0000-0000A4130000}"/>
    <cellStyle name="Calculation 2 2 6 4 3 3" xfId="17256" xr:uid="{00000000-0005-0000-0000-0000A5130000}"/>
    <cellStyle name="Calculation 2 2 6 4 3 4" xfId="48183" xr:uid="{00000000-0005-0000-0000-0000A6130000}"/>
    <cellStyle name="Calculation 2 2 6 4 3 5" xfId="60747" xr:uid="{00000000-0005-0000-0000-0000A7130000}"/>
    <cellStyle name="Calculation 2 2 6 4 4" xfId="11291" xr:uid="{00000000-0005-0000-0000-0000A8130000}"/>
    <cellStyle name="Calculation 2 2 6 4 4 2" xfId="17258" xr:uid="{00000000-0005-0000-0000-0000A9130000}"/>
    <cellStyle name="Calculation 2 2 6 4 4 3" xfId="50796" xr:uid="{00000000-0005-0000-0000-0000AA130000}"/>
    <cellStyle name="Calculation 2 2 6 4 5" xfId="17259" xr:uid="{00000000-0005-0000-0000-0000AB130000}"/>
    <cellStyle name="Calculation 2 2 6 4 6" xfId="43828" xr:uid="{00000000-0005-0000-0000-0000AC130000}"/>
    <cellStyle name="Calculation 2 2 6 4 7" xfId="56392" xr:uid="{00000000-0005-0000-0000-0000AD130000}"/>
    <cellStyle name="Calculation 2 2 6 5" xfId="5181" xr:uid="{00000000-0005-0000-0000-0000AE130000}"/>
    <cellStyle name="Calculation 2 2 6 5 2" xfId="12162" xr:uid="{00000000-0005-0000-0000-0000AF130000}"/>
    <cellStyle name="Calculation 2 2 6 5 2 2" xfId="17262" xr:uid="{00000000-0005-0000-0000-0000B0130000}"/>
    <cellStyle name="Calculation 2 2 6 5 2 3" xfId="51667" xr:uid="{00000000-0005-0000-0000-0000B1130000}"/>
    <cellStyle name="Calculation 2 2 6 5 3" xfId="17263" xr:uid="{00000000-0005-0000-0000-0000B2130000}"/>
    <cellStyle name="Calculation 2 2 6 5 4" xfId="44699" xr:uid="{00000000-0005-0000-0000-0000B3130000}"/>
    <cellStyle name="Calculation 2 2 6 5 5" xfId="57263" xr:uid="{00000000-0005-0000-0000-0000B4130000}"/>
    <cellStyle name="Calculation 2 2 6 6" xfId="9548" xr:uid="{00000000-0005-0000-0000-0000B5130000}"/>
    <cellStyle name="Calculation 2 2 6 6 2" xfId="17265" xr:uid="{00000000-0005-0000-0000-0000B6130000}"/>
    <cellStyle name="Calculation 2 2 6 6 3" xfId="49054" xr:uid="{00000000-0005-0000-0000-0000B7130000}"/>
    <cellStyle name="Calculation 2 2 6 7" xfId="16550" xr:uid="{00000000-0005-0000-0000-0000B8130000}"/>
    <cellStyle name="Calculation 2 2 7" xfId="1417" xr:uid="{00000000-0005-0000-0000-0000B9130000}"/>
    <cellStyle name="Calculation 2 2 7 2" xfId="3434" xr:uid="{00000000-0005-0000-0000-0000BA130000}"/>
    <cellStyle name="Calculation 2 2 7 2 2" xfId="6057" xr:uid="{00000000-0005-0000-0000-0000BB130000}"/>
    <cellStyle name="Calculation 2 2 7 2 2 2" xfId="13035" xr:uid="{00000000-0005-0000-0000-0000BC130000}"/>
    <cellStyle name="Calculation 2 2 7 2 2 2 2" xfId="17270" xr:uid="{00000000-0005-0000-0000-0000BD130000}"/>
    <cellStyle name="Calculation 2 2 7 2 2 2 3" xfId="52540" xr:uid="{00000000-0005-0000-0000-0000BE130000}"/>
    <cellStyle name="Calculation 2 2 7 2 2 3" xfId="17271" xr:uid="{00000000-0005-0000-0000-0000BF130000}"/>
    <cellStyle name="Calculation 2 2 7 2 2 4" xfId="45572" xr:uid="{00000000-0005-0000-0000-0000C0130000}"/>
    <cellStyle name="Calculation 2 2 7 2 2 5" xfId="58136" xr:uid="{00000000-0005-0000-0000-0000C1130000}"/>
    <cellStyle name="Calculation 2 2 7 2 3" xfId="7801" xr:uid="{00000000-0005-0000-0000-0000C2130000}"/>
    <cellStyle name="Calculation 2 2 7 2 3 2" xfId="14777" xr:uid="{00000000-0005-0000-0000-0000C3130000}"/>
    <cellStyle name="Calculation 2 2 7 2 3 2 2" xfId="17274" xr:uid="{00000000-0005-0000-0000-0000C4130000}"/>
    <cellStyle name="Calculation 2 2 7 2 3 2 3" xfId="54282" xr:uid="{00000000-0005-0000-0000-0000C5130000}"/>
    <cellStyle name="Calculation 2 2 7 2 3 3" xfId="17275" xr:uid="{00000000-0005-0000-0000-0000C6130000}"/>
    <cellStyle name="Calculation 2 2 7 2 3 4" xfId="47314" xr:uid="{00000000-0005-0000-0000-0000C7130000}"/>
    <cellStyle name="Calculation 2 2 7 2 3 5" xfId="59878" xr:uid="{00000000-0005-0000-0000-0000C8130000}"/>
    <cellStyle name="Calculation 2 2 7 2 4" xfId="10422" xr:uid="{00000000-0005-0000-0000-0000C9130000}"/>
    <cellStyle name="Calculation 2 2 7 2 4 2" xfId="17277" xr:uid="{00000000-0005-0000-0000-0000CA130000}"/>
    <cellStyle name="Calculation 2 2 7 2 4 3" xfId="49927" xr:uid="{00000000-0005-0000-0000-0000CB130000}"/>
    <cellStyle name="Calculation 2 2 7 2 5" xfId="18193" xr:uid="{00000000-0005-0000-0000-0000CC130000}"/>
    <cellStyle name="Calculation 2 2 7 3" xfId="4312" xr:uid="{00000000-0005-0000-0000-0000CD130000}"/>
    <cellStyle name="Calculation 2 2 7 3 2" xfId="6928" xr:uid="{00000000-0005-0000-0000-0000CE130000}"/>
    <cellStyle name="Calculation 2 2 7 3 2 2" xfId="13906" xr:uid="{00000000-0005-0000-0000-0000CF130000}"/>
    <cellStyle name="Calculation 2 2 7 3 2 2 2" xfId="17281" xr:uid="{00000000-0005-0000-0000-0000D0130000}"/>
    <cellStyle name="Calculation 2 2 7 3 2 2 3" xfId="53411" xr:uid="{00000000-0005-0000-0000-0000D1130000}"/>
    <cellStyle name="Calculation 2 2 7 3 2 3" xfId="17282" xr:uid="{00000000-0005-0000-0000-0000D2130000}"/>
    <cellStyle name="Calculation 2 2 7 3 2 4" xfId="46443" xr:uid="{00000000-0005-0000-0000-0000D3130000}"/>
    <cellStyle name="Calculation 2 2 7 3 2 5" xfId="59007" xr:uid="{00000000-0005-0000-0000-0000D4130000}"/>
    <cellStyle name="Calculation 2 2 7 3 3" xfId="8679" xr:uid="{00000000-0005-0000-0000-0000D5130000}"/>
    <cellStyle name="Calculation 2 2 7 3 3 2" xfId="15648" xr:uid="{00000000-0005-0000-0000-0000D6130000}"/>
    <cellStyle name="Calculation 2 2 7 3 3 2 2" xfId="17285" xr:uid="{00000000-0005-0000-0000-0000D7130000}"/>
    <cellStyle name="Calculation 2 2 7 3 3 2 3" xfId="55153" xr:uid="{00000000-0005-0000-0000-0000D8130000}"/>
    <cellStyle name="Calculation 2 2 7 3 3 3" xfId="17286" xr:uid="{00000000-0005-0000-0000-0000D9130000}"/>
    <cellStyle name="Calculation 2 2 7 3 3 4" xfId="48185" xr:uid="{00000000-0005-0000-0000-0000DA130000}"/>
    <cellStyle name="Calculation 2 2 7 3 3 5" xfId="60749" xr:uid="{00000000-0005-0000-0000-0000DB130000}"/>
    <cellStyle name="Calculation 2 2 7 3 4" xfId="11293" xr:uid="{00000000-0005-0000-0000-0000DC130000}"/>
    <cellStyle name="Calculation 2 2 7 3 4 2" xfId="17288" xr:uid="{00000000-0005-0000-0000-0000DD130000}"/>
    <cellStyle name="Calculation 2 2 7 3 4 3" xfId="50798" xr:uid="{00000000-0005-0000-0000-0000DE130000}"/>
    <cellStyle name="Calculation 2 2 7 3 5" xfId="17289" xr:uid="{00000000-0005-0000-0000-0000DF130000}"/>
    <cellStyle name="Calculation 2 2 7 3 6" xfId="43830" xr:uid="{00000000-0005-0000-0000-0000E0130000}"/>
    <cellStyle name="Calculation 2 2 7 3 7" xfId="56394" xr:uid="{00000000-0005-0000-0000-0000E1130000}"/>
    <cellStyle name="Calculation 2 2 7 4" xfId="5183" xr:uid="{00000000-0005-0000-0000-0000E2130000}"/>
    <cellStyle name="Calculation 2 2 7 4 2" xfId="12164" xr:uid="{00000000-0005-0000-0000-0000E3130000}"/>
    <cellStyle name="Calculation 2 2 7 4 2 2" xfId="17292" xr:uid="{00000000-0005-0000-0000-0000E4130000}"/>
    <cellStyle name="Calculation 2 2 7 4 2 3" xfId="51669" xr:uid="{00000000-0005-0000-0000-0000E5130000}"/>
    <cellStyle name="Calculation 2 2 7 4 3" xfId="17293" xr:uid="{00000000-0005-0000-0000-0000E6130000}"/>
    <cellStyle name="Calculation 2 2 7 4 4" xfId="44701" xr:uid="{00000000-0005-0000-0000-0000E7130000}"/>
    <cellStyle name="Calculation 2 2 7 4 5" xfId="57265" xr:uid="{00000000-0005-0000-0000-0000E8130000}"/>
    <cellStyle name="Calculation 2 2 7 5" xfId="9550" xr:uid="{00000000-0005-0000-0000-0000E9130000}"/>
    <cellStyle name="Calculation 2 2 7 5 2" xfId="17294" xr:uid="{00000000-0005-0000-0000-0000EA130000}"/>
    <cellStyle name="Calculation 2 2 7 5 3" xfId="49056" xr:uid="{00000000-0005-0000-0000-0000EB130000}"/>
    <cellStyle name="Calculation 2 2 7 6" xfId="16552" xr:uid="{00000000-0005-0000-0000-0000EC130000}"/>
    <cellStyle name="Calculation 2 2 8" xfId="1418" xr:uid="{00000000-0005-0000-0000-0000ED130000}"/>
    <cellStyle name="Calculation 2 2 8 2" xfId="3435" xr:uid="{00000000-0005-0000-0000-0000EE130000}"/>
    <cellStyle name="Calculation 2 2 8 2 2" xfId="6058" xr:uid="{00000000-0005-0000-0000-0000EF130000}"/>
    <cellStyle name="Calculation 2 2 8 2 2 2" xfId="13036" xr:uid="{00000000-0005-0000-0000-0000F0130000}"/>
    <cellStyle name="Calculation 2 2 8 2 2 2 2" xfId="17295" xr:uid="{00000000-0005-0000-0000-0000F1130000}"/>
    <cellStyle name="Calculation 2 2 8 2 2 2 3" xfId="52541" xr:uid="{00000000-0005-0000-0000-0000F2130000}"/>
    <cellStyle name="Calculation 2 2 8 2 2 3" xfId="17296" xr:uid="{00000000-0005-0000-0000-0000F3130000}"/>
    <cellStyle name="Calculation 2 2 8 2 2 4" xfId="45573" xr:uid="{00000000-0005-0000-0000-0000F4130000}"/>
    <cellStyle name="Calculation 2 2 8 2 2 5" xfId="58137" xr:uid="{00000000-0005-0000-0000-0000F5130000}"/>
    <cellStyle name="Calculation 2 2 8 2 3" xfId="7802" xr:uid="{00000000-0005-0000-0000-0000F6130000}"/>
    <cellStyle name="Calculation 2 2 8 2 3 2" xfId="14778" xr:uid="{00000000-0005-0000-0000-0000F7130000}"/>
    <cellStyle name="Calculation 2 2 8 2 3 2 2" xfId="17297" xr:uid="{00000000-0005-0000-0000-0000F8130000}"/>
    <cellStyle name="Calculation 2 2 8 2 3 2 3" xfId="54283" xr:uid="{00000000-0005-0000-0000-0000F9130000}"/>
    <cellStyle name="Calculation 2 2 8 2 3 3" xfId="17298" xr:uid="{00000000-0005-0000-0000-0000FA130000}"/>
    <cellStyle name="Calculation 2 2 8 2 3 4" xfId="47315" xr:uid="{00000000-0005-0000-0000-0000FB130000}"/>
    <cellStyle name="Calculation 2 2 8 2 3 5" xfId="59879" xr:uid="{00000000-0005-0000-0000-0000FC130000}"/>
    <cellStyle name="Calculation 2 2 8 2 4" xfId="10423" xr:uid="{00000000-0005-0000-0000-0000FD130000}"/>
    <cellStyle name="Calculation 2 2 8 2 4 2" xfId="17299" xr:uid="{00000000-0005-0000-0000-0000FE130000}"/>
    <cellStyle name="Calculation 2 2 8 2 4 3" xfId="49928" xr:uid="{00000000-0005-0000-0000-0000FF130000}"/>
    <cellStyle name="Calculation 2 2 8 2 5" xfId="18194" xr:uid="{00000000-0005-0000-0000-000000140000}"/>
    <cellStyle name="Calculation 2 2 8 3" xfId="4313" xr:uid="{00000000-0005-0000-0000-000001140000}"/>
    <cellStyle name="Calculation 2 2 8 3 2" xfId="6929" xr:uid="{00000000-0005-0000-0000-000002140000}"/>
    <cellStyle name="Calculation 2 2 8 3 2 2" xfId="13907" xr:uid="{00000000-0005-0000-0000-000003140000}"/>
    <cellStyle name="Calculation 2 2 8 3 2 2 2" xfId="17300" xr:uid="{00000000-0005-0000-0000-000004140000}"/>
    <cellStyle name="Calculation 2 2 8 3 2 2 3" xfId="53412" xr:uid="{00000000-0005-0000-0000-000005140000}"/>
    <cellStyle name="Calculation 2 2 8 3 2 3" xfId="17301" xr:uid="{00000000-0005-0000-0000-000006140000}"/>
    <cellStyle name="Calculation 2 2 8 3 2 4" xfId="46444" xr:uid="{00000000-0005-0000-0000-000007140000}"/>
    <cellStyle name="Calculation 2 2 8 3 2 5" xfId="59008" xr:uid="{00000000-0005-0000-0000-000008140000}"/>
    <cellStyle name="Calculation 2 2 8 3 3" xfId="8680" xr:uid="{00000000-0005-0000-0000-000009140000}"/>
    <cellStyle name="Calculation 2 2 8 3 3 2" xfId="15649" xr:uid="{00000000-0005-0000-0000-00000A140000}"/>
    <cellStyle name="Calculation 2 2 8 3 3 2 2" xfId="17302" xr:uid="{00000000-0005-0000-0000-00000B140000}"/>
    <cellStyle name="Calculation 2 2 8 3 3 2 3" xfId="55154" xr:uid="{00000000-0005-0000-0000-00000C140000}"/>
    <cellStyle name="Calculation 2 2 8 3 3 3" xfId="17303" xr:uid="{00000000-0005-0000-0000-00000D140000}"/>
    <cellStyle name="Calculation 2 2 8 3 3 4" xfId="48186" xr:uid="{00000000-0005-0000-0000-00000E140000}"/>
    <cellStyle name="Calculation 2 2 8 3 3 5" xfId="60750" xr:uid="{00000000-0005-0000-0000-00000F140000}"/>
    <cellStyle name="Calculation 2 2 8 3 4" xfId="11294" xr:uid="{00000000-0005-0000-0000-000010140000}"/>
    <cellStyle name="Calculation 2 2 8 3 4 2" xfId="17304" xr:uid="{00000000-0005-0000-0000-000011140000}"/>
    <cellStyle name="Calculation 2 2 8 3 4 3" xfId="50799" xr:uid="{00000000-0005-0000-0000-000012140000}"/>
    <cellStyle name="Calculation 2 2 8 3 5" xfId="17305" xr:uid="{00000000-0005-0000-0000-000013140000}"/>
    <cellStyle name="Calculation 2 2 8 3 6" xfId="43831" xr:uid="{00000000-0005-0000-0000-000014140000}"/>
    <cellStyle name="Calculation 2 2 8 3 7" xfId="56395" xr:uid="{00000000-0005-0000-0000-000015140000}"/>
    <cellStyle name="Calculation 2 2 8 4" xfId="5184" xr:uid="{00000000-0005-0000-0000-000016140000}"/>
    <cellStyle name="Calculation 2 2 8 4 2" xfId="12165" xr:uid="{00000000-0005-0000-0000-000017140000}"/>
    <cellStyle name="Calculation 2 2 8 4 2 2" xfId="17306" xr:uid="{00000000-0005-0000-0000-000018140000}"/>
    <cellStyle name="Calculation 2 2 8 4 2 3" xfId="51670" xr:uid="{00000000-0005-0000-0000-000019140000}"/>
    <cellStyle name="Calculation 2 2 8 4 3" xfId="17307" xr:uid="{00000000-0005-0000-0000-00001A140000}"/>
    <cellStyle name="Calculation 2 2 8 4 4" xfId="44702" xr:uid="{00000000-0005-0000-0000-00001B140000}"/>
    <cellStyle name="Calculation 2 2 8 4 5" xfId="57266" xr:uid="{00000000-0005-0000-0000-00001C140000}"/>
    <cellStyle name="Calculation 2 2 8 5" xfId="9551" xr:uid="{00000000-0005-0000-0000-00001D140000}"/>
    <cellStyle name="Calculation 2 2 8 5 2" xfId="17309" xr:uid="{00000000-0005-0000-0000-00001E140000}"/>
    <cellStyle name="Calculation 2 2 8 5 3" xfId="49057" xr:uid="{00000000-0005-0000-0000-00001F140000}"/>
    <cellStyle name="Calculation 2 2 8 6" xfId="16553" xr:uid="{00000000-0005-0000-0000-000020140000}"/>
    <cellStyle name="Calculation 2 2 9" xfId="1419" xr:uid="{00000000-0005-0000-0000-000021140000}"/>
    <cellStyle name="Calculation 2 2 9 2" xfId="3436" xr:uid="{00000000-0005-0000-0000-000022140000}"/>
    <cellStyle name="Calculation 2 2 9 2 2" xfId="6059" xr:uid="{00000000-0005-0000-0000-000023140000}"/>
    <cellStyle name="Calculation 2 2 9 2 2 2" xfId="13037" xr:uid="{00000000-0005-0000-0000-000024140000}"/>
    <cellStyle name="Calculation 2 2 9 2 2 2 2" xfId="17314" xr:uid="{00000000-0005-0000-0000-000025140000}"/>
    <cellStyle name="Calculation 2 2 9 2 2 2 3" xfId="52542" xr:uid="{00000000-0005-0000-0000-000026140000}"/>
    <cellStyle name="Calculation 2 2 9 2 2 3" xfId="17315" xr:uid="{00000000-0005-0000-0000-000027140000}"/>
    <cellStyle name="Calculation 2 2 9 2 2 4" xfId="45574" xr:uid="{00000000-0005-0000-0000-000028140000}"/>
    <cellStyle name="Calculation 2 2 9 2 2 5" xfId="58138" xr:uid="{00000000-0005-0000-0000-000029140000}"/>
    <cellStyle name="Calculation 2 2 9 2 3" xfId="7803" xr:uid="{00000000-0005-0000-0000-00002A140000}"/>
    <cellStyle name="Calculation 2 2 9 2 3 2" xfId="14779" xr:uid="{00000000-0005-0000-0000-00002B140000}"/>
    <cellStyle name="Calculation 2 2 9 2 3 2 2" xfId="17318" xr:uid="{00000000-0005-0000-0000-00002C140000}"/>
    <cellStyle name="Calculation 2 2 9 2 3 2 3" xfId="54284" xr:uid="{00000000-0005-0000-0000-00002D140000}"/>
    <cellStyle name="Calculation 2 2 9 2 3 3" xfId="17319" xr:uid="{00000000-0005-0000-0000-00002E140000}"/>
    <cellStyle name="Calculation 2 2 9 2 3 4" xfId="47316" xr:uid="{00000000-0005-0000-0000-00002F140000}"/>
    <cellStyle name="Calculation 2 2 9 2 3 5" xfId="59880" xr:uid="{00000000-0005-0000-0000-000030140000}"/>
    <cellStyle name="Calculation 2 2 9 2 4" xfId="10424" xr:uid="{00000000-0005-0000-0000-000031140000}"/>
    <cellStyle name="Calculation 2 2 9 2 4 2" xfId="17321" xr:uid="{00000000-0005-0000-0000-000032140000}"/>
    <cellStyle name="Calculation 2 2 9 2 4 3" xfId="49929" xr:uid="{00000000-0005-0000-0000-000033140000}"/>
    <cellStyle name="Calculation 2 2 9 2 5" xfId="18195" xr:uid="{00000000-0005-0000-0000-000034140000}"/>
    <cellStyle name="Calculation 2 2 9 3" xfId="4314" xr:uid="{00000000-0005-0000-0000-000035140000}"/>
    <cellStyle name="Calculation 2 2 9 3 2" xfId="6930" xr:uid="{00000000-0005-0000-0000-000036140000}"/>
    <cellStyle name="Calculation 2 2 9 3 2 2" xfId="13908" xr:uid="{00000000-0005-0000-0000-000037140000}"/>
    <cellStyle name="Calculation 2 2 9 3 2 2 2" xfId="17325" xr:uid="{00000000-0005-0000-0000-000038140000}"/>
    <cellStyle name="Calculation 2 2 9 3 2 2 3" xfId="53413" xr:uid="{00000000-0005-0000-0000-000039140000}"/>
    <cellStyle name="Calculation 2 2 9 3 2 3" xfId="17326" xr:uid="{00000000-0005-0000-0000-00003A140000}"/>
    <cellStyle name="Calculation 2 2 9 3 2 4" xfId="46445" xr:uid="{00000000-0005-0000-0000-00003B140000}"/>
    <cellStyle name="Calculation 2 2 9 3 2 5" xfId="59009" xr:uid="{00000000-0005-0000-0000-00003C140000}"/>
    <cellStyle name="Calculation 2 2 9 3 3" xfId="8681" xr:uid="{00000000-0005-0000-0000-00003D140000}"/>
    <cellStyle name="Calculation 2 2 9 3 3 2" xfId="15650" xr:uid="{00000000-0005-0000-0000-00003E140000}"/>
    <cellStyle name="Calculation 2 2 9 3 3 2 2" xfId="17329" xr:uid="{00000000-0005-0000-0000-00003F140000}"/>
    <cellStyle name="Calculation 2 2 9 3 3 2 3" xfId="55155" xr:uid="{00000000-0005-0000-0000-000040140000}"/>
    <cellStyle name="Calculation 2 2 9 3 3 3" xfId="17330" xr:uid="{00000000-0005-0000-0000-000041140000}"/>
    <cellStyle name="Calculation 2 2 9 3 3 4" xfId="48187" xr:uid="{00000000-0005-0000-0000-000042140000}"/>
    <cellStyle name="Calculation 2 2 9 3 3 5" xfId="60751" xr:uid="{00000000-0005-0000-0000-000043140000}"/>
    <cellStyle name="Calculation 2 2 9 3 4" xfId="11295" xr:uid="{00000000-0005-0000-0000-000044140000}"/>
    <cellStyle name="Calculation 2 2 9 3 4 2" xfId="17332" xr:uid="{00000000-0005-0000-0000-000045140000}"/>
    <cellStyle name="Calculation 2 2 9 3 4 3" xfId="50800" xr:uid="{00000000-0005-0000-0000-000046140000}"/>
    <cellStyle name="Calculation 2 2 9 3 5" xfId="17333" xr:uid="{00000000-0005-0000-0000-000047140000}"/>
    <cellStyle name="Calculation 2 2 9 3 6" xfId="43832" xr:uid="{00000000-0005-0000-0000-000048140000}"/>
    <cellStyle name="Calculation 2 2 9 3 7" xfId="56396" xr:uid="{00000000-0005-0000-0000-000049140000}"/>
    <cellStyle name="Calculation 2 2 9 4" xfId="5185" xr:uid="{00000000-0005-0000-0000-00004A140000}"/>
    <cellStyle name="Calculation 2 2 9 4 2" xfId="12166" xr:uid="{00000000-0005-0000-0000-00004B140000}"/>
    <cellStyle name="Calculation 2 2 9 4 2 2" xfId="17336" xr:uid="{00000000-0005-0000-0000-00004C140000}"/>
    <cellStyle name="Calculation 2 2 9 4 2 3" xfId="51671" xr:uid="{00000000-0005-0000-0000-00004D140000}"/>
    <cellStyle name="Calculation 2 2 9 4 3" xfId="17337" xr:uid="{00000000-0005-0000-0000-00004E140000}"/>
    <cellStyle name="Calculation 2 2 9 4 4" xfId="44703" xr:uid="{00000000-0005-0000-0000-00004F140000}"/>
    <cellStyle name="Calculation 2 2 9 4 5" xfId="57267" xr:uid="{00000000-0005-0000-0000-000050140000}"/>
    <cellStyle name="Calculation 2 2 9 5" xfId="9552" xr:uid="{00000000-0005-0000-0000-000051140000}"/>
    <cellStyle name="Calculation 2 2 9 5 2" xfId="17339" xr:uid="{00000000-0005-0000-0000-000052140000}"/>
    <cellStyle name="Calculation 2 2 9 5 3" xfId="49058" xr:uid="{00000000-0005-0000-0000-000053140000}"/>
    <cellStyle name="Calculation 2 2 9 6" xfId="16554" xr:uid="{00000000-0005-0000-0000-000054140000}"/>
    <cellStyle name="Calculation 2 3" xfId="1420" xr:uid="{00000000-0005-0000-0000-000055140000}"/>
    <cellStyle name="Calculation 2 3 10" xfId="1421" xr:uid="{00000000-0005-0000-0000-000056140000}"/>
    <cellStyle name="Calculation 2 3 10 2" xfId="3438" xr:uid="{00000000-0005-0000-0000-000057140000}"/>
    <cellStyle name="Calculation 2 3 10 2 2" xfId="6061" xr:uid="{00000000-0005-0000-0000-000058140000}"/>
    <cellStyle name="Calculation 2 3 10 2 2 2" xfId="13039" xr:uid="{00000000-0005-0000-0000-000059140000}"/>
    <cellStyle name="Calculation 2 3 10 2 2 2 2" xfId="17345" xr:uid="{00000000-0005-0000-0000-00005A140000}"/>
    <cellStyle name="Calculation 2 3 10 2 2 2 3" xfId="52544" xr:uid="{00000000-0005-0000-0000-00005B140000}"/>
    <cellStyle name="Calculation 2 3 10 2 2 3" xfId="17346" xr:uid="{00000000-0005-0000-0000-00005C140000}"/>
    <cellStyle name="Calculation 2 3 10 2 2 4" xfId="45576" xr:uid="{00000000-0005-0000-0000-00005D140000}"/>
    <cellStyle name="Calculation 2 3 10 2 2 5" xfId="58140" xr:uid="{00000000-0005-0000-0000-00005E140000}"/>
    <cellStyle name="Calculation 2 3 10 2 3" xfId="7805" xr:uid="{00000000-0005-0000-0000-00005F140000}"/>
    <cellStyle name="Calculation 2 3 10 2 3 2" xfId="14781" xr:uid="{00000000-0005-0000-0000-000060140000}"/>
    <cellStyle name="Calculation 2 3 10 2 3 2 2" xfId="17349" xr:uid="{00000000-0005-0000-0000-000061140000}"/>
    <cellStyle name="Calculation 2 3 10 2 3 2 3" xfId="54286" xr:uid="{00000000-0005-0000-0000-000062140000}"/>
    <cellStyle name="Calculation 2 3 10 2 3 3" xfId="17350" xr:uid="{00000000-0005-0000-0000-000063140000}"/>
    <cellStyle name="Calculation 2 3 10 2 3 4" xfId="47318" xr:uid="{00000000-0005-0000-0000-000064140000}"/>
    <cellStyle name="Calculation 2 3 10 2 3 5" xfId="59882" xr:uid="{00000000-0005-0000-0000-000065140000}"/>
    <cellStyle name="Calculation 2 3 10 2 4" xfId="10426" xr:uid="{00000000-0005-0000-0000-000066140000}"/>
    <cellStyle name="Calculation 2 3 10 2 4 2" xfId="17352" xr:uid="{00000000-0005-0000-0000-000067140000}"/>
    <cellStyle name="Calculation 2 3 10 2 4 3" xfId="49931" xr:uid="{00000000-0005-0000-0000-000068140000}"/>
    <cellStyle name="Calculation 2 3 10 2 5" xfId="18199" xr:uid="{00000000-0005-0000-0000-000069140000}"/>
    <cellStyle name="Calculation 2 3 10 3" xfId="4316" xr:uid="{00000000-0005-0000-0000-00006A140000}"/>
    <cellStyle name="Calculation 2 3 10 3 2" xfId="6932" xr:uid="{00000000-0005-0000-0000-00006B140000}"/>
    <cellStyle name="Calculation 2 3 10 3 2 2" xfId="13910" xr:uid="{00000000-0005-0000-0000-00006C140000}"/>
    <cellStyle name="Calculation 2 3 10 3 2 2 2" xfId="17356" xr:uid="{00000000-0005-0000-0000-00006D140000}"/>
    <cellStyle name="Calculation 2 3 10 3 2 2 3" xfId="53415" xr:uid="{00000000-0005-0000-0000-00006E140000}"/>
    <cellStyle name="Calculation 2 3 10 3 2 3" xfId="17357" xr:uid="{00000000-0005-0000-0000-00006F140000}"/>
    <cellStyle name="Calculation 2 3 10 3 2 4" xfId="46447" xr:uid="{00000000-0005-0000-0000-000070140000}"/>
    <cellStyle name="Calculation 2 3 10 3 2 5" xfId="59011" xr:uid="{00000000-0005-0000-0000-000071140000}"/>
    <cellStyle name="Calculation 2 3 10 3 3" xfId="8683" xr:uid="{00000000-0005-0000-0000-000072140000}"/>
    <cellStyle name="Calculation 2 3 10 3 3 2" xfId="15652" xr:uid="{00000000-0005-0000-0000-000073140000}"/>
    <cellStyle name="Calculation 2 3 10 3 3 2 2" xfId="17360" xr:uid="{00000000-0005-0000-0000-000074140000}"/>
    <cellStyle name="Calculation 2 3 10 3 3 2 3" xfId="55157" xr:uid="{00000000-0005-0000-0000-000075140000}"/>
    <cellStyle name="Calculation 2 3 10 3 3 3" xfId="17361" xr:uid="{00000000-0005-0000-0000-000076140000}"/>
    <cellStyle name="Calculation 2 3 10 3 3 4" xfId="48189" xr:uid="{00000000-0005-0000-0000-000077140000}"/>
    <cellStyle name="Calculation 2 3 10 3 3 5" xfId="60753" xr:uid="{00000000-0005-0000-0000-000078140000}"/>
    <cellStyle name="Calculation 2 3 10 3 4" xfId="11297" xr:uid="{00000000-0005-0000-0000-000079140000}"/>
    <cellStyle name="Calculation 2 3 10 3 4 2" xfId="17363" xr:uid="{00000000-0005-0000-0000-00007A140000}"/>
    <cellStyle name="Calculation 2 3 10 3 4 3" xfId="50802" xr:uid="{00000000-0005-0000-0000-00007B140000}"/>
    <cellStyle name="Calculation 2 3 10 3 5" xfId="17364" xr:uid="{00000000-0005-0000-0000-00007C140000}"/>
    <cellStyle name="Calculation 2 3 10 3 6" xfId="43834" xr:uid="{00000000-0005-0000-0000-00007D140000}"/>
    <cellStyle name="Calculation 2 3 10 3 7" xfId="56398" xr:uid="{00000000-0005-0000-0000-00007E140000}"/>
    <cellStyle name="Calculation 2 3 10 4" xfId="5187" xr:uid="{00000000-0005-0000-0000-00007F140000}"/>
    <cellStyle name="Calculation 2 3 10 4 2" xfId="12168" xr:uid="{00000000-0005-0000-0000-000080140000}"/>
    <cellStyle name="Calculation 2 3 10 4 2 2" xfId="17367" xr:uid="{00000000-0005-0000-0000-000081140000}"/>
    <cellStyle name="Calculation 2 3 10 4 2 3" xfId="51673" xr:uid="{00000000-0005-0000-0000-000082140000}"/>
    <cellStyle name="Calculation 2 3 10 4 3" xfId="17368" xr:uid="{00000000-0005-0000-0000-000083140000}"/>
    <cellStyle name="Calculation 2 3 10 4 4" xfId="44705" xr:uid="{00000000-0005-0000-0000-000084140000}"/>
    <cellStyle name="Calculation 2 3 10 4 5" xfId="57269" xr:uid="{00000000-0005-0000-0000-000085140000}"/>
    <cellStyle name="Calculation 2 3 10 5" xfId="9554" xr:uid="{00000000-0005-0000-0000-000086140000}"/>
    <cellStyle name="Calculation 2 3 10 5 2" xfId="17370" xr:uid="{00000000-0005-0000-0000-000087140000}"/>
    <cellStyle name="Calculation 2 3 10 5 3" xfId="49060" xr:uid="{00000000-0005-0000-0000-000088140000}"/>
    <cellStyle name="Calculation 2 3 10 6" xfId="16556" xr:uid="{00000000-0005-0000-0000-000089140000}"/>
    <cellStyle name="Calculation 2 3 11" xfId="3437" xr:uid="{00000000-0005-0000-0000-00008A140000}"/>
    <cellStyle name="Calculation 2 3 11 2" xfId="6060" xr:uid="{00000000-0005-0000-0000-00008B140000}"/>
    <cellStyle name="Calculation 2 3 11 2 2" xfId="13038" xr:uid="{00000000-0005-0000-0000-00008C140000}"/>
    <cellStyle name="Calculation 2 3 11 2 2 2" xfId="17374" xr:uid="{00000000-0005-0000-0000-00008D140000}"/>
    <cellStyle name="Calculation 2 3 11 2 2 3" xfId="52543" xr:uid="{00000000-0005-0000-0000-00008E140000}"/>
    <cellStyle name="Calculation 2 3 11 2 3" xfId="17375" xr:uid="{00000000-0005-0000-0000-00008F140000}"/>
    <cellStyle name="Calculation 2 3 11 2 4" xfId="45575" xr:uid="{00000000-0005-0000-0000-000090140000}"/>
    <cellStyle name="Calculation 2 3 11 2 5" xfId="58139" xr:uid="{00000000-0005-0000-0000-000091140000}"/>
    <cellStyle name="Calculation 2 3 11 3" xfId="7804" xr:uid="{00000000-0005-0000-0000-000092140000}"/>
    <cellStyle name="Calculation 2 3 11 3 2" xfId="14780" xr:uid="{00000000-0005-0000-0000-000093140000}"/>
    <cellStyle name="Calculation 2 3 11 3 2 2" xfId="17378" xr:uid="{00000000-0005-0000-0000-000094140000}"/>
    <cellStyle name="Calculation 2 3 11 3 2 3" xfId="54285" xr:uid="{00000000-0005-0000-0000-000095140000}"/>
    <cellStyle name="Calculation 2 3 11 3 3" xfId="17379" xr:uid="{00000000-0005-0000-0000-000096140000}"/>
    <cellStyle name="Calculation 2 3 11 3 4" xfId="47317" xr:uid="{00000000-0005-0000-0000-000097140000}"/>
    <cellStyle name="Calculation 2 3 11 3 5" xfId="59881" xr:uid="{00000000-0005-0000-0000-000098140000}"/>
    <cellStyle name="Calculation 2 3 11 4" xfId="10425" xr:uid="{00000000-0005-0000-0000-000099140000}"/>
    <cellStyle name="Calculation 2 3 11 4 2" xfId="17381" xr:uid="{00000000-0005-0000-0000-00009A140000}"/>
    <cellStyle name="Calculation 2 3 11 4 3" xfId="49930" xr:uid="{00000000-0005-0000-0000-00009B140000}"/>
    <cellStyle name="Calculation 2 3 11 5" xfId="18198" xr:uid="{00000000-0005-0000-0000-00009C140000}"/>
    <cellStyle name="Calculation 2 3 12" xfId="4315" xr:uid="{00000000-0005-0000-0000-00009D140000}"/>
    <cellStyle name="Calculation 2 3 12 2" xfId="6931" xr:uid="{00000000-0005-0000-0000-00009E140000}"/>
    <cellStyle name="Calculation 2 3 12 2 2" xfId="13909" xr:uid="{00000000-0005-0000-0000-00009F140000}"/>
    <cellStyle name="Calculation 2 3 12 2 2 2" xfId="17385" xr:uid="{00000000-0005-0000-0000-0000A0140000}"/>
    <cellStyle name="Calculation 2 3 12 2 2 3" xfId="53414" xr:uid="{00000000-0005-0000-0000-0000A1140000}"/>
    <cellStyle name="Calculation 2 3 12 2 3" xfId="17386" xr:uid="{00000000-0005-0000-0000-0000A2140000}"/>
    <cellStyle name="Calculation 2 3 12 2 4" xfId="46446" xr:uid="{00000000-0005-0000-0000-0000A3140000}"/>
    <cellStyle name="Calculation 2 3 12 2 5" xfId="59010" xr:uid="{00000000-0005-0000-0000-0000A4140000}"/>
    <cellStyle name="Calculation 2 3 12 3" xfId="8682" xr:uid="{00000000-0005-0000-0000-0000A5140000}"/>
    <cellStyle name="Calculation 2 3 12 3 2" xfId="15651" xr:uid="{00000000-0005-0000-0000-0000A6140000}"/>
    <cellStyle name="Calculation 2 3 12 3 2 2" xfId="17389" xr:uid="{00000000-0005-0000-0000-0000A7140000}"/>
    <cellStyle name="Calculation 2 3 12 3 2 3" xfId="55156" xr:uid="{00000000-0005-0000-0000-0000A8140000}"/>
    <cellStyle name="Calculation 2 3 12 3 3" xfId="17390" xr:uid="{00000000-0005-0000-0000-0000A9140000}"/>
    <cellStyle name="Calculation 2 3 12 3 4" xfId="48188" xr:uid="{00000000-0005-0000-0000-0000AA140000}"/>
    <cellStyle name="Calculation 2 3 12 3 5" xfId="60752" xr:uid="{00000000-0005-0000-0000-0000AB140000}"/>
    <cellStyle name="Calculation 2 3 12 4" xfId="11296" xr:uid="{00000000-0005-0000-0000-0000AC140000}"/>
    <cellStyle name="Calculation 2 3 12 4 2" xfId="17392" xr:uid="{00000000-0005-0000-0000-0000AD140000}"/>
    <cellStyle name="Calculation 2 3 12 4 3" xfId="50801" xr:uid="{00000000-0005-0000-0000-0000AE140000}"/>
    <cellStyle name="Calculation 2 3 12 5" xfId="17393" xr:uid="{00000000-0005-0000-0000-0000AF140000}"/>
    <cellStyle name="Calculation 2 3 12 6" xfId="43833" xr:uid="{00000000-0005-0000-0000-0000B0140000}"/>
    <cellStyle name="Calculation 2 3 12 7" xfId="56397" xr:uid="{00000000-0005-0000-0000-0000B1140000}"/>
    <cellStyle name="Calculation 2 3 13" xfId="5186" xr:uid="{00000000-0005-0000-0000-0000B2140000}"/>
    <cellStyle name="Calculation 2 3 13 2" xfId="12167" xr:uid="{00000000-0005-0000-0000-0000B3140000}"/>
    <cellStyle name="Calculation 2 3 13 2 2" xfId="17396" xr:uid="{00000000-0005-0000-0000-0000B4140000}"/>
    <cellStyle name="Calculation 2 3 13 2 3" xfId="51672" xr:uid="{00000000-0005-0000-0000-0000B5140000}"/>
    <cellStyle name="Calculation 2 3 13 3" xfId="17397" xr:uid="{00000000-0005-0000-0000-0000B6140000}"/>
    <cellStyle name="Calculation 2 3 13 4" xfId="44704" xr:uid="{00000000-0005-0000-0000-0000B7140000}"/>
    <cellStyle name="Calculation 2 3 13 5" xfId="57268" xr:uid="{00000000-0005-0000-0000-0000B8140000}"/>
    <cellStyle name="Calculation 2 3 14" xfId="9553" xr:uid="{00000000-0005-0000-0000-0000B9140000}"/>
    <cellStyle name="Calculation 2 3 14 2" xfId="17399" xr:uid="{00000000-0005-0000-0000-0000BA140000}"/>
    <cellStyle name="Calculation 2 3 14 3" xfId="49059" xr:uid="{00000000-0005-0000-0000-0000BB140000}"/>
    <cellStyle name="Calculation 2 3 15" xfId="16555" xr:uid="{00000000-0005-0000-0000-0000BC140000}"/>
    <cellStyle name="Calculation 2 3 2" xfId="1422" xr:uid="{00000000-0005-0000-0000-0000BD140000}"/>
    <cellStyle name="Calculation 2 3 2 2" xfId="1423" xr:uid="{00000000-0005-0000-0000-0000BE140000}"/>
    <cellStyle name="Calculation 2 3 2 2 2" xfId="3440" xr:uid="{00000000-0005-0000-0000-0000BF140000}"/>
    <cellStyle name="Calculation 2 3 2 2 2 2" xfId="6063" xr:uid="{00000000-0005-0000-0000-0000C0140000}"/>
    <cellStyle name="Calculation 2 3 2 2 2 2 2" xfId="13041" xr:uid="{00000000-0005-0000-0000-0000C1140000}"/>
    <cellStyle name="Calculation 2 3 2 2 2 2 2 2" xfId="17405" xr:uid="{00000000-0005-0000-0000-0000C2140000}"/>
    <cellStyle name="Calculation 2 3 2 2 2 2 2 3" xfId="52546" xr:uid="{00000000-0005-0000-0000-0000C3140000}"/>
    <cellStyle name="Calculation 2 3 2 2 2 2 3" xfId="17406" xr:uid="{00000000-0005-0000-0000-0000C4140000}"/>
    <cellStyle name="Calculation 2 3 2 2 2 2 4" xfId="45578" xr:uid="{00000000-0005-0000-0000-0000C5140000}"/>
    <cellStyle name="Calculation 2 3 2 2 2 2 5" xfId="58142" xr:uid="{00000000-0005-0000-0000-0000C6140000}"/>
    <cellStyle name="Calculation 2 3 2 2 2 3" xfId="7807" xr:uid="{00000000-0005-0000-0000-0000C7140000}"/>
    <cellStyle name="Calculation 2 3 2 2 2 3 2" xfId="14783" xr:uid="{00000000-0005-0000-0000-0000C8140000}"/>
    <cellStyle name="Calculation 2 3 2 2 2 3 2 2" xfId="17409" xr:uid="{00000000-0005-0000-0000-0000C9140000}"/>
    <cellStyle name="Calculation 2 3 2 2 2 3 2 3" xfId="54288" xr:uid="{00000000-0005-0000-0000-0000CA140000}"/>
    <cellStyle name="Calculation 2 3 2 2 2 3 3" xfId="17410" xr:uid="{00000000-0005-0000-0000-0000CB140000}"/>
    <cellStyle name="Calculation 2 3 2 2 2 3 4" xfId="47320" xr:uid="{00000000-0005-0000-0000-0000CC140000}"/>
    <cellStyle name="Calculation 2 3 2 2 2 3 5" xfId="59884" xr:uid="{00000000-0005-0000-0000-0000CD140000}"/>
    <cellStyle name="Calculation 2 3 2 2 2 4" xfId="10428" xr:uid="{00000000-0005-0000-0000-0000CE140000}"/>
    <cellStyle name="Calculation 2 3 2 2 2 4 2" xfId="17412" xr:uid="{00000000-0005-0000-0000-0000CF140000}"/>
    <cellStyle name="Calculation 2 3 2 2 2 4 3" xfId="49933" xr:uid="{00000000-0005-0000-0000-0000D0140000}"/>
    <cellStyle name="Calculation 2 3 2 2 2 5" xfId="18204" xr:uid="{00000000-0005-0000-0000-0000D1140000}"/>
    <cellStyle name="Calculation 2 3 2 2 3" xfId="4318" xr:uid="{00000000-0005-0000-0000-0000D2140000}"/>
    <cellStyle name="Calculation 2 3 2 2 3 2" xfId="6934" xr:uid="{00000000-0005-0000-0000-0000D3140000}"/>
    <cellStyle name="Calculation 2 3 2 2 3 2 2" xfId="13912" xr:uid="{00000000-0005-0000-0000-0000D4140000}"/>
    <cellStyle name="Calculation 2 3 2 2 3 2 2 2" xfId="17416" xr:uid="{00000000-0005-0000-0000-0000D5140000}"/>
    <cellStyle name="Calculation 2 3 2 2 3 2 2 3" xfId="53417" xr:uid="{00000000-0005-0000-0000-0000D6140000}"/>
    <cellStyle name="Calculation 2 3 2 2 3 2 3" xfId="17417" xr:uid="{00000000-0005-0000-0000-0000D7140000}"/>
    <cellStyle name="Calculation 2 3 2 2 3 2 4" xfId="46449" xr:uid="{00000000-0005-0000-0000-0000D8140000}"/>
    <cellStyle name="Calculation 2 3 2 2 3 2 5" xfId="59013" xr:uid="{00000000-0005-0000-0000-0000D9140000}"/>
    <cellStyle name="Calculation 2 3 2 2 3 3" xfId="8685" xr:uid="{00000000-0005-0000-0000-0000DA140000}"/>
    <cellStyle name="Calculation 2 3 2 2 3 3 2" xfId="15654" xr:uid="{00000000-0005-0000-0000-0000DB140000}"/>
    <cellStyle name="Calculation 2 3 2 2 3 3 2 2" xfId="17420" xr:uid="{00000000-0005-0000-0000-0000DC140000}"/>
    <cellStyle name="Calculation 2 3 2 2 3 3 2 3" xfId="55159" xr:uid="{00000000-0005-0000-0000-0000DD140000}"/>
    <cellStyle name="Calculation 2 3 2 2 3 3 3" xfId="17421" xr:uid="{00000000-0005-0000-0000-0000DE140000}"/>
    <cellStyle name="Calculation 2 3 2 2 3 3 4" xfId="48191" xr:uid="{00000000-0005-0000-0000-0000DF140000}"/>
    <cellStyle name="Calculation 2 3 2 2 3 3 5" xfId="60755" xr:uid="{00000000-0005-0000-0000-0000E0140000}"/>
    <cellStyle name="Calculation 2 3 2 2 3 4" xfId="11299" xr:uid="{00000000-0005-0000-0000-0000E1140000}"/>
    <cellStyle name="Calculation 2 3 2 2 3 4 2" xfId="17423" xr:uid="{00000000-0005-0000-0000-0000E2140000}"/>
    <cellStyle name="Calculation 2 3 2 2 3 4 3" xfId="50804" xr:uid="{00000000-0005-0000-0000-0000E3140000}"/>
    <cellStyle name="Calculation 2 3 2 2 3 5" xfId="17424" xr:uid="{00000000-0005-0000-0000-0000E4140000}"/>
    <cellStyle name="Calculation 2 3 2 2 3 6" xfId="43836" xr:uid="{00000000-0005-0000-0000-0000E5140000}"/>
    <cellStyle name="Calculation 2 3 2 2 3 7" xfId="56400" xr:uid="{00000000-0005-0000-0000-0000E6140000}"/>
    <cellStyle name="Calculation 2 3 2 2 4" xfId="5189" xr:uid="{00000000-0005-0000-0000-0000E7140000}"/>
    <cellStyle name="Calculation 2 3 2 2 4 2" xfId="12170" xr:uid="{00000000-0005-0000-0000-0000E8140000}"/>
    <cellStyle name="Calculation 2 3 2 2 4 2 2" xfId="17427" xr:uid="{00000000-0005-0000-0000-0000E9140000}"/>
    <cellStyle name="Calculation 2 3 2 2 4 2 3" xfId="51675" xr:uid="{00000000-0005-0000-0000-0000EA140000}"/>
    <cellStyle name="Calculation 2 3 2 2 4 3" xfId="17428" xr:uid="{00000000-0005-0000-0000-0000EB140000}"/>
    <cellStyle name="Calculation 2 3 2 2 4 4" xfId="44707" xr:uid="{00000000-0005-0000-0000-0000EC140000}"/>
    <cellStyle name="Calculation 2 3 2 2 4 5" xfId="57271" xr:uid="{00000000-0005-0000-0000-0000ED140000}"/>
    <cellStyle name="Calculation 2 3 2 2 5" xfId="9556" xr:uid="{00000000-0005-0000-0000-0000EE140000}"/>
    <cellStyle name="Calculation 2 3 2 2 5 2" xfId="17430" xr:uid="{00000000-0005-0000-0000-0000EF140000}"/>
    <cellStyle name="Calculation 2 3 2 2 5 3" xfId="49062" xr:uid="{00000000-0005-0000-0000-0000F0140000}"/>
    <cellStyle name="Calculation 2 3 2 2 6" xfId="16558" xr:uid="{00000000-0005-0000-0000-0000F1140000}"/>
    <cellStyle name="Calculation 2 3 2 3" xfId="3439" xr:uid="{00000000-0005-0000-0000-0000F2140000}"/>
    <cellStyle name="Calculation 2 3 2 3 2" xfId="6062" xr:uid="{00000000-0005-0000-0000-0000F3140000}"/>
    <cellStyle name="Calculation 2 3 2 3 2 2" xfId="13040" xr:uid="{00000000-0005-0000-0000-0000F4140000}"/>
    <cellStyle name="Calculation 2 3 2 3 2 2 2" xfId="17434" xr:uid="{00000000-0005-0000-0000-0000F5140000}"/>
    <cellStyle name="Calculation 2 3 2 3 2 2 3" xfId="52545" xr:uid="{00000000-0005-0000-0000-0000F6140000}"/>
    <cellStyle name="Calculation 2 3 2 3 2 3" xfId="17435" xr:uid="{00000000-0005-0000-0000-0000F7140000}"/>
    <cellStyle name="Calculation 2 3 2 3 2 4" xfId="45577" xr:uid="{00000000-0005-0000-0000-0000F8140000}"/>
    <cellStyle name="Calculation 2 3 2 3 2 5" xfId="58141" xr:uid="{00000000-0005-0000-0000-0000F9140000}"/>
    <cellStyle name="Calculation 2 3 2 3 3" xfId="7806" xr:uid="{00000000-0005-0000-0000-0000FA140000}"/>
    <cellStyle name="Calculation 2 3 2 3 3 2" xfId="14782" xr:uid="{00000000-0005-0000-0000-0000FB140000}"/>
    <cellStyle name="Calculation 2 3 2 3 3 2 2" xfId="17438" xr:uid="{00000000-0005-0000-0000-0000FC140000}"/>
    <cellStyle name="Calculation 2 3 2 3 3 2 3" xfId="54287" xr:uid="{00000000-0005-0000-0000-0000FD140000}"/>
    <cellStyle name="Calculation 2 3 2 3 3 3" xfId="17439" xr:uid="{00000000-0005-0000-0000-0000FE140000}"/>
    <cellStyle name="Calculation 2 3 2 3 3 4" xfId="47319" xr:uid="{00000000-0005-0000-0000-0000FF140000}"/>
    <cellStyle name="Calculation 2 3 2 3 3 5" xfId="59883" xr:uid="{00000000-0005-0000-0000-000000150000}"/>
    <cellStyle name="Calculation 2 3 2 3 4" xfId="10427" xr:uid="{00000000-0005-0000-0000-000001150000}"/>
    <cellStyle name="Calculation 2 3 2 3 4 2" xfId="17441" xr:uid="{00000000-0005-0000-0000-000002150000}"/>
    <cellStyle name="Calculation 2 3 2 3 4 3" xfId="49932" xr:uid="{00000000-0005-0000-0000-000003150000}"/>
    <cellStyle name="Calculation 2 3 2 3 5" xfId="18202" xr:uid="{00000000-0005-0000-0000-000004150000}"/>
    <cellStyle name="Calculation 2 3 2 4" xfId="4317" xr:uid="{00000000-0005-0000-0000-000005150000}"/>
    <cellStyle name="Calculation 2 3 2 4 2" xfId="6933" xr:uid="{00000000-0005-0000-0000-000006150000}"/>
    <cellStyle name="Calculation 2 3 2 4 2 2" xfId="13911" xr:uid="{00000000-0005-0000-0000-000007150000}"/>
    <cellStyle name="Calculation 2 3 2 4 2 2 2" xfId="17444" xr:uid="{00000000-0005-0000-0000-000008150000}"/>
    <cellStyle name="Calculation 2 3 2 4 2 2 3" xfId="53416" xr:uid="{00000000-0005-0000-0000-000009150000}"/>
    <cellStyle name="Calculation 2 3 2 4 2 3" xfId="17445" xr:uid="{00000000-0005-0000-0000-00000A150000}"/>
    <cellStyle name="Calculation 2 3 2 4 2 4" xfId="46448" xr:uid="{00000000-0005-0000-0000-00000B150000}"/>
    <cellStyle name="Calculation 2 3 2 4 2 5" xfId="59012" xr:uid="{00000000-0005-0000-0000-00000C150000}"/>
    <cellStyle name="Calculation 2 3 2 4 3" xfId="8684" xr:uid="{00000000-0005-0000-0000-00000D150000}"/>
    <cellStyle name="Calculation 2 3 2 4 3 2" xfId="15653" xr:uid="{00000000-0005-0000-0000-00000E150000}"/>
    <cellStyle name="Calculation 2 3 2 4 3 2 2" xfId="17446" xr:uid="{00000000-0005-0000-0000-00000F150000}"/>
    <cellStyle name="Calculation 2 3 2 4 3 2 3" xfId="55158" xr:uid="{00000000-0005-0000-0000-000010150000}"/>
    <cellStyle name="Calculation 2 3 2 4 3 3" xfId="17447" xr:uid="{00000000-0005-0000-0000-000011150000}"/>
    <cellStyle name="Calculation 2 3 2 4 3 4" xfId="48190" xr:uid="{00000000-0005-0000-0000-000012150000}"/>
    <cellStyle name="Calculation 2 3 2 4 3 5" xfId="60754" xr:uid="{00000000-0005-0000-0000-000013150000}"/>
    <cellStyle name="Calculation 2 3 2 4 4" xfId="11298" xr:uid="{00000000-0005-0000-0000-000014150000}"/>
    <cellStyle name="Calculation 2 3 2 4 4 2" xfId="17448" xr:uid="{00000000-0005-0000-0000-000015150000}"/>
    <cellStyle name="Calculation 2 3 2 4 4 3" xfId="50803" xr:uid="{00000000-0005-0000-0000-000016150000}"/>
    <cellStyle name="Calculation 2 3 2 4 5" xfId="17449" xr:uid="{00000000-0005-0000-0000-000017150000}"/>
    <cellStyle name="Calculation 2 3 2 4 6" xfId="43835" xr:uid="{00000000-0005-0000-0000-000018150000}"/>
    <cellStyle name="Calculation 2 3 2 4 7" xfId="56399" xr:uid="{00000000-0005-0000-0000-000019150000}"/>
    <cellStyle name="Calculation 2 3 2 5" xfId="5188" xr:uid="{00000000-0005-0000-0000-00001A150000}"/>
    <cellStyle name="Calculation 2 3 2 5 2" xfId="12169" xr:uid="{00000000-0005-0000-0000-00001B150000}"/>
    <cellStyle name="Calculation 2 3 2 5 2 2" xfId="17450" xr:uid="{00000000-0005-0000-0000-00001C150000}"/>
    <cellStyle name="Calculation 2 3 2 5 2 3" xfId="51674" xr:uid="{00000000-0005-0000-0000-00001D150000}"/>
    <cellStyle name="Calculation 2 3 2 5 3" xfId="17451" xr:uid="{00000000-0005-0000-0000-00001E150000}"/>
    <cellStyle name="Calculation 2 3 2 5 4" xfId="44706" xr:uid="{00000000-0005-0000-0000-00001F150000}"/>
    <cellStyle name="Calculation 2 3 2 5 5" xfId="57270" xr:uid="{00000000-0005-0000-0000-000020150000}"/>
    <cellStyle name="Calculation 2 3 2 6" xfId="9555" xr:uid="{00000000-0005-0000-0000-000021150000}"/>
    <cellStyle name="Calculation 2 3 2 6 2" xfId="17452" xr:uid="{00000000-0005-0000-0000-000022150000}"/>
    <cellStyle name="Calculation 2 3 2 6 3" xfId="49061" xr:uid="{00000000-0005-0000-0000-000023150000}"/>
    <cellStyle name="Calculation 2 3 2 7" xfId="16557" xr:uid="{00000000-0005-0000-0000-000024150000}"/>
    <cellStyle name="Calculation 2 3 3" xfId="1424" xr:uid="{00000000-0005-0000-0000-000025150000}"/>
    <cellStyle name="Calculation 2 3 3 2" xfId="1425" xr:uid="{00000000-0005-0000-0000-000026150000}"/>
    <cellStyle name="Calculation 2 3 3 2 2" xfId="3442" xr:uid="{00000000-0005-0000-0000-000027150000}"/>
    <cellStyle name="Calculation 2 3 3 2 2 2" xfId="6065" xr:uid="{00000000-0005-0000-0000-000028150000}"/>
    <cellStyle name="Calculation 2 3 3 2 2 2 2" xfId="13043" xr:uid="{00000000-0005-0000-0000-000029150000}"/>
    <cellStyle name="Calculation 2 3 3 2 2 2 2 2" xfId="17455" xr:uid="{00000000-0005-0000-0000-00002A150000}"/>
    <cellStyle name="Calculation 2 3 3 2 2 2 2 3" xfId="52548" xr:uid="{00000000-0005-0000-0000-00002B150000}"/>
    <cellStyle name="Calculation 2 3 3 2 2 2 3" xfId="17456" xr:uid="{00000000-0005-0000-0000-00002C150000}"/>
    <cellStyle name="Calculation 2 3 3 2 2 2 4" xfId="45580" xr:uid="{00000000-0005-0000-0000-00002D150000}"/>
    <cellStyle name="Calculation 2 3 3 2 2 2 5" xfId="58144" xr:uid="{00000000-0005-0000-0000-00002E150000}"/>
    <cellStyle name="Calculation 2 3 3 2 2 3" xfId="7809" xr:uid="{00000000-0005-0000-0000-00002F150000}"/>
    <cellStyle name="Calculation 2 3 3 2 2 3 2" xfId="14785" xr:uid="{00000000-0005-0000-0000-000030150000}"/>
    <cellStyle name="Calculation 2 3 3 2 2 3 2 2" xfId="17459" xr:uid="{00000000-0005-0000-0000-000031150000}"/>
    <cellStyle name="Calculation 2 3 3 2 2 3 2 3" xfId="54290" xr:uid="{00000000-0005-0000-0000-000032150000}"/>
    <cellStyle name="Calculation 2 3 3 2 2 3 3" xfId="17460" xr:uid="{00000000-0005-0000-0000-000033150000}"/>
    <cellStyle name="Calculation 2 3 3 2 2 3 4" xfId="47322" xr:uid="{00000000-0005-0000-0000-000034150000}"/>
    <cellStyle name="Calculation 2 3 3 2 2 3 5" xfId="59886" xr:uid="{00000000-0005-0000-0000-000035150000}"/>
    <cellStyle name="Calculation 2 3 3 2 2 4" xfId="10430" xr:uid="{00000000-0005-0000-0000-000036150000}"/>
    <cellStyle name="Calculation 2 3 3 2 2 4 2" xfId="17462" xr:uid="{00000000-0005-0000-0000-000037150000}"/>
    <cellStyle name="Calculation 2 3 3 2 2 4 3" xfId="49935" xr:uid="{00000000-0005-0000-0000-000038150000}"/>
    <cellStyle name="Calculation 2 3 3 2 2 5" xfId="18206" xr:uid="{00000000-0005-0000-0000-000039150000}"/>
    <cellStyle name="Calculation 2 3 3 2 3" xfId="4320" xr:uid="{00000000-0005-0000-0000-00003A150000}"/>
    <cellStyle name="Calculation 2 3 3 2 3 2" xfId="6936" xr:uid="{00000000-0005-0000-0000-00003B150000}"/>
    <cellStyle name="Calculation 2 3 3 2 3 2 2" xfId="13914" xr:uid="{00000000-0005-0000-0000-00003C150000}"/>
    <cellStyle name="Calculation 2 3 3 2 3 2 2 2" xfId="17466" xr:uid="{00000000-0005-0000-0000-00003D150000}"/>
    <cellStyle name="Calculation 2 3 3 2 3 2 2 3" xfId="53419" xr:uid="{00000000-0005-0000-0000-00003E150000}"/>
    <cellStyle name="Calculation 2 3 3 2 3 2 3" xfId="17467" xr:uid="{00000000-0005-0000-0000-00003F150000}"/>
    <cellStyle name="Calculation 2 3 3 2 3 2 4" xfId="46451" xr:uid="{00000000-0005-0000-0000-000040150000}"/>
    <cellStyle name="Calculation 2 3 3 2 3 2 5" xfId="59015" xr:uid="{00000000-0005-0000-0000-000041150000}"/>
    <cellStyle name="Calculation 2 3 3 2 3 3" xfId="8687" xr:uid="{00000000-0005-0000-0000-000042150000}"/>
    <cellStyle name="Calculation 2 3 3 2 3 3 2" xfId="15656" xr:uid="{00000000-0005-0000-0000-000043150000}"/>
    <cellStyle name="Calculation 2 3 3 2 3 3 2 2" xfId="17470" xr:uid="{00000000-0005-0000-0000-000044150000}"/>
    <cellStyle name="Calculation 2 3 3 2 3 3 2 3" xfId="55161" xr:uid="{00000000-0005-0000-0000-000045150000}"/>
    <cellStyle name="Calculation 2 3 3 2 3 3 3" xfId="17471" xr:uid="{00000000-0005-0000-0000-000046150000}"/>
    <cellStyle name="Calculation 2 3 3 2 3 3 4" xfId="48193" xr:uid="{00000000-0005-0000-0000-000047150000}"/>
    <cellStyle name="Calculation 2 3 3 2 3 3 5" xfId="60757" xr:uid="{00000000-0005-0000-0000-000048150000}"/>
    <cellStyle name="Calculation 2 3 3 2 3 4" xfId="11301" xr:uid="{00000000-0005-0000-0000-000049150000}"/>
    <cellStyle name="Calculation 2 3 3 2 3 4 2" xfId="17473" xr:uid="{00000000-0005-0000-0000-00004A150000}"/>
    <cellStyle name="Calculation 2 3 3 2 3 4 3" xfId="50806" xr:uid="{00000000-0005-0000-0000-00004B150000}"/>
    <cellStyle name="Calculation 2 3 3 2 3 5" xfId="17474" xr:uid="{00000000-0005-0000-0000-00004C150000}"/>
    <cellStyle name="Calculation 2 3 3 2 3 6" xfId="43838" xr:uid="{00000000-0005-0000-0000-00004D150000}"/>
    <cellStyle name="Calculation 2 3 3 2 3 7" xfId="56402" xr:uid="{00000000-0005-0000-0000-00004E150000}"/>
    <cellStyle name="Calculation 2 3 3 2 4" xfId="5191" xr:uid="{00000000-0005-0000-0000-00004F150000}"/>
    <cellStyle name="Calculation 2 3 3 2 4 2" xfId="12172" xr:uid="{00000000-0005-0000-0000-000050150000}"/>
    <cellStyle name="Calculation 2 3 3 2 4 2 2" xfId="17477" xr:uid="{00000000-0005-0000-0000-000051150000}"/>
    <cellStyle name="Calculation 2 3 3 2 4 2 3" xfId="51677" xr:uid="{00000000-0005-0000-0000-000052150000}"/>
    <cellStyle name="Calculation 2 3 3 2 4 3" xfId="17478" xr:uid="{00000000-0005-0000-0000-000053150000}"/>
    <cellStyle name="Calculation 2 3 3 2 4 4" xfId="44709" xr:uid="{00000000-0005-0000-0000-000054150000}"/>
    <cellStyle name="Calculation 2 3 3 2 4 5" xfId="57273" xr:uid="{00000000-0005-0000-0000-000055150000}"/>
    <cellStyle name="Calculation 2 3 3 2 5" xfId="9558" xr:uid="{00000000-0005-0000-0000-000056150000}"/>
    <cellStyle name="Calculation 2 3 3 2 5 2" xfId="17480" xr:uid="{00000000-0005-0000-0000-000057150000}"/>
    <cellStyle name="Calculation 2 3 3 2 5 3" xfId="49064" xr:uid="{00000000-0005-0000-0000-000058150000}"/>
    <cellStyle name="Calculation 2 3 3 2 6" xfId="16560" xr:uid="{00000000-0005-0000-0000-000059150000}"/>
    <cellStyle name="Calculation 2 3 3 3" xfId="3441" xr:uid="{00000000-0005-0000-0000-00005A150000}"/>
    <cellStyle name="Calculation 2 3 3 3 2" xfId="6064" xr:uid="{00000000-0005-0000-0000-00005B150000}"/>
    <cellStyle name="Calculation 2 3 3 3 2 2" xfId="13042" xr:uid="{00000000-0005-0000-0000-00005C150000}"/>
    <cellStyle name="Calculation 2 3 3 3 2 2 2" xfId="17481" xr:uid="{00000000-0005-0000-0000-00005D150000}"/>
    <cellStyle name="Calculation 2 3 3 3 2 2 3" xfId="52547" xr:uid="{00000000-0005-0000-0000-00005E150000}"/>
    <cellStyle name="Calculation 2 3 3 3 2 3" xfId="17482" xr:uid="{00000000-0005-0000-0000-00005F150000}"/>
    <cellStyle name="Calculation 2 3 3 3 2 4" xfId="45579" xr:uid="{00000000-0005-0000-0000-000060150000}"/>
    <cellStyle name="Calculation 2 3 3 3 2 5" xfId="58143" xr:uid="{00000000-0005-0000-0000-000061150000}"/>
    <cellStyle name="Calculation 2 3 3 3 3" xfId="7808" xr:uid="{00000000-0005-0000-0000-000062150000}"/>
    <cellStyle name="Calculation 2 3 3 3 3 2" xfId="14784" xr:uid="{00000000-0005-0000-0000-000063150000}"/>
    <cellStyle name="Calculation 2 3 3 3 3 2 2" xfId="17483" xr:uid="{00000000-0005-0000-0000-000064150000}"/>
    <cellStyle name="Calculation 2 3 3 3 3 2 3" xfId="54289" xr:uid="{00000000-0005-0000-0000-000065150000}"/>
    <cellStyle name="Calculation 2 3 3 3 3 3" xfId="17484" xr:uid="{00000000-0005-0000-0000-000066150000}"/>
    <cellStyle name="Calculation 2 3 3 3 3 4" xfId="47321" xr:uid="{00000000-0005-0000-0000-000067150000}"/>
    <cellStyle name="Calculation 2 3 3 3 3 5" xfId="59885" xr:uid="{00000000-0005-0000-0000-000068150000}"/>
    <cellStyle name="Calculation 2 3 3 3 4" xfId="10429" xr:uid="{00000000-0005-0000-0000-000069150000}"/>
    <cellStyle name="Calculation 2 3 3 3 4 2" xfId="17485" xr:uid="{00000000-0005-0000-0000-00006A150000}"/>
    <cellStyle name="Calculation 2 3 3 3 4 3" xfId="49934" xr:uid="{00000000-0005-0000-0000-00006B150000}"/>
    <cellStyle name="Calculation 2 3 3 3 5" xfId="18205" xr:uid="{00000000-0005-0000-0000-00006C150000}"/>
    <cellStyle name="Calculation 2 3 3 4" xfId="4319" xr:uid="{00000000-0005-0000-0000-00006D150000}"/>
    <cellStyle name="Calculation 2 3 3 4 2" xfId="6935" xr:uid="{00000000-0005-0000-0000-00006E150000}"/>
    <cellStyle name="Calculation 2 3 3 4 2 2" xfId="13913" xr:uid="{00000000-0005-0000-0000-00006F150000}"/>
    <cellStyle name="Calculation 2 3 3 4 2 2 2" xfId="17486" xr:uid="{00000000-0005-0000-0000-000070150000}"/>
    <cellStyle name="Calculation 2 3 3 4 2 2 3" xfId="53418" xr:uid="{00000000-0005-0000-0000-000071150000}"/>
    <cellStyle name="Calculation 2 3 3 4 2 3" xfId="17487" xr:uid="{00000000-0005-0000-0000-000072150000}"/>
    <cellStyle name="Calculation 2 3 3 4 2 4" xfId="46450" xr:uid="{00000000-0005-0000-0000-000073150000}"/>
    <cellStyle name="Calculation 2 3 3 4 2 5" xfId="59014" xr:uid="{00000000-0005-0000-0000-000074150000}"/>
    <cellStyle name="Calculation 2 3 3 4 3" xfId="8686" xr:uid="{00000000-0005-0000-0000-000075150000}"/>
    <cellStyle name="Calculation 2 3 3 4 3 2" xfId="15655" xr:uid="{00000000-0005-0000-0000-000076150000}"/>
    <cellStyle name="Calculation 2 3 3 4 3 2 2" xfId="17489" xr:uid="{00000000-0005-0000-0000-000077150000}"/>
    <cellStyle name="Calculation 2 3 3 4 3 2 3" xfId="55160" xr:uid="{00000000-0005-0000-0000-000078150000}"/>
    <cellStyle name="Calculation 2 3 3 4 3 3" xfId="17490" xr:uid="{00000000-0005-0000-0000-000079150000}"/>
    <cellStyle name="Calculation 2 3 3 4 3 4" xfId="48192" xr:uid="{00000000-0005-0000-0000-00007A150000}"/>
    <cellStyle name="Calculation 2 3 3 4 3 5" xfId="60756" xr:uid="{00000000-0005-0000-0000-00007B150000}"/>
    <cellStyle name="Calculation 2 3 3 4 4" xfId="11300" xr:uid="{00000000-0005-0000-0000-00007C150000}"/>
    <cellStyle name="Calculation 2 3 3 4 4 2" xfId="17492" xr:uid="{00000000-0005-0000-0000-00007D150000}"/>
    <cellStyle name="Calculation 2 3 3 4 4 3" xfId="50805" xr:uid="{00000000-0005-0000-0000-00007E150000}"/>
    <cellStyle name="Calculation 2 3 3 4 5" xfId="17493" xr:uid="{00000000-0005-0000-0000-00007F150000}"/>
    <cellStyle name="Calculation 2 3 3 4 6" xfId="43837" xr:uid="{00000000-0005-0000-0000-000080150000}"/>
    <cellStyle name="Calculation 2 3 3 4 7" xfId="56401" xr:uid="{00000000-0005-0000-0000-000081150000}"/>
    <cellStyle name="Calculation 2 3 3 5" xfId="5190" xr:uid="{00000000-0005-0000-0000-000082150000}"/>
    <cellStyle name="Calculation 2 3 3 5 2" xfId="12171" xr:uid="{00000000-0005-0000-0000-000083150000}"/>
    <cellStyle name="Calculation 2 3 3 5 2 2" xfId="17496" xr:uid="{00000000-0005-0000-0000-000084150000}"/>
    <cellStyle name="Calculation 2 3 3 5 2 3" xfId="51676" xr:uid="{00000000-0005-0000-0000-000085150000}"/>
    <cellStyle name="Calculation 2 3 3 5 3" xfId="17497" xr:uid="{00000000-0005-0000-0000-000086150000}"/>
    <cellStyle name="Calculation 2 3 3 5 4" xfId="44708" xr:uid="{00000000-0005-0000-0000-000087150000}"/>
    <cellStyle name="Calculation 2 3 3 5 5" xfId="57272" xr:uid="{00000000-0005-0000-0000-000088150000}"/>
    <cellStyle name="Calculation 2 3 3 6" xfId="9557" xr:uid="{00000000-0005-0000-0000-000089150000}"/>
    <cellStyle name="Calculation 2 3 3 6 2" xfId="17499" xr:uid="{00000000-0005-0000-0000-00008A150000}"/>
    <cellStyle name="Calculation 2 3 3 6 3" xfId="49063" xr:uid="{00000000-0005-0000-0000-00008B150000}"/>
    <cellStyle name="Calculation 2 3 3 7" xfId="16559" xr:uid="{00000000-0005-0000-0000-00008C150000}"/>
    <cellStyle name="Calculation 2 3 4" xfId="1426" xr:uid="{00000000-0005-0000-0000-00008D150000}"/>
    <cellStyle name="Calculation 2 3 4 2" xfId="1427" xr:uid="{00000000-0005-0000-0000-00008E150000}"/>
    <cellStyle name="Calculation 2 3 4 2 2" xfId="3444" xr:uid="{00000000-0005-0000-0000-00008F150000}"/>
    <cellStyle name="Calculation 2 3 4 2 2 2" xfId="6067" xr:uid="{00000000-0005-0000-0000-000090150000}"/>
    <cellStyle name="Calculation 2 3 4 2 2 2 2" xfId="13045" xr:uid="{00000000-0005-0000-0000-000091150000}"/>
    <cellStyle name="Calculation 2 3 4 2 2 2 2 2" xfId="17505" xr:uid="{00000000-0005-0000-0000-000092150000}"/>
    <cellStyle name="Calculation 2 3 4 2 2 2 2 3" xfId="52550" xr:uid="{00000000-0005-0000-0000-000093150000}"/>
    <cellStyle name="Calculation 2 3 4 2 2 2 3" xfId="17506" xr:uid="{00000000-0005-0000-0000-000094150000}"/>
    <cellStyle name="Calculation 2 3 4 2 2 2 4" xfId="45582" xr:uid="{00000000-0005-0000-0000-000095150000}"/>
    <cellStyle name="Calculation 2 3 4 2 2 2 5" xfId="58146" xr:uid="{00000000-0005-0000-0000-000096150000}"/>
    <cellStyle name="Calculation 2 3 4 2 2 3" xfId="7811" xr:uid="{00000000-0005-0000-0000-000097150000}"/>
    <cellStyle name="Calculation 2 3 4 2 2 3 2" xfId="14787" xr:uid="{00000000-0005-0000-0000-000098150000}"/>
    <cellStyle name="Calculation 2 3 4 2 2 3 2 2" xfId="17509" xr:uid="{00000000-0005-0000-0000-000099150000}"/>
    <cellStyle name="Calculation 2 3 4 2 2 3 2 3" xfId="54292" xr:uid="{00000000-0005-0000-0000-00009A150000}"/>
    <cellStyle name="Calculation 2 3 4 2 2 3 3" xfId="17510" xr:uid="{00000000-0005-0000-0000-00009B150000}"/>
    <cellStyle name="Calculation 2 3 4 2 2 3 4" xfId="47324" xr:uid="{00000000-0005-0000-0000-00009C150000}"/>
    <cellStyle name="Calculation 2 3 4 2 2 3 5" xfId="59888" xr:uid="{00000000-0005-0000-0000-00009D150000}"/>
    <cellStyle name="Calculation 2 3 4 2 2 4" xfId="10432" xr:uid="{00000000-0005-0000-0000-00009E150000}"/>
    <cellStyle name="Calculation 2 3 4 2 2 4 2" xfId="17512" xr:uid="{00000000-0005-0000-0000-00009F150000}"/>
    <cellStyle name="Calculation 2 3 4 2 2 4 3" xfId="49937" xr:uid="{00000000-0005-0000-0000-0000A0150000}"/>
    <cellStyle name="Calculation 2 3 4 2 2 5" xfId="18210" xr:uid="{00000000-0005-0000-0000-0000A1150000}"/>
    <cellStyle name="Calculation 2 3 4 2 3" xfId="4322" xr:uid="{00000000-0005-0000-0000-0000A2150000}"/>
    <cellStyle name="Calculation 2 3 4 2 3 2" xfId="6938" xr:uid="{00000000-0005-0000-0000-0000A3150000}"/>
    <cellStyle name="Calculation 2 3 4 2 3 2 2" xfId="13916" xr:uid="{00000000-0005-0000-0000-0000A4150000}"/>
    <cellStyle name="Calculation 2 3 4 2 3 2 2 2" xfId="17515" xr:uid="{00000000-0005-0000-0000-0000A5150000}"/>
    <cellStyle name="Calculation 2 3 4 2 3 2 2 3" xfId="53421" xr:uid="{00000000-0005-0000-0000-0000A6150000}"/>
    <cellStyle name="Calculation 2 3 4 2 3 2 3" xfId="17516" xr:uid="{00000000-0005-0000-0000-0000A7150000}"/>
    <cellStyle name="Calculation 2 3 4 2 3 2 4" xfId="46453" xr:uid="{00000000-0005-0000-0000-0000A8150000}"/>
    <cellStyle name="Calculation 2 3 4 2 3 2 5" xfId="59017" xr:uid="{00000000-0005-0000-0000-0000A9150000}"/>
    <cellStyle name="Calculation 2 3 4 2 3 3" xfId="8689" xr:uid="{00000000-0005-0000-0000-0000AA150000}"/>
    <cellStyle name="Calculation 2 3 4 2 3 3 2" xfId="15658" xr:uid="{00000000-0005-0000-0000-0000AB150000}"/>
    <cellStyle name="Calculation 2 3 4 2 3 3 2 2" xfId="17517" xr:uid="{00000000-0005-0000-0000-0000AC150000}"/>
    <cellStyle name="Calculation 2 3 4 2 3 3 2 3" xfId="55163" xr:uid="{00000000-0005-0000-0000-0000AD150000}"/>
    <cellStyle name="Calculation 2 3 4 2 3 3 3" xfId="17518" xr:uid="{00000000-0005-0000-0000-0000AE150000}"/>
    <cellStyle name="Calculation 2 3 4 2 3 3 4" xfId="48195" xr:uid="{00000000-0005-0000-0000-0000AF150000}"/>
    <cellStyle name="Calculation 2 3 4 2 3 3 5" xfId="60759" xr:uid="{00000000-0005-0000-0000-0000B0150000}"/>
    <cellStyle name="Calculation 2 3 4 2 3 4" xfId="11303" xr:uid="{00000000-0005-0000-0000-0000B1150000}"/>
    <cellStyle name="Calculation 2 3 4 2 3 4 2" xfId="17519" xr:uid="{00000000-0005-0000-0000-0000B2150000}"/>
    <cellStyle name="Calculation 2 3 4 2 3 4 3" xfId="50808" xr:uid="{00000000-0005-0000-0000-0000B3150000}"/>
    <cellStyle name="Calculation 2 3 4 2 3 5" xfId="17520" xr:uid="{00000000-0005-0000-0000-0000B4150000}"/>
    <cellStyle name="Calculation 2 3 4 2 3 6" xfId="43840" xr:uid="{00000000-0005-0000-0000-0000B5150000}"/>
    <cellStyle name="Calculation 2 3 4 2 3 7" xfId="56404" xr:uid="{00000000-0005-0000-0000-0000B6150000}"/>
    <cellStyle name="Calculation 2 3 4 2 4" xfId="5193" xr:uid="{00000000-0005-0000-0000-0000B7150000}"/>
    <cellStyle name="Calculation 2 3 4 2 4 2" xfId="12174" xr:uid="{00000000-0005-0000-0000-0000B8150000}"/>
    <cellStyle name="Calculation 2 3 4 2 4 2 2" xfId="17521" xr:uid="{00000000-0005-0000-0000-0000B9150000}"/>
    <cellStyle name="Calculation 2 3 4 2 4 2 3" xfId="51679" xr:uid="{00000000-0005-0000-0000-0000BA150000}"/>
    <cellStyle name="Calculation 2 3 4 2 4 3" xfId="17522" xr:uid="{00000000-0005-0000-0000-0000BB150000}"/>
    <cellStyle name="Calculation 2 3 4 2 4 4" xfId="44711" xr:uid="{00000000-0005-0000-0000-0000BC150000}"/>
    <cellStyle name="Calculation 2 3 4 2 4 5" xfId="57275" xr:uid="{00000000-0005-0000-0000-0000BD150000}"/>
    <cellStyle name="Calculation 2 3 4 2 5" xfId="9560" xr:uid="{00000000-0005-0000-0000-0000BE150000}"/>
    <cellStyle name="Calculation 2 3 4 2 5 2" xfId="17523" xr:uid="{00000000-0005-0000-0000-0000BF150000}"/>
    <cellStyle name="Calculation 2 3 4 2 5 3" xfId="49066" xr:uid="{00000000-0005-0000-0000-0000C0150000}"/>
    <cellStyle name="Calculation 2 3 4 2 6" xfId="16562" xr:uid="{00000000-0005-0000-0000-0000C1150000}"/>
    <cellStyle name="Calculation 2 3 4 3" xfId="3443" xr:uid="{00000000-0005-0000-0000-0000C2150000}"/>
    <cellStyle name="Calculation 2 3 4 3 2" xfId="6066" xr:uid="{00000000-0005-0000-0000-0000C3150000}"/>
    <cellStyle name="Calculation 2 3 4 3 2 2" xfId="13044" xr:uid="{00000000-0005-0000-0000-0000C4150000}"/>
    <cellStyle name="Calculation 2 3 4 3 2 2 2" xfId="17526" xr:uid="{00000000-0005-0000-0000-0000C5150000}"/>
    <cellStyle name="Calculation 2 3 4 3 2 2 3" xfId="52549" xr:uid="{00000000-0005-0000-0000-0000C6150000}"/>
    <cellStyle name="Calculation 2 3 4 3 2 3" xfId="17527" xr:uid="{00000000-0005-0000-0000-0000C7150000}"/>
    <cellStyle name="Calculation 2 3 4 3 2 4" xfId="45581" xr:uid="{00000000-0005-0000-0000-0000C8150000}"/>
    <cellStyle name="Calculation 2 3 4 3 2 5" xfId="58145" xr:uid="{00000000-0005-0000-0000-0000C9150000}"/>
    <cellStyle name="Calculation 2 3 4 3 3" xfId="7810" xr:uid="{00000000-0005-0000-0000-0000CA150000}"/>
    <cellStyle name="Calculation 2 3 4 3 3 2" xfId="14786" xr:uid="{00000000-0005-0000-0000-0000CB150000}"/>
    <cellStyle name="Calculation 2 3 4 3 3 2 2" xfId="17530" xr:uid="{00000000-0005-0000-0000-0000CC150000}"/>
    <cellStyle name="Calculation 2 3 4 3 3 2 3" xfId="54291" xr:uid="{00000000-0005-0000-0000-0000CD150000}"/>
    <cellStyle name="Calculation 2 3 4 3 3 3" xfId="17531" xr:uid="{00000000-0005-0000-0000-0000CE150000}"/>
    <cellStyle name="Calculation 2 3 4 3 3 4" xfId="47323" xr:uid="{00000000-0005-0000-0000-0000CF150000}"/>
    <cellStyle name="Calculation 2 3 4 3 3 5" xfId="59887" xr:uid="{00000000-0005-0000-0000-0000D0150000}"/>
    <cellStyle name="Calculation 2 3 4 3 4" xfId="10431" xr:uid="{00000000-0005-0000-0000-0000D1150000}"/>
    <cellStyle name="Calculation 2 3 4 3 4 2" xfId="17533" xr:uid="{00000000-0005-0000-0000-0000D2150000}"/>
    <cellStyle name="Calculation 2 3 4 3 4 3" xfId="49936" xr:uid="{00000000-0005-0000-0000-0000D3150000}"/>
    <cellStyle name="Calculation 2 3 4 3 5" xfId="18209" xr:uid="{00000000-0005-0000-0000-0000D4150000}"/>
    <cellStyle name="Calculation 2 3 4 4" xfId="4321" xr:uid="{00000000-0005-0000-0000-0000D5150000}"/>
    <cellStyle name="Calculation 2 3 4 4 2" xfId="6937" xr:uid="{00000000-0005-0000-0000-0000D6150000}"/>
    <cellStyle name="Calculation 2 3 4 4 2 2" xfId="13915" xr:uid="{00000000-0005-0000-0000-0000D7150000}"/>
    <cellStyle name="Calculation 2 3 4 4 2 2 2" xfId="17537" xr:uid="{00000000-0005-0000-0000-0000D8150000}"/>
    <cellStyle name="Calculation 2 3 4 4 2 2 3" xfId="53420" xr:uid="{00000000-0005-0000-0000-0000D9150000}"/>
    <cellStyle name="Calculation 2 3 4 4 2 3" xfId="17538" xr:uid="{00000000-0005-0000-0000-0000DA150000}"/>
    <cellStyle name="Calculation 2 3 4 4 2 4" xfId="46452" xr:uid="{00000000-0005-0000-0000-0000DB150000}"/>
    <cellStyle name="Calculation 2 3 4 4 2 5" xfId="59016" xr:uid="{00000000-0005-0000-0000-0000DC150000}"/>
    <cellStyle name="Calculation 2 3 4 4 3" xfId="8688" xr:uid="{00000000-0005-0000-0000-0000DD150000}"/>
    <cellStyle name="Calculation 2 3 4 4 3 2" xfId="15657" xr:uid="{00000000-0005-0000-0000-0000DE150000}"/>
    <cellStyle name="Calculation 2 3 4 4 3 2 2" xfId="17541" xr:uid="{00000000-0005-0000-0000-0000DF150000}"/>
    <cellStyle name="Calculation 2 3 4 4 3 2 3" xfId="55162" xr:uid="{00000000-0005-0000-0000-0000E0150000}"/>
    <cellStyle name="Calculation 2 3 4 4 3 3" xfId="17542" xr:uid="{00000000-0005-0000-0000-0000E1150000}"/>
    <cellStyle name="Calculation 2 3 4 4 3 4" xfId="48194" xr:uid="{00000000-0005-0000-0000-0000E2150000}"/>
    <cellStyle name="Calculation 2 3 4 4 3 5" xfId="60758" xr:uid="{00000000-0005-0000-0000-0000E3150000}"/>
    <cellStyle name="Calculation 2 3 4 4 4" xfId="11302" xr:uid="{00000000-0005-0000-0000-0000E4150000}"/>
    <cellStyle name="Calculation 2 3 4 4 4 2" xfId="17544" xr:uid="{00000000-0005-0000-0000-0000E5150000}"/>
    <cellStyle name="Calculation 2 3 4 4 4 3" xfId="50807" xr:uid="{00000000-0005-0000-0000-0000E6150000}"/>
    <cellStyle name="Calculation 2 3 4 4 5" xfId="17545" xr:uid="{00000000-0005-0000-0000-0000E7150000}"/>
    <cellStyle name="Calculation 2 3 4 4 6" xfId="43839" xr:uid="{00000000-0005-0000-0000-0000E8150000}"/>
    <cellStyle name="Calculation 2 3 4 4 7" xfId="56403" xr:uid="{00000000-0005-0000-0000-0000E9150000}"/>
    <cellStyle name="Calculation 2 3 4 5" xfId="5192" xr:uid="{00000000-0005-0000-0000-0000EA150000}"/>
    <cellStyle name="Calculation 2 3 4 5 2" xfId="12173" xr:uid="{00000000-0005-0000-0000-0000EB150000}"/>
    <cellStyle name="Calculation 2 3 4 5 2 2" xfId="17548" xr:uid="{00000000-0005-0000-0000-0000EC150000}"/>
    <cellStyle name="Calculation 2 3 4 5 2 3" xfId="51678" xr:uid="{00000000-0005-0000-0000-0000ED150000}"/>
    <cellStyle name="Calculation 2 3 4 5 3" xfId="17549" xr:uid="{00000000-0005-0000-0000-0000EE150000}"/>
    <cellStyle name="Calculation 2 3 4 5 4" xfId="44710" xr:uid="{00000000-0005-0000-0000-0000EF150000}"/>
    <cellStyle name="Calculation 2 3 4 5 5" xfId="57274" xr:uid="{00000000-0005-0000-0000-0000F0150000}"/>
    <cellStyle name="Calculation 2 3 4 6" xfId="9559" xr:uid="{00000000-0005-0000-0000-0000F1150000}"/>
    <cellStyle name="Calculation 2 3 4 6 2" xfId="17551" xr:uid="{00000000-0005-0000-0000-0000F2150000}"/>
    <cellStyle name="Calculation 2 3 4 6 3" xfId="49065" xr:uid="{00000000-0005-0000-0000-0000F3150000}"/>
    <cellStyle name="Calculation 2 3 4 7" xfId="16561" xr:uid="{00000000-0005-0000-0000-0000F4150000}"/>
    <cellStyle name="Calculation 2 3 5" xfId="1428" xr:uid="{00000000-0005-0000-0000-0000F5150000}"/>
    <cellStyle name="Calculation 2 3 5 2" xfId="1429" xr:uid="{00000000-0005-0000-0000-0000F6150000}"/>
    <cellStyle name="Calculation 2 3 5 2 2" xfId="3446" xr:uid="{00000000-0005-0000-0000-0000F7150000}"/>
    <cellStyle name="Calculation 2 3 5 2 2 2" xfId="6069" xr:uid="{00000000-0005-0000-0000-0000F8150000}"/>
    <cellStyle name="Calculation 2 3 5 2 2 2 2" xfId="13047" xr:uid="{00000000-0005-0000-0000-0000F9150000}"/>
    <cellStyle name="Calculation 2 3 5 2 2 2 2 2" xfId="17557" xr:uid="{00000000-0005-0000-0000-0000FA150000}"/>
    <cellStyle name="Calculation 2 3 5 2 2 2 2 3" xfId="52552" xr:uid="{00000000-0005-0000-0000-0000FB150000}"/>
    <cellStyle name="Calculation 2 3 5 2 2 2 3" xfId="17558" xr:uid="{00000000-0005-0000-0000-0000FC150000}"/>
    <cellStyle name="Calculation 2 3 5 2 2 2 4" xfId="45584" xr:uid="{00000000-0005-0000-0000-0000FD150000}"/>
    <cellStyle name="Calculation 2 3 5 2 2 2 5" xfId="58148" xr:uid="{00000000-0005-0000-0000-0000FE150000}"/>
    <cellStyle name="Calculation 2 3 5 2 2 3" xfId="7813" xr:uid="{00000000-0005-0000-0000-0000FF150000}"/>
    <cellStyle name="Calculation 2 3 5 2 2 3 2" xfId="14789" xr:uid="{00000000-0005-0000-0000-000000160000}"/>
    <cellStyle name="Calculation 2 3 5 2 2 3 2 2" xfId="17561" xr:uid="{00000000-0005-0000-0000-000001160000}"/>
    <cellStyle name="Calculation 2 3 5 2 2 3 2 3" xfId="54294" xr:uid="{00000000-0005-0000-0000-000002160000}"/>
    <cellStyle name="Calculation 2 3 5 2 2 3 3" xfId="17562" xr:uid="{00000000-0005-0000-0000-000003160000}"/>
    <cellStyle name="Calculation 2 3 5 2 2 3 4" xfId="47326" xr:uid="{00000000-0005-0000-0000-000004160000}"/>
    <cellStyle name="Calculation 2 3 5 2 2 3 5" xfId="59890" xr:uid="{00000000-0005-0000-0000-000005160000}"/>
    <cellStyle name="Calculation 2 3 5 2 2 4" xfId="10434" xr:uid="{00000000-0005-0000-0000-000006160000}"/>
    <cellStyle name="Calculation 2 3 5 2 2 4 2" xfId="17564" xr:uid="{00000000-0005-0000-0000-000007160000}"/>
    <cellStyle name="Calculation 2 3 5 2 2 4 3" xfId="49939" xr:uid="{00000000-0005-0000-0000-000008160000}"/>
    <cellStyle name="Calculation 2 3 5 2 2 5" xfId="18216" xr:uid="{00000000-0005-0000-0000-000009160000}"/>
    <cellStyle name="Calculation 2 3 5 2 3" xfId="4324" xr:uid="{00000000-0005-0000-0000-00000A160000}"/>
    <cellStyle name="Calculation 2 3 5 2 3 2" xfId="6940" xr:uid="{00000000-0005-0000-0000-00000B160000}"/>
    <cellStyle name="Calculation 2 3 5 2 3 2 2" xfId="13918" xr:uid="{00000000-0005-0000-0000-00000C160000}"/>
    <cellStyle name="Calculation 2 3 5 2 3 2 2 2" xfId="17568" xr:uid="{00000000-0005-0000-0000-00000D160000}"/>
    <cellStyle name="Calculation 2 3 5 2 3 2 2 3" xfId="53423" xr:uid="{00000000-0005-0000-0000-00000E160000}"/>
    <cellStyle name="Calculation 2 3 5 2 3 2 3" xfId="17569" xr:uid="{00000000-0005-0000-0000-00000F160000}"/>
    <cellStyle name="Calculation 2 3 5 2 3 2 4" xfId="46455" xr:uid="{00000000-0005-0000-0000-000010160000}"/>
    <cellStyle name="Calculation 2 3 5 2 3 2 5" xfId="59019" xr:uid="{00000000-0005-0000-0000-000011160000}"/>
    <cellStyle name="Calculation 2 3 5 2 3 3" xfId="8691" xr:uid="{00000000-0005-0000-0000-000012160000}"/>
    <cellStyle name="Calculation 2 3 5 2 3 3 2" xfId="15660" xr:uid="{00000000-0005-0000-0000-000013160000}"/>
    <cellStyle name="Calculation 2 3 5 2 3 3 2 2" xfId="17572" xr:uid="{00000000-0005-0000-0000-000014160000}"/>
    <cellStyle name="Calculation 2 3 5 2 3 3 2 3" xfId="55165" xr:uid="{00000000-0005-0000-0000-000015160000}"/>
    <cellStyle name="Calculation 2 3 5 2 3 3 3" xfId="17573" xr:uid="{00000000-0005-0000-0000-000016160000}"/>
    <cellStyle name="Calculation 2 3 5 2 3 3 4" xfId="48197" xr:uid="{00000000-0005-0000-0000-000017160000}"/>
    <cellStyle name="Calculation 2 3 5 2 3 3 5" xfId="60761" xr:uid="{00000000-0005-0000-0000-000018160000}"/>
    <cellStyle name="Calculation 2 3 5 2 3 4" xfId="11305" xr:uid="{00000000-0005-0000-0000-000019160000}"/>
    <cellStyle name="Calculation 2 3 5 2 3 4 2" xfId="17575" xr:uid="{00000000-0005-0000-0000-00001A160000}"/>
    <cellStyle name="Calculation 2 3 5 2 3 4 3" xfId="50810" xr:uid="{00000000-0005-0000-0000-00001B160000}"/>
    <cellStyle name="Calculation 2 3 5 2 3 5" xfId="17576" xr:uid="{00000000-0005-0000-0000-00001C160000}"/>
    <cellStyle name="Calculation 2 3 5 2 3 6" xfId="43842" xr:uid="{00000000-0005-0000-0000-00001D160000}"/>
    <cellStyle name="Calculation 2 3 5 2 3 7" xfId="56406" xr:uid="{00000000-0005-0000-0000-00001E160000}"/>
    <cellStyle name="Calculation 2 3 5 2 4" xfId="5195" xr:uid="{00000000-0005-0000-0000-00001F160000}"/>
    <cellStyle name="Calculation 2 3 5 2 4 2" xfId="12176" xr:uid="{00000000-0005-0000-0000-000020160000}"/>
    <cellStyle name="Calculation 2 3 5 2 4 2 2" xfId="17579" xr:uid="{00000000-0005-0000-0000-000021160000}"/>
    <cellStyle name="Calculation 2 3 5 2 4 2 3" xfId="51681" xr:uid="{00000000-0005-0000-0000-000022160000}"/>
    <cellStyle name="Calculation 2 3 5 2 4 3" xfId="17580" xr:uid="{00000000-0005-0000-0000-000023160000}"/>
    <cellStyle name="Calculation 2 3 5 2 4 4" xfId="44713" xr:uid="{00000000-0005-0000-0000-000024160000}"/>
    <cellStyle name="Calculation 2 3 5 2 4 5" xfId="57277" xr:uid="{00000000-0005-0000-0000-000025160000}"/>
    <cellStyle name="Calculation 2 3 5 2 5" xfId="9562" xr:uid="{00000000-0005-0000-0000-000026160000}"/>
    <cellStyle name="Calculation 2 3 5 2 5 2" xfId="17582" xr:uid="{00000000-0005-0000-0000-000027160000}"/>
    <cellStyle name="Calculation 2 3 5 2 5 3" xfId="49068" xr:uid="{00000000-0005-0000-0000-000028160000}"/>
    <cellStyle name="Calculation 2 3 5 2 6" xfId="16564" xr:uid="{00000000-0005-0000-0000-000029160000}"/>
    <cellStyle name="Calculation 2 3 5 3" xfId="3445" xr:uid="{00000000-0005-0000-0000-00002A160000}"/>
    <cellStyle name="Calculation 2 3 5 3 2" xfId="6068" xr:uid="{00000000-0005-0000-0000-00002B160000}"/>
    <cellStyle name="Calculation 2 3 5 3 2 2" xfId="13046" xr:uid="{00000000-0005-0000-0000-00002C160000}"/>
    <cellStyle name="Calculation 2 3 5 3 2 2 2" xfId="17586" xr:uid="{00000000-0005-0000-0000-00002D160000}"/>
    <cellStyle name="Calculation 2 3 5 3 2 2 3" xfId="52551" xr:uid="{00000000-0005-0000-0000-00002E160000}"/>
    <cellStyle name="Calculation 2 3 5 3 2 3" xfId="17587" xr:uid="{00000000-0005-0000-0000-00002F160000}"/>
    <cellStyle name="Calculation 2 3 5 3 2 4" xfId="45583" xr:uid="{00000000-0005-0000-0000-000030160000}"/>
    <cellStyle name="Calculation 2 3 5 3 2 5" xfId="58147" xr:uid="{00000000-0005-0000-0000-000031160000}"/>
    <cellStyle name="Calculation 2 3 5 3 3" xfId="7812" xr:uid="{00000000-0005-0000-0000-000032160000}"/>
    <cellStyle name="Calculation 2 3 5 3 3 2" xfId="14788" xr:uid="{00000000-0005-0000-0000-000033160000}"/>
    <cellStyle name="Calculation 2 3 5 3 3 2 2" xfId="17590" xr:uid="{00000000-0005-0000-0000-000034160000}"/>
    <cellStyle name="Calculation 2 3 5 3 3 2 3" xfId="54293" xr:uid="{00000000-0005-0000-0000-000035160000}"/>
    <cellStyle name="Calculation 2 3 5 3 3 3" xfId="17591" xr:uid="{00000000-0005-0000-0000-000036160000}"/>
    <cellStyle name="Calculation 2 3 5 3 3 4" xfId="47325" xr:uid="{00000000-0005-0000-0000-000037160000}"/>
    <cellStyle name="Calculation 2 3 5 3 3 5" xfId="59889" xr:uid="{00000000-0005-0000-0000-000038160000}"/>
    <cellStyle name="Calculation 2 3 5 3 4" xfId="10433" xr:uid="{00000000-0005-0000-0000-000039160000}"/>
    <cellStyle name="Calculation 2 3 5 3 4 2" xfId="17593" xr:uid="{00000000-0005-0000-0000-00003A160000}"/>
    <cellStyle name="Calculation 2 3 5 3 4 3" xfId="49938" xr:uid="{00000000-0005-0000-0000-00003B160000}"/>
    <cellStyle name="Calculation 2 3 5 3 5" xfId="18213" xr:uid="{00000000-0005-0000-0000-00003C160000}"/>
    <cellStyle name="Calculation 2 3 5 4" xfId="4323" xr:uid="{00000000-0005-0000-0000-00003D160000}"/>
    <cellStyle name="Calculation 2 3 5 4 2" xfId="6939" xr:uid="{00000000-0005-0000-0000-00003E160000}"/>
    <cellStyle name="Calculation 2 3 5 4 2 2" xfId="13917" xr:uid="{00000000-0005-0000-0000-00003F160000}"/>
    <cellStyle name="Calculation 2 3 5 4 2 2 2" xfId="17597" xr:uid="{00000000-0005-0000-0000-000040160000}"/>
    <cellStyle name="Calculation 2 3 5 4 2 2 3" xfId="53422" xr:uid="{00000000-0005-0000-0000-000041160000}"/>
    <cellStyle name="Calculation 2 3 5 4 2 3" xfId="17598" xr:uid="{00000000-0005-0000-0000-000042160000}"/>
    <cellStyle name="Calculation 2 3 5 4 2 4" xfId="46454" xr:uid="{00000000-0005-0000-0000-000043160000}"/>
    <cellStyle name="Calculation 2 3 5 4 2 5" xfId="59018" xr:uid="{00000000-0005-0000-0000-000044160000}"/>
    <cellStyle name="Calculation 2 3 5 4 3" xfId="8690" xr:uid="{00000000-0005-0000-0000-000045160000}"/>
    <cellStyle name="Calculation 2 3 5 4 3 2" xfId="15659" xr:uid="{00000000-0005-0000-0000-000046160000}"/>
    <cellStyle name="Calculation 2 3 5 4 3 2 2" xfId="17601" xr:uid="{00000000-0005-0000-0000-000047160000}"/>
    <cellStyle name="Calculation 2 3 5 4 3 2 3" xfId="55164" xr:uid="{00000000-0005-0000-0000-000048160000}"/>
    <cellStyle name="Calculation 2 3 5 4 3 3" xfId="17602" xr:uid="{00000000-0005-0000-0000-000049160000}"/>
    <cellStyle name="Calculation 2 3 5 4 3 4" xfId="48196" xr:uid="{00000000-0005-0000-0000-00004A160000}"/>
    <cellStyle name="Calculation 2 3 5 4 3 5" xfId="60760" xr:uid="{00000000-0005-0000-0000-00004B160000}"/>
    <cellStyle name="Calculation 2 3 5 4 4" xfId="11304" xr:uid="{00000000-0005-0000-0000-00004C160000}"/>
    <cellStyle name="Calculation 2 3 5 4 4 2" xfId="17604" xr:uid="{00000000-0005-0000-0000-00004D160000}"/>
    <cellStyle name="Calculation 2 3 5 4 4 3" xfId="50809" xr:uid="{00000000-0005-0000-0000-00004E160000}"/>
    <cellStyle name="Calculation 2 3 5 4 5" xfId="17605" xr:uid="{00000000-0005-0000-0000-00004F160000}"/>
    <cellStyle name="Calculation 2 3 5 4 6" xfId="43841" xr:uid="{00000000-0005-0000-0000-000050160000}"/>
    <cellStyle name="Calculation 2 3 5 4 7" xfId="56405" xr:uid="{00000000-0005-0000-0000-000051160000}"/>
    <cellStyle name="Calculation 2 3 5 5" xfId="5194" xr:uid="{00000000-0005-0000-0000-000052160000}"/>
    <cellStyle name="Calculation 2 3 5 5 2" xfId="12175" xr:uid="{00000000-0005-0000-0000-000053160000}"/>
    <cellStyle name="Calculation 2 3 5 5 2 2" xfId="17608" xr:uid="{00000000-0005-0000-0000-000054160000}"/>
    <cellStyle name="Calculation 2 3 5 5 2 3" xfId="51680" xr:uid="{00000000-0005-0000-0000-000055160000}"/>
    <cellStyle name="Calculation 2 3 5 5 3" xfId="17609" xr:uid="{00000000-0005-0000-0000-000056160000}"/>
    <cellStyle name="Calculation 2 3 5 5 4" xfId="44712" xr:uid="{00000000-0005-0000-0000-000057160000}"/>
    <cellStyle name="Calculation 2 3 5 5 5" xfId="57276" xr:uid="{00000000-0005-0000-0000-000058160000}"/>
    <cellStyle name="Calculation 2 3 5 6" xfId="9561" xr:uid="{00000000-0005-0000-0000-000059160000}"/>
    <cellStyle name="Calculation 2 3 5 6 2" xfId="17611" xr:uid="{00000000-0005-0000-0000-00005A160000}"/>
    <cellStyle name="Calculation 2 3 5 6 3" xfId="49067" xr:uid="{00000000-0005-0000-0000-00005B160000}"/>
    <cellStyle name="Calculation 2 3 5 7" xfId="16563" xr:uid="{00000000-0005-0000-0000-00005C160000}"/>
    <cellStyle name="Calculation 2 3 6" xfId="1430" xr:uid="{00000000-0005-0000-0000-00005D160000}"/>
    <cellStyle name="Calculation 2 3 6 2" xfId="1431" xr:uid="{00000000-0005-0000-0000-00005E160000}"/>
    <cellStyle name="Calculation 2 3 6 2 2" xfId="3448" xr:uid="{00000000-0005-0000-0000-00005F160000}"/>
    <cellStyle name="Calculation 2 3 6 2 2 2" xfId="6071" xr:uid="{00000000-0005-0000-0000-000060160000}"/>
    <cellStyle name="Calculation 2 3 6 2 2 2 2" xfId="13049" xr:uid="{00000000-0005-0000-0000-000061160000}"/>
    <cellStyle name="Calculation 2 3 6 2 2 2 2 2" xfId="17617" xr:uid="{00000000-0005-0000-0000-000062160000}"/>
    <cellStyle name="Calculation 2 3 6 2 2 2 2 3" xfId="52554" xr:uid="{00000000-0005-0000-0000-000063160000}"/>
    <cellStyle name="Calculation 2 3 6 2 2 2 3" xfId="17618" xr:uid="{00000000-0005-0000-0000-000064160000}"/>
    <cellStyle name="Calculation 2 3 6 2 2 2 4" xfId="45586" xr:uid="{00000000-0005-0000-0000-000065160000}"/>
    <cellStyle name="Calculation 2 3 6 2 2 2 5" xfId="58150" xr:uid="{00000000-0005-0000-0000-000066160000}"/>
    <cellStyle name="Calculation 2 3 6 2 2 3" xfId="7815" xr:uid="{00000000-0005-0000-0000-000067160000}"/>
    <cellStyle name="Calculation 2 3 6 2 2 3 2" xfId="14791" xr:uid="{00000000-0005-0000-0000-000068160000}"/>
    <cellStyle name="Calculation 2 3 6 2 2 3 2 2" xfId="17621" xr:uid="{00000000-0005-0000-0000-000069160000}"/>
    <cellStyle name="Calculation 2 3 6 2 2 3 2 3" xfId="54296" xr:uid="{00000000-0005-0000-0000-00006A160000}"/>
    <cellStyle name="Calculation 2 3 6 2 2 3 3" xfId="17622" xr:uid="{00000000-0005-0000-0000-00006B160000}"/>
    <cellStyle name="Calculation 2 3 6 2 2 3 4" xfId="47328" xr:uid="{00000000-0005-0000-0000-00006C160000}"/>
    <cellStyle name="Calculation 2 3 6 2 2 3 5" xfId="59892" xr:uid="{00000000-0005-0000-0000-00006D160000}"/>
    <cellStyle name="Calculation 2 3 6 2 2 4" xfId="10436" xr:uid="{00000000-0005-0000-0000-00006E160000}"/>
    <cellStyle name="Calculation 2 3 6 2 2 4 2" xfId="17624" xr:uid="{00000000-0005-0000-0000-00006F160000}"/>
    <cellStyle name="Calculation 2 3 6 2 2 4 3" xfId="49941" xr:uid="{00000000-0005-0000-0000-000070160000}"/>
    <cellStyle name="Calculation 2 3 6 2 2 5" xfId="18220" xr:uid="{00000000-0005-0000-0000-000071160000}"/>
    <cellStyle name="Calculation 2 3 6 2 3" xfId="4326" xr:uid="{00000000-0005-0000-0000-000072160000}"/>
    <cellStyle name="Calculation 2 3 6 2 3 2" xfId="6942" xr:uid="{00000000-0005-0000-0000-000073160000}"/>
    <cellStyle name="Calculation 2 3 6 2 3 2 2" xfId="13920" xr:uid="{00000000-0005-0000-0000-000074160000}"/>
    <cellStyle name="Calculation 2 3 6 2 3 2 2 2" xfId="17628" xr:uid="{00000000-0005-0000-0000-000075160000}"/>
    <cellStyle name="Calculation 2 3 6 2 3 2 2 3" xfId="53425" xr:uid="{00000000-0005-0000-0000-000076160000}"/>
    <cellStyle name="Calculation 2 3 6 2 3 2 3" xfId="17629" xr:uid="{00000000-0005-0000-0000-000077160000}"/>
    <cellStyle name="Calculation 2 3 6 2 3 2 4" xfId="46457" xr:uid="{00000000-0005-0000-0000-000078160000}"/>
    <cellStyle name="Calculation 2 3 6 2 3 2 5" xfId="59021" xr:uid="{00000000-0005-0000-0000-000079160000}"/>
    <cellStyle name="Calculation 2 3 6 2 3 3" xfId="8693" xr:uid="{00000000-0005-0000-0000-00007A160000}"/>
    <cellStyle name="Calculation 2 3 6 2 3 3 2" xfId="15662" xr:uid="{00000000-0005-0000-0000-00007B160000}"/>
    <cellStyle name="Calculation 2 3 6 2 3 3 2 2" xfId="17632" xr:uid="{00000000-0005-0000-0000-00007C160000}"/>
    <cellStyle name="Calculation 2 3 6 2 3 3 2 3" xfId="55167" xr:uid="{00000000-0005-0000-0000-00007D160000}"/>
    <cellStyle name="Calculation 2 3 6 2 3 3 3" xfId="17633" xr:uid="{00000000-0005-0000-0000-00007E160000}"/>
    <cellStyle name="Calculation 2 3 6 2 3 3 4" xfId="48199" xr:uid="{00000000-0005-0000-0000-00007F160000}"/>
    <cellStyle name="Calculation 2 3 6 2 3 3 5" xfId="60763" xr:uid="{00000000-0005-0000-0000-000080160000}"/>
    <cellStyle name="Calculation 2 3 6 2 3 4" xfId="11307" xr:uid="{00000000-0005-0000-0000-000081160000}"/>
    <cellStyle name="Calculation 2 3 6 2 3 4 2" xfId="17634" xr:uid="{00000000-0005-0000-0000-000082160000}"/>
    <cellStyle name="Calculation 2 3 6 2 3 4 3" xfId="50812" xr:uid="{00000000-0005-0000-0000-000083160000}"/>
    <cellStyle name="Calculation 2 3 6 2 3 5" xfId="17635" xr:uid="{00000000-0005-0000-0000-000084160000}"/>
    <cellStyle name="Calculation 2 3 6 2 3 6" xfId="43844" xr:uid="{00000000-0005-0000-0000-000085160000}"/>
    <cellStyle name="Calculation 2 3 6 2 3 7" xfId="56408" xr:uid="{00000000-0005-0000-0000-000086160000}"/>
    <cellStyle name="Calculation 2 3 6 2 4" xfId="5197" xr:uid="{00000000-0005-0000-0000-000087160000}"/>
    <cellStyle name="Calculation 2 3 6 2 4 2" xfId="12178" xr:uid="{00000000-0005-0000-0000-000088160000}"/>
    <cellStyle name="Calculation 2 3 6 2 4 2 2" xfId="17636" xr:uid="{00000000-0005-0000-0000-000089160000}"/>
    <cellStyle name="Calculation 2 3 6 2 4 2 3" xfId="51683" xr:uid="{00000000-0005-0000-0000-00008A160000}"/>
    <cellStyle name="Calculation 2 3 6 2 4 3" xfId="17637" xr:uid="{00000000-0005-0000-0000-00008B160000}"/>
    <cellStyle name="Calculation 2 3 6 2 4 4" xfId="44715" xr:uid="{00000000-0005-0000-0000-00008C160000}"/>
    <cellStyle name="Calculation 2 3 6 2 4 5" xfId="57279" xr:uid="{00000000-0005-0000-0000-00008D160000}"/>
    <cellStyle name="Calculation 2 3 6 2 5" xfId="9564" xr:uid="{00000000-0005-0000-0000-00008E160000}"/>
    <cellStyle name="Calculation 2 3 6 2 5 2" xfId="17638" xr:uid="{00000000-0005-0000-0000-00008F160000}"/>
    <cellStyle name="Calculation 2 3 6 2 5 3" xfId="49070" xr:uid="{00000000-0005-0000-0000-000090160000}"/>
    <cellStyle name="Calculation 2 3 6 2 6" xfId="16566" xr:uid="{00000000-0005-0000-0000-000091160000}"/>
    <cellStyle name="Calculation 2 3 6 3" xfId="3447" xr:uid="{00000000-0005-0000-0000-000092160000}"/>
    <cellStyle name="Calculation 2 3 6 3 2" xfId="6070" xr:uid="{00000000-0005-0000-0000-000093160000}"/>
    <cellStyle name="Calculation 2 3 6 3 2 2" xfId="13048" xr:uid="{00000000-0005-0000-0000-000094160000}"/>
    <cellStyle name="Calculation 2 3 6 3 2 2 2" xfId="17639" xr:uid="{00000000-0005-0000-0000-000095160000}"/>
    <cellStyle name="Calculation 2 3 6 3 2 2 3" xfId="52553" xr:uid="{00000000-0005-0000-0000-000096160000}"/>
    <cellStyle name="Calculation 2 3 6 3 2 3" xfId="17640" xr:uid="{00000000-0005-0000-0000-000097160000}"/>
    <cellStyle name="Calculation 2 3 6 3 2 4" xfId="45585" xr:uid="{00000000-0005-0000-0000-000098160000}"/>
    <cellStyle name="Calculation 2 3 6 3 2 5" xfId="58149" xr:uid="{00000000-0005-0000-0000-000099160000}"/>
    <cellStyle name="Calculation 2 3 6 3 3" xfId="7814" xr:uid="{00000000-0005-0000-0000-00009A160000}"/>
    <cellStyle name="Calculation 2 3 6 3 3 2" xfId="14790" xr:uid="{00000000-0005-0000-0000-00009B160000}"/>
    <cellStyle name="Calculation 2 3 6 3 3 2 2" xfId="17641" xr:uid="{00000000-0005-0000-0000-00009C160000}"/>
    <cellStyle name="Calculation 2 3 6 3 3 2 3" xfId="54295" xr:uid="{00000000-0005-0000-0000-00009D160000}"/>
    <cellStyle name="Calculation 2 3 6 3 3 3" xfId="17642" xr:uid="{00000000-0005-0000-0000-00009E160000}"/>
    <cellStyle name="Calculation 2 3 6 3 3 4" xfId="47327" xr:uid="{00000000-0005-0000-0000-00009F160000}"/>
    <cellStyle name="Calculation 2 3 6 3 3 5" xfId="59891" xr:uid="{00000000-0005-0000-0000-0000A0160000}"/>
    <cellStyle name="Calculation 2 3 6 3 4" xfId="10435" xr:uid="{00000000-0005-0000-0000-0000A1160000}"/>
    <cellStyle name="Calculation 2 3 6 3 4 2" xfId="17643" xr:uid="{00000000-0005-0000-0000-0000A2160000}"/>
    <cellStyle name="Calculation 2 3 6 3 4 3" xfId="49940" xr:uid="{00000000-0005-0000-0000-0000A3160000}"/>
    <cellStyle name="Calculation 2 3 6 3 5" xfId="18217" xr:uid="{00000000-0005-0000-0000-0000A4160000}"/>
    <cellStyle name="Calculation 2 3 6 4" xfId="4325" xr:uid="{00000000-0005-0000-0000-0000A5160000}"/>
    <cellStyle name="Calculation 2 3 6 4 2" xfId="6941" xr:uid="{00000000-0005-0000-0000-0000A6160000}"/>
    <cellStyle name="Calculation 2 3 6 4 2 2" xfId="13919" xr:uid="{00000000-0005-0000-0000-0000A7160000}"/>
    <cellStyle name="Calculation 2 3 6 4 2 2 2" xfId="17644" xr:uid="{00000000-0005-0000-0000-0000A8160000}"/>
    <cellStyle name="Calculation 2 3 6 4 2 2 3" xfId="53424" xr:uid="{00000000-0005-0000-0000-0000A9160000}"/>
    <cellStyle name="Calculation 2 3 6 4 2 3" xfId="17645" xr:uid="{00000000-0005-0000-0000-0000AA160000}"/>
    <cellStyle name="Calculation 2 3 6 4 2 4" xfId="46456" xr:uid="{00000000-0005-0000-0000-0000AB160000}"/>
    <cellStyle name="Calculation 2 3 6 4 2 5" xfId="59020" xr:uid="{00000000-0005-0000-0000-0000AC160000}"/>
    <cellStyle name="Calculation 2 3 6 4 3" xfId="8692" xr:uid="{00000000-0005-0000-0000-0000AD160000}"/>
    <cellStyle name="Calculation 2 3 6 4 3 2" xfId="15661" xr:uid="{00000000-0005-0000-0000-0000AE160000}"/>
    <cellStyle name="Calculation 2 3 6 4 3 2 2" xfId="17646" xr:uid="{00000000-0005-0000-0000-0000AF160000}"/>
    <cellStyle name="Calculation 2 3 6 4 3 2 3" xfId="55166" xr:uid="{00000000-0005-0000-0000-0000B0160000}"/>
    <cellStyle name="Calculation 2 3 6 4 3 3" xfId="17647" xr:uid="{00000000-0005-0000-0000-0000B1160000}"/>
    <cellStyle name="Calculation 2 3 6 4 3 4" xfId="48198" xr:uid="{00000000-0005-0000-0000-0000B2160000}"/>
    <cellStyle name="Calculation 2 3 6 4 3 5" xfId="60762" xr:uid="{00000000-0005-0000-0000-0000B3160000}"/>
    <cellStyle name="Calculation 2 3 6 4 4" xfId="11306" xr:uid="{00000000-0005-0000-0000-0000B4160000}"/>
    <cellStyle name="Calculation 2 3 6 4 4 2" xfId="17648" xr:uid="{00000000-0005-0000-0000-0000B5160000}"/>
    <cellStyle name="Calculation 2 3 6 4 4 3" xfId="50811" xr:uid="{00000000-0005-0000-0000-0000B6160000}"/>
    <cellStyle name="Calculation 2 3 6 4 5" xfId="17649" xr:uid="{00000000-0005-0000-0000-0000B7160000}"/>
    <cellStyle name="Calculation 2 3 6 4 6" xfId="43843" xr:uid="{00000000-0005-0000-0000-0000B8160000}"/>
    <cellStyle name="Calculation 2 3 6 4 7" xfId="56407" xr:uid="{00000000-0005-0000-0000-0000B9160000}"/>
    <cellStyle name="Calculation 2 3 6 5" xfId="5196" xr:uid="{00000000-0005-0000-0000-0000BA160000}"/>
    <cellStyle name="Calculation 2 3 6 5 2" xfId="12177" xr:uid="{00000000-0005-0000-0000-0000BB160000}"/>
    <cellStyle name="Calculation 2 3 6 5 2 2" xfId="17650" xr:uid="{00000000-0005-0000-0000-0000BC160000}"/>
    <cellStyle name="Calculation 2 3 6 5 2 3" xfId="51682" xr:uid="{00000000-0005-0000-0000-0000BD160000}"/>
    <cellStyle name="Calculation 2 3 6 5 3" xfId="17651" xr:uid="{00000000-0005-0000-0000-0000BE160000}"/>
    <cellStyle name="Calculation 2 3 6 5 4" xfId="44714" xr:uid="{00000000-0005-0000-0000-0000BF160000}"/>
    <cellStyle name="Calculation 2 3 6 5 5" xfId="57278" xr:uid="{00000000-0005-0000-0000-0000C0160000}"/>
    <cellStyle name="Calculation 2 3 6 6" xfId="9563" xr:uid="{00000000-0005-0000-0000-0000C1160000}"/>
    <cellStyle name="Calculation 2 3 6 6 2" xfId="17652" xr:uid="{00000000-0005-0000-0000-0000C2160000}"/>
    <cellStyle name="Calculation 2 3 6 6 3" xfId="49069" xr:uid="{00000000-0005-0000-0000-0000C3160000}"/>
    <cellStyle name="Calculation 2 3 6 7" xfId="16565" xr:uid="{00000000-0005-0000-0000-0000C4160000}"/>
    <cellStyle name="Calculation 2 3 7" xfId="1432" xr:uid="{00000000-0005-0000-0000-0000C5160000}"/>
    <cellStyle name="Calculation 2 3 7 2" xfId="3449" xr:uid="{00000000-0005-0000-0000-0000C6160000}"/>
    <cellStyle name="Calculation 2 3 7 2 2" xfId="6072" xr:uid="{00000000-0005-0000-0000-0000C7160000}"/>
    <cellStyle name="Calculation 2 3 7 2 2 2" xfId="13050" xr:uid="{00000000-0005-0000-0000-0000C8160000}"/>
    <cellStyle name="Calculation 2 3 7 2 2 2 2" xfId="17653" xr:uid="{00000000-0005-0000-0000-0000C9160000}"/>
    <cellStyle name="Calculation 2 3 7 2 2 2 3" xfId="52555" xr:uid="{00000000-0005-0000-0000-0000CA160000}"/>
    <cellStyle name="Calculation 2 3 7 2 2 3" xfId="17654" xr:uid="{00000000-0005-0000-0000-0000CB160000}"/>
    <cellStyle name="Calculation 2 3 7 2 2 4" xfId="45587" xr:uid="{00000000-0005-0000-0000-0000CC160000}"/>
    <cellStyle name="Calculation 2 3 7 2 2 5" xfId="58151" xr:uid="{00000000-0005-0000-0000-0000CD160000}"/>
    <cellStyle name="Calculation 2 3 7 2 3" xfId="7816" xr:uid="{00000000-0005-0000-0000-0000CE160000}"/>
    <cellStyle name="Calculation 2 3 7 2 3 2" xfId="14792" xr:uid="{00000000-0005-0000-0000-0000CF160000}"/>
    <cellStyle name="Calculation 2 3 7 2 3 2 2" xfId="17655" xr:uid="{00000000-0005-0000-0000-0000D0160000}"/>
    <cellStyle name="Calculation 2 3 7 2 3 2 3" xfId="54297" xr:uid="{00000000-0005-0000-0000-0000D1160000}"/>
    <cellStyle name="Calculation 2 3 7 2 3 3" xfId="17656" xr:uid="{00000000-0005-0000-0000-0000D2160000}"/>
    <cellStyle name="Calculation 2 3 7 2 3 4" xfId="47329" xr:uid="{00000000-0005-0000-0000-0000D3160000}"/>
    <cellStyle name="Calculation 2 3 7 2 3 5" xfId="59893" xr:uid="{00000000-0005-0000-0000-0000D4160000}"/>
    <cellStyle name="Calculation 2 3 7 2 4" xfId="10437" xr:uid="{00000000-0005-0000-0000-0000D5160000}"/>
    <cellStyle name="Calculation 2 3 7 2 4 2" xfId="17657" xr:uid="{00000000-0005-0000-0000-0000D6160000}"/>
    <cellStyle name="Calculation 2 3 7 2 4 3" xfId="49942" xr:uid="{00000000-0005-0000-0000-0000D7160000}"/>
    <cellStyle name="Calculation 2 3 7 2 5" xfId="18222" xr:uid="{00000000-0005-0000-0000-0000D8160000}"/>
    <cellStyle name="Calculation 2 3 7 3" xfId="4327" xr:uid="{00000000-0005-0000-0000-0000D9160000}"/>
    <cellStyle name="Calculation 2 3 7 3 2" xfId="6943" xr:uid="{00000000-0005-0000-0000-0000DA160000}"/>
    <cellStyle name="Calculation 2 3 7 3 2 2" xfId="13921" xr:uid="{00000000-0005-0000-0000-0000DB160000}"/>
    <cellStyle name="Calculation 2 3 7 3 2 2 2" xfId="17658" xr:uid="{00000000-0005-0000-0000-0000DC160000}"/>
    <cellStyle name="Calculation 2 3 7 3 2 2 3" xfId="53426" xr:uid="{00000000-0005-0000-0000-0000DD160000}"/>
    <cellStyle name="Calculation 2 3 7 3 2 3" xfId="17659" xr:uid="{00000000-0005-0000-0000-0000DE160000}"/>
    <cellStyle name="Calculation 2 3 7 3 2 4" xfId="46458" xr:uid="{00000000-0005-0000-0000-0000DF160000}"/>
    <cellStyle name="Calculation 2 3 7 3 2 5" xfId="59022" xr:uid="{00000000-0005-0000-0000-0000E0160000}"/>
    <cellStyle name="Calculation 2 3 7 3 3" xfId="8694" xr:uid="{00000000-0005-0000-0000-0000E1160000}"/>
    <cellStyle name="Calculation 2 3 7 3 3 2" xfId="15663" xr:uid="{00000000-0005-0000-0000-0000E2160000}"/>
    <cellStyle name="Calculation 2 3 7 3 3 2 2" xfId="17660" xr:uid="{00000000-0005-0000-0000-0000E3160000}"/>
    <cellStyle name="Calculation 2 3 7 3 3 2 3" xfId="55168" xr:uid="{00000000-0005-0000-0000-0000E4160000}"/>
    <cellStyle name="Calculation 2 3 7 3 3 3" xfId="17661" xr:uid="{00000000-0005-0000-0000-0000E5160000}"/>
    <cellStyle name="Calculation 2 3 7 3 3 4" xfId="48200" xr:uid="{00000000-0005-0000-0000-0000E6160000}"/>
    <cellStyle name="Calculation 2 3 7 3 3 5" xfId="60764" xr:uid="{00000000-0005-0000-0000-0000E7160000}"/>
    <cellStyle name="Calculation 2 3 7 3 4" xfId="11308" xr:uid="{00000000-0005-0000-0000-0000E8160000}"/>
    <cellStyle name="Calculation 2 3 7 3 4 2" xfId="17662" xr:uid="{00000000-0005-0000-0000-0000E9160000}"/>
    <cellStyle name="Calculation 2 3 7 3 4 3" xfId="50813" xr:uid="{00000000-0005-0000-0000-0000EA160000}"/>
    <cellStyle name="Calculation 2 3 7 3 5" xfId="17663" xr:uid="{00000000-0005-0000-0000-0000EB160000}"/>
    <cellStyle name="Calculation 2 3 7 3 6" xfId="43845" xr:uid="{00000000-0005-0000-0000-0000EC160000}"/>
    <cellStyle name="Calculation 2 3 7 3 7" xfId="56409" xr:uid="{00000000-0005-0000-0000-0000ED160000}"/>
    <cellStyle name="Calculation 2 3 7 4" xfId="5198" xr:uid="{00000000-0005-0000-0000-0000EE160000}"/>
    <cellStyle name="Calculation 2 3 7 4 2" xfId="12179" xr:uid="{00000000-0005-0000-0000-0000EF160000}"/>
    <cellStyle name="Calculation 2 3 7 4 2 2" xfId="17664" xr:uid="{00000000-0005-0000-0000-0000F0160000}"/>
    <cellStyle name="Calculation 2 3 7 4 2 3" xfId="51684" xr:uid="{00000000-0005-0000-0000-0000F1160000}"/>
    <cellStyle name="Calculation 2 3 7 4 3" xfId="17665" xr:uid="{00000000-0005-0000-0000-0000F2160000}"/>
    <cellStyle name="Calculation 2 3 7 4 4" xfId="44716" xr:uid="{00000000-0005-0000-0000-0000F3160000}"/>
    <cellStyle name="Calculation 2 3 7 4 5" xfId="57280" xr:uid="{00000000-0005-0000-0000-0000F4160000}"/>
    <cellStyle name="Calculation 2 3 7 5" xfId="9565" xr:uid="{00000000-0005-0000-0000-0000F5160000}"/>
    <cellStyle name="Calculation 2 3 7 5 2" xfId="17666" xr:uid="{00000000-0005-0000-0000-0000F6160000}"/>
    <cellStyle name="Calculation 2 3 7 5 3" xfId="49071" xr:uid="{00000000-0005-0000-0000-0000F7160000}"/>
    <cellStyle name="Calculation 2 3 7 6" xfId="16569" xr:uid="{00000000-0005-0000-0000-0000F8160000}"/>
    <cellStyle name="Calculation 2 3 8" xfId="1433" xr:uid="{00000000-0005-0000-0000-0000F9160000}"/>
    <cellStyle name="Calculation 2 3 8 2" xfId="3450" xr:uid="{00000000-0005-0000-0000-0000FA160000}"/>
    <cellStyle name="Calculation 2 3 8 2 2" xfId="6073" xr:uid="{00000000-0005-0000-0000-0000FB160000}"/>
    <cellStyle name="Calculation 2 3 8 2 2 2" xfId="13051" xr:uid="{00000000-0005-0000-0000-0000FC160000}"/>
    <cellStyle name="Calculation 2 3 8 2 2 2 2" xfId="17667" xr:uid="{00000000-0005-0000-0000-0000FD160000}"/>
    <cellStyle name="Calculation 2 3 8 2 2 2 3" xfId="52556" xr:uid="{00000000-0005-0000-0000-0000FE160000}"/>
    <cellStyle name="Calculation 2 3 8 2 2 3" xfId="17668" xr:uid="{00000000-0005-0000-0000-0000FF160000}"/>
    <cellStyle name="Calculation 2 3 8 2 2 4" xfId="45588" xr:uid="{00000000-0005-0000-0000-000000170000}"/>
    <cellStyle name="Calculation 2 3 8 2 2 5" xfId="58152" xr:uid="{00000000-0005-0000-0000-000001170000}"/>
    <cellStyle name="Calculation 2 3 8 2 3" xfId="7817" xr:uid="{00000000-0005-0000-0000-000002170000}"/>
    <cellStyle name="Calculation 2 3 8 2 3 2" xfId="14793" xr:uid="{00000000-0005-0000-0000-000003170000}"/>
    <cellStyle name="Calculation 2 3 8 2 3 2 2" xfId="17669" xr:uid="{00000000-0005-0000-0000-000004170000}"/>
    <cellStyle name="Calculation 2 3 8 2 3 2 3" xfId="54298" xr:uid="{00000000-0005-0000-0000-000005170000}"/>
    <cellStyle name="Calculation 2 3 8 2 3 3" xfId="17670" xr:uid="{00000000-0005-0000-0000-000006170000}"/>
    <cellStyle name="Calculation 2 3 8 2 3 4" xfId="47330" xr:uid="{00000000-0005-0000-0000-000007170000}"/>
    <cellStyle name="Calculation 2 3 8 2 3 5" xfId="59894" xr:uid="{00000000-0005-0000-0000-000008170000}"/>
    <cellStyle name="Calculation 2 3 8 2 4" xfId="10438" xr:uid="{00000000-0005-0000-0000-000009170000}"/>
    <cellStyle name="Calculation 2 3 8 2 4 2" xfId="17671" xr:uid="{00000000-0005-0000-0000-00000A170000}"/>
    <cellStyle name="Calculation 2 3 8 2 4 3" xfId="49943" xr:uid="{00000000-0005-0000-0000-00000B170000}"/>
    <cellStyle name="Calculation 2 3 8 2 5" xfId="19005" xr:uid="{00000000-0005-0000-0000-00000C170000}"/>
    <cellStyle name="Calculation 2 3 8 3" xfId="4328" xr:uid="{00000000-0005-0000-0000-00000D170000}"/>
    <cellStyle name="Calculation 2 3 8 3 2" xfId="6944" xr:uid="{00000000-0005-0000-0000-00000E170000}"/>
    <cellStyle name="Calculation 2 3 8 3 2 2" xfId="13922" xr:uid="{00000000-0005-0000-0000-00000F170000}"/>
    <cellStyle name="Calculation 2 3 8 3 2 2 2" xfId="17672" xr:uid="{00000000-0005-0000-0000-000010170000}"/>
    <cellStyle name="Calculation 2 3 8 3 2 2 3" xfId="53427" xr:uid="{00000000-0005-0000-0000-000011170000}"/>
    <cellStyle name="Calculation 2 3 8 3 2 3" xfId="17673" xr:uid="{00000000-0005-0000-0000-000012170000}"/>
    <cellStyle name="Calculation 2 3 8 3 2 4" xfId="46459" xr:uid="{00000000-0005-0000-0000-000013170000}"/>
    <cellStyle name="Calculation 2 3 8 3 2 5" xfId="59023" xr:uid="{00000000-0005-0000-0000-000014170000}"/>
    <cellStyle name="Calculation 2 3 8 3 3" xfId="8695" xr:uid="{00000000-0005-0000-0000-000015170000}"/>
    <cellStyle name="Calculation 2 3 8 3 3 2" xfId="15664" xr:uid="{00000000-0005-0000-0000-000016170000}"/>
    <cellStyle name="Calculation 2 3 8 3 3 2 2" xfId="17674" xr:uid="{00000000-0005-0000-0000-000017170000}"/>
    <cellStyle name="Calculation 2 3 8 3 3 2 3" xfId="55169" xr:uid="{00000000-0005-0000-0000-000018170000}"/>
    <cellStyle name="Calculation 2 3 8 3 3 3" xfId="17675" xr:uid="{00000000-0005-0000-0000-000019170000}"/>
    <cellStyle name="Calculation 2 3 8 3 3 4" xfId="48201" xr:uid="{00000000-0005-0000-0000-00001A170000}"/>
    <cellStyle name="Calculation 2 3 8 3 3 5" xfId="60765" xr:uid="{00000000-0005-0000-0000-00001B170000}"/>
    <cellStyle name="Calculation 2 3 8 3 4" xfId="11309" xr:uid="{00000000-0005-0000-0000-00001C170000}"/>
    <cellStyle name="Calculation 2 3 8 3 4 2" xfId="17676" xr:uid="{00000000-0005-0000-0000-00001D170000}"/>
    <cellStyle name="Calculation 2 3 8 3 4 3" xfId="50814" xr:uid="{00000000-0005-0000-0000-00001E170000}"/>
    <cellStyle name="Calculation 2 3 8 3 5" xfId="17677" xr:uid="{00000000-0005-0000-0000-00001F170000}"/>
    <cellStyle name="Calculation 2 3 8 3 6" xfId="43846" xr:uid="{00000000-0005-0000-0000-000020170000}"/>
    <cellStyle name="Calculation 2 3 8 3 7" xfId="56410" xr:uid="{00000000-0005-0000-0000-000021170000}"/>
    <cellStyle name="Calculation 2 3 8 4" xfId="5199" xr:uid="{00000000-0005-0000-0000-000022170000}"/>
    <cellStyle name="Calculation 2 3 8 4 2" xfId="12180" xr:uid="{00000000-0005-0000-0000-000023170000}"/>
    <cellStyle name="Calculation 2 3 8 4 2 2" xfId="17678" xr:uid="{00000000-0005-0000-0000-000024170000}"/>
    <cellStyle name="Calculation 2 3 8 4 2 3" xfId="51685" xr:uid="{00000000-0005-0000-0000-000025170000}"/>
    <cellStyle name="Calculation 2 3 8 4 3" xfId="17679" xr:uid="{00000000-0005-0000-0000-000026170000}"/>
    <cellStyle name="Calculation 2 3 8 4 4" xfId="44717" xr:uid="{00000000-0005-0000-0000-000027170000}"/>
    <cellStyle name="Calculation 2 3 8 4 5" xfId="57281" xr:uid="{00000000-0005-0000-0000-000028170000}"/>
    <cellStyle name="Calculation 2 3 8 5" xfId="9566" xr:uid="{00000000-0005-0000-0000-000029170000}"/>
    <cellStyle name="Calculation 2 3 8 5 2" xfId="17680" xr:uid="{00000000-0005-0000-0000-00002A170000}"/>
    <cellStyle name="Calculation 2 3 8 5 3" xfId="49072" xr:uid="{00000000-0005-0000-0000-00002B170000}"/>
    <cellStyle name="Calculation 2 3 8 6" xfId="16570" xr:uid="{00000000-0005-0000-0000-00002C170000}"/>
    <cellStyle name="Calculation 2 3 9" xfId="1434" xr:uid="{00000000-0005-0000-0000-00002D170000}"/>
    <cellStyle name="Calculation 2 3 9 2" xfId="3451" xr:uid="{00000000-0005-0000-0000-00002E170000}"/>
    <cellStyle name="Calculation 2 3 9 2 2" xfId="6074" xr:uid="{00000000-0005-0000-0000-00002F170000}"/>
    <cellStyle name="Calculation 2 3 9 2 2 2" xfId="13052" xr:uid="{00000000-0005-0000-0000-000030170000}"/>
    <cellStyle name="Calculation 2 3 9 2 2 2 2" xfId="17681" xr:uid="{00000000-0005-0000-0000-000031170000}"/>
    <cellStyle name="Calculation 2 3 9 2 2 2 3" xfId="52557" xr:uid="{00000000-0005-0000-0000-000032170000}"/>
    <cellStyle name="Calculation 2 3 9 2 2 3" xfId="17682" xr:uid="{00000000-0005-0000-0000-000033170000}"/>
    <cellStyle name="Calculation 2 3 9 2 2 4" xfId="45589" xr:uid="{00000000-0005-0000-0000-000034170000}"/>
    <cellStyle name="Calculation 2 3 9 2 2 5" xfId="58153" xr:uid="{00000000-0005-0000-0000-000035170000}"/>
    <cellStyle name="Calculation 2 3 9 2 3" xfId="7818" xr:uid="{00000000-0005-0000-0000-000036170000}"/>
    <cellStyle name="Calculation 2 3 9 2 3 2" xfId="14794" xr:uid="{00000000-0005-0000-0000-000037170000}"/>
    <cellStyle name="Calculation 2 3 9 2 3 2 2" xfId="17683" xr:uid="{00000000-0005-0000-0000-000038170000}"/>
    <cellStyle name="Calculation 2 3 9 2 3 2 3" xfId="54299" xr:uid="{00000000-0005-0000-0000-000039170000}"/>
    <cellStyle name="Calculation 2 3 9 2 3 3" xfId="17684" xr:uid="{00000000-0005-0000-0000-00003A170000}"/>
    <cellStyle name="Calculation 2 3 9 2 3 4" xfId="47331" xr:uid="{00000000-0005-0000-0000-00003B170000}"/>
    <cellStyle name="Calculation 2 3 9 2 3 5" xfId="59895" xr:uid="{00000000-0005-0000-0000-00003C170000}"/>
    <cellStyle name="Calculation 2 3 9 2 4" xfId="10439" xr:uid="{00000000-0005-0000-0000-00003D170000}"/>
    <cellStyle name="Calculation 2 3 9 2 4 2" xfId="17685" xr:uid="{00000000-0005-0000-0000-00003E170000}"/>
    <cellStyle name="Calculation 2 3 9 2 4 3" xfId="49944" xr:uid="{00000000-0005-0000-0000-00003F170000}"/>
    <cellStyle name="Calculation 2 3 9 2 5" xfId="18223" xr:uid="{00000000-0005-0000-0000-000040170000}"/>
    <cellStyle name="Calculation 2 3 9 3" xfId="4329" xr:uid="{00000000-0005-0000-0000-000041170000}"/>
    <cellStyle name="Calculation 2 3 9 3 2" xfId="6945" xr:uid="{00000000-0005-0000-0000-000042170000}"/>
    <cellStyle name="Calculation 2 3 9 3 2 2" xfId="13923" xr:uid="{00000000-0005-0000-0000-000043170000}"/>
    <cellStyle name="Calculation 2 3 9 3 2 2 2" xfId="17686" xr:uid="{00000000-0005-0000-0000-000044170000}"/>
    <cellStyle name="Calculation 2 3 9 3 2 2 3" xfId="53428" xr:uid="{00000000-0005-0000-0000-000045170000}"/>
    <cellStyle name="Calculation 2 3 9 3 2 3" xfId="17687" xr:uid="{00000000-0005-0000-0000-000046170000}"/>
    <cellStyle name="Calculation 2 3 9 3 2 4" xfId="46460" xr:uid="{00000000-0005-0000-0000-000047170000}"/>
    <cellStyle name="Calculation 2 3 9 3 2 5" xfId="59024" xr:uid="{00000000-0005-0000-0000-000048170000}"/>
    <cellStyle name="Calculation 2 3 9 3 3" xfId="8696" xr:uid="{00000000-0005-0000-0000-000049170000}"/>
    <cellStyle name="Calculation 2 3 9 3 3 2" xfId="15665" xr:uid="{00000000-0005-0000-0000-00004A170000}"/>
    <cellStyle name="Calculation 2 3 9 3 3 2 2" xfId="17688" xr:uid="{00000000-0005-0000-0000-00004B170000}"/>
    <cellStyle name="Calculation 2 3 9 3 3 2 3" xfId="55170" xr:uid="{00000000-0005-0000-0000-00004C170000}"/>
    <cellStyle name="Calculation 2 3 9 3 3 3" xfId="17689" xr:uid="{00000000-0005-0000-0000-00004D170000}"/>
    <cellStyle name="Calculation 2 3 9 3 3 4" xfId="48202" xr:uid="{00000000-0005-0000-0000-00004E170000}"/>
    <cellStyle name="Calculation 2 3 9 3 3 5" xfId="60766" xr:uid="{00000000-0005-0000-0000-00004F170000}"/>
    <cellStyle name="Calculation 2 3 9 3 4" xfId="11310" xr:uid="{00000000-0005-0000-0000-000050170000}"/>
    <cellStyle name="Calculation 2 3 9 3 4 2" xfId="17690" xr:uid="{00000000-0005-0000-0000-000051170000}"/>
    <cellStyle name="Calculation 2 3 9 3 4 3" xfId="50815" xr:uid="{00000000-0005-0000-0000-000052170000}"/>
    <cellStyle name="Calculation 2 3 9 3 5" xfId="17691" xr:uid="{00000000-0005-0000-0000-000053170000}"/>
    <cellStyle name="Calculation 2 3 9 3 6" xfId="43847" xr:uid="{00000000-0005-0000-0000-000054170000}"/>
    <cellStyle name="Calculation 2 3 9 3 7" xfId="56411" xr:uid="{00000000-0005-0000-0000-000055170000}"/>
    <cellStyle name="Calculation 2 3 9 4" xfId="5200" xr:uid="{00000000-0005-0000-0000-000056170000}"/>
    <cellStyle name="Calculation 2 3 9 4 2" xfId="12181" xr:uid="{00000000-0005-0000-0000-000057170000}"/>
    <cellStyle name="Calculation 2 3 9 4 2 2" xfId="17692" xr:uid="{00000000-0005-0000-0000-000058170000}"/>
    <cellStyle name="Calculation 2 3 9 4 2 3" xfId="51686" xr:uid="{00000000-0005-0000-0000-000059170000}"/>
    <cellStyle name="Calculation 2 3 9 4 3" xfId="17693" xr:uid="{00000000-0005-0000-0000-00005A170000}"/>
    <cellStyle name="Calculation 2 3 9 4 4" xfId="44718" xr:uid="{00000000-0005-0000-0000-00005B170000}"/>
    <cellStyle name="Calculation 2 3 9 4 5" xfId="57282" xr:uid="{00000000-0005-0000-0000-00005C170000}"/>
    <cellStyle name="Calculation 2 3 9 5" xfId="9567" xr:uid="{00000000-0005-0000-0000-00005D170000}"/>
    <cellStyle name="Calculation 2 3 9 5 2" xfId="17694" xr:uid="{00000000-0005-0000-0000-00005E170000}"/>
    <cellStyle name="Calculation 2 3 9 5 3" xfId="49073" xr:uid="{00000000-0005-0000-0000-00005F170000}"/>
    <cellStyle name="Calculation 2 3 9 6" xfId="16571" xr:uid="{00000000-0005-0000-0000-000060170000}"/>
    <cellStyle name="Calculation 2 4" xfId="1435" xr:uid="{00000000-0005-0000-0000-000061170000}"/>
    <cellStyle name="Calculation 2 4 10" xfId="1436" xr:uid="{00000000-0005-0000-0000-000062170000}"/>
    <cellStyle name="Calculation 2 4 10 2" xfId="3453" xr:uid="{00000000-0005-0000-0000-000063170000}"/>
    <cellStyle name="Calculation 2 4 10 2 2" xfId="6076" xr:uid="{00000000-0005-0000-0000-000064170000}"/>
    <cellStyle name="Calculation 2 4 10 2 2 2" xfId="13054" xr:uid="{00000000-0005-0000-0000-000065170000}"/>
    <cellStyle name="Calculation 2 4 10 2 2 2 2" xfId="17695" xr:uid="{00000000-0005-0000-0000-000066170000}"/>
    <cellStyle name="Calculation 2 4 10 2 2 2 3" xfId="52559" xr:uid="{00000000-0005-0000-0000-000067170000}"/>
    <cellStyle name="Calculation 2 4 10 2 2 3" xfId="17696" xr:uid="{00000000-0005-0000-0000-000068170000}"/>
    <cellStyle name="Calculation 2 4 10 2 2 4" xfId="45591" xr:uid="{00000000-0005-0000-0000-000069170000}"/>
    <cellStyle name="Calculation 2 4 10 2 2 5" xfId="58155" xr:uid="{00000000-0005-0000-0000-00006A170000}"/>
    <cellStyle name="Calculation 2 4 10 2 3" xfId="7820" xr:uid="{00000000-0005-0000-0000-00006B170000}"/>
    <cellStyle name="Calculation 2 4 10 2 3 2" xfId="14796" xr:uid="{00000000-0005-0000-0000-00006C170000}"/>
    <cellStyle name="Calculation 2 4 10 2 3 2 2" xfId="17697" xr:uid="{00000000-0005-0000-0000-00006D170000}"/>
    <cellStyle name="Calculation 2 4 10 2 3 2 3" xfId="54301" xr:uid="{00000000-0005-0000-0000-00006E170000}"/>
    <cellStyle name="Calculation 2 4 10 2 3 3" xfId="17698" xr:uid="{00000000-0005-0000-0000-00006F170000}"/>
    <cellStyle name="Calculation 2 4 10 2 3 4" xfId="47333" xr:uid="{00000000-0005-0000-0000-000070170000}"/>
    <cellStyle name="Calculation 2 4 10 2 3 5" xfId="59897" xr:uid="{00000000-0005-0000-0000-000071170000}"/>
    <cellStyle name="Calculation 2 4 10 2 4" xfId="10441" xr:uid="{00000000-0005-0000-0000-000072170000}"/>
    <cellStyle name="Calculation 2 4 10 2 4 2" xfId="17699" xr:uid="{00000000-0005-0000-0000-000073170000}"/>
    <cellStyle name="Calculation 2 4 10 2 4 3" xfId="49946" xr:uid="{00000000-0005-0000-0000-000074170000}"/>
    <cellStyle name="Calculation 2 4 10 2 5" xfId="18225" xr:uid="{00000000-0005-0000-0000-000075170000}"/>
    <cellStyle name="Calculation 2 4 10 3" xfId="4331" xr:uid="{00000000-0005-0000-0000-000076170000}"/>
    <cellStyle name="Calculation 2 4 10 3 2" xfId="6947" xr:uid="{00000000-0005-0000-0000-000077170000}"/>
    <cellStyle name="Calculation 2 4 10 3 2 2" xfId="13925" xr:uid="{00000000-0005-0000-0000-000078170000}"/>
    <cellStyle name="Calculation 2 4 10 3 2 2 2" xfId="17700" xr:uid="{00000000-0005-0000-0000-000079170000}"/>
    <cellStyle name="Calculation 2 4 10 3 2 2 3" xfId="53430" xr:uid="{00000000-0005-0000-0000-00007A170000}"/>
    <cellStyle name="Calculation 2 4 10 3 2 3" xfId="17701" xr:uid="{00000000-0005-0000-0000-00007B170000}"/>
    <cellStyle name="Calculation 2 4 10 3 2 4" xfId="46462" xr:uid="{00000000-0005-0000-0000-00007C170000}"/>
    <cellStyle name="Calculation 2 4 10 3 2 5" xfId="59026" xr:uid="{00000000-0005-0000-0000-00007D170000}"/>
    <cellStyle name="Calculation 2 4 10 3 3" xfId="8698" xr:uid="{00000000-0005-0000-0000-00007E170000}"/>
    <cellStyle name="Calculation 2 4 10 3 3 2" xfId="15667" xr:uid="{00000000-0005-0000-0000-00007F170000}"/>
    <cellStyle name="Calculation 2 4 10 3 3 2 2" xfId="17702" xr:uid="{00000000-0005-0000-0000-000080170000}"/>
    <cellStyle name="Calculation 2 4 10 3 3 2 3" xfId="55172" xr:uid="{00000000-0005-0000-0000-000081170000}"/>
    <cellStyle name="Calculation 2 4 10 3 3 3" xfId="17703" xr:uid="{00000000-0005-0000-0000-000082170000}"/>
    <cellStyle name="Calculation 2 4 10 3 3 4" xfId="48204" xr:uid="{00000000-0005-0000-0000-000083170000}"/>
    <cellStyle name="Calculation 2 4 10 3 3 5" xfId="60768" xr:uid="{00000000-0005-0000-0000-000084170000}"/>
    <cellStyle name="Calculation 2 4 10 3 4" xfId="11312" xr:uid="{00000000-0005-0000-0000-000085170000}"/>
    <cellStyle name="Calculation 2 4 10 3 4 2" xfId="17704" xr:uid="{00000000-0005-0000-0000-000086170000}"/>
    <cellStyle name="Calculation 2 4 10 3 4 3" xfId="50817" xr:uid="{00000000-0005-0000-0000-000087170000}"/>
    <cellStyle name="Calculation 2 4 10 3 5" xfId="17705" xr:uid="{00000000-0005-0000-0000-000088170000}"/>
    <cellStyle name="Calculation 2 4 10 3 6" xfId="43849" xr:uid="{00000000-0005-0000-0000-000089170000}"/>
    <cellStyle name="Calculation 2 4 10 3 7" xfId="56413" xr:uid="{00000000-0005-0000-0000-00008A170000}"/>
    <cellStyle name="Calculation 2 4 10 4" xfId="5202" xr:uid="{00000000-0005-0000-0000-00008B170000}"/>
    <cellStyle name="Calculation 2 4 10 4 2" xfId="12183" xr:uid="{00000000-0005-0000-0000-00008C170000}"/>
    <cellStyle name="Calculation 2 4 10 4 2 2" xfId="17706" xr:uid="{00000000-0005-0000-0000-00008D170000}"/>
    <cellStyle name="Calculation 2 4 10 4 2 3" xfId="51688" xr:uid="{00000000-0005-0000-0000-00008E170000}"/>
    <cellStyle name="Calculation 2 4 10 4 3" xfId="17707" xr:uid="{00000000-0005-0000-0000-00008F170000}"/>
    <cellStyle name="Calculation 2 4 10 4 4" xfId="44720" xr:uid="{00000000-0005-0000-0000-000090170000}"/>
    <cellStyle name="Calculation 2 4 10 4 5" xfId="57284" xr:uid="{00000000-0005-0000-0000-000091170000}"/>
    <cellStyle name="Calculation 2 4 10 5" xfId="9569" xr:uid="{00000000-0005-0000-0000-000092170000}"/>
    <cellStyle name="Calculation 2 4 10 5 2" xfId="17708" xr:uid="{00000000-0005-0000-0000-000093170000}"/>
    <cellStyle name="Calculation 2 4 10 5 3" xfId="49075" xr:uid="{00000000-0005-0000-0000-000094170000}"/>
    <cellStyle name="Calculation 2 4 10 6" xfId="16573" xr:uid="{00000000-0005-0000-0000-000095170000}"/>
    <cellStyle name="Calculation 2 4 11" xfId="3452" xr:uid="{00000000-0005-0000-0000-000096170000}"/>
    <cellStyle name="Calculation 2 4 11 2" xfId="6075" xr:uid="{00000000-0005-0000-0000-000097170000}"/>
    <cellStyle name="Calculation 2 4 11 2 2" xfId="13053" xr:uid="{00000000-0005-0000-0000-000098170000}"/>
    <cellStyle name="Calculation 2 4 11 2 2 2" xfId="17709" xr:uid="{00000000-0005-0000-0000-000099170000}"/>
    <cellStyle name="Calculation 2 4 11 2 2 3" xfId="52558" xr:uid="{00000000-0005-0000-0000-00009A170000}"/>
    <cellStyle name="Calculation 2 4 11 2 3" xfId="17710" xr:uid="{00000000-0005-0000-0000-00009B170000}"/>
    <cellStyle name="Calculation 2 4 11 2 4" xfId="45590" xr:uid="{00000000-0005-0000-0000-00009C170000}"/>
    <cellStyle name="Calculation 2 4 11 2 5" xfId="58154" xr:uid="{00000000-0005-0000-0000-00009D170000}"/>
    <cellStyle name="Calculation 2 4 11 3" xfId="7819" xr:uid="{00000000-0005-0000-0000-00009E170000}"/>
    <cellStyle name="Calculation 2 4 11 3 2" xfId="14795" xr:uid="{00000000-0005-0000-0000-00009F170000}"/>
    <cellStyle name="Calculation 2 4 11 3 2 2" xfId="17712" xr:uid="{00000000-0005-0000-0000-0000A0170000}"/>
    <cellStyle name="Calculation 2 4 11 3 2 3" xfId="54300" xr:uid="{00000000-0005-0000-0000-0000A1170000}"/>
    <cellStyle name="Calculation 2 4 11 3 3" xfId="17713" xr:uid="{00000000-0005-0000-0000-0000A2170000}"/>
    <cellStyle name="Calculation 2 4 11 3 4" xfId="47332" xr:uid="{00000000-0005-0000-0000-0000A3170000}"/>
    <cellStyle name="Calculation 2 4 11 3 5" xfId="59896" xr:uid="{00000000-0005-0000-0000-0000A4170000}"/>
    <cellStyle name="Calculation 2 4 11 4" xfId="10440" xr:uid="{00000000-0005-0000-0000-0000A5170000}"/>
    <cellStyle name="Calculation 2 4 11 4 2" xfId="17715" xr:uid="{00000000-0005-0000-0000-0000A6170000}"/>
    <cellStyle name="Calculation 2 4 11 4 3" xfId="49945" xr:uid="{00000000-0005-0000-0000-0000A7170000}"/>
    <cellStyle name="Calculation 2 4 11 5" xfId="18224" xr:uid="{00000000-0005-0000-0000-0000A8170000}"/>
    <cellStyle name="Calculation 2 4 12" xfId="4330" xr:uid="{00000000-0005-0000-0000-0000A9170000}"/>
    <cellStyle name="Calculation 2 4 12 2" xfId="6946" xr:uid="{00000000-0005-0000-0000-0000AA170000}"/>
    <cellStyle name="Calculation 2 4 12 2 2" xfId="13924" xr:uid="{00000000-0005-0000-0000-0000AB170000}"/>
    <cellStyle name="Calculation 2 4 12 2 2 2" xfId="17719" xr:uid="{00000000-0005-0000-0000-0000AC170000}"/>
    <cellStyle name="Calculation 2 4 12 2 2 3" xfId="53429" xr:uid="{00000000-0005-0000-0000-0000AD170000}"/>
    <cellStyle name="Calculation 2 4 12 2 3" xfId="17720" xr:uid="{00000000-0005-0000-0000-0000AE170000}"/>
    <cellStyle name="Calculation 2 4 12 2 4" xfId="46461" xr:uid="{00000000-0005-0000-0000-0000AF170000}"/>
    <cellStyle name="Calculation 2 4 12 2 5" xfId="59025" xr:uid="{00000000-0005-0000-0000-0000B0170000}"/>
    <cellStyle name="Calculation 2 4 12 3" xfId="8697" xr:uid="{00000000-0005-0000-0000-0000B1170000}"/>
    <cellStyle name="Calculation 2 4 12 3 2" xfId="15666" xr:uid="{00000000-0005-0000-0000-0000B2170000}"/>
    <cellStyle name="Calculation 2 4 12 3 2 2" xfId="17723" xr:uid="{00000000-0005-0000-0000-0000B3170000}"/>
    <cellStyle name="Calculation 2 4 12 3 2 3" xfId="55171" xr:uid="{00000000-0005-0000-0000-0000B4170000}"/>
    <cellStyle name="Calculation 2 4 12 3 3" xfId="17724" xr:uid="{00000000-0005-0000-0000-0000B5170000}"/>
    <cellStyle name="Calculation 2 4 12 3 4" xfId="48203" xr:uid="{00000000-0005-0000-0000-0000B6170000}"/>
    <cellStyle name="Calculation 2 4 12 3 5" xfId="60767" xr:uid="{00000000-0005-0000-0000-0000B7170000}"/>
    <cellStyle name="Calculation 2 4 12 4" xfId="11311" xr:uid="{00000000-0005-0000-0000-0000B8170000}"/>
    <cellStyle name="Calculation 2 4 12 4 2" xfId="17726" xr:uid="{00000000-0005-0000-0000-0000B9170000}"/>
    <cellStyle name="Calculation 2 4 12 4 3" xfId="50816" xr:uid="{00000000-0005-0000-0000-0000BA170000}"/>
    <cellStyle name="Calculation 2 4 12 5" xfId="17727" xr:uid="{00000000-0005-0000-0000-0000BB170000}"/>
    <cellStyle name="Calculation 2 4 12 6" xfId="43848" xr:uid="{00000000-0005-0000-0000-0000BC170000}"/>
    <cellStyle name="Calculation 2 4 12 7" xfId="56412" xr:uid="{00000000-0005-0000-0000-0000BD170000}"/>
    <cellStyle name="Calculation 2 4 13" xfId="5201" xr:uid="{00000000-0005-0000-0000-0000BE170000}"/>
    <cellStyle name="Calculation 2 4 13 2" xfId="12182" xr:uid="{00000000-0005-0000-0000-0000BF170000}"/>
    <cellStyle name="Calculation 2 4 13 2 2" xfId="17730" xr:uid="{00000000-0005-0000-0000-0000C0170000}"/>
    <cellStyle name="Calculation 2 4 13 2 3" xfId="51687" xr:uid="{00000000-0005-0000-0000-0000C1170000}"/>
    <cellStyle name="Calculation 2 4 13 3" xfId="17731" xr:uid="{00000000-0005-0000-0000-0000C2170000}"/>
    <cellStyle name="Calculation 2 4 13 4" xfId="44719" xr:uid="{00000000-0005-0000-0000-0000C3170000}"/>
    <cellStyle name="Calculation 2 4 13 5" xfId="57283" xr:uid="{00000000-0005-0000-0000-0000C4170000}"/>
    <cellStyle name="Calculation 2 4 14" xfId="9568" xr:uid="{00000000-0005-0000-0000-0000C5170000}"/>
    <cellStyle name="Calculation 2 4 14 2" xfId="17733" xr:uid="{00000000-0005-0000-0000-0000C6170000}"/>
    <cellStyle name="Calculation 2 4 14 3" xfId="49074" xr:uid="{00000000-0005-0000-0000-0000C7170000}"/>
    <cellStyle name="Calculation 2 4 15" xfId="16572" xr:uid="{00000000-0005-0000-0000-0000C8170000}"/>
    <cellStyle name="Calculation 2 4 2" xfId="1437" xr:uid="{00000000-0005-0000-0000-0000C9170000}"/>
    <cellStyle name="Calculation 2 4 2 2" xfId="1438" xr:uid="{00000000-0005-0000-0000-0000CA170000}"/>
    <cellStyle name="Calculation 2 4 2 2 2" xfId="3455" xr:uid="{00000000-0005-0000-0000-0000CB170000}"/>
    <cellStyle name="Calculation 2 4 2 2 2 2" xfId="6078" xr:uid="{00000000-0005-0000-0000-0000CC170000}"/>
    <cellStyle name="Calculation 2 4 2 2 2 2 2" xfId="13056" xr:uid="{00000000-0005-0000-0000-0000CD170000}"/>
    <cellStyle name="Calculation 2 4 2 2 2 2 2 2" xfId="17739" xr:uid="{00000000-0005-0000-0000-0000CE170000}"/>
    <cellStyle name="Calculation 2 4 2 2 2 2 2 3" xfId="52561" xr:uid="{00000000-0005-0000-0000-0000CF170000}"/>
    <cellStyle name="Calculation 2 4 2 2 2 2 3" xfId="17740" xr:uid="{00000000-0005-0000-0000-0000D0170000}"/>
    <cellStyle name="Calculation 2 4 2 2 2 2 4" xfId="45593" xr:uid="{00000000-0005-0000-0000-0000D1170000}"/>
    <cellStyle name="Calculation 2 4 2 2 2 2 5" xfId="58157" xr:uid="{00000000-0005-0000-0000-0000D2170000}"/>
    <cellStyle name="Calculation 2 4 2 2 2 3" xfId="7822" xr:uid="{00000000-0005-0000-0000-0000D3170000}"/>
    <cellStyle name="Calculation 2 4 2 2 2 3 2" xfId="14798" xr:uid="{00000000-0005-0000-0000-0000D4170000}"/>
    <cellStyle name="Calculation 2 4 2 2 2 3 2 2" xfId="17743" xr:uid="{00000000-0005-0000-0000-0000D5170000}"/>
    <cellStyle name="Calculation 2 4 2 2 2 3 2 3" xfId="54303" xr:uid="{00000000-0005-0000-0000-0000D6170000}"/>
    <cellStyle name="Calculation 2 4 2 2 2 3 3" xfId="17744" xr:uid="{00000000-0005-0000-0000-0000D7170000}"/>
    <cellStyle name="Calculation 2 4 2 2 2 3 4" xfId="47335" xr:uid="{00000000-0005-0000-0000-0000D8170000}"/>
    <cellStyle name="Calculation 2 4 2 2 2 3 5" xfId="59899" xr:uid="{00000000-0005-0000-0000-0000D9170000}"/>
    <cellStyle name="Calculation 2 4 2 2 2 4" xfId="10443" xr:uid="{00000000-0005-0000-0000-0000DA170000}"/>
    <cellStyle name="Calculation 2 4 2 2 2 4 2" xfId="17746" xr:uid="{00000000-0005-0000-0000-0000DB170000}"/>
    <cellStyle name="Calculation 2 4 2 2 2 4 3" xfId="49948" xr:uid="{00000000-0005-0000-0000-0000DC170000}"/>
    <cellStyle name="Calculation 2 4 2 2 2 5" xfId="18229" xr:uid="{00000000-0005-0000-0000-0000DD170000}"/>
    <cellStyle name="Calculation 2 4 2 2 3" xfId="4333" xr:uid="{00000000-0005-0000-0000-0000DE170000}"/>
    <cellStyle name="Calculation 2 4 2 2 3 2" xfId="6949" xr:uid="{00000000-0005-0000-0000-0000DF170000}"/>
    <cellStyle name="Calculation 2 4 2 2 3 2 2" xfId="13927" xr:uid="{00000000-0005-0000-0000-0000E0170000}"/>
    <cellStyle name="Calculation 2 4 2 2 3 2 2 2" xfId="17750" xr:uid="{00000000-0005-0000-0000-0000E1170000}"/>
    <cellStyle name="Calculation 2 4 2 2 3 2 2 3" xfId="53432" xr:uid="{00000000-0005-0000-0000-0000E2170000}"/>
    <cellStyle name="Calculation 2 4 2 2 3 2 3" xfId="17751" xr:uid="{00000000-0005-0000-0000-0000E3170000}"/>
    <cellStyle name="Calculation 2 4 2 2 3 2 4" xfId="46464" xr:uid="{00000000-0005-0000-0000-0000E4170000}"/>
    <cellStyle name="Calculation 2 4 2 2 3 2 5" xfId="59028" xr:uid="{00000000-0005-0000-0000-0000E5170000}"/>
    <cellStyle name="Calculation 2 4 2 2 3 3" xfId="8700" xr:uid="{00000000-0005-0000-0000-0000E6170000}"/>
    <cellStyle name="Calculation 2 4 2 2 3 3 2" xfId="15669" xr:uid="{00000000-0005-0000-0000-0000E7170000}"/>
    <cellStyle name="Calculation 2 4 2 2 3 3 2 2" xfId="17754" xr:uid="{00000000-0005-0000-0000-0000E8170000}"/>
    <cellStyle name="Calculation 2 4 2 2 3 3 2 3" xfId="55174" xr:uid="{00000000-0005-0000-0000-0000E9170000}"/>
    <cellStyle name="Calculation 2 4 2 2 3 3 3" xfId="17755" xr:uid="{00000000-0005-0000-0000-0000EA170000}"/>
    <cellStyle name="Calculation 2 4 2 2 3 3 4" xfId="48206" xr:uid="{00000000-0005-0000-0000-0000EB170000}"/>
    <cellStyle name="Calculation 2 4 2 2 3 3 5" xfId="60770" xr:uid="{00000000-0005-0000-0000-0000EC170000}"/>
    <cellStyle name="Calculation 2 4 2 2 3 4" xfId="11314" xr:uid="{00000000-0005-0000-0000-0000ED170000}"/>
    <cellStyle name="Calculation 2 4 2 2 3 4 2" xfId="17757" xr:uid="{00000000-0005-0000-0000-0000EE170000}"/>
    <cellStyle name="Calculation 2 4 2 2 3 4 3" xfId="50819" xr:uid="{00000000-0005-0000-0000-0000EF170000}"/>
    <cellStyle name="Calculation 2 4 2 2 3 5" xfId="17758" xr:uid="{00000000-0005-0000-0000-0000F0170000}"/>
    <cellStyle name="Calculation 2 4 2 2 3 6" xfId="43851" xr:uid="{00000000-0005-0000-0000-0000F1170000}"/>
    <cellStyle name="Calculation 2 4 2 2 3 7" xfId="56415" xr:uid="{00000000-0005-0000-0000-0000F2170000}"/>
    <cellStyle name="Calculation 2 4 2 2 4" xfId="5204" xr:uid="{00000000-0005-0000-0000-0000F3170000}"/>
    <cellStyle name="Calculation 2 4 2 2 4 2" xfId="12185" xr:uid="{00000000-0005-0000-0000-0000F4170000}"/>
    <cellStyle name="Calculation 2 4 2 2 4 2 2" xfId="17761" xr:uid="{00000000-0005-0000-0000-0000F5170000}"/>
    <cellStyle name="Calculation 2 4 2 2 4 2 3" xfId="51690" xr:uid="{00000000-0005-0000-0000-0000F6170000}"/>
    <cellStyle name="Calculation 2 4 2 2 4 3" xfId="17762" xr:uid="{00000000-0005-0000-0000-0000F7170000}"/>
    <cellStyle name="Calculation 2 4 2 2 4 4" xfId="44722" xr:uid="{00000000-0005-0000-0000-0000F8170000}"/>
    <cellStyle name="Calculation 2 4 2 2 4 5" xfId="57286" xr:uid="{00000000-0005-0000-0000-0000F9170000}"/>
    <cellStyle name="Calculation 2 4 2 2 5" xfId="9571" xr:uid="{00000000-0005-0000-0000-0000FA170000}"/>
    <cellStyle name="Calculation 2 4 2 2 5 2" xfId="17764" xr:uid="{00000000-0005-0000-0000-0000FB170000}"/>
    <cellStyle name="Calculation 2 4 2 2 5 3" xfId="49077" xr:uid="{00000000-0005-0000-0000-0000FC170000}"/>
    <cellStyle name="Calculation 2 4 2 2 6" xfId="16575" xr:uid="{00000000-0005-0000-0000-0000FD170000}"/>
    <cellStyle name="Calculation 2 4 2 3" xfId="3454" xr:uid="{00000000-0005-0000-0000-0000FE170000}"/>
    <cellStyle name="Calculation 2 4 2 3 2" xfId="6077" xr:uid="{00000000-0005-0000-0000-0000FF170000}"/>
    <cellStyle name="Calculation 2 4 2 3 2 2" xfId="13055" xr:uid="{00000000-0005-0000-0000-000000180000}"/>
    <cellStyle name="Calculation 2 4 2 3 2 2 2" xfId="17768" xr:uid="{00000000-0005-0000-0000-000001180000}"/>
    <cellStyle name="Calculation 2 4 2 3 2 2 3" xfId="52560" xr:uid="{00000000-0005-0000-0000-000002180000}"/>
    <cellStyle name="Calculation 2 4 2 3 2 3" xfId="17769" xr:uid="{00000000-0005-0000-0000-000003180000}"/>
    <cellStyle name="Calculation 2 4 2 3 2 4" xfId="45592" xr:uid="{00000000-0005-0000-0000-000004180000}"/>
    <cellStyle name="Calculation 2 4 2 3 2 5" xfId="58156" xr:uid="{00000000-0005-0000-0000-000005180000}"/>
    <cellStyle name="Calculation 2 4 2 3 3" xfId="7821" xr:uid="{00000000-0005-0000-0000-000006180000}"/>
    <cellStyle name="Calculation 2 4 2 3 3 2" xfId="14797" xr:uid="{00000000-0005-0000-0000-000007180000}"/>
    <cellStyle name="Calculation 2 4 2 3 3 2 2" xfId="17772" xr:uid="{00000000-0005-0000-0000-000008180000}"/>
    <cellStyle name="Calculation 2 4 2 3 3 2 3" xfId="54302" xr:uid="{00000000-0005-0000-0000-000009180000}"/>
    <cellStyle name="Calculation 2 4 2 3 3 3" xfId="17773" xr:uid="{00000000-0005-0000-0000-00000A180000}"/>
    <cellStyle name="Calculation 2 4 2 3 3 4" xfId="47334" xr:uid="{00000000-0005-0000-0000-00000B180000}"/>
    <cellStyle name="Calculation 2 4 2 3 3 5" xfId="59898" xr:uid="{00000000-0005-0000-0000-00000C180000}"/>
    <cellStyle name="Calculation 2 4 2 3 4" xfId="10442" xr:uid="{00000000-0005-0000-0000-00000D180000}"/>
    <cellStyle name="Calculation 2 4 2 3 4 2" xfId="17775" xr:uid="{00000000-0005-0000-0000-00000E180000}"/>
    <cellStyle name="Calculation 2 4 2 3 4 3" xfId="49947" xr:uid="{00000000-0005-0000-0000-00000F180000}"/>
    <cellStyle name="Calculation 2 4 2 3 5" xfId="18226" xr:uid="{00000000-0005-0000-0000-000010180000}"/>
    <cellStyle name="Calculation 2 4 2 4" xfId="4332" xr:uid="{00000000-0005-0000-0000-000011180000}"/>
    <cellStyle name="Calculation 2 4 2 4 2" xfId="6948" xr:uid="{00000000-0005-0000-0000-000012180000}"/>
    <cellStyle name="Calculation 2 4 2 4 2 2" xfId="13926" xr:uid="{00000000-0005-0000-0000-000013180000}"/>
    <cellStyle name="Calculation 2 4 2 4 2 2 2" xfId="17779" xr:uid="{00000000-0005-0000-0000-000014180000}"/>
    <cellStyle name="Calculation 2 4 2 4 2 2 3" xfId="53431" xr:uid="{00000000-0005-0000-0000-000015180000}"/>
    <cellStyle name="Calculation 2 4 2 4 2 3" xfId="17780" xr:uid="{00000000-0005-0000-0000-000016180000}"/>
    <cellStyle name="Calculation 2 4 2 4 2 4" xfId="46463" xr:uid="{00000000-0005-0000-0000-000017180000}"/>
    <cellStyle name="Calculation 2 4 2 4 2 5" xfId="59027" xr:uid="{00000000-0005-0000-0000-000018180000}"/>
    <cellStyle name="Calculation 2 4 2 4 3" xfId="8699" xr:uid="{00000000-0005-0000-0000-000019180000}"/>
    <cellStyle name="Calculation 2 4 2 4 3 2" xfId="15668" xr:uid="{00000000-0005-0000-0000-00001A180000}"/>
    <cellStyle name="Calculation 2 4 2 4 3 2 2" xfId="17783" xr:uid="{00000000-0005-0000-0000-00001B180000}"/>
    <cellStyle name="Calculation 2 4 2 4 3 2 3" xfId="55173" xr:uid="{00000000-0005-0000-0000-00001C180000}"/>
    <cellStyle name="Calculation 2 4 2 4 3 3" xfId="17784" xr:uid="{00000000-0005-0000-0000-00001D180000}"/>
    <cellStyle name="Calculation 2 4 2 4 3 4" xfId="48205" xr:uid="{00000000-0005-0000-0000-00001E180000}"/>
    <cellStyle name="Calculation 2 4 2 4 3 5" xfId="60769" xr:uid="{00000000-0005-0000-0000-00001F180000}"/>
    <cellStyle name="Calculation 2 4 2 4 4" xfId="11313" xr:uid="{00000000-0005-0000-0000-000020180000}"/>
    <cellStyle name="Calculation 2 4 2 4 4 2" xfId="17786" xr:uid="{00000000-0005-0000-0000-000021180000}"/>
    <cellStyle name="Calculation 2 4 2 4 4 3" xfId="50818" xr:uid="{00000000-0005-0000-0000-000022180000}"/>
    <cellStyle name="Calculation 2 4 2 4 5" xfId="17787" xr:uid="{00000000-0005-0000-0000-000023180000}"/>
    <cellStyle name="Calculation 2 4 2 4 6" xfId="43850" xr:uid="{00000000-0005-0000-0000-000024180000}"/>
    <cellStyle name="Calculation 2 4 2 4 7" xfId="56414" xr:uid="{00000000-0005-0000-0000-000025180000}"/>
    <cellStyle name="Calculation 2 4 2 5" xfId="5203" xr:uid="{00000000-0005-0000-0000-000026180000}"/>
    <cellStyle name="Calculation 2 4 2 5 2" xfId="12184" xr:uid="{00000000-0005-0000-0000-000027180000}"/>
    <cellStyle name="Calculation 2 4 2 5 2 2" xfId="17790" xr:uid="{00000000-0005-0000-0000-000028180000}"/>
    <cellStyle name="Calculation 2 4 2 5 2 3" xfId="51689" xr:uid="{00000000-0005-0000-0000-000029180000}"/>
    <cellStyle name="Calculation 2 4 2 5 3" xfId="17791" xr:uid="{00000000-0005-0000-0000-00002A180000}"/>
    <cellStyle name="Calculation 2 4 2 5 4" xfId="44721" xr:uid="{00000000-0005-0000-0000-00002B180000}"/>
    <cellStyle name="Calculation 2 4 2 5 5" xfId="57285" xr:uid="{00000000-0005-0000-0000-00002C180000}"/>
    <cellStyle name="Calculation 2 4 2 6" xfId="9570" xr:uid="{00000000-0005-0000-0000-00002D180000}"/>
    <cellStyle name="Calculation 2 4 2 6 2" xfId="17793" xr:uid="{00000000-0005-0000-0000-00002E180000}"/>
    <cellStyle name="Calculation 2 4 2 6 3" xfId="49076" xr:uid="{00000000-0005-0000-0000-00002F180000}"/>
    <cellStyle name="Calculation 2 4 2 7" xfId="16574" xr:uid="{00000000-0005-0000-0000-000030180000}"/>
    <cellStyle name="Calculation 2 4 3" xfId="1439" xr:uid="{00000000-0005-0000-0000-000031180000}"/>
    <cellStyle name="Calculation 2 4 3 2" xfId="1440" xr:uid="{00000000-0005-0000-0000-000032180000}"/>
    <cellStyle name="Calculation 2 4 3 2 2" xfId="3457" xr:uid="{00000000-0005-0000-0000-000033180000}"/>
    <cellStyle name="Calculation 2 4 3 2 2 2" xfId="6080" xr:uid="{00000000-0005-0000-0000-000034180000}"/>
    <cellStyle name="Calculation 2 4 3 2 2 2 2" xfId="13058" xr:uid="{00000000-0005-0000-0000-000035180000}"/>
    <cellStyle name="Calculation 2 4 3 2 2 2 2 2" xfId="17799" xr:uid="{00000000-0005-0000-0000-000036180000}"/>
    <cellStyle name="Calculation 2 4 3 2 2 2 2 3" xfId="52563" xr:uid="{00000000-0005-0000-0000-000037180000}"/>
    <cellStyle name="Calculation 2 4 3 2 2 2 3" xfId="17800" xr:uid="{00000000-0005-0000-0000-000038180000}"/>
    <cellStyle name="Calculation 2 4 3 2 2 2 4" xfId="45595" xr:uid="{00000000-0005-0000-0000-000039180000}"/>
    <cellStyle name="Calculation 2 4 3 2 2 2 5" xfId="58159" xr:uid="{00000000-0005-0000-0000-00003A180000}"/>
    <cellStyle name="Calculation 2 4 3 2 2 3" xfId="7824" xr:uid="{00000000-0005-0000-0000-00003B180000}"/>
    <cellStyle name="Calculation 2 4 3 2 2 3 2" xfId="14800" xr:uid="{00000000-0005-0000-0000-00003C180000}"/>
    <cellStyle name="Calculation 2 4 3 2 2 3 2 2" xfId="17803" xr:uid="{00000000-0005-0000-0000-00003D180000}"/>
    <cellStyle name="Calculation 2 4 3 2 2 3 2 3" xfId="54305" xr:uid="{00000000-0005-0000-0000-00003E180000}"/>
    <cellStyle name="Calculation 2 4 3 2 2 3 3" xfId="17804" xr:uid="{00000000-0005-0000-0000-00003F180000}"/>
    <cellStyle name="Calculation 2 4 3 2 2 3 4" xfId="47337" xr:uid="{00000000-0005-0000-0000-000040180000}"/>
    <cellStyle name="Calculation 2 4 3 2 2 3 5" xfId="59901" xr:uid="{00000000-0005-0000-0000-000041180000}"/>
    <cellStyle name="Calculation 2 4 3 2 2 4" xfId="10445" xr:uid="{00000000-0005-0000-0000-000042180000}"/>
    <cellStyle name="Calculation 2 4 3 2 2 4 2" xfId="17806" xr:uid="{00000000-0005-0000-0000-000043180000}"/>
    <cellStyle name="Calculation 2 4 3 2 2 4 3" xfId="49950" xr:uid="{00000000-0005-0000-0000-000044180000}"/>
    <cellStyle name="Calculation 2 4 3 2 2 5" xfId="18233" xr:uid="{00000000-0005-0000-0000-000045180000}"/>
    <cellStyle name="Calculation 2 4 3 2 3" xfId="4335" xr:uid="{00000000-0005-0000-0000-000046180000}"/>
    <cellStyle name="Calculation 2 4 3 2 3 2" xfId="6951" xr:uid="{00000000-0005-0000-0000-000047180000}"/>
    <cellStyle name="Calculation 2 4 3 2 3 2 2" xfId="13929" xr:uid="{00000000-0005-0000-0000-000048180000}"/>
    <cellStyle name="Calculation 2 4 3 2 3 2 2 2" xfId="17810" xr:uid="{00000000-0005-0000-0000-000049180000}"/>
    <cellStyle name="Calculation 2 4 3 2 3 2 2 3" xfId="53434" xr:uid="{00000000-0005-0000-0000-00004A180000}"/>
    <cellStyle name="Calculation 2 4 3 2 3 2 3" xfId="17811" xr:uid="{00000000-0005-0000-0000-00004B180000}"/>
    <cellStyle name="Calculation 2 4 3 2 3 2 4" xfId="46466" xr:uid="{00000000-0005-0000-0000-00004C180000}"/>
    <cellStyle name="Calculation 2 4 3 2 3 2 5" xfId="59030" xr:uid="{00000000-0005-0000-0000-00004D180000}"/>
    <cellStyle name="Calculation 2 4 3 2 3 3" xfId="8702" xr:uid="{00000000-0005-0000-0000-00004E180000}"/>
    <cellStyle name="Calculation 2 4 3 2 3 3 2" xfId="15671" xr:uid="{00000000-0005-0000-0000-00004F180000}"/>
    <cellStyle name="Calculation 2 4 3 2 3 3 2 2" xfId="17814" xr:uid="{00000000-0005-0000-0000-000050180000}"/>
    <cellStyle name="Calculation 2 4 3 2 3 3 2 3" xfId="55176" xr:uid="{00000000-0005-0000-0000-000051180000}"/>
    <cellStyle name="Calculation 2 4 3 2 3 3 3" xfId="17815" xr:uid="{00000000-0005-0000-0000-000052180000}"/>
    <cellStyle name="Calculation 2 4 3 2 3 3 4" xfId="48208" xr:uid="{00000000-0005-0000-0000-000053180000}"/>
    <cellStyle name="Calculation 2 4 3 2 3 3 5" xfId="60772" xr:uid="{00000000-0005-0000-0000-000054180000}"/>
    <cellStyle name="Calculation 2 4 3 2 3 4" xfId="11316" xr:uid="{00000000-0005-0000-0000-000055180000}"/>
    <cellStyle name="Calculation 2 4 3 2 3 4 2" xfId="17817" xr:uid="{00000000-0005-0000-0000-000056180000}"/>
    <cellStyle name="Calculation 2 4 3 2 3 4 3" xfId="50821" xr:uid="{00000000-0005-0000-0000-000057180000}"/>
    <cellStyle name="Calculation 2 4 3 2 3 5" xfId="17818" xr:uid="{00000000-0005-0000-0000-000058180000}"/>
    <cellStyle name="Calculation 2 4 3 2 3 6" xfId="43853" xr:uid="{00000000-0005-0000-0000-000059180000}"/>
    <cellStyle name="Calculation 2 4 3 2 3 7" xfId="56417" xr:uid="{00000000-0005-0000-0000-00005A180000}"/>
    <cellStyle name="Calculation 2 4 3 2 4" xfId="5206" xr:uid="{00000000-0005-0000-0000-00005B180000}"/>
    <cellStyle name="Calculation 2 4 3 2 4 2" xfId="12187" xr:uid="{00000000-0005-0000-0000-00005C180000}"/>
    <cellStyle name="Calculation 2 4 3 2 4 2 2" xfId="17821" xr:uid="{00000000-0005-0000-0000-00005D180000}"/>
    <cellStyle name="Calculation 2 4 3 2 4 2 3" xfId="51692" xr:uid="{00000000-0005-0000-0000-00005E180000}"/>
    <cellStyle name="Calculation 2 4 3 2 4 3" xfId="17822" xr:uid="{00000000-0005-0000-0000-00005F180000}"/>
    <cellStyle name="Calculation 2 4 3 2 4 4" xfId="44724" xr:uid="{00000000-0005-0000-0000-000060180000}"/>
    <cellStyle name="Calculation 2 4 3 2 4 5" xfId="57288" xr:uid="{00000000-0005-0000-0000-000061180000}"/>
    <cellStyle name="Calculation 2 4 3 2 5" xfId="9573" xr:uid="{00000000-0005-0000-0000-000062180000}"/>
    <cellStyle name="Calculation 2 4 3 2 5 2" xfId="17824" xr:uid="{00000000-0005-0000-0000-000063180000}"/>
    <cellStyle name="Calculation 2 4 3 2 5 3" xfId="49079" xr:uid="{00000000-0005-0000-0000-000064180000}"/>
    <cellStyle name="Calculation 2 4 3 2 6" xfId="16577" xr:uid="{00000000-0005-0000-0000-000065180000}"/>
    <cellStyle name="Calculation 2 4 3 3" xfId="3456" xr:uid="{00000000-0005-0000-0000-000066180000}"/>
    <cellStyle name="Calculation 2 4 3 3 2" xfId="6079" xr:uid="{00000000-0005-0000-0000-000067180000}"/>
    <cellStyle name="Calculation 2 4 3 3 2 2" xfId="13057" xr:uid="{00000000-0005-0000-0000-000068180000}"/>
    <cellStyle name="Calculation 2 4 3 3 2 2 2" xfId="17828" xr:uid="{00000000-0005-0000-0000-000069180000}"/>
    <cellStyle name="Calculation 2 4 3 3 2 2 3" xfId="52562" xr:uid="{00000000-0005-0000-0000-00006A180000}"/>
    <cellStyle name="Calculation 2 4 3 3 2 3" xfId="17829" xr:uid="{00000000-0005-0000-0000-00006B180000}"/>
    <cellStyle name="Calculation 2 4 3 3 2 4" xfId="45594" xr:uid="{00000000-0005-0000-0000-00006C180000}"/>
    <cellStyle name="Calculation 2 4 3 3 2 5" xfId="58158" xr:uid="{00000000-0005-0000-0000-00006D180000}"/>
    <cellStyle name="Calculation 2 4 3 3 3" xfId="7823" xr:uid="{00000000-0005-0000-0000-00006E180000}"/>
    <cellStyle name="Calculation 2 4 3 3 3 2" xfId="14799" xr:uid="{00000000-0005-0000-0000-00006F180000}"/>
    <cellStyle name="Calculation 2 4 3 3 3 2 2" xfId="17832" xr:uid="{00000000-0005-0000-0000-000070180000}"/>
    <cellStyle name="Calculation 2 4 3 3 3 2 3" xfId="54304" xr:uid="{00000000-0005-0000-0000-000071180000}"/>
    <cellStyle name="Calculation 2 4 3 3 3 3" xfId="17833" xr:uid="{00000000-0005-0000-0000-000072180000}"/>
    <cellStyle name="Calculation 2 4 3 3 3 4" xfId="47336" xr:uid="{00000000-0005-0000-0000-000073180000}"/>
    <cellStyle name="Calculation 2 4 3 3 3 5" xfId="59900" xr:uid="{00000000-0005-0000-0000-000074180000}"/>
    <cellStyle name="Calculation 2 4 3 3 4" xfId="10444" xr:uid="{00000000-0005-0000-0000-000075180000}"/>
    <cellStyle name="Calculation 2 4 3 3 4 2" xfId="17835" xr:uid="{00000000-0005-0000-0000-000076180000}"/>
    <cellStyle name="Calculation 2 4 3 3 4 3" xfId="49949" xr:uid="{00000000-0005-0000-0000-000077180000}"/>
    <cellStyle name="Calculation 2 4 3 3 5" xfId="18230" xr:uid="{00000000-0005-0000-0000-000078180000}"/>
    <cellStyle name="Calculation 2 4 3 4" xfId="4334" xr:uid="{00000000-0005-0000-0000-000079180000}"/>
    <cellStyle name="Calculation 2 4 3 4 2" xfId="6950" xr:uid="{00000000-0005-0000-0000-00007A180000}"/>
    <cellStyle name="Calculation 2 4 3 4 2 2" xfId="13928" xr:uid="{00000000-0005-0000-0000-00007B180000}"/>
    <cellStyle name="Calculation 2 4 3 4 2 2 2" xfId="17839" xr:uid="{00000000-0005-0000-0000-00007C180000}"/>
    <cellStyle name="Calculation 2 4 3 4 2 2 3" xfId="53433" xr:uid="{00000000-0005-0000-0000-00007D180000}"/>
    <cellStyle name="Calculation 2 4 3 4 2 3" xfId="17840" xr:uid="{00000000-0005-0000-0000-00007E180000}"/>
    <cellStyle name="Calculation 2 4 3 4 2 4" xfId="46465" xr:uid="{00000000-0005-0000-0000-00007F180000}"/>
    <cellStyle name="Calculation 2 4 3 4 2 5" xfId="59029" xr:uid="{00000000-0005-0000-0000-000080180000}"/>
    <cellStyle name="Calculation 2 4 3 4 3" xfId="8701" xr:uid="{00000000-0005-0000-0000-000081180000}"/>
    <cellStyle name="Calculation 2 4 3 4 3 2" xfId="15670" xr:uid="{00000000-0005-0000-0000-000082180000}"/>
    <cellStyle name="Calculation 2 4 3 4 3 2 2" xfId="17843" xr:uid="{00000000-0005-0000-0000-000083180000}"/>
    <cellStyle name="Calculation 2 4 3 4 3 2 3" xfId="55175" xr:uid="{00000000-0005-0000-0000-000084180000}"/>
    <cellStyle name="Calculation 2 4 3 4 3 3" xfId="17844" xr:uid="{00000000-0005-0000-0000-000085180000}"/>
    <cellStyle name="Calculation 2 4 3 4 3 4" xfId="48207" xr:uid="{00000000-0005-0000-0000-000086180000}"/>
    <cellStyle name="Calculation 2 4 3 4 3 5" xfId="60771" xr:uid="{00000000-0005-0000-0000-000087180000}"/>
    <cellStyle name="Calculation 2 4 3 4 4" xfId="11315" xr:uid="{00000000-0005-0000-0000-000088180000}"/>
    <cellStyle name="Calculation 2 4 3 4 4 2" xfId="17846" xr:uid="{00000000-0005-0000-0000-000089180000}"/>
    <cellStyle name="Calculation 2 4 3 4 4 3" xfId="50820" xr:uid="{00000000-0005-0000-0000-00008A180000}"/>
    <cellStyle name="Calculation 2 4 3 4 5" xfId="17847" xr:uid="{00000000-0005-0000-0000-00008B180000}"/>
    <cellStyle name="Calculation 2 4 3 4 6" xfId="43852" xr:uid="{00000000-0005-0000-0000-00008C180000}"/>
    <cellStyle name="Calculation 2 4 3 4 7" xfId="56416" xr:uid="{00000000-0005-0000-0000-00008D180000}"/>
    <cellStyle name="Calculation 2 4 3 5" xfId="5205" xr:uid="{00000000-0005-0000-0000-00008E180000}"/>
    <cellStyle name="Calculation 2 4 3 5 2" xfId="12186" xr:uid="{00000000-0005-0000-0000-00008F180000}"/>
    <cellStyle name="Calculation 2 4 3 5 2 2" xfId="17850" xr:uid="{00000000-0005-0000-0000-000090180000}"/>
    <cellStyle name="Calculation 2 4 3 5 2 3" xfId="51691" xr:uid="{00000000-0005-0000-0000-000091180000}"/>
    <cellStyle name="Calculation 2 4 3 5 3" xfId="17851" xr:uid="{00000000-0005-0000-0000-000092180000}"/>
    <cellStyle name="Calculation 2 4 3 5 4" xfId="44723" xr:uid="{00000000-0005-0000-0000-000093180000}"/>
    <cellStyle name="Calculation 2 4 3 5 5" xfId="57287" xr:uid="{00000000-0005-0000-0000-000094180000}"/>
    <cellStyle name="Calculation 2 4 3 6" xfId="9572" xr:uid="{00000000-0005-0000-0000-000095180000}"/>
    <cellStyle name="Calculation 2 4 3 6 2" xfId="17853" xr:uid="{00000000-0005-0000-0000-000096180000}"/>
    <cellStyle name="Calculation 2 4 3 6 3" xfId="49078" xr:uid="{00000000-0005-0000-0000-000097180000}"/>
    <cellStyle name="Calculation 2 4 3 7" xfId="16576" xr:uid="{00000000-0005-0000-0000-000098180000}"/>
    <cellStyle name="Calculation 2 4 4" xfId="1441" xr:uid="{00000000-0005-0000-0000-000099180000}"/>
    <cellStyle name="Calculation 2 4 4 2" xfId="1442" xr:uid="{00000000-0005-0000-0000-00009A180000}"/>
    <cellStyle name="Calculation 2 4 4 2 2" xfId="3459" xr:uid="{00000000-0005-0000-0000-00009B180000}"/>
    <cellStyle name="Calculation 2 4 4 2 2 2" xfId="6082" xr:uid="{00000000-0005-0000-0000-00009C180000}"/>
    <cellStyle name="Calculation 2 4 4 2 2 2 2" xfId="13060" xr:uid="{00000000-0005-0000-0000-00009D180000}"/>
    <cellStyle name="Calculation 2 4 4 2 2 2 2 2" xfId="17859" xr:uid="{00000000-0005-0000-0000-00009E180000}"/>
    <cellStyle name="Calculation 2 4 4 2 2 2 2 3" xfId="52565" xr:uid="{00000000-0005-0000-0000-00009F180000}"/>
    <cellStyle name="Calculation 2 4 4 2 2 2 3" xfId="17860" xr:uid="{00000000-0005-0000-0000-0000A0180000}"/>
    <cellStyle name="Calculation 2 4 4 2 2 2 4" xfId="45597" xr:uid="{00000000-0005-0000-0000-0000A1180000}"/>
    <cellStyle name="Calculation 2 4 4 2 2 2 5" xfId="58161" xr:uid="{00000000-0005-0000-0000-0000A2180000}"/>
    <cellStyle name="Calculation 2 4 4 2 2 3" xfId="7826" xr:uid="{00000000-0005-0000-0000-0000A3180000}"/>
    <cellStyle name="Calculation 2 4 4 2 2 3 2" xfId="14802" xr:uid="{00000000-0005-0000-0000-0000A4180000}"/>
    <cellStyle name="Calculation 2 4 4 2 2 3 2 2" xfId="17863" xr:uid="{00000000-0005-0000-0000-0000A5180000}"/>
    <cellStyle name="Calculation 2 4 4 2 2 3 2 3" xfId="54307" xr:uid="{00000000-0005-0000-0000-0000A6180000}"/>
    <cellStyle name="Calculation 2 4 4 2 2 3 3" xfId="17864" xr:uid="{00000000-0005-0000-0000-0000A7180000}"/>
    <cellStyle name="Calculation 2 4 4 2 2 3 4" xfId="47339" xr:uid="{00000000-0005-0000-0000-0000A8180000}"/>
    <cellStyle name="Calculation 2 4 4 2 2 3 5" xfId="59903" xr:uid="{00000000-0005-0000-0000-0000A9180000}"/>
    <cellStyle name="Calculation 2 4 4 2 2 4" xfId="10447" xr:uid="{00000000-0005-0000-0000-0000AA180000}"/>
    <cellStyle name="Calculation 2 4 4 2 2 4 2" xfId="17866" xr:uid="{00000000-0005-0000-0000-0000AB180000}"/>
    <cellStyle name="Calculation 2 4 4 2 2 4 3" xfId="49952" xr:uid="{00000000-0005-0000-0000-0000AC180000}"/>
    <cellStyle name="Calculation 2 4 4 2 2 5" xfId="18236" xr:uid="{00000000-0005-0000-0000-0000AD180000}"/>
    <cellStyle name="Calculation 2 4 4 2 3" xfId="4337" xr:uid="{00000000-0005-0000-0000-0000AE180000}"/>
    <cellStyle name="Calculation 2 4 4 2 3 2" xfId="6953" xr:uid="{00000000-0005-0000-0000-0000AF180000}"/>
    <cellStyle name="Calculation 2 4 4 2 3 2 2" xfId="13931" xr:uid="{00000000-0005-0000-0000-0000B0180000}"/>
    <cellStyle name="Calculation 2 4 4 2 3 2 2 2" xfId="17870" xr:uid="{00000000-0005-0000-0000-0000B1180000}"/>
    <cellStyle name="Calculation 2 4 4 2 3 2 2 3" xfId="53436" xr:uid="{00000000-0005-0000-0000-0000B2180000}"/>
    <cellStyle name="Calculation 2 4 4 2 3 2 3" xfId="17871" xr:uid="{00000000-0005-0000-0000-0000B3180000}"/>
    <cellStyle name="Calculation 2 4 4 2 3 2 4" xfId="46468" xr:uid="{00000000-0005-0000-0000-0000B4180000}"/>
    <cellStyle name="Calculation 2 4 4 2 3 2 5" xfId="59032" xr:uid="{00000000-0005-0000-0000-0000B5180000}"/>
    <cellStyle name="Calculation 2 4 4 2 3 3" xfId="8704" xr:uid="{00000000-0005-0000-0000-0000B6180000}"/>
    <cellStyle name="Calculation 2 4 4 2 3 3 2" xfId="15673" xr:uid="{00000000-0005-0000-0000-0000B7180000}"/>
    <cellStyle name="Calculation 2 4 4 2 3 3 2 2" xfId="17874" xr:uid="{00000000-0005-0000-0000-0000B8180000}"/>
    <cellStyle name="Calculation 2 4 4 2 3 3 2 3" xfId="55178" xr:uid="{00000000-0005-0000-0000-0000B9180000}"/>
    <cellStyle name="Calculation 2 4 4 2 3 3 3" xfId="17875" xr:uid="{00000000-0005-0000-0000-0000BA180000}"/>
    <cellStyle name="Calculation 2 4 4 2 3 3 4" xfId="48210" xr:uid="{00000000-0005-0000-0000-0000BB180000}"/>
    <cellStyle name="Calculation 2 4 4 2 3 3 5" xfId="60774" xr:uid="{00000000-0005-0000-0000-0000BC180000}"/>
    <cellStyle name="Calculation 2 4 4 2 3 4" xfId="11318" xr:uid="{00000000-0005-0000-0000-0000BD180000}"/>
    <cellStyle name="Calculation 2 4 4 2 3 4 2" xfId="17877" xr:uid="{00000000-0005-0000-0000-0000BE180000}"/>
    <cellStyle name="Calculation 2 4 4 2 3 4 3" xfId="50823" xr:uid="{00000000-0005-0000-0000-0000BF180000}"/>
    <cellStyle name="Calculation 2 4 4 2 3 5" xfId="17878" xr:uid="{00000000-0005-0000-0000-0000C0180000}"/>
    <cellStyle name="Calculation 2 4 4 2 3 6" xfId="43855" xr:uid="{00000000-0005-0000-0000-0000C1180000}"/>
    <cellStyle name="Calculation 2 4 4 2 3 7" xfId="56419" xr:uid="{00000000-0005-0000-0000-0000C2180000}"/>
    <cellStyle name="Calculation 2 4 4 2 4" xfId="5208" xr:uid="{00000000-0005-0000-0000-0000C3180000}"/>
    <cellStyle name="Calculation 2 4 4 2 4 2" xfId="12189" xr:uid="{00000000-0005-0000-0000-0000C4180000}"/>
    <cellStyle name="Calculation 2 4 4 2 4 2 2" xfId="17881" xr:uid="{00000000-0005-0000-0000-0000C5180000}"/>
    <cellStyle name="Calculation 2 4 4 2 4 2 3" xfId="51694" xr:uid="{00000000-0005-0000-0000-0000C6180000}"/>
    <cellStyle name="Calculation 2 4 4 2 4 3" xfId="17882" xr:uid="{00000000-0005-0000-0000-0000C7180000}"/>
    <cellStyle name="Calculation 2 4 4 2 4 4" xfId="44726" xr:uid="{00000000-0005-0000-0000-0000C8180000}"/>
    <cellStyle name="Calculation 2 4 4 2 4 5" xfId="57290" xr:uid="{00000000-0005-0000-0000-0000C9180000}"/>
    <cellStyle name="Calculation 2 4 4 2 5" xfId="9575" xr:uid="{00000000-0005-0000-0000-0000CA180000}"/>
    <cellStyle name="Calculation 2 4 4 2 5 2" xfId="17884" xr:uid="{00000000-0005-0000-0000-0000CB180000}"/>
    <cellStyle name="Calculation 2 4 4 2 5 3" xfId="49081" xr:uid="{00000000-0005-0000-0000-0000CC180000}"/>
    <cellStyle name="Calculation 2 4 4 2 6" xfId="16579" xr:uid="{00000000-0005-0000-0000-0000CD180000}"/>
    <cellStyle name="Calculation 2 4 4 3" xfId="3458" xr:uid="{00000000-0005-0000-0000-0000CE180000}"/>
    <cellStyle name="Calculation 2 4 4 3 2" xfId="6081" xr:uid="{00000000-0005-0000-0000-0000CF180000}"/>
    <cellStyle name="Calculation 2 4 4 3 2 2" xfId="13059" xr:uid="{00000000-0005-0000-0000-0000D0180000}"/>
    <cellStyle name="Calculation 2 4 4 3 2 2 2" xfId="17888" xr:uid="{00000000-0005-0000-0000-0000D1180000}"/>
    <cellStyle name="Calculation 2 4 4 3 2 2 3" xfId="52564" xr:uid="{00000000-0005-0000-0000-0000D2180000}"/>
    <cellStyle name="Calculation 2 4 4 3 2 3" xfId="17889" xr:uid="{00000000-0005-0000-0000-0000D3180000}"/>
    <cellStyle name="Calculation 2 4 4 3 2 4" xfId="45596" xr:uid="{00000000-0005-0000-0000-0000D4180000}"/>
    <cellStyle name="Calculation 2 4 4 3 2 5" xfId="58160" xr:uid="{00000000-0005-0000-0000-0000D5180000}"/>
    <cellStyle name="Calculation 2 4 4 3 3" xfId="7825" xr:uid="{00000000-0005-0000-0000-0000D6180000}"/>
    <cellStyle name="Calculation 2 4 4 3 3 2" xfId="14801" xr:uid="{00000000-0005-0000-0000-0000D7180000}"/>
    <cellStyle name="Calculation 2 4 4 3 3 2 2" xfId="17892" xr:uid="{00000000-0005-0000-0000-0000D8180000}"/>
    <cellStyle name="Calculation 2 4 4 3 3 2 3" xfId="54306" xr:uid="{00000000-0005-0000-0000-0000D9180000}"/>
    <cellStyle name="Calculation 2 4 4 3 3 3" xfId="17893" xr:uid="{00000000-0005-0000-0000-0000DA180000}"/>
    <cellStyle name="Calculation 2 4 4 3 3 4" xfId="47338" xr:uid="{00000000-0005-0000-0000-0000DB180000}"/>
    <cellStyle name="Calculation 2 4 4 3 3 5" xfId="59902" xr:uid="{00000000-0005-0000-0000-0000DC180000}"/>
    <cellStyle name="Calculation 2 4 4 3 4" xfId="10446" xr:uid="{00000000-0005-0000-0000-0000DD180000}"/>
    <cellStyle name="Calculation 2 4 4 3 4 2" xfId="17895" xr:uid="{00000000-0005-0000-0000-0000DE180000}"/>
    <cellStyle name="Calculation 2 4 4 3 4 3" xfId="49951" xr:uid="{00000000-0005-0000-0000-0000DF180000}"/>
    <cellStyle name="Calculation 2 4 4 3 5" xfId="18235" xr:uid="{00000000-0005-0000-0000-0000E0180000}"/>
    <cellStyle name="Calculation 2 4 4 4" xfId="4336" xr:uid="{00000000-0005-0000-0000-0000E1180000}"/>
    <cellStyle name="Calculation 2 4 4 4 2" xfId="6952" xr:uid="{00000000-0005-0000-0000-0000E2180000}"/>
    <cellStyle name="Calculation 2 4 4 4 2 2" xfId="13930" xr:uid="{00000000-0005-0000-0000-0000E3180000}"/>
    <cellStyle name="Calculation 2 4 4 4 2 2 2" xfId="17899" xr:uid="{00000000-0005-0000-0000-0000E4180000}"/>
    <cellStyle name="Calculation 2 4 4 4 2 2 3" xfId="53435" xr:uid="{00000000-0005-0000-0000-0000E5180000}"/>
    <cellStyle name="Calculation 2 4 4 4 2 3" xfId="17900" xr:uid="{00000000-0005-0000-0000-0000E6180000}"/>
    <cellStyle name="Calculation 2 4 4 4 2 4" xfId="46467" xr:uid="{00000000-0005-0000-0000-0000E7180000}"/>
    <cellStyle name="Calculation 2 4 4 4 2 5" xfId="59031" xr:uid="{00000000-0005-0000-0000-0000E8180000}"/>
    <cellStyle name="Calculation 2 4 4 4 3" xfId="8703" xr:uid="{00000000-0005-0000-0000-0000E9180000}"/>
    <cellStyle name="Calculation 2 4 4 4 3 2" xfId="15672" xr:uid="{00000000-0005-0000-0000-0000EA180000}"/>
    <cellStyle name="Calculation 2 4 4 4 3 2 2" xfId="17903" xr:uid="{00000000-0005-0000-0000-0000EB180000}"/>
    <cellStyle name="Calculation 2 4 4 4 3 2 3" xfId="55177" xr:uid="{00000000-0005-0000-0000-0000EC180000}"/>
    <cellStyle name="Calculation 2 4 4 4 3 3" xfId="17904" xr:uid="{00000000-0005-0000-0000-0000ED180000}"/>
    <cellStyle name="Calculation 2 4 4 4 3 4" xfId="48209" xr:uid="{00000000-0005-0000-0000-0000EE180000}"/>
    <cellStyle name="Calculation 2 4 4 4 3 5" xfId="60773" xr:uid="{00000000-0005-0000-0000-0000EF180000}"/>
    <cellStyle name="Calculation 2 4 4 4 4" xfId="11317" xr:uid="{00000000-0005-0000-0000-0000F0180000}"/>
    <cellStyle name="Calculation 2 4 4 4 4 2" xfId="17906" xr:uid="{00000000-0005-0000-0000-0000F1180000}"/>
    <cellStyle name="Calculation 2 4 4 4 4 3" xfId="50822" xr:uid="{00000000-0005-0000-0000-0000F2180000}"/>
    <cellStyle name="Calculation 2 4 4 4 5" xfId="17907" xr:uid="{00000000-0005-0000-0000-0000F3180000}"/>
    <cellStyle name="Calculation 2 4 4 4 6" xfId="43854" xr:uid="{00000000-0005-0000-0000-0000F4180000}"/>
    <cellStyle name="Calculation 2 4 4 4 7" xfId="56418" xr:uid="{00000000-0005-0000-0000-0000F5180000}"/>
    <cellStyle name="Calculation 2 4 4 5" xfId="5207" xr:uid="{00000000-0005-0000-0000-0000F6180000}"/>
    <cellStyle name="Calculation 2 4 4 5 2" xfId="12188" xr:uid="{00000000-0005-0000-0000-0000F7180000}"/>
    <cellStyle name="Calculation 2 4 4 5 2 2" xfId="17910" xr:uid="{00000000-0005-0000-0000-0000F8180000}"/>
    <cellStyle name="Calculation 2 4 4 5 2 3" xfId="51693" xr:uid="{00000000-0005-0000-0000-0000F9180000}"/>
    <cellStyle name="Calculation 2 4 4 5 3" xfId="17911" xr:uid="{00000000-0005-0000-0000-0000FA180000}"/>
    <cellStyle name="Calculation 2 4 4 5 4" xfId="44725" xr:uid="{00000000-0005-0000-0000-0000FB180000}"/>
    <cellStyle name="Calculation 2 4 4 5 5" xfId="57289" xr:uid="{00000000-0005-0000-0000-0000FC180000}"/>
    <cellStyle name="Calculation 2 4 4 6" xfId="9574" xr:uid="{00000000-0005-0000-0000-0000FD180000}"/>
    <cellStyle name="Calculation 2 4 4 6 2" xfId="17913" xr:uid="{00000000-0005-0000-0000-0000FE180000}"/>
    <cellStyle name="Calculation 2 4 4 6 3" xfId="49080" xr:uid="{00000000-0005-0000-0000-0000FF180000}"/>
    <cellStyle name="Calculation 2 4 4 7" xfId="16578" xr:uid="{00000000-0005-0000-0000-000000190000}"/>
    <cellStyle name="Calculation 2 4 5" xfId="1443" xr:uid="{00000000-0005-0000-0000-000001190000}"/>
    <cellStyle name="Calculation 2 4 5 2" xfId="1444" xr:uid="{00000000-0005-0000-0000-000002190000}"/>
    <cellStyle name="Calculation 2 4 5 2 2" xfId="3461" xr:uid="{00000000-0005-0000-0000-000003190000}"/>
    <cellStyle name="Calculation 2 4 5 2 2 2" xfId="6084" xr:uid="{00000000-0005-0000-0000-000004190000}"/>
    <cellStyle name="Calculation 2 4 5 2 2 2 2" xfId="13062" xr:uid="{00000000-0005-0000-0000-000005190000}"/>
    <cellStyle name="Calculation 2 4 5 2 2 2 2 2" xfId="17919" xr:uid="{00000000-0005-0000-0000-000006190000}"/>
    <cellStyle name="Calculation 2 4 5 2 2 2 2 3" xfId="52567" xr:uid="{00000000-0005-0000-0000-000007190000}"/>
    <cellStyle name="Calculation 2 4 5 2 2 2 3" xfId="17920" xr:uid="{00000000-0005-0000-0000-000008190000}"/>
    <cellStyle name="Calculation 2 4 5 2 2 2 4" xfId="45599" xr:uid="{00000000-0005-0000-0000-000009190000}"/>
    <cellStyle name="Calculation 2 4 5 2 2 2 5" xfId="58163" xr:uid="{00000000-0005-0000-0000-00000A190000}"/>
    <cellStyle name="Calculation 2 4 5 2 2 3" xfId="7828" xr:uid="{00000000-0005-0000-0000-00000B190000}"/>
    <cellStyle name="Calculation 2 4 5 2 2 3 2" xfId="14804" xr:uid="{00000000-0005-0000-0000-00000C190000}"/>
    <cellStyle name="Calculation 2 4 5 2 2 3 2 2" xfId="17923" xr:uid="{00000000-0005-0000-0000-00000D190000}"/>
    <cellStyle name="Calculation 2 4 5 2 2 3 2 3" xfId="54309" xr:uid="{00000000-0005-0000-0000-00000E190000}"/>
    <cellStyle name="Calculation 2 4 5 2 2 3 3" xfId="17924" xr:uid="{00000000-0005-0000-0000-00000F190000}"/>
    <cellStyle name="Calculation 2 4 5 2 2 3 4" xfId="47341" xr:uid="{00000000-0005-0000-0000-000010190000}"/>
    <cellStyle name="Calculation 2 4 5 2 2 3 5" xfId="59905" xr:uid="{00000000-0005-0000-0000-000011190000}"/>
    <cellStyle name="Calculation 2 4 5 2 2 4" xfId="10449" xr:uid="{00000000-0005-0000-0000-000012190000}"/>
    <cellStyle name="Calculation 2 4 5 2 2 4 2" xfId="17926" xr:uid="{00000000-0005-0000-0000-000013190000}"/>
    <cellStyle name="Calculation 2 4 5 2 2 4 3" xfId="49954" xr:uid="{00000000-0005-0000-0000-000014190000}"/>
    <cellStyle name="Calculation 2 4 5 2 2 5" xfId="18248" xr:uid="{00000000-0005-0000-0000-000015190000}"/>
    <cellStyle name="Calculation 2 4 5 2 3" xfId="4339" xr:uid="{00000000-0005-0000-0000-000016190000}"/>
    <cellStyle name="Calculation 2 4 5 2 3 2" xfId="6955" xr:uid="{00000000-0005-0000-0000-000017190000}"/>
    <cellStyle name="Calculation 2 4 5 2 3 2 2" xfId="13933" xr:uid="{00000000-0005-0000-0000-000018190000}"/>
    <cellStyle name="Calculation 2 4 5 2 3 2 2 2" xfId="17930" xr:uid="{00000000-0005-0000-0000-000019190000}"/>
    <cellStyle name="Calculation 2 4 5 2 3 2 2 3" xfId="53438" xr:uid="{00000000-0005-0000-0000-00001A190000}"/>
    <cellStyle name="Calculation 2 4 5 2 3 2 3" xfId="17931" xr:uid="{00000000-0005-0000-0000-00001B190000}"/>
    <cellStyle name="Calculation 2 4 5 2 3 2 4" xfId="46470" xr:uid="{00000000-0005-0000-0000-00001C190000}"/>
    <cellStyle name="Calculation 2 4 5 2 3 2 5" xfId="59034" xr:uid="{00000000-0005-0000-0000-00001D190000}"/>
    <cellStyle name="Calculation 2 4 5 2 3 3" xfId="8706" xr:uid="{00000000-0005-0000-0000-00001E190000}"/>
    <cellStyle name="Calculation 2 4 5 2 3 3 2" xfId="15675" xr:uid="{00000000-0005-0000-0000-00001F190000}"/>
    <cellStyle name="Calculation 2 4 5 2 3 3 2 2" xfId="17934" xr:uid="{00000000-0005-0000-0000-000020190000}"/>
    <cellStyle name="Calculation 2 4 5 2 3 3 2 3" xfId="55180" xr:uid="{00000000-0005-0000-0000-000021190000}"/>
    <cellStyle name="Calculation 2 4 5 2 3 3 3" xfId="17935" xr:uid="{00000000-0005-0000-0000-000022190000}"/>
    <cellStyle name="Calculation 2 4 5 2 3 3 4" xfId="48212" xr:uid="{00000000-0005-0000-0000-000023190000}"/>
    <cellStyle name="Calculation 2 4 5 2 3 3 5" xfId="60776" xr:uid="{00000000-0005-0000-0000-000024190000}"/>
    <cellStyle name="Calculation 2 4 5 2 3 4" xfId="11320" xr:uid="{00000000-0005-0000-0000-000025190000}"/>
    <cellStyle name="Calculation 2 4 5 2 3 4 2" xfId="17937" xr:uid="{00000000-0005-0000-0000-000026190000}"/>
    <cellStyle name="Calculation 2 4 5 2 3 4 3" xfId="50825" xr:uid="{00000000-0005-0000-0000-000027190000}"/>
    <cellStyle name="Calculation 2 4 5 2 3 5" xfId="17938" xr:uid="{00000000-0005-0000-0000-000028190000}"/>
    <cellStyle name="Calculation 2 4 5 2 3 6" xfId="43857" xr:uid="{00000000-0005-0000-0000-000029190000}"/>
    <cellStyle name="Calculation 2 4 5 2 3 7" xfId="56421" xr:uid="{00000000-0005-0000-0000-00002A190000}"/>
    <cellStyle name="Calculation 2 4 5 2 4" xfId="5210" xr:uid="{00000000-0005-0000-0000-00002B190000}"/>
    <cellStyle name="Calculation 2 4 5 2 4 2" xfId="12191" xr:uid="{00000000-0005-0000-0000-00002C190000}"/>
    <cellStyle name="Calculation 2 4 5 2 4 2 2" xfId="17941" xr:uid="{00000000-0005-0000-0000-00002D190000}"/>
    <cellStyle name="Calculation 2 4 5 2 4 2 3" xfId="51696" xr:uid="{00000000-0005-0000-0000-00002E190000}"/>
    <cellStyle name="Calculation 2 4 5 2 4 3" xfId="17942" xr:uid="{00000000-0005-0000-0000-00002F190000}"/>
    <cellStyle name="Calculation 2 4 5 2 4 4" xfId="44728" xr:uid="{00000000-0005-0000-0000-000030190000}"/>
    <cellStyle name="Calculation 2 4 5 2 4 5" xfId="57292" xr:uid="{00000000-0005-0000-0000-000031190000}"/>
    <cellStyle name="Calculation 2 4 5 2 5" xfId="9577" xr:uid="{00000000-0005-0000-0000-000032190000}"/>
    <cellStyle name="Calculation 2 4 5 2 5 2" xfId="17944" xr:uid="{00000000-0005-0000-0000-000033190000}"/>
    <cellStyle name="Calculation 2 4 5 2 5 3" xfId="49083" xr:uid="{00000000-0005-0000-0000-000034190000}"/>
    <cellStyle name="Calculation 2 4 5 2 6" xfId="16581" xr:uid="{00000000-0005-0000-0000-000035190000}"/>
    <cellStyle name="Calculation 2 4 5 3" xfId="3460" xr:uid="{00000000-0005-0000-0000-000036190000}"/>
    <cellStyle name="Calculation 2 4 5 3 2" xfId="6083" xr:uid="{00000000-0005-0000-0000-000037190000}"/>
    <cellStyle name="Calculation 2 4 5 3 2 2" xfId="13061" xr:uid="{00000000-0005-0000-0000-000038190000}"/>
    <cellStyle name="Calculation 2 4 5 3 2 2 2" xfId="17948" xr:uid="{00000000-0005-0000-0000-000039190000}"/>
    <cellStyle name="Calculation 2 4 5 3 2 2 3" xfId="52566" xr:uid="{00000000-0005-0000-0000-00003A190000}"/>
    <cellStyle name="Calculation 2 4 5 3 2 3" xfId="17949" xr:uid="{00000000-0005-0000-0000-00003B190000}"/>
    <cellStyle name="Calculation 2 4 5 3 2 4" xfId="45598" xr:uid="{00000000-0005-0000-0000-00003C190000}"/>
    <cellStyle name="Calculation 2 4 5 3 2 5" xfId="58162" xr:uid="{00000000-0005-0000-0000-00003D190000}"/>
    <cellStyle name="Calculation 2 4 5 3 3" xfId="7827" xr:uid="{00000000-0005-0000-0000-00003E190000}"/>
    <cellStyle name="Calculation 2 4 5 3 3 2" xfId="14803" xr:uid="{00000000-0005-0000-0000-00003F190000}"/>
    <cellStyle name="Calculation 2 4 5 3 3 2 2" xfId="17952" xr:uid="{00000000-0005-0000-0000-000040190000}"/>
    <cellStyle name="Calculation 2 4 5 3 3 2 3" xfId="54308" xr:uid="{00000000-0005-0000-0000-000041190000}"/>
    <cellStyle name="Calculation 2 4 5 3 3 3" xfId="17953" xr:uid="{00000000-0005-0000-0000-000042190000}"/>
    <cellStyle name="Calculation 2 4 5 3 3 4" xfId="47340" xr:uid="{00000000-0005-0000-0000-000043190000}"/>
    <cellStyle name="Calculation 2 4 5 3 3 5" xfId="59904" xr:uid="{00000000-0005-0000-0000-000044190000}"/>
    <cellStyle name="Calculation 2 4 5 3 4" xfId="10448" xr:uid="{00000000-0005-0000-0000-000045190000}"/>
    <cellStyle name="Calculation 2 4 5 3 4 2" xfId="17955" xr:uid="{00000000-0005-0000-0000-000046190000}"/>
    <cellStyle name="Calculation 2 4 5 3 4 3" xfId="49953" xr:uid="{00000000-0005-0000-0000-000047190000}"/>
    <cellStyle name="Calculation 2 4 5 3 5" xfId="18237" xr:uid="{00000000-0005-0000-0000-000048190000}"/>
    <cellStyle name="Calculation 2 4 5 4" xfId="4338" xr:uid="{00000000-0005-0000-0000-000049190000}"/>
    <cellStyle name="Calculation 2 4 5 4 2" xfId="6954" xr:uid="{00000000-0005-0000-0000-00004A190000}"/>
    <cellStyle name="Calculation 2 4 5 4 2 2" xfId="13932" xr:uid="{00000000-0005-0000-0000-00004B190000}"/>
    <cellStyle name="Calculation 2 4 5 4 2 2 2" xfId="17959" xr:uid="{00000000-0005-0000-0000-00004C190000}"/>
    <cellStyle name="Calculation 2 4 5 4 2 2 3" xfId="53437" xr:uid="{00000000-0005-0000-0000-00004D190000}"/>
    <cellStyle name="Calculation 2 4 5 4 2 3" xfId="17960" xr:uid="{00000000-0005-0000-0000-00004E190000}"/>
    <cellStyle name="Calculation 2 4 5 4 2 4" xfId="46469" xr:uid="{00000000-0005-0000-0000-00004F190000}"/>
    <cellStyle name="Calculation 2 4 5 4 2 5" xfId="59033" xr:uid="{00000000-0005-0000-0000-000050190000}"/>
    <cellStyle name="Calculation 2 4 5 4 3" xfId="8705" xr:uid="{00000000-0005-0000-0000-000051190000}"/>
    <cellStyle name="Calculation 2 4 5 4 3 2" xfId="15674" xr:uid="{00000000-0005-0000-0000-000052190000}"/>
    <cellStyle name="Calculation 2 4 5 4 3 2 2" xfId="17963" xr:uid="{00000000-0005-0000-0000-000053190000}"/>
    <cellStyle name="Calculation 2 4 5 4 3 2 3" xfId="55179" xr:uid="{00000000-0005-0000-0000-000054190000}"/>
    <cellStyle name="Calculation 2 4 5 4 3 3" xfId="17964" xr:uid="{00000000-0005-0000-0000-000055190000}"/>
    <cellStyle name="Calculation 2 4 5 4 3 4" xfId="48211" xr:uid="{00000000-0005-0000-0000-000056190000}"/>
    <cellStyle name="Calculation 2 4 5 4 3 5" xfId="60775" xr:uid="{00000000-0005-0000-0000-000057190000}"/>
    <cellStyle name="Calculation 2 4 5 4 4" xfId="11319" xr:uid="{00000000-0005-0000-0000-000058190000}"/>
    <cellStyle name="Calculation 2 4 5 4 4 2" xfId="17966" xr:uid="{00000000-0005-0000-0000-000059190000}"/>
    <cellStyle name="Calculation 2 4 5 4 4 3" xfId="50824" xr:uid="{00000000-0005-0000-0000-00005A190000}"/>
    <cellStyle name="Calculation 2 4 5 4 5" xfId="17967" xr:uid="{00000000-0005-0000-0000-00005B190000}"/>
    <cellStyle name="Calculation 2 4 5 4 6" xfId="43856" xr:uid="{00000000-0005-0000-0000-00005C190000}"/>
    <cellStyle name="Calculation 2 4 5 4 7" xfId="56420" xr:uid="{00000000-0005-0000-0000-00005D190000}"/>
    <cellStyle name="Calculation 2 4 5 5" xfId="5209" xr:uid="{00000000-0005-0000-0000-00005E190000}"/>
    <cellStyle name="Calculation 2 4 5 5 2" xfId="12190" xr:uid="{00000000-0005-0000-0000-00005F190000}"/>
    <cellStyle name="Calculation 2 4 5 5 2 2" xfId="17970" xr:uid="{00000000-0005-0000-0000-000060190000}"/>
    <cellStyle name="Calculation 2 4 5 5 2 3" xfId="51695" xr:uid="{00000000-0005-0000-0000-000061190000}"/>
    <cellStyle name="Calculation 2 4 5 5 3" xfId="17971" xr:uid="{00000000-0005-0000-0000-000062190000}"/>
    <cellStyle name="Calculation 2 4 5 5 4" xfId="44727" xr:uid="{00000000-0005-0000-0000-000063190000}"/>
    <cellStyle name="Calculation 2 4 5 5 5" xfId="57291" xr:uid="{00000000-0005-0000-0000-000064190000}"/>
    <cellStyle name="Calculation 2 4 5 6" xfId="9576" xr:uid="{00000000-0005-0000-0000-000065190000}"/>
    <cellStyle name="Calculation 2 4 5 6 2" xfId="17973" xr:uid="{00000000-0005-0000-0000-000066190000}"/>
    <cellStyle name="Calculation 2 4 5 6 3" xfId="49082" xr:uid="{00000000-0005-0000-0000-000067190000}"/>
    <cellStyle name="Calculation 2 4 5 7" xfId="16580" xr:uid="{00000000-0005-0000-0000-000068190000}"/>
    <cellStyle name="Calculation 2 4 6" xfId="1445" xr:uid="{00000000-0005-0000-0000-000069190000}"/>
    <cellStyle name="Calculation 2 4 6 2" xfId="1446" xr:uid="{00000000-0005-0000-0000-00006A190000}"/>
    <cellStyle name="Calculation 2 4 6 2 2" xfId="3463" xr:uid="{00000000-0005-0000-0000-00006B190000}"/>
    <cellStyle name="Calculation 2 4 6 2 2 2" xfId="6086" xr:uid="{00000000-0005-0000-0000-00006C190000}"/>
    <cellStyle name="Calculation 2 4 6 2 2 2 2" xfId="13064" xr:uid="{00000000-0005-0000-0000-00006D190000}"/>
    <cellStyle name="Calculation 2 4 6 2 2 2 2 2" xfId="17978" xr:uid="{00000000-0005-0000-0000-00006E190000}"/>
    <cellStyle name="Calculation 2 4 6 2 2 2 2 3" xfId="52569" xr:uid="{00000000-0005-0000-0000-00006F190000}"/>
    <cellStyle name="Calculation 2 4 6 2 2 2 3" xfId="17979" xr:uid="{00000000-0005-0000-0000-000070190000}"/>
    <cellStyle name="Calculation 2 4 6 2 2 2 4" xfId="45601" xr:uid="{00000000-0005-0000-0000-000071190000}"/>
    <cellStyle name="Calculation 2 4 6 2 2 2 5" xfId="58165" xr:uid="{00000000-0005-0000-0000-000072190000}"/>
    <cellStyle name="Calculation 2 4 6 2 2 3" xfId="7830" xr:uid="{00000000-0005-0000-0000-000073190000}"/>
    <cellStyle name="Calculation 2 4 6 2 2 3 2" xfId="14806" xr:uid="{00000000-0005-0000-0000-000074190000}"/>
    <cellStyle name="Calculation 2 4 6 2 2 3 2 2" xfId="17982" xr:uid="{00000000-0005-0000-0000-000075190000}"/>
    <cellStyle name="Calculation 2 4 6 2 2 3 2 3" xfId="54311" xr:uid="{00000000-0005-0000-0000-000076190000}"/>
    <cellStyle name="Calculation 2 4 6 2 2 3 3" xfId="17983" xr:uid="{00000000-0005-0000-0000-000077190000}"/>
    <cellStyle name="Calculation 2 4 6 2 2 3 4" xfId="47343" xr:uid="{00000000-0005-0000-0000-000078190000}"/>
    <cellStyle name="Calculation 2 4 6 2 2 3 5" xfId="59907" xr:uid="{00000000-0005-0000-0000-000079190000}"/>
    <cellStyle name="Calculation 2 4 6 2 2 4" xfId="10451" xr:uid="{00000000-0005-0000-0000-00007A190000}"/>
    <cellStyle name="Calculation 2 4 6 2 2 4 2" xfId="17985" xr:uid="{00000000-0005-0000-0000-00007B190000}"/>
    <cellStyle name="Calculation 2 4 6 2 2 4 3" xfId="49956" xr:uid="{00000000-0005-0000-0000-00007C190000}"/>
    <cellStyle name="Calculation 2 4 6 2 2 5" xfId="18241" xr:uid="{00000000-0005-0000-0000-00007D190000}"/>
    <cellStyle name="Calculation 2 4 6 2 3" xfId="4341" xr:uid="{00000000-0005-0000-0000-00007E190000}"/>
    <cellStyle name="Calculation 2 4 6 2 3 2" xfId="6957" xr:uid="{00000000-0005-0000-0000-00007F190000}"/>
    <cellStyle name="Calculation 2 4 6 2 3 2 2" xfId="13935" xr:uid="{00000000-0005-0000-0000-000080190000}"/>
    <cellStyle name="Calculation 2 4 6 2 3 2 2 2" xfId="17989" xr:uid="{00000000-0005-0000-0000-000081190000}"/>
    <cellStyle name="Calculation 2 4 6 2 3 2 2 3" xfId="53440" xr:uid="{00000000-0005-0000-0000-000082190000}"/>
    <cellStyle name="Calculation 2 4 6 2 3 2 3" xfId="17990" xr:uid="{00000000-0005-0000-0000-000083190000}"/>
    <cellStyle name="Calculation 2 4 6 2 3 2 4" xfId="46472" xr:uid="{00000000-0005-0000-0000-000084190000}"/>
    <cellStyle name="Calculation 2 4 6 2 3 2 5" xfId="59036" xr:uid="{00000000-0005-0000-0000-000085190000}"/>
    <cellStyle name="Calculation 2 4 6 2 3 3" xfId="8708" xr:uid="{00000000-0005-0000-0000-000086190000}"/>
    <cellStyle name="Calculation 2 4 6 2 3 3 2" xfId="15677" xr:uid="{00000000-0005-0000-0000-000087190000}"/>
    <cellStyle name="Calculation 2 4 6 2 3 3 2 2" xfId="17993" xr:uid="{00000000-0005-0000-0000-000088190000}"/>
    <cellStyle name="Calculation 2 4 6 2 3 3 2 3" xfId="55182" xr:uid="{00000000-0005-0000-0000-000089190000}"/>
    <cellStyle name="Calculation 2 4 6 2 3 3 3" xfId="17994" xr:uid="{00000000-0005-0000-0000-00008A190000}"/>
    <cellStyle name="Calculation 2 4 6 2 3 3 4" xfId="48214" xr:uid="{00000000-0005-0000-0000-00008B190000}"/>
    <cellStyle name="Calculation 2 4 6 2 3 3 5" xfId="60778" xr:uid="{00000000-0005-0000-0000-00008C190000}"/>
    <cellStyle name="Calculation 2 4 6 2 3 4" xfId="11322" xr:uid="{00000000-0005-0000-0000-00008D190000}"/>
    <cellStyle name="Calculation 2 4 6 2 3 4 2" xfId="17996" xr:uid="{00000000-0005-0000-0000-00008E190000}"/>
    <cellStyle name="Calculation 2 4 6 2 3 4 3" xfId="50827" xr:uid="{00000000-0005-0000-0000-00008F190000}"/>
    <cellStyle name="Calculation 2 4 6 2 3 5" xfId="17997" xr:uid="{00000000-0005-0000-0000-000090190000}"/>
    <cellStyle name="Calculation 2 4 6 2 3 6" xfId="43859" xr:uid="{00000000-0005-0000-0000-000091190000}"/>
    <cellStyle name="Calculation 2 4 6 2 3 7" xfId="56423" xr:uid="{00000000-0005-0000-0000-000092190000}"/>
    <cellStyle name="Calculation 2 4 6 2 4" xfId="5212" xr:uid="{00000000-0005-0000-0000-000093190000}"/>
    <cellStyle name="Calculation 2 4 6 2 4 2" xfId="12193" xr:uid="{00000000-0005-0000-0000-000094190000}"/>
    <cellStyle name="Calculation 2 4 6 2 4 2 2" xfId="18000" xr:uid="{00000000-0005-0000-0000-000095190000}"/>
    <cellStyle name="Calculation 2 4 6 2 4 2 3" xfId="51698" xr:uid="{00000000-0005-0000-0000-000096190000}"/>
    <cellStyle name="Calculation 2 4 6 2 4 3" xfId="18001" xr:uid="{00000000-0005-0000-0000-000097190000}"/>
    <cellStyle name="Calculation 2 4 6 2 4 4" xfId="44730" xr:uid="{00000000-0005-0000-0000-000098190000}"/>
    <cellStyle name="Calculation 2 4 6 2 4 5" xfId="57294" xr:uid="{00000000-0005-0000-0000-000099190000}"/>
    <cellStyle name="Calculation 2 4 6 2 5" xfId="9579" xr:uid="{00000000-0005-0000-0000-00009A190000}"/>
    <cellStyle name="Calculation 2 4 6 2 5 2" xfId="18003" xr:uid="{00000000-0005-0000-0000-00009B190000}"/>
    <cellStyle name="Calculation 2 4 6 2 5 3" xfId="49085" xr:uid="{00000000-0005-0000-0000-00009C190000}"/>
    <cellStyle name="Calculation 2 4 6 2 6" xfId="16583" xr:uid="{00000000-0005-0000-0000-00009D190000}"/>
    <cellStyle name="Calculation 2 4 6 3" xfId="3462" xr:uid="{00000000-0005-0000-0000-00009E190000}"/>
    <cellStyle name="Calculation 2 4 6 3 2" xfId="6085" xr:uid="{00000000-0005-0000-0000-00009F190000}"/>
    <cellStyle name="Calculation 2 4 6 3 2 2" xfId="13063" xr:uid="{00000000-0005-0000-0000-0000A0190000}"/>
    <cellStyle name="Calculation 2 4 6 3 2 2 2" xfId="18007" xr:uid="{00000000-0005-0000-0000-0000A1190000}"/>
    <cellStyle name="Calculation 2 4 6 3 2 2 3" xfId="52568" xr:uid="{00000000-0005-0000-0000-0000A2190000}"/>
    <cellStyle name="Calculation 2 4 6 3 2 3" xfId="18008" xr:uid="{00000000-0005-0000-0000-0000A3190000}"/>
    <cellStyle name="Calculation 2 4 6 3 2 4" xfId="45600" xr:uid="{00000000-0005-0000-0000-0000A4190000}"/>
    <cellStyle name="Calculation 2 4 6 3 2 5" xfId="58164" xr:uid="{00000000-0005-0000-0000-0000A5190000}"/>
    <cellStyle name="Calculation 2 4 6 3 3" xfId="7829" xr:uid="{00000000-0005-0000-0000-0000A6190000}"/>
    <cellStyle name="Calculation 2 4 6 3 3 2" xfId="14805" xr:uid="{00000000-0005-0000-0000-0000A7190000}"/>
    <cellStyle name="Calculation 2 4 6 3 3 2 2" xfId="18011" xr:uid="{00000000-0005-0000-0000-0000A8190000}"/>
    <cellStyle name="Calculation 2 4 6 3 3 2 3" xfId="54310" xr:uid="{00000000-0005-0000-0000-0000A9190000}"/>
    <cellStyle name="Calculation 2 4 6 3 3 3" xfId="18012" xr:uid="{00000000-0005-0000-0000-0000AA190000}"/>
    <cellStyle name="Calculation 2 4 6 3 3 4" xfId="47342" xr:uid="{00000000-0005-0000-0000-0000AB190000}"/>
    <cellStyle name="Calculation 2 4 6 3 3 5" xfId="59906" xr:uid="{00000000-0005-0000-0000-0000AC190000}"/>
    <cellStyle name="Calculation 2 4 6 3 4" xfId="10450" xr:uid="{00000000-0005-0000-0000-0000AD190000}"/>
    <cellStyle name="Calculation 2 4 6 3 4 2" xfId="18014" xr:uid="{00000000-0005-0000-0000-0000AE190000}"/>
    <cellStyle name="Calculation 2 4 6 3 4 3" xfId="49955" xr:uid="{00000000-0005-0000-0000-0000AF190000}"/>
    <cellStyle name="Calculation 2 4 6 3 5" xfId="18240" xr:uid="{00000000-0005-0000-0000-0000B0190000}"/>
    <cellStyle name="Calculation 2 4 6 4" xfId="4340" xr:uid="{00000000-0005-0000-0000-0000B1190000}"/>
    <cellStyle name="Calculation 2 4 6 4 2" xfId="6956" xr:uid="{00000000-0005-0000-0000-0000B2190000}"/>
    <cellStyle name="Calculation 2 4 6 4 2 2" xfId="13934" xr:uid="{00000000-0005-0000-0000-0000B3190000}"/>
    <cellStyle name="Calculation 2 4 6 4 2 2 2" xfId="18018" xr:uid="{00000000-0005-0000-0000-0000B4190000}"/>
    <cellStyle name="Calculation 2 4 6 4 2 2 3" xfId="53439" xr:uid="{00000000-0005-0000-0000-0000B5190000}"/>
    <cellStyle name="Calculation 2 4 6 4 2 3" xfId="18019" xr:uid="{00000000-0005-0000-0000-0000B6190000}"/>
    <cellStyle name="Calculation 2 4 6 4 2 4" xfId="46471" xr:uid="{00000000-0005-0000-0000-0000B7190000}"/>
    <cellStyle name="Calculation 2 4 6 4 2 5" xfId="59035" xr:uid="{00000000-0005-0000-0000-0000B8190000}"/>
    <cellStyle name="Calculation 2 4 6 4 3" xfId="8707" xr:uid="{00000000-0005-0000-0000-0000B9190000}"/>
    <cellStyle name="Calculation 2 4 6 4 3 2" xfId="15676" xr:uid="{00000000-0005-0000-0000-0000BA190000}"/>
    <cellStyle name="Calculation 2 4 6 4 3 2 2" xfId="18022" xr:uid="{00000000-0005-0000-0000-0000BB190000}"/>
    <cellStyle name="Calculation 2 4 6 4 3 2 3" xfId="55181" xr:uid="{00000000-0005-0000-0000-0000BC190000}"/>
    <cellStyle name="Calculation 2 4 6 4 3 3" xfId="18023" xr:uid="{00000000-0005-0000-0000-0000BD190000}"/>
    <cellStyle name="Calculation 2 4 6 4 3 4" xfId="48213" xr:uid="{00000000-0005-0000-0000-0000BE190000}"/>
    <cellStyle name="Calculation 2 4 6 4 3 5" xfId="60777" xr:uid="{00000000-0005-0000-0000-0000BF190000}"/>
    <cellStyle name="Calculation 2 4 6 4 4" xfId="11321" xr:uid="{00000000-0005-0000-0000-0000C0190000}"/>
    <cellStyle name="Calculation 2 4 6 4 4 2" xfId="18025" xr:uid="{00000000-0005-0000-0000-0000C1190000}"/>
    <cellStyle name="Calculation 2 4 6 4 4 3" xfId="50826" xr:uid="{00000000-0005-0000-0000-0000C2190000}"/>
    <cellStyle name="Calculation 2 4 6 4 5" xfId="18026" xr:uid="{00000000-0005-0000-0000-0000C3190000}"/>
    <cellStyle name="Calculation 2 4 6 4 6" xfId="43858" xr:uid="{00000000-0005-0000-0000-0000C4190000}"/>
    <cellStyle name="Calculation 2 4 6 4 7" xfId="56422" xr:uid="{00000000-0005-0000-0000-0000C5190000}"/>
    <cellStyle name="Calculation 2 4 6 5" xfId="5211" xr:uid="{00000000-0005-0000-0000-0000C6190000}"/>
    <cellStyle name="Calculation 2 4 6 5 2" xfId="12192" xr:uid="{00000000-0005-0000-0000-0000C7190000}"/>
    <cellStyle name="Calculation 2 4 6 5 2 2" xfId="18029" xr:uid="{00000000-0005-0000-0000-0000C8190000}"/>
    <cellStyle name="Calculation 2 4 6 5 2 3" xfId="51697" xr:uid="{00000000-0005-0000-0000-0000C9190000}"/>
    <cellStyle name="Calculation 2 4 6 5 3" xfId="18030" xr:uid="{00000000-0005-0000-0000-0000CA190000}"/>
    <cellStyle name="Calculation 2 4 6 5 4" xfId="44729" xr:uid="{00000000-0005-0000-0000-0000CB190000}"/>
    <cellStyle name="Calculation 2 4 6 5 5" xfId="57293" xr:uid="{00000000-0005-0000-0000-0000CC190000}"/>
    <cellStyle name="Calculation 2 4 6 6" xfId="9578" xr:uid="{00000000-0005-0000-0000-0000CD190000}"/>
    <cellStyle name="Calculation 2 4 6 6 2" xfId="18032" xr:uid="{00000000-0005-0000-0000-0000CE190000}"/>
    <cellStyle name="Calculation 2 4 6 6 3" xfId="49084" xr:uid="{00000000-0005-0000-0000-0000CF190000}"/>
    <cellStyle name="Calculation 2 4 6 7" xfId="16582" xr:uid="{00000000-0005-0000-0000-0000D0190000}"/>
    <cellStyle name="Calculation 2 4 7" xfId="1447" xr:uid="{00000000-0005-0000-0000-0000D1190000}"/>
    <cellStyle name="Calculation 2 4 7 2" xfId="3464" xr:uid="{00000000-0005-0000-0000-0000D2190000}"/>
    <cellStyle name="Calculation 2 4 7 2 2" xfId="6087" xr:uid="{00000000-0005-0000-0000-0000D3190000}"/>
    <cellStyle name="Calculation 2 4 7 2 2 2" xfId="13065" xr:uid="{00000000-0005-0000-0000-0000D4190000}"/>
    <cellStyle name="Calculation 2 4 7 2 2 2 2" xfId="18037" xr:uid="{00000000-0005-0000-0000-0000D5190000}"/>
    <cellStyle name="Calculation 2 4 7 2 2 2 3" xfId="52570" xr:uid="{00000000-0005-0000-0000-0000D6190000}"/>
    <cellStyle name="Calculation 2 4 7 2 2 3" xfId="18038" xr:uid="{00000000-0005-0000-0000-0000D7190000}"/>
    <cellStyle name="Calculation 2 4 7 2 2 4" xfId="45602" xr:uid="{00000000-0005-0000-0000-0000D8190000}"/>
    <cellStyle name="Calculation 2 4 7 2 2 5" xfId="58166" xr:uid="{00000000-0005-0000-0000-0000D9190000}"/>
    <cellStyle name="Calculation 2 4 7 2 3" xfId="7831" xr:uid="{00000000-0005-0000-0000-0000DA190000}"/>
    <cellStyle name="Calculation 2 4 7 2 3 2" xfId="14807" xr:uid="{00000000-0005-0000-0000-0000DB190000}"/>
    <cellStyle name="Calculation 2 4 7 2 3 2 2" xfId="18041" xr:uid="{00000000-0005-0000-0000-0000DC190000}"/>
    <cellStyle name="Calculation 2 4 7 2 3 2 3" xfId="54312" xr:uid="{00000000-0005-0000-0000-0000DD190000}"/>
    <cellStyle name="Calculation 2 4 7 2 3 3" xfId="18042" xr:uid="{00000000-0005-0000-0000-0000DE190000}"/>
    <cellStyle name="Calculation 2 4 7 2 3 4" xfId="47344" xr:uid="{00000000-0005-0000-0000-0000DF190000}"/>
    <cellStyle name="Calculation 2 4 7 2 3 5" xfId="59908" xr:uid="{00000000-0005-0000-0000-0000E0190000}"/>
    <cellStyle name="Calculation 2 4 7 2 4" xfId="10452" xr:uid="{00000000-0005-0000-0000-0000E1190000}"/>
    <cellStyle name="Calculation 2 4 7 2 4 2" xfId="18044" xr:uid="{00000000-0005-0000-0000-0000E2190000}"/>
    <cellStyle name="Calculation 2 4 7 2 4 3" xfId="49957" xr:uid="{00000000-0005-0000-0000-0000E3190000}"/>
    <cellStyle name="Calculation 2 4 7 2 5" xfId="18244" xr:uid="{00000000-0005-0000-0000-0000E4190000}"/>
    <cellStyle name="Calculation 2 4 7 3" xfId="4342" xr:uid="{00000000-0005-0000-0000-0000E5190000}"/>
    <cellStyle name="Calculation 2 4 7 3 2" xfId="6958" xr:uid="{00000000-0005-0000-0000-0000E6190000}"/>
    <cellStyle name="Calculation 2 4 7 3 2 2" xfId="13936" xr:uid="{00000000-0005-0000-0000-0000E7190000}"/>
    <cellStyle name="Calculation 2 4 7 3 2 2 2" xfId="18048" xr:uid="{00000000-0005-0000-0000-0000E8190000}"/>
    <cellStyle name="Calculation 2 4 7 3 2 2 3" xfId="53441" xr:uid="{00000000-0005-0000-0000-0000E9190000}"/>
    <cellStyle name="Calculation 2 4 7 3 2 3" xfId="18049" xr:uid="{00000000-0005-0000-0000-0000EA190000}"/>
    <cellStyle name="Calculation 2 4 7 3 2 4" xfId="46473" xr:uid="{00000000-0005-0000-0000-0000EB190000}"/>
    <cellStyle name="Calculation 2 4 7 3 2 5" xfId="59037" xr:uid="{00000000-0005-0000-0000-0000EC190000}"/>
    <cellStyle name="Calculation 2 4 7 3 3" xfId="8709" xr:uid="{00000000-0005-0000-0000-0000ED190000}"/>
    <cellStyle name="Calculation 2 4 7 3 3 2" xfId="15678" xr:uid="{00000000-0005-0000-0000-0000EE190000}"/>
    <cellStyle name="Calculation 2 4 7 3 3 2 2" xfId="18052" xr:uid="{00000000-0005-0000-0000-0000EF190000}"/>
    <cellStyle name="Calculation 2 4 7 3 3 2 3" xfId="55183" xr:uid="{00000000-0005-0000-0000-0000F0190000}"/>
    <cellStyle name="Calculation 2 4 7 3 3 3" xfId="18053" xr:uid="{00000000-0005-0000-0000-0000F1190000}"/>
    <cellStyle name="Calculation 2 4 7 3 3 4" xfId="48215" xr:uid="{00000000-0005-0000-0000-0000F2190000}"/>
    <cellStyle name="Calculation 2 4 7 3 3 5" xfId="60779" xr:uid="{00000000-0005-0000-0000-0000F3190000}"/>
    <cellStyle name="Calculation 2 4 7 3 4" xfId="11323" xr:uid="{00000000-0005-0000-0000-0000F4190000}"/>
    <cellStyle name="Calculation 2 4 7 3 4 2" xfId="18055" xr:uid="{00000000-0005-0000-0000-0000F5190000}"/>
    <cellStyle name="Calculation 2 4 7 3 4 3" xfId="50828" xr:uid="{00000000-0005-0000-0000-0000F6190000}"/>
    <cellStyle name="Calculation 2 4 7 3 5" xfId="18056" xr:uid="{00000000-0005-0000-0000-0000F7190000}"/>
    <cellStyle name="Calculation 2 4 7 3 6" xfId="43860" xr:uid="{00000000-0005-0000-0000-0000F8190000}"/>
    <cellStyle name="Calculation 2 4 7 3 7" xfId="56424" xr:uid="{00000000-0005-0000-0000-0000F9190000}"/>
    <cellStyle name="Calculation 2 4 7 4" xfId="5213" xr:uid="{00000000-0005-0000-0000-0000FA190000}"/>
    <cellStyle name="Calculation 2 4 7 4 2" xfId="12194" xr:uid="{00000000-0005-0000-0000-0000FB190000}"/>
    <cellStyle name="Calculation 2 4 7 4 2 2" xfId="18059" xr:uid="{00000000-0005-0000-0000-0000FC190000}"/>
    <cellStyle name="Calculation 2 4 7 4 2 3" xfId="51699" xr:uid="{00000000-0005-0000-0000-0000FD190000}"/>
    <cellStyle name="Calculation 2 4 7 4 3" xfId="18060" xr:uid="{00000000-0005-0000-0000-0000FE190000}"/>
    <cellStyle name="Calculation 2 4 7 4 4" xfId="44731" xr:uid="{00000000-0005-0000-0000-0000FF190000}"/>
    <cellStyle name="Calculation 2 4 7 4 5" xfId="57295" xr:uid="{00000000-0005-0000-0000-0000001A0000}"/>
    <cellStyle name="Calculation 2 4 7 5" xfId="9580" xr:uid="{00000000-0005-0000-0000-0000011A0000}"/>
    <cellStyle name="Calculation 2 4 7 5 2" xfId="18062" xr:uid="{00000000-0005-0000-0000-0000021A0000}"/>
    <cellStyle name="Calculation 2 4 7 5 3" xfId="49086" xr:uid="{00000000-0005-0000-0000-0000031A0000}"/>
    <cellStyle name="Calculation 2 4 7 6" xfId="16584" xr:uid="{00000000-0005-0000-0000-0000041A0000}"/>
    <cellStyle name="Calculation 2 4 8" xfId="1448" xr:uid="{00000000-0005-0000-0000-0000051A0000}"/>
    <cellStyle name="Calculation 2 4 8 2" xfId="3465" xr:uid="{00000000-0005-0000-0000-0000061A0000}"/>
    <cellStyle name="Calculation 2 4 8 2 2" xfId="6088" xr:uid="{00000000-0005-0000-0000-0000071A0000}"/>
    <cellStyle name="Calculation 2 4 8 2 2 2" xfId="13066" xr:uid="{00000000-0005-0000-0000-0000081A0000}"/>
    <cellStyle name="Calculation 2 4 8 2 2 2 2" xfId="18067" xr:uid="{00000000-0005-0000-0000-0000091A0000}"/>
    <cellStyle name="Calculation 2 4 8 2 2 2 3" xfId="52571" xr:uid="{00000000-0005-0000-0000-00000A1A0000}"/>
    <cellStyle name="Calculation 2 4 8 2 2 3" xfId="18068" xr:uid="{00000000-0005-0000-0000-00000B1A0000}"/>
    <cellStyle name="Calculation 2 4 8 2 2 4" xfId="45603" xr:uid="{00000000-0005-0000-0000-00000C1A0000}"/>
    <cellStyle name="Calculation 2 4 8 2 2 5" xfId="58167" xr:uid="{00000000-0005-0000-0000-00000D1A0000}"/>
    <cellStyle name="Calculation 2 4 8 2 3" xfId="7832" xr:uid="{00000000-0005-0000-0000-00000E1A0000}"/>
    <cellStyle name="Calculation 2 4 8 2 3 2" xfId="14808" xr:uid="{00000000-0005-0000-0000-00000F1A0000}"/>
    <cellStyle name="Calculation 2 4 8 2 3 2 2" xfId="18071" xr:uid="{00000000-0005-0000-0000-0000101A0000}"/>
    <cellStyle name="Calculation 2 4 8 2 3 2 3" xfId="54313" xr:uid="{00000000-0005-0000-0000-0000111A0000}"/>
    <cellStyle name="Calculation 2 4 8 2 3 3" xfId="18072" xr:uid="{00000000-0005-0000-0000-0000121A0000}"/>
    <cellStyle name="Calculation 2 4 8 2 3 4" xfId="47345" xr:uid="{00000000-0005-0000-0000-0000131A0000}"/>
    <cellStyle name="Calculation 2 4 8 2 3 5" xfId="59909" xr:uid="{00000000-0005-0000-0000-0000141A0000}"/>
    <cellStyle name="Calculation 2 4 8 2 4" xfId="10453" xr:uid="{00000000-0005-0000-0000-0000151A0000}"/>
    <cellStyle name="Calculation 2 4 8 2 4 2" xfId="18074" xr:uid="{00000000-0005-0000-0000-0000161A0000}"/>
    <cellStyle name="Calculation 2 4 8 2 4 3" xfId="49958" xr:uid="{00000000-0005-0000-0000-0000171A0000}"/>
    <cellStyle name="Calculation 2 4 8 2 5" xfId="18247" xr:uid="{00000000-0005-0000-0000-0000181A0000}"/>
    <cellStyle name="Calculation 2 4 8 3" xfId="4343" xr:uid="{00000000-0005-0000-0000-0000191A0000}"/>
    <cellStyle name="Calculation 2 4 8 3 2" xfId="6959" xr:uid="{00000000-0005-0000-0000-00001A1A0000}"/>
    <cellStyle name="Calculation 2 4 8 3 2 2" xfId="13937" xr:uid="{00000000-0005-0000-0000-00001B1A0000}"/>
    <cellStyle name="Calculation 2 4 8 3 2 2 2" xfId="18078" xr:uid="{00000000-0005-0000-0000-00001C1A0000}"/>
    <cellStyle name="Calculation 2 4 8 3 2 2 3" xfId="53442" xr:uid="{00000000-0005-0000-0000-00001D1A0000}"/>
    <cellStyle name="Calculation 2 4 8 3 2 3" xfId="18079" xr:uid="{00000000-0005-0000-0000-00001E1A0000}"/>
    <cellStyle name="Calculation 2 4 8 3 2 4" xfId="46474" xr:uid="{00000000-0005-0000-0000-00001F1A0000}"/>
    <cellStyle name="Calculation 2 4 8 3 2 5" xfId="59038" xr:uid="{00000000-0005-0000-0000-0000201A0000}"/>
    <cellStyle name="Calculation 2 4 8 3 3" xfId="8710" xr:uid="{00000000-0005-0000-0000-0000211A0000}"/>
    <cellStyle name="Calculation 2 4 8 3 3 2" xfId="15679" xr:uid="{00000000-0005-0000-0000-0000221A0000}"/>
    <cellStyle name="Calculation 2 4 8 3 3 2 2" xfId="18082" xr:uid="{00000000-0005-0000-0000-0000231A0000}"/>
    <cellStyle name="Calculation 2 4 8 3 3 2 3" xfId="55184" xr:uid="{00000000-0005-0000-0000-0000241A0000}"/>
    <cellStyle name="Calculation 2 4 8 3 3 3" xfId="18083" xr:uid="{00000000-0005-0000-0000-0000251A0000}"/>
    <cellStyle name="Calculation 2 4 8 3 3 4" xfId="48216" xr:uid="{00000000-0005-0000-0000-0000261A0000}"/>
    <cellStyle name="Calculation 2 4 8 3 3 5" xfId="60780" xr:uid="{00000000-0005-0000-0000-0000271A0000}"/>
    <cellStyle name="Calculation 2 4 8 3 4" xfId="11324" xr:uid="{00000000-0005-0000-0000-0000281A0000}"/>
    <cellStyle name="Calculation 2 4 8 3 4 2" xfId="18085" xr:uid="{00000000-0005-0000-0000-0000291A0000}"/>
    <cellStyle name="Calculation 2 4 8 3 4 3" xfId="50829" xr:uid="{00000000-0005-0000-0000-00002A1A0000}"/>
    <cellStyle name="Calculation 2 4 8 3 5" xfId="18086" xr:uid="{00000000-0005-0000-0000-00002B1A0000}"/>
    <cellStyle name="Calculation 2 4 8 3 6" xfId="43861" xr:uid="{00000000-0005-0000-0000-00002C1A0000}"/>
    <cellStyle name="Calculation 2 4 8 3 7" xfId="56425" xr:uid="{00000000-0005-0000-0000-00002D1A0000}"/>
    <cellStyle name="Calculation 2 4 8 4" xfId="5214" xr:uid="{00000000-0005-0000-0000-00002E1A0000}"/>
    <cellStyle name="Calculation 2 4 8 4 2" xfId="12195" xr:uid="{00000000-0005-0000-0000-00002F1A0000}"/>
    <cellStyle name="Calculation 2 4 8 4 2 2" xfId="18088" xr:uid="{00000000-0005-0000-0000-0000301A0000}"/>
    <cellStyle name="Calculation 2 4 8 4 2 3" xfId="51700" xr:uid="{00000000-0005-0000-0000-0000311A0000}"/>
    <cellStyle name="Calculation 2 4 8 4 3" xfId="18089" xr:uid="{00000000-0005-0000-0000-0000321A0000}"/>
    <cellStyle name="Calculation 2 4 8 4 4" xfId="44732" xr:uid="{00000000-0005-0000-0000-0000331A0000}"/>
    <cellStyle name="Calculation 2 4 8 4 5" xfId="57296" xr:uid="{00000000-0005-0000-0000-0000341A0000}"/>
    <cellStyle name="Calculation 2 4 8 5" xfId="9581" xr:uid="{00000000-0005-0000-0000-0000351A0000}"/>
    <cellStyle name="Calculation 2 4 8 5 2" xfId="18090" xr:uid="{00000000-0005-0000-0000-0000361A0000}"/>
    <cellStyle name="Calculation 2 4 8 5 3" xfId="49087" xr:uid="{00000000-0005-0000-0000-0000371A0000}"/>
    <cellStyle name="Calculation 2 4 8 6" xfId="16585" xr:uid="{00000000-0005-0000-0000-0000381A0000}"/>
    <cellStyle name="Calculation 2 4 9" xfId="1449" xr:uid="{00000000-0005-0000-0000-0000391A0000}"/>
    <cellStyle name="Calculation 2 4 9 2" xfId="3466" xr:uid="{00000000-0005-0000-0000-00003A1A0000}"/>
    <cellStyle name="Calculation 2 4 9 2 2" xfId="6089" xr:uid="{00000000-0005-0000-0000-00003B1A0000}"/>
    <cellStyle name="Calculation 2 4 9 2 2 2" xfId="13067" xr:uid="{00000000-0005-0000-0000-00003C1A0000}"/>
    <cellStyle name="Calculation 2 4 9 2 2 2 2" xfId="18091" xr:uid="{00000000-0005-0000-0000-00003D1A0000}"/>
    <cellStyle name="Calculation 2 4 9 2 2 2 3" xfId="52572" xr:uid="{00000000-0005-0000-0000-00003E1A0000}"/>
    <cellStyle name="Calculation 2 4 9 2 2 3" xfId="18092" xr:uid="{00000000-0005-0000-0000-00003F1A0000}"/>
    <cellStyle name="Calculation 2 4 9 2 2 4" xfId="45604" xr:uid="{00000000-0005-0000-0000-0000401A0000}"/>
    <cellStyle name="Calculation 2 4 9 2 2 5" xfId="58168" xr:uid="{00000000-0005-0000-0000-0000411A0000}"/>
    <cellStyle name="Calculation 2 4 9 2 3" xfId="7833" xr:uid="{00000000-0005-0000-0000-0000421A0000}"/>
    <cellStyle name="Calculation 2 4 9 2 3 2" xfId="14809" xr:uid="{00000000-0005-0000-0000-0000431A0000}"/>
    <cellStyle name="Calculation 2 4 9 2 3 2 2" xfId="18093" xr:uid="{00000000-0005-0000-0000-0000441A0000}"/>
    <cellStyle name="Calculation 2 4 9 2 3 2 3" xfId="54314" xr:uid="{00000000-0005-0000-0000-0000451A0000}"/>
    <cellStyle name="Calculation 2 4 9 2 3 3" xfId="18094" xr:uid="{00000000-0005-0000-0000-0000461A0000}"/>
    <cellStyle name="Calculation 2 4 9 2 3 4" xfId="47346" xr:uid="{00000000-0005-0000-0000-0000471A0000}"/>
    <cellStyle name="Calculation 2 4 9 2 3 5" xfId="59910" xr:uid="{00000000-0005-0000-0000-0000481A0000}"/>
    <cellStyle name="Calculation 2 4 9 2 4" xfId="10454" xr:uid="{00000000-0005-0000-0000-0000491A0000}"/>
    <cellStyle name="Calculation 2 4 9 2 4 2" xfId="18095" xr:uid="{00000000-0005-0000-0000-00004A1A0000}"/>
    <cellStyle name="Calculation 2 4 9 2 4 3" xfId="49959" xr:uid="{00000000-0005-0000-0000-00004B1A0000}"/>
    <cellStyle name="Calculation 2 4 9 2 5" xfId="19006" xr:uid="{00000000-0005-0000-0000-00004C1A0000}"/>
    <cellStyle name="Calculation 2 4 9 3" xfId="4344" xr:uid="{00000000-0005-0000-0000-00004D1A0000}"/>
    <cellStyle name="Calculation 2 4 9 3 2" xfId="6960" xr:uid="{00000000-0005-0000-0000-00004E1A0000}"/>
    <cellStyle name="Calculation 2 4 9 3 2 2" xfId="13938" xr:uid="{00000000-0005-0000-0000-00004F1A0000}"/>
    <cellStyle name="Calculation 2 4 9 3 2 2 2" xfId="18096" xr:uid="{00000000-0005-0000-0000-0000501A0000}"/>
    <cellStyle name="Calculation 2 4 9 3 2 2 3" xfId="53443" xr:uid="{00000000-0005-0000-0000-0000511A0000}"/>
    <cellStyle name="Calculation 2 4 9 3 2 3" xfId="18097" xr:uid="{00000000-0005-0000-0000-0000521A0000}"/>
    <cellStyle name="Calculation 2 4 9 3 2 4" xfId="46475" xr:uid="{00000000-0005-0000-0000-0000531A0000}"/>
    <cellStyle name="Calculation 2 4 9 3 2 5" xfId="59039" xr:uid="{00000000-0005-0000-0000-0000541A0000}"/>
    <cellStyle name="Calculation 2 4 9 3 3" xfId="8711" xr:uid="{00000000-0005-0000-0000-0000551A0000}"/>
    <cellStyle name="Calculation 2 4 9 3 3 2" xfId="15680" xr:uid="{00000000-0005-0000-0000-0000561A0000}"/>
    <cellStyle name="Calculation 2 4 9 3 3 2 2" xfId="18098" xr:uid="{00000000-0005-0000-0000-0000571A0000}"/>
    <cellStyle name="Calculation 2 4 9 3 3 2 3" xfId="55185" xr:uid="{00000000-0005-0000-0000-0000581A0000}"/>
    <cellStyle name="Calculation 2 4 9 3 3 3" xfId="18099" xr:uid="{00000000-0005-0000-0000-0000591A0000}"/>
    <cellStyle name="Calculation 2 4 9 3 3 4" xfId="48217" xr:uid="{00000000-0005-0000-0000-00005A1A0000}"/>
    <cellStyle name="Calculation 2 4 9 3 3 5" xfId="60781" xr:uid="{00000000-0005-0000-0000-00005B1A0000}"/>
    <cellStyle name="Calculation 2 4 9 3 4" xfId="11325" xr:uid="{00000000-0005-0000-0000-00005C1A0000}"/>
    <cellStyle name="Calculation 2 4 9 3 4 2" xfId="18100" xr:uid="{00000000-0005-0000-0000-00005D1A0000}"/>
    <cellStyle name="Calculation 2 4 9 3 4 3" xfId="50830" xr:uid="{00000000-0005-0000-0000-00005E1A0000}"/>
    <cellStyle name="Calculation 2 4 9 3 5" xfId="18101" xr:uid="{00000000-0005-0000-0000-00005F1A0000}"/>
    <cellStyle name="Calculation 2 4 9 3 6" xfId="43862" xr:uid="{00000000-0005-0000-0000-0000601A0000}"/>
    <cellStyle name="Calculation 2 4 9 3 7" xfId="56426" xr:uid="{00000000-0005-0000-0000-0000611A0000}"/>
    <cellStyle name="Calculation 2 4 9 4" xfId="5215" xr:uid="{00000000-0005-0000-0000-0000621A0000}"/>
    <cellStyle name="Calculation 2 4 9 4 2" xfId="12196" xr:uid="{00000000-0005-0000-0000-0000631A0000}"/>
    <cellStyle name="Calculation 2 4 9 4 2 2" xfId="18102" xr:uid="{00000000-0005-0000-0000-0000641A0000}"/>
    <cellStyle name="Calculation 2 4 9 4 2 3" xfId="51701" xr:uid="{00000000-0005-0000-0000-0000651A0000}"/>
    <cellStyle name="Calculation 2 4 9 4 3" xfId="18103" xr:uid="{00000000-0005-0000-0000-0000661A0000}"/>
    <cellStyle name="Calculation 2 4 9 4 4" xfId="44733" xr:uid="{00000000-0005-0000-0000-0000671A0000}"/>
    <cellStyle name="Calculation 2 4 9 4 5" xfId="57297" xr:uid="{00000000-0005-0000-0000-0000681A0000}"/>
    <cellStyle name="Calculation 2 4 9 5" xfId="9582" xr:uid="{00000000-0005-0000-0000-0000691A0000}"/>
    <cellStyle name="Calculation 2 4 9 5 2" xfId="18104" xr:uid="{00000000-0005-0000-0000-00006A1A0000}"/>
    <cellStyle name="Calculation 2 4 9 5 3" xfId="49088" xr:uid="{00000000-0005-0000-0000-00006B1A0000}"/>
    <cellStyle name="Calculation 2 4 9 6" xfId="16586" xr:uid="{00000000-0005-0000-0000-00006C1A0000}"/>
    <cellStyle name="Calculation 2 5" xfId="1450" xr:uid="{00000000-0005-0000-0000-00006D1A0000}"/>
    <cellStyle name="Calculation 2 5 10" xfId="1451" xr:uid="{00000000-0005-0000-0000-00006E1A0000}"/>
    <cellStyle name="Calculation 2 5 10 2" xfId="3468" xr:uid="{00000000-0005-0000-0000-00006F1A0000}"/>
    <cellStyle name="Calculation 2 5 10 2 2" xfId="6091" xr:uid="{00000000-0005-0000-0000-0000701A0000}"/>
    <cellStyle name="Calculation 2 5 10 2 2 2" xfId="13069" xr:uid="{00000000-0005-0000-0000-0000711A0000}"/>
    <cellStyle name="Calculation 2 5 10 2 2 2 2" xfId="18105" xr:uid="{00000000-0005-0000-0000-0000721A0000}"/>
    <cellStyle name="Calculation 2 5 10 2 2 2 3" xfId="52574" xr:uid="{00000000-0005-0000-0000-0000731A0000}"/>
    <cellStyle name="Calculation 2 5 10 2 2 3" xfId="18106" xr:uid="{00000000-0005-0000-0000-0000741A0000}"/>
    <cellStyle name="Calculation 2 5 10 2 2 4" xfId="45606" xr:uid="{00000000-0005-0000-0000-0000751A0000}"/>
    <cellStyle name="Calculation 2 5 10 2 2 5" xfId="58170" xr:uid="{00000000-0005-0000-0000-0000761A0000}"/>
    <cellStyle name="Calculation 2 5 10 2 3" xfId="7835" xr:uid="{00000000-0005-0000-0000-0000771A0000}"/>
    <cellStyle name="Calculation 2 5 10 2 3 2" xfId="14811" xr:uid="{00000000-0005-0000-0000-0000781A0000}"/>
    <cellStyle name="Calculation 2 5 10 2 3 2 2" xfId="18107" xr:uid="{00000000-0005-0000-0000-0000791A0000}"/>
    <cellStyle name="Calculation 2 5 10 2 3 2 3" xfId="54316" xr:uid="{00000000-0005-0000-0000-00007A1A0000}"/>
    <cellStyle name="Calculation 2 5 10 2 3 3" xfId="18108" xr:uid="{00000000-0005-0000-0000-00007B1A0000}"/>
    <cellStyle name="Calculation 2 5 10 2 3 4" xfId="47348" xr:uid="{00000000-0005-0000-0000-00007C1A0000}"/>
    <cellStyle name="Calculation 2 5 10 2 3 5" xfId="59912" xr:uid="{00000000-0005-0000-0000-00007D1A0000}"/>
    <cellStyle name="Calculation 2 5 10 2 4" xfId="10456" xr:uid="{00000000-0005-0000-0000-00007E1A0000}"/>
    <cellStyle name="Calculation 2 5 10 2 4 2" xfId="18109" xr:uid="{00000000-0005-0000-0000-00007F1A0000}"/>
    <cellStyle name="Calculation 2 5 10 2 4 3" xfId="49961" xr:uid="{00000000-0005-0000-0000-0000801A0000}"/>
    <cellStyle name="Calculation 2 5 10 2 5" xfId="18251" xr:uid="{00000000-0005-0000-0000-0000811A0000}"/>
    <cellStyle name="Calculation 2 5 10 3" xfId="4346" xr:uid="{00000000-0005-0000-0000-0000821A0000}"/>
    <cellStyle name="Calculation 2 5 10 3 2" xfId="6962" xr:uid="{00000000-0005-0000-0000-0000831A0000}"/>
    <cellStyle name="Calculation 2 5 10 3 2 2" xfId="13940" xr:uid="{00000000-0005-0000-0000-0000841A0000}"/>
    <cellStyle name="Calculation 2 5 10 3 2 2 2" xfId="18110" xr:uid="{00000000-0005-0000-0000-0000851A0000}"/>
    <cellStyle name="Calculation 2 5 10 3 2 2 3" xfId="53445" xr:uid="{00000000-0005-0000-0000-0000861A0000}"/>
    <cellStyle name="Calculation 2 5 10 3 2 3" xfId="18111" xr:uid="{00000000-0005-0000-0000-0000871A0000}"/>
    <cellStyle name="Calculation 2 5 10 3 2 4" xfId="46477" xr:uid="{00000000-0005-0000-0000-0000881A0000}"/>
    <cellStyle name="Calculation 2 5 10 3 2 5" xfId="59041" xr:uid="{00000000-0005-0000-0000-0000891A0000}"/>
    <cellStyle name="Calculation 2 5 10 3 3" xfId="8713" xr:uid="{00000000-0005-0000-0000-00008A1A0000}"/>
    <cellStyle name="Calculation 2 5 10 3 3 2" xfId="15682" xr:uid="{00000000-0005-0000-0000-00008B1A0000}"/>
    <cellStyle name="Calculation 2 5 10 3 3 2 2" xfId="18112" xr:uid="{00000000-0005-0000-0000-00008C1A0000}"/>
    <cellStyle name="Calculation 2 5 10 3 3 2 3" xfId="55187" xr:uid="{00000000-0005-0000-0000-00008D1A0000}"/>
    <cellStyle name="Calculation 2 5 10 3 3 3" xfId="18113" xr:uid="{00000000-0005-0000-0000-00008E1A0000}"/>
    <cellStyle name="Calculation 2 5 10 3 3 4" xfId="48219" xr:uid="{00000000-0005-0000-0000-00008F1A0000}"/>
    <cellStyle name="Calculation 2 5 10 3 3 5" xfId="60783" xr:uid="{00000000-0005-0000-0000-0000901A0000}"/>
    <cellStyle name="Calculation 2 5 10 3 4" xfId="11327" xr:uid="{00000000-0005-0000-0000-0000911A0000}"/>
    <cellStyle name="Calculation 2 5 10 3 4 2" xfId="18114" xr:uid="{00000000-0005-0000-0000-0000921A0000}"/>
    <cellStyle name="Calculation 2 5 10 3 4 3" xfId="50832" xr:uid="{00000000-0005-0000-0000-0000931A0000}"/>
    <cellStyle name="Calculation 2 5 10 3 5" xfId="18115" xr:uid="{00000000-0005-0000-0000-0000941A0000}"/>
    <cellStyle name="Calculation 2 5 10 3 6" xfId="43864" xr:uid="{00000000-0005-0000-0000-0000951A0000}"/>
    <cellStyle name="Calculation 2 5 10 3 7" xfId="56428" xr:uid="{00000000-0005-0000-0000-0000961A0000}"/>
    <cellStyle name="Calculation 2 5 10 4" xfId="5217" xr:uid="{00000000-0005-0000-0000-0000971A0000}"/>
    <cellStyle name="Calculation 2 5 10 4 2" xfId="12198" xr:uid="{00000000-0005-0000-0000-0000981A0000}"/>
    <cellStyle name="Calculation 2 5 10 4 2 2" xfId="18116" xr:uid="{00000000-0005-0000-0000-0000991A0000}"/>
    <cellStyle name="Calculation 2 5 10 4 2 3" xfId="51703" xr:uid="{00000000-0005-0000-0000-00009A1A0000}"/>
    <cellStyle name="Calculation 2 5 10 4 3" xfId="18117" xr:uid="{00000000-0005-0000-0000-00009B1A0000}"/>
    <cellStyle name="Calculation 2 5 10 4 4" xfId="44735" xr:uid="{00000000-0005-0000-0000-00009C1A0000}"/>
    <cellStyle name="Calculation 2 5 10 4 5" xfId="57299" xr:uid="{00000000-0005-0000-0000-00009D1A0000}"/>
    <cellStyle name="Calculation 2 5 10 5" xfId="9584" xr:uid="{00000000-0005-0000-0000-00009E1A0000}"/>
    <cellStyle name="Calculation 2 5 10 5 2" xfId="18118" xr:uid="{00000000-0005-0000-0000-00009F1A0000}"/>
    <cellStyle name="Calculation 2 5 10 5 3" xfId="49090" xr:uid="{00000000-0005-0000-0000-0000A01A0000}"/>
    <cellStyle name="Calculation 2 5 10 6" xfId="16588" xr:uid="{00000000-0005-0000-0000-0000A11A0000}"/>
    <cellStyle name="Calculation 2 5 11" xfId="3467" xr:uid="{00000000-0005-0000-0000-0000A21A0000}"/>
    <cellStyle name="Calculation 2 5 11 2" xfId="6090" xr:uid="{00000000-0005-0000-0000-0000A31A0000}"/>
    <cellStyle name="Calculation 2 5 11 2 2" xfId="13068" xr:uid="{00000000-0005-0000-0000-0000A41A0000}"/>
    <cellStyle name="Calculation 2 5 11 2 2 2" xfId="18119" xr:uid="{00000000-0005-0000-0000-0000A51A0000}"/>
    <cellStyle name="Calculation 2 5 11 2 2 3" xfId="52573" xr:uid="{00000000-0005-0000-0000-0000A61A0000}"/>
    <cellStyle name="Calculation 2 5 11 2 3" xfId="18120" xr:uid="{00000000-0005-0000-0000-0000A71A0000}"/>
    <cellStyle name="Calculation 2 5 11 2 4" xfId="45605" xr:uid="{00000000-0005-0000-0000-0000A81A0000}"/>
    <cellStyle name="Calculation 2 5 11 2 5" xfId="58169" xr:uid="{00000000-0005-0000-0000-0000A91A0000}"/>
    <cellStyle name="Calculation 2 5 11 3" xfId="7834" xr:uid="{00000000-0005-0000-0000-0000AA1A0000}"/>
    <cellStyle name="Calculation 2 5 11 3 2" xfId="14810" xr:uid="{00000000-0005-0000-0000-0000AB1A0000}"/>
    <cellStyle name="Calculation 2 5 11 3 2 2" xfId="18121" xr:uid="{00000000-0005-0000-0000-0000AC1A0000}"/>
    <cellStyle name="Calculation 2 5 11 3 2 3" xfId="54315" xr:uid="{00000000-0005-0000-0000-0000AD1A0000}"/>
    <cellStyle name="Calculation 2 5 11 3 3" xfId="18122" xr:uid="{00000000-0005-0000-0000-0000AE1A0000}"/>
    <cellStyle name="Calculation 2 5 11 3 4" xfId="47347" xr:uid="{00000000-0005-0000-0000-0000AF1A0000}"/>
    <cellStyle name="Calculation 2 5 11 3 5" xfId="59911" xr:uid="{00000000-0005-0000-0000-0000B01A0000}"/>
    <cellStyle name="Calculation 2 5 11 4" xfId="10455" xr:uid="{00000000-0005-0000-0000-0000B11A0000}"/>
    <cellStyle name="Calculation 2 5 11 4 2" xfId="18123" xr:uid="{00000000-0005-0000-0000-0000B21A0000}"/>
    <cellStyle name="Calculation 2 5 11 4 3" xfId="49960" xr:uid="{00000000-0005-0000-0000-0000B31A0000}"/>
    <cellStyle name="Calculation 2 5 11 5" xfId="19009" xr:uid="{00000000-0005-0000-0000-0000B41A0000}"/>
    <cellStyle name="Calculation 2 5 12" xfId="4345" xr:uid="{00000000-0005-0000-0000-0000B51A0000}"/>
    <cellStyle name="Calculation 2 5 12 2" xfId="6961" xr:uid="{00000000-0005-0000-0000-0000B61A0000}"/>
    <cellStyle name="Calculation 2 5 12 2 2" xfId="13939" xr:uid="{00000000-0005-0000-0000-0000B71A0000}"/>
    <cellStyle name="Calculation 2 5 12 2 2 2" xfId="18124" xr:uid="{00000000-0005-0000-0000-0000B81A0000}"/>
    <cellStyle name="Calculation 2 5 12 2 2 3" xfId="53444" xr:uid="{00000000-0005-0000-0000-0000B91A0000}"/>
    <cellStyle name="Calculation 2 5 12 2 3" xfId="18125" xr:uid="{00000000-0005-0000-0000-0000BA1A0000}"/>
    <cellStyle name="Calculation 2 5 12 2 4" xfId="46476" xr:uid="{00000000-0005-0000-0000-0000BB1A0000}"/>
    <cellStyle name="Calculation 2 5 12 2 5" xfId="59040" xr:uid="{00000000-0005-0000-0000-0000BC1A0000}"/>
    <cellStyle name="Calculation 2 5 12 3" xfId="8712" xr:uid="{00000000-0005-0000-0000-0000BD1A0000}"/>
    <cellStyle name="Calculation 2 5 12 3 2" xfId="15681" xr:uid="{00000000-0005-0000-0000-0000BE1A0000}"/>
    <cellStyle name="Calculation 2 5 12 3 2 2" xfId="18126" xr:uid="{00000000-0005-0000-0000-0000BF1A0000}"/>
    <cellStyle name="Calculation 2 5 12 3 2 3" xfId="55186" xr:uid="{00000000-0005-0000-0000-0000C01A0000}"/>
    <cellStyle name="Calculation 2 5 12 3 3" xfId="18127" xr:uid="{00000000-0005-0000-0000-0000C11A0000}"/>
    <cellStyle name="Calculation 2 5 12 3 4" xfId="48218" xr:uid="{00000000-0005-0000-0000-0000C21A0000}"/>
    <cellStyle name="Calculation 2 5 12 3 5" xfId="60782" xr:uid="{00000000-0005-0000-0000-0000C31A0000}"/>
    <cellStyle name="Calculation 2 5 12 4" xfId="11326" xr:uid="{00000000-0005-0000-0000-0000C41A0000}"/>
    <cellStyle name="Calculation 2 5 12 4 2" xfId="18128" xr:uid="{00000000-0005-0000-0000-0000C51A0000}"/>
    <cellStyle name="Calculation 2 5 12 4 3" xfId="50831" xr:uid="{00000000-0005-0000-0000-0000C61A0000}"/>
    <cellStyle name="Calculation 2 5 12 5" xfId="18129" xr:uid="{00000000-0005-0000-0000-0000C71A0000}"/>
    <cellStyle name="Calculation 2 5 12 6" xfId="43863" xr:uid="{00000000-0005-0000-0000-0000C81A0000}"/>
    <cellStyle name="Calculation 2 5 12 7" xfId="56427" xr:uid="{00000000-0005-0000-0000-0000C91A0000}"/>
    <cellStyle name="Calculation 2 5 13" xfId="5216" xr:uid="{00000000-0005-0000-0000-0000CA1A0000}"/>
    <cellStyle name="Calculation 2 5 13 2" xfId="12197" xr:uid="{00000000-0005-0000-0000-0000CB1A0000}"/>
    <cellStyle name="Calculation 2 5 13 2 2" xfId="18130" xr:uid="{00000000-0005-0000-0000-0000CC1A0000}"/>
    <cellStyle name="Calculation 2 5 13 2 3" xfId="51702" xr:uid="{00000000-0005-0000-0000-0000CD1A0000}"/>
    <cellStyle name="Calculation 2 5 13 3" xfId="18131" xr:uid="{00000000-0005-0000-0000-0000CE1A0000}"/>
    <cellStyle name="Calculation 2 5 13 4" xfId="44734" xr:uid="{00000000-0005-0000-0000-0000CF1A0000}"/>
    <cellStyle name="Calculation 2 5 13 5" xfId="57298" xr:uid="{00000000-0005-0000-0000-0000D01A0000}"/>
    <cellStyle name="Calculation 2 5 14" xfId="9583" xr:uid="{00000000-0005-0000-0000-0000D11A0000}"/>
    <cellStyle name="Calculation 2 5 14 2" xfId="18132" xr:uid="{00000000-0005-0000-0000-0000D21A0000}"/>
    <cellStyle name="Calculation 2 5 14 3" xfId="49089" xr:uid="{00000000-0005-0000-0000-0000D31A0000}"/>
    <cellStyle name="Calculation 2 5 15" xfId="16587" xr:uid="{00000000-0005-0000-0000-0000D41A0000}"/>
    <cellStyle name="Calculation 2 5 2" xfId="1452" xr:uid="{00000000-0005-0000-0000-0000D51A0000}"/>
    <cellStyle name="Calculation 2 5 2 2" xfId="1453" xr:uid="{00000000-0005-0000-0000-0000D61A0000}"/>
    <cellStyle name="Calculation 2 5 2 2 2" xfId="3470" xr:uid="{00000000-0005-0000-0000-0000D71A0000}"/>
    <cellStyle name="Calculation 2 5 2 2 2 2" xfId="6093" xr:uid="{00000000-0005-0000-0000-0000D81A0000}"/>
    <cellStyle name="Calculation 2 5 2 2 2 2 2" xfId="13071" xr:uid="{00000000-0005-0000-0000-0000D91A0000}"/>
    <cellStyle name="Calculation 2 5 2 2 2 2 2 2" xfId="18133" xr:uid="{00000000-0005-0000-0000-0000DA1A0000}"/>
    <cellStyle name="Calculation 2 5 2 2 2 2 2 3" xfId="52576" xr:uid="{00000000-0005-0000-0000-0000DB1A0000}"/>
    <cellStyle name="Calculation 2 5 2 2 2 2 3" xfId="18134" xr:uid="{00000000-0005-0000-0000-0000DC1A0000}"/>
    <cellStyle name="Calculation 2 5 2 2 2 2 4" xfId="45608" xr:uid="{00000000-0005-0000-0000-0000DD1A0000}"/>
    <cellStyle name="Calculation 2 5 2 2 2 2 5" xfId="58172" xr:uid="{00000000-0005-0000-0000-0000DE1A0000}"/>
    <cellStyle name="Calculation 2 5 2 2 2 3" xfId="7837" xr:uid="{00000000-0005-0000-0000-0000DF1A0000}"/>
    <cellStyle name="Calculation 2 5 2 2 2 3 2" xfId="14813" xr:uid="{00000000-0005-0000-0000-0000E01A0000}"/>
    <cellStyle name="Calculation 2 5 2 2 2 3 2 2" xfId="18135" xr:uid="{00000000-0005-0000-0000-0000E11A0000}"/>
    <cellStyle name="Calculation 2 5 2 2 2 3 2 3" xfId="54318" xr:uid="{00000000-0005-0000-0000-0000E21A0000}"/>
    <cellStyle name="Calculation 2 5 2 2 2 3 3" xfId="18136" xr:uid="{00000000-0005-0000-0000-0000E31A0000}"/>
    <cellStyle name="Calculation 2 5 2 2 2 3 4" xfId="47350" xr:uid="{00000000-0005-0000-0000-0000E41A0000}"/>
    <cellStyle name="Calculation 2 5 2 2 2 3 5" xfId="59914" xr:uid="{00000000-0005-0000-0000-0000E51A0000}"/>
    <cellStyle name="Calculation 2 5 2 2 2 4" xfId="10458" xr:uid="{00000000-0005-0000-0000-0000E61A0000}"/>
    <cellStyle name="Calculation 2 5 2 2 2 4 2" xfId="18137" xr:uid="{00000000-0005-0000-0000-0000E71A0000}"/>
    <cellStyle name="Calculation 2 5 2 2 2 4 3" xfId="49963" xr:uid="{00000000-0005-0000-0000-0000E81A0000}"/>
    <cellStyle name="Calculation 2 5 2 2 2 5" xfId="18254" xr:uid="{00000000-0005-0000-0000-0000E91A0000}"/>
    <cellStyle name="Calculation 2 5 2 2 3" xfId="4348" xr:uid="{00000000-0005-0000-0000-0000EA1A0000}"/>
    <cellStyle name="Calculation 2 5 2 2 3 2" xfId="6964" xr:uid="{00000000-0005-0000-0000-0000EB1A0000}"/>
    <cellStyle name="Calculation 2 5 2 2 3 2 2" xfId="13942" xr:uid="{00000000-0005-0000-0000-0000EC1A0000}"/>
    <cellStyle name="Calculation 2 5 2 2 3 2 2 2" xfId="18138" xr:uid="{00000000-0005-0000-0000-0000ED1A0000}"/>
    <cellStyle name="Calculation 2 5 2 2 3 2 2 3" xfId="53447" xr:uid="{00000000-0005-0000-0000-0000EE1A0000}"/>
    <cellStyle name="Calculation 2 5 2 2 3 2 3" xfId="18139" xr:uid="{00000000-0005-0000-0000-0000EF1A0000}"/>
    <cellStyle name="Calculation 2 5 2 2 3 2 4" xfId="46479" xr:uid="{00000000-0005-0000-0000-0000F01A0000}"/>
    <cellStyle name="Calculation 2 5 2 2 3 2 5" xfId="59043" xr:uid="{00000000-0005-0000-0000-0000F11A0000}"/>
    <cellStyle name="Calculation 2 5 2 2 3 3" xfId="8715" xr:uid="{00000000-0005-0000-0000-0000F21A0000}"/>
    <cellStyle name="Calculation 2 5 2 2 3 3 2" xfId="15684" xr:uid="{00000000-0005-0000-0000-0000F31A0000}"/>
    <cellStyle name="Calculation 2 5 2 2 3 3 2 2" xfId="18140" xr:uid="{00000000-0005-0000-0000-0000F41A0000}"/>
    <cellStyle name="Calculation 2 5 2 2 3 3 2 3" xfId="55189" xr:uid="{00000000-0005-0000-0000-0000F51A0000}"/>
    <cellStyle name="Calculation 2 5 2 2 3 3 3" xfId="18141" xr:uid="{00000000-0005-0000-0000-0000F61A0000}"/>
    <cellStyle name="Calculation 2 5 2 2 3 3 4" xfId="48221" xr:uid="{00000000-0005-0000-0000-0000F71A0000}"/>
    <cellStyle name="Calculation 2 5 2 2 3 3 5" xfId="60785" xr:uid="{00000000-0005-0000-0000-0000F81A0000}"/>
    <cellStyle name="Calculation 2 5 2 2 3 4" xfId="11329" xr:uid="{00000000-0005-0000-0000-0000F91A0000}"/>
    <cellStyle name="Calculation 2 5 2 2 3 4 2" xfId="18142" xr:uid="{00000000-0005-0000-0000-0000FA1A0000}"/>
    <cellStyle name="Calculation 2 5 2 2 3 4 3" xfId="50834" xr:uid="{00000000-0005-0000-0000-0000FB1A0000}"/>
    <cellStyle name="Calculation 2 5 2 2 3 5" xfId="18143" xr:uid="{00000000-0005-0000-0000-0000FC1A0000}"/>
    <cellStyle name="Calculation 2 5 2 2 3 6" xfId="43866" xr:uid="{00000000-0005-0000-0000-0000FD1A0000}"/>
    <cellStyle name="Calculation 2 5 2 2 3 7" xfId="56430" xr:uid="{00000000-0005-0000-0000-0000FE1A0000}"/>
    <cellStyle name="Calculation 2 5 2 2 4" xfId="5219" xr:uid="{00000000-0005-0000-0000-0000FF1A0000}"/>
    <cellStyle name="Calculation 2 5 2 2 4 2" xfId="12200" xr:uid="{00000000-0005-0000-0000-0000001B0000}"/>
    <cellStyle name="Calculation 2 5 2 2 4 2 2" xfId="18144" xr:uid="{00000000-0005-0000-0000-0000011B0000}"/>
    <cellStyle name="Calculation 2 5 2 2 4 2 3" xfId="51705" xr:uid="{00000000-0005-0000-0000-0000021B0000}"/>
    <cellStyle name="Calculation 2 5 2 2 4 3" xfId="18145" xr:uid="{00000000-0005-0000-0000-0000031B0000}"/>
    <cellStyle name="Calculation 2 5 2 2 4 4" xfId="44737" xr:uid="{00000000-0005-0000-0000-0000041B0000}"/>
    <cellStyle name="Calculation 2 5 2 2 4 5" xfId="57301" xr:uid="{00000000-0005-0000-0000-0000051B0000}"/>
    <cellStyle name="Calculation 2 5 2 2 5" xfId="9586" xr:uid="{00000000-0005-0000-0000-0000061B0000}"/>
    <cellStyle name="Calculation 2 5 2 2 5 2" xfId="18146" xr:uid="{00000000-0005-0000-0000-0000071B0000}"/>
    <cellStyle name="Calculation 2 5 2 2 5 3" xfId="49092" xr:uid="{00000000-0005-0000-0000-0000081B0000}"/>
    <cellStyle name="Calculation 2 5 2 2 6" xfId="16590" xr:uid="{00000000-0005-0000-0000-0000091B0000}"/>
    <cellStyle name="Calculation 2 5 2 3" xfId="3469" xr:uid="{00000000-0005-0000-0000-00000A1B0000}"/>
    <cellStyle name="Calculation 2 5 2 3 2" xfId="6092" xr:uid="{00000000-0005-0000-0000-00000B1B0000}"/>
    <cellStyle name="Calculation 2 5 2 3 2 2" xfId="13070" xr:uid="{00000000-0005-0000-0000-00000C1B0000}"/>
    <cellStyle name="Calculation 2 5 2 3 2 2 2" xfId="18147" xr:uid="{00000000-0005-0000-0000-00000D1B0000}"/>
    <cellStyle name="Calculation 2 5 2 3 2 2 3" xfId="52575" xr:uid="{00000000-0005-0000-0000-00000E1B0000}"/>
    <cellStyle name="Calculation 2 5 2 3 2 3" xfId="18148" xr:uid="{00000000-0005-0000-0000-00000F1B0000}"/>
    <cellStyle name="Calculation 2 5 2 3 2 4" xfId="45607" xr:uid="{00000000-0005-0000-0000-0000101B0000}"/>
    <cellStyle name="Calculation 2 5 2 3 2 5" xfId="58171" xr:uid="{00000000-0005-0000-0000-0000111B0000}"/>
    <cellStyle name="Calculation 2 5 2 3 3" xfId="7836" xr:uid="{00000000-0005-0000-0000-0000121B0000}"/>
    <cellStyle name="Calculation 2 5 2 3 3 2" xfId="14812" xr:uid="{00000000-0005-0000-0000-0000131B0000}"/>
    <cellStyle name="Calculation 2 5 2 3 3 2 2" xfId="18149" xr:uid="{00000000-0005-0000-0000-0000141B0000}"/>
    <cellStyle name="Calculation 2 5 2 3 3 2 3" xfId="54317" xr:uid="{00000000-0005-0000-0000-0000151B0000}"/>
    <cellStyle name="Calculation 2 5 2 3 3 3" xfId="18150" xr:uid="{00000000-0005-0000-0000-0000161B0000}"/>
    <cellStyle name="Calculation 2 5 2 3 3 4" xfId="47349" xr:uid="{00000000-0005-0000-0000-0000171B0000}"/>
    <cellStyle name="Calculation 2 5 2 3 3 5" xfId="59913" xr:uid="{00000000-0005-0000-0000-0000181B0000}"/>
    <cellStyle name="Calculation 2 5 2 3 4" xfId="10457" xr:uid="{00000000-0005-0000-0000-0000191B0000}"/>
    <cellStyle name="Calculation 2 5 2 3 4 2" xfId="18151" xr:uid="{00000000-0005-0000-0000-00001A1B0000}"/>
    <cellStyle name="Calculation 2 5 2 3 4 3" xfId="49962" xr:uid="{00000000-0005-0000-0000-00001B1B0000}"/>
    <cellStyle name="Calculation 2 5 2 3 5" xfId="18253" xr:uid="{00000000-0005-0000-0000-00001C1B0000}"/>
    <cellStyle name="Calculation 2 5 2 4" xfId="4347" xr:uid="{00000000-0005-0000-0000-00001D1B0000}"/>
    <cellStyle name="Calculation 2 5 2 4 2" xfId="6963" xr:uid="{00000000-0005-0000-0000-00001E1B0000}"/>
    <cellStyle name="Calculation 2 5 2 4 2 2" xfId="13941" xr:uid="{00000000-0005-0000-0000-00001F1B0000}"/>
    <cellStyle name="Calculation 2 5 2 4 2 2 2" xfId="18152" xr:uid="{00000000-0005-0000-0000-0000201B0000}"/>
    <cellStyle name="Calculation 2 5 2 4 2 2 3" xfId="53446" xr:uid="{00000000-0005-0000-0000-0000211B0000}"/>
    <cellStyle name="Calculation 2 5 2 4 2 3" xfId="18153" xr:uid="{00000000-0005-0000-0000-0000221B0000}"/>
    <cellStyle name="Calculation 2 5 2 4 2 4" xfId="46478" xr:uid="{00000000-0005-0000-0000-0000231B0000}"/>
    <cellStyle name="Calculation 2 5 2 4 2 5" xfId="59042" xr:uid="{00000000-0005-0000-0000-0000241B0000}"/>
    <cellStyle name="Calculation 2 5 2 4 3" xfId="8714" xr:uid="{00000000-0005-0000-0000-0000251B0000}"/>
    <cellStyle name="Calculation 2 5 2 4 3 2" xfId="15683" xr:uid="{00000000-0005-0000-0000-0000261B0000}"/>
    <cellStyle name="Calculation 2 5 2 4 3 2 2" xfId="18154" xr:uid="{00000000-0005-0000-0000-0000271B0000}"/>
    <cellStyle name="Calculation 2 5 2 4 3 2 3" xfId="55188" xr:uid="{00000000-0005-0000-0000-0000281B0000}"/>
    <cellStyle name="Calculation 2 5 2 4 3 3" xfId="18155" xr:uid="{00000000-0005-0000-0000-0000291B0000}"/>
    <cellStyle name="Calculation 2 5 2 4 3 4" xfId="48220" xr:uid="{00000000-0005-0000-0000-00002A1B0000}"/>
    <cellStyle name="Calculation 2 5 2 4 3 5" xfId="60784" xr:uid="{00000000-0005-0000-0000-00002B1B0000}"/>
    <cellStyle name="Calculation 2 5 2 4 4" xfId="11328" xr:uid="{00000000-0005-0000-0000-00002C1B0000}"/>
    <cellStyle name="Calculation 2 5 2 4 4 2" xfId="18156" xr:uid="{00000000-0005-0000-0000-00002D1B0000}"/>
    <cellStyle name="Calculation 2 5 2 4 4 3" xfId="50833" xr:uid="{00000000-0005-0000-0000-00002E1B0000}"/>
    <cellStyle name="Calculation 2 5 2 4 5" xfId="18157" xr:uid="{00000000-0005-0000-0000-00002F1B0000}"/>
    <cellStyle name="Calculation 2 5 2 4 6" xfId="43865" xr:uid="{00000000-0005-0000-0000-0000301B0000}"/>
    <cellStyle name="Calculation 2 5 2 4 7" xfId="56429" xr:uid="{00000000-0005-0000-0000-0000311B0000}"/>
    <cellStyle name="Calculation 2 5 2 5" xfId="5218" xr:uid="{00000000-0005-0000-0000-0000321B0000}"/>
    <cellStyle name="Calculation 2 5 2 5 2" xfId="12199" xr:uid="{00000000-0005-0000-0000-0000331B0000}"/>
    <cellStyle name="Calculation 2 5 2 5 2 2" xfId="18158" xr:uid="{00000000-0005-0000-0000-0000341B0000}"/>
    <cellStyle name="Calculation 2 5 2 5 2 3" xfId="51704" xr:uid="{00000000-0005-0000-0000-0000351B0000}"/>
    <cellStyle name="Calculation 2 5 2 5 3" xfId="18159" xr:uid="{00000000-0005-0000-0000-0000361B0000}"/>
    <cellStyle name="Calculation 2 5 2 5 4" xfId="44736" xr:uid="{00000000-0005-0000-0000-0000371B0000}"/>
    <cellStyle name="Calculation 2 5 2 5 5" xfId="57300" xr:uid="{00000000-0005-0000-0000-0000381B0000}"/>
    <cellStyle name="Calculation 2 5 2 6" xfId="9585" xr:uid="{00000000-0005-0000-0000-0000391B0000}"/>
    <cellStyle name="Calculation 2 5 2 6 2" xfId="18161" xr:uid="{00000000-0005-0000-0000-00003A1B0000}"/>
    <cellStyle name="Calculation 2 5 2 6 3" xfId="49091" xr:uid="{00000000-0005-0000-0000-00003B1B0000}"/>
    <cellStyle name="Calculation 2 5 2 7" xfId="16589" xr:uid="{00000000-0005-0000-0000-00003C1B0000}"/>
    <cellStyle name="Calculation 2 5 3" xfId="1454" xr:uid="{00000000-0005-0000-0000-00003D1B0000}"/>
    <cellStyle name="Calculation 2 5 3 2" xfId="1455" xr:uid="{00000000-0005-0000-0000-00003E1B0000}"/>
    <cellStyle name="Calculation 2 5 3 2 2" xfId="3472" xr:uid="{00000000-0005-0000-0000-00003F1B0000}"/>
    <cellStyle name="Calculation 2 5 3 2 2 2" xfId="6095" xr:uid="{00000000-0005-0000-0000-0000401B0000}"/>
    <cellStyle name="Calculation 2 5 3 2 2 2 2" xfId="13073" xr:uid="{00000000-0005-0000-0000-0000411B0000}"/>
    <cellStyle name="Calculation 2 5 3 2 2 2 2 2" xfId="18167" xr:uid="{00000000-0005-0000-0000-0000421B0000}"/>
    <cellStyle name="Calculation 2 5 3 2 2 2 2 3" xfId="52578" xr:uid="{00000000-0005-0000-0000-0000431B0000}"/>
    <cellStyle name="Calculation 2 5 3 2 2 2 3" xfId="18168" xr:uid="{00000000-0005-0000-0000-0000441B0000}"/>
    <cellStyle name="Calculation 2 5 3 2 2 2 4" xfId="45610" xr:uid="{00000000-0005-0000-0000-0000451B0000}"/>
    <cellStyle name="Calculation 2 5 3 2 2 2 5" xfId="58174" xr:uid="{00000000-0005-0000-0000-0000461B0000}"/>
    <cellStyle name="Calculation 2 5 3 2 2 3" xfId="7839" xr:uid="{00000000-0005-0000-0000-0000471B0000}"/>
    <cellStyle name="Calculation 2 5 3 2 2 3 2" xfId="14815" xr:uid="{00000000-0005-0000-0000-0000481B0000}"/>
    <cellStyle name="Calculation 2 5 3 2 2 3 2 2" xfId="18171" xr:uid="{00000000-0005-0000-0000-0000491B0000}"/>
    <cellStyle name="Calculation 2 5 3 2 2 3 2 3" xfId="54320" xr:uid="{00000000-0005-0000-0000-00004A1B0000}"/>
    <cellStyle name="Calculation 2 5 3 2 2 3 3" xfId="18172" xr:uid="{00000000-0005-0000-0000-00004B1B0000}"/>
    <cellStyle name="Calculation 2 5 3 2 2 3 4" xfId="47352" xr:uid="{00000000-0005-0000-0000-00004C1B0000}"/>
    <cellStyle name="Calculation 2 5 3 2 2 3 5" xfId="59916" xr:uid="{00000000-0005-0000-0000-00004D1B0000}"/>
    <cellStyle name="Calculation 2 5 3 2 2 4" xfId="10460" xr:uid="{00000000-0005-0000-0000-00004E1B0000}"/>
    <cellStyle name="Calculation 2 5 3 2 2 4 2" xfId="18174" xr:uid="{00000000-0005-0000-0000-00004F1B0000}"/>
    <cellStyle name="Calculation 2 5 3 2 2 4 3" xfId="49965" xr:uid="{00000000-0005-0000-0000-0000501B0000}"/>
    <cellStyle name="Calculation 2 5 3 2 2 5" xfId="18258" xr:uid="{00000000-0005-0000-0000-0000511B0000}"/>
    <cellStyle name="Calculation 2 5 3 2 3" xfId="4350" xr:uid="{00000000-0005-0000-0000-0000521B0000}"/>
    <cellStyle name="Calculation 2 5 3 2 3 2" xfId="6966" xr:uid="{00000000-0005-0000-0000-0000531B0000}"/>
    <cellStyle name="Calculation 2 5 3 2 3 2 2" xfId="13944" xr:uid="{00000000-0005-0000-0000-0000541B0000}"/>
    <cellStyle name="Calculation 2 5 3 2 3 2 2 2" xfId="18178" xr:uid="{00000000-0005-0000-0000-0000551B0000}"/>
    <cellStyle name="Calculation 2 5 3 2 3 2 2 3" xfId="53449" xr:uid="{00000000-0005-0000-0000-0000561B0000}"/>
    <cellStyle name="Calculation 2 5 3 2 3 2 3" xfId="18179" xr:uid="{00000000-0005-0000-0000-0000571B0000}"/>
    <cellStyle name="Calculation 2 5 3 2 3 2 4" xfId="46481" xr:uid="{00000000-0005-0000-0000-0000581B0000}"/>
    <cellStyle name="Calculation 2 5 3 2 3 2 5" xfId="59045" xr:uid="{00000000-0005-0000-0000-0000591B0000}"/>
    <cellStyle name="Calculation 2 5 3 2 3 3" xfId="8717" xr:uid="{00000000-0005-0000-0000-00005A1B0000}"/>
    <cellStyle name="Calculation 2 5 3 2 3 3 2" xfId="15686" xr:uid="{00000000-0005-0000-0000-00005B1B0000}"/>
    <cellStyle name="Calculation 2 5 3 2 3 3 2 2" xfId="18182" xr:uid="{00000000-0005-0000-0000-00005C1B0000}"/>
    <cellStyle name="Calculation 2 5 3 2 3 3 2 3" xfId="55191" xr:uid="{00000000-0005-0000-0000-00005D1B0000}"/>
    <cellStyle name="Calculation 2 5 3 2 3 3 3" xfId="18183" xr:uid="{00000000-0005-0000-0000-00005E1B0000}"/>
    <cellStyle name="Calculation 2 5 3 2 3 3 4" xfId="48223" xr:uid="{00000000-0005-0000-0000-00005F1B0000}"/>
    <cellStyle name="Calculation 2 5 3 2 3 3 5" xfId="60787" xr:uid="{00000000-0005-0000-0000-0000601B0000}"/>
    <cellStyle name="Calculation 2 5 3 2 3 4" xfId="11331" xr:uid="{00000000-0005-0000-0000-0000611B0000}"/>
    <cellStyle name="Calculation 2 5 3 2 3 4 2" xfId="18185" xr:uid="{00000000-0005-0000-0000-0000621B0000}"/>
    <cellStyle name="Calculation 2 5 3 2 3 4 3" xfId="50836" xr:uid="{00000000-0005-0000-0000-0000631B0000}"/>
    <cellStyle name="Calculation 2 5 3 2 3 5" xfId="18186" xr:uid="{00000000-0005-0000-0000-0000641B0000}"/>
    <cellStyle name="Calculation 2 5 3 2 3 6" xfId="43868" xr:uid="{00000000-0005-0000-0000-0000651B0000}"/>
    <cellStyle name="Calculation 2 5 3 2 3 7" xfId="56432" xr:uid="{00000000-0005-0000-0000-0000661B0000}"/>
    <cellStyle name="Calculation 2 5 3 2 4" xfId="5221" xr:uid="{00000000-0005-0000-0000-0000671B0000}"/>
    <cellStyle name="Calculation 2 5 3 2 4 2" xfId="12202" xr:uid="{00000000-0005-0000-0000-0000681B0000}"/>
    <cellStyle name="Calculation 2 5 3 2 4 2 2" xfId="18189" xr:uid="{00000000-0005-0000-0000-0000691B0000}"/>
    <cellStyle name="Calculation 2 5 3 2 4 2 3" xfId="51707" xr:uid="{00000000-0005-0000-0000-00006A1B0000}"/>
    <cellStyle name="Calculation 2 5 3 2 4 3" xfId="18190" xr:uid="{00000000-0005-0000-0000-00006B1B0000}"/>
    <cellStyle name="Calculation 2 5 3 2 4 4" xfId="44739" xr:uid="{00000000-0005-0000-0000-00006C1B0000}"/>
    <cellStyle name="Calculation 2 5 3 2 4 5" xfId="57303" xr:uid="{00000000-0005-0000-0000-00006D1B0000}"/>
    <cellStyle name="Calculation 2 5 3 2 5" xfId="9588" xr:uid="{00000000-0005-0000-0000-00006E1B0000}"/>
    <cellStyle name="Calculation 2 5 3 2 5 2" xfId="18192" xr:uid="{00000000-0005-0000-0000-00006F1B0000}"/>
    <cellStyle name="Calculation 2 5 3 2 5 3" xfId="49094" xr:uid="{00000000-0005-0000-0000-0000701B0000}"/>
    <cellStyle name="Calculation 2 5 3 2 6" xfId="16592" xr:uid="{00000000-0005-0000-0000-0000711B0000}"/>
    <cellStyle name="Calculation 2 5 3 3" xfId="3471" xr:uid="{00000000-0005-0000-0000-0000721B0000}"/>
    <cellStyle name="Calculation 2 5 3 3 2" xfId="6094" xr:uid="{00000000-0005-0000-0000-0000731B0000}"/>
    <cellStyle name="Calculation 2 5 3 3 2 2" xfId="13072" xr:uid="{00000000-0005-0000-0000-0000741B0000}"/>
    <cellStyle name="Calculation 2 5 3 3 2 2 2" xfId="18196" xr:uid="{00000000-0005-0000-0000-0000751B0000}"/>
    <cellStyle name="Calculation 2 5 3 3 2 2 3" xfId="52577" xr:uid="{00000000-0005-0000-0000-0000761B0000}"/>
    <cellStyle name="Calculation 2 5 3 3 2 3" xfId="18197" xr:uid="{00000000-0005-0000-0000-0000771B0000}"/>
    <cellStyle name="Calculation 2 5 3 3 2 4" xfId="45609" xr:uid="{00000000-0005-0000-0000-0000781B0000}"/>
    <cellStyle name="Calculation 2 5 3 3 2 5" xfId="58173" xr:uid="{00000000-0005-0000-0000-0000791B0000}"/>
    <cellStyle name="Calculation 2 5 3 3 3" xfId="7838" xr:uid="{00000000-0005-0000-0000-00007A1B0000}"/>
    <cellStyle name="Calculation 2 5 3 3 3 2" xfId="14814" xr:uid="{00000000-0005-0000-0000-00007B1B0000}"/>
    <cellStyle name="Calculation 2 5 3 3 3 2 2" xfId="18200" xr:uid="{00000000-0005-0000-0000-00007C1B0000}"/>
    <cellStyle name="Calculation 2 5 3 3 3 2 3" xfId="54319" xr:uid="{00000000-0005-0000-0000-00007D1B0000}"/>
    <cellStyle name="Calculation 2 5 3 3 3 3" xfId="18201" xr:uid="{00000000-0005-0000-0000-00007E1B0000}"/>
    <cellStyle name="Calculation 2 5 3 3 3 4" xfId="47351" xr:uid="{00000000-0005-0000-0000-00007F1B0000}"/>
    <cellStyle name="Calculation 2 5 3 3 3 5" xfId="59915" xr:uid="{00000000-0005-0000-0000-0000801B0000}"/>
    <cellStyle name="Calculation 2 5 3 3 4" xfId="10459" xr:uid="{00000000-0005-0000-0000-0000811B0000}"/>
    <cellStyle name="Calculation 2 5 3 3 4 2" xfId="18203" xr:uid="{00000000-0005-0000-0000-0000821B0000}"/>
    <cellStyle name="Calculation 2 5 3 3 4 3" xfId="49964" xr:uid="{00000000-0005-0000-0000-0000831B0000}"/>
    <cellStyle name="Calculation 2 5 3 3 5" xfId="18255" xr:uid="{00000000-0005-0000-0000-0000841B0000}"/>
    <cellStyle name="Calculation 2 5 3 4" xfId="4349" xr:uid="{00000000-0005-0000-0000-0000851B0000}"/>
    <cellStyle name="Calculation 2 5 3 4 2" xfId="6965" xr:uid="{00000000-0005-0000-0000-0000861B0000}"/>
    <cellStyle name="Calculation 2 5 3 4 2 2" xfId="13943" xr:uid="{00000000-0005-0000-0000-0000871B0000}"/>
    <cellStyle name="Calculation 2 5 3 4 2 2 2" xfId="18207" xr:uid="{00000000-0005-0000-0000-0000881B0000}"/>
    <cellStyle name="Calculation 2 5 3 4 2 2 3" xfId="53448" xr:uid="{00000000-0005-0000-0000-0000891B0000}"/>
    <cellStyle name="Calculation 2 5 3 4 2 3" xfId="18208" xr:uid="{00000000-0005-0000-0000-00008A1B0000}"/>
    <cellStyle name="Calculation 2 5 3 4 2 4" xfId="46480" xr:uid="{00000000-0005-0000-0000-00008B1B0000}"/>
    <cellStyle name="Calculation 2 5 3 4 2 5" xfId="59044" xr:uid="{00000000-0005-0000-0000-00008C1B0000}"/>
    <cellStyle name="Calculation 2 5 3 4 3" xfId="8716" xr:uid="{00000000-0005-0000-0000-00008D1B0000}"/>
    <cellStyle name="Calculation 2 5 3 4 3 2" xfId="15685" xr:uid="{00000000-0005-0000-0000-00008E1B0000}"/>
    <cellStyle name="Calculation 2 5 3 4 3 2 2" xfId="18211" xr:uid="{00000000-0005-0000-0000-00008F1B0000}"/>
    <cellStyle name="Calculation 2 5 3 4 3 2 3" xfId="55190" xr:uid="{00000000-0005-0000-0000-0000901B0000}"/>
    <cellStyle name="Calculation 2 5 3 4 3 3" xfId="18212" xr:uid="{00000000-0005-0000-0000-0000911B0000}"/>
    <cellStyle name="Calculation 2 5 3 4 3 4" xfId="48222" xr:uid="{00000000-0005-0000-0000-0000921B0000}"/>
    <cellStyle name="Calculation 2 5 3 4 3 5" xfId="60786" xr:uid="{00000000-0005-0000-0000-0000931B0000}"/>
    <cellStyle name="Calculation 2 5 3 4 4" xfId="11330" xr:uid="{00000000-0005-0000-0000-0000941B0000}"/>
    <cellStyle name="Calculation 2 5 3 4 4 2" xfId="18214" xr:uid="{00000000-0005-0000-0000-0000951B0000}"/>
    <cellStyle name="Calculation 2 5 3 4 4 3" xfId="50835" xr:uid="{00000000-0005-0000-0000-0000961B0000}"/>
    <cellStyle name="Calculation 2 5 3 4 5" xfId="18215" xr:uid="{00000000-0005-0000-0000-0000971B0000}"/>
    <cellStyle name="Calculation 2 5 3 4 6" xfId="43867" xr:uid="{00000000-0005-0000-0000-0000981B0000}"/>
    <cellStyle name="Calculation 2 5 3 4 7" xfId="56431" xr:uid="{00000000-0005-0000-0000-0000991B0000}"/>
    <cellStyle name="Calculation 2 5 3 5" xfId="5220" xr:uid="{00000000-0005-0000-0000-00009A1B0000}"/>
    <cellStyle name="Calculation 2 5 3 5 2" xfId="12201" xr:uid="{00000000-0005-0000-0000-00009B1B0000}"/>
    <cellStyle name="Calculation 2 5 3 5 2 2" xfId="18218" xr:uid="{00000000-0005-0000-0000-00009C1B0000}"/>
    <cellStyle name="Calculation 2 5 3 5 2 3" xfId="51706" xr:uid="{00000000-0005-0000-0000-00009D1B0000}"/>
    <cellStyle name="Calculation 2 5 3 5 3" xfId="18219" xr:uid="{00000000-0005-0000-0000-00009E1B0000}"/>
    <cellStyle name="Calculation 2 5 3 5 4" xfId="44738" xr:uid="{00000000-0005-0000-0000-00009F1B0000}"/>
    <cellStyle name="Calculation 2 5 3 5 5" xfId="57302" xr:uid="{00000000-0005-0000-0000-0000A01B0000}"/>
    <cellStyle name="Calculation 2 5 3 6" xfId="9587" xr:uid="{00000000-0005-0000-0000-0000A11B0000}"/>
    <cellStyle name="Calculation 2 5 3 6 2" xfId="18221" xr:uid="{00000000-0005-0000-0000-0000A21B0000}"/>
    <cellStyle name="Calculation 2 5 3 6 3" xfId="49093" xr:uid="{00000000-0005-0000-0000-0000A31B0000}"/>
    <cellStyle name="Calculation 2 5 3 7" xfId="16591" xr:uid="{00000000-0005-0000-0000-0000A41B0000}"/>
    <cellStyle name="Calculation 2 5 4" xfId="1456" xr:uid="{00000000-0005-0000-0000-0000A51B0000}"/>
    <cellStyle name="Calculation 2 5 4 2" xfId="1457" xr:uid="{00000000-0005-0000-0000-0000A61B0000}"/>
    <cellStyle name="Calculation 2 5 4 2 2" xfId="3474" xr:uid="{00000000-0005-0000-0000-0000A71B0000}"/>
    <cellStyle name="Calculation 2 5 4 2 2 2" xfId="6097" xr:uid="{00000000-0005-0000-0000-0000A81B0000}"/>
    <cellStyle name="Calculation 2 5 4 2 2 2 2" xfId="13075" xr:uid="{00000000-0005-0000-0000-0000A91B0000}"/>
    <cellStyle name="Calculation 2 5 4 2 2 2 2 2" xfId="18227" xr:uid="{00000000-0005-0000-0000-0000AA1B0000}"/>
    <cellStyle name="Calculation 2 5 4 2 2 2 2 3" xfId="52580" xr:uid="{00000000-0005-0000-0000-0000AB1B0000}"/>
    <cellStyle name="Calculation 2 5 4 2 2 2 3" xfId="18228" xr:uid="{00000000-0005-0000-0000-0000AC1B0000}"/>
    <cellStyle name="Calculation 2 5 4 2 2 2 4" xfId="45612" xr:uid="{00000000-0005-0000-0000-0000AD1B0000}"/>
    <cellStyle name="Calculation 2 5 4 2 2 2 5" xfId="58176" xr:uid="{00000000-0005-0000-0000-0000AE1B0000}"/>
    <cellStyle name="Calculation 2 5 4 2 2 3" xfId="7841" xr:uid="{00000000-0005-0000-0000-0000AF1B0000}"/>
    <cellStyle name="Calculation 2 5 4 2 2 3 2" xfId="14817" xr:uid="{00000000-0005-0000-0000-0000B01B0000}"/>
    <cellStyle name="Calculation 2 5 4 2 2 3 2 2" xfId="18231" xr:uid="{00000000-0005-0000-0000-0000B11B0000}"/>
    <cellStyle name="Calculation 2 5 4 2 2 3 2 3" xfId="54322" xr:uid="{00000000-0005-0000-0000-0000B21B0000}"/>
    <cellStyle name="Calculation 2 5 4 2 2 3 3" xfId="18232" xr:uid="{00000000-0005-0000-0000-0000B31B0000}"/>
    <cellStyle name="Calculation 2 5 4 2 2 3 4" xfId="47354" xr:uid="{00000000-0005-0000-0000-0000B41B0000}"/>
    <cellStyle name="Calculation 2 5 4 2 2 3 5" xfId="59918" xr:uid="{00000000-0005-0000-0000-0000B51B0000}"/>
    <cellStyle name="Calculation 2 5 4 2 2 4" xfId="10462" xr:uid="{00000000-0005-0000-0000-0000B61B0000}"/>
    <cellStyle name="Calculation 2 5 4 2 2 4 2" xfId="18234" xr:uid="{00000000-0005-0000-0000-0000B71B0000}"/>
    <cellStyle name="Calculation 2 5 4 2 2 4 3" xfId="49967" xr:uid="{00000000-0005-0000-0000-0000B81B0000}"/>
    <cellStyle name="Calculation 2 5 4 2 2 5" xfId="18262" xr:uid="{00000000-0005-0000-0000-0000B91B0000}"/>
    <cellStyle name="Calculation 2 5 4 2 3" xfId="4352" xr:uid="{00000000-0005-0000-0000-0000BA1B0000}"/>
    <cellStyle name="Calculation 2 5 4 2 3 2" xfId="6968" xr:uid="{00000000-0005-0000-0000-0000BB1B0000}"/>
    <cellStyle name="Calculation 2 5 4 2 3 2 2" xfId="13946" xr:uid="{00000000-0005-0000-0000-0000BC1B0000}"/>
    <cellStyle name="Calculation 2 5 4 2 3 2 2 2" xfId="18238" xr:uid="{00000000-0005-0000-0000-0000BD1B0000}"/>
    <cellStyle name="Calculation 2 5 4 2 3 2 2 3" xfId="53451" xr:uid="{00000000-0005-0000-0000-0000BE1B0000}"/>
    <cellStyle name="Calculation 2 5 4 2 3 2 3" xfId="18239" xr:uid="{00000000-0005-0000-0000-0000BF1B0000}"/>
    <cellStyle name="Calculation 2 5 4 2 3 2 4" xfId="46483" xr:uid="{00000000-0005-0000-0000-0000C01B0000}"/>
    <cellStyle name="Calculation 2 5 4 2 3 2 5" xfId="59047" xr:uid="{00000000-0005-0000-0000-0000C11B0000}"/>
    <cellStyle name="Calculation 2 5 4 2 3 3" xfId="8719" xr:uid="{00000000-0005-0000-0000-0000C21B0000}"/>
    <cellStyle name="Calculation 2 5 4 2 3 3 2" xfId="15688" xr:uid="{00000000-0005-0000-0000-0000C31B0000}"/>
    <cellStyle name="Calculation 2 5 4 2 3 3 2 2" xfId="18242" xr:uid="{00000000-0005-0000-0000-0000C41B0000}"/>
    <cellStyle name="Calculation 2 5 4 2 3 3 2 3" xfId="55193" xr:uid="{00000000-0005-0000-0000-0000C51B0000}"/>
    <cellStyle name="Calculation 2 5 4 2 3 3 3" xfId="18243" xr:uid="{00000000-0005-0000-0000-0000C61B0000}"/>
    <cellStyle name="Calculation 2 5 4 2 3 3 4" xfId="48225" xr:uid="{00000000-0005-0000-0000-0000C71B0000}"/>
    <cellStyle name="Calculation 2 5 4 2 3 3 5" xfId="60789" xr:uid="{00000000-0005-0000-0000-0000C81B0000}"/>
    <cellStyle name="Calculation 2 5 4 2 3 4" xfId="11333" xr:uid="{00000000-0005-0000-0000-0000C91B0000}"/>
    <cellStyle name="Calculation 2 5 4 2 3 4 2" xfId="18245" xr:uid="{00000000-0005-0000-0000-0000CA1B0000}"/>
    <cellStyle name="Calculation 2 5 4 2 3 4 3" xfId="50838" xr:uid="{00000000-0005-0000-0000-0000CB1B0000}"/>
    <cellStyle name="Calculation 2 5 4 2 3 5" xfId="18246" xr:uid="{00000000-0005-0000-0000-0000CC1B0000}"/>
    <cellStyle name="Calculation 2 5 4 2 3 6" xfId="43870" xr:uid="{00000000-0005-0000-0000-0000CD1B0000}"/>
    <cellStyle name="Calculation 2 5 4 2 3 7" xfId="56434" xr:uid="{00000000-0005-0000-0000-0000CE1B0000}"/>
    <cellStyle name="Calculation 2 5 4 2 4" xfId="5223" xr:uid="{00000000-0005-0000-0000-0000CF1B0000}"/>
    <cellStyle name="Calculation 2 5 4 2 4 2" xfId="12204" xr:uid="{00000000-0005-0000-0000-0000D01B0000}"/>
    <cellStyle name="Calculation 2 5 4 2 4 2 2" xfId="18249" xr:uid="{00000000-0005-0000-0000-0000D11B0000}"/>
    <cellStyle name="Calculation 2 5 4 2 4 2 3" xfId="51709" xr:uid="{00000000-0005-0000-0000-0000D21B0000}"/>
    <cellStyle name="Calculation 2 5 4 2 4 3" xfId="18250" xr:uid="{00000000-0005-0000-0000-0000D31B0000}"/>
    <cellStyle name="Calculation 2 5 4 2 4 4" xfId="44741" xr:uid="{00000000-0005-0000-0000-0000D41B0000}"/>
    <cellStyle name="Calculation 2 5 4 2 4 5" xfId="57305" xr:uid="{00000000-0005-0000-0000-0000D51B0000}"/>
    <cellStyle name="Calculation 2 5 4 2 5" xfId="9590" xr:uid="{00000000-0005-0000-0000-0000D61B0000}"/>
    <cellStyle name="Calculation 2 5 4 2 5 2" xfId="18252" xr:uid="{00000000-0005-0000-0000-0000D71B0000}"/>
    <cellStyle name="Calculation 2 5 4 2 5 3" xfId="49096" xr:uid="{00000000-0005-0000-0000-0000D81B0000}"/>
    <cellStyle name="Calculation 2 5 4 2 6" xfId="16594" xr:uid="{00000000-0005-0000-0000-0000D91B0000}"/>
    <cellStyle name="Calculation 2 5 4 3" xfId="3473" xr:uid="{00000000-0005-0000-0000-0000DA1B0000}"/>
    <cellStyle name="Calculation 2 5 4 3 2" xfId="6096" xr:uid="{00000000-0005-0000-0000-0000DB1B0000}"/>
    <cellStyle name="Calculation 2 5 4 3 2 2" xfId="13074" xr:uid="{00000000-0005-0000-0000-0000DC1B0000}"/>
    <cellStyle name="Calculation 2 5 4 3 2 2 2" xfId="18256" xr:uid="{00000000-0005-0000-0000-0000DD1B0000}"/>
    <cellStyle name="Calculation 2 5 4 3 2 2 3" xfId="52579" xr:uid="{00000000-0005-0000-0000-0000DE1B0000}"/>
    <cellStyle name="Calculation 2 5 4 3 2 3" xfId="18257" xr:uid="{00000000-0005-0000-0000-0000DF1B0000}"/>
    <cellStyle name="Calculation 2 5 4 3 2 4" xfId="45611" xr:uid="{00000000-0005-0000-0000-0000E01B0000}"/>
    <cellStyle name="Calculation 2 5 4 3 2 5" xfId="58175" xr:uid="{00000000-0005-0000-0000-0000E11B0000}"/>
    <cellStyle name="Calculation 2 5 4 3 3" xfId="7840" xr:uid="{00000000-0005-0000-0000-0000E21B0000}"/>
    <cellStyle name="Calculation 2 5 4 3 3 2" xfId="14816" xr:uid="{00000000-0005-0000-0000-0000E31B0000}"/>
    <cellStyle name="Calculation 2 5 4 3 3 2 2" xfId="18260" xr:uid="{00000000-0005-0000-0000-0000E41B0000}"/>
    <cellStyle name="Calculation 2 5 4 3 3 2 3" xfId="54321" xr:uid="{00000000-0005-0000-0000-0000E51B0000}"/>
    <cellStyle name="Calculation 2 5 4 3 3 3" xfId="18261" xr:uid="{00000000-0005-0000-0000-0000E61B0000}"/>
    <cellStyle name="Calculation 2 5 4 3 3 4" xfId="47353" xr:uid="{00000000-0005-0000-0000-0000E71B0000}"/>
    <cellStyle name="Calculation 2 5 4 3 3 5" xfId="59917" xr:uid="{00000000-0005-0000-0000-0000E81B0000}"/>
    <cellStyle name="Calculation 2 5 4 3 4" xfId="10461" xr:uid="{00000000-0005-0000-0000-0000E91B0000}"/>
    <cellStyle name="Calculation 2 5 4 3 4 2" xfId="18263" xr:uid="{00000000-0005-0000-0000-0000EA1B0000}"/>
    <cellStyle name="Calculation 2 5 4 3 4 3" xfId="49966" xr:uid="{00000000-0005-0000-0000-0000EB1B0000}"/>
    <cellStyle name="Calculation 2 5 4 3 5" xfId="18259" xr:uid="{00000000-0005-0000-0000-0000EC1B0000}"/>
    <cellStyle name="Calculation 2 5 4 4" xfId="4351" xr:uid="{00000000-0005-0000-0000-0000ED1B0000}"/>
    <cellStyle name="Calculation 2 5 4 4 2" xfId="6967" xr:uid="{00000000-0005-0000-0000-0000EE1B0000}"/>
    <cellStyle name="Calculation 2 5 4 4 2 2" xfId="13945" xr:uid="{00000000-0005-0000-0000-0000EF1B0000}"/>
    <cellStyle name="Calculation 2 5 4 4 2 2 2" xfId="18267" xr:uid="{00000000-0005-0000-0000-0000F01B0000}"/>
    <cellStyle name="Calculation 2 5 4 4 2 2 3" xfId="53450" xr:uid="{00000000-0005-0000-0000-0000F11B0000}"/>
    <cellStyle name="Calculation 2 5 4 4 2 3" xfId="18268" xr:uid="{00000000-0005-0000-0000-0000F21B0000}"/>
    <cellStyle name="Calculation 2 5 4 4 2 4" xfId="46482" xr:uid="{00000000-0005-0000-0000-0000F31B0000}"/>
    <cellStyle name="Calculation 2 5 4 4 2 5" xfId="59046" xr:uid="{00000000-0005-0000-0000-0000F41B0000}"/>
    <cellStyle name="Calculation 2 5 4 4 3" xfId="8718" xr:uid="{00000000-0005-0000-0000-0000F51B0000}"/>
    <cellStyle name="Calculation 2 5 4 4 3 2" xfId="15687" xr:uid="{00000000-0005-0000-0000-0000F61B0000}"/>
    <cellStyle name="Calculation 2 5 4 4 3 2 2" xfId="18271" xr:uid="{00000000-0005-0000-0000-0000F71B0000}"/>
    <cellStyle name="Calculation 2 5 4 4 3 2 3" xfId="55192" xr:uid="{00000000-0005-0000-0000-0000F81B0000}"/>
    <cellStyle name="Calculation 2 5 4 4 3 3" xfId="18272" xr:uid="{00000000-0005-0000-0000-0000F91B0000}"/>
    <cellStyle name="Calculation 2 5 4 4 3 4" xfId="48224" xr:uid="{00000000-0005-0000-0000-0000FA1B0000}"/>
    <cellStyle name="Calculation 2 5 4 4 3 5" xfId="60788" xr:uid="{00000000-0005-0000-0000-0000FB1B0000}"/>
    <cellStyle name="Calculation 2 5 4 4 4" xfId="11332" xr:uid="{00000000-0005-0000-0000-0000FC1B0000}"/>
    <cellStyle name="Calculation 2 5 4 4 4 2" xfId="18274" xr:uid="{00000000-0005-0000-0000-0000FD1B0000}"/>
    <cellStyle name="Calculation 2 5 4 4 4 3" xfId="50837" xr:uid="{00000000-0005-0000-0000-0000FE1B0000}"/>
    <cellStyle name="Calculation 2 5 4 4 5" xfId="18275" xr:uid="{00000000-0005-0000-0000-0000FF1B0000}"/>
    <cellStyle name="Calculation 2 5 4 4 6" xfId="43869" xr:uid="{00000000-0005-0000-0000-0000001C0000}"/>
    <cellStyle name="Calculation 2 5 4 4 7" xfId="56433" xr:uid="{00000000-0005-0000-0000-0000011C0000}"/>
    <cellStyle name="Calculation 2 5 4 5" xfId="5222" xr:uid="{00000000-0005-0000-0000-0000021C0000}"/>
    <cellStyle name="Calculation 2 5 4 5 2" xfId="12203" xr:uid="{00000000-0005-0000-0000-0000031C0000}"/>
    <cellStyle name="Calculation 2 5 4 5 2 2" xfId="18278" xr:uid="{00000000-0005-0000-0000-0000041C0000}"/>
    <cellStyle name="Calculation 2 5 4 5 2 3" xfId="51708" xr:uid="{00000000-0005-0000-0000-0000051C0000}"/>
    <cellStyle name="Calculation 2 5 4 5 3" xfId="18279" xr:uid="{00000000-0005-0000-0000-0000061C0000}"/>
    <cellStyle name="Calculation 2 5 4 5 4" xfId="44740" xr:uid="{00000000-0005-0000-0000-0000071C0000}"/>
    <cellStyle name="Calculation 2 5 4 5 5" xfId="57304" xr:uid="{00000000-0005-0000-0000-0000081C0000}"/>
    <cellStyle name="Calculation 2 5 4 6" xfId="9589" xr:uid="{00000000-0005-0000-0000-0000091C0000}"/>
    <cellStyle name="Calculation 2 5 4 6 2" xfId="18281" xr:uid="{00000000-0005-0000-0000-00000A1C0000}"/>
    <cellStyle name="Calculation 2 5 4 6 3" xfId="49095" xr:uid="{00000000-0005-0000-0000-00000B1C0000}"/>
    <cellStyle name="Calculation 2 5 4 7" xfId="16593" xr:uid="{00000000-0005-0000-0000-00000C1C0000}"/>
    <cellStyle name="Calculation 2 5 5" xfId="1458" xr:uid="{00000000-0005-0000-0000-00000D1C0000}"/>
    <cellStyle name="Calculation 2 5 5 2" xfId="1459" xr:uid="{00000000-0005-0000-0000-00000E1C0000}"/>
    <cellStyle name="Calculation 2 5 5 2 2" xfId="3476" xr:uid="{00000000-0005-0000-0000-00000F1C0000}"/>
    <cellStyle name="Calculation 2 5 5 2 2 2" xfId="6099" xr:uid="{00000000-0005-0000-0000-0000101C0000}"/>
    <cellStyle name="Calculation 2 5 5 2 2 2 2" xfId="13077" xr:uid="{00000000-0005-0000-0000-0000111C0000}"/>
    <cellStyle name="Calculation 2 5 5 2 2 2 2 2" xfId="18287" xr:uid="{00000000-0005-0000-0000-0000121C0000}"/>
    <cellStyle name="Calculation 2 5 5 2 2 2 2 3" xfId="52582" xr:uid="{00000000-0005-0000-0000-0000131C0000}"/>
    <cellStyle name="Calculation 2 5 5 2 2 2 3" xfId="18288" xr:uid="{00000000-0005-0000-0000-0000141C0000}"/>
    <cellStyle name="Calculation 2 5 5 2 2 2 4" xfId="45614" xr:uid="{00000000-0005-0000-0000-0000151C0000}"/>
    <cellStyle name="Calculation 2 5 5 2 2 2 5" xfId="58178" xr:uid="{00000000-0005-0000-0000-0000161C0000}"/>
    <cellStyle name="Calculation 2 5 5 2 2 3" xfId="7843" xr:uid="{00000000-0005-0000-0000-0000171C0000}"/>
    <cellStyle name="Calculation 2 5 5 2 2 3 2" xfId="14819" xr:uid="{00000000-0005-0000-0000-0000181C0000}"/>
    <cellStyle name="Calculation 2 5 5 2 2 3 2 2" xfId="18291" xr:uid="{00000000-0005-0000-0000-0000191C0000}"/>
    <cellStyle name="Calculation 2 5 5 2 2 3 2 3" xfId="54324" xr:uid="{00000000-0005-0000-0000-00001A1C0000}"/>
    <cellStyle name="Calculation 2 5 5 2 2 3 3" xfId="18292" xr:uid="{00000000-0005-0000-0000-00001B1C0000}"/>
    <cellStyle name="Calculation 2 5 5 2 2 3 4" xfId="47356" xr:uid="{00000000-0005-0000-0000-00001C1C0000}"/>
    <cellStyle name="Calculation 2 5 5 2 2 3 5" xfId="59920" xr:uid="{00000000-0005-0000-0000-00001D1C0000}"/>
    <cellStyle name="Calculation 2 5 5 2 2 4" xfId="10464" xr:uid="{00000000-0005-0000-0000-00001E1C0000}"/>
    <cellStyle name="Calculation 2 5 5 2 2 4 2" xfId="18294" xr:uid="{00000000-0005-0000-0000-00001F1C0000}"/>
    <cellStyle name="Calculation 2 5 5 2 2 4 3" xfId="49969" xr:uid="{00000000-0005-0000-0000-0000201C0000}"/>
    <cellStyle name="Calculation 2 5 5 2 2 5" xfId="18265" xr:uid="{00000000-0005-0000-0000-0000211C0000}"/>
    <cellStyle name="Calculation 2 5 5 2 3" xfId="4354" xr:uid="{00000000-0005-0000-0000-0000221C0000}"/>
    <cellStyle name="Calculation 2 5 5 2 3 2" xfId="6970" xr:uid="{00000000-0005-0000-0000-0000231C0000}"/>
    <cellStyle name="Calculation 2 5 5 2 3 2 2" xfId="13948" xr:uid="{00000000-0005-0000-0000-0000241C0000}"/>
    <cellStyle name="Calculation 2 5 5 2 3 2 2 2" xfId="18298" xr:uid="{00000000-0005-0000-0000-0000251C0000}"/>
    <cellStyle name="Calculation 2 5 5 2 3 2 2 3" xfId="53453" xr:uid="{00000000-0005-0000-0000-0000261C0000}"/>
    <cellStyle name="Calculation 2 5 5 2 3 2 3" xfId="18299" xr:uid="{00000000-0005-0000-0000-0000271C0000}"/>
    <cellStyle name="Calculation 2 5 5 2 3 2 4" xfId="46485" xr:uid="{00000000-0005-0000-0000-0000281C0000}"/>
    <cellStyle name="Calculation 2 5 5 2 3 2 5" xfId="59049" xr:uid="{00000000-0005-0000-0000-0000291C0000}"/>
    <cellStyle name="Calculation 2 5 5 2 3 3" xfId="8721" xr:uid="{00000000-0005-0000-0000-00002A1C0000}"/>
    <cellStyle name="Calculation 2 5 5 2 3 3 2" xfId="15690" xr:uid="{00000000-0005-0000-0000-00002B1C0000}"/>
    <cellStyle name="Calculation 2 5 5 2 3 3 2 2" xfId="18302" xr:uid="{00000000-0005-0000-0000-00002C1C0000}"/>
    <cellStyle name="Calculation 2 5 5 2 3 3 2 3" xfId="55195" xr:uid="{00000000-0005-0000-0000-00002D1C0000}"/>
    <cellStyle name="Calculation 2 5 5 2 3 3 3" xfId="18303" xr:uid="{00000000-0005-0000-0000-00002E1C0000}"/>
    <cellStyle name="Calculation 2 5 5 2 3 3 4" xfId="48227" xr:uid="{00000000-0005-0000-0000-00002F1C0000}"/>
    <cellStyle name="Calculation 2 5 5 2 3 3 5" xfId="60791" xr:uid="{00000000-0005-0000-0000-0000301C0000}"/>
    <cellStyle name="Calculation 2 5 5 2 3 4" xfId="11335" xr:uid="{00000000-0005-0000-0000-0000311C0000}"/>
    <cellStyle name="Calculation 2 5 5 2 3 4 2" xfId="18305" xr:uid="{00000000-0005-0000-0000-0000321C0000}"/>
    <cellStyle name="Calculation 2 5 5 2 3 4 3" xfId="50840" xr:uid="{00000000-0005-0000-0000-0000331C0000}"/>
    <cellStyle name="Calculation 2 5 5 2 3 5" xfId="18306" xr:uid="{00000000-0005-0000-0000-0000341C0000}"/>
    <cellStyle name="Calculation 2 5 5 2 3 6" xfId="43872" xr:uid="{00000000-0005-0000-0000-0000351C0000}"/>
    <cellStyle name="Calculation 2 5 5 2 3 7" xfId="56436" xr:uid="{00000000-0005-0000-0000-0000361C0000}"/>
    <cellStyle name="Calculation 2 5 5 2 4" xfId="5225" xr:uid="{00000000-0005-0000-0000-0000371C0000}"/>
    <cellStyle name="Calculation 2 5 5 2 4 2" xfId="12206" xr:uid="{00000000-0005-0000-0000-0000381C0000}"/>
    <cellStyle name="Calculation 2 5 5 2 4 2 2" xfId="18309" xr:uid="{00000000-0005-0000-0000-0000391C0000}"/>
    <cellStyle name="Calculation 2 5 5 2 4 2 3" xfId="51711" xr:uid="{00000000-0005-0000-0000-00003A1C0000}"/>
    <cellStyle name="Calculation 2 5 5 2 4 3" xfId="18310" xr:uid="{00000000-0005-0000-0000-00003B1C0000}"/>
    <cellStyle name="Calculation 2 5 5 2 4 4" xfId="44743" xr:uid="{00000000-0005-0000-0000-00003C1C0000}"/>
    <cellStyle name="Calculation 2 5 5 2 4 5" xfId="57307" xr:uid="{00000000-0005-0000-0000-00003D1C0000}"/>
    <cellStyle name="Calculation 2 5 5 2 5" xfId="9592" xr:uid="{00000000-0005-0000-0000-00003E1C0000}"/>
    <cellStyle name="Calculation 2 5 5 2 5 2" xfId="18312" xr:uid="{00000000-0005-0000-0000-00003F1C0000}"/>
    <cellStyle name="Calculation 2 5 5 2 5 3" xfId="49098" xr:uid="{00000000-0005-0000-0000-0000401C0000}"/>
    <cellStyle name="Calculation 2 5 5 2 6" xfId="16596" xr:uid="{00000000-0005-0000-0000-0000411C0000}"/>
    <cellStyle name="Calculation 2 5 5 3" xfId="3475" xr:uid="{00000000-0005-0000-0000-0000421C0000}"/>
    <cellStyle name="Calculation 2 5 5 3 2" xfId="6098" xr:uid="{00000000-0005-0000-0000-0000431C0000}"/>
    <cellStyle name="Calculation 2 5 5 3 2 2" xfId="13076" xr:uid="{00000000-0005-0000-0000-0000441C0000}"/>
    <cellStyle name="Calculation 2 5 5 3 2 2 2" xfId="18316" xr:uid="{00000000-0005-0000-0000-0000451C0000}"/>
    <cellStyle name="Calculation 2 5 5 3 2 2 3" xfId="52581" xr:uid="{00000000-0005-0000-0000-0000461C0000}"/>
    <cellStyle name="Calculation 2 5 5 3 2 3" xfId="18317" xr:uid="{00000000-0005-0000-0000-0000471C0000}"/>
    <cellStyle name="Calculation 2 5 5 3 2 4" xfId="45613" xr:uid="{00000000-0005-0000-0000-0000481C0000}"/>
    <cellStyle name="Calculation 2 5 5 3 2 5" xfId="58177" xr:uid="{00000000-0005-0000-0000-0000491C0000}"/>
    <cellStyle name="Calculation 2 5 5 3 3" xfId="7842" xr:uid="{00000000-0005-0000-0000-00004A1C0000}"/>
    <cellStyle name="Calculation 2 5 5 3 3 2" xfId="14818" xr:uid="{00000000-0005-0000-0000-00004B1C0000}"/>
    <cellStyle name="Calculation 2 5 5 3 3 2 2" xfId="18320" xr:uid="{00000000-0005-0000-0000-00004C1C0000}"/>
    <cellStyle name="Calculation 2 5 5 3 3 2 3" xfId="54323" xr:uid="{00000000-0005-0000-0000-00004D1C0000}"/>
    <cellStyle name="Calculation 2 5 5 3 3 3" xfId="18321" xr:uid="{00000000-0005-0000-0000-00004E1C0000}"/>
    <cellStyle name="Calculation 2 5 5 3 3 4" xfId="47355" xr:uid="{00000000-0005-0000-0000-00004F1C0000}"/>
    <cellStyle name="Calculation 2 5 5 3 3 5" xfId="59919" xr:uid="{00000000-0005-0000-0000-0000501C0000}"/>
    <cellStyle name="Calculation 2 5 5 3 4" xfId="10463" xr:uid="{00000000-0005-0000-0000-0000511C0000}"/>
    <cellStyle name="Calculation 2 5 5 3 4 2" xfId="18323" xr:uid="{00000000-0005-0000-0000-0000521C0000}"/>
    <cellStyle name="Calculation 2 5 5 3 4 3" xfId="49968" xr:uid="{00000000-0005-0000-0000-0000531C0000}"/>
    <cellStyle name="Calculation 2 5 5 3 5" xfId="18264" xr:uid="{00000000-0005-0000-0000-0000541C0000}"/>
    <cellStyle name="Calculation 2 5 5 4" xfId="4353" xr:uid="{00000000-0005-0000-0000-0000551C0000}"/>
    <cellStyle name="Calculation 2 5 5 4 2" xfId="6969" xr:uid="{00000000-0005-0000-0000-0000561C0000}"/>
    <cellStyle name="Calculation 2 5 5 4 2 2" xfId="13947" xr:uid="{00000000-0005-0000-0000-0000571C0000}"/>
    <cellStyle name="Calculation 2 5 5 4 2 2 2" xfId="18327" xr:uid="{00000000-0005-0000-0000-0000581C0000}"/>
    <cellStyle name="Calculation 2 5 5 4 2 2 3" xfId="53452" xr:uid="{00000000-0005-0000-0000-0000591C0000}"/>
    <cellStyle name="Calculation 2 5 5 4 2 3" xfId="18328" xr:uid="{00000000-0005-0000-0000-00005A1C0000}"/>
    <cellStyle name="Calculation 2 5 5 4 2 4" xfId="46484" xr:uid="{00000000-0005-0000-0000-00005B1C0000}"/>
    <cellStyle name="Calculation 2 5 5 4 2 5" xfId="59048" xr:uid="{00000000-0005-0000-0000-00005C1C0000}"/>
    <cellStyle name="Calculation 2 5 5 4 3" xfId="8720" xr:uid="{00000000-0005-0000-0000-00005D1C0000}"/>
    <cellStyle name="Calculation 2 5 5 4 3 2" xfId="15689" xr:uid="{00000000-0005-0000-0000-00005E1C0000}"/>
    <cellStyle name="Calculation 2 5 5 4 3 2 2" xfId="18331" xr:uid="{00000000-0005-0000-0000-00005F1C0000}"/>
    <cellStyle name="Calculation 2 5 5 4 3 2 3" xfId="55194" xr:uid="{00000000-0005-0000-0000-0000601C0000}"/>
    <cellStyle name="Calculation 2 5 5 4 3 3" xfId="18332" xr:uid="{00000000-0005-0000-0000-0000611C0000}"/>
    <cellStyle name="Calculation 2 5 5 4 3 4" xfId="48226" xr:uid="{00000000-0005-0000-0000-0000621C0000}"/>
    <cellStyle name="Calculation 2 5 5 4 3 5" xfId="60790" xr:uid="{00000000-0005-0000-0000-0000631C0000}"/>
    <cellStyle name="Calculation 2 5 5 4 4" xfId="11334" xr:uid="{00000000-0005-0000-0000-0000641C0000}"/>
    <cellStyle name="Calculation 2 5 5 4 4 2" xfId="18334" xr:uid="{00000000-0005-0000-0000-0000651C0000}"/>
    <cellStyle name="Calculation 2 5 5 4 4 3" xfId="50839" xr:uid="{00000000-0005-0000-0000-0000661C0000}"/>
    <cellStyle name="Calculation 2 5 5 4 5" xfId="18335" xr:uid="{00000000-0005-0000-0000-0000671C0000}"/>
    <cellStyle name="Calculation 2 5 5 4 6" xfId="43871" xr:uid="{00000000-0005-0000-0000-0000681C0000}"/>
    <cellStyle name="Calculation 2 5 5 4 7" xfId="56435" xr:uid="{00000000-0005-0000-0000-0000691C0000}"/>
    <cellStyle name="Calculation 2 5 5 5" xfId="5224" xr:uid="{00000000-0005-0000-0000-00006A1C0000}"/>
    <cellStyle name="Calculation 2 5 5 5 2" xfId="12205" xr:uid="{00000000-0005-0000-0000-00006B1C0000}"/>
    <cellStyle name="Calculation 2 5 5 5 2 2" xfId="18338" xr:uid="{00000000-0005-0000-0000-00006C1C0000}"/>
    <cellStyle name="Calculation 2 5 5 5 2 3" xfId="51710" xr:uid="{00000000-0005-0000-0000-00006D1C0000}"/>
    <cellStyle name="Calculation 2 5 5 5 3" xfId="18339" xr:uid="{00000000-0005-0000-0000-00006E1C0000}"/>
    <cellStyle name="Calculation 2 5 5 5 4" xfId="44742" xr:uid="{00000000-0005-0000-0000-00006F1C0000}"/>
    <cellStyle name="Calculation 2 5 5 5 5" xfId="57306" xr:uid="{00000000-0005-0000-0000-0000701C0000}"/>
    <cellStyle name="Calculation 2 5 5 6" xfId="9591" xr:uid="{00000000-0005-0000-0000-0000711C0000}"/>
    <cellStyle name="Calculation 2 5 5 6 2" xfId="18341" xr:uid="{00000000-0005-0000-0000-0000721C0000}"/>
    <cellStyle name="Calculation 2 5 5 6 3" xfId="49097" xr:uid="{00000000-0005-0000-0000-0000731C0000}"/>
    <cellStyle name="Calculation 2 5 5 7" xfId="16595" xr:uid="{00000000-0005-0000-0000-0000741C0000}"/>
    <cellStyle name="Calculation 2 5 6" xfId="1460" xr:uid="{00000000-0005-0000-0000-0000751C0000}"/>
    <cellStyle name="Calculation 2 5 6 2" xfId="1461" xr:uid="{00000000-0005-0000-0000-0000761C0000}"/>
    <cellStyle name="Calculation 2 5 6 2 2" xfId="3478" xr:uid="{00000000-0005-0000-0000-0000771C0000}"/>
    <cellStyle name="Calculation 2 5 6 2 2 2" xfId="6101" xr:uid="{00000000-0005-0000-0000-0000781C0000}"/>
    <cellStyle name="Calculation 2 5 6 2 2 2 2" xfId="13079" xr:uid="{00000000-0005-0000-0000-0000791C0000}"/>
    <cellStyle name="Calculation 2 5 6 2 2 2 2 2" xfId="18347" xr:uid="{00000000-0005-0000-0000-00007A1C0000}"/>
    <cellStyle name="Calculation 2 5 6 2 2 2 2 3" xfId="52584" xr:uid="{00000000-0005-0000-0000-00007B1C0000}"/>
    <cellStyle name="Calculation 2 5 6 2 2 2 3" xfId="18348" xr:uid="{00000000-0005-0000-0000-00007C1C0000}"/>
    <cellStyle name="Calculation 2 5 6 2 2 2 4" xfId="45616" xr:uid="{00000000-0005-0000-0000-00007D1C0000}"/>
    <cellStyle name="Calculation 2 5 6 2 2 2 5" xfId="58180" xr:uid="{00000000-0005-0000-0000-00007E1C0000}"/>
    <cellStyle name="Calculation 2 5 6 2 2 3" xfId="7845" xr:uid="{00000000-0005-0000-0000-00007F1C0000}"/>
    <cellStyle name="Calculation 2 5 6 2 2 3 2" xfId="14821" xr:uid="{00000000-0005-0000-0000-0000801C0000}"/>
    <cellStyle name="Calculation 2 5 6 2 2 3 2 2" xfId="18351" xr:uid="{00000000-0005-0000-0000-0000811C0000}"/>
    <cellStyle name="Calculation 2 5 6 2 2 3 2 3" xfId="54326" xr:uid="{00000000-0005-0000-0000-0000821C0000}"/>
    <cellStyle name="Calculation 2 5 6 2 2 3 3" xfId="18352" xr:uid="{00000000-0005-0000-0000-0000831C0000}"/>
    <cellStyle name="Calculation 2 5 6 2 2 3 4" xfId="47358" xr:uid="{00000000-0005-0000-0000-0000841C0000}"/>
    <cellStyle name="Calculation 2 5 6 2 2 3 5" xfId="59922" xr:uid="{00000000-0005-0000-0000-0000851C0000}"/>
    <cellStyle name="Calculation 2 5 6 2 2 4" xfId="10466" xr:uid="{00000000-0005-0000-0000-0000861C0000}"/>
    <cellStyle name="Calculation 2 5 6 2 2 4 2" xfId="18354" xr:uid="{00000000-0005-0000-0000-0000871C0000}"/>
    <cellStyle name="Calculation 2 5 6 2 2 4 3" xfId="49971" xr:uid="{00000000-0005-0000-0000-0000881C0000}"/>
    <cellStyle name="Calculation 2 5 6 2 2 5" xfId="19097" xr:uid="{00000000-0005-0000-0000-0000891C0000}"/>
    <cellStyle name="Calculation 2 5 6 2 3" xfId="4356" xr:uid="{00000000-0005-0000-0000-00008A1C0000}"/>
    <cellStyle name="Calculation 2 5 6 2 3 2" xfId="6972" xr:uid="{00000000-0005-0000-0000-00008B1C0000}"/>
    <cellStyle name="Calculation 2 5 6 2 3 2 2" xfId="13950" xr:uid="{00000000-0005-0000-0000-00008C1C0000}"/>
    <cellStyle name="Calculation 2 5 6 2 3 2 2 2" xfId="18358" xr:uid="{00000000-0005-0000-0000-00008D1C0000}"/>
    <cellStyle name="Calculation 2 5 6 2 3 2 2 3" xfId="53455" xr:uid="{00000000-0005-0000-0000-00008E1C0000}"/>
    <cellStyle name="Calculation 2 5 6 2 3 2 3" xfId="18359" xr:uid="{00000000-0005-0000-0000-00008F1C0000}"/>
    <cellStyle name="Calculation 2 5 6 2 3 2 4" xfId="46487" xr:uid="{00000000-0005-0000-0000-0000901C0000}"/>
    <cellStyle name="Calculation 2 5 6 2 3 2 5" xfId="59051" xr:uid="{00000000-0005-0000-0000-0000911C0000}"/>
    <cellStyle name="Calculation 2 5 6 2 3 3" xfId="8723" xr:uid="{00000000-0005-0000-0000-0000921C0000}"/>
    <cellStyle name="Calculation 2 5 6 2 3 3 2" xfId="15692" xr:uid="{00000000-0005-0000-0000-0000931C0000}"/>
    <cellStyle name="Calculation 2 5 6 2 3 3 2 2" xfId="18362" xr:uid="{00000000-0005-0000-0000-0000941C0000}"/>
    <cellStyle name="Calculation 2 5 6 2 3 3 2 3" xfId="55197" xr:uid="{00000000-0005-0000-0000-0000951C0000}"/>
    <cellStyle name="Calculation 2 5 6 2 3 3 3" xfId="18363" xr:uid="{00000000-0005-0000-0000-0000961C0000}"/>
    <cellStyle name="Calculation 2 5 6 2 3 3 4" xfId="48229" xr:uid="{00000000-0005-0000-0000-0000971C0000}"/>
    <cellStyle name="Calculation 2 5 6 2 3 3 5" xfId="60793" xr:uid="{00000000-0005-0000-0000-0000981C0000}"/>
    <cellStyle name="Calculation 2 5 6 2 3 4" xfId="11337" xr:uid="{00000000-0005-0000-0000-0000991C0000}"/>
    <cellStyle name="Calculation 2 5 6 2 3 4 2" xfId="18365" xr:uid="{00000000-0005-0000-0000-00009A1C0000}"/>
    <cellStyle name="Calculation 2 5 6 2 3 4 3" xfId="50842" xr:uid="{00000000-0005-0000-0000-00009B1C0000}"/>
    <cellStyle name="Calculation 2 5 6 2 3 5" xfId="18366" xr:uid="{00000000-0005-0000-0000-00009C1C0000}"/>
    <cellStyle name="Calculation 2 5 6 2 3 6" xfId="43874" xr:uid="{00000000-0005-0000-0000-00009D1C0000}"/>
    <cellStyle name="Calculation 2 5 6 2 3 7" xfId="56438" xr:uid="{00000000-0005-0000-0000-00009E1C0000}"/>
    <cellStyle name="Calculation 2 5 6 2 4" xfId="5227" xr:uid="{00000000-0005-0000-0000-00009F1C0000}"/>
    <cellStyle name="Calculation 2 5 6 2 4 2" xfId="12208" xr:uid="{00000000-0005-0000-0000-0000A01C0000}"/>
    <cellStyle name="Calculation 2 5 6 2 4 2 2" xfId="18369" xr:uid="{00000000-0005-0000-0000-0000A11C0000}"/>
    <cellStyle name="Calculation 2 5 6 2 4 2 3" xfId="51713" xr:uid="{00000000-0005-0000-0000-0000A21C0000}"/>
    <cellStyle name="Calculation 2 5 6 2 4 3" xfId="18370" xr:uid="{00000000-0005-0000-0000-0000A31C0000}"/>
    <cellStyle name="Calculation 2 5 6 2 4 4" xfId="44745" xr:uid="{00000000-0005-0000-0000-0000A41C0000}"/>
    <cellStyle name="Calculation 2 5 6 2 4 5" xfId="57309" xr:uid="{00000000-0005-0000-0000-0000A51C0000}"/>
    <cellStyle name="Calculation 2 5 6 2 5" xfId="9594" xr:uid="{00000000-0005-0000-0000-0000A61C0000}"/>
    <cellStyle name="Calculation 2 5 6 2 5 2" xfId="18372" xr:uid="{00000000-0005-0000-0000-0000A71C0000}"/>
    <cellStyle name="Calculation 2 5 6 2 5 3" xfId="49100" xr:uid="{00000000-0005-0000-0000-0000A81C0000}"/>
    <cellStyle name="Calculation 2 5 6 2 6" xfId="16598" xr:uid="{00000000-0005-0000-0000-0000A91C0000}"/>
    <cellStyle name="Calculation 2 5 6 3" xfId="3477" xr:uid="{00000000-0005-0000-0000-0000AA1C0000}"/>
    <cellStyle name="Calculation 2 5 6 3 2" xfId="6100" xr:uid="{00000000-0005-0000-0000-0000AB1C0000}"/>
    <cellStyle name="Calculation 2 5 6 3 2 2" xfId="13078" xr:uid="{00000000-0005-0000-0000-0000AC1C0000}"/>
    <cellStyle name="Calculation 2 5 6 3 2 2 2" xfId="18376" xr:uid="{00000000-0005-0000-0000-0000AD1C0000}"/>
    <cellStyle name="Calculation 2 5 6 3 2 2 3" xfId="52583" xr:uid="{00000000-0005-0000-0000-0000AE1C0000}"/>
    <cellStyle name="Calculation 2 5 6 3 2 3" xfId="18377" xr:uid="{00000000-0005-0000-0000-0000AF1C0000}"/>
    <cellStyle name="Calculation 2 5 6 3 2 4" xfId="45615" xr:uid="{00000000-0005-0000-0000-0000B01C0000}"/>
    <cellStyle name="Calculation 2 5 6 3 2 5" xfId="58179" xr:uid="{00000000-0005-0000-0000-0000B11C0000}"/>
    <cellStyle name="Calculation 2 5 6 3 3" xfId="7844" xr:uid="{00000000-0005-0000-0000-0000B21C0000}"/>
    <cellStyle name="Calculation 2 5 6 3 3 2" xfId="14820" xr:uid="{00000000-0005-0000-0000-0000B31C0000}"/>
    <cellStyle name="Calculation 2 5 6 3 3 2 2" xfId="18380" xr:uid="{00000000-0005-0000-0000-0000B41C0000}"/>
    <cellStyle name="Calculation 2 5 6 3 3 2 3" xfId="54325" xr:uid="{00000000-0005-0000-0000-0000B51C0000}"/>
    <cellStyle name="Calculation 2 5 6 3 3 3" xfId="18381" xr:uid="{00000000-0005-0000-0000-0000B61C0000}"/>
    <cellStyle name="Calculation 2 5 6 3 3 4" xfId="47357" xr:uid="{00000000-0005-0000-0000-0000B71C0000}"/>
    <cellStyle name="Calculation 2 5 6 3 3 5" xfId="59921" xr:uid="{00000000-0005-0000-0000-0000B81C0000}"/>
    <cellStyle name="Calculation 2 5 6 3 4" xfId="10465" xr:uid="{00000000-0005-0000-0000-0000B91C0000}"/>
    <cellStyle name="Calculation 2 5 6 3 4 2" xfId="18383" xr:uid="{00000000-0005-0000-0000-0000BA1C0000}"/>
    <cellStyle name="Calculation 2 5 6 3 4 3" xfId="49970" xr:uid="{00000000-0005-0000-0000-0000BB1C0000}"/>
    <cellStyle name="Calculation 2 5 6 3 5" xfId="18266" xr:uid="{00000000-0005-0000-0000-0000BC1C0000}"/>
    <cellStyle name="Calculation 2 5 6 4" xfId="4355" xr:uid="{00000000-0005-0000-0000-0000BD1C0000}"/>
    <cellStyle name="Calculation 2 5 6 4 2" xfId="6971" xr:uid="{00000000-0005-0000-0000-0000BE1C0000}"/>
    <cellStyle name="Calculation 2 5 6 4 2 2" xfId="13949" xr:uid="{00000000-0005-0000-0000-0000BF1C0000}"/>
    <cellStyle name="Calculation 2 5 6 4 2 2 2" xfId="18387" xr:uid="{00000000-0005-0000-0000-0000C01C0000}"/>
    <cellStyle name="Calculation 2 5 6 4 2 2 3" xfId="53454" xr:uid="{00000000-0005-0000-0000-0000C11C0000}"/>
    <cellStyle name="Calculation 2 5 6 4 2 3" xfId="18388" xr:uid="{00000000-0005-0000-0000-0000C21C0000}"/>
    <cellStyle name="Calculation 2 5 6 4 2 4" xfId="46486" xr:uid="{00000000-0005-0000-0000-0000C31C0000}"/>
    <cellStyle name="Calculation 2 5 6 4 2 5" xfId="59050" xr:uid="{00000000-0005-0000-0000-0000C41C0000}"/>
    <cellStyle name="Calculation 2 5 6 4 3" xfId="8722" xr:uid="{00000000-0005-0000-0000-0000C51C0000}"/>
    <cellStyle name="Calculation 2 5 6 4 3 2" xfId="15691" xr:uid="{00000000-0005-0000-0000-0000C61C0000}"/>
    <cellStyle name="Calculation 2 5 6 4 3 2 2" xfId="18391" xr:uid="{00000000-0005-0000-0000-0000C71C0000}"/>
    <cellStyle name="Calculation 2 5 6 4 3 2 3" xfId="55196" xr:uid="{00000000-0005-0000-0000-0000C81C0000}"/>
    <cellStyle name="Calculation 2 5 6 4 3 3" xfId="18392" xr:uid="{00000000-0005-0000-0000-0000C91C0000}"/>
    <cellStyle name="Calculation 2 5 6 4 3 4" xfId="48228" xr:uid="{00000000-0005-0000-0000-0000CA1C0000}"/>
    <cellStyle name="Calculation 2 5 6 4 3 5" xfId="60792" xr:uid="{00000000-0005-0000-0000-0000CB1C0000}"/>
    <cellStyle name="Calculation 2 5 6 4 4" xfId="11336" xr:uid="{00000000-0005-0000-0000-0000CC1C0000}"/>
    <cellStyle name="Calculation 2 5 6 4 4 2" xfId="18394" xr:uid="{00000000-0005-0000-0000-0000CD1C0000}"/>
    <cellStyle name="Calculation 2 5 6 4 4 3" xfId="50841" xr:uid="{00000000-0005-0000-0000-0000CE1C0000}"/>
    <cellStyle name="Calculation 2 5 6 4 5" xfId="18395" xr:uid="{00000000-0005-0000-0000-0000CF1C0000}"/>
    <cellStyle name="Calculation 2 5 6 4 6" xfId="43873" xr:uid="{00000000-0005-0000-0000-0000D01C0000}"/>
    <cellStyle name="Calculation 2 5 6 4 7" xfId="56437" xr:uid="{00000000-0005-0000-0000-0000D11C0000}"/>
    <cellStyle name="Calculation 2 5 6 5" xfId="5226" xr:uid="{00000000-0005-0000-0000-0000D21C0000}"/>
    <cellStyle name="Calculation 2 5 6 5 2" xfId="12207" xr:uid="{00000000-0005-0000-0000-0000D31C0000}"/>
    <cellStyle name="Calculation 2 5 6 5 2 2" xfId="18398" xr:uid="{00000000-0005-0000-0000-0000D41C0000}"/>
    <cellStyle name="Calculation 2 5 6 5 2 3" xfId="51712" xr:uid="{00000000-0005-0000-0000-0000D51C0000}"/>
    <cellStyle name="Calculation 2 5 6 5 3" xfId="18399" xr:uid="{00000000-0005-0000-0000-0000D61C0000}"/>
    <cellStyle name="Calculation 2 5 6 5 4" xfId="44744" xr:uid="{00000000-0005-0000-0000-0000D71C0000}"/>
    <cellStyle name="Calculation 2 5 6 5 5" xfId="57308" xr:uid="{00000000-0005-0000-0000-0000D81C0000}"/>
    <cellStyle name="Calculation 2 5 6 6" xfId="9593" xr:uid="{00000000-0005-0000-0000-0000D91C0000}"/>
    <cellStyle name="Calculation 2 5 6 6 2" xfId="18401" xr:uid="{00000000-0005-0000-0000-0000DA1C0000}"/>
    <cellStyle name="Calculation 2 5 6 6 3" xfId="49099" xr:uid="{00000000-0005-0000-0000-0000DB1C0000}"/>
    <cellStyle name="Calculation 2 5 6 7" xfId="16597" xr:uid="{00000000-0005-0000-0000-0000DC1C0000}"/>
    <cellStyle name="Calculation 2 5 7" xfId="1462" xr:uid="{00000000-0005-0000-0000-0000DD1C0000}"/>
    <cellStyle name="Calculation 2 5 7 2" xfId="3479" xr:uid="{00000000-0005-0000-0000-0000DE1C0000}"/>
    <cellStyle name="Calculation 2 5 7 2 2" xfId="6102" xr:uid="{00000000-0005-0000-0000-0000DF1C0000}"/>
    <cellStyle name="Calculation 2 5 7 2 2 2" xfId="13080" xr:uid="{00000000-0005-0000-0000-0000E01C0000}"/>
    <cellStyle name="Calculation 2 5 7 2 2 2 2" xfId="18406" xr:uid="{00000000-0005-0000-0000-0000E11C0000}"/>
    <cellStyle name="Calculation 2 5 7 2 2 2 3" xfId="52585" xr:uid="{00000000-0005-0000-0000-0000E21C0000}"/>
    <cellStyle name="Calculation 2 5 7 2 2 3" xfId="18407" xr:uid="{00000000-0005-0000-0000-0000E31C0000}"/>
    <cellStyle name="Calculation 2 5 7 2 2 4" xfId="45617" xr:uid="{00000000-0005-0000-0000-0000E41C0000}"/>
    <cellStyle name="Calculation 2 5 7 2 2 5" xfId="58181" xr:uid="{00000000-0005-0000-0000-0000E51C0000}"/>
    <cellStyle name="Calculation 2 5 7 2 3" xfId="7846" xr:uid="{00000000-0005-0000-0000-0000E61C0000}"/>
    <cellStyle name="Calculation 2 5 7 2 3 2" xfId="14822" xr:uid="{00000000-0005-0000-0000-0000E71C0000}"/>
    <cellStyle name="Calculation 2 5 7 2 3 2 2" xfId="18410" xr:uid="{00000000-0005-0000-0000-0000E81C0000}"/>
    <cellStyle name="Calculation 2 5 7 2 3 2 3" xfId="54327" xr:uid="{00000000-0005-0000-0000-0000E91C0000}"/>
    <cellStyle name="Calculation 2 5 7 2 3 3" xfId="18411" xr:uid="{00000000-0005-0000-0000-0000EA1C0000}"/>
    <cellStyle name="Calculation 2 5 7 2 3 4" xfId="47359" xr:uid="{00000000-0005-0000-0000-0000EB1C0000}"/>
    <cellStyle name="Calculation 2 5 7 2 3 5" xfId="59923" xr:uid="{00000000-0005-0000-0000-0000EC1C0000}"/>
    <cellStyle name="Calculation 2 5 7 2 4" xfId="10467" xr:uid="{00000000-0005-0000-0000-0000ED1C0000}"/>
    <cellStyle name="Calculation 2 5 7 2 4 2" xfId="18413" xr:uid="{00000000-0005-0000-0000-0000EE1C0000}"/>
    <cellStyle name="Calculation 2 5 7 2 4 3" xfId="49972" xr:uid="{00000000-0005-0000-0000-0000EF1C0000}"/>
    <cellStyle name="Calculation 2 5 7 2 5" xfId="18269" xr:uid="{00000000-0005-0000-0000-0000F01C0000}"/>
    <cellStyle name="Calculation 2 5 7 3" xfId="4357" xr:uid="{00000000-0005-0000-0000-0000F11C0000}"/>
    <cellStyle name="Calculation 2 5 7 3 2" xfId="6973" xr:uid="{00000000-0005-0000-0000-0000F21C0000}"/>
    <cellStyle name="Calculation 2 5 7 3 2 2" xfId="13951" xr:uid="{00000000-0005-0000-0000-0000F31C0000}"/>
    <cellStyle name="Calculation 2 5 7 3 2 2 2" xfId="18417" xr:uid="{00000000-0005-0000-0000-0000F41C0000}"/>
    <cellStyle name="Calculation 2 5 7 3 2 2 3" xfId="53456" xr:uid="{00000000-0005-0000-0000-0000F51C0000}"/>
    <cellStyle name="Calculation 2 5 7 3 2 3" xfId="18418" xr:uid="{00000000-0005-0000-0000-0000F61C0000}"/>
    <cellStyle name="Calculation 2 5 7 3 2 4" xfId="46488" xr:uid="{00000000-0005-0000-0000-0000F71C0000}"/>
    <cellStyle name="Calculation 2 5 7 3 2 5" xfId="59052" xr:uid="{00000000-0005-0000-0000-0000F81C0000}"/>
    <cellStyle name="Calculation 2 5 7 3 3" xfId="8724" xr:uid="{00000000-0005-0000-0000-0000F91C0000}"/>
    <cellStyle name="Calculation 2 5 7 3 3 2" xfId="15693" xr:uid="{00000000-0005-0000-0000-0000FA1C0000}"/>
    <cellStyle name="Calculation 2 5 7 3 3 2 2" xfId="18421" xr:uid="{00000000-0005-0000-0000-0000FB1C0000}"/>
    <cellStyle name="Calculation 2 5 7 3 3 2 3" xfId="55198" xr:uid="{00000000-0005-0000-0000-0000FC1C0000}"/>
    <cellStyle name="Calculation 2 5 7 3 3 3" xfId="18422" xr:uid="{00000000-0005-0000-0000-0000FD1C0000}"/>
    <cellStyle name="Calculation 2 5 7 3 3 4" xfId="48230" xr:uid="{00000000-0005-0000-0000-0000FE1C0000}"/>
    <cellStyle name="Calculation 2 5 7 3 3 5" xfId="60794" xr:uid="{00000000-0005-0000-0000-0000FF1C0000}"/>
    <cellStyle name="Calculation 2 5 7 3 4" xfId="11338" xr:uid="{00000000-0005-0000-0000-0000001D0000}"/>
    <cellStyle name="Calculation 2 5 7 3 4 2" xfId="18424" xr:uid="{00000000-0005-0000-0000-0000011D0000}"/>
    <cellStyle name="Calculation 2 5 7 3 4 3" xfId="50843" xr:uid="{00000000-0005-0000-0000-0000021D0000}"/>
    <cellStyle name="Calculation 2 5 7 3 5" xfId="18425" xr:uid="{00000000-0005-0000-0000-0000031D0000}"/>
    <cellStyle name="Calculation 2 5 7 3 6" xfId="43875" xr:uid="{00000000-0005-0000-0000-0000041D0000}"/>
    <cellStyle name="Calculation 2 5 7 3 7" xfId="56439" xr:uid="{00000000-0005-0000-0000-0000051D0000}"/>
    <cellStyle name="Calculation 2 5 7 4" xfId="5228" xr:uid="{00000000-0005-0000-0000-0000061D0000}"/>
    <cellStyle name="Calculation 2 5 7 4 2" xfId="12209" xr:uid="{00000000-0005-0000-0000-0000071D0000}"/>
    <cellStyle name="Calculation 2 5 7 4 2 2" xfId="18428" xr:uid="{00000000-0005-0000-0000-0000081D0000}"/>
    <cellStyle name="Calculation 2 5 7 4 2 3" xfId="51714" xr:uid="{00000000-0005-0000-0000-0000091D0000}"/>
    <cellStyle name="Calculation 2 5 7 4 3" xfId="18429" xr:uid="{00000000-0005-0000-0000-00000A1D0000}"/>
    <cellStyle name="Calculation 2 5 7 4 4" xfId="44746" xr:uid="{00000000-0005-0000-0000-00000B1D0000}"/>
    <cellStyle name="Calculation 2 5 7 4 5" xfId="57310" xr:uid="{00000000-0005-0000-0000-00000C1D0000}"/>
    <cellStyle name="Calculation 2 5 7 5" xfId="9595" xr:uid="{00000000-0005-0000-0000-00000D1D0000}"/>
    <cellStyle name="Calculation 2 5 7 5 2" xfId="18431" xr:uid="{00000000-0005-0000-0000-00000E1D0000}"/>
    <cellStyle name="Calculation 2 5 7 5 3" xfId="49101" xr:uid="{00000000-0005-0000-0000-00000F1D0000}"/>
    <cellStyle name="Calculation 2 5 7 6" xfId="16599" xr:uid="{00000000-0005-0000-0000-0000101D0000}"/>
    <cellStyle name="Calculation 2 5 8" xfId="1463" xr:uid="{00000000-0005-0000-0000-0000111D0000}"/>
    <cellStyle name="Calculation 2 5 8 2" xfId="3480" xr:uid="{00000000-0005-0000-0000-0000121D0000}"/>
    <cellStyle name="Calculation 2 5 8 2 2" xfId="6103" xr:uid="{00000000-0005-0000-0000-0000131D0000}"/>
    <cellStyle name="Calculation 2 5 8 2 2 2" xfId="13081" xr:uid="{00000000-0005-0000-0000-0000141D0000}"/>
    <cellStyle name="Calculation 2 5 8 2 2 2 2" xfId="18436" xr:uid="{00000000-0005-0000-0000-0000151D0000}"/>
    <cellStyle name="Calculation 2 5 8 2 2 2 3" xfId="52586" xr:uid="{00000000-0005-0000-0000-0000161D0000}"/>
    <cellStyle name="Calculation 2 5 8 2 2 3" xfId="18437" xr:uid="{00000000-0005-0000-0000-0000171D0000}"/>
    <cellStyle name="Calculation 2 5 8 2 2 4" xfId="45618" xr:uid="{00000000-0005-0000-0000-0000181D0000}"/>
    <cellStyle name="Calculation 2 5 8 2 2 5" xfId="58182" xr:uid="{00000000-0005-0000-0000-0000191D0000}"/>
    <cellStyle name="Calculation 2 5 8 2 3" xfId="7847" xr:uid="{00000000-0005-0000-0000-00001A1D0000}"/>
    <cellStyle name="Calculation 2 5 8 2 3 2" xfId="14823" xr:uid="{00000000-0005-0000-0000-00001B1D0000}"/>
    <cellStyle name="Calculation 2 5 8 2 3 2 2" xfId="18440" xr:uid="{00000000-0005-0000-0000-00001C1D0000}"/>
    <cellStyle name="Calculation 2 5 8 2 3 2 3" xfId="54328" xr:uid="{00000000-0005-0000-0000-00001D1D0000}"/>
    <cellStyle name="Calculation 2 5 8 2 3 3" xfId="18441" xr:uid="{00000000-0005-0000-0000-00001E1D0000}"/>
    <cellStyle name="Calculation 2 5 8 2 3 4" xfId="47360" xr:uid="{00000000-0005-0000-0000-00001F1D0000}"/>
    <cellStyle name="Calculation 2 5 8 2 3 5" xfId="59924" xr:uid="{00000000-0005-0000-0000-0000201D0000}"/>
    <cellStyle name="Calculation 2 5 8 2 4" xfId="10468" xr:uid="{00000000-0005-0000-0000-0000211D0000}"/>
    <cellStyle name="Calculation 2 5 8 2 4 2" xfId="18443" xr:uid="{00000000-0005-0000-0000-0000221D0000}"/>
    <cellStyle name="Calculation 2 5 8 2 4 3" xfId="49973" xr:uid="{00000000-0005-0000-0000-0000231D0000}"/>
    <cellStyle name="Calculation 2 5 8 2 5" xfId="18270" xr:uid="{00000000-0005-0000-0000-0000241D0000}"/>
    <cellStyle name="Calculation 2 5 8 3" xfId="4358" xr:uid="{00000000-0005-0000-0000-0000251D0000}"/>
    <cellStyle name="Calculation 2 5 8 3 2" xfId="6974" xr:uid="{00000000-0005-0000-0000-0000261D0000}"/>
    <cellStyle name="Calculation 2 5 8 3 2 2" xfId="13952" xr:uid="{00000000-0005-0000-0000-0000271D0000}"/>
    <cellStyle name="Calculation 2 5 8 3 2 2 2" xfId="18447" xr:uid="{00000000-0005-0000-0000-0000281D0000}"/>
    <cellStyle name="Calculation 2 5 8 3 2 2 3" xfId="53457" xr:uid="{00000000-0005-0000-0000-0000291D0000}"/>
    <cellStyle name="Calculation 2 5 8 3 2 3" xfId="18448" xr:uid="{00000000-0005-0000-0000-00002A1D0000}"/>
    <cellStyle name="Calculation 2 5 8 3 2 4" xfId="46489" xr:uid="{00000000-0005-0000-0000-00002B1D0000}"/>
    <cellStyle name="Calculation 2 5 8 3 2 5" xfId="59053" xr:uid="{00000000-0005-0000-0000-00002C1D0000}"/>
    <cellStyle name="Calculation 2 5 8 3 3" xfId="8725" xr:uid="{00000000-0005-0000-0000-00002D1D0000}"/>
    <cellStyle name="Calculation 2 5 8 3 3 2" xfId="15694" xr:uid="{00000000-0005-0000-0000-00002E1D0000}"/>
    <cellStyle name="Calculation 2 5 8 3 3 2 2" xfId="18451" xr:uid="{00000000-0005-0000-0000-00002F1D0000}"/>
    <cellStyle name="Calculation 2 5 8 3 3 2 3" xfId="55199" xr:uid="{00000000-0005-0000-0000-0000301D0000}"/>
    <cellStyle name="Calculation 2 5 8 3 3 3" xfId="18452" xr:uid="{00000000-0005-0000-0000-0000311D0000}"/>
    <cellStyle name="Calculation 2 5 8 3 3 4" xfId="48231" xr:uid="{00000000-0005-0000-0000-0000321D0000}"/>
    <cellStyle name="Calculation 2 5 8 3 3 5" xfId="60795" xr:uid="{00000000-0005-0000-0000-0000331D0000}"/>
    <cellStyle name="Calculation 2 5 8 3 4" xfId="11339" xr:uid="{00000000-0005-0000-0000-0000341D0000}"/>
    <cellStyle name="Calculation 2 5 8 3 4 2" xfId="18454" xr:uid="{00000000-0005-0000-0000-0000351D0000}"/>
    <cellStyle name="Calculation 2 5 8 3 4 3" xfId="50844" xr:uid="{00000000-0005-0000-0000-0000361D0000}"/>
    <cellStyle name="Calculation 2 5 8 3 5" xfId="18455" xr:uid="{00000000-0005-0000-0000-0000371D0000}"/>
    <cellStyle name="Calculation 2 5 8 3 6" xfId="43876" xr:uid="{00000000-0005-0000-0000-0000381D0000}"/>
    <cellStyle name="Calculation 2 5 8 3 7" xfId="56440" xr:uid="{00000000-0005-0000-0000-0000391D0000}"/>
    <cellStyle name="Calculation 2 5 8 4" xfId="5229" xr:uid="{00000000-0005-0000-0000-00003A1D0000}"/>
    <cellStyle name="Calculation 2 5 8 4 2" xfId="12210" xr:uid="{00000000-0005-0000-0000-00003B1D0000}"/>
    <cellStyle name="Calculation 2 5 8 4 2 2" xfId="18458" xr:uid="{00000000-0005-0000-0000-00003C1D0000}"/>
    <cellStyle name="Calculation 2 5 8 4 2 3" xfId="51715" xr:uid="{00000000-0005-0000-0000-00003D1D0000}"/>
    <cellStyle name="Calculation 2 5 8 4 3" xfId="18459" xr:uid="{00000000-0005-0000-0000-00003E1D0000}"/>
    <cellStyle name="Calculation 2 5 8 4 4" xfId="44747" xr:uid="{00000000-0005-0000-0000-00003F1D0000}"/>
    <cellStyle name="Calculation 2 5 8 4 5" xfId="57311" xr:uid="{00000000-0005-0000-0000-0000401D0000}"/>
    <cellStyle name="Calculation 2 5 8 5" xfId="9596" xr:uid="{00000000-0005-0000-0000-0000411D0000}"/>
    <cellStyle name="Calculation 2 5 8 5 2" xfId="18461" xr:uid="{00000000-0005-0000-0000-0000421D0000}"/>
    <cellStyle name="Calculation 2 5 8 5 3" xfId="49102" xr:uid="{00000000-0005-0000-0000-0000431D0000}"/>
    <cellStyle name="Calculation 2 5 8 6" xfId="16600" xr:uid="{00000000-0005-0000-0000-0000441D0000}"/>
    <cellStyle name="Calculation 2 5 9" xfId="1464" xr:uid="{00000000-0005-0000-0000-0000451D0000}"/>
    <cellStyle name="Calculation 2 5 9 2" xfId="3481" xr:uid="{00000000-0005-0000-0000-0000461D0000}"/>
    <cellStyle name="Calculation 2 5 9 2 2" xfId="6104" xr:uid="{00000000-0005-0000-0000-0000471D0000}"/>
    <cellStyle name="Calculation 2 5 9 2 2 2" xfId="13082" xr:uid="{00000000-0005-0000-0000-0000481D0000}"/>
    <cellStyle name="Calculation 2 5 9 2 2 2 2" xfId="18466" xr:uid="{00000000-0005-0000-0000-0000491D0000}"/>
    <cellStyle name="Calculation 2 5 9 2 2 2 3" xfId="52587" xr:uid="{00000000-0005-0000-0000-00004A1D0000}"/>
    <cellStyle name="Calculation 2 5 9 2 2 3" xfId="18467" xr:uid="{00000000-0005-0000-0000-00004B1D0000}"/>
    <cellStyle name="Calculation 2 5 9 2 2 4" xfId="45619" xr:uid="{00000000-0005-0000-0000-00004C1D0000}"/>
    <cellStyle name="Calculation 2 5 9 2 2 5" xfId="58183" xr:uid="{00000000-0005-0000-0000-00004D1D0000}"/>
    <cellStyle name="Calculation 2 5 9 2 3" xfId="7848" xr:uid="{00000000-0005-0000-0000-00004E1D0000}"/>
    <cellStyle name="Calculation 2 5 9 2 3 2" xfId="14824" xr:uid="{00000000-0005-0000-0000-00004F1D0000}"/>
    <cellStyle name="Calculation 2 5 9 2 3 2 2" xfId="18470" xr:uid="{00000000-0005-0000-0000-0000501D0000}"/>
    <cellStyle name="Calculation 2 5 9 2 3 2 3" xfId="54329" xr:uid="{00000000-0005-0000-0000-0000511D0000}"/>
    <cellStyle name="Calculation 2 5 9 2 3 3" xfId="18471" xr:uid="{00000000-0005-0000-0000-0000521D0000}"/>
    <cellStyle name="Calculation 2 5 9 2 3 4" xfId="47361" xr:uid="{00000000-0005-0000-0000-0000531D0000}"/>
    <cellStyle name="Calculation 2 5 9 2 3 5" xfId="59925" xr:uid="{00000000-0005-0000-0000-0000541D0000}"/>
    <cellStyle name="Calculation 2 5 9 2 4" xfId="10469" xr:uid="{00000000-0005-0000-0000-0000551D0000}"/>
    <cellStyle name="Calculation 2 5 9 2 4 2" xfId="18473" xr:uid="{00000000-0005-0000-0000-0000561D0000}"/>
    <cellStyle name="Calculation 2 5 9 2 4 3" xfId="49974" xr:uid="{00000000-0005-0000-0000-0000571D0000}"/>
    <cellStyle name="Calculation 2 5 9 2 5" xfId="18273" xr:uid="{00000000-0005-0000-0000-0000581D0000}"/>
    <cellStyle name="Calculation 2 5 9 3" xfId="4359" xr:uid="{00000000-0005-0000-0000-0000591D0000}"/>
    <cellStyle name="Calculation 2 5 9 3 2" xfId="6975" xr:uid="{00000000-0005-0000-0000-00005A1D0000}"/>
    <cellStyle name="Calculation 2 5 9 3 2 2" xfId="13953" xr:uid="{00000000-0005-0000-0000-00005B1D0000}"/>
    <cellStyle name="Calculation 2 5 9 3 2 2 2" xfId="18477" xr:uid="{00000000-0005-0000-0000-00005C1D0000}"/>
    <cellStyle name="Calculation 2 5 9 3 2 2 3" xfId="53458" xr:uid="{00000000-0005-0000-0000-00005D1D0000}"/>
    <cellStyle name="Calculation 2 5 9 3 2 3" xfId="18478" xr:uid="{00000000-0005-0000-0000-00005E1D0000}"/>
    <cellStyle name="Calculation 2 5 9 3 2 4" xfId="46490" xr:uid="{00000000-0005-0000-0000-00005F1D0000}"/>
    <cellStyle name="Calculation 2 5 9 3 2 5" xfId="59054" xr:uid="{00000000-0005-0000-0000-0000601D0000}"/>
    <cellStyle name="Calculation 2 5 9 3 3" xfId="8726" xr:uid="{00000000-0005-0000-0000-0000611D0000}"/>
    <cellStyle name="Calculation 2 5 9 3 3 2" xfId="15695" xr:uid="{00000000-0005-0000-0000-0000621D0000}"/>
    <cellStyle name="Calculation 2 5 9 3 3 2 2" xfId="18481" xr:uid="{00000000-0005-0000-0000-0000631D0000}"/>
    <cellStyle name="Calculation 2 5 9 3 3 2 3" xfId="55200" xr:uid="{00000000-0005-0000-0000-0000641D0000}"/>
    <cellStyle name="Calculation 2 5 9 3 3 3" xfId="18482" xr:uid="{00000000-0005-0000-0000-0000651D0000}"/>
    <cellStyle name="Calculation 2 5 9 3 3 4" xfId="48232" xr:uid="{00000000-0005-0000-0000-0000661D0000}"/>
    <cellStyle name="Calculation 2 5 9 3 3 5" xfId="60796" xr:uid="{00000000-0005-0000-0000-0000671D0000}"/>
    <cellStyle name="Calculation 2 5 9 3 4" xfId="11340" xr:uid="{00000000-0005-0000-0000-0000681D0000}"/>
    <cellStyle name="Calculation 2 5 9 3 4 2" xfId="18484" xr:uid="{00000000-0005-0000-0000-0000691D0000}"/>
    <cellStyle name="Calculation 2 5 9 3 4 3" xfId="50845" xr:uid="{00000000-0005-0000-0000-00006A1D0000}"/>
    <cellStyle name="Calculation 2 5 9 3 5" xfId="18485" xr:uid="{00000000-0005-0000-0000-00006B1D0000}"/>
    <cellStyle name="Calculation 2 5 9 3 6" xfId="43877" xr:uid="{00000000-0005-0000-0000-00006C1D0000}"/>
    <cellStyle name="Calculation 2 5 9 3 7" xfId="56441" xr:uid="{00000000-0005-0000-0000-00006D1D0000}"/>
    <cellStyle name="Calculation 2 5 9 4" xfId="5230" xr:uid="{00000000-0005-0000-0000-00006E1D0000}"/>
    <cellStyle name="Calculation 2 5 9 4 2" xfId="12211" xr:uid="{00000000-0005-0000-0000-00006F1D0000}"/>
    <cellStyle name="Calculation 2 5 9 4 2 2" xfId="18488" xr:uid="{00000000-0005-0000-0000-0000701D0000}"/>
    <cellStyle name="Calculation 2 5 9 4 2 3" xfId="51716" xr:uid="{00000000-0005-0000-0000-0000711D0000}"/>
    <cellStyle name="Calculation 2 5 9 4 3" xfId="18489" xr:uid="{00000000-0005-0000-0000-0000721D0000}"/>
    <cellStyle name="Calculation 2 5 9 4 4" xfId="44748" xr:uid="{00000000-0005-0000-0000-0000731D0000}"/>
    <cellStyle name="Calculation 2 5 9 4 5" xfId="57312" xr:uid="{00000000-0005-0000-0000-0000741D0000}"/>
    <cellStyle name="Calculation 2 5 9 5" xfId="9597" xr:uid="{00000000-0005-0000-0000-0000751D0000}"/>
    <cellStyle name="Calculation 2 5 9 5 2" xfId="18491" xr:uid="{00000000-0005-0000-0000-0000761D0000}"/>
    <cellStyle name="Calculation 2 5 9 5 3" xfId="49103" xr:uid="{00000000-0005-0000-0000-0000771D0000}"/>
    <cellStyle name="Calculation 2 5 9 6" xfId="16601" xr:uid="{00000000-0005-0000-0000-0000781D0000}"/>
    <cellStyle name="Calculation 2 6" xfId="1465" xr:uid="{00000000-0005-0000-0000-0000791D0000}"/>
    <cellStyle name="Calculation 2 6 2" xfId="1466" xr:uid="{00000000-0005-0000-0000-00007A1D0000}"/>
    <cellStyle name="Calculation 2 6 2 2" xfId="3483" xr:uid="{00000000-0005-0000-0000-00007B1D0000}"/>
    <cellStyle name="Calculation 2 6 2 2 2" xfId="6106" xr:uid="{00000000-0005-0000-0000-00007C1D0000}"/>
    <cellStyle name="Calculation 2 6 2 2 2 2" xfId="13084" xr:uid="{00000000-0005-0000-0000-00007D1D0000}"/>
    <cellStyle name="Calculation 2 6 2 2 2 2 2" xfId="18497" xr:uid="{00000000-0005-0000-0000-00007E1D0000}"/>
    <cellStyle name="Calculation 2 6 2 2 2 2 3" xfId="52589" xr:uid="{00000000-0005-0000-0000-00007F1D0000}"/>
    <cellStyle name="Calculation 2 6 2 2 2 3" xfId="18498" xr:uid="{00000000-0005-0000-0000-0000801D0000}"/>
    <cellStyle name="Calculation 2 6 2 2 2 4" xfId="45621" xr:uid="{00000000-0005-0000-0000-0000811D0000}"/>
    <cellStyle name="Calculation 2 6 2 2 2 5" xfId="58185" xr:uid="{00000000-0005-0000-0000-0000821D0000}"/>
    <cellStyle name="Calculation 2 6 2 2 3" xfId="7850" xr:uid="{00000000-0005-0000-0000-0000831D0000}"/>
    <cellStyle name="Calculation 2 6 2 2 3 2" xfId="14826" xr:uid="{00000000-0005-0000-0000-0000841D0000}"/>
    <cellStyle name="Calculation 2 6 2 2 3 2 2" xfId="18501" xr:uid="{00000000-0005-0000-0000-0000851D0000}"/>
    <cellStyle name="Calculation 2 6 2 2 3 2 3" xfId="54331" xr:uid="{00000000-0005-0000-0000-0000861D0000}"/>
    <cellStyle name="Calculation 2 6 2 2 3 3" xfId="18502" xr:uid="{00000000-0005-0000-0000-0000871D0000}"/>
    <cellStyle name="Calculation 2 6 2 2 3 4" xfId="47363" xr:uid="{00000000-0005-0000-0000-0000881D0000}"/>
    <cellStyle name="Calculation 2 6 2 2 3 5" xfId="59927" xr:uid="{00000000-0005-0000-0000-0000891D0000}"/>
    <cellStyle name="Calculation 2 6 2 2 4" xfId="10471" xr:uid="{00000000-0005-0000-0000-00008A1D0000}"/>
    <cellStyle name="Calculation 2 6 2 2 4 2" xfId="18504" xr:uid="{00000000-0005-0000-0000-00008B1D0000}"/>
    <cellStyle name="Calculation 2 6 2 2 4 3" xfId="49976" xr:uid="{00000000-0005-0000-0000-00008C1D0000}"/>
    <cellStyle name="Calculation 2 6 2 2 5" xfId="18277" xr:uid="{00000000-0005-0000-0000-00008D1D0000}"/>
    <cellStyle name="Calculation 2 6 2 3" xfId="4361" xr:uid="{00000000-0005-0000-0000-00008E1D0000}"/>
    <cellStyle name="Calculation 2 6 2 3 2" xfId="6977" xr:uid="{00000000-0005-0000-0000-00008F1D0000}"/>
    <cellStyle name="Calculation 2 6 2 3 2 2" xfId="13955" xr:uid="{00000000-0005-0000-0000-0000901D0000}"/>
    <cellStyle name="Calculation 2 6 2 3 2 2 2" xfId="18508" xr:uid="{00000000-0005-0000-0000-0000911D0000}"/>
    <cellStyle name="Calculation 2 6 2 3 2 2 3" xfId="53460" xr:uid="{00000000-0005-0000-0000-0000921D0000}"/>
    <cellStyle name="Calculation 2 6 2 3 2 3" xfId="18509" xr:uid="{00000000-0005-0000-0000-0000931D0000}"/>
    <cellStyle name="Calculation 2 6 2 3 2 4" xfId="46492" xr:uid="{00000000-0005-0000-0000-0000941D0000}"/>
    <cellStyle name="Calculation 2 6 2 3 2 5" xfId="59056" xr:uid="{00000000-0005-0000-0000-0000951D0000}"/>
    <cellStyle name="Calculation 2 6 2 3 3" xfId="8728" xr:uid="{00000000-0005-0000-0000-0000961D0000}"/>
    <cellStyle name="Calculation 2 6 2 3 3 2" xfId="15697" xr:uid="{00000000-0005-0000-0000-0000971D0000}"/>
    <cellStyle name="Calculation 2 6 2 3 3 2 2" xfId="18512" xr:uid="{00000000-0005-0000-0000-0000981D0000}"/>
    <cellStyle name="Calculation 2 6 2 3 3 2 3" xfId="55202" xr:uid="{00000000-0005-0000-0000-0000991D0000}"/>
    <cellStyle name="Calculation 2 6 2 3 3 3" xfId="18513" xr:uid="{00000000-0005-0000-0000-00009A1D0000}"/>
    <cellStyle name="Calculation 2 6 2 3 3 4" xfId="48234" xr:uid="{00000000-0005-0000-0000-00009B1D0000}"/>
    <cellStyle name="Calculation 2 6 2 3 3 5" xfId="60798" xr:uid="{00000000-0005-0000-0000-00009C1D0000}"/>
    <cellStyle name="Calculation 2 6 2 3 4" xfId="11342" xr:uid="{00000000-0005-0000-0000-00009D1D0000}"/>
    <cellStyle name="Calculation 2 6 2 3 4 2" xfId="18515" xr:uid="{00000000-0005-0000-0000-00009E1D0000}"/>
    <cellStyle name="Calculation 2 6 2 3 4 3" xfId="50847" xr:uid="{00000000-0005-0000-0000-00009F1D0000}"/>
    <cellStyle name="Calculation 2 6 2 3 5" xfId="18516" xr:uid="{00000000-0005-0000-0000-0000A01D0000}"/>
    <cellStyle name="Calculation 2 6 2 3 6" xfId="43879" xr:uid="{00000000-0005-0000-0000-0000A11D0000}"/>
    <cellStyle name="Calculation 2 6 2 3 7" xfId="56443" xr:uid="{00000000-0005-0000-0000-0000A21D0000}"/>
    <cellStyle name="Calculation 2 6 2 4" xfId="5232" xr:uid="{00000000-0005-0000-0000-0000A31D0000}"/>
    <cellStyle name="Calculation 2 6 2 4 2" xfId="12213" xr:uid="{00000000-0005-0000-0000-0000A41D0000}"/>
    <cellStyle name="Calculation 2 6 2 4 2 2" xfId="18519" xr:uid="{00000000-0005-0000-0000-0000A51D0000}"/>
    <cellStyle name="Calculation 2 6 2 4 2 3" xfId="51718" xr:uid="{00000000-0005-0000-0000-0000A61D0000}"/>
    <cellStyle name="Calculation 2 6 2 4 3" xfId="18520" xr:uid="{00000000-0005-0000-0000-0000A71D0000}"/>
    <cellStyle name="Calculation 2 6 2 4 4" xfId="44750" xr:uid="{00000000-0005-0000-0000-0000A81D0000}"/>
    <cellStyle name="Calculation 2 6 2 4 5" xfId="57314" xr:uid="{00000000-0005-0000-0000-0000A91D0000}"/>
    <cellStyle name="Calculation 2 6 2 5" xfId="9599" xr:uid="{00000000-0005-0000-0000-0000AA1D0000}"/>
    <cellStyle name="Calculation 2 6 2 5 2" xfId="18522" xr:uid="{00000000-0005-0000-0000-0000AB1D0000}"/>
    <cellStyle name="Calculation 2 6 2 5 3" xfId="49105" xr:uid="{00000000-0005-0000-0000-0000AC1D0000}"/>
    <cellStyle name="Calculation 2 6 2 6" xfId="16603" xr:uid="{00000000-0005-0000-0000-0000AD1D0000}"/>
    <cellStyle name="Calculation 2 6 3" xfId="3482" xr:uid="{00000000-0005-0000-0000-0000AE1D0000}"/>
    <cellStyle name="Calculation 2 6 3 2" xfId="6105" xr:uid="{00000000-0005-0000-0000-0000AF1D0000}"/>
    <cellStyle name="Calculation 2 6 3 2 2" xfId="13083" xr:uid="{00000000-0005-0000-0000-0000B01D0000}"/>
    <cellStyle name="Calculation 2 6 3 2 2 2" xfId="18526" xr:uid="{00000000-0005-0000-0000-0000B11D0000}"/>
    <cellStyle name="Calculation 2 6 3 2 2 3" xfId="52588" xr:uid="{00000000-0005-0000-0000-0000B21D0000}"/>
    <cellStyle name="Calculation 2 6 3 2 3" xfId="18527" xr:uid="{00000000-0005-0000-0000-0000B31D0000}"/>
    <cellStyle name="Calculation 2 6 3 2 4" xfId="45620" xr:uid="{00000000-0005-0000-0000-0000B41D0000}"/>
    <cellStyle name="Calculation 2 6 3 2 5" xfId="58184" xr:uid="{00000000-0005-0000-0000-0000B51D0000}"/>
    <cellStyle name="Calculation 2 6 3 3" xfId="7849" xr:uid="{00000000-0005-0000-0000-0000B61D0000}"/>
    <cellStyle name="Calculation 2 6 3 3 2" xfId="14825" xr:uid="{00000000-0005-0000-0000-0000B71D0000}"/>
    <cellStyle name="Calculation 2 6 3 3 2 2" xfId="18530" xr:uid="{00000000-0005-0000-0000-0000B81D0000}"/>
    <cellStyle name="Calculation 2 6 3 3 2 3" xfId="54330" xr:uid="{00000000-0005-0000-0000-0000B91D0000}"/>
    <cellStyle name="Calculation 2 6 3 3 3" xfId="18531" xr:uid="{00000000-0005-0000-0000-0000BA1D0000}"/>
    <cellStyle name="Calculation 2 6 3 3 4" xfId="47362" xr:uid="{00000000-0005-0000-0000-0000BB1D0000}"/>
    <cellStyle name="Calculation 2 6 3 3 5" xfId="59926" xr:uid="{00000000-0005-0000-0000-0000BC1D0000}"/>
    <cellStyle name="Calculation 2 6 3 4" xfId="10470" xr:uid="{00000000-0005-0000-0000-0000BD1D0000}"/>
    <cellStyle name="Calculation 2 6 3 4 2" xfId="18533" xr:uid="{00000000-0005-0000-0000-0000BE1D0000}"/>
    <cellStyle name="Calculation 2 6 3 4 3" xfId="49975" xr:uid="{00000000-0005-0000-0000-0000BF1D0000}"/>
    <cellStyle name="Calculation 2 6 3 5" xfId="18276" xr:uid="{00000000-0005-0000-0000-0000C01D0000}"/>
    <cellStyle name="Calculation 2 6 4" xfId="4360" xr:uid="{00000000-0005-0000-0000-0000C11D0000}"/>
    <cellStyle name="Calculation 2 6 4 2" xfId="6976" xr:uid="{00000000-0005-0000-0000-0000C21D0000}"/>
    <cellStyle name="Calculation 2 6 4 2 2" xfId="13954" xr:uid="{00000000-0005-0000-0000-0000C31D0000}"/>
    <cellStyle name="Calculation 2 6 4 2 2 2" xfId="18537" xr:uid="{00000000-0005-0000-0000-0000C41D0000}"/>
    <cellStyle name="Calculation 2 6 4 2 2 3" xfId="53459" xr:uid="{00000000-0005-0000-0000-0000C51D0000}"/>
    <cellStyle name="Calculation 2 6 4 2 3" xfId="18538" xr:uid="{00000000-0005-0000-0000-0000C61D0000}"/>
    <cellStyle name="Calculation 2 6 4 2 4" xfId="46491" xr:uid="{00000000-0005-0000-0000-0000C71D0000}"/>
    <cellStyle name="Calculation 2 6 4 2 5" xfId="59055" xr:uid="{00000000-0005-0000-0000-0000C81D0000}"/>
    <cellStyle name="Calculation 2 6 4 3" xfId="8727" xr:uid="{00000000-0005-0000-0000-0000C91D0000}"/>
    <cellStyle name="Calculation 2 6 4 3 2" xfId="15696" xr:uid="{00000000-0005-0000-0000-0000CA1D0000}"/>
    <cellStyle name="Calculation 2 6 4 3 2 2" xfId="18541" xr:uid="{00000000-0005-0000-0000-0000CB1D0000}"/>
    <cellStyle name="Calculation 2 6 4 3 2 3" xfId="55201" xr:uid="{00000000-0005-0000-0000-0000CC1D0000}"/>
    <cellStyle name="Calculation 2 6 4 3 3" xfId="18542" xr:uid="{00000000-0005-0000-0000-0000CD1D0000}"/>
    <cellStyle name="Calculation 2 6 4 3 4" xfId="48233" xr:uid="{00000000-0005-0000-0000-0000CE1D0000}"/>
    <cellStyle name="Calculation 2 6 4 3 5" xfId="60797" xr:uid="{00000000-0005-0000-0000-0000CF1D0000}"/>
    <cellStyle name="Calculation 2 6 4 4" xfId="11341" xr:uid="{00000000-0005-0000-0000-0000D01D0000}"/>
    <cellStyle name="Calculation 2 6 4 4 2" xfId="18544" xr:uid="{00000000-0005-0000-0000-0000D11D0000}"/>
    <cellStyle name="Calculation 2 6 4 4 3" xfId="50846" xr:uid="{00000000-0005-0000-0000-0000D21D0000}"/>
    <cellStyle name="Calculation 2 6 4 5" xfId="18545" xr:uid="{00000000-0005-0000-0000-0000D31D0000}"/>
    <cellStyle name="Calculation 2 6 4 6" xfId="43878" xr:uid="{00000000-0005-0000-0000-0000D41D0000}"/>
    <cellStyle name="Calculation 2 6 4 7" xfId="56442" xr:uid="{00000000-0005-0000-0000-0000D51D0000}"/>
    <cellStyle name="Calculation 2 6 5" xfId="5231" xr:uid="{00000000-0005-0000-0000-0000D61D0000}"/>
    <cellStyle name="Calculation 2 6 5 2" xfId="12212" xr:uid="{00000000-0005-0000-0000-0000D71D0000}"/>
    <cellStyle name="Calculation 2 6 5 2 2" xfId="18548" xr:uid="{00000000-0005-0000-0000-0000D81D0000}"/>
    <cellStyle name="Calculation 2 6 5 2 3" xfId="51717" xr:uid="{00000000-0005-0000-0000-0000D91D0000}"/>
    <cellStyle name="Calculation 2 6 5 3" xfId="18549" xr:uid="{00000000-0005-0000-0000-0000DA1D0000}"/>
    <cellStyle name="Calculation 2 6 5 4" xfId="44749" xr:uid="{00000000-0005-0000-0000-0000DB1D0000}"/>
    <cellStyle name="Calculation 2 6 5 5" xfId="57313" xr:uid="{00000000-0005-0000-0000-0000DC1D0000}"/>
    <cellStyle name="Calculation 2 6 6" xfId="9598" xr:uid="{00000000-0005-0000-0000-0000DD1D0000}"/>
    <cellStyle name="Calculation 2 6 6 2" xfId="18551" xr:uid="{00000000-0005-0000-0000-0000DE1D0000}"/>
    <cellStyle name="Calculation 2 6 6 3" xfId="49104" xr:uid="{00000000-0005-0000-0000-0000DF1D0000}"/>
    <cellStyle name="Calculation 2 6 7" xfId="16602" xr:uid="{00000000-0005-0000-0000-0000E01D0000}"/>
    <cellStyle name="Calculation 2 7" xfId="1467" xr:uid="{00000000-0005-0000-0000-0000E11D0000}"/>
    <cellStyle name="Calculation 2 7 2" xfId="1468" xr:uid="{00000000-0005-0000-0000-0000E21D0000}"/>
    <cellStyle name="Calculation 2 7 2 2" xfId="3485" xr:uid="{00000000-0005-0000-0000-0000E31D0000}"/>
    <cellStyle name="Calculation 2 7 2 2 2" xfId="6108" xr:uid="{00000000-0005-0000-0000-0000E41D0000}"/>
    <cellStyle name="Calculation 2 7 2 2 2 2" xfId="13086" xr:uid="{00000000-0005-0000-0000-0000E51D0000}"/>
    <cellStyle name="Calculation 2 7 2 2 2 2 2" xfId="18557" xr:uid="{00000000-0005-0000-0000-0000E61D0000}"/>
    <cellStyle name="Calculation 2 7 2 2 2 2 3" xfId="52591" xr:uid="{00000000-0005-0000-0000-0000E71D0000}"/>
    <cellStyle name="Calculation 2 7 2 2 2 3" xfId="18558" xr:uid="{00000000-0005-0000-0000-0000E81D0000}"/>
    <cellStyle name="Calculation 2 7 2 2 2 4" xfId="45623" xr:uid="{00000000-0005-0000-0000-0000E91D0000}"/>
    <cellStyle name="Calculation 2 7 2 2 2 5" xfId="58187" xr:uid="{00000000-0005-0000-0000-0000EA1D0000}"/>
    <cellStyle name="Calculation 2 7 2 2 3" xfId="7852" xr:uid="{00000000-0005-0000-0000-0000EB1D0000}"/>
    <cellStyle name="Calculation 2 7 2 2 3 2" xfId="14828" xr:uid="{00000000-0005-0000-0000-0000EC1D0000}"/>
    <cellStyle name="Calculation 2 7 2 2 3 2 2" xfId="18561" xr:uid="{00000000-0005-0000-0000-0000ED1D0000}"/>
    <cellStyle name="Calculation 2 7 2 2 3 2 3" xfId="54333" xr:uid="{00000000-0005-0000-0000-0000EE1D0000}"/>
    <cellStyle name="Calculation 2 7 2 2 3 3" xfId="18562" xr:uid="{00000000-0005-0000-0000-0000EF1D0000}"/>
    <cellStyle name="Calculation 2 7 2 2 3 4" xfId="47365" xr:uid="{00000000-0005-0000-0000-0000F01D0000}"/>
    <cellStyle name="Calculation 2 7 2 2 3 5" xfId="59929" xr:uid="{00000000-0005-0000-0000-0000F11D0000}"/>
    <cellStyle name="Calculation 2 7 2 2 4" xfId="10473" xr:uid="{00000000-0005-0000-0000-0000F21D0000}"/>
    <cellStyle name="Calculation 2 7 2 2 4 2" xfId="18564" xr:uid="{00000000-0005-0000-0000-0000F31D0000}"/>
    <cellStyle name="Calculation 2 7 2 2 4 3" xfId="49978" xr:uid="{00000000-0005-0000-0000-0000F41D0000}"/>
    <cellStyle name="Calculation 2 7 2 2 5" xfId="19010" xr:uid="{00000000-0005-0000-0000-0000F51D0000}"/>
    <cellStyle name="Calculation 2 7 2 3" xfId="4363" xr:uid="{00000000-0005-0000-0000-0000F61D0000}"/>
    <cellStyle name="Calculation 2 7 2 3 2" xfId="6979" xr:uid="{00000000-0005-0000-0000-0000F71D0000}"/>
    <cellStyle name="Calculation 2 7 2 3 2 2" xfId="13957" xr:uid="{00000000-0005-0000-0000-0000F81D0000}"/>
    <cellStyle name="Calculation 2 7 2 3 2 2 2" xfId="18568" xr:uid="{00000000-0005-0000-0000-0000F91D0000}"/>
    <cellStyle name="Calculation 2 7 2 3 2 2 3" xfId="53462" xr:uid="{00000000-0005-0000-0000-0000FA1D0000}"/>
    <cellStyle name="Calculation 2 7 2 3 2 3" xfId="18569" xr:uid="{00000000-0005-0000-0000-0000FB1D0000}"/>
    <cellStyle name="Calculation 2 7 2 3 2 4" xfId="46494" xr:uid="{00000000-0005-0000-0000-0000FC1D0000}"/>
    <cellStyle name="Calculation 2 7 2 3 2 5" xfId="59058" xr:uid="{00000000-0005-0000-0000-0000FD1D0000}"/>
    <cellStyle name="Calculation 2 7 2 3 3" xfId="8730" xr:uid="{00000000-0005-0000-0000-0000FE1D0000}"/>
    <cellStyle name="Calculation 2 7 2 3 3 2" xfId="15699" xr:uid="{00000000-0005-0000-0000-0000FF1D0000}"/>
    <cellStyle name="Calculation 2 7 2 3 3 2 2" xfId="18572" xr:uid="{00000000-0005-0000-0000-0000001E0000}"/>
    <cellStyle name="Calculation 2 7 2 3 3 2 3" xfId="55204" xr:uid="{00000000-0005-0000-0000-0000011E0000}"/>
    <cellStyle name="Calculation 2 7 2 3 3 3" xfId="18573" xr:uid="{00000000-0005-0000-0000-0000021E0000}"/>
    <cellStyle name="Calculation 2 7 2 3 3 4" xfId="48236" xr:uid="{00000000-0005-0000-0000-0000031E0000}"/>
    <cellStyle name="Calculation 2 7 2 3 3 5" xfId="60800" xr:uid="{00000000-0005-0000-0000-0000041E0000}"/>
    <cellStyle name="Calculation 2 7 2 3 4" xfId="11344" xr:uid="{00000000-0005-0000-0000-0000051E0000}"/>
    <cellStyle name="Calculation 2 7 2 3 4 2" xfId="18575" xr:uid="{00000000-0005-0000-0000-0000061E0000}"/>
    <cellStyle name="Calculation 2 7 2 3 4 3" xfId="50849" xr:uid="{00000000-0005-0000-0000-0000071E0000}"/>
    <cellStyle name="Calculation 2 7 2 3 5" xfId="18576" xr:uid="{00000000-0005-0000-0000-0000081E0000}"/>
    <cellStyle name="Calculation 2 7 2 3 6" xfId="43881" xr:uid="{00000000-0005-0000-0000-0000091E0000}"/>
    <cellStyle name="Calculation 2 7 2 3 7" xfId="56445" xr:uid="{00000000-0005-0000-0000-00000A1E0000}"/>
    <cellStyle name="Calculation 2 7 2 4" xfId="5234" xr:uid="{00000000-0005-0000-0000-00000B1E0000}"/>
    <cellStyle name="Calculation 2 7 2 4 2" xfId="12215" xr:uid="{00000000-0005-0000-0000-00000C1E0000}"/>
    <cellStyle name="Calculation 2 7 2 4 2 2" xfId="18579" xr:uid="{00000000-0005-0000-0000-00000D1E0000}"/>
    <cellStyle name="Calculation 2 7 2 4 2 3" xfId="51720" xr:uid="{00000000-0005-0000-0000-00000E1E0000}"/>
    <cellStyle name="Calculation 2 7 2 4 3" xfId="18580" xr:uid="{00000000-0005-0000-0000-00000F1E0000}"/>
    <cellStyle name="Calculation 2 7 2 4 4" xfId="44752" xr:uid="{00000000-0005-0000-0000-0000101E0000}"/>
    <cellStyle name="Calculation 2 7 2 4 5" xfId="57316" xr:uid="{00000000-0005-0000-0000-0000111E0000}"/>
    <cellStyle name="Calculation 2 7 2 5" xfId="9601" xr:uid="{00000000-0005-0000-0000-0000121E0000}"/>
    <cellStyle name="Calculation 2 7 2 5 2" xfId="18582" xr:uid="{00000000-0005-0000-0000-0000131E0000}"/>
    <cellStyle name="Calculation 2 7 2 5 3" xfId="49107" xr:uid="{00000000-0005-0000-0000-0000141E0000}"/>
    <cellStyle name="Calculation 2 7 2 6" xfId="16605" xr:uid="{00000000-0005-0000-0000-0000151E0000}"/>
    <cellStyle name="Calculation 2 7 3" xfId="3484" xr:uid="{00000000-0005-0000-0000-0000161E0000}"/>
    <cellStyle name="Calculation 2 7 3 2" xfId="6107" xr:uid="{00000000-0005-0000-0000-0000171E0000}"/>
    <cellStyle name="Calculation 2 7 3 2 2" xfId="13085" xr:uid="{00000000-0005-0000-0000-0000181E0000}"/>
    <cellStyle name="Calculation 2 7 3 2 2 2" xfId="18586" xr:uid="{00000000-0005-0000-0000-0000191E0000}"/>
    <cellStyle name="Calculation 2 7 3 2 2 3" xfId="52590" xr:uid="{00000000-0005-0000-0000-00001A1E0000}"/>
    <cellStyle name="Calculation 2 7 3 2 3" xfId="18587" xr:uid="{00000000-0005-0000-0000-00001B1E0000}"/>
    <cellStyle name="Calculation 2 7 3 2 4" xfId="45622" xr:uid="{00000000-0005-0000-0000-00001C1E0000}"/>
    <cellStyle name="Calculation 2 7 3 2 5" xfId="58186" xr:uid="{00000000-0005-0000-0000-00001D1E0000}"/>
    <cellStyle name="Calculation 2 7 3 3" xfId="7851" xr:uid="{00000000-0005-0000-0000-00001E1E0000}"/>
    <cellStyle name="Calculation 2 7 3 3 2" xfId="14827" xr:uid="{00000000-0005-0000-0000-00001F1E0000}"/>
    <cellStyle name="Calculation 2 7 3 3 2 2" xfId="18590" xr:uid="{00000000-0005-0000-0000-0000201E0000}"/>
    <cellStyle name="Calculation 2 7 3 3 2 3" xfId="54332" xr:uid="{00000000-0005-0000-0000-0000211E0000}"/>
    <cellStyle name="Calculation 2 7 3 3 3" xfId="18591" xr:uid="{00000000-0005-0000-0000-0000221E0000}"/>
    <cellStyle name="Calculation 2 7 3 3 4" xfId="47364" xr:uid="{00000000-0005-0000-0000-0000231E0000}"/>
    <cellStyle name="Calculation 2 7 3 3 5" xfId="59928" xr:uid="{00000000-0005-0000-0000-0000241E0000}"/>
    <cellStyle name="Calculation 2 7 3 4" xfId="10472" xr:uid="{00000000-0005-0000-0000-0000251E0000}"/>
    <cellStyle name="Calculation 2 7 3 4 2" xfId="18593" xr:uid="{00000000-0005-0000-0000-0000261E0000}"/>
    <cellStyle name="Calculation 2 7 3 4 3" xfId="49977" xr:uid="{00000000-0005-0000-0000-0000271E0000}"/>
    <cellStyle name="Calculation 2 7 3 5" xfId="18280" xr:uid="{00000000-0005-0000-0000-0000281E0000}"/>
    <cellStyle name="Calculation 2 7 4" xfId="4362" xr:uid="{00000000-0005-0000-0000-0000291E0000}"/>
    <cellStyle name="Calculation 2 7 4 2" xfId="6978" xr:uid="{00000000-0005-0000-0000-00002A1E0000}"/>
    <cellStyle name="Calculation 2 7 4 2 2" xfId="13956" xr:uid="{00000000-0005-0000-0000-00002B1E0000}"/>
    <cellStyle name="Calculation 2 7 4 2 2 2" xfId="18597" xr:uid="{00000000-0005-0000-0000-00002C1E0000}"/>
    <cellStyle name="Calculation 2 7 4 2 2 3" xfId="53461" xr:uid="{00000000-0005-0000-0000-00002D1E0000}"/>
    <cellStyle name="Calculation 2 7 4 2 3" xfId="18598" xr:uid="{00000000-0005-0000-0000-00002E1E0000}"/>
    <cellStyle name="Calculation 2 7 4 2 4" xfId="46493" xr:uid="{00000000-0005-0000-0000-00002F1E0000}"/>
    <cellStyle name="Calculation 2 7 4 2 5" xfId="59057" xr:uid="{00000000-0005-0000-0000-0000301E0000}"/>
    <cellStyle name="Calculation 2 7 4 3" xfId="8729" xr:uid="{00000000-0005-0000-0000-0000311E0000}"/>
    <cellStyle name="Calculation 2 7 4 3 2" xfId="15698" xr:uid="{00000000-0005-0000-0000-0000321E0000}"/>
    <cellStyle name="Calculation 2 7 4 3 2 2" xfId="18601" xr:uid="{00000000-0005-0000-0000-0000331E0000}"/>
    <cellStyle name="Calculation 2 7 4 3 2 3" xfId="55203" xr:uid="{00000000-0005-0000-0000-0000341E0000}"/>
    <cellStyle name="Calculation 2 7 4 3 3" xfId="18602" xr:uid="{00000000-0005-0000-0000-0000351E0000}"/>
    <cellStyle name="Calculation 2 7 4 3 4" xfId="48235" xr:uid="{00000000-0005-0000-0000-0000361E0000}"/>
    <cellStyle name="Calculation 2 7 4 3 5" xfId="60799" xr:uid="{00000000-0005-0000-0000-0000371E0000}"/>
    <cellStyle name="Calculation 2 7 4 4" xfId="11343" xr:uid="{00000000-0005-0000-0000-0000381E0000}"/>
    <cellStyle name="Calculation 2 7 4 4 2" xfId="18604" xr:uid="{00000000-0005-0000-0000-0000391E0000}"/>
    <cellStyle name="Calculation 2 7 4 4 3" xfId="50848" xr:uid="{00000000-0005-0000-0000-00003A1E0000}"/>
    <cellStyle name="Calculation 2 7 4 5" xfId="18605" xr:uid="{00000000-0005-0000-0000-00003B1E0000}"/>
    <cellStyle name="Calculation 2 7 4 6" xfId="43880" xr:uid="{00000000-0005-0000-0000-00003C1E0000}"/>
    <cellStyle name="Calculation 2 7 4 7" xfId="56444" xr:uid="{00000000-0005-0000-0000-00003D1E0000}"/>
    <cellStyle name="Calculation 2 7 5" xfId="5233" xr:uid="{00000000-0005-0000-0000-00003E1E0000}"/>
    <cellStyle name="Calculation 2 7 5 2" xfId="12214" xr:uid="{00000000-0005-0000-0000-00003F1E0000}"/>
    <cellStyle name="Calculation 2 7 5 2 2" xfId="18608" xr:uid="{00000000-0005-0000-0000-0000401E0000}"/>
    <cellStyle name="Calculation 2 7 5 2 3" xfId="51719" xr:uid="{00000000-0005-0000-0000-0000411E0000}"/>
    <cellStyle name="Calculation 2 7 5 3" xfId="18609" xr:uid="{00000000-0005-0000-0000-0000421E0000}"/>
    <cellStyle name="Calculation 2 7 5 4" xfId="44751" xr:uid="{00000000-0005-0000-0000-0000431E0000}"/>
    <cellStyle name="Calculation 2 7 5 5" xfId="57315" xr:uid="{00000000-0005-0000-0000-0000441E0000}"/>
    <cellStyle name="Calculation 2 7 6" xfId="9600" xr:uid="{00000000-0005-0000-0000-0000451E0000}"/>
    <cellStyle name="Calculation 2 7 6 2" xfId="18611" xr:uid="{00000000-0005-0000-0000-0000461E0000}"/>
    <cellStyle name="Calculation 2 7 6 3" xfId="49106" xr:uid="{00000000-0005-0000-0000-0000471E0000}"/>
    <cellStyle name="Calculation 2 7 7" xfId="16604" xr:uid="{00000000-0005-0000-0000-0000481E0000}"/>
    <cellStyle name="Calculation 2 8" xfId="1469" xr:uid="{00000000-0005-0000-0000-0000491E0000}"/>
    <cellStyle name="Calculation 2 8 2" xfId="1470" xr:uid="{00000000-0005-0000-0000-00004A1E0000}"/>
    <cellStyle name="Calculation 2 8 2 2" xfId="3487" xr:uid="{00000000-0005-0000-0000-00004B1E0000}"/>
    <cellStyle name="Calculation 2 8 2 2 2" xfId="6110" xr:uid="{00000000-0005-0000-0000-00004C1E0000}"/>
    <cellStyle name="Calculation 2 8 2 2 2 2" xfId="13088" xr:uid="{00000000-0005-0000-0000-00004D1E0000}"/>
    <cellStyle name="Calculation 2 8 2 2 2 2 2" xfId="18617" xr:uid="{00000000-0005-0000-0000-00004E1E0000}"/>
    <cellStyle name="Calculation 2 8 2 2 2 2 3" xfId="52593" xr:uid="{00000000-0005-0000-0000-00004F1E0000}"/>
    <cellStyle name="Calculation 2 8 2 2 2 3" xfId="18618" xr:uid="{00000000-0005-0000-0000-0000501E0000}"/>
    <cellStyle name="Calculation 2 8 2 2 2 4" xfId="45625" xr:uid="{00000000-0005-0000-0000-0000511E0000}"/>
    <cellStyle name="Calculation 2 8 2 2 2 5" xfId="58189" xr:uid="{00000000-0005-0000-0000-0000521E0000}"/>
    <cellStyle name="Calculation 2 8 2 2 3" xfId="7854" xr:uid="{00000000-0005-0000-0000-0000531E0000}"/>
    <cellStyle name="Calculation 2 8 2 2 3 2" xfId="14830" xr:uid="{00000000-0005-0000-0000-0000541E0000}"/>
    <cellStyle name="Calculation 2 8 2 2 3 2 2" xfId="18621" xr:uid="{00000000-0005-0000-0000-0000551E0000}"/>
    <cellStyle name="Calculation 2 8 2 2 3 2 3" xfId="54335" xr:uid="{00000000-0005-0000-0000-0000561E0000}"/>
    <cellStyle name="Calculation 2 8 2 2 3 3" xfId="18622" xr:uid="{00000000-0005-0000-0000-0000571E0000}"/>
    <cellStyle name="Calculation 2 8 2 2 3 4" xfId="47367" xr:uid="{00000000-0005-0000-0000-0000581E0000}"/>
    <cellStyle name="Calculation 2 8 2 2 3 5" xfId="59931" xr:uid="{00000000-0005-0000-0000-0000591E0000}"/>
    <cellStyle name="Calculation 2 8 2 2 4" xfId="10475" xr:uid="{00000000-0005-0000-0000-00005A1E0000}"/>
    <cellStyle name="Calculation 2 8 2 2 4 2" xfId="18624" xr:uid="{00000000-0005-0000-0000-00005B1E0000}"/>
    <cellStyle name="Calculation 2 8 2 2 4 3" xfId="49980" xr:uid="{00000000-0005-0000-0000-00005C1E0000}"/>
    <cellStyle name="Calculation 2 8 2 2 5" xfId="18282" xr:uid="{00000000-0005-0000-0000-00005D1E0000}"/>
    <cellStyle name="Calculation 2 8 2 3" xfId="4365" xr:uid="{00000000-0005-0000-0000-00005E1E0000}"/>
    <cellStyle name="Calculation 2 8 2 3 2" xfId="6981" xr:uid="{00000000-0005-0000-0000-00005F1E0000}"/>
    <cellStyle name="Calculation 2 8 2 3 2 2" xfId="13959" xr:uid="{00000000-0005-0000-0000-0000601E0000}"/>
    <cellStyle name="Calculation 2 8 2 3 2 2 2" xfId="18628" xr:uid="{00000000-0005-0000-0000-0000611E0000}"/>
    <cellStyle name="Calculation 2 8 2 3 2 2 3" xfId="53464" xr:uid="{00000000-0005-0000-0000-0000621E0000}"/>
    <cellStyle name="Calculation 2 8 2 3 2 3" xfId="18629" xr:uid="{00000000-0005-0000-0000-0000631E0000}"/>
    <cellStyle name="Calculation 2 8 2 3 2 4" xfId="46496" xr:uid="{00000000-0005-0000-0000-0000641E0000}"/>
    <cellStyle name="Calculation 2 8 2 3 2 5" xfId="59060" xr:uid="{00000000-0005-0000-0000-0000651E0000}"/>
    <cellStyle name="Calculation 2 8 2 3 3" xfId="8732" xr:uid="{00000000-0005-0000-0000-0000661E0000}"/>
    <cellStyle name="Calculation 2 8 2 3 3 2" xfId="15701" xr:uid="{00000000-0005-0000-0000-0000671E0000}"/>
    <cellStyle name="Calculation 2 8 2 3 3 2 2" xfId="18632" xr:uid="{00000000-0005-0000-0000-0000681E0000}"/>
    <cellStyle name="Calculation 2 8 2 3 3 2 3" xfId="55206" xr:uid="{00000000-0005-0000-0000-0000691E0000}"/>
    <cellStyle name="Calculation 2 8 2 3 3 3" xfId="18633" xr:uid="{00000000-0005-0000-0000-00006A1E0000}"/>
    <cellStyle name="Calculation 2 8 2 3 3 4" xfId="48238" xr:uid="{00000000-0005-0000-0000-00006B1E0000}"/>
    <cellStyle name="Calculation 2 8 2 3 3 5" xfId="60802" xr:uid="{00000000-0005-0000-0000-00006C1E0000}"/>
    <cellStyle name="Calculation 2 8 2 3 4" xfId="11346" xr:uid="{00000000-0005-0000-0000-00006D1E0000}"/>
    <cellStyle name="Calculation 2 8 2 3 4 2" xfId="18635" xr:uid="{00000000-0005-0000-0000-00006E1E0000}"/>
    <cellStyle name="Calculation 2 8 2 3 4 3" xfId="50851" xr:uid="{00000000-0005-0000-0000-00006F1E0000}"/>
    <cellStyle name="Calculation 2 8 2 3 5" xfId="18636" xr:uid="{00000000-0005-0000-0000-0000701E0000}"/>
    <cellStyle name="Calculation 2 8 2 3 6" xfId="43883" xr:uid="{00000000-0005-0000-0000-0000711E0000}"/>
    <cellStyle name="Calculation 2 8 2 3 7" xfId="56447" xr:uid="{00000000-0005-0000-0000-0000721E0000}"/>
    <cellStyle name="Calculation 2 8 2 4" xfId="5236" xr:uid="{00000000-0005-0000-0000-0000731E0000}"/>
    <cellStyle name="Calculation 2 8 2 4 2" xfId="12217" xr:uid="{00000000-0005-0000-0000-0000741E0000}"/>
    <cellStyle name="Calculation 2 8 2 4 2 2" xfId="18639" xr:uid="{00000000-0005-0000-0000-0000751E0000}"/>
    <cellStyle name="Calculation 2 8 2 4 2 3" xfId="51722" xr:uid="{00000000-0005-0000-0000-0000761E0000}"/>
    <cellStyle name="Calculation 2 8 2 4 3" xfId="18640" xr:uid="{00000000-0005-0000-0000-0000771E0000}"/>
    <cellStyle name="Calculation 2 8 2 4 4" xfId="44754" xr:uid="{00000000-0005-0000-0000-0000781E0000}"/>
    <cellStyle name="Calculation 2 8 2 4 5" xfId="57318" xr:uid="{00000000-0005-0000-0000-0000791E0000}"/>
    <cellStyle name="Calculation 2 8 2 5" xfId="9603" xr:uid="{00000000-0005-0000-0000-00007A1E0000}"/>
    <cellStyle name="Calculation 2 8 2 5 2" xfId="18642" xr:uid="{00000000-0005-0000-0000-00007B1E0000}"/>
    <cellStyle name="Calculation 2 8 2 5 3" xfId="49109" xr:uid="{00000000-0005-0000-0000-00007C1E0000}"/>
    <cellStyle name="Calculation 2 8 2 6" xfId="16607" xr:uid="{00000000-0005-0000-0000-00007D1E0000}"/>
    <cellStyle name="Calculation 2 8 3" xfId="3486" xr:uid="{00000000-0005-0000-0000-00007E1E0000}"/>
    <cellStyle name="Calculation 2 8 3 2" xfId="6109" xr:uid="{00000000-0005-0000-0000-00007F1E0000}"/>
    <cellStyle name="Calculation 2 8 3 2 2" xfId="13087" xr:uid="{00000000-0005-0000-0000-0000801E0000}"/>
    <cellStyle name="Calculation 2 8 3 2 2 2" xfId="18646" xr:uid="{00000000-0005-0000-0000-0000811E0000}"/>
    <cellStyle name="Calculation 2 8 3 2 2 3" xfId="52592" xr:uid="{00000000-0005-0000-0000-0000821E0000}"/>
    <cellStyle name="Calculation 2 8 3 2 3" xfId="18647" xr:uid="{00000000-0005-0000-0000-0000831E0000}"/>
    <cellStyle name="Calculation 2 8 3 2 4" xfId="45624" xr:uid="{00000000-0005-0000-0000-0000841E0000}"/>
    <cellStyle name="Calculation 2 8 3 2 5" xfId="58188" xr:uid="{00000000-0005-0000-0000-0000851E0000}"/>
    <cellStyle name="Calculation 2 8 3 3" xfId="7853" xr:uid="{00000000-0005-0000-0000-0000861E0000}"/>
    <cellStyle name="Calculation 2 8 3 3 2" xfId="14829" xr:uid="{00000000-0005-0000-0000-0000871E0000}"/>
    <cellStyle name="Calculation 2 8 3 3 2 2" xfId="18650" xr:uid="{00000000-0005-0000-0000-0000881E0000}"/>
    <cellStyle name="Calculation 2 8 3 3 2 3" xfId="54334" xr:uid="{00000000-0005-0000-0000-0000891E0000}"/>
    <cellStyle name="Calculation 2 8 3 3 3" xfId="18651" xr:uid="{00000000-0005-0000-0000-00008A1E0000}"/>
    <cellStyle name="Calculation 2 8 3 3 4" xfId="47366" xr:uid="{00000000-0005-0000-0000-00008B1E0000}"/>
    <cellStyle name="Calculation 2 8 3 3 5" xfId="59930" xr:uid="{00000000-0005-0000-0000-00008C1E0000}"/>
    <cellStyle name="Calculation 2 8 3 4" xfId="10474" xr:uid="{00000000-0005-0000-0000-00008D1E0000}"/>
    <cellStyle name="Calculation 2 8 3 4 2" xfId="18653" xr:uid="{00000000-0005-0000-0000-00008E1E0000}"/>
    <cellStyle name="Calculation 2 8 3 4 3" xfId="49979" xr:uid="{00000000-0005-0000-0000-00008F1E0000}"/>
    <cellStyle name="Calculation 2 8 3 5" xfId="18286" xr:uid="{00000000-0005-0000-0000-0000901E0000}"/>
    <cellStyle name="Calculation 2 8 4" xfId="4364" xr:uid="{00000000-0005-0000-0000-0000911E0000}"/>
    <cellStyle name="Calculation 2 8 4 2" xfId="6980" xr:uid="{00000000-0005-0000-0000-0000921E0000}"/>
    <cellStyle name="Calculation 2 8 4 2 2" xfId="13958" xr:uid="{00000000-0005-0000-0000-0000931E0000}"/>
    <cellStyle name="Calculation 2 8 4 2 2 2" xfId="18657" xr:uid="{00000000-0005-0000-0000-0000941E0000}"/>
    <cellStyle name="Calculation 2 8 4 2 2 3" xfId="53463" xr:uid="{00000000-0005-0000-0000-0000951E0000}"/>
    <cellStyle name="Calculation 2 8 4 2 3" xfId="18658" xr:uid="{00000000-0005-0000-0000-0000961E0000}"/>
    <cellStyle name="Calculation 2 8 4 2 4" xfId="46495" xr:uid="{00000000-0005-0000-0000-0000971E0000}"/>
    <cellStyle name="Calculation 2 8 4 2 5" xfId="59059" xr:uid="{00000000-0005-0000-0000-0000981E0000}"/>
    <cellStyle name="Calculation 2 8 4 3" xfId="8731" xr:uid="{00000000-0005-0000-0000-0000991E0000}"/>
    <cellStyle name="Calculation 2 8 4 3 2" xfId="15700" xr:uid="{00000000-0005-0000-0000-00009A1E0000}"/>
    <cellStyle name="Calculation 2 8 4 3 2 2" xfId="18661" xr:uid="{00000000-0005-0000-0000-00009B1E0000}"/>
    <cellStyle name="Calculation 2 8 4 3 2 3" xfId="55205" xr:uid="{00000000-0005-0000-0000-00009C1E0000}"/>
    <cellStyle name="Calculation 2 8 4 3 3" xfId="18662" xr:uid="{00000000-0005-0000-0000-00009D1E0000}"/>
    <cellStyle name="Calculation 2 8 4 3 4" xfId="48237" xr:uid="{00000000-0005-0000-0000-00009E1E0000}"/>
    <cellStyle name="Calculation 2 8 4 3 5" xfId="60801" xr:uid="{00000000-0005-0000-0000-00009F1E0000}"/>
    <cellStyle name="Calculation 2 8 4 4" xfId="11345" xr:uid="{00000000-0005-0000-0000-0000A01E0000}"/>
    <cellStyle name="Calculation 2 8 4 4 2" xfId="18664" xr:uid="{00000000-0005-0000-0000-0000A11E0000}"/>
    <cellStyle name="Calculation 2 8 4 4 3" xfId="50850" xr:uid="{00000000-0005-0000-0000-0000A21E0000}"/>
    <cellStyle name="Calculation 2 8 4 5" xfId="18665" xr:uid="{00000000-0005-0000-0000-0000A31E0000}"/>
    <cellStyle name="Calculation 2 8 4 6" xfId="43882" xr:uid="{00000000-0005-0000-0000-0000A41E0000}"/>
    <cellStyle name="Calculation 2 8 4 7" xfId="56446" xr:uid="{00000000-0005-0000-0000-0000A51E0000}"/>
    <cellStyle name="Calculation 2 8 5" xfId="5235" xr:uid="{00000000-0005-0000-0000-0000A61E0000}"/>
    <cellStyle name="Calculation 2 8 5 2" xfId="12216" xr:uid="{00000000-0005-0000-0000-0000A71E0000}"/>
    <cellStyle name="Calculation 2 8 5 2 2" xfId="18668" xr:uid="{00000000-0005-0000-0000-0000A81E0000}"/>
    <cellStyle name="Calculation 2 8 5 2 3" xfId="51721" xr:uid="{00000000-0005-0000-0000-0000A91E0000}"/>
    <cellStyle name="Calculation 2 8 5 3" xfId="18669" xr:uid="{00000000-0005-0000-0000-0000AA1E0000}"/>
    <cellStyle name="Calculation 2 8 5 4" xfId="44753" xr:uid="{00000000-0005-0000-0000-0000AB1E0000}"/>
    <cellStyle name="Calculation 2 8 5 5" xfId="57317" xr:uid="{00000000-0005-0000-0000-0000AC1E0000}"/>
    <cellStyle name="Calculation 2 8 6" xfId="9602" xr:uid="{00000000-0005-0000-0000-0000AD1E0000}"/>
    <cellStyle name="Calculation 2 8 6 2" xfId="18671" xr:uid="{00000000-0005-0000-0000-0000AE1E0000}"/>
    <cellStyle name="Calculation 2 8 6 3" xfId="49108" xr:uid="{00000000-0005-0000-0000-0000AF1E0000}"/>
    <cellStyle name="Calculation 2 8 7" xfId="16606" xr:uid="{00000000-0005-0000-0000-0000B01E0000}"/>
    <cellStyle name="Calculation 2 9" xfId="1471" xr:uid="{00000000-0005-0000-0000-0000B11E0000}"/>
    <cellStyle name="Calculation 2 9 2" xfId="1472" xr:uid="{00000000-0005-0000-0000-0000B21E0000}"/>
    <cellStyle name="Calculation 2 9 2 2" xfId="3489" xr:uid="{00000000-0005-0000-0000-0000B31E0000}"/>
    <cellStyle name="Calculation 2 9 2 2 2" xfId="6112" xr:uid="{00000000-0005-0000-0000-0000B41E0000}"/>
    <cellStyle name="Calculation 2 9 2 2 2 2" xfId="13090" xr:uid="{00000000-0005-0000-0000-0000B51E0000}"/>
    <cellStyle name="Calculation 2 9 2 2 2 2 2" xfId="18677" xr:uid="{00000000-0005-0000-0000-0000B61E0000}"/>
    <cellStyle name="Calculation 2 9 2 2 2 2 3" xfId="52595" xr:uid="{00000000-0005-0000-0000-0000B71E0000}"/>
    <cellStyle name="Calculation 2 9 2 2 2 3" xfId="18678" xr:uid="{00000000-0005-0000-0000-0000B81E0000}"/>
    <cellStyle name="Calculation 2 9 2 2 2 4" xfId="45627" xr:uid="{00000000-0005-0000-0000-0000B91E0000}"/>
    <cellStyle name="Calculation 2 9 2 2 2 5" xfId="58191" xr:uid="{00000000-0005-0000-0000-0000BA1E0000}"/>
    <cellStyle name="Calculation 2 9 2 2 3" xfId="7856" xr:uid="{00000000-0005-0000-0000-0000BB1E0000}"/>
    <cellStyle name="Calculation 2 9 2 2 3 2" xfId="14832" xr:uid="{00000000-0005-0000-0000-0000BC1E0000}"/>
    <cellStyle name="Calculation 2 9 2 2 3 2 2" xfId="18681" xr:uid="{00000000-0005-0000-0000-0000BD1E0000}"/>
    <cellStyle name="Calculation 2 9 2 2 3 2 3" xfId="54337" xr:uid="{00000000-0005-0000-0000-0000BE1E0000}"/>
    <cellStyle name="Calculation 2 9 2 2 3 3" xfId="18682" xr:uid="{00000000-0005-0000-0000-0000BF1E0000}"/>
    <cellStyle name="Calculation 2 9 2 2 3 4" xfId="47369" xr:uid="{00000000-0005-0000-0000-0000C01E0000}"/>
    <cellStyle name="Calculation 2 9 2 2 3 5" xfId="59933" xr:uid="{00000000-0005-0000-0000-0000C11E0000}"/>
    <cellStyle name="Calculation 2 9 2 2 4" xfId="10477" xr:uid="{00000000-0005-0000-0000-0000C21E0000}"/>
    <cellStyle name="Calculation 2 9 2 2 4 2" xfId="18684" xr:uid="{00000000-0005-0000-0000-0000C31E0000}"/>
    <cellStyle name="Calculation 2 9 2 2 4 3" xfId="49982" xr:uid="{00000000-0005-0000-0000-0000C41E0000}"/>
    <cellStyle name="Calculation 2 9 2 2 5" xfId="18284" xr:uid="{00000000-0005-0000-0000-0000C51E0000}"/>
    <cellStyle name="Calculation 2 9 2 3" xfId="4367" xr:uid="{00000000-0005-0000-0000-0000C61E0000}"/>
    <cellStyle name="Calculation 2 9 2 3 2" xfId="6983" xr:uid="{00000000-0005-0000-0000-0000C71E0000}"/>
    <cellStyle name="Calculation 2 9 2 3 2 2" xfId="13961" xr:uid="{00000000-0005-0000-0000-0000C81E0000}"/>
    <cellStyle name="Calculation 2 9 2 3 2 2 2" xfId="18688" xr:uid="{00000000-0005-0000-0000-0000C91E0000}"/>
    <cellStyle name="Calculation 2 9 2 3 2 2 3" xfId="53466" xr:uid="{00000000-0005-0000-0000-0000CA1E0000}"/>
    <cellStyle name="Calculation 2 9 2 3 2 3" xfId="18689" xr:uid="{00000000-0005-0000-0000-0000CB1E0000}"/>
    <cellStyle name="Calculation 2 9 2 3 2 4" xfId="46498" xr:uid="{00000000-0005-0000-0000-0000CC1E0000}"/>
    <cellStyle name="Calculation 2 9 2 3 2 5" xfId="59062" xr:uid="{00000000-0005-0000-0000-0000CD1E0000}"/>
    <cellStyle name="Calculation 2 9 2 3 3" xfId="8734" xr:uid="{00000000-0005-0000-0000-0000CE1E0000}"/>
    <cellStyle name="Calculation 2 9 2 3 3 2" xfId="15703" xr:uid="{00000000-0005-0000-0000-0000CF1E0000}"/>
    <cellStyle name="Calculation 2 9 2 3 3 2 2" xfId="18692" xr:uid="{00000000-0005-0000-0000-0000D01E0000}"/>
    <cellStyle name="Calculation 2 9 2 3 3 2 3" xfId="55208" xr:uid="{00000000-0005-0000-0000-0000D11E0000}"/>
    <cellStyle name="Calculation 2 9 2 3 3 3" xfId="18693" xr:uid="{00000000-0005-0000-0000-0000D21E0000}"/>
    <cellStyle name="Calculation 2 9 2 3 3 4" xfId="48240" xr:uid="{00000000-0005-0000-0000-0000D31E0000}"/>
    <cellStyle name="Calculation 2 9 2 3 3 5" xfId="60804" xr:uid="{00000000-0005-0000-0000-0000D41E0000}"/>
    <cellStyle name="Calculation 2 9 2 3 4" xfId="11348" xr:uid="{00000000-0005-0000-0000-0000D51E0000}"/>
    <cellStyle name="Calculation 2 9 2 3 4 2" xfId="18695" xr:uid="{00000000-0005-0000-0000-0000D61E0000}"/>
    <cellStyle name="Calculation 2 9 2 3 4 3" xfId="50853" xr:uid="{00000000-0005-0000-0000-0000D71E0000}"/>
    <cellStyle name="Calculation 2 9 2 3 5" xfId="18696" xr:uid="{00000000-0005-0000-0000-0000D81E0000}"/>
    <cellStyle name="Calculation 2 9 2 3 6" xfId="43885" xr:uid="{00000000-0005-0000-0000-0000D91E0000}"/>
    <cellStyle name="Calculation 2 9 2 3 7" xfId="56449" xr:uid="{00000000-0005-0000-0000-0000DA1E0000}"/>
    <cellStyle name="Calculation 2 9 2 4" xfId="5238" xr:uid="{00000000-0005-0000-0000-0000DB1E0000}"/>
    <cellStyle name="Calculation 2 9 2 4 2" xfId="12219" xr:uid="{00000000-0005-0000-0000-0000DC1E0000}"/>
    <cellStyle name="Calculation 2 9 2 4 2 2" xfId="18699" xr:uid="{00000000-0005-0000-0000-0000DD1E0000}"/>
    <cellStyle name="Calculation 2 9 2 4 2 3" xfId="51724" xr:uid="{00000000-0005-0000-0000-0000DE1E0000}"/>
    <cellStyle name="Calculation 2 9 2 4 3" xfId="18700" xr:uid="{00000000-0005-0000-0000-0000DF1E0000}"/>
    <cellStyle name="Calculation 2 9 2 4 4" xfId="44756" xr:uid="{00000000-0005-0000-0000-0000E01E0000}"/>
    <cellStyle name="Calculation 2 9 2 4 5" xfId="57320" xr:uid="{00000000-0005-0000-0000-0000E11E0000}"/>
    <cellStyle name="Calculation 2 9 2 5" xfId="9605" xr:uid="{00000000-0005-0000-0000-0000E21E0000}"/>
    <cellStyle name="Calculation 2 9 2 5 2" xfId="18702" xr:uid="{00000000-0005-0000-0000-0000E31E0000}"/>
    <cellStyle name="Calculation 2 9 2 5 3" xfId="49111" xr:uid="{00000000-0005-0000-0000-0000E41E0000}"/>
    <cellStyle name="Calculation 2 9 2 6" xfId="16609" xr:uid="{00000000-0005-0000-0000-0000E51E0000}"/>
    <cellStyle name="Calculation 2 9 3" xfId="3488" xr:uid="{00000000-0005-0000-0000-0000E61E0000}"/>
    <cellStyle name="Calculation 2 9 3 2" xfId="6111" xr:uid="{00000000-0005-0000-0000-0000E71E0000}"/>
    <cellStyle name="Calculation 2 9 3 2 2" xfId="13089" xr:uid="{00000000-0005-0000-0000-0000E81E0000}"/>
    <cellStyle name="Calculation 2 9 3 2 2 2" xfId="18706" xr:uid="{00000000-0005-0000-0000-0000E91E0000}"/>
    <cellStyle name="Calculation 2 9 3 2 2 3" xfId="52594" xr:uid="{00000000-0005-0000-0000-0000EA1E0000}"/>
    <cellStyle name="Calculation 2 9 3 2 3" xfId="18707" xr:uid="{00000000-0005-0000-0000-0000EB1E0000}"/>
    <cellStyle name="Calculation 2 9 3 2 4" xfId="45626" xr:uid="{00000000-0005-0000-0000-0000EC1E0000}"/>
    <cellStyle name="Calculation 2 9 3 2 5" xfId="58190" xr:uid="{00000000-0005-0000-0000-0000ED1E0000}"/>
    <cellStyle name="Calculation 2 9 3 3" xfId="7855" xr:uid="{00000000-0005-0000-0000-0000EE1E0000}"/>
    <cellStyle name="Calculation 2 9 3 3 2" xfId="14831" xr:uid="{00000000-0005-0000-0000-0000EF1E0000}"/>
    <cellStyle name="Calculation 2 9 3 3 2 2" xfId="18709" xr:uid="{00000000-0005-0000-0000-0000F01E0000}"/>
    <cellStyle name="Calculation 2 9 3 3 2 3" xfId="54336" xr:uid="{00000000-0005-0000-0000-0000F11E0000}"/>
    <cellStyle name="Calculation 2 9 3 3 3" xfId="18710" xr:uid="{00000000-0005-0000-0000-0000F21E0000}"/>
    <cellStyle name="Calculation 2 9 3 3 4" xfId="47368" xr:uid="{00000000-0005-0000-0000-0000F31E0000}"/>
    <cellStyle name="Calculation 2 9 3 3 5" xfId="59932" xr:uid="{00000000-0005-0000-0000-0000F41E0000}"/>
    <cellStyle name="Calculation 2 9 3 4" xfId="10476" xr:uid="{00000000-0005-0000-0000-0000F51E0000}"/>
    <cellStyle name="Calculation 2 9 3 4 2" xfId="18712" xr:uid="{00000000-0005-0000-0000-0000F61E0000}"/>
    <cellStyle name="Calculation 2 9 3 4 3" xfId="49981" xr:uid="{00000000-0005-0000-0000-0000F71E0000}"/>
    <cellStyle name="Calculation 2 9 3 5" xfId="18283" xr:uid="{00000000-0005-0000-0000-0000F81E0000}"/>
    <cellStyle name="Calculation 2 9 4" xfId="4366" xr:uid="{00000000-0005-0000-0000-0000F91E0000}"/>
    <cellStyle name="Calculation 2 9 4 2" xfId="6982" xr:uid="{00000000-0005-0000-0000-0000FA1E0000}"/>
    <cellStyle name="Calculation 2 9 4 2 2" xfId="13960" xr:uid="{00000000-0005-0000-0000-0000FB1E0000}"/>
    <cellStyle name="Calculation 2 9 4 2 2 2" xfId="18716" xr:uid="{00000000-0005-0000-0000-0000FC1E0000}"/>
    <cellStyle name="Calculation 2 9 4 2 2 3" xfId="53465" xr:uid="{00000000-0005-0000-0000-0000FD1E0000}"/>
    <cellStyle name="Calculation 2 9 4 2 3" xfId="18717" xr:uid="{00000000-0005-0000-0000-0000FE1E0000}"/>
    <cellStyle name="Calculation 2 9 4 2 4" xfId="46497" xr:uid="{00000000-0005-0000-0000-0000FF1E0000}"/>
    <cellStyle name="Calculation 2 9 4 2 5" xfId="59061" xr:uid="{00000000-0005-0000-0000-0000001F0000}"/>
    <cellStyle name="Calculation 2 9 4 3" xfId="8733" xr:uid="{00000000-0005-0000-0000-0000011F0000}"/>
    <cellStyle name="Calculation 2 9 4 3 2" xfId="15702" xr:uid="{00000000-0005-0000-0000-0000021F0000}"/>
    <cellStyle name="Calculation 2 9 4 3 2 2" xfId="18720" xr:uid="{00000000-0005-0000-0000-0000031F0000}"/>
    <cellStyle name="Calculation 2 9 4 3 2 3" xfId="55207" xr:uid="{00000000-0005-0000-0000-0000041F0000}"/>
    <cellStyle name="Calculation 2 9 4 3 3" xfId="18721" xr:uid="{00000000-0005-0000-0000-0000051F0000}"/>
    <cellStyle name="Calculation 2 9 4 3 4" xfId="48239" xr:uid="{00000000-0005-0000-0000-0000061F0000}"/>
    <cellStyle name="Calculation 2 9 4 3 5" xfId="60803" xr:uid="{00000000-0005-0000-0000-0000071F0000}"/>
    <cellStyle name="Calculation 2 9 4 4" xfId="11347" xr:uid="{00000000-0005-0000-0000-0000081F0000}"/>
    <cellStyle name="Calculation 2 9 4 4 2" xfId="18723" xr:uid="{00000000-0005-0000-0000-0000091F0000}"/>
    <cellStyle name="Calculation 2 9 4 4 3" xfId="50852" xr:uid="{00000000-0005-0000-0000-00000A1F0000}"/>
    <cellStyle name="Calculation 2 9 4 5" xfId="18724" xr:uid="{00000000-0005-0000-0000-00000B1F0000}"/>
    <cellStyle name="Calculation 2 9 4 6" xfId="43884" xr:uid="{00000000-0005-0000-0000-00000C1F0000}"/>
    <cellStyle name="Calculation 2 9 4 7" xfId="56448" xr:uid="{00000000-0005-0000-0000-00000D1F0000}"/>
    <cellStyle name="Calculation 2 9 5" xfId="5237" xr:uid="{00000000-0005-0000-0000-00000E1F0000}"/>
    <cellStyle name="Calculation 2 9 5 2" xfId="12218" xr:uid="{00000000-0005-0000-0000-00000F1F0000}"/>
    <cellStyle name="Calculation 2 9 5 2 2" xfId="18727" xr:uid="{00000000-0005-0000-0000-0000101F0000}"/>
    <cellStyle name="Calculation 2 9 5 2 3" xfId="51723" xr:uid="{00000000-0005-0000-0000-0000111F0000}"/>
    <cellStyle name="Calculation 2 9 5 3" xfId="18728" xr:uid="{00000000-0005-0000-0000-0000121F0000}"/>
    <cellStyle name="Calculation 2 9 5 4" xfId="44755" xr:uid="{00000000-0005-0000-0000-0000131F0000}"/>
    <cellStyle name="Calculation 2 9 5 5" xfId="57319" xr:uid="{00000000-0005-0000-0000-0000141F0000}"/>
    <cellStyle name="Calculation 2 9 6" xfId="9604" xr:uid="{00000000-0005-0000-0000-0000151F0000}"/>
    <cellStyle name="Calculation 2 9 6 2" xfId="18730" xr:uid="{00000000-0005-0000-0000-0000161F0000}"/>
    <cellStyle name="Calculation 2 9 6 3" xfId="49110" xr:uid="{00000000-0005-0000-0000-0000171F0000}"/>
    <cellStyle name="Calculation 2 9 7" xfId="16608" xr:uid="{00000000-0005-0000-0000-0000181F0000}"/>
    <cellStyle name="Calculation 20" xfId="1473" xr:uid="{00000000-0005-0000-0000-0000191F0000}"/>
    <cellStyle name="Calculation 21" xfId="1474" xr:uid="{00000000-0005-0000-0000-00001A1F0000}"/>
    <cellStyle name="Calculation 22" xfId="1475" xr:uid="{00000000-0005-0000-0000-00001B1F0000}"/>
    <cellStyle name="Calculation 23" xfId="1476" xr:uid="{00000000-0005-0000-0000-00001C1F0000}"/>
    <cellStyle name="Calculation 24" xfId="1477" xr:uid="{00000000-0005-0000-0000-00001D1F0000}"/>
    <cellStyle name="Calculation 25" xfId="1478" xr:uid="{00000000-0005-0000-0000-00001E1F0000}"/>
    <cellStyle name="Calculation 26" xfId="1479" xr:uid="{00000000-0005-0000-0000-00001F1F0000}"/>
    <cellStyle name="Calculation 27" xfId="1480" xr:uid="{00000000-0005-0000-0000-0000201F0000}"/>
    <cellStyle name="Calculation 28" xfId="1481" xr:uid="{00000000-0005-0000-0000-0000211F0000}"/>
    <cellStyle name="Calculation 29" xfId="1482" xr:uid="{00000000-0005-0000-0000-0000221F0000}"/>
    <cellStyle name="Calculation 3" xfId="1483" xr:uid="{00000000-0005-0000-0000-0000231F0000}"/>
    <cellStyle name="Calculation 3 10" xfId="1484" xr:uid="{00000000-0005-0000-0000-0000241F0000}"/>
    <cellStyle name="Calculation 3 10 2" xfId="3491" xr:uid="{00000000-0005-0000-0000-0000251F0000}"/>
    <cellStyle name="Calculation 3 10 2 2" xfId="6114" xr:uid="{00000000-0005-0000-0000-0000261F0000}"/>
    <cellStyle name="Calculation 3 10 2 2 2" xfId="13092" xr:uid="{00000000-0005-0000-0000-0000271F0000}"/>
    <cellStyle name="Calculation 3 10 2 2 2 2" xfId="18746" xr:uid="{00000000-0005-0000-0000-0000281F0000}"/>
    <cellStyle name="Calculation 3 10 2 2 2 3" xfId="52597" xr:uid="{00000000-0005-0000-0000-0000291F0000}"/>
    <cellStyle name="Calculation 3 10 2 2 3" xfId="18747" xr:uid="{00000000-0005-0000-0000-00002A1F0000}"/>
    <cellStyle name="Calculation 3 10 2 2 4" xfId="45629" xr:uid="{00000000-0005-0000-0000-00002B1F0000}"/>
    <cellStyle name="Calculation 3 10 2 2 5" xfId="58193" xr:uid="{00000000-0005-0000-0000-00002C1F0000}"/>
    <cellStyle name="Calculation 3 10 2 3" xfId="7858" xr:uid="{00000000-0005-0000-0000-00002D1F0000}"/>
    <cellStyle name="Calculation 3 10 2 3 2" xfId="14834" xr:uid="{00000000-0005-0000-0000-00002E1F0000}"/>
    <cellStyle name="Calculation 3 10 2 3 2 2" xfId="18750" xr:uid="{00000000-0005-0000-0000-00002F1F0000}"/>
    <cellStyle name="Calculation 3 10 2 3 2 3" xfId="54339" xr:uid="{00000000-0005-0000-0000-0000301F0000}"/>
    <cellStyle name="Calculation 3 10 2 3 3" xfId="18751" xr:uid="{00000000-0005-0000-0000-0000311F0000}"/>
    <cellStyle name="Calculation 3 10 2 3 4" xfId="47371" xr:uid="{00000000-0005-0000-0000-0000321F0000}"/>
    <cellStyle name="Calculation 3 10 2 3 5" xfId="59935" xr:uid="{00000000-0005-0000-0000-0000331F0000}"/>
    <cellStyle name="Calculation 3 10 2 4" xfId="10479" xr:uid="{00000000-0005-0000-0000-0000341F0000}"/>
    <cellStyle name="Calculation 3 10 2 4 2" xfId="18753" xr:uid="{00000000-0005-0000-0000-0000351F0000}"/>
    <cellStyle name="Calculation 3 10 2 4 3" xfId="49984" xr:uid="{00000000-0005-0000-0000-0000361F0000}"/>
    <cellStyle name="Calculation 3 10 2 5" xfId="19013" xr:uid="{00000000-0005-0000-0000-0000371F0000}"/>
    <cellStyle name="Calculation 3 10 3" xfId="4369" xr:uid="{00000000-0005-0000-0000-0000381F0000}"/>
    <cellStyle name="Calculation 3 10 3 2" xfId="6985" xr:uid="{00000000-0005-0000-0000-0000391F0000}"/>
    <cellStyle name="Calculation 3 10 3 2 2" xfId="13963" xr:uid="{00000000-0005-0000-0000-00003A1F0000}"/>
    <cellStyle name="Calculation 3 10 3 2 2 2" xfId="18757" xr:uid="{00000000-0005-0000-0000-00003B1F0000}"/>
    <cellStyle name="Calculation 3 10 3 2 2 3" xfId="53468" xr:uid="{00000000-0005-0000-0000-00003C1F0000}"/>
    <cellStyle name="Calculation 3 10 3 2 3" xfId="18758" xr:uid="{00000000-0005-0000-0000-00003D1F0000}"/>
    <cellStyle name="Calculation 3 10 3 2 4" xfId="46500" xr:uid="{00000000-0005-0000-0000-00003E1F0000}"/>
    <cellStyle name="Calculation 3 10 3 2 5" xfId="59064" xr:uid="{00000000-0005-0000-0000-00003F1F0000}"/>
    <cellStyle name="Calculation 3 10 3 3" xfId="8736" xr:uid="{00000000-0005-0000-0000-0000401F0000}"/>
    <cellStyle name="Calculation 3 10 3 3 2" xfId="15705" xr:uid="{00000000-0005-0000-0000-0000411F0000}"/>
    <cellStyle name="Calculation 3 10 3 3 2 2" xfId="18761" xr:uid="{00000000-0005-0000-0000-0000421F0000}"/>
    <cellStyle name="Calculation 3 10 3 3 2 3" xfId="55210" xr:uid="{00000000-0005-0000-0000-0000431F0000}"/>
    <cellStyle name="Calculation 3 10 3 3 3" xfId="18762" xr:uid="{00000000-0005-0000-0000-0000441F0000}"/>
    <cellStyle name="Calculation 3 10 3 3 4" xfId="48242" xr:uid="{00000000-0005-0000-0000-0000451F0000}"/>
    <cellStyle name="Calculation 3 10 3 3 5" xfId="60806" xr:uid="{00000000-0005-0000-0000-0000461F0000}"/>
    <cellStyle name="Calculation 3 10 3 4" xfId="11350" xr:uid="{00000000-0005-0000-0000-0000471F0000}"/>
    <cellStyle name="Calculation 3 10 3 4 2" xfId="18764" xr:uid="{00000000-0005-0000-0000-0000481F0000}"/>
    <cellStyle name="Calculation 3 10 3 4 3" xfId="50855" xr:uid="{00000000-0005-0000-0000-0000491F0000}"/>
    <cellStyle name="Calculation 3 10 3 5" xfId="18765" xr:uid="{00000000-0005-0000-0000-00004A1F0000}"/>
    <cellStyle name="Calculation 3 10 3 6" xfId="43887" xr:uid="{00000000-0005-0000-0000-00004B1F0000}"/>
    <cellStyle name="Calculation 3 10 3 7" xfId="56451" xr:uid="{00000000-0005-0000-0000-00004C1F0000}"/>
    <cellStyle name="Calculation 3 10 4" xfId="5240" xr:uid="{00000000-0005-0000-0000-00004D1F0000}"/>
    <cellStyle name="Calculation 3 10 4 2" xfId="12221" xr:uid="{00000000-0005-0000-0000-00004E1F0000}"/>
    <cellStyle name="Calculation 3 10 4 2 2" xfId="18768" xr:uid="{00000000-0005-0000-0000-00004F1F0000}"/>
    <cellStyle name="Calculation 3 10 4 2 3" xfId="51726" xr:uid="{00000000-0005-0000-0000-0000501F0000}"/>
    <cellStyle name="Calculation 3 10 4 3" xfId="18769" xr:uid="{00000000-0005-0000-0000-0000511F0000}"/>
    <cellStyle name="Calculation 3 10 4 4" xfId="44758" xr:uid="{00000000-0005-0000-0000-0000521F0000}"/>
    <cellStyle name="Calculation 3 10 4 5" xfId="57322" xr:uid="{00000000-0005-0000-0000-0000531F0000}"/>
    <cellStyle name="Calculation 3 10 5" xfId="9607" xr:uid="{00000000-0005-0000-0000-0000541F0000}"/>
    <cellStyle name="Calculation 3 10 5 2" xfId="18771" xr:uid="{00000000-0005-0000-0000-0000551F0000}"/>
    <cellStyle name="Calculation 3 10 5 3" xfId="49113" xr:uid="{00000000-0005-0000-0000-0000561F0000}"/>
    <cellStyle name="Calculation 3 10 6" xfId="16612" xr:uid="{00000000-0005-0000-0000-0000571F0000}"/>
    <cellStyle name="Calculation 3 11" xfId="3490" xr:uid="{00000000-0005-0000-0000-0000581F0000}"/>
    <cellStyle name="Calculation 3 11 2" xfId="6113" xr:uid="{00000000-0005-0000-0000-0000591F0000}"/>
    <cellStyle name="Calculation 3 11 2 2" xfId="13091" xr:uid="{00000000-0005-0000-0000-00005A1F0000}"/>
    <cellStyle name="Calculation 3 11 2 2 2" xfId="18775" xr:uid="{00000000-0005-0000-0000-00005B1F0000}"/>
    <cellStyle name="Calculation 3 11 2 2 3" xfId="52596" xr:uid="{00000000-0005-0000-0000-00005C1F0000}"/>
    <cellStyle name="Calculation 3 11 2 3" xfId="18776" xr:uid="{00000000-0005-0000-0000-00005D1F0000}"/>
    <cellStyle name="Calculation 3 11 2 4" xfId="45628" xr:uid="{00000000-0005-0000-0000-00005E1F0000}"/>
    <cellStyle name="Calculation 3 11 2 5" xfId="58192" xr:uid="{00000000-0005-0000-0000-00005F1F0000}"/>
    <cellStyle name="Calculation 3 11 3" xfId="7857" xr:uid="{00000000-0005-0000-0000-0000601F0000}"/>
    <cellStyle name="Calculation 3 11 3 2" xfId="14833" xr:uid="{00000000-0005-0000-0000-0000611F0000}"/>
    <cellStyle name="Calculation 3 11 3 2 2" xfId="18779" xr:uid="{00000000-0005-0000-0000-0000621F0000}"/>
    <cellStyle name="Calculation 3 11 3 2 3" xfId="54338" xr:uid="{00000000-0005-0000-0000-0000631F0000}"/>
    <cellStyle name="Calculation 3 11 3 3" xfId="18780" xr:uid="{00000000-0005-0000-0000-0000641F0000}"/>
    <cellStyle name="Calculation 3 11 3 4" xfId="47370" xr:uid="{00000000-0005-0000-0000-0000651F0000}"/>
    <cellStyle name="Calculation 3 11 3 5" xfId="59934" xr:uid="{00000000-0005-0000-0000-0000661F0000}"/>
    <cellStyle name="Calculation 3 11 4" xfId="10478" xr:uid="{00000000-0005-0000-0000-0000671F0000}"/>
    <cellStyle name="Calculation 3 11 4 2" xfId="18782" xr:uid="{00000000-0005-0000-0000-0000681F0000}"/>
    <cellStyle name="Calculation 3 11 4 3" xfId="49983" xr:uid="{00000000-0005-0000-0000-0000691F0000}"/>
    <cellStyle name="Calculation 3 11 5" xfId="18285" xr:uid="{00000000-0005-0000-0000-00006A1F0000}"/>
    <cellStyle name="Calculation 3 12" xfId="4368" xr:uid="{00000000-0005-0000-0000-00006B1F0000}"/>
    <cellStyle name="Calculation 3 12 2" xfId="6984" xr:uid="{00000000-0005-0000-0000-00006C1F0000}"/>
    <cellStyle name="Calculation 3 12 2 2" xfId="13962" xr:uid="{00000000-0005-0000-0000-00006D1F0000}"/>
    <cellStyle name="Calculation 3 12 2 2 2" xfId="18786" xr:uid="{00000000-0005-0000-0000-00006E1F0000}"/>
    <cellStyle name="Calculation 3 12 2 2 3" xfId="53467" xr:uid="{00000000-0005-0000-0000-00006F1F0000}"/>
    <cellStyle name="Calculation 3 12 2 3" xfId="18787" xr:uid="{00000000-0005-0000-0000-0000701F0000}"/>
    <cellStyle name="Calculation 3 12 2 4" xfId="46499" xr:uid="{00000000-0005-0000-0000-0000711F0000}"/>
    <cellStyle name="Calculation 3 12 2 5" xfId="59063" xr:uid="{00000000-0005-0000-0000-0000721F0000}"/>
    <cellStyle name="Calculation 3 12 3" xfId="8735" xr:uid="{00000000-0005-0000-0000-0000731F0000}"/>
    <cellStyle name="Calculation 3 12 3 2" xfId="15704" xr:uid="{00000000-0005-0000-0000-0000741F0000}"/>
    <cellStyle name="Calculation 3 12 3 2 2" xfId="18790" xr:uid="{00000000-0005-0000-0000-0000751F0000}"/>
    <cellStyle name="Calculation 3 12 3 2 3" xfId="55209" xr:uid="{00000000-0005-0000-0000-0000761F0000}"/>
    <cellStyle name="Calculation 3 12 3 3" xfId="18791" xr:uid="{00000000-0005-0000-0000-0000771F0000}"/>
    <cellStyle name="Calculation 3 12 3 4" xfId="48241" xr:uid="{00000000-0005-0000-0000-0000781F0000}"/>
    <cellStyle name="Calculation 3 12 3 5" xfId="60805" xr:uid="{00000000-0005-0000-0000-0000791F0000}"/>
    <cellStyle name="Calculation 3 12 4" xfId="11349" xr:uid="{00000000-0005-0000-0000-00007A1F0000}"/>
    <cellStyle name="Calculation 3 12 4 2" xfId="18793" xr:uid="{00000000-0005-0000-0000-00007B1F0000}"/>
    <cellStyle name="Calculation 3 12 4 3" xfId="50854" xr:uid="{00000000-0005-0000-0000-00007C1F0000}"/>
    <cellStyle name="Calculation 3 12 5" xfId="18794" xr:uid="{00000000-0005-0000-0000-00007D1F0000}"/>
    <cellStyle name="Calculation 3 12 6" xfId="43886" xr:uid="{00000000-0005-0000-0000-00007E1F0000}"/>
    <cellStyle name="Calculation 3 12 7" xfId="56450" xr:uid="{00000000-0005-0000-0000-00007F1F0000}"/>
    <cellStyle name="Calculation 3 13" xfId="5239" xr:uid="{00000000-0005-0000-0000-0000801F0000}"/>
    <cellStyle name="Calculation 3 13 2" xfId="12220" xr:uid="{00000000-0005-0000-0000-0000811F0000}"/>
    <cellStyle name="Calculation 3 13 2 2" xfId="18797" xr:uid="{00000000-0005-0000-0000-0000821F0000}"/>
    <cellStyle name="Calculation 3 13 2 3" xfId="51725" xr:uid="{00000000-0005-0000-0000-0000831F0000}"/>
    <cellStyle name="Calculation 3 13 3" xfId="18798" xr:uid="{00000000-0005-0000-0000-0000841F0000}"/>
    <cellStyle name="Calculation 3 13 4" xfId="44757" xr:uid="{00000000-0005-0000-0000-0000851F0000}"/>
    <cellStyle name="Calculation 3 13 5" xfId="57321" xr:uid="{00000000-0005-0000-0000-0000861F0000}"/>
    <cellStyle name="Calculation 3 14" xfId="9606" xr:uid="{00000000-0005-0000-0000-0000871F0000}"/>
    <cellStyle name="Calculation 3 14 2" xfId="18800" xr:uid="{00000000-0005-0000-0000-0000881F0000}"/>
    <cellStyle name="Calculation 3 14 3" xfId="49112" xr:uid="{00000000-0005-0000-0000-0000891F0000}"/>
    <cellStyle name="Calculation 3 15" xfId="16611" xr:uid="{00000000-0005-0000-0000-00008A1F0000}"/>
    <cellStyle name="Calculation 3 2" xfId="1485" xr:uid="{00000000-0005-0000-0000-00008B1F0000}"/>
    <cellStyle name="Calculation 3 2 2" xfId="1486" xr:uid="{00000000-0005-0000-0000-00008C1F0000}"/>
    <cellStyle name="Calculation 3 2 2 2" xfId="3493" xr:uid="{00000000-0005-0000-0000-00008D1F0000}"/>
    <cellStyle name="Calculation 3 2 2 2 2" xfId="6116" xr:uid="{00000000-0005-0000-0000-00008E1F0000}"/>
    <cellStyle name="Calculation 3 2 2 2 2 2" xfId="13094" xr:uid="{00000000-0005-0000-0000-00008F1F0000}"/>
    <cellStyle name="Calculation 3 2 2 2 2 2 2" xfId="18806" xr:uid="{00000000-0005-0000-0000-0000901F0000}"/>
    <cellStyle name="Calculation 3 2 2 2 2 2 3" xfId="52599" xr:uid="{00000000-0005-0000-0000-0000911F0000}"/>
    <cellStyle name="Calculation 3 2 2 2 2 3" xfId="18807" xr:uid="{00000000-0005-0000-0000-0000921F0000}"/>
    <cellStyle name="Calculation 3 2 2 2 2 4" xfId="45631" xr:uid="{00000000-0005-0000-0000-0000931F0000}"/>
    <cellStyle name="Calculation 3 2 2 2 2 5" xfId="58195" xr:uid="{00000000-0005-0000-0000-0000941F0000}"/>
    <cellStyle name="Calculation 3 2 2 2 3" xfId="7860" xr:uid="{00000000-0005-0000-0000-0000951F0000}"/>
    <cellStyle name="Calculation 3 2 2 2 3 2" xfId="14836" xr:uid="{00000000-0005-0000-0000-0000961F0000}"/>
    <cellStyle name="Calculation 3 2 2 2 3 2 2" xfId="18810" xr:uid="{00000000-0005-0000-0000-0000971F0000}"/>
    <cellStyle name="Calculation 3 2 2 2 3 2 3" xfId="54341" xr:uid="{00000000-0005-0000-0000-0000981F0000}"/>
    <cellStyle name="Calculation 3 2 2 2 3 3" xfId="18811" xr:uid="{00000000-0005-0000-0000-0000991F0000}"/>
    <cellStyle name="Calculation 3 2 2 2 3 4" xfId="47373" xr:uid="{00000000-0005-0000-0000-00009A1F0000}"/>
    <cellStyle name="Calculation 3 2 2 2 3 5" xfId="59937" xr:uid="{00000000-0005-0000-0000-00009B1F0000}"/>
    <cellStyle name="Calculation 3 2 2 2 4" xfId="10481" xr:uid="{00000000-0005-0000-0000-00009C1F0000}"/>
    <cellStyle name="Calculation 3 2 2 2 4 2" xfId="18813" xr:uid="{00000000-0005-0000-0000-00009D1F0000}"/>
    <cellStyle name="Calculation 3 2 2 2 4 3" xfId="49986" xr:uid="{00000000-0005-0000-0000-00009E1F0000}"/>
    <cellStyle name="Calculation 3 2 2 2 5" xfId="19102" xr:uid="{00000000-0005-0000-0000-00009F1F0000}"/>
    <cellStyle name="Calculation 3 2 2 3" xfId="4371" xr:uid="{00000000-0005-0000-0000-0000A01F0000}"/>
    <cellStyle name="Calculation 3 2 2 3 2" xfId="6987" xr:uid="{00000000-0005-0000-0000-0000A11F0000}"/>
    <cellStyle name="Calculation 3 2 2 3 2 2" xfId="13965" xr:uid="{00000000-0005-0000-0000-0000A21F0000}"/>
    <cellStyle name="Calculation 3 2 2 3 2 2 2" xfId="18817" xr:uid="{00000000-0005-0000-0000-0000A31F0000}"/>
    <cellStyle name="Calculation 3 2 2 3 2 2 3" xfId="53470" xr:uid="{00000000-0005-0000-0000-0000A41F0000}"/>
    <cellStyle name="Calculation 3 2 2 3 2 3" xfId="18818" xr:uid="{00000000-0005-0000-0000-0000A51F0000}"/>
    <cellStyle name="Calculation 3 2 2 3 2 4" xfId="46502" xr:uid="{00000000-0005-0000-0000-0000A61F0000}"/>
    <cellStyle name="Calculation 3 2 2 3 2 5" xfId="59066" xr:uid="{00000000-0005-0000-0000-0000A71F0000}"/>
    <cellStyle name="Calculation 3 2 2 3 3" xfId="8738" xr:uid="{00000000-0005-0000-0000-0000A81F0000}"/>
    <cellStyle name="Calculation 3 2 2 3 3 2" xfId="15707" xr:uid="{00000000-0005-0000-0000-0000A91F0000}"/>
    <cellStyle name="Calculation 3 2 2 3 3 2 2" xfId="18821" xr:uid="{00000000-0005-0000-0000-0000AA1F0000}"/>
    <cellStyle name="Calculation 3 2 2 3 3 2 3" xfId="55212" xr:uid="{00000000-0005-0000-0000-0000AB1F0000}"/>
    <cellStyle name="Calculation 3 2 2 3 3 3" xfId="18822" xr:uid="{00000000-0005-0000-0000-0000AC1F0000}"/>
    <cellStyle name="Calculation 3 2 2 3 3 4" xfId="48244" xr:uid="{00000000-0005-0000-0000-0000AD1F0000}"/>
    <cellStyle name="Calculation 3 2 2 3 3 5" xfId="60808" xr:uid="{00000000-0005-0000-0000-0000AE1F0000}"/>
    <cellStyle name="Calculation 3 2 2 3 4" xfId="11352" xr:uid="{00000000-0005-0000-0000-0000AF1F0000}"/>
    <cellStyle name="Calculation 3 2 2 3 4 2" xfId="18824" xr:uid="{00000000-0005-0000-0000-0000B01F0000}"/>
    <cellStyle name="Calculation 3 2 2 3 4 3" xfId="50857" xr:uid="{00000000-0005-0000-0000-0000B11F0000}"/>
    <cellStyle name="Calculation 3 2 2 3 5" xfId="18825" xr:uid="{00000000-0005-0000-0000-0000B21F0000}"/>
    <cellStyle name="Calculation 3 2 2 3 6" xfId="43889" xr:uid="{00000000-0005-0000-0000-0000B31F0000}"/>
    <cellStyle name="Calculation 3 2 2 3 7" xfId="56453" xr:uid="{00000000-0005-0000-0000-0000B41F0000}"/>
    <cellStyle name="Calculation 3 2 2 4" xfId="5242" xr:uid="{00000000-0005-0000-0000-0000B51F0000}"/>
    <cellStyle name="Calculation 3 2 2 4 2" xfId="12223" xr:uid="{00000000-0005-0000-0000-0000B61F0000}"/>
    <cellStyle name="Calculation 3 2 2 4 2 2" xfId="18828" xr:uid="{00000000-0005-0000-0000-0000B71F0000}"/>
    <cellStyle name="Calculation 3 2 2 4 2 3" xfId="51728" xr:uid="{00000000-0005-0000-0000-0000B81F0000}"/>
    <cellStyle name="Calculation 3 2 2 4 3" xfId="18829" xr:uid="{00000000-0005-0000-0000-0000B91F0000}"/>
    <cellStyle name="Calculation 3 2 2 4 4" xfId="44760" xr:uid="{00000000-0005-0000-0000-0000BA1F0000}"/>
    <cellStyle name="Calculation 3 2 2 4 5" xfId="57324" xr:uid="{00000000-0005-0000-0000-0000BB1F0000}"/>
    <cellStyle name="Calculation 3 2 2 5" xfId="9609" xr:uid="{00000000-0005-0000-0000-0000BC1F0000}"/>
    <cellStyle name="Calculation 3 2 2 5 2" xfId="18831" xr:uid="{00000000-0005-0000-0000-0000BD1F0000}"/>
    <cellStyle name="Calculation 3 2 2 5 3" xfId="49115" xr:uid="{00000000-0005-0000-0000-0000BE1F0000}"/>
    <cellStyle name="Calculation 3 2 2 6" xfId="16614" xr:uid="{00000000-0005-0000-0000-0000BF1F0000}"/>
    <cellStyle name="Calculation 3 2 3" xfId="3492" xr:uid="{00000000-0005-0000-0000-0000C01F0000}"/>
    <cellStyle name="Calculation 3 2 3 2" xfId="6115" xr:uid="{00000000-0005-0000-0000-0000C11F0000}"/>
    <cellStyle name="Calculation 3 2 3 2 2" xfId="13093" xr:uid="{00000000-0005-0000-0000-0000C21F0000}"/>
    <cellStyle name="Calculation 3 2 3 2 2 2" xfId="18835" xr:uid="{00000000-0005-0000-0000-0000C31F0000}"/>
    <cellStyle name="Calculation 3 2 3 2 2 3" xfId="52598" xr:uid="{00000000-0005-0000-0000-0000C41F0000}"/>
    <cellStyle name="Calculation 3 2 3 2 3" xfId="18836" xr:uid="{00000000-0005-0000-0000-0000C51F0000}"/>
    <cellStyle name="Calculation 3 2 3 2 4" xfId="45630" xr:uid="{00000000-0005-0000-0000-0000C61F0000}"/>
    <cellStyle name="Calculation 3 2 3 2 5" xfId="58194" xr:uid="{00000000-0005-0000-0000-0000C71F0000}"/>
    <cellStyle name="Calculation 3 2 3 3" xfId="7859" xr:uid="{00000000-0005-0000-0000-0000C81F0000}"/>
    <cellStyle name="Calculation 3 2 3 3 2" xfId="14835" xr:uid="{00000000-0005-0000-0000-0000C91F0000}"/>
    <cellStyle name="Calculation 3 2 3 3 2 2" xfId="18839" xr:uid="{00000000-0005-0000-0000-0000CA1F0000}"/>
    <cellStyle name="Calculation 3 2 3 3 2 3" xfId="54340" xr:uid="{00000000-0005-0000-0000-0000CB1F0000}"/>
    <cellStyle name="Calculation 3 2 3 3 3" xfId="18840" xr:uid="{00000000-0005-0000-0000-0000CC1F0000}"/>
    <cellStyle name="Calculation 3 2 3 3 4" xfId="47372" xr:uid="{00000000-0005-0000-0000-0000CD1F0000}"/>
    <cellStyle name="Calculation 3 2 3 3 5" xfId="59936" xr:uid="{00000000-0005-0000-0000-0000CE1F0000}"/>
    <cellStyle name="Calculation 3 2 3 4" xfId="10480" xr:uid="{00000000-0005-0000-0000-0000CF1F0000}"/>
    <cellStyle name="Calculation 3 2 3 4 2" xfId="18842" xr:uid="{00000000-0005-0000-0000-0000D01F0000}"/>
    <cellStyle name="Calculation 3 2 3 4 3" xfId="49985" xr:uid="{00000000-0005-0000-0000-0000D11F0000}"/>
    <cellStyle name="Calculation 3 2 3 5" xfId="19015" xr:uid="{00000000-0005-0000-0000-0000D21F0000}"/>
    <cellStyle name="Calculation 3 2 4" xfId="4370" xr:uid="{00000000-0005-0000-0000-0000D31F0000}"/>
    <cellStyle name="Calculation 3 2 4 2" xfId="6986" xr:uid="{00000000-0005-0000-0000-0000D41F0000}"/>
    <cellStyle name="Calculation 3 2 4 2 2" xfId="13964" xr:uid="{00000000-0005-0000-0000-0000D51F0000}"/>
    <cellStyle name="Calculation 3 2 4 2 2 2" xfId="18846" xr:uid="{00000000-0005-0000-0000-0000D61F0000}"/>
    <cellStyle name="Calculation 3 2 4 2 2 3" xfId="53469" xr:uid="{00000000-0005-0000-0000-0000D71F0000}"/>
    <cellStyle name="Calculation 3 2 4 2 3" xfId="18847" xr:uid="{00000000-0005-0000-0000-0000D81F0000}"/>
    <cellStyle name="Calculation 3 2 4 2 4" xfId="46501" xr:uid="{00000000-0005-0000-0000-0000D91F0000}"/>
    <cellStyle name="Calculation 3 2 4 2 5" xfId="59065" xr:uid="{00000000-0005-0000-0000-0000DA1F0000}"/>
    <cellStyle name="Calculation 3 2 4 3" xfId="8737" xr:uid="{00000000-0005-0000-0000-0000DB1F0000}"/>
    <cellStyle name="Calculation 3 2 4 3 2" xfId="15706" xr:uid="{00000000-0005-0000-0000-0000DC1F0000}"/>
    <cellStyle name="Calculation 3 2 4 3 2 2" xfId="18850" xr:uid="{00000000-0005-0000-0000-0000DD1F0000}"/>
    <cellStyle name="Calculation 3 2 4 3 2 3" xfId="55211" xr:uid="{00000000-0005-0000-0000-0000DE1F0000}"/>
    <cellStyle name="Calculation 3 2 4 3 3" xfId="18851" xr:uid="{00000000-0005-0000-0000-0000DF1F0000}"/>
    <cellStyle name="Calculation 3 2 4 3 4" xfId="48243" xr:uid="{00000000-0005-0000-0000-0000E01F0000}"/>
    <cellStyle name="Calculation 3 2 4 3 5" xfId="60807" xr:uid="{00000000-0005-0000-0000-0000E11F0000}"/>
    <cellStyle name="Calculation 3 2 4 4" xfId="11351" xr:uid="{00000000-0005-0000-0000-0000E21F0000}"/>
    <cellStyle name="Calculation 3 2 4 4 2" xfId="18853" xr:uid="{00000000-0005-0000-0000-0000E31F0000}"/>
    <cellStyle name="Calculation 3 2 4 4 3" xfId="50856" xr:uid="{00000000-0005-0000-0000-0000E41F0000}"/>
    <cellStyle name="Calculation 3 2 4 5" xfId="18854" xr:uid="{00000000-0005-0000-0000-0000E51F0000}"/>
    <cellStyle name="Calculation 3 2 4 6" xfId="43888" xr:uid="{00000000-0005-0000-0000-0000E61F0000}"/>
    <cellStyle name="Calculation 3 2 4 7" xfId="56452" xr:uid="{00000000-0005-0000-0000-0000E71F0000}"/>
    <cellStyle name="Calculation 3 2 5" xfId="5241" xr:uid="{00000000-0005-0000-0000-0000E81F0000}"/>
    <cellStyle name="Calculation 3 2 5 2" xfId="12222" xr:uid="{00000000-0005-0000-0000-0000E91F0000}"/>
    <cellStyle name="Calculation 3 2 5 2 2" xfId="18857" xr:uid="{00000000-0005-0000-0000-0000EA1F0000}"/>
    <cellStyle name="Calculation 3 2 5 2 3" xfId="51727" xr:uid="{00000000-0005-0000-0000-0000EB1F0000}"/>
    <cellStyle name="Calculation 3 2 5 3" xfId="18858" xr:uid="{00000000-0005-0000-0000-0000EC1F0000}"/>
    <cellStyle name="Calculation 3 2 5 4" xfId="44759" xr:uid="{00000000-0005-0000-0000-0000ED1F0000}"/>
    <cellStyle name="Calculation 3 2 5 5" xfId="57323" xr:uid="{00000000-0005-0000-0000-0000EE1F0000}"/>
    <cellStyle name="Calculation 3 2 6" xfId="9608" xr:uid="{00000000-0005-0000-0000-0000EF1F0000}"/>
    <cellStyle name="Calculation 3 2 6 2" xfId="18860" xr:uid="{00000000-0005-0000-0000-0000F01F0000}"/>
    <cellStyle name="Calculation 3 2 6 3" xfId="49114" xr:uid="{00000000-0005-0000-0000-0000F11F0000}"/>
    <cellStyle name="Calculation 3 2 7" xfId="16613" xr:uid="{00000000-0005-0000-0000-0000F21F0000}"/>
    <cellStyle name="Calculation 3 3" xfId="1487" xr:uid="{00000000-0005-0000-0000-0000F31F0000}"/>
    <cellStyle name="Calculation 3 3 2" xfId="1488" xr:uid="{00000000-0005-0000-0000-0000F41F0000}"/>
    <cellStyle name="Calculation 3 3 2 2" xfId="3495" xr:uid="{00000000-0005-0000-0000-0000F51F0000}"/>
    <cellStyle name="Calculation 3 3 2 2 2" xfId="6118" xr:uid="{00000000-0005-0000-0000-0000F61F0000}"/>
    <cellStyle name="Calculation 3 3 2 2 2 2" xfId="13096" xr:uid="{00000000-0005-0000-0000-0000F71F0000}"/>
    <cellStyle name="Calculation 3 3 2 2 2 2 2" xfId="18866" xr:uid="{00000000-0005-0000-0000-0000F81F0000}"/>
    <cellStyle name="Calculation 3 3 2 2 2 2 3" xfId="52601" xr:uid="{00000000-0005-0000-0000-0000F91F0000}"/>
    <cellStyle name="Calculation 3 3 2 2 2 3" xfId="18867" xr:uid="{00000000-0005-0000-0000-0000FA1F0000}"/>
    <cellStyle name="Calculation 3 3 2 2 2 4" xfId="45633" xr:uid="{00000000-0005-0000-0000-0000FB1F0000}"/>
    <cellStyle name="Calculation 3 3 2 2 2 5" xfId="58197" xr:uid="{00000000-0005-0000-0000-0000FC1F0000}"/>
    <cellStyle name="Calculation 3 3 2 2 3" xfId="7862" xr:uid="{00000000-0005-0000-0000-0000FD1F0000}"/>
    <cellStyle name="Calculation 3 3 2 2 3 2" xfId="14838" xr:uid="{00000000-0005-0000-0000-0000FE1F0000}"/>
    <cellStyle name="Calculation 3 3 2 2 3 2 2" xfId="18870" xr:uid="{00000000-0005-0000-0000-0000FF1F0000}"/>
    <cellStyle name="Calculation 3 3 2 2 3 2 3" xfId="54343" xr:uid="{00000000-0005-0000-0000-000000200000}"/>
    <cellStyle name="Calculation 3 3 2 2 3 3" xfId="18871" xr:uid="{00000000-0005-0000-0000-000001200000}"/>
    <cellStyle name="Calculation 3 3 2 2 3 4" xfId="47375" xr:uid="{00000000-0005-0000-0000-000002200000}"/>
    <cellStyle name="Calculation 3 3 2 2 3 5" xfId="59939" xr:uid="{00000000-0005-0000-0000-000003200000}"/>
    <cellStyle name="Calculation 3 3 2 2 4" xfId="10483" xr:uid="{00000000-0005-0000-0000-000004200000}"/>
    <cellStyle name="Calculation 3 3 2 2 4 2" xfId="18873" xr:uid="{00000000-0005-0000-0000-000005200000}"/>
    <cellStyle name="Calculation 3 3 2 2 4 3" xfId="49988" xr:uid="{00000000-0005-0000-0000-000006200000}"/>
    <cellStyle name="Calculation 3 3 2 2 5" xfId="18290" xr:uid="{00000000-0005-0000-0000-000007200000}"/>
    <cellStyle name="Calculation 3 3 2 3" xfId="4373" xr:uid="{00000000-0005-0000-0000-000008200000}"/>
    <cellStyle name="Calculation 3 3 2 3 2" xfId="6989" xr:uid="{00000000-0005-0000-0000-000009200000}"/>
    <cellStyle name="Calculation 3 3 2 3 2 2" xfId="13967" xr:uid="{00000000-0005-0000-0000-00000A200000}"/>
    <cellStyle name="Calculation 3 3 2 3 2 2 2" xfId="18877" xr:uid="{00000000-0005-0000-0000-00000B200000}"/>
    <cellStyle name="Calculation 3 3 2 3 2 2 3" xfId="53472" xr:uid="{00000000-0005-0000-0000-00000C200000}"/>
    <cellStyle name="Calculation 3 3 2 3 2 3" xfId="18878" xr:uid="{00000000-0005-0000-0000-00000D200000}"/>
    <cellStyle name="Calculation 3 3 2 3 2 4" xfId="46504" xr:uid="{00000000-0005-0000-0000-00000E200000}"/>
    <cellStyle name="Calculation 3 3 2 3 2 5" xfId="59068" xr:uid="{00000000-0005-0000-0000-00000F200000}"/>
    <cellStyle name="Calculation 3 3 2 3 3" xfId="8740" xr:uid="{00000000-0005-0000-0000-000010200000}"/>
    <cellStyle name="Calculation 3 3 2 3 3 2" xfId="15709" xr:uid="{00000000-0005-0000-0000-000011200000}"/>
    <cellStyle name="Calculation 3 3 2 3 3 2 2" xfId="18881" xr:uid="{00000000-0005-0000-0000-000012200000}"/>
    <cellStyle name="Calculation 3 3 2 3 3 2 3" xfId="55214" xr:uid="{00000000-0005-0000-0000-000013200000}"/>
    <cellStyle name="Calculation 3 3 2 3 3 3" xfId="18882" xr:uid="{00000000-0005-0000-0000-000014200000}"/>
    <cellStyle name="Calculation 3 3 2 3 3 4" xfId="48246" xr:uid="{00000000-0005-0000-0000-000015200000}"/>
    <cellStyle name="Calculation 3 3 2 3 3 5" xfId="60810" xr:uid="{00000000-0005-0000-0000-000016200000}"/>
    <cellStyle name="Calculation 3 3 2 3 4" xfId="11354" xr:uid="{00000000-0005-0000-0000-000017200000}"/>
    <cellStyle name="Calculation 3 3 2 3 4 2" xfId="18884" xr:uid="{00000000-0005-0000-0000-000018200000}"/>
    <cellStyle name="Calculation 3 3 2 3 4 3" xfId="50859" xr:uid="{00000000-0005-0000-0000-000019200000}"/>
    <cellStyle name="Calculation 3 3 2 3 5" xfId="18885" xr:uid="{00000000-0005-0000-0000-00001A200000}"/>
    <cellStyle name="Calculation 3 3 2 3 6" xfId="43891" xr:uid="{00000000-0005-0000-0000-00001B200000}"/>
    <cellStyle name="Calculation 3 3 2 3 7" xfId="56455" xr:uid="{00000000-0005-0000-0000-00001C200000}"/>
    <cellStyle name="Calculation 3 3 2 4" xfId="5244" xr:uid="{00000000-0005-0000-0000-00001D200000}"/>
    <cellStyle name="Calculation 3 3 2 4 2" xfId="12225" xr:uid="{00000000-0005-0000-0000-00001E200000}"/>
    <cellStyle name="Calculation 3 3 2 4 2 2" xfId="18888" xr:uid="{00000000-0005-0000-0000-00001F200000}"/>
    <cellStyle name="Calculation 3 3 2 4 2 3" xfId="51730" xr:uid="{00000000-0005-0000-0000-000020200000}"/>
    <cellStyle name="Calculation 3 3 2 4 3" xfId="18889" xr:uid="{00000000-0005-0000-0000-000021200000}"/>
    <cellStyle name="Calculation 3 3 2 4 4" xfId="44762" xr:uid="{00000000-0005-0000-0000-000022200000}"/>
    <cellStyle name="Calculation 3 3 2 4 5" xfId="57326" xr:uid="{00000000-0005-0000-0000-000023200000}"/>
    <cellStyle name="Calculation 3 3 2 5" xfId="9611" xr:uid="{00000000-0005-0000-0000-000024200000}"/>
    <cellStyle name="Calculation 3 3 2 5 2" xfId="18891" xr:uid="{00000000-0005-0000-0000-000025200000}"/>
    <cellStyle name="Calculation 3 3 2 5 3" xfId="49117" xr:uid="{00000000-0005-0000-0000-000026200000}"/>
    <cellStyle name="Calculation 3 3 2 6" xfId="16616" xr:uid="{00000000-0005-0000-0000-000027200000}"/>
    <cellStyle name="Calculation 3 3 3" xfId="3494" xr:uid="{00000000-0005-0000-0000-000028200000}"/>
    <cellStyle name="Calculation 3 3 3 2" xfId="6117" xr:uid="{00000000-0005-0000-0000-000029200000}"/>
    <cellStyle name="Calculation 3 3 3 2 2" xfId="13095" xr:uid="{00000000-0005-0000-0000-00002A200000}"/>
    <cellStyle name="Calculation 3 3 3 2 2 2" xfId="18895" xr:uid="{00000000-0005-0000-0000-00002B200000}"/>
    <cellStyle name="Calculation 3 3 3 2 2 3" xfId="52600" xr:uid="{00000000-0005-0000-0000-00002C200000}"/>
    <cellStyle name="Calculation 3 3 3 2 3" xfId="18896" xr:uid="{00000000-0005-0000-0000-00002D200000}"/>
    <cellStyle name="Calculation 3 3 3 2 4" xfId="45632" xr:uid="{00000000-0005-0000-0000-00002E200000}"/>
    <cellStyle name="Calculation 3 3 3 2 5" xfId="58196" xr:uid="{00000000-0005-0000-0000-00002F200000}"/>
    <cellStyle name="Calculation 3 3 3 3" xfId="7861" xr:uid="{00000000-0005-0000-0000-000030200000}"/>
    <cellStyle name="Calculation 3 3 3 3 2" xfId="14837" xr:uid="{00000000-0005-0000-0000-000031200000}"/>
    <cellStyle name="Calculation 3 3 3 3 2 2" xfId="18899" xr:uid="{00000000-0005-0000-0000-000032200000}"/>
    <cellStyle name="Calculation 3 3 3 3 2 3" xfId="54342" xr:uid="{00000000-0005-0000-0000-000033200000}"/>
    <cellStyle name="Calculation 3 3 3 3 3" xfId="18900" xr:uid="{00000000-0005-0000-0000-000034200000}"/>
    <cellStyle name="Calculation 3 3 3 3 4" xfId="47374" xr:uid="{00000000-0005-0000-0000-000035200000}"/>
    <cellStyle name="Calculation 3 3 3 3 5" xfId="59938" xr:uid="{00000000-0005-0000-0000-000036200000}"/>
    <cellStyle name="Calculation 3 3 3 4" xfId="10482" xr:uid="{00000000-0005-0000-0000-000037200000}"/>
    <cellStyle name="Calculation 3 3 3 4 2" xfId="18902" xr:uid="{00000000-0005-0000-0000-000038200000}"/>
    <cellStyle name="Calculation 3 3 3 4 3" xfId="49987" xr:uid="{00000000-0005-0000-0000-000039200000}"/>
    <cellStyle name="Calculation 3 3 3 5" xfId="18289" xr:uid="{00000000-0005-0000-0000-00003A200000}"/>
    <cellStyle name="Calculation 3 3 4" xfId="4372" xr:uid="{00000000-0005-0000-0000-00003B200000}"/>
    <cellStyle name="Calculation 3 3 4 2" xfId="6988" xr:uid="{00000000-0005-0000-0000-00003C200000}"/>
    <cellStyle name="Calculation 3 3 4 2 2" xfId="13966" xr:uid="{00000000-0005-0000-0000-00003D200000}"/>
    <cellStyle name="Calculation 3 3 4 2 2 2" xfId="18906" xr:uid="{00000000-0005-0000-0000-00003E200000}"/>
    <cellStyle name="Calculation 3 3 4 2 2 3" xfId="53471" xr:uid="{00000000-0005-0000-0000-00003F200000}"/>
    <cellStyle name="Calculation 3 3 4 2 3" xfId="18907" xr:uid="{00000000-0005-0000-0000-000040200000}"/>
    <cellStyle name="Calculation 3 3 4 2 4" xfId="46503" xr:uid="{00000000-0005-0000-0000-000041200000}"/>
    <cellStyle name="Calculation 3 3 4 2 5" xfId="59067" xr:uid="{00000000-0005-0000-0000-000042200000}"/>
    <cellStyle name="Calculation 3 3 4 3" xfId="8739" xr:uid="{00000000-0005-0000-0000-000043200000}"/>
    <cellStyle name="Calculation 3 3 4 3 2" xfId="15708" xr:uid="{00000000-0005-0000-0000-000044200000}"/>
    <cellStyle name="Calculation 3 3 4 3 2 2" xfId="18910" xr:uid="{00000000-0005-0000-0000-000045200000}"/>
    <cellStyle name="Calculation 3 3 4 3 2 3" xfId="55213" xr:uid="{00000000-0005-0000-0000-000046200000}"/>
    <cellStyle name="Calculation 3 3 4 3 3" xfId="18911" xr:uid="{00000000-0005-0000-0000-000047200000}"/>
    <cellStyle name="Calculation 3 3 4 3 4" xfId="48245" xr:uid="{00000000-0005-0000-0000-000048200000}"/>
    <cellStyle name="Calculation 3 3 4 3 5" xfId="60809" xr:uid="{00000000-0005-0000-0000-000049200000}"/>
    <cellStyle name="Calculation 3 3 4 4" xfId="11353" xr:uid="{00000000-0005-0000-0000-00004A200000}"/>
    <cellStyle name="Calculation 3 3 4 4 2" xfId="18913" xr:uid="{00000000-0005-0000-0000-00004B200000}"/>
    <cellStyle name="Calculation 3 3 4 4 3" xfId="50858" xr:uid="{00000000-0005-0000-0000-00004C200000}"/>
    <cellStyle name="Calculation 3 3 4 5" xfId="18914" xr:uid="{00000000-0005-0000-0000-00004D200000}"/>
    <cellStyle name="Calculation 3 3 4 6" xfId="43890" xr:uid="{00000000-0005-0000-0000-00004E200000}"/>
    <cellStyle name="Calculation 3 3 4 7" xfId="56454" xr:uid="{00000000-0005-0000-0000-00004F200000}"/>
    <cellStyle name="Calculation 3 3 5" xfId="5243" xr:uid="{00000000-0005-0000-0000-000050200000}"/>
    <cellStyle name="Calculation 3 3 5 2" xfId="12224" xr:uid="{00000000-0005-0000-0000-000051200000}"/>
    <cellStyle name="Calculation 3 3 5 2 2" xfId="18917" xr:uid="{00000000-0005-0000-0000-000052200000}"/>
    <cellStyle name="Calculation 3 3 5 2 3" xfId="51729" xr:uid="{00000000-0005-0000-0000-000053200000}"/>
    <cellStyle name="Calculation 3 3 5 3" xfId="18918" xr:uid="{00000000-0005-0000-0000-000054200000}"/>
    <cellStyle name="Calculation 3 3 5 4" xfId="44761" xr:uid="{00000000-0005-0000-0000-000055200000}"/>
    <cellStyle name="Calculation 3 3 5 5" xfId="57325" xr:uid="{00000000-0005-0000-0000-000056200000}"/>
    <cellStyle name="Calculation 3 3 6" xfId="9610" xr:uid="{00000000-0005-0000-0000-000057200000}"/>
    <cellStyle name="Calculation 3 3 6 2" xfId="18920" xr:uid="{00000000-0005-0000-0000-000058200000}"/>
    <cellStyle name="Calculation 3 3 6 3" xfId="49116" xr:uid="{00000000-0005-0000-0000-000059200000}"/>
    <cellStyle name="Calculation 3 3 7" xfId="16615" xr:uid="{00000000-0005-0000-0000-00005A200000}"/>
    <cellStyle name="Calculation 3 4" xfId="1489" xr:uid="{00000000-0005-0000-0000-00005B200000}"/>
    <cellStyle name="Calculation 3 4 2" xfId="1490" xr:uid="{00000000-0005-0000-0000-00005C200000}"/>
    <cellStyle name="Calculation 3 4 2 2" xfId="3497" xr:uid="{00000000-0005-0000-0000-00005D200000}"/>
    <cellStyle name="Calculation 3 4 2 2 2" xfId="6120" xr:uid="{00000000-0005-0000-0000-00005E200000}"/>
    <cellStyle name="Calculation 3 4 2 2 2 2" xfId="13098" xr:uid="{00000000-0005-0000-0000-00005F200000}"/>
    <cellStyle name="Calculation 3 4 2 2 2 2 2" xfId="18926" xr:uid="{00000000-0005-0000-0000-000060200000}"/>
    <cellStyle name="Calculation 3 4 2 2 2 2 3" xfId="52603" xr:uid="{00000000-0005-0000-0000-000061200000}"/>
    <cellStyle name="Calculation 3 4 2 2 2 3" xfId="18927" xr:uid="{00000000-0005-0000-0000-000062200000}"/>
    <cellStyle name="Calculation 3 4 2 2 2 4" xfId="45635" xr:uid="{00000000-0005-0000-0000-000063200000}"/>
    <cellStyle name="Calculation 3 4 2 2 2 5" xfId="58199" xr:uid="{00000000-0005-0000-0000-000064200000}"/>
    <cellStyle name="Calculation 3 4 2 2 3" xfId="7864" xr:uid="{00000000-0005-0000-0000-000065200000}"/>
    <cellStyle name="Calculation 3 4 2 2 3 2" xfId="14840" xr:uid="{00000000-0005-0000-0000-000066200000}"/>
    <cellStyle name="Calculation 3 4 2 2 3 2 2" xfId="18930" xr:uid="{00000000-0005-0000-0000-000067200000}"/>
    <cellStyle name="Calculation 3 4 2 2 3 2 3" xfId="54345" xr:uid="{00000000-0005-0000-0000-000068200000}"/>
    <cellStyle name="Calculation 3 4 2 2 3 3" xfId="18931" xr:uid="{00000000-0005-0000-0000-000069200000}"/>
    <cellStyle name="Calculation 3 4 2 2 3 4" xfId="47377" xr:uid="{00000000-0005-0000-0000-00006A200000}"/>
    <cellStyle name="Calculation 3 4 2 2 3 5" xfId="59941" xr:uid="{00000000-0005-0000-0000-00006B200000}"/>
    <cellStyle name="Calculation 3 4 2 2 4" xfId="10485" xr:uid="{00000000-0005-0000-0000-00006C200000}"/>
    <cellStyle name="Calculation 3 4 2 2 4 2" xfId="18933" xr:uid="{00000000-0005-0000-0000-00006D200000}"/>
    <cellStyle name="Calculation 3 4 2 2 4 3" xfId="49990" xr:uid="{00000000-0005-0000-0000-00006E200000}"/>
    <cellStyle name="Calculation 3 4 2 2 5" xfId="18295" xr:uid="{00000000-0005-0000-0000-00006F200000}"/>
    <cellStyle name="Calculation 3 4 2 3" xfId="4375" xr:uid="{00000000-0005-0000-0000-000070200000}"/>
    <cellStyle name="Calculation 3 4 2 3 2" xfId="6991" xr:uid="{00000000-0005-0000-0000-000071200000}"/>
    <cellStyle name="Calculation 3 4 2 3 2 2" xfId="13969" xr:uid="{00000000-0005-0000-0000-000072200000}"/>
    <cellStyle name="Calculation 3 4 2 3 2 2 2" xfId="18937" xr:uid="{00000000-0005-0000-0000-000073200000}"/>
    <cellStyle name="Calculation 3 4 2 3 2 2 3" xfId="53474" xr:uid="{00000000-0005-0000-0000-000074200000}"/>
    <cellStyle name="Calculation 3 4 2 3 2 3" xfId="18938" xr:uid="{00000000-0005-0000-0000-000075200000}"/>
    <cellStyle name="Calculation 3 4 2 3 2 4" xfId="46506" xr:uid="{00000000-0005-0000-0000-000076200000}"/>
    <cellStyle name="Calculation 3 4 2 3 2 5" xfId="59070" xr:uid="{00000000-0005-0000-0000-000077200000}"/>
    <cellStyle name="Calculation 3 4 2 3 3" xfId="8742" xr:uid="{00000000-0005-0000-0000-000078200000}"/>
    <cellStyle name="Calculation 3 4 2 3 3 2" xfId="15711" xr:uid="{00000000-0005-0000-0000-000079200000}"/>
    <cellStyle name="Calculation 3 4 2 3 3 2 2" xfId="18941" xr:uid="{00000000-0005-0000-0000-00007A200000}"/>
    <cellStyle name="Calculation 3 4 2 3 3 2 3" xfId="55216" xr:uid="{00000000-0005-0000-0000-00007B200000}"/>
    <cellStyle name="Calculation 3 4 2 3 3 3" xfId="18942" xr:uid="{00000000-0005-0000-0000-00007C200000}"/>
    <cellStyle name="Calculation 3 4 2 3 3 4" xfId="48248" xr:uid="{00000000-0005-0000-0000-00007D200000}"/>
    <cellStyle name="Calculation 3 4 2 3 3 5" xfId="60812" xr:uid="{00000000-0005-0000-0000-00007E200000}"/>
    <cellStyle name="Calculation 3 4 2 3 4" xfId="11356" xr:uid="{00000000-0005-0000-0000-00007F200000}"/>
    <cellStyle name="Calculation 3 4 2 3 4 2" xfId="18944" xr:uid="{00000000-0005-0000-0000-000080200000}"/>
    <cellStyle name="Calculation 3 4 2 3 4 3" xfId="50861" xr:uid="{00000000-0005-0000-0000-000081200000}"/>
    <cellStyle name="Calculation 3 4 2 3 5" xfId="18945" xr:uid="{00000000-0005-0000-0000-000082200000}"/>
    <cellStyle name="Calculation 3 4 2 3 6" xfId="43893" xr:uid="{00000000-0005-0000-0000-000083200000}"/>
    <cellStyle name="Calculation 3 4 2 3 7" xfId="56457" xr:uid="{00000000-0005-0000-0000-000084200000}"/>
    <cellStyle name="Calculation 3 4 2 4" xfId="5246" xr:uid="{00000000-0005-0000-0000-000085200000}"/>
    <cellStyle name="Calculation 3 4 2 4 2" xfId="12227" xr:uid="{00000000-0005-0000-0000-000086200000}"/>
    <cellStyle name="Calculation 3 4 2 4 2 2" xfId="18948" xr:uid="{00000000-0005-0000-0000-000087200000}"/>
    <cellStyle name="Calculation 3 4 2 4 2 3" xfId="51732" xr:uid="{00000000-0005-0000-0000-000088200000}"/>
    <cellStyle name="Calculation 3 4 2 4 3" xfId="18949" xr:uid="{00000000-0005-0000-0000-000089200000}"/>
    <cellStyle name="Calculation 3 4 2 4 4" xfId="44764" xr:uid="{00000000-0005-0000-0000-00008A200000}"/>
    <cellStyle name="Calculation 3 4 2 4 5" xfId="57328" xr:uid="{00000000-0005-0000-0000-00008B200000}"/>
    <cellStyle name="Calculation 3 4 2 5" xfId="9613" xr:uid="{00000000-0005-0000-0000-00008C200000}"/>
    <cellStyle name="Calculation 3 4 2 5 2" xfId="18951" xr:uid="{00000000-0005-0000-0000-00008D200000}"/>
    <cellStyle name="Calculation 3 4 2 5 3" xfId="49119" xr:uid="{00000000-0005-0000-0000-00008E200000}"/>
    <cellStyle name="Calculation 3 4 2 6" xfId="16618" xr:uid="{00000000-0005-0000-0000-00008F200000}"/>
    <cellStyle name="Calculation 3 4 3" xfId="3496" xr:uid="{00000000-0005-0000-0000-000090200000}"/>
    <cellStyle name="Calculation 3 4 3 2" xfId="6119" xr:uid="{00000000-0005-0000-0000-000091200000}"/>
    <cellStyle name="Calculation 3 4 3 2 2" xfId="13097" xr:uid="{00000000-0005-0000-0000-000092200000}"/>
    <cellStyle name="Calculation 3 4 3 2 2 2" xfId="18955" xr:uid="{00000000-0005-0000-0000-000093200000}"/>
    <cellStyle name="Calculation 3 4 3 2 2 3" xfId="52602" xr:uid="{00000000-0005-0000-0000-000094200000}"/>
    <cellStyle name="Calculation 3 4 3 2 3" xfId="18956" xr:uid="{00000000-0005-0000-0000-000095200000}"/>
    <cellStyle name="Calculation 3 4 3 2 4" xfId="45634" xr:uid="{00000000-0005-0000-0000-000096200000}"/>
    <cellStyle name="Calculation 3 4 3 2 5" xfId="58198" xr:uid="{00000000-0005-0000-0000-000097200000}"/>
    <cellStyle name="Calculation 3 4 3 3" xfId="7863" xr:uid="{00000000-0005-0000-0000-000098200000}"/>
    <cellStyle name="Calculation 3 4 3 3 2" xfId="14839" xr:uid="{00000000-0005-0000-0000-000099200000}"/>
    <cellStyle name="Calculation 3 4 3 3 2 2" xfId="18959" xr:uid="{00000000-0005-0000-0000-00009A200000}"/>
    <cellStyle name="Calculation 3 4 3 3 2 3" xfId="54344" xr:uid="{00000000-0005-0000-0000-00009B200000}"/>
    <cellStyle name="Calculation 3 4 3 3 3" xfId="18960" xr:uid="{00000000-0005-0000-0000-00009C200000}"/>
    <cellStyle name="Calculation 3 4 3 3 4" xfId="47376" xr:uid="{00000000-0005-0000-0000-00009D200000}"/>
    <cellStyle name="Calculation 3 4 3 3 5" xfId="59940" xr:uid="{00000000-0005-0000-0000-00009E200000}"/>
    <cellStyle name="Calculation 3 4 3 4" xfId="10484" xr:uid="{00000000-0005-0000-0000-00009F200000}"/>
    <cellStyle name="Calculation 3 4 3 4 2" xfId="18962" xr:uid="{00000000-0005-0000-0000-0000A0200000}"/>
    <cellStyle name="Calculation 3 4 3 4 3" xfId="49989" xr:uid="{00000000-0005-0000-0000-0000A1200000}"/>
    <cellStyle name="Calculation 3 4 3 5" xfId="18293" xr:uid="{00000000-0005-0000-0000-0000A2200000}"/>
    <cellStyle name="Calculation 3 4 4" xfId="4374" xr:uid="{00000000-0005-0000-0000-0000A3200000}"/>
    <cellStyle name="Calculation 3 4 4 2" xfId="6990" xr:uid="{00000000-0005-0000-0000-0000A4200000}"/>
    <cellStyle name="Calculation 3 4 4 2 2" xfId="13968" xr:uid="{00000000-0005-0000-0000-0000A5200000}"/>
    <cellStyle name="Calculation 3 4 4 2 2 2" xfId="18966" xr:uid="{00000000-0005-0000-0000-0000A6200000}"/>
    <cellStyle name="Calculation 3 4 4 2 2 3" xfId="53473" xr:uid="{00000000-0005-0000-0000-0000A7200000}"/>
    <cellStyle name="Calculation 3 4 4 2 3" xfId="18967" xr:uid="{00000000-0005-0000-0000-0000A8200000}"/>
    <cellStyle name="Calculation 3 4 4 2 4" xfId="46505" xr:uid="{00000000-0005-0000-0000-0000A9200000}"/>
    <cellStyle name="Calculation 3 4 4 2 5" xfId="59069" xr:uid="{00000000-0005-0000-0000-0000AA200000}"/>
    <cellStyle name="Calculation 3 4 4 3" xfId="8741" xr:uid="{00000000-0005-0000-0000-0000AB200000}"/>
    <cellStyle name="Calculation 3 4 4 3 2" xfId="15710" xr:uid="{00000000-0005-0000-0000-0000AC200000}"/>
    <cellStyle name="Calculation 3 4 4 3 2 2" xfId="18970" xr:uid="{00000000-0005-0000-0000-0000AD200000}"/>
    <cellStyle name="Calculation 3 4 4 3 2 3" xfId="55215" xr:uid="{00000000-0005-0000-0000-0000AE200000}"/>
    <cellStyle name="Calculation 3 4 4 3 3" xfId="18971" xr:uid="{00000000-0005-0000-0000-0000AF200000}"/>
    <cellStyle name="Calculation 3 4 4 3 4" xfId="48247" xr:uid="{00000000-0005-0000-0000-0000B0200000}"/>
    <cellStyle name="Calculation 3 4 4 3 5" xfId="60811" xr:uid="{00000000-0005-0000-0000-0000B1200000}"/>
    <cellStyle name="Calculation 3 4 4 4" xfId="11355" xr:uid="{00000000-0005-0000-0000-0000B2200000}"/>
    <cellStyle name="Calculation 3 4 4 4 2" xfId="18973" xr:uid="{00000000-0005-0000-0000-0000B3200000}"/>
    <cellStyle name="Calculation 3 4 4 4 3" xfId="50860" xr:uid="{00000000-0005-0000-0000-0000B4200000}"/>
    <cellStyle name="Calculation 3 4 4 5" xfId="18974" xr:uid="{00000000-0005-0000-0000-0000B5200000}"/>
    <cellStyle name="Calculation 3 4 4 6" xfId="43892" xr:uid="{00000000-0005-0000-0000-0000B6200000}"/>
    <cellStyle name="Calculation 3 4 4 7" xfId="56456" xr:uid="{00000000-0005-0000-0000-0000B7200000}"/>
    <cellStyle name="Calculation 3 4 5" xfId="5245" xr:uid="{00000000-0005-0000-0000-0000B8200000}"/>
    <cellStyle name="Calculation 3 4 5 2" xfId="12226" xr:uid="{00000000-0005-0000-0000-0000B9200000}"/>
    <cellStyle name="Calculation 3 4 5 2 2" xfId="18977" xr:uid="{00000000-0005-0000-0000-0000BA200000}"/>
    <cellStyle name="Calculation 3 4 5 2 3" xfId="51731" xr:uid="{00000000-0005-0000-0000-0000BB200000}"/>
    <cellStyle name="Calculation 3 4 5 3" xfId="18978" xr:uid="{00000000-0005-0000-0000-0000BC200000}"/>
    <cellStyle name="Calculation 3 4 5 4" xfId="44763" xr:uid="{00000000-0005-0000-0000-0000BD200000}"/>
    <cellStyle name="Calculation 3 4 5 5" xfId="57327" xr:uid="{00000000-0005-0000-0000-0000BE200000}"/>
    <cellStyle name="Calculation 3 4 6" xfId="9612" xr:uid="{00000000-0005-0000-0000-0000BF200000}"/>
    <cellStyle name="Calculation 3 4 6 2" xfId="18980" xr:uid="{00000000-0005-0000-0000-0000C0200000}"/>
    <cellStyle name="Calculation 3 4 6 3" xfId="49118" xr:uid="{00000000-0005-0000-0000-0000C1200000}"/>
    <cellStyle name="Calculation 3 4 7" xfId="16617" xr:uid="{00000000-0005-0000-0000-0000C2200000}"/>
    <cellStyle name="Calculation 3 5" xfId="1491" xr:uid="{00000000-0005-0000-0000-0000C3200000}"/>
    <cellStyle name="Calculation 3 5 2" xfId="1492" xr:uid="{00000000-0005-0000-0000-0000C4200000}"/>
    <cellStyle name="Calculation 3 5 2 2" xfId="3499" xr:uid="{00000000-0005-0000-0000-0000C5200000}"/>
    <cellStyle name="Calculation 3 5 2 2 2" xfId="6122" xr:uid="{00000000-0005-0000-0000-0000C6200000}"/>
    <cellStyle name="Calculation 3 5 2 2 2 2" xfId="13100" xr:uid="{00000000-0005-0000-0000-0000C7200000}"/>
    <cellStyle name="Calculation 3 5 2 2 2 2 2" xfId="18986" xr:uid="{00000000-0005-0000-0000-0000C8200000}"/>
    <cellStyle name="Calculation 3 5 2 2 2 2 3" xfId="52605" xr:uid="{00000000-0005-0000-0000-0000C9200000}"/>
    <cellStyle name="Calculation 3 5 2 2 2 3" xfId="18987" xr:uid="{00000000-0005-0000-0000-0000CA200000}"/>
    <cellStyle name="Calculation 3 5 2 2 2 4" xfId="45637" xr:uid="{00000000-0005-0000-0000-0000CB200000}"/>
    <cellStyle name="Calculation 3 5 2 2 2 5" xfId="58201" xr:uid="{00000000-0005-0000-0000-0000CC200000}"/>
    <cellStyle name="Calculation 3 5 2 2 3" xfId="7866" xr:uid="{00000000-0005-0000-0000-0000CD200000}"/>
    <cellStyle name="Calculation 3 5 2 2 3 2" xfId="14842" xr:uid="{00000000-0005-0000-0000-0000CE200000}"/>
    <cellStyle name="Calculation 3 5 2 2 3 2 2" xfId="18990" xr:uid="{00000000-0005-0000-0000-0000CF200000}"/>
    <cellStyle name="Calculation 3 5 2 2 3 2 3" xfId="54347" xr:uid="{00000000-0005-0000-0000-0000D0200000}"/>
    <cellStyle name="Calculation 3 5 2 2 3 3" xfId="18991" xr:uid="{00000000-0005-0000-0000-0000D1200000}"/>
    <cellStyle name="Calculation 3 5 2 2 3 4" xfId="47379" xr:uid="{00000000-0005-0000-0000-0000D2200000}"/>
    <cellStyle name="Calculation 3 5 2 2 3 5" xfId="59943" xr:uid="{00000000-0005-0000-0000-0000D3200000}"/>
    <cellStyle name="Calculation 3 5 2 2 4" xfId="10487" xr:uid="{00000000-0005-0000-0000-0000D4200000}"/>
    <cellStyle name="Calculation 3 5 2 2 4 2" xfId="18993" xr:uid="{00000000-0005-0000-0000-0000D5200000}"/>
    <cellStyle name="Calculation 3 5 2 2 4 3" xfId="49992" xr:uid="{00000000-0005-0000-0000-0000D6200000}"/>
    <cellStyle name="Calculation 3 5 2 2 5" xfId="18297" xr:uid="{00000000-0005-0000-0000-0000D7200000}"/>
    <cellStyle name="Calculation 3 5 2 3" xfId="4377" xr:uid="{00000000-0005-0000-0000-0000D8200000}"/>
    <cellStyle name="Calculation 3 5 2 3 2" xfId="6993" xr:uid="{00000000-0005-0000-0000-0000D9200000}"/>
    <cellStyle name="Calculation 3 5 2 3 2 2" xfId="13971" xr:uid="{00000000-0005-0000-0000-0000DA200000}"/>
    <cellStyle name="Calculation 3 5 2 3 2 2 2" xfId="18996" xr:uid="{00000000-0005-0000-0000-0000DB200000}"/>
    <cellStyle name="Calculation 3 5 2 3 2 2 3" xfId="53476" xr:uid="{00000000-0005-0000-0000-0000DC200000}"/>
    <cellStyle name="Calculation 3 5 2 3 2 3" xfId="18997" xr:uid="{00000000-0005-0000-0000-0000DD200000}"/>
    <cellStyle name="Calculation 3 5 2 3 2 4" xfId="46508" xr:uid="{00000000-0005-0000-0000-0000DE200000}"/>
    <cellStyle name="Calculation 3 5 2 3 2 5" xfId="59072" xr:uid="{00000000-0005-0000-0000-0000DF200000}"/>
    <cellStyle name="Calculation 3 5 2 3 3" xfId="8744" xr:uid="{00000000-0005-0000-0000-0000E0200000}"/>
    <cellStyle name="Calculation 3 5 2 3 3 2" xfId="15713" xr:uid="{00000000-0005-0000-0000-0000E1200000}"/>
    <cellStyle name="Calculation 3 5 2 3 3 2 2" xfId="18998" xr:uid="{00000000-0005-0000-0000-0000E2200000}"/>
    <cellStyle name="Calculation 3 5 2 3 3 2 3" xfId="55218" xr:uid="{00000000-0005-0000-0000-0000E3200000}"/>
    <cellStyle name="Calculation 3 5 2 3 3 3" xfId="18999" xr:uid="{00000000-0005-0000-0000-0000E4200000}"/>
    <cellStyle name="Calculation 3 5 2 3 3 4" xfId="48250" xr:uid="{00000000-0005-0000-0000-0000E5200000}"/>
    <cellStyle name="Calculation 3 5 2 3 3 5" xfId="60814" xr:uid="{00000000-0005-0000-0000-0000E6200000}"/>
    <cellStyle name="Calculation 3 5 2 3 4" xfId="11358" xr:uid="{00000000-0005-0000-0000-0000E7200000}"/>
    <cellStyle name="Calculation 3 5 2 3 4 2" xfId="19000" xr:uid="{00000000-0005-0000-0000-0000E8200000}"/>
    <cellStyle name="Calculation 3 5 2 3 4 3" xfId="50863" xr:uid="{00000000-0005-0000-0000-0000E9200000}"/>
    <cellStyle name="Calculation 3 5 2 3 5" xfId="19001" xr:uid="{00000000-0005-0000-0000-0000EA200000}"/>
    <cellStyle name="Calculation 3 5 2 3 6" xfId="43895" xr:uid="{00000000-0005-0000-0000-0000EB200000}"/>
    <cellStyle name="Calculation 3 5 2 3 7" xfId="56459" xr:uid="{00000000-0005-0000-0000-0000EC200000}"/>
    <cellStyle name="Calculation 3 5 2 4" xfId="5248" xr:uid="{00000000-0005-0000-0000-0000ED200000}"/>
    <cellStyle name="Calculation 3 5 2 4 2" xfId="12229" xr:uid="{00000000-0005-0000-0000-0000EE200000}"/>
    <cellStyle name="Calculation 3 5 2 4 2 2" xfId="19002" xr:uid="{00000000-0005-0000-0000-0000EF200000}"/>
    <cellStyle name="Calculation 3 5 2 4 2 3" xfId="51734" xr:uid="{00000000-0005-0000-0000-0000F0200000}"/>
    <cellStyle name="Calculation 3 5 2 4 3" xfId="19003" xr:uid="{00000000-0005-0000-0000-0000F1200000}"/>
    <cellStyle name="Calculation 3 5 2 4 4" xfId="44766" xr:uid="{00000000-0005-0000-0000-0000F2200000}"/>
    <cellStyle name="Calculation 3 5 2 4 5" xfId="57330" xr:uid="{00000000-0005-0000-0000-0000F3200000}"/>
    <cellStyle name="Calculation 3 5 2 5" xfId="9615" xr:uid="{00000000-0005-0000-0000-0000F4200000}"/>
    <cellStyle name="Calculation 3 5 2 5 2" xfId="19004" xr:uid="{00000000-0005-0000-0000-0000F5200000}"/>
    <cellStyle name="Calculation 3 5 2 5 3" xfId="49121" xr:uid="{00000000-0005-0000-0000-0000F6200000}"/>
    <cellStyle name="Calculation 3 5 2 6" xfId="16620" xr:uid="{00000000-0005-0000-0000-0000F7200000}"/>
    <cellStyle name="Calculation 3 5 3" xfId="3498" xr:uid="{00000000-0005-0000-0000-0000F8200000}"/>
    <cellStyle name="Calculation 3 5 3 2" xfId="6121" xr:uid="{00000000-0005-0000-0000-0000F9200000}"/>
    <cellStyle name="Calculation 3 5 3 2 2" xfId="13099" xr:uid="{00000000-0005-0000-0000-0000FA200000}"/>
    <cellStyle name="Calculation 3 5 3 2 2 2" xfId="19007" xr:uid="{00000000-0005-0000-0000-0000FB200000}"/>
    <cellStyle name="Calculation 3 5 3 2 2 3" xfId="52604" xr:uid="{00000000-0005-0000-0000-0000FC200000}"/>
    <cellStyle name="Calculation 3 5 3 2 3" xfId="19008" xr:uid="{00000000-0005-0000-0000-0000FD200000}"/>
    <cellStyle name="Calculation 3 5 3 2 4" xfId="45636" xr:uid="{00000000-0005-0000-0000-0000FE200000}"/>
    <cellStyle name="Calculation 3 5 3 2 5" xfId="58200" xr:uid="{00000000-0005-0000-0000-0000FF200000}"/>
    <cellStyle name="Calculation 3 5 3 3" xfId="7865" xr:uid="{00000000-0005-0000-0000-000000210000}"/>
    <cellStyle name="Calculation 3 5 3 3 2" xfId="14841" xr:uid="{00000000-0005-0000-0000-000001210000}"/>
    <cellStyle name="Calculation 3 5 3 3 2 2" xfId="19011" xr:uid="{00000000-0005-0000-0000-000002210000}"/>
    <cellStyle name="Calculation 3 5 3 3 2 3" xfId="54346" xr:uid="{00000000-0005-0000-0000-000003210000}"/>
    <cellStyle name="Calculation 3 5 3 3 3" xfId="19012" xr:uid="{00000000-0005-0000-0000-000004210000}"/>
    <cellStyle name="Calculation 3 5 3 3 4" xfId="47378" xr:uid="{00000000-0005-0000-0000-000005210000}"/>
    <cellStyle name="Calculation 3 5 3 3 5" xfId="59942" xr:uid="{00000000-0005-0000-0000-000006210000}"/>
    <cellStyle name="Calculation 3 5 3 4" xfId="10486" xr:uid="{00000000-0005-0000-0000-000007210000}"/>
    <cellStyle name="Calculation 3 5 3 4 2" xfId="19014" xr:uid="{00000000-0005-0000-0000-000008210000}"/>
    <cellStyle name="Calculation 3 5 3 4 3" xfId="49991" xr:uid="{00000000-0005-0000-0000-000009210000}"/>
    <cellStyle name="Calculation 3 5 3 5" xfId="18296" xr:uid="{00000000-0005-0000-0000-00000A210000}"/>
    <cellStyle name="Calculation 3 5 4" xfId="4376" xr:uid="{00000000-0005-0000-0000-00000B210000}"/>
    <cellStyle name="Calculation 3 5 4 2" xfId="6992" xr:uid="{00000000-0005-0000-0000-00000C210000}"/>
    <cellStyle name="Calculation 3 5 4 2 2" xfId="13970" xr:uid="{00000000-0005-0000-0000-00000D210000}"/>
    <cellStyle name="Calculation 3 5 4 2 2 2" xfId="19018" xr:uid="{00000000-0005-0000-0000-00000E210000}"/>
    <cellStyle name="Calculation 3 5 4 2 2 3" xfId="53475" xr:uid="{00000000-0005-0000-0000-00000F210000}"/>
    <cellStyle name="Calculation 3 5 4 2 3" xfId="19019" xr:uid="{00000000-0005-0000-0000-000010210000}"/>
    <cellStyle name="Calculation 3 5 4 2 4" xfId="46507" xr:uid="{00000000-0005-0000-0000-000011210000}"/>
    <cellStyle name="Calculation 3 5 4 2 5" xfId="59071" xr:uid="{00000000-0005-0000-0000-000012210000}"/>
    <cellStyle name="Calculation 3 5 4 3" xfId="8743" xr:uid="{00000000-0005-0000-0000-000013210000}"/>
    <cellStyle name="Calculation 3 5 4 3 2" xfId="15712" xr:uid="{00000000-0005-0000-0000-000014210000}"/>
    <cellStyle name="Calculation 3 5 4 3 2 2" xfId="19022" xr:uid="{00000000-0005-0000-0000-000015210000}"/>
    <cellStyle name="Calculation 3 5 4 3 2 3" xfId="55217" xr:uid="{00000000-0005-0000-0000-000016210000}"/>
    <cellStyle name="Calculation 3 5 4 3 3" xfId="19023" xr:uid="{00000000-0005-0000-0000-000017210000}"/>
    <cellStyle name="Calculation 3 5 4 3 4" xfId="48249" xr:uid="{00000000-0005-0000-0000-000018210000}"/>
    <cellStyle name="Calculation 3 5 4 3 5" xfId="60813" xr:uid="{00000000-0005-0000-0000-000019210000}"/>
    <cellStyle name="Calculation 3 5 4 4" xfId="11357" xr:uid="{00000000-0005-0000-0000-00001A210000}"/>
    <cellStyle name="Calculation 3 5 4 4 2" xfId="19025" xr:uid="{00000000-0005-0000-0000-00001B210000}"/>
    <cellStyle name="Calculation 3 5 4 4 3" xfId="50862" xr:uid="{00000000-0005-0000-0000-00001C210000}"/>
    <cellStyle name="Calculation 3 5 4 5" xfId="19026" xr:uid="{00000000-0005-0000-0000-00001D210000}"/>
    <cellStyle name="Calculation 3 5 4 6" xfId="43894" xr:uid="{00000000-0005-0000-0000-00001E210000}"/>
    <cellStyle name="Calculation 3 5 4 7" xfId="56458" xr:uid="{00000000-0005-0000-0000-00001F210000}"/>
    <cellStyle name="Calculation 3 5 5" xfId="5247" xr:uid="{00000000-0005-0000-0000-000020210000}"/>
    <cellStyle name="Calculation 3 5 5 2" xfId="12228" xr:uid="{00000000-0005-0000-0000-000021210000}"/>
    <cellStyle name="Calculation 3 5 5 2 2" xfId="19029" xr:uid="{00000000-0005-0000-0000-000022210000}"/>
    <cellStyle name="Calculation 3 5 5 2 3" xfId="51733" xr:uid="{00000000-0005-0000-0000-000023210000}"/>
    <cellStyle name="Calculation 3 5 5 3" xfId="19030" xr:uid="{00000000-0005-0000-0000-000024210000}"/>
    <cellStyle name="Calculation 3 5 5 4" xfId="44765" xr:uid="{00000000-0005-0000-0000-000025210000}"/>
    <cellStyle name="Calculation 3 5 5 5" xfId="57329" xr:uid="{00000000-0005-0000-0000-000026210000}"/>
    <cellStyle name="Calculation 3 5 6" xfId="9614" xr:uid="{00000000-0005-0000-0000-000027210000}"/>
    <cellStyle name="Calculation 3 5 6 2" xfId="19032" xr:uid="{00000000-0005-0000-0000-000028210000}"/>
    <cellStyle name="Calculation 3 5 6 3" xfId="49120" xr:uid="{00000000-0005-0000-0000-000029210000}"/>
    <cellStyle name="Calculation 3 5 7" xfId="16619" xr:uid="{00000000-0005-0000-0000-00002A210000}"/>
    <cellStyle name="Calculation 3 6" xfId="1493" xr:uid="{00000000-0005-0000-0000-00002B210000}"/>
    <cellStyle name="Calculation 3 6 2" xfId="1494" xr:uid="{00000000-0005-0000-0000-00002C210000}"/>
    <cellStyle name="Calculation 3 6 2 2" xfId="3501" xr:uid="{00000000-0005-0000-0000-00002D210000}"/>
    <cellStyle name="Calculation 3 6 2 2 2" xfId="6124" xr:uid="{00000000-0005-0000-0000-00002E210000}"/>
    <cellStyle name="Calculation 3 6 2 2 2 2" xfId="13102" xr:uid="{00000000-0005-0000-0000-00002F210000}"/>
    <cellStyle name="Calculation 3 6 2 2 2 2 2" xfId="19038" xr:uid="{00000000-0005-0000-0000-000030210000}"/>
    <cellStyle name="Calculation 3 6 2 2 2 2 3" xfId="52607" xr:uid="{00000000-0005-0000-0000-000031210000}"/>
    <cellStyle name="Calculation 3 6 2 2 2 3" xfId="19039" xr:uid="{00000000-0005-0000-0000-000032210000}"/>
    <cellStyle name="Calculation 3 6 2 2 2 4" xfId="45639" xr:uid="{00000000-0005-0000-0000-000033210000}"/>
    <cellStyle name="Calculation 3 6 2 2 2 5" xfId="58203" xr:uid="{00000000-0005-0000-0000-000034210000}"/>
    <cellStyle name="Calculation 3 6 2 2 3" xfId="7868" xr:uid="{00000000-0005-0000-0000-000035210000}"/>
    <cellStyle name="Calculation 3 6 2 2 3 2" xfId="14844" xr:uid="{00000000-0005-0000-0000-000036210000}"/>
    <cellStyle name="Calculation 3 6 2 2 3 2 2" xfId="19042" xr:uid="{00000000-0005-0000-0000-000037210000}"/>
    <cellStyle name="Calculation 3 6 2 2 3 2 3" xfId="54349" xr:uid="{00000000-0005-0000-0000-000038210000}"/>
    <cellStyle name="Calculation 3 6 2 2 3 3" xfId="19043" xr:uid="{00000000-0005-0000-0000-000039210000}"/>
    <cellStyle name="Calculation 3 6 2 2 3 4" xfId="47381" xr:uid="{00000000-0005-0000-0000-00003A210000}"/>
    <cellStyle name="Calculation 3 6 2 2 3 5" xfId="59945" xr:uid="{00000000-0005-0000-0000-00003B210000}"/>
    <cellStyle name="Calculation 3 6 2 2 4" xfId="10489" xr:uid="{00000000-0005-0000-0000-00003C210000}"/>
    <cellStyle name="Calculation 3 6 2 2 4 2" xfId="19045" xr:uid="{00000000-0005-0000-0000-00003D210000}"/>
    <cellStyle name="Calculation 3 6 2 2 4 3" xfId="49994" xr:uid="{00000000-0005-0000-0000-00003E210000}"/>
    <cellStyle name="Calculation 3 6 2 2 5" xfId="18301" xr:uid="{00000000-0005-0000-0000-00003F210000}"/>
    <cellStyle name="Calculation 3 6 2 3" xfId="4379" xr:uid="{00000000-0005-0000-0000-000040210000}"/>
    <cellStyle name="Calculation 3 6 2 3 2" xfId="6995" xr:uid="{00000000-0005-0000-0000-000041210000}"/>
    <cellStyle name="Calculation 3 6 2 3 2 2" xfId="13973" xr:uid="{00000000-0005-0000-0000-000042210000}"/>
    <cellStyle name="Calculation 3 6 2 3 2 2 2" xfId="19049" xr:uid="{00000000-0005-0000-0000-000043210000}"/>
    <cellStyle name="Calculation 3 6 2 3 2 2 3" xfId="53478" xr:uid="{00000000-0005-0000-0000-000044210000}"/>
    <cellStyle name="Calculation 3 6 2 3 2 3" xfId="19050" xr:uid="{00000000-0005-0000-0000-000045210000}"/>
    <cellStyle name="Calculation 3 6 2 3 2 4" xfId="46510" xr:uid="{00000000-0005-0000-0000-000046210000}"/>
    <cellStyle name="Calculation 3 6 2 3 2 5" xfId="59074" xr:uid="{00000000-0005-0000-0000-000047210000}"/>
    <cellStyle name="Calculation 3 6 2 3 3" xfId="8746" xr:uid="{00000000-0005-0000-0000-000048210000}"/>
    <cellStyle name="Calculation 3 6 2 3 3 2" xfId="15715" xr:uid="{00000000-0005-0000-0000-000049210000}"/>
    <cellStyle name="Calculation 3 6 2 3 3 2 2" xfId="19053" xr:uid="{00000000-0005-0000-0000-00004A210000}"/>
    <cellStyle name="Calculation 3 6 2 3 3 2 3" xfId="55220" xr:uid="{00000000-0005-0000-0000-00004B210000}"/>
    <cellStyle name="Calculation 3 6 2 3 3 3" xfId="19054" xr:uid="{00000000-0005-0000-0000-00004C210000}"/>
    <cellStyle name="Calculation 3 6 2 3 3 4" xfId="48252" xr:uid="{00000000-0005-0000-0000-00004D210000}"/>
    <cellStyle name="Calculation 3 6 2 3 3 5" xfId="60816" xr:uid="{00000000-0005-0000-0000-00004E210000}"/>
    <cellStyle name="Calculation 3 6 2 3 4" xfId="11360" xr:uid="{00000000-0005-0000-0000-00004F210000}"/>
    <cellStyle name="Calculation 3 6 2 3 4 2" xfId="19056" xr:uid="{00000000-0005-0000-0000-000050210000}"/>
    <cellStyle name="Calculation 3 6 2 3 4 3" xfId="50865" xr:uid="{00000000-0005-0000-0000-000051210000}"/>
    <cellStyle name="Calculation 3 6 2 3 5" xfId="19057" xr:uid="{00000000-0005-0000-0000-000052210000}"/>
    <cellStyle name="Calculation 3 6 2 3 6" xfId="43897" xr:uid="{00000000-0005-0000-0000-000053210000}"/>
    <cellStyle name="Calculation 3 6 2 3 7" xfId="56461" xr:uid="{00000000-0005-0000-0000-000054210000}"/>
    <cellStyle name="Calculation 3 6 2 4" xfId="5250" xr:uid="{00000000-0005-0000-0000-000055210000}"/>
    <cellStyle name="Calculation 3 6 2 4 2" xfId="12231" xr:uid="{00000000-0005-0000-0000-000056210000}"/>
    <cellStyle name="Calculation 3 6 2 4 2 2" xfId="19060" xr:uid="{00000000-0005-0000-0000-000057210000}"/>
    <cellStyle name="Calculation 3 6 2 4 2 3" xfId="51736" xr:uid="{00000000-0005-0000-0000-000058210000}"/>
    <cellStyle name="Calculation 3 6 2 4 3" xfId="19061" xr:uid="{00000000-0005-0000-0000-000059210000}"/>
    <cellStyle name="Calculation 3 6 2 4 4" xfId="44768" xr:uid="{00000000-0005-0000-0000-00005A210000}"/>
    <cellStyle name="Calculation 3 6 2 4 5" xfId="57332" xr:uid="{00000000-0005-0000-0000-00005B210000}"/>
    <cellStyle name="Calculation 3 6 2 5" xfId="9617" xr:uid="{00000000-0005-0000-0000-00005C210000}"/>
    <cellStyle name="Calculation 3 6 2 5 2" xfId="19063" xr:uid="{00000000-0005-0000-0000-00005D210000}"/>
    <cellStyle name="Calculation 3 6 2 5 3" xfId="49123" xr:uid="{00000000-0005-0000-0000-00005E210000}"/>
    <cellStyle name="Calculation 3 6 2 6" xfId="16621" xr:uid="{00000000-0005-0000-0000-00005F210000}"/>
    <cellStyle name="Calculation 3 6 3" xfId="3500" xr:uid="{00000000-0005-0000-0000-000060210000}"/>
    <cellStyle name="Calculation 3 6 3 2" xfId="6123" xr:uid="{00000000-0005-0000-0000-000061210000}"/>
    <cellStyle name="Calculation 3 6 3 2 2" xfId="13101" xr:uid="{00000000-0005-0000-0000-000062210000}"/>
    <cellStyle name="Calculation 3 6 3 2 2 2" xfId="19067" xr:uid="{00000000-0005-0000-0000-000063210000}"/>
    <cellStyle name="Calculation 3 6 3 2 2 3" xfId="52606" xr:uid="{00000000-0005-0000-0000-000064210000}"/>
    <cellStyle name="Calculation 3 6 3 2 3" xfId="19068" xr:uid="{00000000-0005-0000-0000-000065210000}"/>
    <cellStyle name="Calculation 3 6 3 2 4" xfId="45638" xr:uid="{00000000-0005-0000-0000-000066210000}"/>
    <cellStyle name="Calculation 3 6 3 2 5" xfId="58202" xr:uid="{00000000-0005-0000-0000-000067210000}"/>
    <cellStyle name="Calculation 3 6 3 3" xfId="7867" xr:uid="{00000000-0005-0000-0000-000068210000}"/>
    <cellStyle name="Calculation 3 6 3 3 2" xfId="14843" xr:uid="{00000000-0005-0000-0000-000069210000}"/>
    <cellStyle name="Calculation 3 6 3 3 2 2" xfId="19071" xr:uid="{00000000-0005-0000-0000-00006A210000}"/>
    <cellStyle name="Calculation 3 6 3 3 2 3" xfId="54348" xr:uid="{00000000-0005-0000-0000-00006B210000}"/>
    <cellStyle name="Calculation 3 6 3 3 3" xfId="19072" xr:uid="{00000000-0005-0000-0000-00006C210000}"/>
    <cellStyle name="Calculation 3 6 3 3 4" xfId="47380" xr:uid="{00000000-0005-0000-0000-00006D210000}"/>
    <cellStyle name="Calculation 3 6 3 3 5" xfId="59944" xr:uid="{00000000-0005-0000-0000-00006E210000}"/>
    <cellStyle name="Calculation 3 6 3 4" xfId="10488" xr:uid="{00000000-0005-0000-0000-00006F210000}"/>
    <cellStyle name="Calculation 3 6 3 4 2" xfId="19073" xr:uid="{00000000-0005-0000-0000-000070210000}"/>
    <cellStyle name="Calculation 3 6 3 4 3" xfId="49993" xr:uid="{00000000-0005-0000-0000-000071210000}"/>
    <cellStyle name="Calculation 3 6 3 5" xfId="18300" xr:uid="{00000000-0005-0000-0000-000072210000}"/>
    <cellStyle name="Calculation 3 6 4" xfId="4378" xr:uid="{00000000-0005-0000-0000-000073210000}"/>
    <cellStyle name="Calculation 3 6 4 2" xfId="6994" xr:uid="{00000000-0005-0000-0000-000074210000}"/>
    <cellStyle name="Calculation 3 6 4 2 2" xfId="13972" xr:uid="{00000000-0005-0000-0000-000075210000}"/>
    <cellStyle name="Calculation 3 6 4 2 2 2" xfId="19074" xr:uid="{00000000-0005-0000-0000-000076210000}"/>
    <cellStyle name="Calculation 3 6 4 2 2 3" xfId="53477" xr:uid="{00000000-0005-0000-0000-000077210000}"/>
    <cellStyle name="Calculation 3 6 4 2 3" xfId="19075" xr:uid="{00000000-0005-0000-0000-000078210000}"/>
    <cellStyle name="Calculation 3 6 4 2 4" xfId="46509" xr:uid="{00000000-0005-0000-0000-000079210000}"/>
    <cellStyle name="Calculation 3 6 4 2 5" xfId="59073" xr:uid="{00000000-0005-0000-0000-00007A210000}"/>
    <cellStyle name="Calculation 3 6 4 3" xfId="8745" xr:uid="{00000000-0005-0000-0000-00007B210000}"/>
    <cellStyle name="Calculation 3 6 4 3 2" xfId="15714" xr:uid="{00000000-0005-0000-0000-00007C210000}"/>
    <cellStyle name="Calculation 3 6 4 3 2 2" xfId="19076" xr:uid="{00000000-0005-0000-0000-00007D210000}"/>
    <cellStyle name="Calculation 3 6 4 3 2 3" xfId="55219" xr:uid="{00000000-0005-0000-0000-00007E210000}"/>
    <cellStyle name="Calculation 3 6 4 3 3" xfId="19077" xr:uid="{00000000-0005-0000-0000-00007F210000}"/>
    <cellStyle name="Calculation 3 6 4 3 4" xfId="48251" xr:uid="{00000000-0005-0000-0000-000080210000}"/>
    <cellStyle name="Calculation 3 6 4 3 5" xfId="60815" xr:uid="{00000000-0005-0000-0000-000081210000}"/>
    <cellStyle name="Calculation 3 6 4 4" xfId="11359" xr:uid="{00000000-0005-0000-0000-000082210000}"/>
    <cellStyle name="Calculation 3 6 4 4 2" xfId="19078" xr:uid="{00000000-0005-0000-0000-000083210000}"/>
    <cellStyle name="Calculation 3 6 4 4 3" xfId="50864" xr:uid="{00000000-0005-0000-0000-000084210000}"/>
    <cellStyle name="Calculation 3 6 4 5" xfId="19079" xr:uid="{00000000-0005-0000-0000-000085210000}"/>
    <cellStyle name="Calculation 3 6 4 6" xfId="43896" xr:uid="{00000000-0005-0000-0000-000086210000}"/>
    <cellStyle name="Calculation 3 6 4 7" xfId="56460" xr:uid="{00000000-0005-0000-0000-000087210000}"/>
    <cellStyle name="Calculation 3 6 5" xfId="5249" xr:uid="{00000000-0005-0000-0000-000088210000}"/>
    <cellStyle name="Calculation 3 6 5 2" xfId="12230" xr:uid="{00000000-0005-0000-0000-000089210000}"/>
    <cellStyle name="Calculation 3 6 5 2 2" xfId="19080" xr:uid="{00000000-0005-0000-0000-00008A210000}"/>
    <cellStyle name="Calculation 3 6 5 2 3" xfId="51735" xr:uid="{00000000-0005-0000-0000-00008B210000}"/>
    <cellStyle name="Calculation 3 6 5 3" xfId="19081" xr:uid="{00000000-0005-0000-0000-00008C210000}"/>
    <cellStyle name="Calculation 3 6 5 4" xfId="44767" xr:uid="{00000000-0005-0000-0000-00008D210000}"/>
    <cellStyle name="Calculation 3 6 5 5" xfId="57331" xr:uid="{00000000-0005-0000-0000-00008E210000}"/>
    <cellStyle name="Calculation 3 6 6" xfId="9616" xr:uid="{00000000-0005-0000-0000-00008F210000}"/>
    <cellStyle name="Calculation 3 6 6 2" xfId="19082" xr:uid="{00000000-0005-0000-0000-000090210000}"/>
    <cellStyle name="Calculation 3 6 6 3" xfId="49122" xr:uid="{00000000-0005-0000-0000-000091210000}"/>
    <cellStyle name="Calculation 3 6 7" xfId="26899" xr:uid="{00000000-0005-0000-0000-000092210000}"/>
    <cellStyle name="Calculation 3 7" xfId="1495" xr:uid="{00000000-0005-0000-0000-000093210000}"/>
    <cellStyle name="Calculation 3 7 2" xfId="3502" xr:uid="{00000000-0005-0000-0000-000094210000}"/>
    <cellStyle name="Calculation 3 7 2 2" xfId="6125" xr:uid="{00000000-0005-0000-0000-000095210000}"/>
    <cellStyle name="Calculation 3 7 2 2 2" xfId="13103" xr:uid="{00000000-0005-0000-0000-000096210000}"/>
    <cellStyle name="Calculation 3 7 2 2 2 2" xfId="19083" xr:uid="{00000000-0005-0000-0000-000097210000}"/>
    <cellStyle name="Calculation 3 7 2 2 2 3" xfId="52608" xr:uid="{00000000-0005-0000-0000-000098210000}"/>
    <cellStyle name="Calculation 3 7 2 2 3" xfId="19084" xr:uid="{00000000-0005-0000-0000-000099210000}"/>
    <cellStyle name="Calculation 3 7 2 2 4" xfId="45640" xr:uid="{00000000-0005-0000-0000-00009A210000}"/>
    <cellStyle name="Calculation 3 7 2 2 5" xfId="58204" xr:uid="{00000000-0005-0000-0000-00009B210000}"/>
    <cellStyle name="Calculation 3 7 2 3" xfId="7869" xr:uid="{00000000-0005-0000-0000-00009C210000}"/>
    <cellStyle name="Calculation 3 7 2 3 2" xfId="14845" xr:uid="{00000000-0005-0000-0000-00009D210000}"/>
    <cellStyle name="Calculation 3 7 2 3 2 2" xfId="19085" xr:uid="{00000000-0005-0000-0000-00009E210000}"/>
    <cellStyle name="Calculation 3 7 2 3 2 3" xfId="54350" xr:uid="{00000000-0005-0000-0000-00009F210000}"/>
    <cellStyle name="Calculation 3 7 2 3 3" xfId="19086" xr:uid="{00000000-0005-0000-0000-0000A0210000}"/>
    <cellStyle name="Calculation 3 7 2 3 4" xfId="47382" xr:uid="{00000000-0005-0000-0000-0000A1210000}"/>
    <cellStyle name="Calculation 3 7 2 3 5" xfId="59946" xr:uid="{00000000-0005-0000-0000-0000A2210000}"/>
    <cellStyle name="Calculation 3 7 2 4" xfId="10490" xr:uid="{00000000-0005-0000-0000-0000A3210000}"/>
    <cellStyle name="Calculation 3 7 2 4 2" xfId="19087" xr:uid="{00000000-0005-0000-0000-0000A4210000}"/>
    <cellStyle name="Calculation 3 7 2 4 3" xfId="49995" xr:uid="{00000000-0005-0000-0000-0000A5210000}"/>
    <cellStyle name="Calculation 3 7 2 5" xfId="18304" xr:uid="{00000000-0005-0000-0000-0000A6210000}"/>
    <cellStyle name="Calculation 3 7 3" xfId="4380" xr:uid="{00000000-0005-0000-0000-0000A7210000}"/>
    <cellStyle name="Calculation 3 7 3 2" xfId="6996" xr:uid="{00000000-0005-0000-0000-0000A8210000}"/>
    <cellStyle name="Calculation 3 7 3 2 2" xfId="13974" xr:uid="{00000000-0005-0000-0000-0000A9210000}"/>
    <cellStyle name="Calculation 3 7 3 2 2 2" xfId="19088" xr:uid="{00000000-0005-0000-0000-0000AA210000}"/>
    <cellStyle name="Calculation 3 7 3 2 2 3" xfId="53479" xr:uid="{00000000-0005-0000-0000-0000AB210000}"/>
    <cellStyle name="Calculation 3 7 3 2 3" xfId="19089" xr:uid="{00000000-0005-0000-0000-0000AC210000}"/>
    <cellStyle name="Calculation 3 7 3 2 4" xfId="46511" xr:uid="{00000000-0005-0000-0000-0000AD210000}"/>
    <cellStyle name="Calculation 3 7 3 2 5" xfId="59075" xr:uid="{00000000-0005-0000-0000-0000AE210000}"/>
    <cellStyle name="Calculation 3 7 3 3" xfId="8747" xr:uid="{00000000-0005-0000-0000-0000AF210000}"/>
    <cellStyle name="Calculation 3 7 3 3 2" xfId="15716" xr:uid="{00000000-0005-0000-0000-0000B0210000}"/>
    <cellStyle name="Calculation 3 7 3 3 2 2" xfId="19090" xr:uid="{00000000-0005-0000-0000-0000B1210000}"/>
    <cellStyle name="Calculation 3 7 3 3 2 3" xfId="55221" xr:uid="{00000000-0005-0000-0000-0000B2210000}"/>
    <cellStyle name="Calculation 3 7 3 3 3" xfId="19091" xr:uid="{00000000-0005-0000-0000-0000B3210000}"/>
    <cellStyle name="Calculation 3 7 3 3 4" xfId="48253" xr:uid="{00000000-0005-0000-0000-0000B4210000}"/>
    <cellStyle name="Calculation 3 7 3 3 5" xfId="60817" xr:uid="{00000000-0005-0000-0000-0000B5210000}"/>
    <cellStyle name="Calculation 3 7 3 4" xfId="11361" xr:uid="{00000000-0005-0000-0000-0000B6210000}"/>
    <cellStyle name="Calculation 3 7 3 4 2" xfId="19092" xr:uid="{00000000-0005-0000-0000-0000B7210000}"/>
    <cellStyle name="Calculation 3 7 3 4 3" xfId="50866" xr:uid="{00000000-0005-0000-0000-0000B8210000}"/>
    <cellStyle name="Calculation 3 7 3 5" xfId="19093" xr:uid="{00000000-0005-0000-0000-0000B9210000}"/>
    <cellStyle name="Calculation 3 7 3 6" xfId="43898" xr:uid="{00000000-0005-0000-0000-0000BA210000}"/>
    <cellStyle name="Calculation 3 7 3 7" xfId="56462" xr:uid="{00000000-0005-0000-0000-0000BB210000}"/>
    <cellStyle name="Calculation 3 7 4" xfId="5251" xr:uid="{00000000-0005-0000-0000-0000BC210000}"/>
    <cellStyle name="Calculation 3 7 4 2" xfId="12232" xr:uid="{00000000-0005-0000-0000-0000BD210000}"/>
    <cellStyle name="Calculation 3 7 4 2 2" xfId="19094" xr:uid="{00000000-0005-0000-0000-0000BE210000}"/>
    <cellStyle name="Calculation 3 7 4 2 3" xfId="51737" xr:uid="{00000000-0005-0000-0000-0000BF210000}"/>
    <cellStyle name="Calculation 3 7 4 3" xfId="19095" xr:uid="{00000000-0005-0000-0000-0000C0210000}"/>
    <cellStyle name="Calculation 3 7 4 4" xfId="44769" xr:uid="{00000000-0005-0000-0000-0000C1210000}"/>
    <cellStyle name="Calculation 3 7 4 5" xfId="57333" xr:uid="{00000000-0005-0000-0000-0000C2210000}"/>
    <cellStyle name="Calculation 3 7 5" xfId="9618" xr:uid="{00000000-0005-0000-0000-0000C3210000}"/>
    <cellStyle name="Calculation 3 7 5 2" xfId="19096" xr:uid="{00000000-0005-0000-0000-0000C4210000}"/>
    <cellStyle name="Calculation 3 7 5 3" xfId="49124" xr:uid="{00000000-0005-0000-0000-0000C5210000}"/>
    <cellStyle name="Calculation 3 7 6" xfId="16622" xr:uid="{00000000-0005-0000-0000-0000C6210000}"/>
    <cellStyle name="Calculation 3 8" xfId="1496" xr:uid="{00000000-0005-0000-0000-0000C7210000}"/>
    <cellStyle name="Calculation 3 8 2" xfId="3503" xr:uid="{00000000-0005-0000-0000-0000C8210000}"/>
    <cellStyle name="Calculation 3 8 2 2" xfId="6126" xr:uid="{00000000-0005-0000-0000-0000C9210000}"/>
    <cellStyle name="Calculation 3 8 2 2 2" xfId="13104" xr:uid="{00000000-0005-0000-0000-0000CA210000}"/>
    <cellStyle name="Calculation 3 8 2 2 2 2" xfId="19099" xr:uid="{00000000-0005-0000-0000-0000CB210000}"/>
    <cellStyle name="Calculation 3 8 2 2 2 3" xfId="52609" xr:uid="{00000000-0005-0000-0000-0000CC210000}"/>
    <cellStyle name="Calculation 3 8 2 2 3" xfId="19100" xr:uid="{00000000-0005-0000-0000-0000CD210000}"/>
    <cellStyle name="Calculation 3 8 2 2 4" xfId="45641" xr:uid="{00000000-0005-0000-0000-0000CE210000}"/>
    <cellStyle name="Calculation 3 8 2 2 5" xfId="58205" xr:uid="{00000000-0005-0000-0000-0000CF210000}"/>
    <cellStyle name="Calculation 3 8 2 3" xfId="7870" xr:uid="{00000000-0005-0000-0000-0000D0210000}"/>
    <cellStyle name="Calculation 3 8 2 3 2" xfId="14846" xr:uid="{00000000-0005-0000-0000-0000D1210000}"/>
    <cellStyle name="Calculation 3 8 2 3 2 2" xfId="19103" xr:uid="{00000000-0005-0000-0000-0000D2210000}"/>
    <cellStyle name="Calculation 3 8 2 3 2 3" xfId="54351" xr:uid="{00000000-0005-0000-0000-0000D3210000}"/>
    <cellStyle name="Calculation 3 8 2 3 3" xfId="19104" xr:uid="{00000000-0005-0000-0000-0000D4210000}"/>
    <cellStyle name="Calculation 3 8 2 3 4" xfId="47383" xr:uid="{00000000-0005-0000-0000-0000D5210000}"/>
    <cellStyle name="Calculation 3 8 2 3 5" xfId="59947" xr:uid="{00000000-0005-0000-0000-0000D6210000}"/>
    <cellStyle name="Calculation 3 8 2 4" xfId="10491" xr:uid="{00000000-0005-0000-0000-0000D7210000}"/>
    <cellStyle name="Calculation 3 8 2 4 2" xfId="19106" xr:uid="{00000000-0005-0000-0000-0000D8210000}"/>
    <cellStyle name="Calculation 3 8 2 4 3" xfId="49996" xr:uid="{00000000-0005-0000-0000-0000D9210000}"/>
    <cellStyle name="Calculation 3 8 2 5" xfId="18307" xr:uid="{00000000-0005-0000-0000-0000DA210000}"/>
    <cellStyle name="Calculation 3 8 3" xfId="4381" xr:uid="{00000000-0005-0000-0000-0000DB210000}"/>
    <cellStyle name="Calculation 3 8 3 2" xfId="6997" xr:uid="{00000000-0005-0000-0000-0000DC210000}"/>
    <cellStyle name="Calculation 3 8 3 2 2" xfId="13975" xr:uid="{00000000-0005-0000-0000-0000DD210000}"/>
    <cellStyle name="Calculation 3 8 3 2 2 2" xfId="19110" xr:uid="{00000000-0005-0000-0000-0000DE210000}"/>
    <cellStyle name="Calculation 3 8 3 2 2 3" xfId="53480" xr:uid="{00000000-0005-0000-0000-0000DF210000}"/>
    <cellStyle name="Calculation 3 8 3 2 3" xfId="19111" xr:uid="{00000000-0005-0000-0000-0000E0210000}"/>
    <cellStyle name="Calculation 3 8 3 2 4" xfId="46512" xr:uid="{00000000-0005-0000-0000-0000E1210000}"/>
    <cellStyle name="Calculation 3 8 3 2 5" xfId="59076" xr:uid="{00000000-0005-0000-0000-0000E2210000}"/>
    <cellStyle name="Calculation 3 8 3 3" xfId="8748" xr:uid="{00000000-0005-0000-0000-0000E3210000}"/>
    <cellStyle name="Calculation 3 8 3 3 2" xfId="15717" xr:uid="{00000000-0005-0000-0000-0000E4210000}"/>
    <cellStyle name="Calculation 3 8 3 3 2 2" xfId="19114" xr:uid="{00000000-0005-0000-0000-0000E5210000}"/>
    <cellStyle name="Calculation 3 8 3 3 2 3" xfId="55222" xr:uid="{00000000-0005-0000-0000-0000E6210000}"/>
    <cellStyle name="Calculation 3 8 3 3 3" xfId="19115" xr:uid="{00000000-0005-0000-0000-0000E7210000}"/>
    <cellStyle name="Calculation 3 8 3 3 4" xfId="48254" xr:uid="{00000000-0005-0000-0000-0000E8210000}"/>
    <cellStyle name="Calculation 3 8 3 3 5" xfId="60818" xr:uid="{00000000-0005-0000-0000-0000E9210000}"/>
    <cellStyle name="Calculation 3 8 3 4" xfId="11362" xr:uid="{00000000-0005-0000-0000-0000EA210000}"/>
    <cellStyle name="Calculation 3 8 3 4 2" xfId="19117" xr:uid="{00000000-0005-0000-0000-0000EB210000}"/>
    <cellStyle name="Calculation 3 8 3 4 3" xfId="50867" xr:uid="{00000000-0005-0000-0000-0000EC210000}"/>
    <cellStyle name="Calculation 3 8 3 5" xfId="19118" xr:uid="{00000000-0005-0000-0000-0000ED210000}"/>
    <cellStyle name="Calculation 3 8 3 6" xfId="43899" xr:uid="{00000000-0005-0000-0000-0000EE210000}"/>
    <cellStyle name="Calculation 3 8 3 7" xfId="56463" xr:uid="{00000000-0005-0000-0000-0000EF210000}"/>
    <cellStyle name="Calculation 3 8 4" xfId="5252" xr:uid="{00000000-0005-0000-0000-0000F0210000}"/>
    <cellStyle name="Calculation 3 8 4 2" xfId="12233" xr:uid="{00000000-0005-0000-0000-0000F1210000}"/>
    <cellStyle name="Calculation 3 8 4 2 2" xfId="19121" xr:uid="{00000000-0005-0000-0000-0000F2210000}"/>
    <cellStyle name="Calculation 3 8 4 2 3" xfId="51738" xr:uid="{00000000-0005-0000-0000-0000F3210000}"/>
    <cellStyle name="Calculation 3 8 4 3" xfId="19122" xr:uid="{00000000-0005-0000-0000-0000F4210000}"/>
    <cellStyle name="Calculation 3 8 4 4" xfId="44770" xr:uid="{00000000-0005-0000-0000-0000F5210000}"/>
    <cellStyle name="Calculation 3 8 4 5" xfId="57334" xr:uid="{00000000-0005-0000-0000-0000F6210000}"/>
    <cellStyle name="Calculation 3 8 5" xfId="9619" xr:uid="{00000000-0005-0000-0000-0000F7210000}"/>
    <cellStyle name="Calculation 3 8 5 2" xfId="19124" xr:uid="{00000000-0005-0000-0000-0000F8210000}"/>
    <cellStyle name="Calculation 3 8 5 3" xfId="49125" xr:uid="{00000000-0005-0000-0000-0000F9210000}"/>
    <cellStyle name="Calculation 3 8 6" xfId="16623" xr:uid="{00000000-0005-0000-0000-0000FA210000}"/>
    <cellStyle name="Calculation 3 9" xfId="1497" xr:uid="{00000000-0005-0000-0000-0000FB210000}"/>
    <cellStyle name="Calculation 3 9 2" xfId="3504" xr:uid="{00000000-0005-0000-0000-0000FC210000}"/>
    <cellStyle name="Calculation 3 9 2 2" xfId="6127" xr:uid="{00000000-0005-0000-0000-0000FD210000}"/>
    <cellStyle name="Calculation 3 9 2 2 2" xfId="13105" xr:uid="{00000000-0005-0000-0000-0000FE210000}"/>
    <cellStyle name="Calculation 3 9 2 2 2 2" xfId="19128" xr:uid="{00000000-0005-0000-0000-0000FF210000}"/>
    <cellStyle name="Calculation 3 9 2 2 2 3" xfId="52610" xr:uid="{00000000-0005-0000-0000-000000220000}"/>
    <cellStyle name="Calculation 3 9 2 2 3" xfId="19129" xr:uid="{00000000-0005-0000-0000-000001220000}"/>
    <cellStyle name="Calculation 3 9 2 2 4" xfId="45642" xr:uid="{00000000-0005-0000-0000-000002220000}"/>
    <cellStyle name="Calculation 3 9 2 2 5" xfId="58206" xr:uid="{00000000-0005-0000-0000-000003220000}"/>
    <cellStyle name="Calculation 3 9 2 3" xfId="7871" xr:uid="{00000000-0005-0000-0000-000004220000}"/>
    <cellStyle name="Calculation 3 9 2 3 2" xfId="14847" xr:uid="{00000000-0005-0000-0000-000005220000}"/>
    <cellStyle name="Calculation 3 9 2 3 2 2" xfId="19132" xr:uid="{00000000-0005-0000-0000-000006220000}"/>
    <cellStyle name="Calculation 3 9 2 3 2 3" xfId="54352" xr:uid="{00000000-0005-0000-0000-000007220000}"/>
    <cellStyle name="Calculation 3 9 2 3 3" xfId="19133" xr:uid="{00000000-0005-0000-0000-000008220000}"/>
    <cellStyle name="Calculation 3 9 2 3 4" xfId="47384" xr:uid="{00000000-0005-0000-0000-000009220000}"/>
    <cellStyle name="Calculation 3 9 2 3 5" xfId="59948" xr:uid="{00000000-0005-0000-0000-00000A220000}"/>
    <cellStyle name="Calculation 3 9 2 4" xfId="10492" xr:uid="{00000000-0005-0000-0000-00000B220000}"/>
    <cellStyle name="Calculation 3 9 2 4 2" xfId="19135" xr:uid="{00000000-0005-0000-0000-00000C220000}"/>
    <cellStyle name="Calculation 3 9 2 4 3" xfId="49997" xr:uid="{00000000-0005-0000-0000-00000D220000}"/>
    <cellStyle name="Calculation 3 9 2 5" xfId="18308" xr:uid="{00000000-0005-0000-0000-00000E220000}"/>
    <cellStyle name="Calculation 3 9 3" xfId="4382" xr:uid="{00000000-0005-0000-0000-00000F220000}"/>
    <cellStyle name="Calculation 3 9 3 2" xfId="6998" xr:uid="{00000000-0005-0000-0000-000010220000}"/>
    <cellStyle name="Calculation 3 9 3 2 2" xfId="13976" xr:uid="{00000000-0005-0000-0000-000011220000}"/>
    <cellStyle name="Calculation 3 9 3 2 2 2" xfId="19137" xr:uid="{00000000-0005-0000-0000-000012220000}"/>
    <cellStyle name="Calculation 3 9 3 2 2 3" xfId="53481" xr:uid="{00000000-0005-0000-0000-000013220000}"/>
    <cellStyle name="Calculation 3 9 3 2 3" xfId="19138" xr:uid="{00000000-0005-0000-0000-000014220000}"/>
    <cellStyle name="Calculation 3 9 3 2 4" xfId="46513" xr:uid="{00000000-0005-0000-0000-000015220000}"/>
    <cellStyle name="Calculation 3 9 3 2 5" xfId="59077" xr:uid="{00000000-0005-0000-0000-000016220000}"/>
    <cellStyle name="Calculation 3 9 3 3" xfId="8749" xr:uid="{00000000-0005-0000-0000-000017220000}"/>
    <cellStyle name="Calculation 3 9 3 3 2" xfId="15718" xr:uid="{00000000-0005-0000-0000-000018220000}"/>
    <cellStyle name="Calculation 3 9 3 3 2 2" xfId="19139" xr:uid="{00000000-0005-0000-0000-000019220000}"/>
    <cellStyle name="Calculation 3 9 3 3 2 3" xfId="55223" xr:uid="{00000000-0005-0000-0000-00001A220000}"/>
    <cellStyle name="Calculation 3 9 3 3 3" xfId="19140" xr:uid="{00000000-0005-0000-0000-00001B220000}"/>
    <cellStyle name="Calculation 3 9 3 3 4" xfId="48255" xr:uid="{00000000-0005-0000-0000-00001C220000}"/>
    <cellStyle name="Calculation 3 9 3 3 5" xfId="60819" xr:uid="{00000000-0005-0000-0000-00001D220000}"/>
    <cellStyle name="Calculation 3 9 3 4" xfId="11363" xr:uid="{00000000-0005-0000-0000-00001E220000}"/>
    <cellStyle name="Calculation 3 9 3 4 2" xfId="19141" xr:uid="{00000000-0005-0000-0000-00001F220000}"/>
    <cellStyle name="Calculation 3 9 3 4 3" xfId="50868" xr:uid="{00000000-0005-0000-0000-000020220000}"/>
    <cellStyle name="Calculation 3 9 3 5" xfId="19142" xr:uid="{00000000-0005-0000-0000-000021220000}"/>
    <cellStyle name="Calculation 3 9 3 6" xfId="43900" xr:uid="{00000000-0005-0000-0000-000022220000}"/>
    <cellStyle name="Calculation 3 9 3 7" xfId="56464" xr:uid="{00000000-0005-0000-0000-000023220000}"/>
    <cellStyle name="Calculation 3 9 4" xfId="5253" xr:uid="{00000000-0005-0000-0000-000024220000}"/>
    <cellStyle name="Calculation 3 9 4 2" xfId="12234" xr:uid="{00000000-0005-0000-0000-000025220000}"/>
    <cellStyle name="Calculation 3 9 4 2 2" xfId="19144" xr:uid="{00000000-0005-0000-0000-000026220000}"/>
    <cellStyle name="Calculation 3 9 4 2 3" xfId="51739" xr:uid="{00000000-0005-0000-0000-000027220000}"/>
    <cellStyle name="Calculation 3 9 4 3" xfId="19145" xr:uid="{00000000-0005-0000-0000-000028220000}"/>
    <cellStyle name="Calculation 3 9 4 4" xfId="44771" xr:uid="{00000000-0005-0000-0000-000029220000}"/>
    <cellStyle name="Calculation 3 9 4 5" xfId="57335" xr:uid="{00000000-0005-0000-0000-00002A220000}"/>
    <cellStyle name="Calculation 3 9 5" xfId="9620" xr:uid="{00000000-0005-0000-0000-00002B220000}"/>
    <cellStyle name="Calculation 3 9 5 2" xfId="19146" xr:uid="{00000000-0005-0000-0000-00002C220000}"/>
    <cellStyle name="Calculation 3 9 5 3" xfId="49126" xr:uid="{00000000-0005-0000-0000-00002D220000}"/>
    <cellStyle name="Calculation 3 9 6" xfId="16624" xr:uid="{00000000-0005-0000-0000-00002E220000}"/>
    <cellStyle name="Calculation 30" xfId="1498" xr:uid="{00000000-0005-0000-0000-00002F220000}"/>
    <cellStyle name="Calculation 31" xfId="1499" xr:uid="{00000000-0005-0000-0000-000030220000}"/>
    <cellStyle name="Calculation 32" xfId="1500" xr:uid="{00000000-0005-0000-0000-000031220000}"/>
    <cellStyle name="Calculation 33" xfId="1501" xr:uid="{00000000-0005-0000-0000-000032220000}"/>
    <cellStyle name="Calculation 34" xfId="1502" xr:uid="{00000000-0005-0000-0000-000033220000}"/>
    <cellStyle name="Calculation 35" xfId="1503" xr:uid="{00000000-0005-0000-0000-000034220000}"/>
    <cellStyle name="Calculation 36" xfId="1504" xr:uid="{00000000-0005-0000-0000-000035220000}"/>
    <cellStyle name="Calculation 37" xfId="1505" xr:uid="{00000000-0005-0000-0000-000036220000}"/>
    <cellStyle name="Calculation 38" xfId="1506" xr:uid="{00000000-0005-0000-0000-000037220000}"/>
    <cellStyle name="Calculation 38 2" xfId="19150" xr:uid="{00000000-0005-0000-0000-000038220000}"/>
    <cellStyle name="Calculation 39" xfId="1507" xr:uid="{00000000-0005-0000-0000-000039220000}"/>
    <cellStyle name="Calculation 39 2" xfId="19151" xr:uid="{00000000-0005-0000-0000-00003A220000}"/>
    <cellStyle name="Calculation 4" xfId="1508" xr:uid="{00000000-0005-0000-0000-00003B220000}"/>
    <cellStyle name="Calculation 4 10" xfId="1509" xr:uid="{00000000-0005-0000-0000-00003C220000}"/>
    <cellStyle name="Calculation 4 10 2" xfId="3506" xr:uid="{00000000-0005-0000-0000-00003D220000}"/>
    <cellStyle name="Calculation 4 10 2 2" xfId="6129" xr:uid="{00000000-0005-0000-0000-00003E220000}"/>
    <cellStyle name="Calculation 4 10 2 2 2" xfId="13107" xr:uid="{00000000-0005-0000-0000-00003F220000}"/>
    <cellStyle name="Calculation 4 10 2 2 2 2" xfId="19157" xr:uid="{00000000-0005-0000-0000-000040220000}"/>
    <cellStyle name="Calculation 4 10 2 2 2 3" xfId="19156" xr:uid="{00000000-0005-0000-0000-000041220000}"/>
    <cellStyle name="Calculation 4 10 2 2 2 4" xfId="52612" xr:uid="{00000000-0005-0000-0000-000042220000}"/>
    <cellStyle name="Calculation 4 10 2 2 3" xfId="19158" xr:uid="{00000000-0005-0000-0000-000043220000}"/>
    <cellStyle name="Calculation 4 10 2 2 4" xfId="19155" xr:uid="{00000000-0005-0000-0000-000044220000}"/>
    <cellStyle name="Calculation 4 10 2 2 5" xfId="45644" xr:uid="{00000000-0005-0000-0000-000045220000}"/>
    <cellStyle name="Calculation 4 10 2 2 6" xfId="58208" xr:uid="{00000000-0005-0000-0000-000046220000}"/>
    <cellStyle name="Calculation 4 10 2 3" xfId="7873" xr:uid="{00000000-0005-0000-0000-000047220000}"/>
    <cellStyle name="Calculation 4 10 2 3 2" xfId="14849" xr:uid="{00000000-0005-0000-0000-000048220000}"/>
    <cellStyle name="Calculation 4 10 2 3 2 2" xfId="19161" xr:uid="{00000000-0005-0000-0000-000049220000}"/>
    <cellStyle name="Calculation 4 10 2 3 2 3" xfId="19160" xr:uid="{00000000-0005-0000-0000-00004A220000}"/>
    <cellStyle name="Calculation 4 10 2 3 2 4" xfId="54354" xr:uid="{00000000-0005-0000-0000-00004B220000}"/>
    <cellStyle name="Calculation 4 10 2 3 3" xfId="19162" xr:uid="{00000000-0005-0000-0000-00004C220000}"/>
    <cellStyle name="Calculation 4 10 2 3 4" xfId="19159" xr:uid="{00000000-0005-0000-0000-00004D220000}"/>
    <cellStyle name="Calculation 4 10 2 3 5" xfId="47386" xr:uid="{00000000-0005-0000-0000-00004E220000}"/>
    <cellStyle name="Calculation 4 10 2 3 6" xfId="59950" xr:uid="{00000000-0005-0000-0000-00004F220000}"/>
    <cellStyle name="Calculation 4 10 2 4" xfId="10494" xr:uid="{00000000-0005-0000-0000-000050220000}"/>
    <cellStyle name="Calculation 4 10 2 4 2" xfId="19164" xr:uid="{00000000-0005-0000-0000-000051220000}"/>
    <cellStyle name="Calculation 4 10 2 4 3" xfId="19163" xr:uid="{00000000-0005-0000-0000-000052220000}"/>
    <cellStyle name="Calculation 4 10 2 4 4" xfId="49999" xr:uid="{00000000-0005-0000-0000-000053220000}"/>
    <cellStyle name="Calculation 4 10 2 5" xfId="19154" xr:uid="{00000000-0005-0000-0000-000054220000}"/>
    <cellStyle name="Calculation 4 10 2 6" xfId="18313" xr:uid="{00000000-0005-0000-0000-000055220000}"/>
    <cellStyle name="Calculation 4 10 3" xfId="4384" xr:uid="{00000000-0005-0000-0000-000056220000}"/>
    <cellStyle name="Calculation 4 10 3 2" xfId="7000" xr:uid="{00000000-0005-0000-0000-000057220000}"/>
    <cellStyle name="Calculation 4 10 3 2 2" xfId="13978" xr:uid="{00000000-0005-0000-0000-000058220000}"/>
    <cellStyle name="Calculation 4 10 3 2 2 2" xfId="19168" xr:uid="{00000000-0005-0000-0000-000059220000}"/>
    <cellStyle name="Calculation 4 10 3 2 2 3" xfId="19167" xr:uid="{00000000-0005-0000-0000-00005A220000}"/>
    <cellStyle name="Calculation 4 10 3 2 2 4" xfId="53483" xr:uid="{00000000-0005-0000-0000-00005B220000}"/>
    <cellStyle name="Calculation 4 10 3 2 3" xfId="19169" xr:uid="{00000000-0005-0000-0000-00005C220000}"/>
    <cellStyle name="Calculation 4 10 3 2 4" xfId="19166" xr:uid="{00000000-0005-0000-0000-00005D220000}"/>
    <cellStyle name="Calculation 4 10 3 2 5" xfId="46515" xr:uid="{00000000-0005-0000-0000-00005E220000}"/>
    <cellStyle name="Calculation 4 10 3 2 6" xfId="59079" xr:uid="{00000000-0005-0000-0000-00005F220000}"/>
    <cellStyle name="Calculation 4 10 3 3" xfId="8751" xr:uid="{00000000-0005-0000-0000-000060220000}"/>
    <cellStyle name="Calculation 4 10 3 3 2" xfId="15720" xr:uid="{00000000-0005-0000-0000-000061220000}"/>
    <cellStyle name="Calculation 4 10 3 3 2 2" xfId="19172" xr:uid="{00000000-0005-0000-0000-000062220000}"/>
    <cellStyle name="Calculation 4 10 3 3 2 3" xfId="19171" xr:uid="{00000000-0005-0000-0000-000063220000}"/>
    <cellStyle name="Calculation 4 10 3 3 2 4" xfId="55225" xr:uid="{00000000-0005-0000-0000-000064220000}"/>
    <cellStyle name="Calculation 4 10 3 3 3" xfId="19173" xr:uid="{00000000-0005-0000-0000-000065220000}"/>
    <cellStyle name="Calculation 4 10 3 3 4" xfId="19170" xr:uid="{00000000-0005-0000-0000-000066220000}"/>
    <cellStyle name="Calculation 4 10 3 3 5" xfId="48257" xr:uid="{00000000-0005-0000-0000-000067220000}"/>
    <cellStyle name="Calculation 4 10 3 3 6" xfId="60821" xr:uid="{00000000-0005-0000-0000-000068220000}"/>
    <cellStyle name="Calculation 4 10 3 4" xfId="11365" xr:uid="{00000000-0005-0000-0000-000069220000}"/>
    <cellStyle name="Calculation 4 10 3 4 2" xfId="19175" xr:uid="{00000000-0005-0000-0000-00006A220000}"/>
    <cellStyle name="Calculation 4 10 3 4 3" xfId="19174" xr:uid="{00000000-0005-0000-0000-00006B220000}"/>
    <cellStyle name="Calculation 4 10 3 4 4" xfId="50870" xr:uid="{00000000-0005-0000-0000-00006C220000}"/>
    <cellStyle name="Calculation 4 10 3 5" xfId="19176" xr:uid="{00000000-0005-0000-0000-00006D220000}"/>
    <cellStyle name="Calculation 4 10 3 6" xfId="19165" xr:uid="{00000000-0005-0000-0000-00006E220000}"/>
    <cellStyle name="Calculation 4 10 3 7" xfId="43902" xr:uid="{00000000-0005-0000-0000-00006F220000}"/>
    <cellStyle name="Calculation 4 10 3 8" xfId="56466" xr:uid="{00000000-0005-0000-0000-000070220000}"/>
    <cellStyle name="Calculation 4 10 4" xfId="5255" xr:uid="{00000000-0005-0000-0000-000071220000}"/>
    <cellStyle name="Calculation 4 10 4 2" xfId="12236" xr:uid="{00000000-0005-0000-0000-000072220000}"/>
    <cellStyle name="Calculation 4 10 4 2 2" xfId="19179" xr:uid="{00000000-0005-0000-0000-000073220000}"/>
    <cellStyle name="Calculation 4 10 4 2 3" xfId="19178" xr:uid="{00000000-0005-0000-0000-000074220000}"/>
    <cellStyle name="Calculation 4 10 4 2 4" xfId="51741" xr:uid="{00000000-0005-0000-0000-000075220000}"/>
    <cellStyle name="Calculation 4 10 4 3" xfId="19180" xr:uid="{00000000-0005-0000-0000-000076220000}"/>
    <cellStyle name="Calculation 4 10 4 4" xfId="19177" xr:uid="{00000000-0005-0000-0000-000077220000}"/>
    <cellStyle name="Calculation 4 10 4 5" xfId="44773" xr:uid="{00000000-0005-0000-0000-000078220000}"/>
    <cellStyle name="Calculation 4 10 4 6" xfId="57337" xr:uid="{00000000-0005-0000-0000-000079220000}"/>
    <cellStyle name="Calculation 4 10 5" xfId="9622" xr:uid="{00000000-0005-0000-0000-00007A220000}"/>
    <cellStyle name="Calculation 4 10 5 2" xfId="19182" xr:uid="{00000000-0005-0000-0000-00007B220000}"/>
    <cellStyle name="Calculation 4 10 5 3" xfId="19181" xr:uid="{00000000-0005-0000-0000-00007C220000}"/>
    <cellStyle name="Calculation 4 10 5 4" xfId="49128" xr:uid="{00000000-0005-0000-0000-00007D220000}"/>
    <cellStyle name="Calculation 4 10 6" xfId="19153" xr:uid="{00000000-0005-0000-0000-00007E220000}"/>
    <cellStyle name="Calculation 4 10 7" xfId="16626" xr:uid="{00000000-0005-0000-0000-00007F220000}"/>
    <cellStyle name="Calculation 4 11" xfId="3505" xr:uid="{00000000-0005-0000-0000-000080220000}"/>
    <cellStyle name="Calculation 4 11 2" xfId="6128" xr:uid="{00000000-0005-0000-0000-000081220000}"/>
    <cellStyle name="Calculation 4 11 2 2" xfId="13106" xr:uid="{00000000-0005-0000-0000-000082220000}"/>
    <cellStyle name="Calculation 4 11 2 2 2" xfId="19186" xr:uid="{00000000-0005-0000-0000-000083220000}"/>
    <cellStyle name="Calculation 4 11 2 2 3" xfId="19185" xr:uid="{00000000-0005-0000-0000-000084220000}"/>
    <cellStyle name="Calculation 4 11 2 2 4" xfId="52611" xr:uid="{00000000-0005-0000-0000-000085220000}"/>
    <cellStyle name="Calculation 4 11 2 3" xfId="19187" xr:uid="{00000000-0005-0000-0000-000086220000}"/>
    <cellStyle name="Calculation 4 11 2 4" xfId="19184" xr:uid="{00000000-0005-0000-0000-000087220000}"/>
    <cellStyle name="Calculation 4 11 2 5" xfId="45643" xr:uid="{00000000-0005-0000-0000-000088220000}"/>
    <cellStyle name="Calculation 4 11 2 6" xfId="58207" xr:uid="{00000000-0005-0000-0000-000089220000}"/>
    <cellStyle name="Calculation 4 11 3" xfId="7872" xr:uid="{00000000-0005-0000-0000-00008A220000}"/>
    <cellStyle name="Calculation 4 11 3 2" xfId="14848" xr:uid="{00000000-0005-0000-0000-00008B220000}"/>
    <cellStyle name="Calculation 4 11 3 2 2" xfId="19190" xr:uid="{00000000-0005-0000-0000-00008C220000}"/>
    <cellStyle name="Calculation 4 11 3 2 3" xfId="19189" xr:uid="{00000000-0005-0000-0000-00008D220000}"/>
    <cellStyle name="Calculation 4 11 3 2 4" xfId="54353" xr:uid="{00000000-0005-0000-0000-00008E220000}"/>
    <cellStyle name="Calculation 4 11 3 3" xfId="19191" xr:uid="{00000000-0005-0000-0000-00008F220000}"/>
    <cellStyle name="Calculation 4 11 3 4" xfId="19188" xr:uid="{00000000-0005-0000-0000-000090220000}"/>
    <cellStyle name="Calculation 4 11 3 5" xfId="47385" xr:uid="{00000000-0005-0000-0000-000091220000}"/>
    <cellStyle name="Calculation 4 11 3 6" xfId="59949" xr:uid="{00000000-0005-0000-0000-000092220000}"/>
    <cellStyle name="Calculation 4 11 4" xfId="10493" xr:uid="{00000000-0005-0000-0000-000093220000}"/>
    <cellStyle name="Calculation 4 11 4 2" xfId="19193" xr:uid="{00000000-0005-0000-0000-000094220000}"/>
    <cellStyle name="Calculation 4 11 4 3" xfId="19192" xr:uid="{00000000-0005-0000-0000-000095220000}"/>
    <cellStyle name="Calculation 4 11 4 4" xfId="49998" xr:uid="{00000000-0005-0000-0000-000096220000}"/>
    <cellStyle name="Calculation 4 11 5" xfId="19183" xr:uid="{00000000-0005-0000-0000-000097220000}"/>
    <cellStyle name="Calculation 4 11 6" xfId="18311" xr:uid="{00000000-0005-0000-0000-000098220000}"/>
    <cellStyle name="Calculation 4 12" xfId="4383" xr:uid="{00000000-0005-0000-0000-000099220000}"/>
    <cellStyle name="Calculation 4 12 2" xfId="6999" xr:uid="{00000000-0005-0000-0000-00009A220000}"/>
    <cellStyle name="Calculation 4 12 2 2" xfId="13977" xr:uid="{00000000-0005-0000-0000-00009B220000}"/>
    <cellStyle name="Calculation 4 12 2 2 2" xfId="19197" xr:uid="{00000000-0005-0000-0000-00009C220000}"/>
    <cellStyle name="Calculation 4 12 2 2 3" xfId="19196" xr:uid="{00000000-0005-0000-0000-00009D220000}"/>
    <cellStyle name="Calculation 4 12 2 2 4" xfId="53482" xr:uid="{00000000-0005-0000-0000-00009E220000}"/>
    <cellStyle name="Calculation 4 12 2 3" xfId="19198" xr:uid="{00000000-0005-0000-0000-00009F220000}"/>
    <cellStyle name="Calculation 4 12 2 4" xfId="19195" xr:uid="{00000000-0005-0000-0000-0000A0220000}"/>
    <cellStyle name="Calculation 4 12 2 5" xfId="46514" xr:uid="{00000000-0005-0000-0000-0000A1220000}"/>
    <cellStyle name="Calculation 4 12 2 6" xfId="59078" xr:uid="{00000000-0005-0000-0000-0000A2220000}"/>
    <cellStyle name="Calculation 4 12 3" xfId="8750" xr:uid="{00000000-0005-0000-0000-0000A3220000}"/>
    <cellStyle name="Calculation 4 12 3 2" xfId="15719" xr:uid="{00000000-0005-0000-0000-0000A4220000}"/>
    <cellStyle name="Calculation 4 12 3 2 2" xfId="19201" xr:uid="{00000000-0005-0000-0000-0000A5220000}"/>
    <cellStyle name="Calculation 4 12 3 2 3" xfId="19200" xr:uid="{00000000-0005-0000-0000-0000A6220000}"/>
    <cellStyle name="Calculation 4 12 3 2 4" xfId="55224" xr:uid="{00000000-0005-0000-0000-0000A7220000}"/>
    <cellStyle name="Calculation 4 12 3 3" xfId="19202" xr:uid="{00000000-0005-0000-0000-0000A8220000}"/>
    <cellStyle name="Calculation 4 12 3 4" xfId="19199" xr:uid="{00000000-0005-0000-0000-0000A9220000}"/>
    <cellStyle name="Calculation 4 12 3 5" xfId="48256" xr:uid="{00000000-0005-0000-0000-0000AA220000}"/>
    <cellStyle name="Calculation 4 12 3 6" xfId="60820" xr:uid="{00000000-0005-0000-0000-0000AB220000}"/>
    <cellStyle name="Calculation 4 12 4" xfId="11364" xr:uid="{00000000-0005-0000-0000-0000AC220000}"/>
    <cellStyle name="Calculation 4 12 4 2" xfId="19204" xr:uid="{00000000-0005-0000-0000-0000AD220000}"/>
    <cellStyle name="Calculation 4 12 4 3" xfId="19203" xr:uid="{00000000-0005-0000-0000-0000AE220000}"/>
    <cellStyle name="Calculation 4 12 4 4" xfId="50869" xr:uid="{00000000-0005-0000-0000-0000AF220000}"/>
    <cellStyle name="Calculation 4 12 5" xfId="19205" xr:uid="{00000000-0005-0000-0000-0000B0220000}"/>
    <cellStyle name="Calculation 4 12 6" xfId="19194" xr:uid="{00000000-0005-0000-0000-0000B1220000}"/>
    <cellStyle name="Calculation 4 12 7" xfId="43901" xr:uid="{00000000-0005-0000-0000-0000B2220000}"/>
    <cellStyle name="Calculation 4 12 8" xfId="56465" xr:uid="{00000000-0005-0000-0000-0000B3220000}"/>
    <cellStyle name="Calculation 4 13" xfId="5254" xr:uid="{00000000-0005-0000-0000-0000B4220000}"/>
    <cellStyle name="Calculation 4 13 2" xfId="12235" xr:uid="{00000000-0005-0000-0000-0000B5220000}"/>
    <cellStyle name="Calculation 4 13 2 2" xfId="19208" xr:uid="{00000000-0005-0000-0000-0000B6220000}"/>
    <cellStyle name="Calculation 4 13 2 3" xfId="19207" xr:uid="{00000000-0005-0000-0000-0000B7220000}"/>
    <cellStyle name="Calculation 4 13 2 4" xfId="51740" xr:uid="{00000000-0005-0000-0000-0000B8220000}"/>
    <cellStyle name="Calculation 4 13 3" xfId="19209" xr:uid="{00000000-0005-0000-0000-0000B9220000}"/>
    <cellStyle name="Calculation 4 13 4" xfId="19206" xr:uid="{00000000-0005-0000-0000-0000BA220000}"/>
    <cellStyle name="Calculation 4 13 5" xfId="44772" xr:uid="{00000000-0005-0000-0000-0000BB220000}"/>
    <cellStyle name="Calculation 4 13 6" xfId="57336" xr:uid="{00000000-0005-0000-0000-0000BC220000}"/>
    <cellStyle name="Calculation 4 14" xfId="9621" xr:uid="{00000000-0005-0000-0000-0000BD220000}"/>
    <cellStyle name="Calculation 4 14 2" xfId="19211" xr:uid="{00000000-0005-0000-0000-0000BE220000}"/>
    <cellStyle name="Calculation 4 14 3" xfId="19210" xr:uid="{00000000-0005-0000-0000-0000BF220000}"/>
    <cellStyle name="Calculation 4 14 4" xfId="49127" xr:uid="{00000000-0005-0000-0000-0000C0220000}"/>
    <cellStyle name="Calculation 4 15" xfId="19152" xr:uid="{00000000-0005-0000-0000-0000C1220000}"/>
    <cellStyle name="Calculation 4 16" xfId="16625" xr:uid="{00000000-0005-0000-0000-0000C2220000}"/>
    <cellStyle name="Calculation 4 2" xfId="1510" xr:uid="{00000000-0005-0000-0000-0000C3220000}"/>
    <cellStyle name="Calculation 4 2 2" xfId="1511" xr:uid="{00000000-0005-0000-0000-0000C4220000}"/>
    <cellStyle name="Calculation 4 2 2 2" xfId="3508" xr:uid="{00000000-0005-0000-0000-0000C5220000}"/>
    <cellStyle name="Calculation 4 2 2 2 2" xfId="6131" xr:uid="{00000000-0005-0000-0000-0000C6220000}"/>
    <cellStyle name="Calculation 4 2 2 2 2 2" xfId="13109" xr:uid="{00000000-0005-0000-0000-0000C7220000}"/>
    <cellStyle name="Calculation 4 2 2 2 2 2 2" xfId="19217" xr:uid="{00000000-0005-0000-0000-0000C8220000}"/>
    <cellStyle name="Calculation 4 2 2 2 2 2 3" xfId="19216" xr:uid="{00000000-0005-0000-0000-0000C9220000}"/>
    <cellStyle name="Calculation 4 2 2 2 2 2 4" xfId="52614" xr:uid="{00000000-0005-0000-0000-0000CA220000}"/>
    <cellStyle name="Calculation 4 2 2 2 2 3" xfId="19218" xr:uid="{00000000-0005-0000-0000-0000CB220000}"/>
    <cellStyle name="Calculation 4 2 2 2 2 4" xfId="19215" xr:uid="{00000000-0005-0000-0000-0000CC220000}"/>
    <cellStyle name="Calculation 4 2 2 2 2 5" xfId="45646" xr:uid="{00000000-0005-0000-0000-0000CD220000}"/>
    <cellStyle name="Calculation 4 2 2 2 2 6" xfId="58210" xr:uid="{00000000-0005-0000-0000-0000CE220000}"/>
    <cellStyle name="Calculation 4 2 2 2 3" xfId="7875" xr:uid="{00000000-0005-0000-0000-0000CF220000}"/>
    <cellStyle name="Calculation 4 2 2 2 3 2" xfId="14851" xr:uid="{00000000-0005-0000-0000-0000D0220000}"/>
    <cellStyle name="Calculation 4 2 2 2 3 2 2" xfId="19221" xr:uid="{00000000-0005-0000-0000-0000D1220000}"/>
    <cellStyle name="Calculation 4 2 2 2 3 2 3" xfId="19220" xr:uid="{00000000-0005-0000-0000-0000D2220000}"/>
    <cellStyle name="Calculation 4 2 2 2 3 2 4" xfId="54356" xr:uid="{00000000-0005-0000-0000-0000D3220000}"/>
    <cellStyle name="Calculation 4 2 2 2 3 3" xfId="19222" xr:uid="{00000000-0005-0000-0000-0000D4220000}"/>
    <cellStyle name="Calculation 4 2 2 2 3 4" xfId="19219" xr:uid="{00000000-0005-0000-0000-0000D5220000}"/>
    <cellStyle name="Calculation 4 2 2 2 3 5" xfId="47388" xr:uid="{00000000-0005-0000-0000-0000D6220000}"/>
    <cellStyle name="Calculation 4 2 2 2 3 6" xfId="59952" xr:uid="{00000000-0005-0000-0000-0000D7220000}"/>
    <cellStyle name="Calculation 4 2 2 2 4" xfId="10496" xr:uid="{00000000-0005-0000-0000-0000D8220000}"/>
    <cellStyle name="Calculation 4 2 2 2 4 2" xfId="19224" xr:uid="{00000000-0005-0000-0000-0000D9220000}"/>
    <cellStyle name="Calculation 4 2 2 2 4 3" xfId="19223" xr:uid="{00000000-0005-0000-0000-0000DA220000}"/>
    <cellStyle name="Calculation 4 2 2 2 4 4" xfId="50001" xr:uid="{00000000-0005-0000-0000-0000DB220000}"/>
    <cellStyle name="Calculation 4 2 2 2 5" xfId="19214" xr:uid="{00000000-0005-0000-0000-0000DC220000}"/>
    <cellStyle name="Calculation 4 2 2 2 6" xfId="18315" xr:uid="{00000000-0005-0000-0000-0000DD220000}"/>
    <cellStyle name="Calculation 4 2 2 3" xfId="4386" xr:uid="{00000000-0005-0000-0000-0000DE220000}"/>
    <cellStyle name="Calculation 4 2 2 3 2" xfId="7002" xr:uid="{00000000-0005-0000-0000-0000DF220000}"/>
    <cellStyle name="Calculation 4 2 2 3 2 2" xfId="13980" xr:uid="{00000000-0005-0000-0000-0000E0220000}"/>
    <cellStyle name="Calculation 4 2 2 3 2 2 2" xfId="19228" xr:uid="{00000000-0005-0000-0000-0000E1220000}"/>
    <cellStyle name="Calculation 4 2 2 3 2 2 3" xfId="19227" xr:uid="{00000000-0005-0000-0000-0000E2220000}"/>
    <cellStyle name="Calculation 4 2 2 3 2 2 4" xfId="53485" xr:uid="{00000000-0005-0000-0000-0000E3220000}"/>
    <cellStyle name="Calculation 4 2 2 3 2 3" xfId="19229" xr:uid="{00000000-0005-0000-0000-0000E4220000}"/>
    <cellStyle name="Calculation 4 2 2 3 2 4" xfId="19226" xr:uid="{00000000-0005-0000-0000-0000E5220000}"/>
    <cellStyle name="Calculation 4 2 2 3 2 5" xfId="46517" xr:uid="{00000000-0005-0000-0000-0000E6220000}"/>
    <cellStyle name="Calculation 4 2 2 3 2 6" xfId="59081" xr:uid="{00000000-0005-0000-0000-0000E7220000}"/>
    <cellStyle name="Calculation 4 2 2 3 3" xfId="8753" xr:uid="{00000000-0005-0000-0000-0000E8220000}"/>
    <cellStyle name="Calculation 4 2 2 3 3 2" xfId="15722" xr:uid="{00000000-0005-0000-0000-0000E9220000}"/>
    <cellStyle name="Calculation 4 2 2 3 3 2 2" xfId="19232" xr:uid="{00000000-0005-0000-0000-0000EA220000}"/>
    <cellStyle name="Calculation 4 2 2 3 3 2 3" xfId="19231" xr:uid="{00000000-0005-0000-0000-0000EB220000}"/>
    <cellStyle name="Calculation 4 2 2 3 3 2 4" xfId="55227" xr:uid="{00000000-0005-0000-0000-0000EC220000}"/>
    <cellStyle name="Calculation 4 2 2 3 3 3" xfId="19233" xr:uid="{00000000-0005-0000-0000-0000ED220000}"/>
    <cellStyle name="Calculation 4 2 2 3 3 4" xfId="19230" xr:uid="{00000000-0005-0000-0000-0000EE220000}"/>
    <cellStyle name="Calculation 4 2 2 3 3 5" xfId="48259" xr:uid="{00000000-0005-0000-0000-0000EF220000}"/>
    <cellStyle name="Calculation 4 2 2 3 3 6" xfId="60823" xr:uid="{00000000-0005-0000-0000-0000F0220000}"/>
    <cellStyle name="Calculation 4 2 2 3 4" xfId="11367" xr:uid="{00000000-0005-0000-0000-0000F1220000}"/>
    <cellStyle name="Calculation 4 2 2 3 4 2" xfId="19235" xr:uid="{00000000-0005-0000-0000-0000F2220000}"/>
    <cellStyle name="Calculation 4 2 2 3 4 3" xfId="19234" xr:uid="{00000000-0005-0000-0000-0000F3220000}"/>
    <cellStyle name="Calculation 4 2 2 3 4 4" xfId="50872" xr:uid="{00000000-0005-0000-0000-0000F4220000}"/>
    <cellStyle name="Calculation 4 2 2 3 5" xfId="19236" xr:uid="{00000000-0005-0000-0000-0000F5220000}"/>
    <cellStyle name="Calculation 4 2 2 3 6" xfId="19225" xr:uid="{00000000-0005-0000-0000-0000F6220000}"/>
    <cellStyle name="Calculation 4 2 2 3 7" xfId="43904" xr:uid="{00000000-0005-0000-0000-0000F7220000}"/>
    <cellStyle name="Calculation 4 2 2 3 8" xfId="56468" xr:uid="{00000000-0005-0000-0000-0000F8220000}"/>
    <cellStyle name="Calculation 4 2 2 4" xfId="5257" xr:uid="{00000000-0005-0000-0000-0000F9220000}"/>
    <cellStyle name="Calculation 4 2 2 4 2" xfId="12238" xr:uid="{00000000-0005-0000-0000-0000FA220000}"/>
    <cellStyle name="Calculation 4 2 2 4 2 2" xfId="19239" xr:uid="{00000000-0005-0000-0000-0000FB220000}"/>
    <cellStyle name="Calculation 4 2 2 4 2 3" xfId="19238" xr:uid="{00000000-0005-0000-0000-0000FC220000}"/>
    <cellStyle name="Calculation 4 2 2 4 2 4" xfId="51743" xr:uid="{00000000-0005-0000-0000-0000FD220000}"/>
    <cellStyle name="Calculation 4 2 2 4 3" xfId="19240" xr:uid="{00000000-0005-0000-0000-0000FE220000}"/>
    <cellStyle name="Calculation 4 2 2 4 4" xfId="19237" xr:uid="{00000000-0005-0000-0000-0000FF220000}"/>
    <cellStyle name="Calculation 4 2 2 4 5" xfId="44775" xr:uid="{00000000-0005-0000-0000-000000230000}"/>
    <cellStyle name="Calculation 4 2 2 4 6" xfId="57339" xr:uid="{00000000-0005-0000-0000-000001230000}"/>
    <cellStyle name="Calculation 4 2 2 5" xfId="9624" xr:uid="{00000000-0005-0000-0000-000002230000}"/>
    <cellStyle name="Calculation 4 2 2 5 2" xfId="19242" xr:uid="{00000000-0005-0000-0000-000003230000}"/>
    <cellStyle name="Calculation 4 2 2 5 3" xfId="19241" xr:uid="{00000000-0005-0000-0000-000004230000}"/>
    <cellStyle name="Calculation 4 2 2 5 4" xfId="49130" xr:uid="{00000000-0005-0000-0000-000005230000}"/>
    <cellStyle name="Calculation 4 2 2 6" xfId="19213" xr:uid="{00000000-0005-0000-0000-000006230000}"/>
    <cellStyle name="Calculation 4 2 2 7" xfId="16628" xr:uid="{00000000-0005-0000-0000-000007230000}"/>
    <cellStyle name="Calculation 4 2 3" xfId="3507" xr:uid="{00000000-0005-0000-0000-000008230000}"/>
    <cellStyle name="Calculation 4 2 3 2" xfId="6130" xr:uid="{00000000-0005-0000-0000-000009230000}"/>
    <cellStyle name="Calculation 4 2 3 2 2" xfId="13108" xr:uid="{00000000-0005-0000-0000-00000A230000}"/>
    <cellStyle name="Calculation 4 2 3 2 2 2" xfId="19246" xr:uid="{00000000-0005-0000-0000-00000B230000}"/>
    <cellStyle name="Calculation 4 2 3 2 2 3" xfId="19245" xr:uid="{00000000-0005-0000-0000-00000C230000}"/>
    <cellStyle name="Calculation 4 2 3 2 2 4" xfId="52613" xr:uid="{00000000-0005-0000-0000-00000D230000}"/>
    <cellStyle name="Calculation 4 2 3 2 3" xfId="19247" xr:uid="{00000000-0005-0000-0000-00000E230000}"/>
    <cellStyle name="Calculation 4 2 3 2 4" xfId="19244" xr:uid="{00000000-0005-0000-0000-00000F230000}"/>
    <cellStyle name="Calculation 4 2 3 2 5" xfId="45645" xr:uid="{00000000-0005-0000-0000-000010230000}"/>
    <cellStyle name="Calculation 4 2 3 2 6" xfId="58209" xr:uid="{00000000-0005-0000-0000-000011230000}"/>
    <cellStyle name="Calculation 4 2 3 3" xfId="7874" xr:uid="{00000000-0005-0000-0000-000012230000}"/>
    <cellStyle name="Calculation 4 2 3 3 2" xfId="14850" xr:uid="{00000000-0005-0000-0000-000013230000}"/>
    <cellStyle name="Calculation 4 2 3 3 2 2" xfId="19250" xr:uid="{00000000-0005-0000-0000-000014230000}"/>
    <cellStyle name="Calculation 4 2 3 3 2 3" xfId="19249" xr:uid="{00000000-0005-0000-0000-000015230000}"/>
    <cellStyle name="Calculation 4 2 3 3 2 4" xfId="54355" xr:uid="{00000000-0005-0000-0000-000016230000}"/>
    <cellStyle name="Calculation 4 2 3 3 3" xfId="19251" xr:uid="{00000000-0005-0000-0000-000017230000}"/>
    <cellStyle name="Calculation 4 2 3 3 4" xfId="19248" xr:uid="{00000000-0005-0000-0000-000018230000}"/>
    <cellStyle name="Calculation 4 2 3 3 5" xfId="47387" xr:uid="{00000000-0005-0000-0000-000019230000}"/>
    <cellStyle name="Calculation 4 2 3 3 6" xfId="59951" xr:uid="{00000000-0005-0000-0000-00001A230000}"/>
    <cellStyle name="Calculation 4 2 3 4" xfId="10495" xr:uid="{00000000-0005-0000-0000-00001B230000}"/>
    <cellStyle name="Calculation 4 2 3 4 2" xfId="19253" xr:uid="{00000000-0005-0000-0000-00001C230000}"/>
    <cellStyle name="Calculation 4 2 3 4 3" xfId="19252" xr:uid="{00000000-0005-0000-0000-00001D230000}"/>
    <cellStyle name="Calculation 4 2 3 4 4" xfId="50000" xr:uid="{00000000-0005-0000-0000-00001E230000}"/>
    <cellStyle name="Calculation 4 2 3 5" xfId="19243" xr:uid="{00000000-0005-0000-0000-00001F230000}"/>
    <cellStyle name="Calculation 4 2 3 6" xfId="18314" xr:uid="{00000000-0005-0000-0000-000020230000}"/>
    <cellStyle name="Calculation 4 2 4" xfId="4385" xr:uid="{00000000-0005-0000-0000-000021230000}"/>
    <cellStyle name="Calculation 4 2 4 2" xfId="7001" xr:uid="{00000000-0005-0000-0000-000022230000}"/>
    <cellStyle name="Calculation 4 2 4 2 2" xfId="13979" xr:uid="{00000000-0005-0000-0000-000023230000}"/>
    <cellStyle name="Calculation 4 2 4 2 2 2" xfId="19257" xr:uid="{00000000-0005-0000-0000-000024230000}"/>
    <cellStyle name="Calculation 4 2 4 2 2 3" xfId="19256" xr:uid="{00000000-0005-0000-0000-000025230000}"/>
    <cellStyle name="Calculation 4 2 4 2 2 4" xfId="53484" xr:uid="{00000000-0005-0000-0000-000026230000}"/>
    <cellStyle name="Calculation 4 2 4 2 3" xfId="19258" xr:uid="{00000000-0005-0000-0000-000027230000}"/>
    <cellStyle name="Calculation 4 2 4 2 4" xfId="19255" xr:uid="{00000000-0005-0000-0000-000028230000}"/>
    <cellStyle name="Calculation 4 2 4 2 5" xfId="46516" xr:uid="{00000000-0005-0000-0000-000029230000}"/>
    <cellStyle name="Calculation 4 2 4 2 6" xfId="59080" xr:uid="{00000000-0005-0000-0000-00002A230000}"/>
    <cellStyle name="Calculation 4 2 4 3" xfId="8752" xr:uid="{00000000-0005-0000-0000-00002B230000}"/>
    <cellStyle name="Calculation 4 2 4 3 2" xfId="15721" xr:uid="{00000000-0005-0000-0000-00002C230000}"/>
    <cellStyle name="Calculation 4 2 4 3 2 2" xfId="19261" xr:uid="{00000000-0005-0000-0000-00002D230000}"/>
    <cellStyle name="Calculation 4 2 4 3 2 3" xfId="19260" xr:uid="{00000000-0005-0000-0000-00002E230000}"/>
    <cellStyle name="Calculation 4 2 4 3 2 4" xfId="55226" xr:uid="{00000000-0005-0000-0000-00002F230000}"/>
    <cellStyle name="Calculation 4 2 4 3 3" xfId="19262" xr:uid="{00000000-0005-0000-0000-000030230000}"/>
    <cellStyle name="Calculation 4 2 4 3 4" xfId="19259" xr:uid="{00000000-0005-0000-0000-000031230000}"/>
    <cellStyle name="Calculation 4 2 4 3 5" xfId="48258" xr:uid="{00000000-0005-0000-0000-000032230000}"/>
    <cellStyle name="Calculation 4 2 4 3 6" xfId="60822" xr:uid="{00000000-0005-0000-0000-000033230000}"/>
    <cellStyle name="Calculation 4 2 4 4" xfId="11366" xr:uid="{00000000-0005-0000-0000-000034230000}"/>
    <cellStyle name="Calculation 4 2 4 4 2" xfId="19264" xr:uid="{00000000-0005-0000-0000-000035230000}"/>
    <cellStyle name="Calculation 4 2 4 4 3" xfId="19263" xr:uid="{00000000-0005-0000-0000-000036230000}"/>
    <cellStyle name="Calculation 4 2 4 4 4" xfId="50871" xr:uid="{00000000-0005-0000-0000-000037230000}"/>
    <cellStyle name="Calculation 4 2 4 5" xfId="19265" xr:uid="{00000000-0005-0000-0000-000038230000}"/>
    <cellStyle name="Calculation 4 2 4 6" xfId="19254" xr:uid="{00000000-0005-0000-0000-000039230000}"/>
    <cellStyle name="Calculation 4 2 4 7" xfId="43903" xr:uid="{00000000-0005-0000-0000-00003A230000}"/>
    <cellStyle name="Calculation 4 2 4 8" xfId="56467" xr:uid="{00000000-0005-0000-0000-00003B230000}"/>
    <cellStyle name="Calculation 4 2 5" xfId="5256" xr:uid="{00000000-0005-0000-0000-00003C230000}"/>
    <cellStyle name="Calculation 4 2 5 2" xfId="12237" xr:uid="{00000000-0005-0000-0000-00003D230000}"/>
    <cellStyle name="Calculation 4 2 5 2 2" xfId="19268" xr:uid="{00000000-0005-0000-0000-00003E230000}"/>
    <cellStyle name="Calculation 4 2 5 2 3" xfId="19267" xr:uid="{00000000-0005-0000-0000-00003F230000}"/>
    <cellStyle name="Calculation 4 2 5 2 4" xfId="51742" xr:uid="{00000000-0005-0000-0000-000040230000}"/>
    <cellStyle name="Calculation 4 2 5 3" xfId="19269" xr:uid="{00000000-0005-0000-0000-000041230000}"/>
    <cellStyle name="Calculation 4 2 5 4" xfId="19266" xr:uid="{00000000-0005-0000-0000-000042230000}"/>
    <cellStyle name="Calculation 4 2 5 5" xfId="44774" xr:uid="{00000000-0005-0000-0000-000043230000}"/>
    <cellStyle name="Calculation 4 2 5 6" xfId="57338" xr:uid="{00000000-0005-0000-0000-000044230000}"/>
    <cellStyle name="Calculation 4 2 6" xfId="9623" xr:uid="{00000000-0005-0000-0000-000045230000}"/>
    <cellStyle name="Calculation 4 2 6 2" xfId="19271" xr:uid="{00000000-0005-0000-0000-000046230000}"/>
    <cellStyle name="Calculation 4 2 6 3" xfId="19270" xr:uid="{00000000-0005-0000-0000-000047230000}"/>
    <cellStyle name="Calculation 4 2 6 4" xfId="49129" xr:uid="{00000000-0005-0000-0000-000048230000}"/>
    <cellStyle name="Calculation 4 2 7" xfId="19212" xr:uid="{00000000-0005-0000-0000-000049230000}"/>
    <cellStyle name="Calculation 4 2 8" xfId="16627" xr:uid="{00000000-0005-0000-0000-00004A230000}"/>
    <cellStyle name="Calculation 4 3" xfId="1512" xr:uid="{00000000-0005-0000-0000-00004B230000}"/>
    <cellStyle name="Calculation 4 3 2" xfId="1513" xr:uid="{00000000-0005-0000-0000-00004C230000}"/>
    <cellStyle name="Calculation 4 3 2 2" xfId="3510" xr:uid="{00000000-0005-0000-0000-00004D230000}"/>
    <cellStyle name="Calculation 4 3 2 2 2" xfId="6133" xr:uid="{00000000-0005-0000-0000-00004E230000}"/>
    <cellStyle name="Calculation 4 3 2 2 2 2" xfId="13111" xr:uid="{00000000-0005-0000-0000-00004F230000}"/>
    <cellStyle name="Calculation 4 3 2 2 2 2 2" xfId="19277" xr:uid="{00000000-0005-0000-0000-000050230000}"/>
    <cellStyle name="Calculation 4 3 2 2 2 2 3" xfId="19276" xr:uid="{00000000-0005-0000-0000-000051230000}"/>
    <cellStyle name="Calculation 4 3 2 2 2 2 4" xfId="52616" xr:uid="{00000000-0005-0000-0000-000052230000}"/>
    <cellStyle name="Calculation 4 3 2 2 2 3" xfId="19278" xr:uid="{00000000-0005-0000-0000-000053230000}"/>
    <cellStyle name="Calculation 4 3 2 2 2 4" xfId="19275" xr:uid="{00000000-0005-0000-0000-000054230000}"/>
    <cellStyle name="Calculation 4 3 2 2 2 5" xfId="45648" xr:uid="{00000000-0005-0000-0000-000055230000}"/>
    <cellStyle name="Calculation 4 3 2 2 2 6" xfId="58212" xr:uid="{00000000-0005-0000-0000-000056230000}"/>
    <cellStyle name="Calculation 4 3 2 2 3" xfId="7877" xr:uid="{00000000-0005-0000-0000-000057230000}"/>
    <cellStyle name="Calculation 4 3 2 2 3 2" xfId="14853" xr:uid="{00000000-0005-0000-0000-000058230000}"/>
    <cellStyle name="Calculation 4 3 2 2 3 2 2" xfId="19281" xr:uid="{00000000-0005-0000-0000-000059230000}"/>
    <cellStyle name="Calculation 4 3 2 2 3 2 3" xfId="19280" xr:uid="{00000000-0005-0000-0000-00005A230000}"/>
    <cellStyle name="Calculation 4 3 2 2 3 2 4" xfId="54358" xr:uid="{00000000-0005-0000-0000-00005B230000}"/>
    <cellStyle name="Calculation 4 3 2 2 3 3" xfId="19282" xr:uid="{00000000-0005-0000-0000-00005C230000}"/>
    <cellStyle name="Calculation 4 3 2 2 3 4" xfId="19279" xr:uid="{00000000-0005-0000-0000-00005D230000}"/>
    <cellStyle name="Calculation 4 3 2 2 3 5" xfId="47390" xr:uid="{00000000-0005-0000-0000-00005E230000}"/>
    <cellStyle name="Calculation 4 3 2 2 3 6" xfId="59954" xr:uid="{00000000-0005-0000-0000-00005F230000}"/>
    <cellStyle name="Calculation 4 3 2 2 4" xfId="10498" xr:uid="{00000000-0005-0000-0000-000060230000}"/>
    <cellStyle name="Calculation 4 3 2 2 4 2" xfId="19284" xr:uid="{00000000-0005-0000-0000-000061230000}"/>
    <cellStyle name="Calculation 4 3 2 2 4 3" xfId="19283" xr:uid="{00000000-0005-0000-0000-000062230000}"/>
    <cellStyle name="Calculation 4 3 2 2 4 4" xfId="50003" xr:uid="{00000000-0005-0000-0000-000063230000}"/>
    <cellStyle name="Calculation 4 3 2 2 5" xfId="19274" xr:uid="{00000000-0005-0000-0000-000064230000}"/>
    <cellStyle name="Calculation 4 3 2 2 6" xfId="18319" xr:uid="{00000000-0005-0000-0000-000065230000}"/>
    <cellStyle name="Calculation 4 3 2 3" xfId="4388" xr:uid="{00000000-0005-0000-0000-000066230000}"/>
    <cellStyle name="Calculation 4 3 2 3 2" xfId="7004" xr:uid="{00000000-0005-0000-0000-000067230000}"/>
    <cellStyle name="Calculation 4 3 2 3 2 2" xfId="13982" xr:uid="{00000000-0005-0000-0000-000068230000}"/>
    <cellStyle name="Calculation 4 3 2 3 2 2 2" xfId="19288" xr:uid="{00000000-0005-0000-0000-000069230000}"/>
    <cellStyle name="Calculation 4 3 2 3 2 2 3" xfId="19287" xr:uid="{00000000-0005-0000-0000-00006A230000}"/>
    <cellStyle name="Calculation 4 3 2 3 2 2 4" xfId="53487" xr:uid="{00000000-0005-0000-0000-00006B230000}"/>
    <cellStyle name="Calculation 4 3 2 3 2 3" xfId="19289" xr:uid="{00000000-0005-0000-0000-00006C230000}"/>
    <cellStyle name="Calculation 4 3 2 3 2 4" xfId="19286" xr:uid="{00000000-0005-0000-0000-00006D230000}"/>
    <cellStyle name="Calculation 4 3 2 3 2 5" xfId="46519" xr:uid="{00000000-0005-0000-0000-00006E230000}"/>
    <cellStyle name="Calculation 4 3 2 3 2 6" xfId="59083" xr:uid="{00000000-0005-0000-0000-00006F230000}"/>
    <cellStyle name="Calculation 4 3 2 3 3" xfId="8755" xr:uid="{00000000-0005-0000-0000-000070230000}"/>
    <cellStyle name="Calculation 4 3 2 3 3 2" xfId="15724" xr:uid="{00000000-0005-0000-0000-000071230000}"/>
    <cellStyle name="Calculation 4 3 2 3 3 2 2" xfId="19292" xr:uid="{00000000-0005-0000-0000-000072230000}"/>
    <cellStyle name="Calculation 4 3 2 3 3 2 3" xfId="19291" xr:uid="{00000000-0005-0000-0000-000073230000}"/>
    <cellStyle name="Calculation 4 3 2 3 3 2 4" xfId="55229" xr:uid="{00000000-0005-0000-0000-000074230000}"/>
    <cellStyle name="Calculation 4 3 2 3 3 3" xfId="19293" xr:uid="{00000000-0005-0000-0000-000075230000}"/>
    <cellStyle name="Calculation 4 3 2 3 3 4" xfId="19290" xr:uid="{00000000-0005-0000-0000-000076230000}"/>
    <cellStyle name="Calculation 4 3 2 3 3 5" xfId="48261" xr:uid="{00000000-0005-0000-0000-000077230000}"/>
    <cellStyle name="Calculation 4 3 2 3 3 6" xfId="60825" xr:uid="{00000000-0005-0000-0000-000078230000}"/>
    <cellStyle name="Calculation 4 3 2 3 4" xfId="11369" xr:uid="{00000000-0005-0000-0000-000079230000}"/>
    <cellStyle name="Calculation 4 3 2 3 4 2" xfId="19295" xr:uid="{00000000-0005-0000-0000-00007A230000}"/>
    <cellStyle name="Calculation 4 3 2 3 4 3" xfId="19294" xr:uid="{00000000-0005-0000-0000-00007B230000}"/>
    <cellStyle name="Calculation 4 3 2 3 4 4" xfId="50874" xr:uid="{00000000-0005-0000-0000-00007C230000}"/>
    <cellStyle name="Calculation 4 3 2 3 5" xfId="19296" xr:uid="{00000000-0005-0000-0000-00007D230000}"/>
    <cellStyle name="Calculation 4 3 2 3 6" xfId="19285" xr:uid="{00000000-0005-0000-0000-00007E230000}"/>
    <cellStyle name="Calculation 4 3 2 3 7" xfId="43906" xr:uid="{00000000-0005-0000-0000-00007F230000}"/>
    <cellStyle name="Calculation 4 3 2 3 8" xfId="56470" xr:uid="{00000000-0005-0000-0000-000080230000}"/>
    <cellStyle name="Calculation 4 3 2 4" xfId="5259" xr:uid="{00000000-0005-0000-0000-000081230000}"/>
    <cellStyle name="Calculation 4 3 2 4 2" xfId="12240" xr:uid="{00000000-0005-0000-0000-000082230000}"/>
    <cellStyle name="Calculation 4 3 2 4 2 2" xfId="19299" xr:uid="{00000000-0005-0000-0000-000083230000}"/>
    <cellStyle name="Calculation 4 3 2 4 2 3" xfId="19298" xr:uid="{00000000-0005-0000-0000-000084230000}"/>
    <cellStyle name="Calculation 4 3 2 4 2 4" xfId="51745" xr:uid="{00000000-0005-0000-0000-000085230000}"/>
    <cellStyle name="Calculation 4 3 2 4 3" xfId="19300" xr:uid="{00000000-0005-0000-0000-000086230000}"/>
    <cellStyle name="Calculation 4 3 2 4 4" xfId="19297" xr:uid="{00000000-0005-0000-0000-000087230000}"/>
    <cellStyle name="Calculation 4 3 2 4 5" xfId="44777" xr:uid="{00000000-0005-0000-0000-000088230000}"/>
    <cellStyle name="Calculation 4 3 2 4 6" xfId="57341" xr:uid="{00000000-0005-0000-0000-000089230000}"/>
    <cellStyle name="Calculation 4 3 2 5" xfId="9626" xr:uid="{00000000-0005-0000-0000-00008A230000}"/>
    <cellStyle name="Calculation 4 3 2 5 2" xfId="19302" xr:uid="{00000000-0005-0000-0000-00008B230000}"/>
    <cellStyle name="Calculation 4 3 2 5 3" xfId="19301" xr:uid="{00000000-0005-0000-0000-00008C230000}"/>
    <cellStyle name="Calculation 4 3 2 5 4" xfId="49132" xr:uid="{00000000-0005-0000-0000-00008D230000}"/>
    <cellStyle name="Calculation 4 3 2 6" xfId="19273" xr:uid="{00000000-0005-0000-0000-00008E230000}"/>
    <cellStyle name="Calculation 4 3 2 7" xfId="16630" xr:uid="{00000000-0005-0000-0000-00008F230000}"/>
    <cellStyle name="Calculation 4 3 3" xfId="3509" xr:uid="{00000000-0005-0000-0000-000090230000}"/>
    <cellStyle name="Calculation 4 3 3 2" xfId="6132" xr:uid="{00000000-0005-0000-0000-000091230000}"/>
    <cellStyle name="Calculation 4 3 3 2 2" xfId="13110" xr:uid="{00000000-0005-0000-0000-000092230000}"/>
    <cellStyle name="Calculation 4 3 3 2 2 2" xfId="19306" xr:uid="{00000000-0005-0000-0000-000093230000}"/>
    <cellStyle name="Calculation 4 3 3 2 2 3" xfId="19305" xr:uid="{00000000-0005-0000-0000-000094230000}"/>
    <cellStyle name="Calculation 4 3 3 2 2 4" xfId="52615" xr:uid="{00000000-0005-0000-0000-000095230000}"/>
    <cellStyle name="Calculation 4 3 3 2 3" xfId="19307" xr:uid="{00000000-0005-0000-0000-000096230000}"/>
    <cellStyle name="Calculation 4 3 3 2 4" xfId="19304" xr:uid="{00000000-0005-0000-0000-000097230000}"/>
    <cellStyle name="Calculation 4 3 3 2 5" xfId="45647" xr:uid="{00000000-0005-0000-0000-000098230000}"/>
    <cellStyle name="Calculation 4 3 3 2 6" xfId="58211" xr:uid="{00000000-0005-0000-0000-000099230000}"/>
    <cellStyle name="Calculation 4 3 3 3" xfId="7876" xr:uid="{00000000-0005-0000-0000-00009A230000}"/>
    <cellStyle name="Calculation 4 3 3 3 2" xfId="14852" xr:uid="{00000000-0005-0000-0000-00009B230000}"/>
    <cellStyle name="Calculation 4 3 3 3 2 2" xfId="19310" xr:uid="{00000000-0005-0000-0000-00009C230000}"/>
    <cellStyle name="Calculation 4 3 3 3 2 3" xfId="19309" xr:uid="{00000000-0005-0000-0000-00009D230000}"/>
    <cellStyle name="Calculation 4 3 3 3 2 4" xfId="54357" xr:uid="{00000000-0005-0000-0000-00009E230000}"/>
    <cellStyle name="Calculation 4 3 3 3 3" xfId="19311" xr:uid="{00000000-0005-0000-0000-00009F230000}"/>
    <cellStyle name="Calculation 4 3 3 3 4" xfId="19308" xr:uid="{00000000-0005-0000-0000-0000A0230000}"/>
    <cellStyle name="Calculation 4 3 3 3 5" xfId="47389" xr:uid="{00000000-0005-0000-0000-0000A1230000}"/>
    <cellStyle name="Calculation 4 3 3 3 6" xfId="59953" xr:uid="{00000000-0005-0000-0000-0000A2230000}"/>
    <cellStyle name="Calculation 4 3 3 4" xfId="10497" xr:uid="{00000000-0005-0000-0000-0000A3230000}"/>
    <cellStyle name="Calculation 4 3 3 4 2" xfId="19313" xr:uid="{00000000-0005-0000-0000-0000A4230000}"/>
    <cellStyle name="Calculation 4 3 3 4 3" xfId="19312" xr:uid="{00000000-0005-0000-0000-0000A5230000}"/>
    <cellStyle name="Calculation 4 3 3 4 4" xfId="50002" xr:uid="{00000000-0005-0000-0000-0000A6230000}"/>
    <cellStyle name="Calculation 4 3 3 5" xfId="19303" xr:uid="{00000000-0005-0000-0000-0000A7230000}"/>
    <cellStyle name="Calculation 4 3 3 6" xfId="18318" xr:uid="{00000000-0005-0000-0000-0000A8230000}"/>
    <cellStyle name="Calculation 4 3 4" xfId="4387" xr:uid="{00000000-0005-0000-0000-0000A9230000}"/>
    <cellStyle name="Calculation 4 3 4 2" xfId="7003" xr:uid="{00000000-0005-0000-0000-0000AA230000}"/>
    <cellStyle name="Calculation 4 3 4 2 2" xfId="13981" xr:uid="{00000000-0005-0000-0000-0000AB230000}"/>
    <cellStyle name="Calculation 4 3 4 2 2 2" xfId="19317" xr:uid="{00000000-0005-0000-0000-0000AC230000}"/>
    <cellStyle name="Calculation 4 3 4 2 2 3" xfId="19316" xr:uid="{00000000-0005-0000-0000-0000AD230000}"/>
    <cellStyle name="Calculation 4 3 4 2 2 4" xfId="53486" xr:uid="{00000000-0005-0000-0000-0000AE230000}"/>
    <cellStyle name="Calculation 4 3 4 2 3" xfId="19318" xr:uid="{00000000-0005-0000-0000-0000AF230000}"/>
    <cellStyle name="Calculation 4 3 4 2 4" xfId="19315" xr:uid="{00000000-0005-0000-0000-0000B0230000}"/>
    <cellStyle name="Calculation 4 3 4 2 5" xfId="46518" xr:uid="{00000000-0005-0000-0000-0000B1230000}"/>
    <cellStyle name="Calculation 4 3 4 2 6" xfId="59082" xr:uid="{00000000-0005-0000-0000-0000B2230000}"/>
    <cellStyle name="Calculation 4 3 4 3" xfId="8754" xr:uid="{00000000-0005-0000-0000-0000B3230000}"/>
    <cellStyle name="Calculation 4 3 4 3 2" xfId="15723" xr:uid="{00000000-0005-0000-0000-0000B4230000}"/>
    <cellStyle name="Calculation 4 3 4 3 2 2" xfId="19321" xr:uid="{00000000-0005-0000-0000-0000B5230000}"/>
    <cellStyle name="Calculation 4 3 4 3 2 3" xfId="19320" xr:uid="{00000000-0005-0000-0000-0000B6230000}"/>
    <cellStyle name="Calculation 4 3 4 3 2 4" xfId="55228" xr:uid="{00000000-0005-0000-0000-0000B7230000}"/>
    <cellStyle name="Calculation 4 3 4 3 3" xfId="19322" xr:uid="{00000000-0005-0000-0000-0000B8230000}"/>
    <cellStyle name="Calculation 4 3 4 3 4" xfId="19319" xr:uid="{00000000-0005-0000-0000-0000B9230000}"/>
    <cellStyle name="Calculation 4 3 4 3 5" xfId="48260" xr:uid="{00000000-0005-0000-0000-0000BA230000}"/>
    <cellStyle name="Calculation 4 3 4 3 6" xfId="60824" xr:uid="{00000000-0005-0000-0000-0000BB230000}"/>
    <cellStyle name="Calculation 4 3 4 4" xfId="11368" xr:uid="{00000000-0005-0000-0000-0000BC230000}"/>
    <cellStyle name="Calculation 4 3 4 4 2" xfId="19324" xr:uid="{00000000-0005-0000-0000-0000BD230000}"/>
    <cellStyle name="Calculation 4 3 4 4 3" xfId="19323" xr:uid="{00000000-0005-0000-0000-0000BE230000}"/>
    <cellStyle name="Calculation 4 3 4 4 4" xfId="50873" xr:uid="{00000000-0005-0000-0000-0000BF230000}"/>
    <cellStyle name="Calculation 4 3 4 5" xfId="19325" xr:uid="{00000000-0005-0000-0000-0000C0230000}"/>
    <cellStyle name="Calculation 4 3 4 6" xfId="19314" xr:uid="{00000000-0005-0000-0000-0000C1230000}"/>
    <cellStyle name="Calculation 4 3 4 7" xfId="43905" xr:uid="{00000000-0005-0000-0000-0000C2230000}"/>
    <cellStyle name="Calculation 4 3 4 8" xfId="56469" xr:uid="{00000000-0005-0000-0000-0000C3230000}"/>
    <cellStyle name="Calculation 4 3 5" xfId="5258" xr:uid="{00000000-0005-0000-0000-0000C4230000}"/>
    <cellStyle name="Calculation 4 3 5 2" xfId="12239" xr:uid="{00000000-0005-0000-0000-0000C5230000}"/>
    <cellStyle name="Calculation 4 3 5 2 2" xfId="19328" xr:uid="{00000000-0005-0000-0000-0000C6230000}"/>
    <cellStyle name="Calculation 4 3 5 2 3" xfId="19327" xr:uid="{00000000-0005-0000-0000-0000C7230000}"/>
    <cellStyle name="Calculation 4 3 5 2 4" xfId="51744" xr:uid="{00000000-0005-0000-0000-0000C8230000}"/>
    <cellStyle name="Calculation 4 3 5 3" xfId="19329" xr:uid="{00000000-0005-0000-0000-0000C9230000}"/>
    <cellStyle name="Calculation 4 3 5 4" xfId="19326" xr:uid="{00000000-0005-0000-0000-0000CA230000}"/>
    <cellStyle name="Calculation 4 3 5 5" xfId="44776" xr:uid="{00000000-0005-0000-0000-0000CB230000}"/>
    <cellStyle name="Calculation 4 3 5 6" xfId="57340" xr:uid="{00000000-0005-0000-0000-0000CC230000}"/>
    <cellStyle name="Calculation 4 3 6" xfId="9625" xr:uid="{00000000-0005-0000-0000-0000CD230000}"/>
    <cellStyle name="Calculation 4 3 6 2" xfId="19331" xr:uid="{00000000-0005-0000-0000-0000CE230000}"/>
    <cellStyle name="Calculation 4 3 6 3" xfId="19330" xr:uid="{00000000-0005-0000-0000-0000CF230000}"/>
    <cellStyle name="Calculation 4 3 6 4" xfId="49131" xr:uid="{00000000-0005-0000-0000-0000D0230000}"/>
    <cellStyle name="Calculation 4 3 7" xfId="19272" xr:uid="{00000000-0005-0000-0000-0000D1230000}"/>
    <cellStyle name="Calculation 4 3 8" xfId="16629" xr:uid="{00000000-0005-0000-0000-0000D2230000}"/>
    <cellStyle name="Calculation 4 4" xfId="1514" xr:uid="{00000000-0005-0000-0000-0000D3230000}"/>
    <cellStyle name="Calculation 4 4 2" xfId="1515" xr:uid="{00000000-0005-0000-0000-0000D4230000}"/>
    <cellStyle name="Calculation 4 4 2 2" xfId="3512" xr:uid="{00000000-0005-0000-0000-0000D5230000}"/>
    <cellStyle name="Calculation 4 4 2 2 2" xfId="6135" xr:uid="{00000000-0005-0000-0000-0000D6230000}"/>
    <cellStyle name="Calculation 4 4 2 2 2 2" xfId="13113" xr:uid="{00000000-0005-0000-0000-0000D7230000}"/>
    <cellStyle name="Calculation 4 4 2 2 2 2 2" xfId="19337" xr:uid="{00000000-0005-0000-0000-0000D8230000}"/>
    <cellStyle name="Calculation 4 4 2 2 2 2 3" xfId="19336" xr:uid="{00000000-0005-0000-0000-0000D9230000}"/>
    <cellStyle name="Calculation 4 4 2 2 2 2 4" xfId="52618" xr:uid="{00000000-0005-0000-0000-0000DA230000}"/>
    <cellStyle name="Calculation 4 4 2 2 2 3" xfId="19338" xr:uid="{00000000-0005-0000-0000-0000DB230000}"/>
    <cellStyle name="Calculation 4 4 2 2 2 4" xfId="19335" xr:uid="{00000000-0005-0000-0000-0000DC230000}"/>
    <cellStyle name="Calculation 4 4 2 2 2 5" xfId="45650" xr:uid="{00000000-0005-0000-0000-0000DD230000}"/>
    <cellStyle name="Calculation 4 4 2 2 2 6" xfId="58214" xr:uid="{00000000-0005-0000-0000-0000DE230000}"/>
    <cellStyle name="Calculation 4 4 2 2 3" xfId="7879" xr:uid="{00000000-0005-0000-0000-0000DF230000}"/>
    <cellStyle name="Calculation 4 4 2 2 3 2" xfId="14855" xr:uid="{00000000-0005-0000-0000-0000E0230000}"/>
    <cellStyle name="Calculation 4 4 2 2 3 2 2" xfId="19341" xr:uid="{00000000-0005-0000-0000-0000E1230000}"/>
    <cellStyle name="Calculation 4 4 2 2 3 2 3" xfId="19340" xr:uid="{00000000-0005-0000-0000-0000E2230000}"/>
    <cellStyle name="Calculation 4 4 2 2 3 2 4" xfId="54360" xr:uid="{00000000-0005-0000-0000-0000E3230000}"/>
    <cellStyle name="Calculation 4 4 2 2 3 3" xfId="19342" xr:uid="{00000000-0005-0000-0000-0000E4230000}"/>
    <cellStyle name="Calculation 4 4 2 2 3 4" xfId="19339" xr:uid="{00000000-0005-0000-0000-0000E5230000}"/>
    <cellStyle name="Calculation 4 4 2 2 3 5" xfId="47392" xr:uid="{00000000-0005-0000-0000-0000E6230000}"/>
    <cellStyle name="Calculation 4 4 2 2 3 6" xfId="59956" xr:uid="{00000000-0005-0000-0000-0000E7230000}"/>
    <cellStyle name="Calculation 4 4 2 2 4" xfId="10500" xr:uid="{00000000-0005-0000-0000-0000E8230000}"/>
    <cellStyle name="Calculation 4 4 2 2 4 2" xfId="19344" xr:uid="{00000000-0005-0000-0000-0000E9230000}"/>
    <cellStyle name="Calculation 4 4 2 2 4 3" xfId="19343" xr:uid="{00000000-0005-0000-0000-0000EA230000}"/>
    <cellStyle name="Calculation 4 4 2 2 4 4" xfId="50005" xr:uid="{00000000-0005-0000-0000-0000EB230000}"/>
    <cellStyle name="Calculation 4 4 2 2 5" xfId="19334" xr:uid="{00000000-0005-0000-0000-0000EC230000}"/>
    <cellStyle name="Calculation 4 4 2 2 6" xfId="18324" xr:uid="{00000000-0005-0000-0000-0000ED230000}"/>
    <cellStyle name="Calculation 4 4 2 3" xfId="4390" xr:uid="{00000000-0005-0000-0000-0000EE230000}"/>
    <cellStyle name="Calculation 4 4 2 3 2" xfId="7006" xr:uid="{00000000-0005-0000-0000-0000EF230000}"/>
    <cellStyle name="Calculation 4 4 2 3 2 2" xfId="13984" xr:uid="{00000000-0005-0000-0000-0000F0230000}"/>
    <cellStyle name="Calculation 4 4 2 3 2 2 2" xfId="19348" xr:uid="{00000000-0005-0000-0000-0000F1230000}"/>
    <cellStyle name="Calculation 4 4 2 3 2 2 3" xfId="19347" xr:uid="{00000000-0005-0000-0000-0000F2230000}"/>
    <cellStyle name="Calculation 4 4 2 3 2 2 4" xfId="53489" xr:uid="{00000000-0005-0000-0000-0000F3230000}"/>
    <cellStyle name="Calculation 4 4 2 3 2 3" xfId="19349" xr:uid="{00000000-0005-0000-0000-0000F4230000}"/>
    <cellStyle name="Calculation 4 4 2 3 2 4" xfId="19346" xr:uid="{00000000-0005-0000-0000-0000F5230000}"/>
    <cellStyle name="Calculation 4 4 2 3 2 5" xfId="46521" xr:uid="{00000000-0005-0000-0000-0000F6230000}"/>
    <cellStyle name="Calculation 4 4 2 3 2 6" xfId="59085" xr:uid="{00000000-0005-0000-0000-0000F7230000}"/>
    <cellStyle name="Calculation 4 4 2 3 3" xfId="8757" xr:uid="{00000000-0005-0000-0000-0000F8230000}"/>
    <cellStyle name="Calculation 4 4 2 3 3 2" xfId="15726" xr:uid="{00000000-0005-0000-0000-0000F9230000}"/>
    <cellStyle name="Calculation 4 4 2 3 3 2 2" xfId="19352" xr:uid="{00000000-0005-0000-0000-0000FA230000}"/>
    <cellStyle name="Calculation 4 4 2 3 3 2 3" xfId="19351" xr:uid="{00000000-0005-0000-0000-0000FB230000}"/>
    <cellStyle name="Calculation 4 4 2 3 3 2 4" xfId="55231" xr:uid="{00000000-0005-0000-0000-0000FC230000}"/>
    <cellStyle name="Calculation 4 4 2 3 3 3" xfId="19353" xr:uid="{00000000-0005-0000-0000-0000FD230000}"/>
    <cellStyle name="Calculation 4 4 2 3 3 4" xfId="19350" xr:uid="{00000000-0005-0000-0000-0000FE230000}"/>
    <cellStyle name="Calculation 4 4 2 3 3 5" xfId="48263" xr:uid="{00000000-0005-0000-0000-0000FF230000}"/>
    <cellStyle name="Calculation 4 4 2 3 3 6" xfId="60827" xr:uid="{00000000-0005-0000-0000-000000240000}"/>
    <cellStyle name="Calculation 4 4 2 3 4" xfId="11371" xr:uid="{00000000-0005-0000-0000-000001240000}"/>
    <cellStyle name="Calculation 4 4 2 3 4 2" xfId="19355" xr:uid="{00000000-0005-0000-0000-000002240000}"/>
    <cellStyle name="Calculation 4 4 2 3 4 3" xfId="19354" xr:uid="{00000000-0005-0000-0000-000003240000}"/>
    <cellStyle name="Calculation 4 4 2 3 4 4" xfId="50876" xr:uid="{00000000-0005-0000-0000-000004240000}"/>
    <cellStyle name="Calculation 4 4 2 3 5" xfId="19356" xr:uid="{00000000-0005-0000-0000-000005240000}"/>
    <cellStyle name="Calculation 4 4 2 3 6" xfId="19345" xr:uid="{00000000-0005-0000-0000-000006240000}"/>
    <cellStyle name="Calculation 4 4 2 3 7" xfId="43908" xr:uid="{00000000-0005-0000-0000-000007240000}"/>
    <cellStyle name="Calculation 4 4 2 3 8" xfId="56472" xr:uid="{00000000-0005-0000-0000-000008240000}"/>
    <cellStyle name="Calculation 4 4 2 4" xfId="5261" xr:uid="{00000000-0005-0000-0000-000009240000}"/>
    <cellStyle name="Calculation 4 4 2 4 2" xfId="12242" xr:uid="{00000000-0005-0000-0000-00000A240000}"/>
    <cellStyle name="Calculation 4 4 2 4 2 2" xfId="19359" xr:uid="{00000000-0005-0000-0000-00000B240000}"/>
    <cellStyle name="Calculation 4 4 2 4 2 3" xfId="19358" xr:uid="{00000000-0005-0000-0000-00000C240000}"/>
    <cellStyle name="Calculation 4 4 2 4 2 4" xfId="51747" xr:uid="{00000000-0005-0000-0000-00000D240000}"/>
    <cellStyle name="Calculation 4 4 2 4 3" xfId="19360" xr:uid="{00000000-0005-0000-0000-00000E240000}"/>
    <cellStyle name="Calculation 4 4 2 4 4" xfId="19357" xr:uid="{00000000-0005-0000-0000-00000F240000}"/>
    <cellStyle name="Calculation 4 4 2 4 5" xfId="44779" xr:uid="{00000000-0005-0000-0000-000010240000}"/>
    <cellStyle name="Calculation 4 4 2 4 6" xfId="57343" xr:uid="{00000000-0005-0000-0000-000011240000}"/>
    <cellStyle name="Calculation 4 4 2 5" xfId="9628" xr:uid="{00000000-0005-0000-0000-000012240000}"/>
    <cellStyle name="Calculation 4 4 2 5 2" xfId="19362" xr:uid="{00000000-0005-0000-0000-000013240000}"/>
    <cellStyle name="Calculation 4 4 2 5 3" xfId="19361" xr:uid="{00000000-0005-0000-0000-000014240000}"/>
    <cellStyle name="Calculation 4 4 2 5 4" xfId="49134" xr:uid="{00000000-0005-0000-0000-000015240000}"/>
    <cellStyle name="Calculation 4 4 2 6" xfId="19333" xr:uid="{00000000-0005-0000-0000-000016240000}"/>
    <cellStyle name="Calculation 4 4 2 7" xfId="16632" xr:uid="{00000000-0005-0000-0000-000017240000}"/>
    <cellStyle name="Calculation 4 4 3" xfId="3511" xr:uid="{00000000-0005-0000-0000-000018240000}"/>
    <cellStyle name="Calculation 4 4 3 2" xfId="6134" xr:uid="{00000000-0005-0000-0000-000019240000}"/>
    <cellStyle name="Calculation 4 4 3 2 2" xfId="13112" xr:uid="{00000000-0005-0000-0000-00001A240000}"/>
    <cellStyle name="Calculation 4 4 3 2 2 2" xfId="19366" xr:uid="{00000000-0005-0000-0000-00001B240000}"/>
    <cellStyle name="Calculation 4 4 3 2 2 3" xfId="19365" xr:uid="{00000000-0005-0000-0000-00001C240000}"/>
    <cellStyle name="Calculation 4 4 3 2 2 4" xfId="52617" xr:uid="{00000000-0005-0000-0000-00001D240000}"/>
    <cellStyle name="Calculation 4 4 3 2 3" xfId="19367" xr:uid="{00000000-0005-0000-0000-00001E240000}"/>
    <cellStyle name="Calculation 4 4 3 2 4" xfId="19364" xr:uid="{00000000-0005-0000-0000-00001F240000}"/>
    <cellStyle name="Calculation 4 4 3 2 5" xfId="45649" xr:uid="{00000000-0005-0000-0000-000020240000}"/>
    <cellStyle name="Calculation 4 4 3 2 6" xfId="58213" xr:uid="{00000000-0005-0000-0000-000021240000}"/>
    <cellStyle name="Calculation 4 4 3 3" xfId="7878" xr:uid="{00000000-0005-0000-0000-000022240000}"/>
    <cellStyle name="Calculation 4 4 3 3 2" xfId="14854" xr:uid="{00000000-0005-0000-0000-000023240000}"/>
    <cellStyle name="Calculation 4 4 3 3 2 2" xfId="19370" xr:uid="{00000000-0005-0000-0000-000024240000}"/>
    <cellStyle name="Calculation 4 4 3 3 2 3" xfId="19369" xr:uid="{00000000-0005-0000-0000-000025240000}"/>
    <cellStyle name="Calculation 4 4 3 3 2 4" xfId="54359" xr:uid="{00000000-0005-0000-0000-000026240000}"/>
    <cellStyle name="Calculation 4 4 3 3 3" xfId="19371" xr:uid="{00000000-0005-0000-0000-000027240000}"/>
    <cellStyle name="Calculation 4 4 3 3 4" xfId="19368" xr:uid="{00000000-0005-0000-0000-000028240000}"/>
    <cellStyle name="Calculation 4 4 3 3 5" xfId="47391" xr:uid="{00000000-0005-0000-0000-000029240000}"/>
    <cellStyle name="Calculation 4 4 3 3 6" xfId="59955" xr:uid="{00000000-0005-0000-0000-00002A240000}"/>
    <cellStyle name="Calculation 4 4 3 4" xfId="10499" xr:uid="{00000000-0005-0000-0000-00002B240000}"/>
    <cellStyle name="Calculation 4 4 3 4 2" xfId="19373" xr:uid="{00000000-0005-0000-0000-00002C240000}"/>
    <cellStyle name="Calculation 4 4 3 4 3" xfId="19372" xr:uid="{00000000-0005-0000-0000-00002D240000}"/>
    <cellStyle name="Calculation 4 4 3 4 4" xfId="50004" xr:uid="{00000000-0005-0000-0000-00002E240000}"/>
    <cellStyle name="Calculation 4 4 3 5" xfId="19363" xr:uid="{00000000-0005-0000-0000-00002F240000}"/>
    <cellStyle name="Calculation 4 4 3 6" xfId="18322" xr:uid="{00000000-0005-0000-0000-000030240000}"/>
    <cellStyle name="Calculation 4 4 4" xfId="4389" xr:uid="{00000000-0005-0000-0000-000031240000}"/>
    <cellStyle name="Calculation 4 4 4 2" xfId="7005" xr:uid="{00000000-0005-0000-0000-000032240000}"/>
    <cellStyle name="Calculation 4 4 4 2 2" xfId="13983" xr:uid="{00000000-0005-0000-0000-000033240000}"/>
    <cellStyle name="Calculation 4 4 4 2 2 2" xfId="19377" xr:uid="{00000000-0005-0000-0000-000034240000}"/>
    <cellStyle name="Calculation 4 4 4 2 2 3" xfId="19376" xr:uid="{00000000-0005-0000-0000-000035240000}"/>
    <cellStyle name="Calculation 4 4 4 2 2 4" xfId="53488" xr:uid="{00000000-0005-0000-0000-000036240000}"/>
    <cellStyle name="Calculation 4 4 4 2 3" xfId="19378" xr:uid="{00000000-0005-0000-0000-000037240000}"/>
    <cellStyle name="Calculation 4 4 4 2 4" xfId="19375" xr:uid="{00000000-0005-0000-0000-000038240000}"/>
    <cellStyle name="Calculation 4 4 4 2 5" xfId="46520" xr:uid="{00000000-0005-0000-0000-000039240000}"/>
    <cellStyle name="Calculation 4 4 4 2 6" xfId="59084" xr:uid="{00000000-0005-0000-0000-00003A240000}"/>
    <cellStyle name="Calculation 4 4 4 3" xfId="8756" xr:uid="{00000000-0005-0000-0000-00003B240000}"/>
    <cellStyle name="Calculation 4 4 4 3 2" xfId="15725" xr:uid="{00000000-0005-0000-0000-00003C240000}"/>
    <cellStyle name="Calculation 4 4 4 3 2 2" xfId="19381" xr:uid="{00000000-0005-0000-0000-00003D240000}"/>
    <cellStyle name="Calculation 4 4 4 3 2 3" xfId="19380" xr:uid="{00000000-0005-0000-0000-00003E240000}"/>
    <cellStyle name="Calculation 4 4 4 3 2 4" xfId="55230" xr:uid="{00000000-0005-0000-0000-00003F240000}"/>
    <cellStyle name="Calculation 4 4 4 3 3" xfId="19382" xr:uid="{00000000-0005-0000-0000-000040240000}"/>
    <cellStyle name="Calculation 4 4 4 3 4" xfId="19379" xr:uid="{00000000-0005-0000-0000-000041240000}"/>
    <cellStyle name="Calculation 4 4 4 3 5" xfId="48262" xr:uid="{00000000-0005-0000-0000-000042240000}"/>
    <cellStyle name="Calculation 4 4 4 3 6" xfId="60826" xr:uid="{00000000-0005-0000-0000-000043240000}"/>
    <cellStyle name="Calculation 4 4 4 4" xfId="11370" xr:uid="{00000000-0005-0000-0000-000044240000}"/>
    <cellStyle name="Calculation 4 4 4 4 2" xfId="19384" xr:uid="{00000000-0005-0000-0000-000045240000}"/>
    <cellStyle name="Calculation 4 4 4 4 3" xfId="19383" xr:uid="{00000000-0005-0000-0000-000046240000}"/>
    <cellStyle name="Calculation 4 4 4 4 4" xfId="50875" xr:uid="{00000000-0005-0000-0000-000047240000}"/>
    <cellStyle name="Calculation 4 4 4 5" xfId="19385" xr:uid="{00000000-0005-0000-0000-000048240000}"/>
    <cellStyle name="Calculation 4 4 4 6" xfId="19374" xr:uid="{00000000-0005-0000-0000-000049240000}"/>
    <cellStyle name="Calculation 4 4 4 7" xfId="43907" xr:uid="{00000000-0005-0000-0000-00004A240000}"/>
    <cellStyle name="Calculation 4 4 4 8" xfId="56471" xr:uid="{00000000-0005-0000-0000-00004B240000}"/>
    <cellStyle name="Calculation 4 4 5" xfId="5260" xr:uid="{00000000-0005-0000-0000-00004C240000}"/>
    <cellStyle name="Calculation 4 4 5 2" xfId="12241" xr:uid="{00000000-0005-0000-0000-00004D240000}"/>
    <cellStyle name="Calculation 4 4 5 2 2" xfId="19388" xr:uid="{00000000-0005-0000-0000-00004E240000}"/>
    <cellStyle name="Calculation 4 4 5 2 3" xfId="19387" xr:uid="{00000000-0005-0000-0000-00004F240000}"/>
    <cellStyle name="Calculation 4 4 5 2 4" xfId="51746" xr:uid="{00000000-0005-0000-0000-000050240000}"/>
    <cellStyle name="Calculation 4 4 5 3" xfId="19389" xr:uid="{00000000-0005-0000-0000-000051240000}"/>
    <cellStyle name="Calculation 4 4 5 4" xfId="19386" xr:uid="{00000000-0005-0000-0000-000052240000}"/>
    <cellStyle name="Calculation 4 4 5 5" xfId="44778" xr:uid="{00000000-0005-0000-0000-000053240000}"/>
    <cellStyle name="Calculation 4 4 5 6" xfId="57342" xr:uid="{00000000-0005-0000-0000-000054240000}"/>
    <cellStyle name="Calculation 4 4 6" xfId="9627" xr:uid="{00000000-0005-0000-0000-000055240000}"/>
    <cellStyle name="Calculation 4 4 6 2" xfId="19391" xr:uid="{00000000-0005-0000-0000-000056240000}"/>
    <cellStyle name="Calculation 4 4 6 3" xfId="19390" xr:uid="{00000000-0005-0000-0000-000057240000}"/>
    <cellStyle name="Calculation 4 4 6 4" xfId="49133" xr:uid="{00000000-0005-0000-0000-000058240000}"/>
    <cellStyle name="Calculation 4 4 7" xfId="19332" xr:uid="{00000000-0005-0000-0000-000059240000}"/>
    <cellStyle name="Calculation 4 4 8" xfId="16631" xr:uid="{00000000-0005-0000-0000-00005A240000}"/>
    <cellStyle name="Calculation 4 5" xfId="1516" xr:uid="{00000000-0005-0000-0000-00005B240000}"/>
    <cellStyle name="Calculation 4 5 2" xfId="1517" xr:uid="{00000000-0005-0000-0000-00005C240000}"/>
    <cellStyle name="Calculation 4 5 2 2" xfId="3514" xr:uid="{00000000-0005-0000-0000-00005D240000}"/>
    <cellStyle name="Calculation 4 5 2 2 2" xfId="6137" xr:uid="{00000000-0005-0000-0000-00005E240000}"/>
    <cellStyle name="Calculation 4 5 2 2 2 2" xfId="13115" xr:uid="{00000000-0005-0000-0000-00005F240000}"/>
    <cellStyle name="Calculation 4 5 2 2 2 2 2" xfId="19397" xr:uid="{00000000-0005-0000-0000-000060240000}"/>
    <cellStyle name="Calculation 4 5 2 2 2 2 3" xfId="19396" xr:uid="{00000000-0005-0000-0000-000061240000}"/>
    <cellStyle name="Calculation 4 5 2 2 2 2 4" xfId="52620" xr:uid="{00000000-0005-0000-0000-000062240000}"/>
    <cellStyle name="Calculation 4 5 2 2 2 3" xfId="19398" xr:uid="{00000000-0005-0000-0000-000063240000}"/>
    <cellStyle name="Calculation 4 5 2 2 2 4" xfId="19395" xr:uid="{00000000-0005-0000-0000-000064240000}"/>
    <cellStyle name="Calculation 4 5 2 2 2 5" xfId="45652" xr:uid="{00000000-0005-0000-0000-000065240000}"/>
    <cellStyle name="Calculation 4 5 2 2 2 6" xfId="58216" xr:uid="{00000000-0005-0000-0000-000066240000}"/>
    <cellStyle name="Calculation 4 5 2 2 3" xfId="7881" xr:uid="{00000000-0005-0000-0000-000067240000}"/>
    <cellStyle name="Calculation 4 5 2 2 3 2" xfId="14857" xr:uid="{00000000-0005-0000-0000-000068240000}"/>
    <cellStyle name="Calculation 4 5 2 2 3 2 2" xfId="19401" xr:uid="{00000000-0005-0000-0000-000069240000}"/>
    <cellStyle name="Calculation 4 5 2 2 3 2 3" xfId="19400" xr:uid="{00000000-0005-0000-0000-00006A240000}"/>
    <cellStyle name="Calculation 4 5 2 2 3 2 4" xfId="54362" xr:uid="{00000000-0005-0000-0000-00006B240000}"/>
    <cellStyle name="Calculation 4 5 2 2 3 3" xfId="19402" xr:uid="{00000000-0005-0000-0000-00006C240000}"/>
    <cellStyle name="Calculation 4 5 2 2 3 4" xfId="19399" xr:uid="{00000000-0005-0000-0000-00006D240000}"/>
    <cellStyle name="Calculation 4 5 2 2 3 5" xfId="47394" xr:uid="{00000000-0005-0000-0000-00006E240000}"/>
    <cellStyle name="Calculation 4 5 2 2 3 6" xfId="59958" xr:uid="{00000000-0005-0000-0000-00006F240000}"/>
    <cellStyle name="Calculation 4 5 2 2 4" xfId="10502" xr:uid="{00000000-0005-0000-0000-000070240000}"/>
    <cellStyle name="Calculation 4 5 2 2 4 2" xfId="19404" xr:uid="{00000000-0005-0000-0000-000071240000}"/>
    <cellStyle name="Calculation 4 5 2 2 4 3" xfId="19403" xr:uid="{00000000-0005-0000-0000-000072240000}"/>
    <cellStyle name="Calculation 4 5 2 2 4 4" xfId="50007" xr:uid="{00000000-0005-0000-0000-000073240000}"/>
    <cellStyle name="Calculation 4 5 2 2 5" xfId="19394" xr:uid="{00000000-0005-0000-0000-000074240000}"/>
    <cellStyle name="Calculation 4 5 2 2 6" xfId="18326" xr:uid="{00000000-0005-0000-0000-000075240000}"/>
    <cellStyle name="Calculation 4 5 2 3" xfId="4392" xr:uid="{00000000-0005-0000-0000-000076240000}"/>
    <cellStyle name="Calculation 4 5 2 3 2" xfId="7008" xr:uid="{00000000-0005-0000-0000-000077240000}"/>
    <cellStyle name="Calculation 4 5 2 3 2 2" xfId="13986" xr:uid="{00000000-0005-0000-0000-000078240000}"/>
    <cellStyle name="Calculation 4 5 2 3 2 2 2" xfId="19408" xr:uid="{00000000-0005-0000-0000-000079240000}"/>
    <cellStyle name="Calculation 4 5 2 3 2 2 3" xfId="19407" xr:uid="{00000000-0005-0000-0000-00007A240000}"/>
    <cellStyle name="Calculation 4 5 2 3 2 2 4" xfId="53491" xr:uid="{00000000-0005-0000-0000-00007B240000}"/>
    <cellStyle name="Calculation 4 5 2 3 2 3" xfId="19409" xr:uid="{00000000-0005-0000-0000-00007C240000}"/>
    <cellStyle name="Calculation 4 5 2 3 2 4" xfId="19406" xr:uid="{00000000-0005-0000-0000-00007D240000}"/>
    <cellStyle name="Calculation 4 5 2 3 2 5" xfId="46523" xr:uid="{00000000-0005-0000-0000-00007E240000}"/>
    <cellStyle name="Calculation 4 5 2 3 2 6" xfId="59087" xr:uid="{00000000-0005-0000-0000-00007F240000}"/>
    <cellStyle name="Calculation 4 5 2 3 3" xfId="8759" xr:uid="{00000000-0005-0000-0000-000080240000}"/>
    <cellStyle name="Calculation 4 5 2 3 3 2" xfId="15728" xr:uid="{00000000-0005-0000-0000-000081240000}"/>
    <cellStyle name="Calculation 4 5 2 3 3 2 2" xfId="19412" xr:uid="{00000000-0005-0000-0000-000082240000}"/>
    <cellStyle name="Calculation 4 5 2 3 3 2 3" xfId="19411" xr:uid="{00000000-0005-0000-0000-000083240000}"/>
    <cellStyle name="Calculation 4 5 2 3 3 2 4" xfId="55233" xr:uid="{00000000-0005-0000-0000-000084240000}"/>
    <cellStyle name="Calculation 4 5 2 3 3 3" xfId="19413" xr:uid="{00000000-0005-0000-0000-000085240000}"/>
    <cellStyle name="Calculation 4 5 2 3 3 4" xfId="19410" xr:uid="{00000000-0005-0000-0000-000086240000}"/>
    <cellStyle name="Calculation 4 5 2 3 3 5" xfId="48265" xr:uid="{00000000-0005-0000-0000-000087240000}"/>
    <cellStyle name="Calculation 4 5 2 3 3 6" xfId="60829" xr:uid="{00000000-0005-0000-0000-000088240000}"/>
    <cellStyle name="Calculation 4 5 2 3 4" xfId="11373" xr:uid="{00000000-0005-0000-0000-000089240000}"/>
    <cellStyle name="Calculation 4 5 2 3 4 2" xfId="19415" xr:uid="{00000000-0005-0000-0000-00008A240000}"/>
    <cellStyle name="Calculation 4 5 2 3 4 3" xfId="19414" xr:uid="{00000000-0005-0000-0000-00008B240000}"/>
    <cellStyle name="Calculation 4 5 2 3 4 4" xfId="50878" xr:uid="{00000000-0005-0000-0000-00008C240000}"/>
    <cellStyle name="Calculation 4 5 2 3 5" xfId="19416" xr:uid="{00000000-0005-0000-0000-00008D240000}"/>
    <cellStyle name="Calculation 4 5 2 3 6" xfId="19405" xr:uid="{00000000-0005-0000-0000-00008E240000}"/>
    <cellStyle name="Calculation 4 5 2 3 7" xfId="43910" xr:uid="{00000000-0005-0000-0000-00008F240000}"/>
    <cellStyle name="Calculation 4 5 2 3 8" xfId="56474" xr:uid="{00000000-0005-0000-0000-000090240000}"/>
    <cellStyle name="Calculation 4 5 2 4" xfId="5263" xr:uid="{00000000-0005-0000-0000-000091240000}"/>
    <cellStyle name="Calculation 4 5 2 4 2" xfId="12244" xr:uid="{00000000-0005-0000-0000-000092240000}"/>
    <cellStyle name="Calculation 4 5 2 4 2 2" xfId="19419" xr:uid="{00000000-0005-0000-0000-000093240000}"/>
    <cellStyle name="Calculation 4 5 2 4 2 3" xfId="19418" xr:uid="{00000000-0005-0000-0000-000094240000}"/>
    <cellStyle name="Calculation 4 5 2 4 2 4" xfId="51749" xr:uid="{00000000-0005-0000-0000-000095240000}"/>
    <cellStyle name="Calculation 4 5 2 4 3" xfId="19420" xr:uid="{00000000-0005-0000-0000-000096240000}"/>
    <cellStyle name="Calculation 4 5 2 4 4" xfId="19417" xr:uid="{00000000-0005-0000-0000-000097240000}"/>
    <cellStyle name="Calculation 4 5 2 4 5" xfId="44781" xr:uid="{00000000-0005-0000-0000-000098240000}"/>
    <cellStyle name="Calculation 4 5 2 4 6" xfId="57345" xr:uid="{00000000-0005-0000-0000-000099240000}"/>
    <cellStyle name="Calculation 4 5 2 5" xfId="9630" xr:uid="{00000000-0005-0000-0000-00009A240000}"/>
    <cellStyle name="Calculation 4 5 2 5 2" xfId="19422" xr:uid="{00000000-0005-0000-0000-00009B240000}"/>
    <cellStyle name="Calculation 4 5 2 5 3" xfId="19421" xr:uid="{00000000-0005-0000-0000-00009C240000}"/>
    <cellStyle name="Calculation 4 5 2 5 4" xfId="49136" xr:uid="{00000000-0005-0000-0000-00009D240000}"/>
    <cellStyle name="Calculation 4 5 2 6" xfId="19393" xr:uid="{00000000-0005-0000-0000-00009E240000}"/>
    <cellStyle name="Calculation 4 5 2 7" xfId="19143" xr:uid="{00000000-0005-0000-0000-00009F240000}"/>
    <cellStyle name="Calculation 4 5 3" xfId="3513" xr:uid="{00000000-0005-0000-0000-0000A0240000}"/>
    <cellStyle name="Calculation 4 5 3 2" xfId="6136" xr:uid="{00000000-0005-0000-0000-0000A1240000}"/>
    <cellStyle name="Calculation 4 5 3 2 2" xfId="13114" xr:uid="{00000000-0005-0000-0000-0000A2240000}"/>
    <cellStyle name="Calculation 4 5 3 2 2 2" xfId="19426" xr:uid="{00000000-0005-0000-0000-0000A3240000}"/>
    <cellStyle name="Calculation 4 5 3 2 2 3" xfId="19425" xr:uid="{00000000-0005-0000-0000-0000A4240000}"/>
    <cellStyle name="Calculation 4 5 3 2 2 4" xfId="52619" xr:uid="{00000000-0005-0000-0000-0000A5240000}"/>
    <cellStyle name="Calculation 4 5 3 2 3" xfId="19427" xr:uid="{00000000-0005-0000-0000-0000A6240000}"/>
    <cellStyle name="Calculation 4 5 3 2 4" xfId="19424" xr:uid="{00000000-0005-0000-0000-0000A7240000}"/>
    <cellStyle name="Calculation 4 5 3 2 5" xfId="45651" xr:uid="{00000000-0005-0000-0000-0000A8240000}"/>
    <cellStyle name="Calculation 4 5 3 2 6" xfId="58215" xr:uid="{00000000-0005-0000-0000-0000A9240000}"/>
    <cellStyle name="Calculation 4 5 3 3" xfId="7880" xr:uid="{00000000-0005-0000-0000-0000AA240000}"/>
    <cellStyle name="Calculation 4 5 3 3 2" xfId="14856" xr:uid="{00000000-0005-0000-0000-0000AB240000}"/>
    <cellStyle name="Calculation 4 5 3 3 2 2" xfId="19430" xr:uid="{00000000-0005-0000-0000-0000AC240000}"/>
    <cellStyle name="Calculation 4 5 3 3 2 3" xfId="19429" xr:uid="{00000000-0005-0000-0000-0000AD240000}"/>
    <cellStyle name="Calculation 4 5 3 3 2 4" xfId="54361" xr:uid="{00000000-0005-0000-0000-0000AE240000}"/>
    <cellStyle name="Calculation 4 5 3 3 3" xfId="19431" xr:uid="{00000000-0005-0000-0000-0000AF240000}"/>
    <cellStyle name="Calculation 4 5 3 3 4" xfId="19428" xr:uid="{00000000-0005-0000-0000-0000B0240000}"/>
    <cellStyle name="Calculation 4 5 3 3 5" xfId="47393" xr:uid="{00000000-0005-0000-0000-0000B1240000}"/>
    <cellStyle name="Calculation 4 5 3 3 6" xfId="59957" xr:uid="{00000000-0005-0000-0000-0000B2240000}"/>
    <cellStyle name="Calculation 4 5 3 4" xfId="10501" xr:uid="{00000000-0005-0000-0000-0000B3240000}"/>
    <cellStyle name="Calculation 4 5 3 4 2" xfId="19433" xr:uid="{00000000-0005-0000-0000-0000B4240000}"/>
    <cellStyle name="Calculation 4 5 3 4 3" xfId="19432" xr:uid="{00000000-0005-0000-0000-0000B5240000}"/>
    <cellStyle name="Calculation 4 5 3 4 4" xfId="50006" xr:uid="{00000000-0005-0000-0000-0000B6240000}"/>
    <cellStyle name="Calculation 4 5 3 5" xfId="19423" xr:uid="{00000000-0005-0000-0000-0000B7240000}"/>
    <cellStyle name="Calculation 4 5 3 6" xfId="18325" xr:uid="{00000000-0005-0000-0000-0000B8240000}"/>
    <cellStyle name="Calculation 4 5 4" xfId="4391" xr:uid="{00000000-0005-0000-0000-0000B9240000}"/>
    <cellStyle name="Calculation 4 5 4 2" xfId="7007" xr:uid="{00000000-0005-0000-0000-0000BA240000}"/>
    <cellStyle name="Calculation 4 5 4 2 2" xfId="13985" xr:uid="{00000000-0005-0000-0000-0000BB240000}"/>
    <cellStyle name="Calculation 4 5 4 2 2 2" xfId="19437" xr:uid="{00000000-0005-0000-0000-0000BC240000}"/>
    <cellStyle name="Calculation 4 5 4 2 2 3" xfId="19436" xr:uid="{00000000-0005-0000-0000-0000BD240000}"/>
    <cellStyle name="Calculation 4 5 4 2 2 4" xfId="53490" xr:uid="{00000000-0005-0000-0000-0000BE240000}"/>
    <cellStyle name="Calculation 4 5 4 2 3" xfId="19438" xr:uid="{00000000-0005-0000-0000-0000BF240000}"/>
    <cellStyle name="Calculation 4 5 4 2 4" xfId="19435" xr:uid="{00000000-0005-0000-0000-0000C0240000}"/>
    <cellStyle name="Calculation 4 5 4 2 5" xfId="46522" xr:uid="{00000000-0005-0000-0000-0000C1240000}"/>
    <cellStyle name="Calculation 4 5 4 2 6" xfId="59086" xr:uid="{00000000-0005-0000-0000-0000C2240000}"/>
    <cellStyle name="Calculation 4 5 4 3" xfId="8758" xr:uid="{00000000-0005-0000-0000-0000C3240000}"/>
    <cellStyle name="Calculation 4 5 4 3 2" xfId="15727" xr:uid="{00000000-0005-0000-0000-0000C4240000}"/>
    <cellStyle name="Calculation 4 5 4 3 2 2" xfId="19441" xr:uid="{00000000-0005-0000-0000-0000C5240000}"/>
    <cellStyle name="Calculation 4 5 4 3 2 3" xfId="19440" xr:uid="{00000000-0005-0000-0000-0000C6240000}"/>
    <cellStyle name="Calculation 4 5 4 3 2 4" xfId="55232" xr:uid="{00000000-0005-0000-0000-0000C7240000}"/>
    <cellStyle name="Calculation 4 5 4 3 3" xfId="19442" xr:uid="{00000000-0005-0000-0000-0000C8240000}"/>
    <cellStyle name="Calculation 4 5 4 3 4" xfId="19439" xr:uid="{00000000-0005-0000-0000-0000C9240000}"/>
    <cellStyle name="Calculation 4 5 4 3 5" xfId="48264" xr:uid="{00000000-0005-0000-0000-0000CA240000}"/>
    <cellStyle name="Calculation 4 5 4 3 6" xfId="60828" xr:uid="{00000000-0005-0000-0000-0000CB240000}"/>
    <cellStyle name="Calculation 4 5 4 4" xfId="11372" xr:uid="{00000000-0005-0000-0000-0000CC240000}"/>
    <cellStyle name="Calculation 4 5 4 4 2" xfId="19444" xr:uid="{00000000-0005-0000-0000-0000CD240000}"/>
    <cellStyle name="Calculation 4 5 4 4 3" xfId="19443" xr:uid="{00000000-0005-0000-0000-0000CE240000}"/>
    <cellStyle name="Calculation 4 5 4 4 4" xfId="50877" xr:uid="{00000000-0005-0000-0000-0000CF240000}"/>
    <cellStyle name="Calculation 4 5 4 5" xfId="19445" xr:uid="{00000000-0005-0000-0000-0000D0240000}"/>
    <cellStyle name="Calculation 4 5 4 6" xfId="19434" xr:uid="{00000000-0005-0000-0000-0000D1240000}"/>
    <cellStyle name="Calculation 4 5 4 7" xfId="43909" xr:uid="{00000000-0005-0000-0000-0000D2240000}"/>
    <cellStyle name="Calculation 4 5 4 8" xfId="56473" xr:uid="{00000000-0005-0000-0000-0000D3240000}"/>
    <cellStyle name="Calculation 4 5 5" xfId="5262" xr:uid="{00000000-0005-0000-0000-0000D4240000}"/>
    <cellStyle name="Calculation 4 5 5 2" xfId="12243" xr:uid="{00000000-0005-0000-0000-0000D5240000}"/>
    <cellStyle name="Calculation 4 5 5 2 2" xfId="19448" xr:uid="{00000000-0005-0000-0000-0000D6240000}"/>
    <cellStyle name="Calculation 4 5 5 2 3" xfId="19447" xr:uid="{00000000-0005-0000-0000-0000D7240000}"/>
    <cellStyle name="Calculation 4 5 5 2 4" xfId="51748" xr:uid="{00000000-0005-0000-0000-0000D8240000}"/>
    <cellStyle name="Calculation 4 5 5 3" xfId="19449" xr:uid="{00000000-0005-0000-0000-0000D9240000}"/>
    <cellStyle name="Calculation 4 5 5 4" xfId="19446" xr:uid="{00000000-0005-0000-0000-0000DA240000}"/>
    <cellStyle name="Calculation 4 5 5 5" xfId="44780" xr:uid="{00000000-0005-0000-0000-0000DB240000}"/>
    <cellStyle name="Calculation 4 5 5 6" xfId="57344" xr:uid="{00000000-0005-0000-0000-0000DC240000}"/>
    <cellStyle name="Calculation 4 5 6" xfId="9629" xr:uid="{00000000-0005-0000-0000-0000DD240000}"/>
    <cellStyle name="Calculation 4 5 6 2" xfId="19451" xr:uid="{00000000-0005-0000-0000-0000DE240000}"/>
    <cellStyle name="Calculation 4 5 6 3" xfId="19450" xr:uid="{00000000-0005-0000-0000-0000DF240000}"/>
    <cellStyle name="Calculation 4 5 6 4" xfId="49135" xr:uid="{00000000-0005-0000-0000-0000E0240000}"/>
    <cellStyle name="Calculation 4 5 7" xfId="19392" xr:uid="{00000000-0005-0000-0000-0000E1240000}"/>
    <cellStyle name="Calculation 4 5 8" xfId="16633" xr:uid="{00000000-0005-0000-0000-0000E2240000}"/>
    <cellStyle name="Calculation 4 6" xfId="1518" xr:uid="{00000000-0005-0000-0000-0000E3240000}"/>
    <cellStyle name="Calculation 4 6 2" xfId="1519" xr:uid="{00000000-0005-0000-0000-0000E4240000}"/>
    <cellStyle name="Calculation 4 6 2 2" xfId="3516" xr:uid="{00000000-0005-0000-0000-0000E5240000}"/>
    <cellStyle name="Calculation 4 6 2 2 2" xfId="6139" xr:uid="{00000000-0005-0000-0000-0000E6240000}"/>
    <cellStyle name="Calculation 4 6 2 2 2 2" xfId="13117" xr:uid="{00000000-0005-0000-0000-0000E7240000}"/>
    <cellStyle name="Calculation 4 6 2 2 2 2 2" xfId="19457" xr:uid="{00000000-0005-0000-0000-0000E8240000}"/>
    <cellStyle name="Calculation 4 6 2 2 2 2 3" xfId="19456" xr:uid="{00000000-0005-0000-0000-0000E9240000}"/>
    <cellStyle name="Calculation 4 6 2 2 2 2 4" xfId="52622" xr:uid="{00000000-0005-0000-0000-0000EA240000}"/>
    <cellStyle name="Calculation 4 6 2 2 2 3" xfId="19458" xr:uid="{00000000-0005-0000-0000-0000EB240000}"/>
    <cellStyle name="Calculation 4 6 2 2 2 4" xfId="19455" xr:uid="{00000000-0005-0000-0000-0000EC240000}"/>
    <cellStyle name="Calculation 4 6 2 2 2 5" xfId="45654" xr:uid="{00000000-0005-0000-0000-0000ED240000}"/>
    <cellStyle name="Calculation 4 6 2 2 2 6" xfId="58218" xr:uid="{00000000-0005-0000-0000-0000EE240000}"/>
    <cellStyle name="Calculation 4 6 2 2 3" xfId="7883" xr:uid="{00000000-0005-0000-0000-0000EF240000}"/>
    <cellStyle name="Calculation 4 6 2 2 3 2" xfId="14859" xr:uid="{00000000-0005-0000-0000-0000F0240000}"/>
    <cellStyle name="Calculation 4 6 2 2 3 2 2" xfId="19461" xr:uid="{00000000-0005-0000-0000-0000F1240000}"/>
    <cellStyle name="Calculation 4 6 2 2 3 2 3" xfId="19460" xr:uid="{00000000-0005-0000-0000-0000F2240000}"/>
    <cellStyle name="Calculation 4 6 2 2 3 2 4" xfId="54364" xr:uid="{00000000-0005-0000-0000-0000F3240000}"/>
    <cellStyle name="Calculation 4 6 2 2 3 3" xfId="19462" xr:uid="{00000000-0005-0000-0000-0000F4240000}"/>
    <cellStyle name="Calculation 4 6 2 2 3 4" xfId="19459" xr:uid="{00000000-0005-0000-0000-0000F5240000}"/>
    <cellStyle name="Calculation 4 6 2 2 3 5" xfId="47396" xr:uid="{00000000-0005-0000-0000-0000F6240000}"/>
    <cellStyle name="Calculation 4 6 2 2 3 6" xfId="59960" xr:uid="{00000000-0005-0000-0000-0000F7240000}"/>
    <cellStyle name="Calculation 4 6 2 2 4" xfId="10504" xr:uid="{00000000-0005-0000-0000-0000F8240000}"/>
    <cellStyle name="Calculation 4 6 2 2 4 2" xfId="19464" xr:uid="{00000000-0005-0000-0000-0000F9240000}"/>
    <cellStyle name="Calculation 4 6 2 2 4 3" xfId="19463" xr:uid="{00000000-0005-0000-0000-0000FA240000}"/>
    <cellStyle name="Calculation 4 6 2 2 4 4" xfId="50009" xr:uid="{00000000-0005-0000-0000-0000FB240000}"/>
    <cellStyle name="Calculation 4 6 2 2 5" xfId="19454" xr:uid="{00000000-0005-0000-0000-0000FC240000}"/>
    <cellStyle name="Calculation 4 6 2 2 6" xfId="18330" xr:uid="{00000000-0005-0000-0000-0000FD240000}"/>
    <cellStyle name="Calculation 4 6 2 3" xfId="4394" xr:uid="{00000000-0005-0000-0000-0000FE240000}"/>
    <cellStyle name="Calculation 4 6 2 3 2" xfId="7010" xr:uid="{00000000-0005-0000-0000-0000FF240000}"/>
    <cellStyle name="Calculation 4 6 2 3 2 2" xfId="13988" xr:uid="{00000000-0005-0000-0000-000000250000}"/>
    <cellStyle name="Calculation 4 6 2 3 2 2 2" xfId="19468" xr:uid="{00000000-0005-0000-0000-000001250000}"/>
    <cellStyle name="Calculation 4 6 2 3 2 2 3" xfId="19467" xr:uid="{00000000-0005-0000-0000-000002250000}"/>
    <cellStyle name="Calculation 4 6 2 3 2 2 4" xfId="53493" xr:uid="{00000000-0005-0000-0000-000003250000}"/>
    <cellStyle name="Calculation 4 6 2 3 2 3" xfId="19469" xr:uid="{00000000-0005-0000-0000-000004250000}"/>
    <cellStyle name="Calculation 4 6 2 3 2 4" xfId="19466" xr:uid="{00000000-0005-0000-0000-000005250000}"/>
    <cellStyle name="Calculation 4 6 2 3 2 5" xfId="46525" xr:uid="{00000000-0005-0000-0000-000006250000}"/>
    <cellStyle name="Calculation 4 6 2 3 2 6" xfId="59089" xr:uid="{00000000-0005-0000-0000-000007250000}"/>
    <cellStyle name="Calculation 4 6 2 3 3" xfId="8761" xr:uid="{00000000-0005-0000-0000-000008250000}"/>
    <cellStyle name="Calculation 4 6 2 3 3 2" xfId="15730" xr:uid="{00000000-0005-0000-0000-000009250000}"/>
    <cellStyle name="Calculation 4 6 2 3 3 2 2" xfId="19472" xr:uid="{00000000-0005-0000-0000-00000A250000}"/>
    <cellStyle name="Calculation 4 6 2 3 3 2 3" xfId="19471" xr:uid="{00000000-0005-0000-0000-00000B250000}"/>
    <cellStyle name="Calculation 4 6 2 3 3 2 4" xfId="55235" xr:uid="{00000000-0005-0000-0000-00000C250000}"/>
    <cellStyle name="Calculation 4 6 2 3 3 3" xfId="19473" xr:uid="{00000000-0005-0000-0000-00000D250000}"/>
    <cellStyle name="Calculation 4 6 2 3 3 4" xfId="19470" xr:uid="{00000000-0005-0000-0000-00000E250000}"/>
    <cellStyle name="Calculation 4 6 2 3 3 5" xfId="48267" xr:uid="{00000000-0005-0000-0000-00000F250000}"/>
    <cellStyle name="Calculation 4 6 2 3 3 6" xfId="60831" xr:uid="{00000000-0005-0000-0000-000010250000}"/>
    <cellStyle name="Calculation 4 6 2 3 4" xfId="11375" xr:uid="{00000000-0005-0000-0000-000011250000}"/>
    <cellStyle name="Calculation 4 6 2 3 4 2" xfId="19475" xr:uid="{00000000-0005-0000-0000-000012250000}"/>
    <cellStyle name="Calculation 4 6 2 3 4 3" xfId="19474" xr:uid="{00000000-0005-0000-0000-000013250000}"/>
    <cellStyle name="Calculation 4 6 2 3 4 4" xfId="50880" xr:uid="{00000000-0005-0000-0000-000014250000}"/>
    <cellStyle name="Calculation 4 6 2 3 5" xfId="19476" xr:uid="{00000000-0005-0000-0000-000015250000}"/>
    <cellStyle name="Calculation 4 6 2 3 6" xfId="19465" xr:uid="{00000000-0005-0000-0000-000016250000}"/>
    <cellStyle name="Calculation 4 6 2 3 7" xfId="43912" xr:uid="{00000000-0005-0000-0000-000017250000}"/>
    <cellStyle name="Calculation 4 6 2 3 8" xfId="56476" xr:uid="{00000000-0005-0000-0000-000018250000}"/>
    <cellStyle name="Calculation 4 6 2 4" xfId="5265" xr:uid="{00000000-0005-0000-0000-000019250000}"/>
    <cellStyle name="Calculation 4 6 2 4 2" xfId="12246" xr:uid="{00000000-0005-0000-0000-00001A250000}"/>
    <cellStyle name="Calculation 4 6 2 4 2 2" xfId="19479" xr:uid="{00000000-0005-0000-0000-00001B250000}"/>
    <cellStyle name="Calculation 4 6 2 4 2 3" xfId="19478" xr:uid="{00000000-0005-0000-0000-00001C250000}"/>
    <cellStyle name="Calculation 4 6 2 4 2 4" xfId="51751" xr:uid="{00000000-0005-0000-0000-00001D250000}"/>
    <cellStyle name="Calculation 4 6 2 4 3" xfId="19480" xr:uid="{00000000-0005-0000-0000-00001E250000}"/>
    <cellStyle name="Calculation 4 6 2 4 4" xfId="19477" xr:uid="{00000000-0005-0000-0000-00001F250000}"/>
    <cellStyle name="Calculation 4 6 2 4 5" xfId="44783" xr:uid="{00000000-0005-0000-0000-000020250000}"/>
    <cellStyle name="Calculation 4 6 2 4 6" xfId="57347" xr:uid="{00000000-0005-0000-0000-000021250000}"/>
    <cellStyle name="Calculation 4 6 2 5" xfId="9632" xr:uid="{00000000-0005-0000-0000-000022250000}"/>
    <cellStyle name="Calculation 4 6 2 5 2" xfId="19482" xr:uid="{00000000-0005-0000-0000-000023250000}"/>
    <cellStyle name="Calculation 4 6 2 5 3" xfId="19481" xr:uid="{00000000-0005-0000-0000-000024250000}"/>
    <cellStyle name="Calculation 4 6 2 5 4" xfId="49138" xr:uid="{00000000-0005-0000-0000-000025250000}"/>
    <cellStyle name="Calculation 4 6 2 6" xfId="19453" xr:uid="{00000000-0005-0000-0000-000026250000}"/>
    <cellStyle name="Calculation 4 6 2 7" xfId="16634" xr:uid="{00000000-0005-0000-0000-000027250000}"/>
    <cellStyle name="Calculation 4 6 3" xfId="3515" xr:uid="{00000000-0005-0000-0000-000028250000}"/>
    <cellStyle name="Calculation 4 6 3 2" xfId="6138" xr:uid="{00000000-0005-0000-0000-000029250000}"/>
    <cellStyle name="Calculation 4 6 3 2 2" xfId="13116" xr:uid="{00000000-0005-0000-0000-00002A250000}"/>
    <cellStyle name="Calculation 4 6 3 2 2 2" xfId="19486" xr:uid="{00000000-0005-0000-0000-00002B250000}"/>
    <cellStyle name="Calculation 4 6 3 2 2 3" xfId="19485" xr:uid="{00000000-0005-0000-0000-00002C250000}"/>
    <cellStyle name="Calculation 4 6 3 2 2 4" xfId="52621" xr:uid="{00000000-0005-0000-0000-00002D250000}"/>
    <cellStyle name="Calculation 4 6 3 2 3" xfId="19487" xr:uid="{00000000-0005-0000-0000-00002E250000}"/>
    <cellStyle name="Calculation 4 6 3 2 4" xfId="19484" xr:uid="{00000000-0005-0000-0000-00002F250000}"/>
    <cellStyle name="Calculation 4 6 3 2 5" xfId="45653" xr:uid="{00000000-0005-0000-0000-000030250000}"/>
    <cellStyle name="Calculation 4 6 3 2 6" xfId="58217" xr:uid="{00000000-0005-0000-0000-000031250000}"/>
    <cellStyle name="Calculation 4 6 3 3" xfId="7882" xr:uid="{00000000-0005-0000-0000-000032250000}"/>
    <cellStyle name="Calculation 4 6 3 3 2" xfId="14858" xr:uid="{00000000-0005-0000-0000-000033250000}"/>
    <cellStyle name="Calculation 4 6 3 3 2 2" xfId="19490" xr:uid="{00000000-0005-0000-0000-000034250000}"/>
    <cellStyle name="Calculation 4 6 3 3 2 3" xfId="19489" xr:uid="{00000000-0005-0000-0000-000035250000}"/>
    <cellStyle name="Calculation 4 6 3 3 2 4" xfId="54363" xr:uid="{00000000-0005-0000-0000-000036250000}"/>
    <cellStyle name="Calculation 4 6 3 3 3" xfId="19491" xr:uid="{00000000-0005-0000-0000-000037250000}"/>
    <cellStyle name="Calculation 4 6 3 3 4" xfId="19488" xr:uid="{00000000-0005-0000-0000-000038250000}"/>
    <cellStyle name="Calculation 4 6 3 3 5" xfId="47395" xr:uid="{00000000-0005-0000-0000-000039250000}"/>
    <cellStyle name="Calculation 4 6 3 3 6" xfId="59959" xr:uid="{00000000-0005-0000-0000-00003A250000}"/>
    <cellStyle name="Calculation 4 6 3 4" xfId="10503" xr:uid="{00000000-0005-0000-0000-00003B250000}"/>
    <cellStyle name="Calculation 4 6 3 4 2" xfId="19493" xr:uid="{00000000-0005-0000-0000-00003C250000}"/>
    <cellStyle name="Calculation 4 6 3 4 3" xfId="19492" xr:uid="{00000000-0005-0000-0000-00003D250000}"/>
    <cellStyle name="Calculation 4 6 3 4 4" xfId="50008" xr:uid="{00000000-0005-0000-0000-00003E250000}"/>
    <cellStyle name="Calculation 4 6 3 5" xfId="19483" xr:uid="{00000000-0005-0000-0000-00003F250000}"/>
    <cellStyle name="Calculation 4 6 3 6" xfId="18329" xr:uid="{00000000-0005-0000-0000-000040250000}"/>
    <cellStyle name="Calculation 4 6 4" xfId="4393" xr:uid="{00000000-0005-0000-0000-000041250000}"/>
    <cellStyle name="Calculation 4 6 4 2" xfId="7009" xr:uid="{00000000-0005-0000-0000-000042250000}"/>
    <cellStyle name="Calculation 4 6 4 2 2" xfId="13987" xr:uid="{00000000-0005-0000-0000-000043250000}"/>
    <cellStyle name="Calculation 4 6 4 2 2 2" xfId="19497" xr:uid="{00000000-0005-0000-0000-000044250000}"/>
    <cellStyle name="Calculation 4 6 4 2 2 3" xfId="19496" xr:uid="{00000000-0005-0000-0000-000045250000}"/>
    <cellStyle name="Calculation 4 6 4 2 2 4" xfId="53492" xr:uid="{00000000-0005-0000-0000-000046250000}"/>
    <cellStyle name="Calculation 4 6 4 2 3" xfId="19498" xr:uid="{00000000-0005-0000-0000-000047250000}"/>
    <cellStyle name="Calculation 4 6 4 2 4" xfId="19495" xr:uid="{00000000-0005-0000-0000-000048250000}"/>
    <cellStyle name="Calculation 4 6 4 2 5" xfId="46524" xr:uid="{00000000-0005-0000-0000-000049250000}"/>
    <cellStyle name="Calculation 4 6 4 2 6" xfId="59088" xr:uid="{00000000-0005-0000-0000-00004A250000}"/>
    <cellStyle name="Calculation 4 6 4 3" xfId="8760" xr:uid="{00000000-0005-0000-0000-00004B250000}"/>
    <cellStyle name="Calculation 4 6 4 3 2" xfId="15729" xr:uid="{00000000-0005-0000-0000-00004C250000}"/>
    <cellStyle name="Calculation 4 6 4 3 2 2" xfId="19501" xr:uid="{00000000-0005-0000-0000-00004D250000}"/>
    <cellStyle name="Calculation 4 6 4 3 2 3" xfId="19500" xr:uid="{00000000-0005-0000-0000-00004E250000}"/>
    <cellStyle name="Calculation 4 6 4 3 2 4" xfId="55234" xr:uid="{00000000-0005-0000-0000-00004F250000}"/>
    <cellStyle name="Calculation 4 6 4 3 3" xfId="19502" xr:uid="{00000000-0005-0000-0000-000050250000}"/>
    <cellStyle name="Calculation 4 6 4 3 4" xfId="19499" xr:uid="{00000000-0005-0000-0000-000051250000}"/>
    <cellStyle name="Calculation 4 6 4 3 5" xfId="48266" xr:uid="{00000000-0005-0000-0000-000052250000}"/>
    <cellStyle name="Calculation 4 6 4 3 6" xfId="60830" xr:uid="{00000000-0005-0000-0000-000053250000}"/>
    <cellStyle name="Calculation 4 6 4 4" xfId="11374" xr:uid="{00000000-0005-0000-0000-000054250000}"/>
    <cellStyle name="Calculation 4 6 4 4 2" xfId="19504" xr:uid="{00000000-0005-0000-0000-000055250000}"/>
    <cellStyle name="Calculation 4 6 4 4 3" xfId="19503" xr:uid="{00000000-0005-0000-0000-000056250000}"/>
    <cellStyle name="Calculation 4 6 4 4 4" xfId="50879" xr:uid="{00000000-0005-0000-0000-000057250000}"/>
    <cellStyle name="Calculation 4 6 4 5" xfId="19505" xr:uid="{00000000-0005-0000-0000-000058250000}"/>
    <cellStyle name="Calculation 4 6 4 6" xfId="19494" xr:uid="{00000000-0005-0000-0000-000059250000}"/>
    <cellStyle name="Calculation 4 6 4 7" xfId="43911" xr:uid="{00000000-0005-0000-0000-00005A250000}"/>
    <cellStyle name="Calculation 4 6 4 8" xfId="56475" xr:uid="{00000000-0005-0000-0000-00005B250000}"/>
    <cellStyle name="Calculation 4 6 5" xfId="5264" xr:uid="{00000000-0005-0000-0000-00005C250000}"/>
    <cellStyle name="Calculation 4 6 5 2" xfId="12245" xr:uid="{00000000-0005-0000-0000-00005D250000}"/>
    <cellStyle name="Calculation 4 6 5 2 2" xfId="19508" xr:uid="{00000000-0005-0000-0000-00005E250000}"/>
    <cellStyle name="Calculation 4 6 5 2 3" xfId="19507" xr:uid="{00000000-0005-0000-0000-00005F250000}"/>
    <cellStyle name="Calculation 4 6 5 2 4" xfId="51750" xr:uid="{00000000-0005-0000-0000-000060250000}"/>
    <cellStyle name="Calculation 4 6 5 3" xfId="19509" xr:uid="{00000000-0005-0000-0000-000061250000}"/>
    <cellStyle name="Calculation 4 6 5 4" xfId="19506" xr:uid="{00000000-0005-0000-0000-000062250000}"/>
    <cellStyle name="Calculation 4 6 5 5" xfId="44782" xr:uid="{00000000-0005-0000-0000-000063250000}"/>
    <cellStyle name="Calculation 4 6 5 6" xfId="57346" xr:uid="{00000000-0005-0000-0000-000064250000}"/>
    <cellStyle name="Calculation 4 6 6" xfId="9631" xr:uid="{00000000-0005-0000-0000-000065250000}"/>
    <cellStyle name="Calculation 4 6 6 2" xfId="19511" xr:uid="{00000000-0005-0000-0000-000066250000}"/>
    <cellStyle name="Calculation 4 6 6 3" xfId="19510" xr:uid="{00000000-0005-0000-0000-000067250000}"/>
    <cellStyle name="Calculation 4 6 6 4" xfId="49137" xr:uid="{00000000-0005-0000-0000-000068250000}"/>
    <cellStyle name="Calculation 4 6 7" xfId="19452" xr:uid="{00000000-0005-0000-0000-000069250000}"/>
    <cellStyle name="Calculation 4 6 8" xfId="43810" xr:uid="{00000000-0005-0000-0000-00006A250000}"/>
    <cellStyle name="Calculation 4 7" xfId="1520" xr:uid="{00000000-0005-0000-0000-00006B250000}"/>
    <cellStyle name="Calculation 4 7 2" xfId="3517" xr:uid="{00000000-0005-0000-0000-00006C250000}"/>
    <cellStyle name="Calculation 4 7 2 2" xfId="6140" xr:uid="{00000000-0005-0000-0000-00006D250000}"/>
    <cellStyle name="Calculation 4 7 2 2 2" xfId="13118" xr:uid="{00000000-0005-0000-0000-00006E250000}"/>
    <cellStyle name="Calculation 4 7 2 2 2 2" xfId="19516" xr:uid="{00000000-0005-0000-0000-00006F250000}"/>
    <cellStyle name="Calculation 4 7 2 2 2 3" xfId="19515" xr:uid="{00000000-0005-0000-0000-000070250000}"/>
    <cellStyle name="Calculation 4 7 2 2 2 4" xfId="52623" xr:uid="{00000000-0005-0000-0000-000071250000}"/>
    <cellStyle name="Calculation 4 7 2 2 3" xfId="19517" xr:uid="{00000000-0005-0000-0000-000072250000}"/>
    <cellStyle name="Calculation 4 7 2 2 4" xfId="19514" xr:uid="{00000000-0005-0000-0000-000073250000}"/>
    <cellStyle name="Calculation 4 7 2 2 5" xfId="45655" xr:uid="{00000000-0005-0000-0000-000074250000}"/>
    <cellStyle name="Calculation 4 7 2 2 6" xfId="58219" xr:uid="{00000000-0005-0000-0000-000075250000}"/>
    <cellStyle name="Calculation 4 7 2 3" xfId="7884" xr:uid="{00000000-0005-0000-0000-000076250000}"/>
    <cellStyle name="Calculation 4 7 2 3 2" xfId="14860" xr:uid="{00000000-0005-0000-0000-000077250000}"/>
    <cellStyle name="Calculation 4 7 2 3 2 2" xfId="19520" xr:uid="{00000000-0005-0000-0000-000078250000}"/>
    <cellStyle name="Calculation 4 7 2 3 2 3" xfId="19519" xr:uid="{00000000-0005-0000-0000-000079250000}"/>
    <cellStyle name="Calculation 4 7 2 3 2 4" xfId="54365" xr:uid="{00000000-0005-0000-0000-00007A250000}"/>
    <cellStyle name="Calculation 4 7 2 3 3" xfId="19521" xr:uid="{00000000-0005-0000-0000-00007B250000}"/>
    <cellStyle name="Calculation 4 7 2 3 4" xfId="19518" xr:uid="{00000000-0005-0000-0000-00007C250000}"/>
    <cellStyle name="Calculation 4 7 2 3 5" xfId="47397" xr:uid="{00000000-0005-0000-0000-00007D250000}"/>
    <cellStyle name="Calculation 4 7 2 3 6" xfId="59961" xr:uid="{00000000-0005-0000-0000-00007E250000}"/>
    <cellStyle name="Calculation 4 7 2 4" xfId="10505" xr:uid="{00000000-0005-0000-0000-00007F250000}"/>
    <cellStyle name="Calculation 4 7 2 4 2" xfId="19523" xr:uid="{00000000-0005-0000-0000-000080250000}"/>
    <cellStyle name="Calculation 4 7 2 4 3" xfId="19522" xr:uid="{00000000-0005-0000-0000-000081250000}"/>
    <cellStyle name="Calculation 4 7 2 4 4" xfId="50010" xr:uid="{00000000-0005-0000-0000-000082250000}"/>
    <cellStyle name="Calculation 4 7 2 5" xfId="19513" xr:uid="{00000000-0005-0000-0000-000083250000}"/>
    <cellStyle name="Calculation 4 7 2 6" xfId="18333" xr:uid="{00000000-0005-0000-0000-000084250000}"/>
    <cellStyle name="Calculation 4 7 3" xfId="4395" xr:uid="{00000000-0005-0000-0000-000085250000}"/>
    <cellStyle name="Calculation 4 7 3 2" xfId="7011" xr:uid="{00000000-0005-0000-0000-000086250000}"/>
    <cellStyle name="Calculation 4 7 3 2 2" xfId="13989" xr:uid="{00000000-0005-0000-0000-000087250000}"/>
    <cellStyle name="Calculation 4 7 3 2 2 2" xfId="19527" xr:uid="{00000000-0005-0000-0000-000088250000}"/>
    <cellStyle name="Calculation 4 7 3 2 2 3" xfId="19526" xr:uid="{00000000-0005-0000-0000-000089250000}"/>
    <cellStyle name="Calculation 4 7 3 2 2 4" xfId="53494" xr:uid="{00000000-0005-0000-0000-00008A250000}"/>
    <cellStyle name="Calculation 4 7 3 2 3" xfId="19528" xr:uid="{00000000-0005-0000-0000-00008B250000}"/>
    <cellStyle name="Calculation 4 7 3 2 4" xfId="19525" xr:uid="{00000000-0005-0000-0000-00008C250000}"/>
    <cellStyle name="Calculation 4 7 3 2 5" xfId="46526" xr:uid="{00000000-0005-0000-0000-00008D250000}"/>
    <cellStyle name="Calculation 4 7 3 2 6" xfId="59090" xr:uid="{00000000-0005-0000-0000-00008E250000}"/>
    <cellStyle name="Calculation 4 7 3 3" xfId="8762" xr:uid="{00000000-0005-0000-0000-00008F250000}"/>
    <cellStyle name="Calculation 4 7 3 3 2" xfId="15731" xr:uid="{00000000-0005-0000-0000-000090250000}"/>
    <cellStyle name="Calculation 4 7 3 3 2 2" xfId="19531" xr:uid="{00000000-0005-0000-0000-000091250000}"/>
    <cellStyle name="Calculation 4 7 3 3 2 3" xfId="19530" xr:uid="{00000000-0005-0000-0000-000092250000}"/>
    <cellStyle name="Calculation 4 7 3 3 2 4" xfId="55236" xr:uid="{00000000-0005-0000-0000-000093250000}"/>
    <cellStyle name="Calculation 4 7 3 3 3" xfId="19532" xr:uid="{00000000-0005-0000-0000-000094250000}"/>
    <cellStyle name="Calculation 4 7 3 3 4" xfId="19529" xr:uid="{00000000-0005-0000-0000-000095250000}"/>
    <cellStyle name="Calculation 4 7 3 3 5" xfId="48268" xr:uid="{00000000-0005-0000-0000-000096250000}"/>
    <cellStyle name="Calculation 4 7 3 3 6" xfId="60832" xr:uid="{00000000-0005-0000-0000-000097250000}"/>
    <cellStyle name="Calculation 4 7 3 4" xfId="11376" xr:uid="{00000000-0005-0000-0000-000098250000}"/>
    <cellStyle name="Calculation 4 7 3 4 2" xfId="19534" xr:uid="{00000000-0005-0000-0000-000099250000}"/>
    <cellStyle name="Calculation 4 7 3 4 3" xfId="19533" xr:uid="{00000000-0005-0000-0000-00009A250000}"/>
    <cellStyle name="Calculation 4 7 3 4 4" xfId="50881" xr:uid="{00000000-0005-0000-0000-00009B250000}"/>
    <cellStyle name="Calculation 4 7 3 5" xfId="19535" xr:uid="{00000000-0005-0000-0000-00009C250000}"/>
    <cellStyle name="Calculation 4 7 3 6" xfId="19524" xr:uid="{00000000-0005-0000-0000-00009D250000}"/>
    <cellStyle name="Calculation 4 7 3 7" xfId="43913" xr:uid="{00000000-0005-0000-0000-00009E250000}"/>
    <cellStyle name="Calculation 4 7 3 8" xfId="56477" xr:uid="{00000000-0005-0000-0000-00009F250000}"/>
    <cellStyle name="Calculation 4 7 4" xfId="5266" xr:uid="{00000000-0005-0000-0000-0000A0250000}"/>
    <cellStyle name="Calculation 4 7 4 2" xfId="12247" xr:uid="{00000000-0005-0000-0000-0000A1250000}"/>
    <cellStyle name="Calculation 4 7 4 2 2" xfId="19538" xr:uid="{00000000-0005-0000-0000-0000A2250000}"/>
    <cellStyle name="Calculation 4 7 4 2 3" xfId="19537" xr:uid="{00000000-0005-0000-0000-0000A3250000}"/>
    <cellStyle name="Calculation 4 7 4 2 4" xfId="51752" xr:uid="{00000000-0005-0000-0000-0000A4250000}"/>
    <cellStyle name="Calculation 4 7 4 3" xfId="19539" xr:uid="{00000000-0005-0000-0000-0000A5250000}"/>
    <cellStyle name="Calculation 4 7 4 4" xfId="19536" xr:uid="{00000000-0005-0000-0000-0000A6250000}"/>
    <cellStyle name="Calculation 4 7 4 5" xfId="44784" xr:uid="{00000000-0005-0000-0000-0000A7250000}"/>
    <cellStyle name="Calculation 4 7 4 6" xfId="57348" xr:uid="{00000000-0005-0000-0000-0000A8250000}"/>
    <cellStyle name="Calculation 4 7 5" xfId="9633" xr:uid="{00000000-0005-0000-0000-0000A9250000}"/>
    <cellStyle name="Calculation 4 7 5 2" xfId="19541" xr:uid="{00000000-0005-0000-0000-0000AA250000}"/>
    <cellStyle name="Calculation 4 7 5 3" xfId="19540" xr:uid="{00000000-0005-0000-0000-0000AB250000}"/>
    <cellStyle name="Calculation 4 7 5 4" xfId="49139" xr:uid="{00000000-0005-0000-0000-0000AC250000}"/>
    <cellStyle name="Calculation 4 7 6" xfId="19512" xr:uid="{00000000-0005-0000-0000-0000AD250000}"/>
    <cellStyle name="Calculation 4 7 7" xfId="43809" xr:uid="{00000000-0005-0000-0000-0000AE250000}"/>
    <cellStyle name="Calculation 4 8" xfId="1521" xr:uid="{00000000-0005-0000-0000-0000AF250000}"/>
    <cellStyle name="Calculation 4 8 2" xfId="3518" xr:uid="{00000000-0005-0000-0000-0000B0250000}"/>
    <cellStyle name="Calculation 4 8 2 2" xfId="6141" xr:uid="{00000000-0005-0000-0000-0000B1250000}"/>
    <cellStyle name="Calculation 4 8 2 2 2" xfId="13119" xr:uid="{00000000-0005-0000-0000-0000B2250000}"/>
    <cellStyle name="Calculation 4 8 2 2 2 2" xfId="19546" xr:uid="{00000000-0005-0000-0000-0000B3250000}"/>
    <cellStyle name="Calculation 4 8 2 2 2 3" xfId="19545" xr:uid="{00000000-0005-0000-0000-0000B4250000}"/>
    <cellStyle name="Calculation 4 8 2 2 2 4" xfId="52624" xr:uid="{00000000-0005-0000-0000-0000B5250000}"/>
    <cellStyle name="Calculation 4 8 2 2 3" xfId="19547" xr:uid="{00000000-0005-0000-0000-0000B6250000}"/>
    <cellStyle name="Calculation 4 8 2 2 4" xfId="19544" xr:uid="{00000000-0005-0000-0000-0000B7250000}"/>
    <cellStyle name="Calculation 4 8 2 2 5" xfId="45656" xr:uid="{00000000-0005-0000-0000-0000B8250000}"/>
    <cellStyle name="Calculation 4 8 2 2 6" xfId="58220" xr:uid="{00000000-0005-0000-0000-0000B9250000}"/>
    <cellStyle name="Calculation 4 8 2 3" xfId="7885" xr:uid="{00000000-0005-0000-0000-0000BA250000}"/>
    <cellStyle name="Calculation 4 8 2 3 2" xfId="14861" xr:uid="{00000000-0005-0000-0000-0000BB250000}"/>
    <cellStyle name="Calculation 4 8 2 3 2 2" xfId="19550" xr:uid="{00000000-0005-0000-0000-0000BC250000}"/>
    <cellStyle name="Calculation 4 8 2 3 2 3" xfId="19549" xr:uid="{00000000-0005-0000-0000-0000BD250000}"/>
    <cellStyle name="Calculation 4 8 2 3 2 4" xfId="54366" xr:uid="{00000000-0005-0000-0000-0000BE250000}"/>
    <cellStyle name="Calculation 4 8 2 3 3" xfId="19551" xr:uid="{00000000-0005-0000-0000-0000BF250000}"/>
    <cellStyle name="Calculation 4 8 2 3 4" xfId="19548" xr:uid="{00000000-0005-0000-0000-0000C0250000}"/>
    <cellStyle name="Calculation 4 8 2 3 5" xfId="47398" xr:uid="{00000000-0005-0000-0000-0000C1250000}"/>
    <cellStyle name="Calculation 4 8 2 3 6" xfId="59962" xr:uid="{00000000-0005-0000-0000-0000C2250000}"/>
    <cellStyle name="Calculation 4 8 2 4" xfId="10506" xr:uid="{00000000-0005-0000-0000-0000C3250000}"/>
    <cellStyle name="Calculation 4 8 2 4 2" xfId="19553" xr:uid="{00000000-0005-0000-0000-0000C4250000}"/>
    <cellStyle name="Calculation 4 8 2 4 3" xfId="19552" xr:uid="{00000000-0005-0000-0000-0000C5250000}"/>
    <cellStyle name="Calculation 4 8 2 4 4" xfId="50011" xr:uid="{00000000-0005-0000-0000-0000C6250000}"/>
    <cellStyle name="Calculation 4 8 2 5" xfId="19543" xr:uid="{00000000-0005-0000-0000-0000C7250000}"/>
    <cellStyle name="Calculation 4 8 2 6" xfId="18336" xr:uid="{00000000-0005-0000-0000-0000C8250000}"/>
    <cellStyle name="Calculation 4 8 3" xfId="4396" xr:uid="{00000000-0005-0000-0000-0000C9250000}"/>
    <cellStyle name="Calculation 4 8 3 2" xfId="7012" xr:uid="{00000000-0005-0000-0000-0000CA250000}"/>
    <cellStyle name="Calculation 4 8 3 2 2" xfId="13990" xr:uid="{00000000-0005-0000-0000-0000CB250000}"/>
    <cellStyle name="Calculation 4 8 3 2 2 2" xfId="19557" xr:uid="{00000000-0005-0000-0000-0000CC250000}"/>
    <cellStyle name="Calculation 4 8 3 2 2 3" xfId="19556" xr:uid="{00000000-0005-0000-0000-0000CD250000}"/>
    <cellStyle name="Calculation 4 8 3 2 2 4" xfId="53495" xr:uid="{00000000-0005-0000-0000-0000CE250000}"/>
    <cellStyle name="Calculation 4 8 3 2 3" xfId="19558" xr:uid="{00000000-0005-0000-0000-0000CF250000}"/>
    <cellStyle name="Calculation 4 8 3 2 4" xfId="19555" xr:uid="{00000000-0005-0000-0000-0000D0250000}"/>
    <cellStyle name="Calculation 4 8 3 2 5" xfId="46527" xr:uid="{00000000-0005-0000-0000-0000D1250000}"/>
    <cellStyle name="Calculation 4 8 3 2 6" xfId="59091" xr:uid="{00000000-0005-0000-0000-0000D2250000}"/>
    <cellStyle name="Calculation 4 8 3 3" xfId="8763" xr:uid="{00000000-0005-0000-0000-0000D3250000}"/>
    <cellStyle name="Calculation 4 8 3 3 2" xfId="15732" xr:uid="{00000000-0005-0000-0000-0000D4250000}"/>
    <cellStyle name="Calculation 4 8 3 3 2 2" xfId="19561" xr:uid="{00000000-0005-0000-0000-0000D5250000}"/>
    <cellStyle name="Calculation 4 8 3 3 2 3" xfId="19560" xr:uid="{00000000-0005-0000-0000-0000D6250000}"/>
    <cellStyle name="Calculation 4 8 3 3 2 4" xfId="55237" xr:uid="{00000000-0005-0000-0000-0000D7250000}"/>
    <cellStyle name="Calculation 4 8 3 3 3" xfId="19562" xr:uid="{00000000-0005-0000-0000-0000D8250000}"/>
    <cellStyle name="Calculation 4 8 3 3 4" xfId="19559" xr:uid="{00000000-0005-0000-0000-0000D9250000}"/>
    <cellStyle name="Calculation 4 8 3 3 5" xfId="48269" xr:uid="{00000000-0005-0000-0000-0000DA250000}"/>
    <cellStyle name="Calculation 4 8 3 3 6" xfId="60833" xr:uid="{00000000-0005-0000-0000-0000DB250000}"/>
    <cellStyle name="Calculation 4 8 3 4" xfId="11377" xr:uid="{00000000-0005-0000-0000-0000DC250000}"/>
    <cellStyle name="Calculation 4 8 3 4 2" xfId="19564" xr:uid="{00000000-0005-0000-0000-0000DD250000}"/>
    <cellStyle name="Calculation 4 8 3 4 3" xfId="19563" xr:uid="{00000000-0005-0000-0000-0000DE250000}"/>
    <cellStyle name="Calculation 4 8 3 4 4" xfId="50882" xr:uid="{00000000-0005-0000-0000-0000DF250000}"/>
    <cellStyle name="Calculation 4 8 3 5" xfId="19565" xr:uid="{00000000-0005-0000-0000-0000E0250000}"/>
    <cellStyle name="Calculation 4 8 3 6" xfId="19554" xr:uid="{00000000-0005-0000-0000-0000E1250000}"/>
    <cellStyle name="Calculation 4 8 3 7" xfId="43914" xr:uid="{00000000-0005-0000-0000-0000E2250000}"/>
    <cellStyle name="Calculation 4 8 3 8" xfId="56478" xr:uid="{00000000-0005-0000-0000-0000E3250000}"/>
    <cellStyle name="Calculation 4 8 4" xfId="5267" xr:uid="{00000000-0005-0000-0000-0000E4250000}"/>
    <cellStyle name="Calculation 4 8 4 2" xfId="12248" xr:uid="{00000000-0005-0000-0000-0000E5250000}"/>
    <cellStyle name="Calculation 4 8 4 2 2" xfId="19568" xr:uid="{00000000-0005-0000-0000-0000E6250000}"/>
    <cellStyle name="Calculation 4 8 4 2 3" xfId="19567" xr:uid="{00000000-0005-0000-0000-0000E7250000}"/>
    <cellStyle name="Calculation 4 8 4 2 4" xfId="51753" xr:uid="{00000000-0005-0000-0000-0000E8250000}"/>
    <cellStyle name="Calculation 4 8 4 3" xfId="19569" xr:uid="{00000000-0005-0000-0000-0000E9250000}"/>
    <cellStyle name="Calculation 4 8 4 4" xfId="19566" xr:uid="{00000000-0005-0000-0000-0000EA250000}"/>
    <cellStyle name="Calculation 4 8 4 5" xfId="44785" xr:uid="{00000000-0005-0000-0000-0000EB250000}"/>
    <cellStyle name="Calculation 4 8 4 6" xfId="57349" xr:uid="{00000000-0005-0000-0000-0000EC250000}"/>
    <cellStyle name="Calculation 4 8 5" xfId="9634" xr:uid="{00000000-0005-0000-0000-0000ED250000}"/>
    <cellStyle name="Calculation 4 8 5 2" xfId="19571" xr:uid="{00000000-0005-0000-0000-0000EE250000}"/>
    <cellStyle name="Calculation 4 8 5 3" xfId="19570" xr:uid="{00000000-0005-0000-0000-0000EF250000}"/>
    <cellStyle name="Calculation 4 8 5 4" xfId="49140" xr:uid="{00000000-0005-0000-0000-0000F0250000}"/>
    <cellStyle name="Calculation 4 8 6" xfId="19542" xr:uid="{00000000-0005-0000-0000-0000F1250000}"/>
    <cellStyle name="Calculation 4 8 7" xfId="16635" xr:uid="{00000000-0005-0000-0000-0000F2250000}"/>
    <cellStyle name="Calculation 4 9" xfId="1522" xr:uid="{00000000-0005-0000-0000-0000F3250000}"/>
    <cellStyle name="Calculation 4 9 2" xfId="3519" xr:uid="{00000000-0005-0000-0000-0000F4250000}"/>
    <cellStyle name="Calculation 4 9 2 2" xfId="6142" xr:uid="{00000000-0005-0000-0000-0000F5250000}"/>
    <cellStyle name="Calculation 4 9 2 2 2" xfId="13120" xr:uid="{00000000-0005-0000-0000-0000F6250000}"/>
    <cellStyle name="Calculation 4 9 2 2 2 2" xfId="19576" xr:uid="{00000000-0005-0000-0000-0000F7250000}"/>
    <cellStyle name="Calculation 4 9 2 2 2 3" xfId="19575" xr:uid="{00000000-0005-0000-0000-0000F8250000}"/>
    <cellStyle name="Calculation 4 9 2 2 2 4" xfId="52625" xr:uid="{00000000-0005-0000-0000-0000F9250000}"/>
    <cellStyle name="Calculation 4 9 2 2 3" xfId="19577" xr:uid="{00000000-0005-0000-0000-0000FA250000}"/>
    <cellStyle name="Calculation 4 9 2 2 4" xfId="19574" xr:uid="{00000000-0005-0000-0000-0000FB250000}"/>
    <cellStyle name="Calculation 4 9 2 2 5" xfId="45657" xr:uid="{00000000-0005-0000-0000-0000FC250000}"/>
    <cellStyle name="Calculation 4 9 2 2 6" xfId="58221" xr:uid="{00000000-0005-0000-0000-0000FD250000}"/>
    <cellStyle name="Calculation 4 9 2 3" xfId="7886" xr:uid="{00000000-0005-0000-0000-0000FE250000}"/>
    <cellStyle name="Calculation 4 9 2 3 2" xfId="14862" xr:uid="{00000000-0005-0000-0000-0000FF250000}"/>
    <cellStyle name="Calculation 4 9 2 3 2 2" xfId="19580" xr:uid="{00000000-0005-0000-0000-000000260000}"/>
    <cellStyle name="Calculation 4 9 2 3 2 3" xfId="19579" xr:uid="{00000000-0005-0000-0000-000001260000}"/>
    <cellStyle name="Calculation 4 9 2 3 2 4" xfId="54367" xr:uid="{00000000-0005-0000-0000-000002260000}"/>
    <cellStyle name="Calculation 4 9 2 3 3" xfId="19581" xr:uid="{00000000-0005-0000-0000-000003260000}"/>
    <cellStyle name="Calculation 4 9 2 3 4" xfId="19578" xr:uid="{00000000-0005-0000-0000-000004260000}"/>
    <cellStyle name="Calculation 4 9 2 3 5" xfId="47399" xr:uid="{00000000-0005-0000-0000-000005260000}"/>
    <cellStyle name="Calculation 4 9 2 3 6" xfId="59963" xr:uid="{00000000-0005-0000-0000-000006260000}"/>
    <cellStyle name="Calculation 4 9 2 4" xfId="10507" xr:uid="{00000000-0005-0000-0000-000007260000}"/>
    <cellStyle name="Calculation 4 9 2 4 2" xfId="19583" xr:uid="{00000000-0005-0000-0000-000008260000}"/>
    <cellStyle name="Calculation 4 9 2 4 3" xfId="19582" xr:uid="{00000000-0005-0000-0000-000009260000}"/>
    <cellStyle name="Calculation 4 9 2 4 4" xfId="50012" xr:uid="{00000000-0005-0000-0000-00000A260000}"/>
    <cellStyle name="Calculation 4 9 2 5" xfId="19573" xr:uid="{00000000-0005-0000-0000-00000B260000}"/>
    <cellStyle name="Calculation 4 9 2 6" xfId="19016" xr:uid="{00000000-0005-0000-0000-00000C260000}"/>
    <cellStyle name="Calculation 4 9 3" xfId="4397" xr:uid="{00000000-0005-0000-0000-00000D260000}"/>
    <cellStyle name="Calculation 4 9 3 2" xfId="7013" xr:uid="{00000000-0005-0000-0000-00000E260000}"/>
    <cellStyle name="Calculation 4 9 3 2 2" xfId="13991" xr:uid="{00000000-0005-0000-0000-00000F260000}"/>
    <cellStyle name="Calculation 4 9 3 2 2 2" xfId="19587" xr:uid="{00000000-0005-0000-0000-000010260000}"/>
    <cellStyle name="Calculation 4 9 3 2 2 3" xfId="19586" xr:uid="{00000000-0005-0000-0000-000011260000}"/>
    <cellStyle name="Calculation 4 9 3 2 2 4" xfId="53496" xr:uid="{00000000-0005-0000-0000-000012260000}"/>
    <cellStyle name="Calculation 4 9 3 2 3" xfId="19588" xr:uid="{00000000-0005-0000-0000-000013260000}"/>
    <cellStyle name="Calculation 4 9 3 2 4" xfId="19585" xr:uid="{00000000-0005-0000-0000-000014260000}"/>
    <cellStyle name="Calculation 4 9 3 2 5" xfId="46528" xr:uid="{00000000-0005-0000-0000-000015260000}"/>
    <cellStyle name="Calculation 4 9 3 2 6" xfId="59092" xr:uid="{00000000-0005-0000-0000-000016260000}"/>
    <cellStyle name="Calculation 4 9 3 3" xfId="8764" xr:uid="{00000000-0005-0000-0000-000017260000}"/>
    <cellStyle name="Calculation 4 9 3 3 2" xfId="15733" xr:uid="{00000000-0005-0000-0000-000018260000}"/>
    <cellStyle name="Calculation 4 9 3 3 2 2" xfId="19591" xr:uid="{00000000-0005-0000-0000-000019260000}"/>
    <cellStyle name="Calculation 4 9 3 3 2 3" xfId="19590" xr:uid="{00000000-0005-0000-0000-00001A260000}"/>
    <cellStyle name="Calculation 4 9 3 3 2 4" xfId="55238" xr:uid="{00000000-0005-0000-0000-00001B260000}"/>
    <cellStyle name="Calculation 4 9 3 3 3" xfId="19592" xr:uid="{00000000-0005-0000-0000-00001C260000}"/>
    <cellStyle name="Calculation 4 9 3 3 4" xfId="19589" xr:uid="{00000000-0005-0000-0000-00001D260000}"/>
    <cellStyle name="Calculation 4 9 3 3 5" xfId="48270" xr:uid="{00000000-0005-0000-0000-00001E260000}"/>
    <cellStyle name="Calculation 4 9 3 3 6" xfId="60834" xr:uid="{00000000-0005-0000-0000-00001F260000}"/>
    <cellStyle name="Calculation 4 9 3 4" xfId="11378" xr:uid="{00000000-0005-0000-0000-000020260000}"/>
    <cellStyle name="Calculation 4 9 3 4 2" xfId="19594" xr:uid="{00000000-0005-0000-0000-000021260000}"/>
    <cellStyle name="Calculation 4 9 3 4 3" xfId="19593" xr:uid="{00000000-0005-0000-0000-000022260000}"/>
    <cellStyle name="Calculation 4 9 3 4 4" xfId="50883" xr:uid="{00000000-0005-0000-0000-000023260000}"/>
    <cellStyle name="Calculation 4 9 3 5" xfId="19595" xr:uid="{00000000-0005-0000-0000-000024260000}"/>
    <cellStyle name="Calculation 4 9 3 6" xfId="19584" xr:uid="{00000000-0005-0000-0000-000025260000}"/>
    <cellStyle name="Calculation 4 9 3 7" xfId="43915" xr:uid="{00000000-0005-0000-0000-000026260000}"/>
    <cellStyle name="Calculation 4 9 3 8" xfId="56479" xr:uid="{00000000-0005-0000-0000-000027260000}"/>
    <cellStyle name="Calculation 4 9 4" xfId="5268" xr:uid="{00000000-0005-0000-0000-000028260000}"/>
    <cellStyle name="Calculation 4 9 4 2" xfId="12249" xr:uid="{00000000-0005-0000-0000-000029260000}"/>
    <cellStyle name="Calculation 4 9 4 2 2" xfId="19598" xr:uid="{00000000-0005-0000-0000-00002A260000}"/>
    <cellStyle name="Calculation 4 9 4 2 3" xfId="19597" xr:uid="{00000000-0005-0000-0000-00002B260000}"/>
    <cellStyle name="Calculation 4 9 4 2 4" xfId="51754" xr:uid="{00000000-0005-0000-0000-00002C260000}"/>
    <cellStyle name="Calculation 4 9 4 3" xfId="19599" xr:uid="{00000000-0005-0000-0000-00002D260000}"/>
    <cellStyle name="Calculation 4 9 4 4" xfId="19596" xr:uid="{00000000-0005-0000-0000-00002E260000}"/>
    <cellStyle name="Calculation 4 9 4 5" xfId="44786" xr:uid="{00000000-0005-0000-0000-00002F260000}"/>
    <cellStyle name="Calculation 4 9 4 6" xfId="57350" xr:uid="{00000000-0005-0000-0000-000030260000}"/>
    <cellStyle name="Calculation 4 9 5" xfId="9635" xr:uid="{00000000-0005-0000-0000-000031260000}"/>
    <cellStyle name="Calculation 4 9 5 2" xfId="19601" xr:uid="{00000000-0005-0000-0000-000032260000}"/>
    <cellStyle name="Calculation 4 9 5 3" xfId="19600" xr:uid="{00000000-0005-0000-0000-000033260000}"/>
    <cellStyle name="Calculation 4 9 5 4" xfId="49141" xr:uid="{00000000-0005-0000-0000-000034260000}"/>
    <cellStyle name="Calculation 4 9 6" xfId="19572" xr:uid="{00000000-0005-0000-0000-000035260000}"/>
    <cellStyle name="Calculation 4 9 7" xfId="43808" xr:uid="{00000000-0005-0000-0000-000036260000}"/>
    <cellStyle name="Calculation 40" xfId="1523" xr:uid="{00000000-0005-0000-0000-000037260000}"/>
    <cellStyle name="Calculation 40 2" xfId="19602" xr:uid="{00000000-0005-0000-0000-000038260000}"/>
    <cellStyle name="Calculation 41" xfId="1524" xr:uid="{00000000-0005-0000-0000-000039260000}"/>
    <cellStyle name="Calculation 41 2" xfId="19603" xr:uid="{00000000-0005-0000-0000-00003A260000}"/>
    <cellStyle name="Calculation 42" xfId="1525" xr:uid="{00000000-0005-0000-0000-00003B260000}"/>
    <cellStyle name="Calculation 42 2" xfId="19604" xr:uid="{00000000-0005-0000-0000-00003C260000}"/>
    <cellStyle name="Calculation 43" xfId="1526" xr:uid="{00000000-0005-0000-0000-00003D260000}"/>
    <cellStyle name="Calculation 43 2" xfId="19605" xr:uid="{00000000-0005-0000-0000-00003E260000}"/>
    <cellStyle name="Calculation 44" xfId="1527" xr:uid="{00000000-0005-0000-0000-00003F260000}"/>
    <cellStyle name="Calculation 44 2" xfId="19606" xr:uid="{00000000-0005-0000-0000-000040260000}"/>
    <cellStyle name="Calculation 45" xfId="1528" xr:uid="{00000000-0005-0000-0000-000041260000}"/>
    <cellStyle name="Calculation 45 2" xfId="19607" xr:uid="{00000000-0005-0000-0000-000042260000}"/>
    <cellStyle name="Calculation 46" xfId="1529" xr:uid="{00000000-0005-0000-0000-000043260000}"/>
    <cellStyle name="Calculation 46 2" xfId="19608" xr:uid="{00000000-0005-0000-0000-000044260000}"/>
    <cellStyle name="Calculation 47" xfId="1530" xr:uid="{00000000-0005-0000-0000-000045260000}"/>
    <cellStyle name="Calculation 47 2" xfId="19609" xr:uid="{00000000-0005-0000-0000-000046260000}"/>
    <cellStyle name="Calculation 5" xfId="1531" xr:uid="{00000000-0005-0000-0000-000047260000}"/>
    <cellStyle name="Calculation 5 10" xfId="1532" xr:uid="{00000000-0005-0000-0000-000048260000}"/>
    <cellStyle name="Calculation 5 10 2" xfId="3521" xr:uid="{00000000-0005-0000-0000-000049260000}"/>
    <cellStyle name="Calculation 5 10 2 2" xfId="6144" xr:uid="{00000000-0005-0000-0000-00004A260000}"/>
    <cellStyle name="Calculation 5 10 2 2 2" xfId="13122" xr:uid="{00000000-0005-0000-0000-00004B260000}"/>
    <cellStyle name="Calculation 5 10 2 2 2 2" xfId="19615" xr:uid="{00000000-0005-0000-0000-00004C260000}"/>
    <cellStyle name="Calculation 5 10 2 2 2 3" xfId="19614" xr:uid="{00000000-0005-0000-0000-00004D260000}"/>
    <cellStyle name="Calculation 5 10 2 2 2 4" xfId="52627" xr:uid="{00000000-0005-0000-0000-00004E260000}"/>
    <cellStyle name="Calculation 5 10 2 2 3" xfId="19616" xr:uid="{00000000-0005-0000-0000-00004F260000}"/>
    <cellStyle name="Calculation 5 10 2 2 4" xfId="19613" xr:uid="{00000000-0005-0000-0000-000050260000}"/>
    <cellStyle name="Calculation 5 10 2 2 5" xfId="45659" xr:uid="{00000000-0005-0000-0000-000051260000}"/>
    <cellStyle name="Calculation 5 10 2 2 6" xfId="58223" xr:uid="{00000000-0005-0000-0000-000052260000}"/>
    <cellStyle name="Calculation 5 10 2 3" xfId="7888" xr:uid="{00000000-0005-0000-0000-000053260000}"/>
    <cellStyle name="Calculation 5 10 2 3 2" xfId="14864" xr:uid="{00000000-0005-0000-0000-000054260000}"/>
    <cellStyle name="Calculation 5 10 2 3 2 2" xfId="19619" xr:uid="{00000000-0005-0000-0000-000055260000}"/>
    <cellStyle name="Calculation 5 10 2 3 2 3" xfId="19618" xr:uid="{00000000-0005-0000-0000-000056260000}"/>
    <cellStyle name="Calculation 5 10 2 3 2 4" xfId="54369" xr:uid="{00000000-0005-0000-0000-000057260000}"/>
    <cellStyle name="Calculation 5 10 2 3 3" xfId="19620" xr:uid="{00000000-0005-0000-0000-000058260000}"/>
    <cellStyle name="Calculation 5 10 2 3 4" xfId="19617" xr:uid="{00000000-0005-0000-0000-000059260000}"/>
    <cellStyle name="Calculation 5 10 2 3 5" xfId="47401" xr:uid="{00000000-0005-0000-0000-00005A260000}"/>
    <cellStyle name="Calculation 5 10 2 3 6" xfId="59965" xr:uid="{00000000-0005-0000-0000-00005B260000}"/>
    <cellStyle name="Calculation 5 10 2 4" xfId="10509" xr:uid="{00000000-0005-0000-0000-00005C260000}"/>
    <cellStyle name="Calculation 5 10 2 4 2" xfId="19622" xr:uid="{00000000-0005-0000-0000-00005D260000}"/>
    <cellStyle name="Calculation 5 10 2 4 3" xfId="19621" xr:uid="{00000000-0005-0000-0000-00005E260000}"/>
    <cellStyle name="Calculation 5 10 2 4 4" xfId="50014" xr:uid="{00000000-0005-0000-0000-00005F260000}"/>
    <cellStyle name="Calculation 5 10 2 5" xfId="19612" xr:uid="{00000000-0005-0000-0000-000060260000}"/>
    <cellStyle name="Calculation 5 10 2 6" xfId="18340" xr:uid="{00000000-0005-0000-0000-000061260000}"/>
    <cellStyle name="Calculation 5 10 3" xfId="4399" xr:uid="{00000000-0005-0000-0000-000062260000}"/>
    <cellStyle name="Calculation 5 10 3 2" xfId="7015" xr:uid="{00000000-0005-0000-0000-000063260000}"/>
    <cellStyle name="Calculation 5 10 3 2 2" xfId="13993" xr:uid="{00000000-0005-0000-0000-000064260000}"/>
    <cellStyle name="Calculation 5 10 3 2 2 2" xfId="19626" xr:uid="{00000000-0005-0000-0000-000065260000}"/>
    <cellStyle name="Calculation 5 10 3 2 2 3" xfId="19625" xr:uid="{00000000-0005-0000-0000-000066260000}"/>
    <cellStyle name="Calculation 5 10 3 2 2 4" xfId="53498" xr:uid="{00000000-0005-0000-0000-000067260000}"/>
    <cellStyle name="Calculation 5 10 3 2 3" xfId="19627" xr:uid="{00000000-0005-0000-0000-000068260000}"/>
    <cellStyle name="Calculation 5 10 3 2 4" xfId="19624" xr:uid="{00000000-0005-0000-0000-000069260000}"/>
    <cellStyle name="Calculation 5 10 3 2 5" xfId="46530" xr:uid="{00000000-0005-0000-0000-00006A260000}"/>
    <cellStyle name="Calculation 5 10 3 2 6" xfId="59094" xr:uid="{00000000-0005-0000-0000-00006B260000}"/>
    <cellStyle name="Calculation 5 10 3 3" xfId="8766" xr:uid="{00000000-0005-0000-0000-00006C260000}"/>
    <cellStyle name="Calculation 5 10 3 3 2" xfId="15735" xr:uid="{00000000-0005-0000-0000-00006D260000}"/>
    <cellStyle name="Calculation 5 10 3 3 2 2" xfId="19630" xr:uid="{00000000-0005-0000-0000-00006E260000}"/>
    <cellStyle name="Calculation 5 10 3 3 2 3" xfId="19629" xr:uid="{00000000-0005-0000-0000-00006F260000}"/>
    <cellStyle name="Calculation 5 10 3 3 2 4" xfId="55240" xr:uid="{00000000-0005-0000-0000-000070260000}"/>
    <cellStyle name="Calculation 5 10 3 3 3" xfId="19631" xr:uid="{00000000-0005-0000-0000-000071260000}"/>
    <cellStyle name="Calculation 5 10 3 3 4" xfId="19628" xr:uid="{00000000-0005-0000-0000-000072260000}"/>
    <cellStyle name="Calculation 5 10 3 3 5" xfId="48272" xr:uid="{00000000-0005-0000-0000-000073260000}"/>
    <cellStyle name="Calculation 5 10 3 3 6" xfId="60836" xr:uid="{00000000-0005-0000-0000-000074260000}"/>
    <cellStyle name="Calculation 5 10 3 4" xfId="11380" xr:uid="{00000000-0005-0000-0000-000075260000}"/>
    <cellStyle name="Calculation 5 10 3 4 2" xfId="19633" xr:uid="{00000000-0005-0000-0000-000076260000}"/>
    <cellStyle name="Calculation 5 10 3 4 3" xfId="19632" xr:uid="{00000000-0005-0000-0000-000077260000}"/>
    <cellStyle name="Calculation 5 10 3 4 4" xfId="50885" xr:uid="{00000000-0005-0000-0000-000078260000}"/>
    <cellStyle name="Calculation 5 10 3 5" xfId="19634" xr:uid="{00000000-0005-0000-0000-000079260000}"/>
    <cellStyle name="Calculation 5 10 3 6" xfId="19623" xr:uid="{00000000-0005-0000-0000-00007A260000}"/>
    <cellStyle name="Calculation 5 10 3 7" xfId="43917" xr:uid="{00000000-0005-0000-0000-00007B260000}"/>
    <cellStyle name="Calculation 5 10 3 8" xfId="56481" xr:uid="{00000000-0005-0000-0000-00007C260000}"/>
    <cellStyle name="Calculation 5 10 4" xfId="5270" xr:uid="{00000000-0005-0000-0000-00007D260000}"/>
    <cellStyle name="Calculation 5 10 4 2" xfId="12251" xr:uid="{00000000-0005-0000-0000-00007E260000}"/>
    <cellStyle name="Calculation 5 10 4 2 2" xfId="19637" xr:uid="{00000000-0005-0000-0000-00007F260000}"/>
    <cellStyle name="Calculation 5 10 4 2 3" xfId="19636" xr:uid="{00000000-0005-0000-0000-000080260000}"/>
    <cellStyle name="Calculation 5 10 4 2 4" xfId="51756" xr:uid="{00000000-0005-0000-0000-000081260000}"/>
    <cellStyle name="Calculation 5 10 4 3" xfId="19638" xr:uid="{00000000-0005-0000-0000-000082260000}"/>
    <cellStyle name="Calculation 5 10 4 4" xfId="19635" xr:uid="{00000000-0005-0000-0000-000083260000}"/>
    <cellStyle name="Calculation 5 10 4 5" xfId="44788" xr:uid="{00000000-0005-0000-0000-000084260000}"/>
    <cellStyle name="Calculation 5 10 4 6" xfId="57352" xr:uid="{00000000-0005-0000-0000-000085260000}"/>
    <cellStyle name="Calculation 5 10 5" xfId="9637" xr:uid="{00000000-0005-0000-0000-000086260000}"/>
    <cellStyle name="Calculation 5 10 5 2" xfId="19640" xr:uid="{00000000-0005-0000-0000-000087260000}"/>
    <cellStyle name="Calculation 5 10 5 3" xfId="19639" xr:uid="{00000000-0005-0000-0000-000088260000}"/>
    <cellStyle name="Calculation 5 10 5 4" xfId="49143" xr:uid="{00000000-0005-0000-0000-000089260000}"/>
    <cellStyle name="Calculation 5 10 6" xfId="19611" xr:uid="{00000000-0005-0000-0000-00008A260000}"/>
    <cellStyle name="Calculation 5 10 7" xfId="43806" xr:uid="{00000000-0005-0000-0000-00008B260000}"/>
    <cellStyle name="Calculation 5 11" xfId="3520" xr:uid="{00000000-0005-0000-0000-00008C260000}"/>
    <cellStyle name="Calculation 5 11 2" xfId="6143" xr:uid="{00000000-0005-0000-0000-00008D260000}"/>
    <cellStyle name="Calculation 5 11 2 2" xfId="13121" xr:uid="{00000000-0005-0000-0000-00008E260000}"/>
    <cellStyle name="Calculation 5 11 2 2 2" xfId="19644" xr:uid="{00000000-0005-0000-0000-00008F260000}"/>
    <cellStyle name="Calculation 5 11 2 2 3" xfId="19643" xr:uid="{00000000-0005-0000-0000-000090260000}"/>
    <cellStyle name="Calculation 5 11 2 2 4" xfId="52626" xr:uid="{00000000-0005-0000-0000-000091260000}"/>
    <cellStyle name="Calculation 5 11 2 3" xfId="19645" xr:uid="{00000000-0005-0000-0000-000092260000}"/>
    <cellStyle name="Calculation 5 11 2 4" xfId="19642" xr:uid="{00000000-0005-0000-0000-000093260000}"/>
    <cellStyle name="Calculation 5 11 2 5" xfId="45658" xr:uid="{00000000-0005-0000-0000-000094260000}"/>
    <cellStyle name="Calculation 5 11 2 6" xfId="58222" xr:uid="{00000000-0005-0000-0000-000095260000}"/>
    <cellStyle name="Calculation 5 11 3" xfId="7887" xr:uid="{00000000-0005-0000-0000-000096260000}"/>
    <cellStyle name="Calculation 5 11 3 2" xfId="14863" xr:uid="{00000000-0005-0000-0000-000097260000}"/>
    <cellStyle name="Calculation 5 11 3 2 2" xfId="19648" xr:uid="{00000000-0005-0000-0000-000098260000}"/>
    <cellStyle name="Calculation 5 11 3 2 3" xfId="19647" xr:uid="{00000000-0005-0000-0000-000099260000}"/>
    <cellStyle name="Calculation 5 11 3 2 4" xfId="54368" xr:uid="{00000000-0005-0000-0000-00009A260000}"/>
    <cellStyle name="Calculation 5 11 3 3" xfId="19649" xr:uid="{00000000-0005-0000-0000-00009B260000}"/>
    <cellStyle name="Calculation 5 11 3 4" xfId="19646" xr:uid="{00000000-0005-0000-0000-00009C260000}"/>
    <cellStyle name="Calculation 5 11 3 5" xfId="47400" xr:uid="{00000000-0005-0000-0000-00009D260000}"/>
    <cellStyle name="Calculation 5 11 3 6" xfId="59964" xr:uid="{00000000-0005-0000-0000-00009E260000}"/>
    <cellStyle name="Calculation 5 11 4" xfId="10508" xr:uid="{00000000-0005-0000-0000-00009F260000}"/>
    <cellStyle name="Calculation 5 11 4 2" xfId="19651" xr:uid="{00000000-0005-0000-0000-0000A0260000}"/>
    <cellStyle name="Calculation 5 11 4 3" xfId="19650" xr:uid="{00000000-0005-0000-0000-0000A1260000}"/>
    <cellStyle name="Calculation 5 11 4 4" xfId="50013" xr:uid="{00000000-0005-0000-0000-0000A2260000}"/>
    <cellStyle name="Calculation 5 11 5" xfId="19641" xr:uid="{00000000-0005-0000-0000-0000A3260000}"/>
    <cellStyle name="Calculation 5 11 6" xfId="18337" xr:uid="{00000000-0005-0000-0000-0000A4260000}"/>
    <cellStyle name="Calculation 5 12" xfId="4398" xr:uid="{00000000-0005-0000-0000-0000A5260000}"/>
    <cellStyle name="Calculation 5 12 2" xfId="7014" xr:uid="{00000000-0005-0000-0000-0000A6260000}"/>
    <cellStyle name="Calculation 5 12 2 2" xfId="13992" xr:uid="{00000000-0005-0000-0000-0000A7260000}"/>
    <cellStyle name="Calculation 5 12 2 2 2" xfId="19655" xr:uid="{00000000-0005-0000-0000-0000A8260000}"/>
    <cellStyle name="Calculation 5 12 2 2 3" xfId="19654" xr:uid="{00000000-0005-0000-0000-0000A9260000}"/>
    <cellStyle name="Calculation 5 12 2 2 4" xfId="53497" xr:uid="{00000000-0005-0000-0000-0000AA260000}"/>
    <cellStyle name="Calculation 5 12 2 3" xfId="19656" xr:uid="{00000000-0005-0000-0000-0000AB260000}"/>
    <cellStyle name="Calculation 5 12 2 4" xfId="19653" xr:uid="{00000000-0005-0000-0000-0000AC260000}"/>
    <cellStyle name="Calculation 5 12 2 5" xfId="46529" xr:uid="{00000000-0005-0000-0000-0000AD260000}"/>
    <cellStyle name="Calculation 5 12 2 6" xfId="59093" xr:uid="{00000000-0005-0000-0000-0000AE260000}"/>
    <cellStyle name="Calculation 5 12 3" xfId="8765" xr:uid="{00000000-0005-0000-0000-0000AF260000}"/>
    <cellStyle name="Calculation 5 12 3 2" xfId="15734" xr:uid="{00000000-0005-0000-0000-0000B0260000}"/>
    <cellStyle name="Calculation 5 12 3 2 2" xfId="19659" xr:uid="{00000000-0005-0000-0000-0000B1260000}"/>
    <cellStyle name="Calculation 5 12 3 2 3" xfId="19658" xr:uid="{00000000-0005-0000-0000-0000B2260000}"/>
    <cellStyle name="Calculation 5 12 3 2 4" xfId="55239" xr:uid="{00000000-0005-0000-0000-0000B3260000}"/>
    <cellStyle name="Calculation 5 12 3 3" xfId="19660" xr:uid="{00000000-0005-0000-0000-0000B4260000}"/>
    <cellStyle name="Calculation 5 12 3 4" xfId="19657" xr:uid="{00000000-0005-0000-0000-0000B5260000}"/>
    <cellStyle name="Calculation 5 12 3 5" xfId="48271" xr:uid="{00000000-0005-0000-0000-0000B6260000}"/>
    <cellStyle name="Calculation 5 12 3 6" xfId="60835" xr:uid="{00000000-0005-0000-0000-0000B7260000}"/>
    <cellStyle name="Calculation 5 12 4" xfId="11379" xr:uid="{00000000-0005-0000-0000-0000B8260000}"/>
    <cellStyle name="Calculation 5 12 4 2" xfId="19662" xr:uid="{00000000-0005-0000-0000-0000B9260000}"/>
    <cellStyle name="Calculation 5 12 4 3" xfId="19661" xr:uid="{00000000-0005-0000-0000-0000BA260000}"/>
    <cellStyle name="Calculation 5 12 4 4" xfId="50884" xr:uid="{00000000-0005-0000-0000-0000BB260000}"/>
    <cellStyle name="Calculation 5 12 5" xfId="19663" xr:uid="{00000000-0005-0000-0000-0000BC260000}"/>
    <cellStyle name="Calculation 5 12 6" xfId="19652" xr:uid="{00000000-0005-0000-0000-0000BD260000}"/>
    <cellStyle name="Calculation 5 12 7" xfId="43916" xr:uid="{00000000-0005-0000-0000-0000BE260000}"/>
    <cellStyle name="Calculation 5 12 8" xfId="56480" xr:uid="{00000000-0005-0000-0000-0000BF260000}"/>
    <cellStyle name="Calculation 5 13" xfId="5269" xr:uid="{00000000-0005-0000-0000-0000C0260000}"/>
    <cellStyle name="Calculation 5 13 2" xfId="12250" xr:uid="{00000000-0005-0000-0000-0000C1260000}"/>
    <cellStyle name="Calculation 5 13 2 2" xfId="19666" xr:uid="{00000000-0005-0000-0000-0000C2260000}"/>
    <cellStyle name="Calculation 5 13 2 3" xfId="19665" xr:uid="{00000000-0005-0000-0000-0000C3260000}"/>
    <cellStyle name="Calculation 5 13 2 4" xfId="51755" xr:uid="{00000000-0005-0000-0000-0000C4260000}"/>
    <cellStyle name="Calculation 5 13 3" xfId="19667" xr:uid="{00000000-0005-0000-0000-0000C5260000}"/>
    <cellStyle name="Calculation 5 13 4" xfId="19664" xr:uid="{00000000-0005-0000-0000-0000C6260000}"/>
    <cellStyle name="Calculation 5 13 5" xfId="44787" xr:uid="{00000000-0005-0000-0000-0000C7260000}"/>
    <cellStyle name="Calculation 5 13 6" xfId="57351" xr:uid="{00000000-0005-0000-0000-0000C8260000}"/>
    <cellStyle name="Calculation 5 14" xfId="9636" xr:uid="{00000000-0005-0000-0000-0000C9260000}"/>
    <cellStyle name="Calculation 5 14 2" xfId="19669" xr:uid="{00000000-0005-0000-0000-0000CA260000}"/>
    <cellStyle name="Calculation 5 14 3" xfId="19668" xr:uid="{00000000-0005-0000-0000-0000CB260000}"/>
    <cellStyle name="Calculation 5 14 4" xfId="49142" xr:uid="{00000000-0005-0000-0000-0000CC260000}"/>
    <cellStyle name="Calculation 5 15" xfId="19610" xr:uid="{00000000-0005-0000-0000-0000CD260000}"/>
    <cellStyle name="Calculation 5 16" xfId="16636" xr:uid="{00000000-0005-0000-0000-0000CE260000}"/>
    <cellStyle name="Calculation 5 2" xfId="1533" xr:uid="{00000000-0005-0000-0000-0000CF260000}"/>
    <cellStyle name="Calculation 5 2 2" xfId="1534" xr:uid="{00000000-0005-0000-0000-0000D0260000}"/>
    <cellStyle name="Calculation 5 2 2 2" xfId="3523" xr:uid="{00000000-0005-0000-0000-0000D1260000}"/>
    <cellStyle name="Calculation 5 2 2 2 2" xfId="6146" xr:uid="{00000000-0005-0000-0000-0000D2260000}"/>
    <cellStyle name="Calculation 5 2 2 2 2 2" xfId="13124" xr:uid="{00000000-0005-0000-0000-0000D3260000}"/>
    <cellStyle name="Calculation 5 2 2 2 2 2 2" xfId="19675" xr:uid="{00000000-0005-0000-0000-0000D4260000}"/>
    <cellStyle name="Calculation 5 2 2 2 2 2 3" xfId="19674" xr:uid="{00000000-0005-0000-0000-0000D5260000}"/>
    <cellStyle name="Calculation 5 2 2 2 2 2 4" xfId="52629" xr:uid="{00000000-0005-0000-0000-0000D6260000}"/>
    <cellStyle name="Calculation 5 2 2 2 2 3" xfId="19676" xr:uid="{00000000-0005-0000-0000-0000D7260000}"/>
    <cellStyle name="Calculation 5 2 2 2 2 4" xfId="19673" xr:uid="{00000000-0005-0000-0000-0000D8260000}"/>
    <cellStyle name="Calculation 5 2 2 2 2 5" xfId="45661" xr:uid="{00000000-0005-0000-0000-0000D9260000}"/>
    <cellStyle name="Calculation 5 2 2 2 2 6" xfId="58225" xr:uid="{00000000-0005-0000-0000-0000DA260000}"/>
    <cellStyle name="Calculation 5 2 2 2 3" xfId="7890" xr:uid="{00000000-0005-0000-0000-0000DB260000}"/>
    <cellStyle name="Calculation 5 2 2 2 3 2" xfId="14866" xr:uid="{00000000-0005-0000-0000-0000DC260000}"/>
    <cellStyle name="Calculation 5 2 2 2 3 2 2" xfId="19679" xr:uid="{00000000-0005-0000-0000-0000DD260000}"/>
    <cellStyle name="Calculation 5 2 2 2 3 2 3" xfId="19678" xr:uid="{00000000-0005-0000-0000-0000DE260000}"/>
    <cellStyle name="Calculation 5 2 2 2 3 2 4" xfId="54371" xr:uid="{00000000-0005-0000-0000-0000DF260000}"/>
    <cellStyle name="Calculation 5 2 2 2 3 3" xfId="19680" xr:uid="{00000000-0005-0000-0000-0000E0260000}"/>
    <cellStyle name="Calculation 5 2 2 2 3 4" xfId="19677" xr:uid="{00000000-0005-0000-0000-0000E1260000}"/>
    <cellStyle name="Calculation 5 2 2 2 3 5" xfId="47403" xr:uid="{00000000-0005-0000-0000-0000E2260000}"/>
    <cellStyle name="Calculation 5 2 2 2 3 6" xfId="59967" xr:uid="{00000000-0005-0000-0000-0000E3260000}"/>
    <cellStyle name="Calculation 5 2 2 2 4" xfId="10511" xr:uid="{00000000-0005-0000-0000-0000E4260000}"/>
    <cellStyle name="Calculation 5 2 2 2 4 2" xfId="19682" xr:uid="{00000000-0005-0000-0000-0000E5260000}"/>
    <cellStyle name="Calculation 5 2 2 2 4 3" xfId="19681" xr:uid="{00000000-0005-0000-0000-0000E6260000}"/>
    <cellStyle name="Calculation 5 2 2 2 4 4" xfId="50016" xr:uid="{00000000-0005-0000-0000-0000E7260000}"/>
    <cellStyle name="Calculation 5 2 2 2 5" xfId="19672" xr:uid="{00000000-0005-0000-0000-0000E8260000}"/>
    <cellStyle name="Calculation 5 2 2 2 6" xfId="18343" xr:uid="{00000000-0005-0000-0000-0000E9260000}"/>
    <cellStyle name="Calculation 5 2 2 3" xfId="4401" xr:uid="{00000000-0005-0000-0000-0000EA260000}"/>
    <cellStyle name="Calculation 5 2 2 3 2" xfId="7017" xr:uid="{00000000-0005-0000-0000-0000EB260000}"/>
    <cellStyle name="Calculation 5 2 2 3 2 2" xfId="13995" xr:uid="{00000000-0005-0000-0000-0000EC260000}"/>
    <cellStyle name="Calculation 5 2 2 3 2 2 2" xfId="19686" xr:uid="{00000000-0005-0000-0000-0000ED260000}"/>
    <cellStyle name="Calculation 5 2 2 3 2 2 3" xfId="19685" xr:uid="{00000000-0005-0000-0000-0000EE260000}"/>
    <cellStyle name="Calculation 5 2 2 3 2 2 4" xfId="53500" xr:uid="{00000000-0005-0000-0000-0000EF260000}"/>
    <cellStyle name="Calculation 5 2 2 3 2 3" xfId="19687" xr:uid="{00000000-0005-0000-0000-0000F0260000}"/>
    <cellStyle name="Calculation 5 2 2 3 2 4" xfId="19684" xr:uid="{00000000-0005-0000-0000-0000F1260000}"/>
    <cellStyle name="Calculation 5 2 2 3 2 5" xfId="46532" xr:uid="{00000000-0005-0000-0000-0000F2260000}"/>
    <cellStyle name="Calculation 5 2 2 3 2 6" xfId="59096" xr:uid="{00000000-0005-0000-0000-0000F3260000}"/>
    <cellStyle name="Calculation 5 2 2 3 3" xfId="8768" xr:uid="{00000000-0005-0000-0000-0000F4260000}"/>
    <cellStyle name="Calculation 5 2 2 3 3 2" xfId="15737" xr:uid="{00000000-0005-0000-0000-0000F5260000}"/>
    <cellStyle name="Calculation 5 2 2 3 3 2 2" xfId="19690" xr:uid="{00000000-0005-0000-0000-0000F6260000}"/>
    <cellStyle name="Calculation 5 2 2 3 3 2 3" xfId="19689" xr:uid="{00000000-0005-0000-0000-0000F7260000}"/>
    <cellStyle name="Calculation 5 2 2 3 3 2 4" xfId="55242" xr:uid="{00000000-0005-0000-0000-0000F8260000}"/>
    <cellStyle name="Calculation 5 2 2 3 3 3" xfId="19691" xr:uid="{00000000-0005-0000-0000-0000F9260000}"/>
    <cellStyle name="Calculation 5 2 2 3 3 4" xfId="19688" xr:uid="{00000000-0005-0000-0000-0000FA260000}"/>
    <cellStyle name="Calculation 5 2 2 3 3 5" xfId="48274" xr:uid="{00000000-0005-0000-0000-0000FB260000}"/>
    <cellStyle name="Calculation 5 2 2 3 3 6" xfId="60838" xr:uid="{00000000-0005-0000-0000-0000FC260000}"/>
    <cellStyle name="Calculation 5 2 2 3 4" xfId="11382" xr:uid="{00000000-0005-0000-0000-0000FD260000}"/>
    <cellStyle name="Calculation 5 2 2 3 4 2" xfId="19693" xr:uid="{00000000-0005-0000-0000-0000FE260000}"/>
    <cellStyle name="Calculation 5 2 2 3 4 3" xfId="19692" xr:uid="{00000000-0005-0000-0000-0000FF260000}"/>
    <cellStyle name="Calculation 5 2 2 3 4 4" xfId="50887" xr:uid="{00000000-0005-0000-0000-000000270000}"/>
    <cellStyle name="Calculation 5 2 2 3 5" xfId="19694" xr:uid="{00000000-0005-0000-0000-000001270000}"/>
    <cellStyle name="Calculation 5 2 2 3 6" xfId="19683" xr:uid="{00000000-0005-0000-0000-000002270000}"/>
    <cellStyle name="Calculation 5 2 2 3 7" xfId="43919" xr:uid="{00000000-0005-0000-0000-000003270000}"/>
    <cellStyle name="Calculation 5 2 2 3 8" xfId="56483" xr:uid="{00000000-0005-0000-0000-000004270000}"/>
    <cellStyle name="Calculation 5 2 2 4" xfId="5272" xr:uid="{00000000-0005-0000-0000-000005270000}"/>
    <cellStyle name="Calculation 5 2 2 4 2" xfId="12253" xr:uid="{00000000-0005-0000-0000-000006270000}"/>
    <cellStyle name="Calculation 5 2 2 4 2 2" xfId="19697" xr:uid="{00000000-0005-0000-0000-000007270000}"/>
    <cellStyle name="Calculation 5 2 2 4 2 3" xfId="19696" xr:uid="{00000000-0005-0000-0000-000008270000}"/>
    <cellStyle name="Calculation 5 2 2 4 2 4" xfId="51758" xr:uid="{00000000-0005-0000-0000-000009270000}"/>
    <cellStyle name="Calculation 5 2 2 4 3" xfId="19698" xr:uid="{00000000-0005-0000-0000-00000A270000}"/>
    <cellStyle name="Calculation 5 2 2 4 4" xfId="19695" xr:uid="{00000000-0005-0000-0000-00000B270000}"/>
    <cellStyle name="Calculation 5 2 2 4 5" xfId="44790" xr:uid="{00000000-0005-0000-0000-00000C270000}"/>
    <cellStyle name="Calculation 5 2 2 4 6" xfId="57354" xr:uid="{00000000-0005-0000-0000-00000D270000}"/>
    <cellStyle name="Calculation 5 2 2 5" xfId="9639" xr:uid="{00000000-0005-0000-0000-00000E270000}"/>
    <cellStyle name="Calculation 5 2 2 5 2" xfId="19700" xr:uid="{00000000-0005-0000-0000-00000F270000}"/>
    <cellStyle name="Calculation 5 2 2 5 3" xfId="19699" xr:uid="{00000000-0005-0000-0000-000010270000}"/>
    <cellStyle name="Calculation 5 2 2 5 4" xfId="49145" xr:uid="{00000000-0005-0000-0000-000011270000}"/>
    <cellStyle name="Calculation 5 2 2 6" xfId="19671" xr:uid="{00000000-0005-0000-0000-000012270000}"/>
    <cellStyle name="Calculation 5 2 2 7" xfId="16637" xr:uid="{00000000-0005-0000-0000-000013270000}"/>
    <cellStyle name="Calculation 5 2 3" xfId="3522" xr:uid="{00000000-0005-0000-0000-000014270000}"/>
    <cellStyle name="Calculation 5 2 3 2" xfId="6145" xr:uid="{00000000-0005-0000-0000-000015270000}"/>
    <cellStyle name="Calculation 5 2 3 2 2" xfId="13123" xr:uid="{00000000-0005-0000-0000-000016270000}"/>
    <cellStyle name="Calculation 5 2 3 2 2 2" xfId="19704" xr:uid="{00000000-0005-0000-0000-000017270000}"/>
    <cellStyle name="Calculation 5 2 3 2 2 3" xfId="19703" xr:uid="{00000000-0005-0000-0000-000018270000}"/>
    <cellStyle name="Calculation 5 2 3 2 2 4" xfId="52628" xr:uid="{00000000-0005-0000-0000-000019270000}"/>
    <cellStyle name="Calculation 5 2 3 2 3" xfId="19705" xr:uid="{00000000-0005-0000-0000-00001A270000}"/>
    <cellStyle name="Calculation 5 2 3 2 4" xfId="19702" xr:uid="{00000000-0005-0000-0000-00001B270000}"/>
    <cellStyle name="Calculation 5 2 3 2 5" xfId="45660" xr:uid="{00000000-0005-0000-0000-00001C270000}"/>
    <cellStyle name="Calculation 5 2 3 2 6" xfId="58224" xr:uid="{00000000-0005-0000-0000-00001D270000}"/>
    <cellStyle name="Calculation 5 2 3 3" xfId="7889" xr:uid="{00000000-0005-0000-0000-00001E270000}"/>
    <cellStyle name="Calculation 5 2 3 3 2" xfId="14865" xr:uid="{00000000-0005-0000-0000-00001F270000}"/>
    <cellStyle name="Calculation 5 2 3 3 2 2" xfId="19708" xr:uid="{00000000-0005-0000-0000-000020270000}"/>
    <cellStyle name="Calculation 5 2 3 3 2 3" xfId="19707" xr:uid="{00000000-0005-0000-0000-000021270000}"/>
    <cellStyle name="Calculation 5 2 3 3 2 4" xfId="54370" xr:uid="{00000000-0005-0000-0000-000022270000}"/>
    <cellStyle name="Calculation 5 2 3 3 3" xfId="19709" xr:uid="{00000000-0005-0000-0000-000023270000}"/>
    <cellStyle name="Calculation 5 2 3 3 4" xfId="19706" xr:uid="{00000000-0005-0000-0000-000024270000}"/>
    <cellStyle name="Calculation 5 2 3 3 5" xfId="47402" xr:uid="{00000000-0005-0000-0000-000025270000}"/>
    <cellStyle name="Calculation 5 2 3 3 6" xfId="59966" xr:uid="{00000000-0005-0000-0000-000026270000}"/>
    <cellStyle name="Calculation 5 2 3 4" xfId="10510" xr:uid="{00000000-0005-0000-0000-000027270000}"/>
    <cellStyle name="Calculation 5 2 3 4 2" xfId="19711" xr:uid="{00000000-0005-0000-0000-000028270000}"/>
    <cellStyle name="Calculation 5 2 3 4 3" xfId="19710" xr:uid="{00000000-0005-0000-0000-000029270000}"/>
    <cellStyle name="Calculation 5 2 3 4 4" xfId="50015" xr:uid="{00000000-0005-0000-0000-00002A270000}"/>
    <cellStyle name="Calculation 5 2 3 5" xfId="19701" xr:uid="{00000000-0005-0000-0000-00002B270000}"/>
    <cellStyle name="Calculation 5 2 3 6" xfId="18342" xr:uid="{00000000-0005-0000-0000-00002C270000}"/>
    <cellStyle name="Calculation 5 2 4" xfId="4400" xr:uid="{00000000-0005-0000-0000-00002D270000}"/>
    <cellStyle name="Calculation 5 2 4 2" xfId="7016" xr:uid="{00000000-0005-0000-0000-00002E270000}"/>
    <cellStyle name="Calculation 5 2 4 2 2" xfId="13994" xr:uid="{00000000-0005-0000-0000-00002F270000}"/>
    <cellStyle name="Calculation 5 2 4 2 2 2" xfId="19715" xr:uid="{00000000-0005-0000-0000-000030270000}"/>
    <cellStyle name="Calculation 5 2 4 2 2 3" xfId="19714" xr:uid="{00000000-0005-0000-0000-000031270000}"/>
    <cellStyle name="Calculation 5 2 4 2 2 4" xfId="53499" xr:uid="{00000000-0005-0000-0000-000032270000}"/>
    <cellStyle name="Calculation 5 2 4 2 3" xfId="19716" xr:uid="{00000000-0005-0000-0000-000033270000}"/>
    <cellStyle name="Calculation 5 2 4 2 4" xfId="19713" xr:uid="{00000000-0005-0000-0000-000034270000}"/>
    <cellStyle name="Calculation 5 2 4 2 5" xfId="46531" xr:uid="{00000000-0005-0000-0000-000035270000}"/>
    <cellStyle name="Calculation 5 2 4 2 6" xfId="59095" xr:uid="{00000000-0005-0000-0000-000036270000}"/>
    <cellStyle name="Calculation 5 2 4 3" xfId="8767" xr:uid="{00000000-0005-0000-0000-000037270000}"/>
    <cellStyle name="Calculation 5 2 4 3 2" xfId="15736" xr:uid="{00000000-0005-0000-0000-000038270000}"/>
    <cellStyle name="Calculation 5 2 4 3 2 2" xfId="19719" xr:uid="{00000000-0005-0000-0000-000039270000}"/>
    <cellStyle name="Calculation 5 2 4 3 2 3" xfId="19718" xr:uid="{00000000-0005-0000-0000-00003A270000}"/>
    <cellStyle name="Calculation 5 2 4 3 2 4" xfId="55241" xr:uid="{00000000-0005-0000-0000-00003B270000}"/>
    <cellStyle name="Calculation 5 2 4 3 3" xfId="19720" xr:uid="{00000000-0005-0000-0000-00003C270000}"/>
    <cellStyle name="Calculation 5 2 4 3 4" xfId="19717" xr:uid="{00000000-0005-0000-0000-00003D270000}"/>
    <cellStyle name="Calculation 5 2 4 3 5" xfId="48273" xr:uid="{00000000-0005-0000-0000-00003E270000}"/>
    <cellStyle name="Calculation 5 2 4 3 6" xfId="60837" xr:uid="{00000000-0005-0000-0000-00003F270000}"/>
    <cellStyle name="Calculation 5 2 4 4" xfId="11381" xr:uid="{00000000-0005-0000-0000-000040270000}"/>
    <cellStyle name="Calculation 5 2 4 4 2" xfId="19722" xr:uid="{00000000-0005-0000-0000-000041270000}"/>
    <cellStyle name="Calculation 5 2 4 4 3" xfId="19721" xr:uid="{00000000-0005-0000-0000-000042270000}"/>
    <cellStyle name="Calculation 5 2 4 4 4" xfId="50886" xr:uid="{00000000-0005-0000-0000-000043270000}"/>
    <cellStyle name="Calculation 5 2 4 5" xfId="19723" xr:uid="{00000000-0005-0000-0000-000044270000}"/>
    <cellStyle name="Calculation 5 2 4 6" xfId="19712" xr:uid="{00000000-0005-0000-0000-000045270000}"/>
    <cellStyle name="Calculation 5 2 4 7" xfId="43918" xr:uid="{00000000-0005-0000-0000-000046270000}"/>
    <cellStyle name="Calculation 5 2 4 8" xfId="56482" xr:uid="{00000000-0005-0000-0000-000047270000}"/>
    <cellStyle name="Calculation 5 2 5" xfId="5271" xr:uid="{00000000-0005-0000-0000-000048270000}"/>
    <cellStyle name="Calculation 5 2 5 2" xfId="12252" xr:uid="{00000000-0005-0000-0000-000049270000}"/>
    <cellStyle name="Calculation 5 2 5 2 2" xfId="19726" xr:uid="{00000000-0005-0000-0000-00004A270000}"/>
    <cellStyle name="Calculation 5 2 5 2 3" xfId="19725" xr:uid="{00000000-0005-0000-0000-00004B270000}"/>
    <cellStyle name="Calculation 5 2 5 2 4" xfId="51757" xr:uid="{00000000-0005-0000-0000-00004C270000}"/>
    <cellStyle name="Calculation 5 2 5 3" xfId="19727" xr:uid="{00000000-0005-0000-0000-00004D270000}"/>
    <cellStyle name="Calculation 5 2 5 4" xfId="19724" xr:uid="{00000000-0005-0000-0000-00004E270000}"/>
    <cellStyle name="Calculation 5 2 5 5" xfId="44789" xr:uid="{00000000-0005-0000-0000-00004F270000}"/>
    <cellStyle name="Calculation 5 2 5 6" xfId="57353" xr:uid="{00000000-0005-0000-0000-000050270000}"/>
    <cellStyle name="Calculation 5 2 6" xfId="9638" xr:uid="{00000000-0005-0000-0000-000051270000}"/>
    <cellStyle name="Calculation 5 2 6 2" xfId="19729" xr:uid="{00000000-0005-0000-0000-000052270000}"/>
    <cellStyle name="Calculation 5 2 6 3" xfId="19728" xr:uid="{00000000-0005-0000-0000-000053270000}"/>
    <cellStyle name="Calculation 5 2 6 4" xfId="49144" xr:uid="{00000000-0005-0000-0000-000054270000}"/>
    <cellStyle name="Calculation 5 2 7" xfId="19670" xr:uid="{00000000-0005-0000-0000-000055270000}"/>
    <cellStyle name="Calculation 5 2 8" xfId="43807" xr:uid="{00000000-0005-0000-0000-000056270000}"/>
    <cellStyle name="Calculation 5 3" xfId="1535" xr:uid="{00000000-0005-0000-0000-000057270000}"/>
    <cellStyle name="Calculation 5 3 2" xfId="1536" xr:uid="{00000000-0005-0000-0000-000058270000}"/>
    <cellStyle name="Calculation 5 3 2 2" xfId="3525" xr:uid="{00000000-0005-0000-0000-000059270000}"/>
    <cellStyle name="Calculation 5 3 2 2 2" xfId="6148" xr:uid="{00000000-0005-0000-0000-00005A270000}"/>
    <cellStyle name="Calculation 5 3 2 2 2 2" xfId="13126" xr:uid="{00000000-0005-0000-0000-00005B270000}"/>
    <cellStyle name="Calculation 5 3 2 2 2 2 2" xfId="19735" xr:uid="{00000000-0005-0000-0000-00005C270000}"/>
    <cellStyle name="Calculation 5 3 2 2 2 2 3" xfId="19734" xr:uid="{00000000-0005-0000-0000-00005D270000}"/>
    <cellStyle name="Calculation 5 3 2 2 2 2 4" xfId="52631" xr:uid="{00000000-0005-0000-0000-00005E270000}"/>
    <cellStyle name="Calculation 5 3 2 2 2 3" xfId="19736" xr:uid="{00000000-0005-0000-0000-00005F270000}"/>
    <cellStyle name="Calculation 5 3 2 2 2 4" xfId="19733" xr:uid="{00000000-0005-0000-0000-000060270000}"/>
    <cellStyle name="Calculation 5 3 2 2 2 5" xfId="45663" xr:uid="{00000000-0005-0000-0000-000061270000}"/>
    <cellStyle name="Calculation 5 3 2 2 2 6" xfId="58227" xr:uid="{00000000-0005-0000-0000-000062270000}"/>
    <cellStyle name="Calculation 5 3 2 2 3" xfId="7892" xr:uid="{00000000-0005-0000-0000-000063270000}"/>
    <cellStyle name="Calculation 5 3 2 2 3 2" xfId="14868" xr:uid="{00000000-0005-0000-0000-000064270000}"/>
    <cellStyle name="Calculation 5 3 2 2 3 2 2" xfId="19739" xr:uid="{00000000-0005-0000-0000-000065270000}"/>
    <cellStyle name="Calculation 5 3 2 2 3 2 3" xfId="19738" xr:uid="{00000000-0005-0000-0000-000066270000}"/>
    <cellStyle name="Calculation 5 3 2 2 3 2 4" xfId="54373" xr:uid="{00000000-0005-0000-0000-000067270000}"/>
    <cellStyle name="Calculation 5 3 2 2 3 3" xfId="19740" xr:uid="{00000000-0005-0000-0000-000068270000}"/>
    <cellStyle name="Calculation 5 3 2 2 3 4" xfId="19737" xr:uid="{00000000-0005-0000-0000-000069270000}"/>
    <cellStyle name="Calculation 5 3 2 2 3 5" xfId="47405" xr:uid="{00000000-0005-0000-0000-00006A270000}"/>
    <cellStyle name="Calculation 5 3 2 2 3 6" xfId="59969" xr:uid="{00000000-0005-0000-0000-00006B270000}"/>
    <cellStyle name="Calculation 5 3 2 2 4" xfId="10513" xr:uid="{00000000-0005-0000-0000-00006C270000}"/>
    <cellStyle name="Calculation 5 3 2 2 4 2" xfId="19742" xr:uid="{00000000-0005-0000-0000-00006D270000}"/>
    <cellStyle name="Calculation 5 3 2 2 4 3" xfId="19741" xr:uid="{00000000-0005-0000-0000-00006E270000}"/>
    <cellStyle name="Calculation 5 3 2 2 4 4" xfId="50018" xr:uid="{00000000-0005-0000-0000-00006F270000}"/>
    <cellStyle name="Calculation 5 3 2 2 5" xfId="19732" xr:uid="{00000000-0005-0000-0000-000070270000}"/>
    <cellStyle name="Calculation 5 3 2 2 6" xfId="18345" xr:uid="{00000000-0005-0000-0000-000071270000}"/>
    <cellStyle name="Calculation 5 3 2 3" xfId="4403" xr:uid="{00000000-0005-0000-0000-000072270000}"/>
    <cellStyle name="Calculation 5 3 2 3 2" xfId="7019" xr:uid="{00000000-0005-0000-0000-000073270000}"/>
    <cellStyle name="Calculation 5 3 2 3 2 2" xfId="13997" xr:uid="{00000000-0005-0000-0000-000074270000}"/>
    <cellStyle name="Calculation 5 3 2 3 2 2 2" xfId="19746" xr:uid="{00000000-0005-0000-0000-000075270000}"/>
    <cellStyle name="Calculation 5 3 2 3 2 2 3" xfId="19745" xr:uid="{00000000-0005-0000-0000-000076270000}"/>
    <cellStyle name="Calculation 5 3 2 3 2 2 4" xfId="53502" xr:uid="{00000000-0005-0000-0000-000077270000}"/>
    <cellStyle name="Calculation 5 3 2 3 2 3" xfId="19747" xr:uid="{00000000-0005-0000-0000-000078270000}"/>
    <cellStyle name="Calculation 5 3 2 3 2 4" xfId="19744" xr:uid="{00000000-0005-0000-0000-000079270000}"/>
    <cellStyle name="Calculation 5 3 2 3 2 5" xfId="46534" xr:uid="{00000000-0005-0000-0000-00007A270000}"/>
    <cellStyle name="Calculation 5 3 2 3 2 6" xfId="59098" xr:uid="{00000000-0005-0000-0000-00007B270000}"/>
    <cellStyle name="Calculation 5 3 2 3 3" xfId="8770" xr:uid="{00000000-0005-0000-0000-00007C270000}"/>
    <cellStyle name="Calculation 5 3 2 3 3 2" xfId="15739" xr:uid="{00000000-0005-0000-0000-00007D270000}"/>
    <cellStyle name="Calculation 5 3 2 3 3 2 2" xfId="19750" xr:uid="{00000000-0005-0000-0000-00007E270000}"/>
    <cellStyle name="Calculation 5 3 2 3 3 2 3" xfId="19749" xr:uid="{00000000-0005-0000-0000-00007F270000}"/>
    <cellStyle name="Calculation 5 3 2 3 3 2 4" xfId="55244" xr:uid="{00000000-0005-0000-0000-000080270000}"/>
    <cellStyle name="Calculation 5 3 2 3 3 3" xfId="19751" xr:uid="{00000000-0005-0000-0000-000081270000}"/>
    <cellStyle name="Calculation 5 3 2 3 3 4" xfId="19748" xr:uid="{00000000-0005-0000-0000-000082270000}"/>
    <cellStyle name="Calculation 5 3 2 3 3 5" xfId="48276" xr:uid="{00000000-0005-0000-0000-000083270000}"/>
    <cellStyle name="Calculation 5 3 2 3 3 6" xfId="60840" xr:uid="{00000000-0005-0000-0000-000084270000}"/>
    <cellStyle name="Calculation 5 3 2 3 4" xfId="11384" xr:uid="{00000000-0005-0000-0000-000085270000}"/>
    <cellStyle name="Calculation 5 3 2 3 4 2" xfId="19753" xr:uid="{00000000-0005-0000-0000-000086270000}"/>
    <cellStyle name="Calculation 5 3 2 3 4 3" xfId="19752" xr:uid="{00000000-0005-0000-0000-000087270000}"/>
    <cellStyle name="Calculation 5 3 2 3 4 4" xfId="50889" xr:uid="{00000000-0005-0000-0000-000088270000}"/>
    <cellStyle name="Calculation 5 3 2 3 5" xfId="19754" xr:uid="{00000000-0005-0000-0000-000089270000}"/>
    <cellStyle name="Calculation 5 3 2 3 6" xfId="19743" xr:uid="{00000000-0005-0000-0000-00008A270000}"/>
    <cellStyle name="Calculation 5 3 2 3 7" xfId="43921" xr:uid="{00000000-0005-0000-0000-00008B270000}"/>
    <cellStyle name="Calculation 5 3 2 3 8" xfId="56485" xr:uid="{00000000-0005-0000-0000-00008C270000}"/>
    <cellStyle name="Calculation 5 3 2 4" xfId="5274" xr:uid="{00000000-0005-0000-0000-00008D270000}"/>
    <cellStyle name="Calculation 5 3 2 4 2" xfId="12255" xr:uid="{00000000-0005-0000-0000-00008E270000}"/>
    <cellStyle name="Calculation 5 3 2 4 2 2" xfId="19757" xr:uid="{00000000-0005-0000-0000-00008F270000}"/>
    <cellStyle name="Calculation 5 3 2 4 2 3" xfId="19756" xr:uid="{00000000-0005-0000-0000-000090270000}"/>
    <cellStyle name="Calculation 5 3 2 4 2 4" xfId="51760" xr:uid="{00000000-0005-0000-0000-000091270000}"/>
    <cellStyle name="Calculation 5 3 2 4 3" xfId="19758" xr:uid="{00000000-0005-0000-0000-000092270000}"/>
    <cellStyle name="Calculation 5 3 2 4 4" xfId="19755" xr:uid="{00000000-0005-0000-0000-000093270000}"/>
    <cellStyle name="Calculation 5 3 2 4 5" xfId="44792" xr:uid="{00000000-0005-0000-0000-000094270000}"/>
    <cellStyle name="Calculation 5 3 2 4 6" xfId="57356" xr:uid="{00000000-0005-0000-0000-000095270000}"/>
    <cellStyle name="Calculation 5 3 2 5" xfId="9641" xr:uid="{00000000-0005-0000-0000-000096270000}"/>
    <cellStyle name="Calculation 5 3 2 5 2" xfId="19760" xr:uid="{00000000-0005-0000-0000-000097270000}"/>
    <cellStyle name="Calculation 5 3 2 5 3" xfId="19759" xr:uid="{00000000-0005-0000-0000-000098270000}"/>
    <cellStyle name="Calculation 5 3 2 5 4" xfId="49147" xr:uid="{00000000-0005-0000-0000-000099270000}"/>
    <cellStyle name="Calculation 5 3 2 6" xfId="19731" xr:uid="{00000000-0005-0000-0000-00009A270000}"/>
    <cellStyle name="Calculation 5 3 2 7" xfId="43804" xr:uid="{00000000-0005-0000-0000-00009B270000}"/>
    <cellStyle name="Calculation 5 3 3" xfId="3524" xr:uid="{00000000-0005-0000-0000-00009C270000}"/>
    <cellStyle name="Calculation 5 3 3 2" xfId="6147" xr:uid="{00000000-0005-0000-0000-00009D270000}"/>
    <cellStyle name="Calculation 5 3 3 2 2" xfId="13125" xr:uid="{00000000-0005-0000-0000-00009E270000}"/>
    <cellStyle name="Calculation 5 3 3 2 2 2" xfId="19764" xr:uid="{00000000-0005-0000-0000-00009F270000}"/>
    <cellStyle name="Calculation 5 3 3 2 2 3" xfId="19763" xr:uid="{00000000-0005-0000-0000-0000A0270000}"/>
    <cellStyle name="Calculation 5 3 3 2 2 4" xfId="52630" xr:uid="{00000000-0005-0000-0000-0000A1270000}"/>
    <cellStyle name="Calculation 5 3 3 2 3" xfId="19765" xr:uid="{00000000-0005-0000-0000-0000A2270000}"/>
    <cellStyle name="Calculation 5 3 3 2 4" xfId="19762" xr:uid="{00000000-0005-0000-0000-0000A3270000}"/>
    <cellStyle name="Calculation 5 3 3 2 5" xfId="45662" xr:uid="{00000000-0005-0000-0000-0000A4270000}"/>
    <cellStyle name="Calculation 5 3 3 2 6" xfId="58226" xr:uid="{00000000-0005-0000-0000-0000A5270000}"/>
    <cellStyle name="Calculation 5 3 3 3" xfId="7891" xr:uid="{00000000-0005-0000-0000-0000A6270000}"/>
    <cellStyle name="Calculation 5 3 3 3 2" xfId="14867" xr:uid="{00000000-0005-0000-0000-0000A7270000}"/>
    <cellStyle name="Calculation 5 3 3 3 2 2" xfId="19768" xr:uid="{00000000-0005-0000-0000-0000A8270000}"/>
    <cellStyle name="Calculation 5 3 3 3 2 3" xfId="19767" xr:uid="{00000000-0005-0000-0000-0000A9270000}"/>
    <cellStyle name="Calculation 5 3 3 3 2 4" xfId="54372" xr:uid="{00000000-0005-0000-0000-0000AA270000}"/>
    <cellStyle name="Calculation 5 3 3 3 3" xfId="19769" xr:uid="{00000000-0005-0000-0000-0000AB270000}"/>
    <cellStyle name="Calculation 5 3 3 3 4" xfId="19766" xr:uid="{00000000-0005-0000-0000-0000AC270000}"/>
    <cellStyle name="Calculation 5 3 3 3 5" xfId="47404" xr:uid="{00000000-0005-0000-0000-0000AD270000}"/>
    <cellStyle name="Calculation 5 3 3 3 6" xfId="59968" xr:uid="{00000000-0005-0000-0000-0000AE270000}"/>
    <cellStyle name="Calculation 5 3 3 4" xfId="10512" xr:uid="{00000000-0005-0000-0000-0000AF270000}"/>
    <cellStyle name="Calculation 5 3 3 4 2" xfId="19771" xr:uid="{00000000-0005-0000-0000-0000B0270000}"/>
    <cellStyle name="Calculation 5 3 3 4 3" xfId="19770" xr:uid="{00000000-0005-0000-0000-0000B1270000}"/>
    <cellStyle name="Calculation 5 3 3 4 4" xfId="50017" xr:uid="{00000000-0005-0000-0000-0000B2270000}"/>
    <cellStyle name="Calculation 5 3 3 5" xfId="19761" xr:uid="{00000000-0005-0000-0000-0000B3270000}"/>
    <cellStyle name="Calculation 5 3 3 6" xfId="18344" xr:uid="{00000000-0005-0000-0000-0000B4270000}"/>
    <cellStyle name="Calculation 5 3 4" xfId="4402" xr:uid="{00000000-0005-0000-0000-0000B5270000}"/>
    <cellStyle name="Calculation 5 3 4 2" xfId="7018" xr:uid="{00000000-0005-0000-0000-0000B6270000}"/>
    <cellStyle name="Calculation 5 3 4 2 2" xfId="13996" xr:uid="{00000000-0005-0000-0000-0000B7270000}"/>
    <cellStyle name="Calculation 5 3 4 2 2 2" xfId="19775" xr:uid="{00000000-0005-0000-0000-0000B8270000}"/>
    <cellStyle name="Calculation 5 3 4 2 2 3" xfId="19774" xr:uid="{00000000-0005-0000-0000-0000B9270000}"/>
    <cellStyle name="Calculation 5 3 4 2 2 4" xfId="53501" xr:uid="{00000000-0005-0000-0000-0000BA270000}"/>
    <cellStyle name="Calculation 5 3 4 2 3" xfId="19776" xr:uid="{00000000-0005-0000-0000-0000BB270000}"/>
    <cellStyle name="Calculation 5 3 4 2 4" xfId="19773" xr:uid="{00000000-0005-0000-0000-0000BC270000}"/>
    <cellStyle name="Calculation 5 3 4 2 5" xfId="46533" xr:uid="{00000000-0005-0000-0000-0000BD270000}"/>
    <cellStyle name="Calculation 5 3 4 2 6" xfId="59097" xr:uid="{00000000-0005-0000-0000-0000BE270000}"/>
    <cellStyle name="Calculation 5 3 4 3" xfId="8769" xr:uid="{00000000-0005-0000-0000-0000BF270000}"/>
    <cellStyle name="Calculation 5 3 4 3 2" xfId="15738" xr:uid="{00000000-0005-0000-0000-0000C0270000}"/>
    <cellStyle name="Calculation 5 3 4 3 2 2" xfId="19779" xr:uid="{00000000-0005-0000-0000-0000C1270000}"/>
    <cellStyle name="Calculation 5 3 4 3 2 3" xfId="19778" xr:uid="{00000000-0005-0000-0000-0000C2270000}"/>
    <cellStyle name="Calculation 5 3 4 3 2 4" xfId="55243" xr:uid="{00000000-0005-0000-0000-0000C3270000}"/>
    <cellStyle name="Calculation 5 3 4 3 3" xfId="19780" xr:uid="{00000000-0005-0000-0000-0000C4270000}"/>
    <cellStyle name="Calculation 5 3 4 3 4" xfId="19777" xr:uid="{00000000-0005-0000-0000-0000C5270000}"/>
    <cellStyle name="Calculation 5 3 4 3 5" xfId="48275" xr:uid="{00000000-0005-0000-0000-0000C6270000}"/>
    <cellStyle name="Calculation 5 3 4 3 6" xfId="60839" xr:uid="{00000000-0005-0000-0000-0000C7270000}"/>
    <cellStyle name="Calculation 5 3 4 4" xfId="11383" xr:uid="{00000000-0005-0000-0000-0000C8270000}"/>
    <cellStyle name="Calculation 5 3 4 4 2" xfId="19782" xr:uid="{00000000-0005-0000-0000-0000C9270000}"/>
    <cellStyle name="Calculation 5 3 4 4 3" xfId="19781" xr:uid="{00000000-0005-0000-0000-0000CA270000}"/>
    <cellStyle name="Calculation 5 3 4 4 4" xfId="50888" xr:uid="{00000000-0005-0000-0000-0000CB270000}"/>
    <cellStyle name="Calculation 5 3 4 5" xfId="19783" xr:uid="{00000000-0005-0000-0000-0000CC270000}"/>
    <cellStyle name="Calculation 5 3 4 6" xfId="19772" xr:uid="{00000000-0005-0000-0000-0000CD270000}"/>
    <cellStyle name="Calculation 5 3 4 7" xfId="43920" xr:uid="{00000000-0005-0000-0000-0000CE270000}"/>
    <cellStyle name="Calculation 5 3 4 8" xfId="56484" xr:uid="{00000000-0005-0000-0000-0000CF270000}"/>
    <cellStyle name="Calculation 5 3 5" xfId="5273" xr:uid="{00000000-0005-0000-0000-0000D0270000}"/>
    <cellStyle name="Calculation 5 3 5 2" xfId="12254" xr:uid="{00000000-0005-0000-0000-0000D1270000}"/>
    <cellStyle name="Calculation 5 3 5 2 2" xfId="19786" xr:uid="{00000000-0005-0000-0000-0000D2270000}"/>
    <cellStyle name="Calculation 5 3 5 2 3" xfId="19785" xr:uid="{00000000-0005-0000-0000-0000D3270000}"/>
    <cellStyle name="Calculation 5 3 5 2 4" xfId="51759" xr:uid="{00000000-0005-0000-0000-0000D4270000}"/>
    <cellStyle name="Calculation 5 3 5 3" xfId="19787" xr:uid="{00000000-0005-0000-0000-0000D5270000}"/>
    <cellStyle name="Calculation 5 3 5 4" xfId="19784" xr:uid="{00000000-0005-0000-0000-0000D6270000}"/>
    <cellStyle name="Calculation 5 3 5 5" xfId="44791" xr:uid="{00000000-0005-0000-0000-0000D7270000}"/>
    <cellStyle name="Calculation 5 3 5 6" xfId="57355" xr:uid="{00000000-0005-0000-0000-0000D8270000}"/>
    <cellStyle name="Calculation 5 3 6" xfId="9640" xr:uid="{00000000-0005-0000-0000-0000D9270000}"/>
    <cellStyle name="Calculation 5 3 6 2" xfId="19789" xr:uid="{00000000-0005-0000-0000-0000DA270000}"/>
    <cellStyle name="Calculation 5 3 6 3" xfId="19788" xr:uid="{00000000-0005-0000-0000-0000DB270000}"/>
    <cellStyle name="Calculation 5 3 6 4" xfId="49146" xr:uid="{00000000-0005-0000-0000-0000DC270000}"/>
    <cellStyle name="Calculation 5 3 7" xfId="19730" xr:uid="{00000000-0005-0000-0000-0000DD270000}"/>
    <cellStyle name="Calculation 5 3 8" xfId="16638" xr:uid="{00000000-0005-0000-0000-0000DE270000}"/>
    <cellStyle name="Calculation 5 4" xfId="1537" xr:uid="{00000000-0005-0000-0000-0000DF270000}"/>
    <cellStyle name="Calculation 5 4 2" xfId="1538" xr:uid="{00000000-0005-0000-0000-0000E0270000}"/>
    <cellStyle name="Calculation 5 4 2 2" xfId="3527" xr:uid="{00000000-0005-0000-0000-0000E1270000}"/>
    <cellStyle name="Calculation 5 4 2 2 2" xfId="6150" xr:uid="{00000000-0005-0000-0000-0000E2270000}"/>
    <cellStyle name="Calculation 5 4 2 2 2 2" xfId="13128" xr:uid="{00000000-0005-0000-0000-0000E3270000}"/>
    <cellStyle name="Calculation 5 4 2 2 2 2 2" xfId="19795" xr:uid="{00000000-0005-0000-0000-0000E4270000}"/>
    <cellStyle name="Calculation 5 4 2 2 2 2 3" xfId="19794" xr:uid="{00000000-0005-0000-0000-0000E5270000}"/>
    <cellStyle name="Calculation 5 4 2 2 2 2 4" xfId="52633" xr:uid="{00000000-0005-0000-0000-0000E6270000}"/>
    <cellStyle name="Calculation 5 4 2 2 2 3" xfId="19796" xr:uid="{00000000-0005-0000-0000-0000E7270000}"/>
    <cellStyle name="Calculation 5 4 2 2 2 4" xfId="19793" xr:uid="{00000000-0005-0000-0000-0000E8270000}"/>
    <cellStyle name="Calculation 5 4 2 2 2 5" xfId="45665" xr:uid="{00000000-0005-0000-0000-0000E9270000}"/>
    <cellStyle name="Calculation 5 4 2 2 2 6" xfId="58229" xr:uid="{00000000-0005-0000-0000-0000EA270000}"/>
    <cellStyle name="Calculation 5 4 2 2 3" xfId="7894" xr:uid="{00000000-0005-0000-0000-0000EB270000}"/>
    <cellStyle name="Calculation 5 4 2 2 3 2" xfId="14870" xr:uid="{00000000-0005-0000-0000-0000EC270000}"/>
    <cellStyle name="Calculation 5 4 2 2 3 2 2" xfId="19799" xr:uid="{00000000-0005-0000-0000-0000ED270000}"/>
    <cellStyle name="Calculation 5 4 2 2 3 2 3" xfId="19798" xr:uid="{00000000-0005-0000-0000-0000EE270000}"/>
    <cellStyle name="Calculation 5 4 2 2 3 2 4" xfId="54375" xr:uid="{00000000-0005-0000-0000-0000EF270000}"/>
    <cellStyle name="Calculation 5 4 2 2 3 3" xfId="19800" xr:uid="{00000000-0005-0000-0000-0000F0270000}"/>
    <cellStyle name="Calculation 5 4 2 2 3 4" xfId="19797" xr:uid="{00000000-0005-0000-0000-0000F1270000}"/>
    <cellStyle name="Calculation 5 4 2 2 3 5" xfId="47407" xr:uid="{00000000-0005-0000-0000-0000F2270000}"/>
    <cellStyle name="Calculation 5 4 2 2 3 6" xfId="59971" xr:uid="{00000000-0005-0000-0000-0000F3270000}"/>
    <cellStyle name="Calculation 5 4 2 2 4" xfId="10515" xr:uid="{00000000-0005-0000-0000-0000F4270000}"/>
    <cellStyle name="Calculation 5 4 2 2 4 2" xfId="19802" xr:uid="{00000000-0005-0000-0000-0000F5270000}"/>
    <cellStyle name="Calculation 5 4 2 2 4 3" xfId="19801" xr:uid="{00000000-0005-0000-0000-0000F6270000}"/>
    <cellStyle name="Calculation 5 4 2 2 4 4" xfId="50020" xr:uid="{00000000-0005-0000-0000-0000F7270000}"/>
    <cellStyle name="Calculation 5 4 2 2 5" xfId="19792" xr:uid="{00000000-0005-0000-0000-0000F8270000}"/>
    <cellStyle name="Calculation 5 4 2 2 6" xfId="18349" xr:uid="{00000000-0005-0000-0000-0000F9270000}"/>
    <cellStyle name="Calculation 5 4 2 3" xfId="4405" xr:uid="{00000000-0005-0000-0000-0000FA270000}"/>
    <cellStyle name="Calculation 5 4 2 3 2" xfId="7021" xr:uid="{00000000-0005-0000-0000-0000FB270000}"/>
    <cellStyle name="Calculation 5 4 2 3 2 2" xfId="13999" xr:uid="{00000000-0005-0000-0000-0000FC270000}"/>
    <cellStyle name="Calculation 5 4 2 3 2 2 2" xfId="19806" xr:uid="{00000000-0005-0000-0000-0000FD270000}"/>
    <cellStyle name="Calculation 5 4 2 3 2 2 3" xfId="19805" xr:uid="{00000000-0005-0000-0000-0000FE270000}"/>
    <cellStyle name="Calculation 5 4 2 3 2 2 4" xfId="53504" xr:uid="{00000000-0005-0000-0000-0000FF270000}"/>
    <cellStyle name="Calculation 5 4 2 3 2 3" xfId="19807" xr:uid="{00000000-0005-0000-0000-000000280000}"/>
    <cellStyle name="Calculation 5 4 2 3 2 4" xfId="19804" xr:uid="{00000000-0005-0000-0000-000001280000}"/>
    <cellStyle name="Calculation 5 4 2 3 2 5" xfId="46536" xr:uid="{00000000-0005-0000-0000-000002280000}"/>
    <cellStyle name="Calculation 5 4 2 3 2 6" xfId="59100" xr:uid="{00000000-0005-0000-0000-000003280000}"/>
    <cellStyle name="Calculation 5 4 2 3 3" xfId="8772" xr:uid="{00000000-0005-0000-0000-000004280000}"/>
    <cellStyle name="Calculation 5 4 2 3 3 2" xfId="15741" xr:uid="{00000000-0005-0000-0000-000005280000}"/>
    <cellStyle name="Calculation 5 4 2 3 3 2 2" xfId="19810" xr:uid="{00000000-0005-0000-0000-000006280000}"/>
    <cellStyle name="Calculation 5 4 2 3 3 2 3" xfId="19809" xr:uid="{00000000-0005-0000-0000-000007280000}"/>
    <cellStyle name="Calculation 5 4 2 3 3 2 4" xfId="55246" xr:uid="{00000000-0005-0000-0000-000008280000}"/>
    <cellStyle name="Calculation 5 4 2 3 3 3" xfId="19811" xr:uid="{00000000-0005-0000-0000-000009280000}"/>
    <cellStyle name="Calculation 5 4 2 3 3 4" xfId="19808" xr:uid="{00000000-0005-0000-0000-00000A280000}"/>
    <cellStyle name="Calculation 5 4 2 3 3 5" xfId="48278" xr:uid="{00000000-0005-0000-0000-00000B280000}"/>
    <cellStyle name="Calculation 5 4 2 3 3 6" xfId="60842" xr:uid="{00000000-0005-0000-0000-00000C280000}"/>
    <cellStyle name="Calculation 5 4 2 3 4" xfId="11386" xr:uid="{00000000-0005-0000-0000-00000D280000}"/>
    <cellStyle name="Calculation 5 4 2 3 4 2" xfId="19813" xr:uid="{00000000-0005-0000-0000-00000E280000}"/>
    <cellStyle name="Calculation 5 4 2 3 4 3" xfId="19812" xr:uid="{00000000-0005-0000-0000-00000F280000}"/>
    <cellStyle name="Calculation 5 4 2 3 4 4" xfId="50891" xr:uid="{00000000-0005-0000-0000-000010280000}"/>
    <cellStyle name="Calculation 5 4 2 3 5" xfId="19814" xr:uid="{00000000-0005-0000-0000-000011280000}"/>
    <cellStyle name="Calculation 5 4 2 3 6" xfId="19803" xr:uid="{00000000-0005-0000-0000-000012280000}"/>
    <cellStyle name="Calculation 5 4 2 3 7" xfId="43923" xr:uid="{00000000-0005-0000-0000-000013280000}"/>
    <cellStyle name="Calculation 5 4 2 3 8" xfId="56487" xr:uid="{00000000-0005-0000-0000-000014280000}"/>
    <cellStyle name="Calculation 5 4 2 4" xfId="5276" xr:uid="{00000000-0005-0000-0000-000015280000}"/>
    <cellStyle name="Calculation 5 4 2 4 2" xfId="12257" xr:uid="{00000000-0005-0000-0000-000016280000}"/>
    <cellStyle name="Calculation 5 4 2 4 2 2" xfId="19817" xr:uid="{00000000-0005-0000-0000-000017280000}"/>
    <cellStyle name="Calculation 5 4 2 4 2 3" xfId="19816" xr:uid="{00000000-0005-0000-0000-000018280000}"/>
    <cellStyle name="Calculation 5 4 2 4 2 4" xfId="51762" xr:uid="{00000000-0005-0000-0000-000019280000}"/>
    <cellStyle name="Calculation 5 4 2 4 3" xfId="19818" xr:uid="{00000000-0005-0000-0000-00001A280000}"/>
    <cellStyle name="Calculation 5 4 2 4 4" xfId="19815" xr:uid="{00000000-0005-0000-0000-00001B280000}"/>
    <cellStyle name="Calculation 5 4 2 4 5" xfId="44794" xr:uid="{00000000-0005-0000-0000-00001C280000}"/>
    <cellStyle name="Calculation 5 4 2 4 6" xfId="57358" xr:uid="{00000000-0005-0000-0000-00001D280000}"/>
    <cellStyle name="Calculation 5 4 2 5" xfId="9643" xr:uid="{00000000-0005-0000-0000-00001E280000}"/>
    <cellStyle name="Calculation 5 4 2 5 2" xfId="19820" xr:uid="{00000000-0005-0000-0000-00001F280000}"/>
    <cellStyle name="Calculation 5 4 2 5 3" xfId="19819" xr:uid="{00000000-0005-0000-0000-000020280000}"/>
    <cellStyle name="Calculation 5 4 2 5 4" xfId="49149" xr:uid="{00000000-0005-0000-0000-000021280000}"/>
    <cellStyle name="Calculation 5 4 2 6" xfId="19791" xr:uid="{00000000-0005-0000-0000-000022280000}"/>
    <cellStyle name="Calculation 5 4 2 7" xfId="16639" xr:uid="{00000000-0005-0000-0000-000023280000}"/>
    <cellStyle name="Calculation 5 4 3" xfId="3526" xr:uid="{00000000-0005-0000-0000-000024280000}"/>
    <cellStyle name="Calculation 5 4 3 2" xfId="6149" xr:uid="{00000000-0005-0000-0000-000025280000}"/>
    <cellStyle name="Calculation 5 4 3 2 2" xfId="13127" xr:uid="{00000000-0005-0000-0000-000026280000}"/>
    <cellStyle name="Calculation 5 4 3 2 2 2" xfId="19824" xr:uid="{00000000-0005-0000-0000-000027280000}"/>
    <cellStyle name="Calculation 5 4 3 2 2 3" xfId="19823" xr:uid="{00000000-0005-0000-0000-000028280000}"/>
    <cellStyle name="Calculation 5 4 3 2 2 4" xfId="52632" xr:uid="{00000000-0005-0000-0000-000029280000}"/>
    <cellStyle name="Calculation 5 4 3 2 3" xfId="19825" xr:uid="{00000000-0005-0000-0000-00002A280000}"/>
    <cellStyle name="Calculation 5 4 3 2 4" xfId="19822" xr:uid="{00000000-0005-0000-0000-00002B280000}"/>
    <cellStyle name="Calculation 5 4 3 2 5" xfId="45664" xr:uid="{00000000-0005-0000-0000-00002C280000}"/>
    <cellStyle name="Calculation 5 4 3 2 6" xfId="58228" xr:uid="{00000000-0005-0000-0000-00002D280000}"/>
    <cellStyle name="Calculation 5 4 3 3" xfId="7893" xr:uid="{00000000-0005-0000-0000-00002E280000}"/>
    <cellStyle name="Calculation 5 4 3 3 2" xfId="14869" xr:uid="{00000000-0005-0000-0000-00002F280000}"/>
    <cellStyle name="Calculation 5 4 3 3 2 2" xfId="19828" xr:uid="{00000000-0005-0000-0000-000030280000}"/>
    <cellStyle name="Calculation 5 4 3 3 2 3" xfId="19827" xr:uid="{00000000-0005-0000-0000-000031280000}"/>
    <cellStyle name="Calculation 5 4 3 3 2 4" xfId="54374" xr:uid="{00000000-0005-0000-0000-000032280000}"/>
    <cellStyle name="Calculation 5 4 3 3 3" xfId="19829" xr:uid="{00000000-0005-0000-0000-000033280000}"/>
    <cellStyle name="Calculation 5 4 3 3 4" xfId="19826" xr:uid="{00000000-0005-0000-0000-000034280000}"/>
    <cellStyle name="Calculation 5 4 3 3 5" xfId="47406" xr:uid="{00000000-0005-0000-0000-000035280000}"/>
    <cellStyle name="Calculation 5 4 3 3 6" xfId="59970" xr:uid="{00000000-0005-0000-0000-000036280000}"/>
    <cellStyle name="Calculation 5 4 3 4" xfId="10514" xr:uid="{00000000-0005-0000-0000-000037280000}"/>
    <cellStyle name="Calculation 5 4 3 4 2" xfId="19831" xr:uid="{00000000-0005-0000-0000-000038280000}"/>
    <cellStyle name="Calculation 5 4 3 4 3" xfId="19830" xr:uid="{00000000-0005-0000-0000-000039280000}"/>
    <cellStyle name="Calculation 5 4 3 4 4" xfId="50019" xr:uid="{00000000-0005-0000-0000-00003A280000}"/>
    <cellStyle name="Calculation 5 4 3 5" xfId="19821" xr:uid="{00000000-0005-0000-0000-00003B280000}"/>
    <cellStyle name="Calculation 5 4 3 6" xfId="18346" xr:uid="{00000000-0005-0000-0000-00003C280000}"/>
    <cellStyle name="Calculation 5 4 4" xfId="4404" xr:uid="{00000000-0005-0000-0000-00003D280000}"/>
    <cellStyle name="Calculation 5 4 4 2" xfId="7020" xr:uid="{00000000-0005-0000-0000-00003E280000}"/>
    <cellStyle name="Calculation 5 4 4 2 2" xfId="13998" xr:uid="{00000000-0005-0000-0000-00003F280000}"/>
    <cellStyle name="Calculation 5 4 4 2 2 2" xfId="19835" xr:uid="{00000000-0005-0000-0000-000040280000}"/>
    <cellStyle name="Calculation 5 4 4 2 2 3" xfId="19834" xr:uid="{00000000-0005-0000-0000-000041280000}"/>
    <cellStyle name="Calculation 5 4 4 2 2 4" xfId="53503" xr:uid="{00000000-0005-0000-0000-000042280000}"/>
    <cellStyle name="Calculation 5 4 4 2 3" xfId="19836" xr:uid="{00000000-0005-0000-0000-000043280000}"/>
    <cellStyle name="Calculation 5 4 4 2 4" xfId="19833" xr:uid="{00000000-0005-0000-0000-000044280000}"/>
    <cellStyle name="Calculation 5 4 4 2 5" xfId="46535" xr:uid="{00000000-0005-0000-0000-000045280000}"/>
    <cellStyle name="Calculation 5 4 4 2 6" xfId="59099" xr:uid="{00000000-0005-0000-0000-000046280000}"/>
    <cellStyle name="Calculation 5 4 4 3" xfId="8771" xr:uid="{00000000-0005-0000-0000-000047280000}"/>
    <cellStyle name="Calculation 5 4 4 3 2" xfId="15740" xr:uid="{00000000-0005-0000-0000-000048280000}"/>
    <cellStyle name="Calculation 5 4 4 3 2 2" xfId="19839" xr:uid="{00000000-0005-0000-0000-000049280000}"/>
    <cellStyle name="Calculation 5 4 4 3 2 3" xfId="19838" xr:uid="{00000000-0005-0000-0000-00004A280000}"/>
    <cellStyle name="Calculation 5 4 4 3 2 4" xfId="55245" xr:uid="{00000000-0005-0000-0000-00004B280000}"/>
    <cellStyle name="Calculation 5 4 4 3 3" xfId="19840" xr:uid="{00000000-0005-0000-0000-00004C280000}"/>
    <cellStyle name="Calculation 5 4 4 3 4" xfId="19837" xr:uid="{00000000-0005-0000-0000-00004D280000}"/>
    <cellStyle name="Calculation 5 4 4 3 5" xfId="48277" xr:uid="{00000000-0005-0000-0000-00004E280000}"/>
    <cellStyle name="Calculation 5 4 4 3 6" xfId="60841" xr:uid="{00000000-0005-0000-0000-00004F280000}"/>
    <cellStyle name="Calculation 5 4 4 4" xfId="11385" xr:uid="{00000000-0005-0000-0000-000050280000}"/>
    <cellStyle name="Calculation 5 4 4 4 2" xfId="19842" xr:uid="{00000000-0005-0000-0000-000051280000}"/>
    <cellStyle name="Calculation 5 4 4 4 3" xfId="19841" xr:uid="{00000000-0005-0000-0000-000052280000}"/>
    <cellStyle name="Calculation 5 4 4 4 4" xfId="50890" xr:uid="{00000000-0005-0000-0000-000053280000}"/>
    <cellStyle name="Calculation 5 4 4 5" xfId="19843" xr:uid="{00000000-0005-0000-0000-000054280000}"/>
    <cellStyle name="Calculation 5 4 4 6" xfId="19832" xr:uid="{00000000-0005-0000-0000-000055280000}"/>
    <cellStyle name="Calculation 5 4 4 7" xfId="43922" xr:uid="{00000000-0005-0000-0000-000056280000}"/>
    <cellStyle name="Calculation 5 4 4 8" xfId="56486" xr:uid="{00000000-0005-0000-0000-000057280000}"/>
    <cellStyle name="Calculation 5 4 5" xfId="5275" xr:uid="{00000000-0005-0000-0000-000058280000}"/>
    <cellStyle name="Calculation 5 4 5 2" xfId="12256" xr:uid="{00000000-0005-0000-0000-000059280000}"/>
    <cellStyle name="Calculation 5 4 5 2 2" xfId="19846" xr:uid="{00000000-0005-0000-0000-00005A280000}"/>
    <cellStyle name="Calculation 5 4 5 2 3" xfId="19845" xr:uid="{00000000-0005-0000-0000-00005B280000}"/>
    <cellStyle name="Calculation 5 4 5 2 4" xfId="51761" xr:uid="{00000000-0005-0000-0000-00005C280000}"/>
    <cellStyle name="Calculation 5 4 5 3" xfId="19847" xr:uid="{00000000-0005-0000-0000-00005D280000}"/>
    <cellStyle name="Calculation 5 4 5 4" xfId="19844" xr:uid="{00000000-0005-0000-0000-00005E280000}"/>
    <cellStyle name="Calculation 5 4 5 5" xfId="44793" xr:uid="{00000000-0005-0000-0000-00005F280000}"/>
    <cellStyle name="Calculation 5 4 5 6" xfId="57357" xr:uid="{00000000-0005-0000-0000-000060280000}"/>
    <cellStyle name="Calculation 5 4 6" xfId="9642" xr:uid="{00000000-0005-0000-0000-000061280000}"/>
    <cellStyle name="Calculation 5 4 6 2" xfId="19849" xr:uid="{00000000-0005-0000-0000-000062280000}"/>
    <cellStyle name="Calculation 5 4 6 3" xfId="19848" xr:uid="{00000000-0005-0000-0000-000063280000}"/>
    <cellStyle name="Calculation 5 4 6 4" xfId="49148" xr:uid="{00000000-0005-0000-0000-000064280000}"/>
    <cellStyle name="Calculation 5 4 7" xfId="19790" xr:uid="{00000000-0005-0000-0000-000065280000}"/>
    <cellStyle name="Calculation 5 4 8" xfId="43805" xr:uid="{00000000-0005-0000-0000-000066280000}"/>
    <cellStyle name="Calculation 5 5" xfId="1539" xr:uid="{00000000-0005-0000-0000-000067280000}"/>
    <cellStyle name="Calculation 5 5 2" xfId="1540" xr:uid="{00000000-0005-0000-0000-000068280000}"/>
    <cellStyle name="Calculation 5 5 2 2" xfId="3529" xr:uid="{00000000-0005-0000-0000-000069280000}"/>
    <cellStyle name="Calculation 5 5 2 2 2" xfId="6152" xr:uid="{00000000-0005-0000-0000-00006A280000}"/>
    <cellStyle name="Calculation 5 5 2 2 2 2" xfId="13130" xr:uid="{00000000-0005-0000-0000-00006B280000}"/>
    <cellStyle name="Calculation 5 5 2 2 2 2 2" xfId="19855" xr:uid="{00000000-0005-0000-0000-00006C280000}"/>
    <cellStyle name="Calculation 5 5 2 2 2 2 3" xfId="19854" xr:uid="{00000000-0005-0000-0000-00006D280000}"/>
    <cellStyle name="Calculation 5 5 2 2 2 2 4" xfId="52635" xr:uid="{00000000-0005-0000-0000-00006E280000}"/>
    <cellStyle name="Calculation 5 5 2 2 2 3" xfId="19856" xr:uid="{00000000-0005-0000-0000-00006F280000}"/>
    <cellStyle name="Calculation 5 5 2 2 2 4" xfId="19853" xr:uid="{00000000-0005-0000-0000-000070280000}"/>
    <cellStyle name="Calculation 5 5 2 2 2 5" xfId="45667" xr:uid="{00000000-0005-0000-0000-000071280000}"/>
    <cellStyle name="Calculation 5 5 2 2 2 6" xfId="58231" xr:uid="{00000000-0005-0000-0000-000072280000}"/>
    <cellStyle name="Calculation 5 5 2 2 3" xfId="7896" xr:uid="{00000000-0005-0000-0000-000073280000}"/>
    <cellStyle name="Calculation 5 5 2 2 3 2" xfId="14872" xr:uid="{00000000-0005-0000-0000-000074280000}"/>
    <cellStyle name="Calculation 5 5 2 2 3 2 2" xfId="19859" xr:uid="{00000000-0005-0000-0000-000075280000}"/>
    <cellStyle name="Calculation 5 5 2 2 3 2 3" xfId="19858" xr:uid="{00000000-0005-0000-0000-000076280000}"/>
    <cellStyle name="Calculation 5 5 2 2 3 2 4" xfId="54377" xr:uid="{00000000-0005-0000-0000-000077280000}"/>
    <cellStyle name="Calculation 5 5 2 2 3 3" xfId="19860" xr:uid="{00000000-0005-0000-0000-000078280000}"/>
    <cellStyle name="Calculation 5 5 2 2 3 4" xfId="19857" xr:uid="{00000000-0005-0000-0000-000079280000}"/>
    <cellStyle name="Calculation 5 5 2 2 3 5" xfId="47409" xr:uid="{00000000-0005-0000-0000-00007A280000}"/>
    <cellStyle name="Calculation 5 5 2 2 3 6" xfId="59973" xr:uid="{00000000-0005-0000-0000-00007B280000}"/>
    <cellStyle name="Calculation 5 5 2 2 4" xfId="10517" xr:uid="{00000000-0005-0000-0000-00007C280000}"/>
    <cellStyle name="Calculation 5 5 2 2 4 2" xfId="19862" xr:uid="{00000000-0005-0000-0000-00007D280000}"/>
    <cellStyle name="Calculation 5 5 2 2 4 3" xfId="19861" xr:uid="{00000000-0005-0000-0000-00007E280000}"/>
    <cellStyle name="Calculation 5 5 2 2 4 4" xfId="50022" xr:uid="{00000000-0005-0000-0000-00007F280000}"/>
    <cellStyle name="Calculation 5 5 2 2 5" xfId="19852" xr:uid="{00000000-0005-0000-0000-000080280000}"/>
    <cellStyle name="Calculation 5 5 2 2 6" xfId="18353" xr:uid="{00000000-0005-0000-0000-000081280000}"/>
    <cellStyle name="Calculation 5 5 2 3" xfId="4407" xr:uid="{00000000-0005-0000-0000-000082280000}"/>
    <cellStyle name="Calculation 5 5 2 3 2" xfId="7023" xr:uid="{00000000-0005-0000-0000-000083280000}"/>
    <cellStyle name="Calculation 5 5 2 3 2 2" xfId="14001" xr:uid="{00000000-0005-0000-0000-000084280000}"/>
    <cellStyle name="Calculation 5 5 2 3 2 2 2" xfId="19866" xr:uid="{00000000-0005-0000-0000-000085280000}"/>
    <cellStyle name="Calculation 5 5 2 3 2 2 3" xfId="19865" xr:uid="{00000000-0005-0000-0000-000086280000}"/>
    <cellStyle name="Calculation 5 5 2 3 2 2 4" xfId="53506" xr:uid="{00000000-0005-0000-0000-000087280000}"/>
    <cellStyle name="Calculation 5 5 2 3 2 3" xfId="19867" xr:uid="{00000000-0005-0000-0000-000088280000}"/>
    <cellStyle name="Calculation 5 5 2 3 2 4" xfId="19864" xr:uid="{00000000-0005-0000-0000-000089280000}"/>
    <cellStyle name="Calculation 5 5 2 3 2 5" xfId="46538" xr:uid="{00000000-0005-0000-0000-00008A280000}"/>
    <cellStyle name="Calculation 5 5 2 3 2 6" xfId="59102" xr:uid="{00000000-0005-0000-0000-00008B280000}"/>
    <cellStyle name="Calculation 5 5 2 3 3" xfId="8774" xr:uid="{00000000-0005-0000-0000-00008C280000}"/>
    <cellStyle name="Calculation 5 5 2 3 3 2" xfId="15743" xr:uid="{00000000-0005-0000-0000-00008D280000}"/>
    <cellStyle name="Calculation 5 5 2 3 3 2 2" xfId="19870" xr:uid="{00000000-0005-0000-0000-00008E280000}"/>
    <cellStyle name="Calculation 5 5 2 3 3 2 3" xfId="19869" xr:uid="{00000000-0005-0000-0000-00008F280000}"/>
    <cellStyle name="Calculation 5 5 2 3 3 2 4" xfId="55248" xr:uid="{00000000-0005-0000-0000-000090280000}"/>
    <cellStyle name="Calculation 5 5 2 3 3 3" xfId="19871" xr:uid="{00000000-0005-0000-0000-000091280000}"/>
    <cellStyle name="Calculation 5 5 2 3 3 4" xfId="19868" xr:uid="{00000000-0005-0000-0000-000092280000}"/>
    <cellStyle name="Calculation 5 5 2 3 3 5" xfId="48280" xr:uid="{00000000-0005-0000-0000-000093280000}"/>
    <cellStyle name="Calculation 5 5 2 3 3 6" xfId="60844" xr:uid="{00000000-0005-0000-0000-000094280000}"/>
    <cellStyle name="Calculation 5 5 2 3 4" xfId="11388" xr:uid="{00000000-0005-0000-0000-000095280000}"/>
    <cellStyle name="Calculation 5 5 2 3 4 2" xfId="19873" xr:uid="{00000000-0005-0000-0000-000096280000}"/>
    <cellStyle name="Calculation 5 5 2 3 4 3" xfId="19872" xr:uid="{00000000-0005-0000-0000-000097280000}"/>
    <cellStyle name="Calculation 5 5 2 3 4 4" xfId="50893" xr:uid="{00000000-0005-0000-0000-000098280000}"/>
    <cellStyle name="Calculation 5 5 2 3 5" xfId="19874" xr:uid="{00000000-0005-0000-0000-000099280000}"/>
    <cellStyle name="Calculation 5 5 2 3 6" xfId="19863" xr:uid="{00000000-0005-0000-0000-00009A280000}"/>
    <cellStyle name="Calculation 5 5 2 3 7" xfId="43925" xr:uid="{00000000-0005-0000-0000-00009B280000}"/>
    <cellStyle name="Calculation 5 5 2 3 8" xfId="56489" xr:uid="{00000000-0005-0000-0000-00009C280000}"/>
    <cellStyle name="Calculation 5 5 2 4" xfId="5278" xr:uid="{00000000-0005-0000-0000-00009D280000}"/>
    <cellStyle name="Calculation 5 5 2 4 2" xfId="12259" xr:uid="{00000000-0005-0000-0000-00009E280000}"/>
    <cellStyle name="Calculation 5 5 2 4 2 2" xfId="19877" xr:uid="{00000000-0005-0000-0000-00009F280000}"/>
    <cellStyle name="Calculation 5 5 2 4 2 3" xfId="19876" xr:uid="{00000000-0005-0000-0000-0000A0280000}"/>
    <cellStyle name="Calculation 5 5 2 4 2 4" xfId="51764" xr:uid="{00000000-0005-0000-0000-0000A1280000}"/>
    <cellStyle name="Calculation 5 5 2 4 3" xfId="19878" xr:uid="{00000000-0005-0000-0000-0000A2280000}"/>
    <cellStyle name="Calculation 5 5 2 4 4" xfId="19875" xr:uid="{00000000-0005-0000-0000-0000A3280000}"/>
    <cellStyle name="Calculation 5 5 2 4 5" xfId="44796" xr:uid="{00000000-0005-0000-0000-0000A4280000}"/>
    <cellStyle name="Calculation 5 5 2 4 6" xfId="57360" xr:uid="{00000000-0005-0000-0000-0000A5280000}"/>
    <cellStyle name="Calculation 5 5 2 5" xfId="9645" xr:uid="{00000000-0005-0000-0000-0000A6280000}"/>
    <cellStyle name="Calculation 5 5 2 5 2" xfId="19880" xr:uid="{00000000-0005-0000-0000-0000A7280000}"/>
    <cellStyle name="Calculation 5 5 2 5 3" xfId="19879" xr:uid="{00000000-0005-0000-0000-0000A8280000}"/>
    <cellStyle name="Calculation 5 5 2 5 4" xfId="49151" xr:uid="{00000000-0005-0000-0000-0000A9280000}"/>
    <cellStyle name="Calculation 5 5 2 6" xfId="19851" xr:uid="{00000000-0005-0000-0000-0000AA280000}"/>
    <cellStyle name="Calculation 5 5 2 7" xfId="43802" xr:uid="{00000000-0005-0000-0000-0000AB280000}"/>
    <cellStyle name="Calculation 5 5 3" xfId="3528" xr:uid="{00000000-0005-0000-0000-0000AC280000}"/>
    <cellStyle name="Calculation 5 5 3 2" xfId="6151" xr:uid="{00000000-0005-0000-0000-0000AD280000}"/>
    <cellStyle name="Calculation 5 5 3 2 2" xfId="13129" xr:uid="{00000000-0005-0000-0000-0000AE280000}"/>
    <cellStyle name="Calculation 5 5 3 2 2 2" xfId="19884" xr:uid="{00000000-0005-0000-0000-0000AF280000}"/>
    <cellStyle name="Calculation 5 5 3 2 2 3" xfId="19883" xr:uid="{00000000-0005-0000-0000-0000B0280000}"/>
    <cellStyle name="Calculation 5 5 3 2 2 4" xfId="52634" xr:uid="{00000000-0005-0000-0000-0000B1280000}"/>
    <cellStyle name="Calculation 5 5 3 2 3" xfId="19885" xr:uid="{00000000-0005-0000-0000-0000B2280000}"/>
    <cellStyle name="Calculation 5 5 3 2 4" xfId="19882" xr:uid="{00000000-0005-0000-0000-0000B3280000}"/>
    <cellStyle name="Calculation 5 5 3 2 5" xfId="45666" xr:uid="{00000000-0005-0000-0000-0000B4280000}"/>
    <cellStyle name="Calculation 5 5 3 2 6" xfId="58230" xr:uid="{00000000-0005-0000-0000-0000B5280000}"/>
    <cellStyle name="Calculation 5 5 3 3" xfId="7895" xr:uid="{00000000-0005-0000-0000-0000B6280000}"/>
    <cellStyle name="Calculation 5 5 3 3 2" xfId="14871" xr:uid="{00000000-0005-0000-0000-0000B7280000}"/>
    <cellStyle name="Calculation 5 5 3 3 2 2" xfId="19888" xr:uid="{00000000-0005-0000-0000-0000B8280000}"/>
    <cellStyle name="Calculation 5 5 3 3 2 3" xfId="19887" xr:uid="{00000000-0005-0000-0000-0000B9280000}"/>
    <cellStyle name="Calculation 5 5 3 3 2 4" xfId="54376" xr:uid="{00000000-0005-0000-0000-0000BA280000}"/>
    <cellStyle name="Calculation 5 5 3 3 3" xfId="19889" xr:uid="{00000000-0005-0000-0000-0000BB280000}"/>
    <cellStyle name="Calculation 5 5 3 3 4" xfId="19886" xr:uid="{00000000-0005-0000-0000-0000BC280000}"/>
    <cellStyle name="Calculation 5 5 3 3 5" xfId="47408" xr:uid="{00000000-0005-0000-0000-0000BD280000}"/>
    <cellStyle name="Calculation 5 5 3 3 6" xfId="59972" xr:uid="{00000000-0005-0000-0000-0000BE280000}"/>
    <cellStyle name="Calculation 5 5 3 4" xfId="10516" xr:uid="{00000000-0005-0000-0000-0000BF280000}"/>
    <cellStyle name="Calculation 5 5 3 4 2" xfId="19891" xr:uid="{00000000-0005-0000-0000-0000C0280000}"/>
    <cellStyle name="Calculation 5 5 3 4 3" xfId="19890" xr:uid="{00000000-0005-0000-0000-0000C1280000}"/>
    <cellStyle name="Calculation 5 5 3 4 4" xfId="50021" xr:uid="{00000000-0005-0000-0000-0000C2280000}"/>
    <cellStyle name="Calculation 5 5 3 5" xfId="19881" xr:uid="{00000000-0005-0000-0000-0000C3280000}"/>
    <cellStyle name="Calculation 5 5 3 6" xfId="18350" xr:uid="{00000000-0005-0000-0000-0000C4280000}"/>
    <cellStyle name="Calculation 5 5 4" xfId="4406" xr:uid="{00000000-0005-0000-0000-0000C5280000}"/>
    <cellStyle name="Calculation 5 5 4 2" xfId="7022" xr:uid="{00000000-0005-0000-0000-0000C6280000}"/>
    <cellStyle name="Calculation 5 5 4 2 2" xfId="14000" xr:uid="{00000000-0005-0000-0000-0000C7280000}"/>
    <cellStyle name="Calculation 5 5 4 2 2 2" xfId="19895" xr:uid="{00000000-0005-0000-0000-0000C8280000}"/>
    <cellStyle name="Calculation 5 5 4 2 2 3" xfId="19894" xr:uid="{00000000-0005-0000-0000-0000C9280000}"/>
    <cellStyle name="Calculation 5 5 4 2 2 4" xfId="53505" xr:uid="{00000000-0005-0000-0000-0000CA280000}"/>
    <cellStyle name="Calculation 5 5 4 2 3" xfId="19896" xr:uid="{00000000-0005-0000-0000-0000CB280000}"/>
    <cellStyle name="Calculation 5 5 4 2 4" xfId="19893" xr:uid="{00000000-0005-0000-0000-0000CC280000}"/>
    <cellStyle name="Calculation 5 5 4 2 5" xfId="46537" xr:uid="{00000000-0005-0000-0000-0000CD280000}"/>
    <cellStyle name="Calculation 5 5 4 2 6" xfId="59101" xr:uid="{00000000-0005-0000-0000-0000CE280000}"/>
    <cellStyle name="Calculation 5 5 4 3" xfId="8773" xr:uid="{00000000-0005-0000-0000-0000CF280000}"/>
    <cellStyle name="Calculation 5 5 4 3 2" xfId="15742" xr:uid="{00000000-0005-0000-0000-0000D0280000}"/>
    <cellStyle name="Calculation 5 5 4 3 2 2" xfId="19899" xr:uid="{00000000-0005-0000-0000-0000D1280000}"/>
    <cellStyle name="Calculation 5 5 4 3 2 3" xfId="19898" xr:uid="{00000000-0005-0000-0000-0000D2280000}"/>
    <cellStyle name="Calculation 5 5 4 3 2 4" xfId="55247" xr:uid="{00000000-0005-0000-0000-0000D3280000}"/>
    <cellStyle name="Calculation 5 5 4 3 3" xfId="19900" xr:uid="{00000000-0005-0000-0000-0000D4280000}"/>
    <cellStyle name="Calculation 5 5 4 3 4" xfId="19897" xr:uid="{00000000-0005-0000-0000-0000D5280000}"/>
    <cellStyle name="Calculation 5 5 4 3 5" xfId="48279" xr:uid="{00000000-0005-0000-0000-0000D6280000}"/>
    <cellStyle name="Calculation 5 5 4 3 6" xfId="60843" xr:uid="{00000000-0005-0000-0000-0000D7280000}"/>
    <cellStyle name="Calculation 5 5 4 4" xfId="11387" xr:uid="{00000000-0005-0000-0000-0000D8280000}"/>
    <cellStyle name="Calculation 5 5 4 4 2" xfId="19902" xr:uid="{00000000-0005-0000-0000-0000D9280000}"/>
    <cellStyle name="Calculation 5 5 4 4 3" xfId="19901" xr:uid="{00000000-0005-0000-0000-0000DA280000}"/>
    <cellStyle name="Calculation 5 5 4 4 4" xfId="50892" xr:uid="{00000000-0005-0000-0000-0000DB280000}"/>
    <cellStyle name="Calculation 5 5 4 5" xfId="19903" xr:uid="{00000000-0005-0000-0000-0000DC280000}"/>
    <cellStyle name="Calculation 5 5 4 6" xfId="19892" xr:uid="{00000000-0005-0000-0000-0000DD280000}"/>
    <cellStyle name="Calculation 5 5 4 7" xfId="43924" xr:uid="{00000000-0005-0000-0000-0000DE280000}"/>
    <cellStyle name="Calculation 5 5 4 8" xfId="56488" xr:uid="{00000000-0005-0000-0000-0000DF280000}"/>
    <cellStyle name="Calculation 5 5 5" xfId="5277" xr:uid="{00000000-0005-0000-0000-0000E0280000}"/>
    <cellStyle name="Calculation 5 5 5 2" xfId="12258" xr:uid="{00000000-0005-0000-0000-0000E1280000}"/>
    <cellStyle name="Calculation 5 5 5 2 2" xfId="19906" xr:uid="{00000000-0005-0000-0000-0000E2280000}"/>
    <cellStyle name="Calculation 5 5 5 2 3" xfId="19905" xr:uid="{00000000-0005-0000-0000-0000E3280000}"/>
    <cellStyle name="Calculation 5 5 5 2 4" xfId="51763" xr:uid="{00000000-0005-0000-0000-0000E4280000}"/>
    <cellStyle name="Calculation 5 5 5 3" xfId="19907" xr:uid="{00000000-0005-0000-0000-0000E5280000}"/>
    <cellStyle name="Calculation 5 5 5 4" xfId="19904" xr:uid="{00000000-0005-0000-0000-0000E6280000}"/>
    <cellStyle name="Calculation 5 5 5 5" xfId="44795" xr:uid="{00000000-0005-0000-0000-0000E7280000}"/>
    <cellStyle name="Calculation 5 5 5 6" xfId="57359" xr:uid="{00000000-0005-0000-0000-0000E8280000}"/>
    <cellStyle name="Calculation 5 5 6" xfId="9644" xr:uid="{00000000-0005-0000-0000-0000E9280000}"/>
    <cellStyle name="Calculation 5 5 6 2" xfId="19909" xr:uid="{00000000-0005-0000-0000-0000EA280000}"/>
    <cellStyle name="Calculation 5 5 6 3" xfId="19908" xr:uid="{00000000-0005-0000-0000-0000EB280000}"/>
    <cellStyle name="Calculation 5 5 6 4" xfId="49150" xr:uid="{00000000-0005-0000-0000-0000EC280000}"/>
    <cellStyle name="Calculation 5 5 7" xfId="19850" xr:uid="{00000000-0005-0000-0000-0000ED280000}"/>
    <cellStyle name="Calculation 5 5 8" xfId="16640" xr:uid="{00000000-0005-0000-0000-0000EE280000}"/>
    <cellStyle name="Calculation 5 6" xfId="1541" xr:uid="{00000000-0005-0000-0000-0000EF280000}"/>
    <cellStyle name="Calculation 5 6 2" xfId="1542" xr:uid="{00000000-0005-0000-0000-0000F0280000}"/>
    <cellStyle name="Calculation 5 6 2 2" xfId="3531" xr:uid="{00000000-0005-0000-0000-0000F1280000}"/>
    <cellStyle name="Calculation 5 6 2 2 2" xfId="6154" xr:uid="{00000000-0005-0000-0000-0000F2280000}"/>
    <cellStyle name="Calculation 5 6 2 2 2 2" xfId="13132" xr:uid="{00000000-0005-0000-0000-0000F3280000}"/>
    <cellStyle name="Calculation 5 6 2 2 2 2 2" xfId="19915" xr:uid="{00000000-0005-0000-0000-0000F4280000}"/>
    <cellStyle name="Calculation 5 6 2 2 2 2 3" xfId="19914" xr:uid="{00000000-0005-0000-0000-0000F5280000}"/>
    <cellStyle name="Calculation 5 6 2 2 2 2 4" xfId="52637" xr:uid="{00000000-0005-0000-0000-0000F6280000}"/>
    <cellStyle name="Calculation 5 6 2 2 2 3" xfId="19916" xr:uid="{00000000-0005-0000-0000-0000F7280000}"/>
    <cellStyle name="Calculation 5 6 2 2 2 4" xfId="19913" xr:uid="{00000000-0005-0000-0000-0000F8280000}"/>
    <cellStyle name="Calculation 5 6 2 2 2 5" xfId="45669" xr:uid="{00000000-0005-0000-0000-0000F9280000}"/>
    <cellStyle name="Calculation 5 6 2 2 2 6" xfId="58233" xr:uid="{00000000-0005-0000-0000-0000FA280000}"/>
    <cellStyle name="Calculation 5 6 2 2 3" xfId="7898" xr:uid="{00000000-0005-0000-0000-0000FB280000}"/>
    <cellStyle name="Calculation 5 6 2 2 3 2" xfId="14874" xr:uid="{00000000-0005-0000-0000-0000FC280000}"/>
    <cellStyle name="Calculation 5 6 2 2 3 2 2" xfId="19919" xr:uid="{00000000-0005-0000-0000-0000FD280000}"/>
    <cellStyle name="Calculation 5 6 2 2 3 2 3" xfId="19918" xr:uid="{00000000-0005-0000-0000-0000FE280000}"/>
    <cellStyle name="Calculation 5 6 2 2 3 2 4" xfId="54379" xr:uid="{00000000-0005-0000-0000-0000FF280000}"/>
    <cellStyle name="Calculation 5 6 2 2 3 3" xfId="19920" xr:uid="{00000000-0005-0000-0000-000000290000}"/>
    <cellStyle name="Calculation 5 6 2 2 3 4" xfId="19917" xr:uid="{00000000-0005-0000-0000-000001290000}"/>
    <cellStyle name="Calculation 5 6 2 2 3 5" xfId="47411" xr:uid="{00000000-0005-0000-0000-000002290000}"/>
    <cellStyle name="Calculation 5 6 2 2 3 6" xfId="59975" xr:uid="{00000000-0005-0000-0000-000003290000}"/>
    <cellStyle name="Calculation 5 6 2 2 4" xfId="10519" xr:uid="{00000000-0005-0000-0000-000004290000}"/>
    <cellStyle name="Calculation 5 6 2 2 4 2" xfId="19922" xr:uid="{00000000-0005-0000-0000-000005290000}"/>
    <cellStyle name="Calculation 5 6 2 2 4 3" xfId="19921" xr:uid="{00000000-0005-0000-0000-000006290000}"/>
    <cellStyle name="Calculation 5 6 2 2 4 4" xfId="50024" xr:uid="{00000000-0005-0000-0000-000007290000}"/>
    <cellStyle name="Calculation 5 6 2 2 5" xfId="19912" xr:uid="{00000000-0005-0000-0000-000008290000}"/>
    <cellStyle name="Calculation 5 6 2 2 6" xfId="18355" xr:uid="{00000000-0005-0000-0000-000009290000}"/>
    <cellStyle name="Calculation 5 6 2 3" xfId="4409" xr:uid="{00000000-0005-0000-0000-00000A290000}"/>
    <cellStyle name="Calculation 5 6 2 3 2" xfId="7025" xr:uid="{00000000-0005-0000-0000-00000B290000}"/>
    <cellStyle name="Calculation 5 6 2 3 2 2" xfId="14003" xr:uid="{00000000-0005-0000-0000-00000C290000}"/>
    <cellStyle name="Calculation 5 6 2 3 2 2 2" xfId="19926" xr:uid="{00000000-0005-0000-0000-00000D290000}"/>
    <cellStyle name="Calculation 5 6 2 3 2 2 3" xfId="19925" xr:uid="{00000000-0005-0000-0000-00000E290000}"/>
    <cellStyle name="Calculation 5 6 2 3 2 2 4" xfId="53508" xr:uid="{00000000-0005-0000-0000-00000F290000}"/>
    <cellStyle name="Calculation 5 6 2 3 2 3" xfId="19927" xr:uid="{00000000-0005-0000-0000-000010290000}"/>
    <cellStyle name="Calculation 5 6 2 3 2 4" xfId="19924" xr:uid="{00000000-0005-0000-0000-000011290000}"/>
    <cellStyle name="Calculation 5 6 2 3 2 5" xfId="46540" xr:uid="{00000000-0005-0000-0000-000012290000}"/>
    <cellStyle name="Calculation 5 6 2 3 2 6" xfId="59104" xr:uid="{00000000-0005-0000-0000-000013290000}"/>
    <cellStyle name="Calculation 5 6 2 3 3" xfId="8776" xr:uid="{00000000-0005-0000-0000-000014290000}"/>
    <cellStyle name="Calculation 5 6 2 3 3 2" xfId="15745" xr:uid="{00000000-0005-0000-0000-000015290000}"/>
    <cellStyle name="Calculation 5 6 2 3 3 2 2" xfId="19930" xr:uid="{00000000-0005-0000-0000-000016290000}"/>
    <cellStyle name="Calculation 5 6 2 3 3 2 3" xfId="19929" xr:uid="{00000000-0005-0000-0000-000017290000}"/>
    <cellStyle name="Calculation 5 6 2 3 3 2 4" xfId="55250" xr:uid="{00000000-0005-0000-0000-000018290000}"/>
    <cellStyle name="Calculation 5 6 2 3 3 3" xfId="19931" xr:uid="{00000000-0005-0000-0000-000019290000}"/>
    <cellStyle name="Calculation 5 6 2 3 3 4" xfId="19928" xr:uid="{00000000-0005-0000-0000-00001A290000}"/>
    <cellStyle name="Calculation 5 6 2 3 3 5" xfId="48282" xr:uid="{00000000-0005-0000-0000-00001B290000}"/>
    <cellStyle name="Calculation 5 6 2 3 3 6" xfId="60846" xr:uid="{00000000-0005-0000-0000-00001C290000}"/>
    <cellStyle name="Calculation 5 6 2 3 4" xfId="11390" xr:uid="{00000000-0005-0000-0000-00001D290000}"/>
    <cellStyle name="Calculation 5 6 2 3 4 2" xfId="19933" xr:uid="{00000000-0005-0000-0000-00001E290000}"/>
    <cellStyle name="Calculation 5 6 2 3 4 3" xfId="19932" xr:uid="{00000000-0005-0000-0000-00001F290000}"/>
    <cellStyle name="Calculation 5 6 2 3 4 4" xfId="50895" xr:uid="{00000000-0005-0000-0000-000020290000}"/>
    <cellStyle name="Calculation 5 6 2 3 5" xfId="19934" xr:uid="{00000000-0005-0000-0000-000021290000}"/>
    <cellStyle name="Calculation 5 6 2 3 6" xfId="19923" xr:uid="{00000000-0005-0000-0000-000022290000}"/>
    <cellStyle name="Calculation 5 6 2 3 7" xfId="43927" xr:uid="{00000000-0005-0000-0000-000023290000}"/>
    <cellStyle name="Calculation 5 6 2 3 8" xfId="56491" xr:uid="{00000000-0005-0000-0000-000024290000}"/>
    <cellStyle name="Calculation 5 6 2 4" xfId="5280" xr:uid="{00000000-0005-0000-0000-000025290000}"/>
    <cellStyle name="Calculation 5 6 2 4 2" xfId="12261" xr:uid="{00000000-0005-0000-0000-000026290000}"/>
    <cellStyle name="Calculation 5 6 2 4 2 2" xfId="19937" xr:uid="{00000000-0005-0000-0000-000027290000}"/>
    <cellStyle name="Calculation 5 6 2 4 2 3" xfId="19936" xr:uid="{00000000-0005-0000-0000-000028290000}"/>
    <cellStyle name="Calculation 5 6 2 4 2 4" xfId="51766" xr:uid="{00000000-0005-0000-0000-000029290000}"/>
    <cellStyle name="Calculation 5 6 2 4 3" xfId="19938" xr:uid="{00000000-0005-0000-0000-00002A290000}"/>
    <cellStyle name="Calculation 5 6 2 4 4" xfId="19935" xr:uid="{00000000-0005-0000-0000-00002B290000}"/>
    <cellStyle name="Calculation 5 6 2 4 5" xfId="44798" xr:uid="{00000000-0005-0000-0000-00002C290000}"/>
    <cellStyle name="Calculation 5 6 2 4 6" xfId="57362" xr:uid="{00000000-0005-0000-0000-00002D290000}"/>
    <cellStyle name="Calculation 5 6 2 5" xfId="9647" xr:uid="{00000000-0005-0000-0000-00002E290000}"/>
    <cellStyle name="Calculation 5 6 2 5 2" xfId="19940" xr:uid="{00000000-0005-0000-0000-00002F290000}"/>
    <cellStyle name="Calculation 5 6 2 5 3" xfId="19939" xr:uid="{00000000-0005-0000-0000-000030290000}"/>
    <cellStyle name="Calculation 5 6 2 5 4" xfId="49153" xr:uid="{00000000-0005-0000-0000-000031290000}"/>
    <cellStyle name="Calculation 5 6 2 6" xfId="19911" xr:uid="{00000000-0005-0000-0000-000032290000}"/>
    <cellStyle name="Calculation 5 6 2 7" xfId="16641" xr:uid="{00000000-0005-0000-0000-000033290000}"/>
    <cellStyle name="Calculation 5 6 3" xfId="3530" xr:uid="{00000000-0005-0000-0000-000034290000}"/>
    <cellStyle name="Calculation 5 6 3 2" xfId="6153" xr:uid="{00000000-0005-0000-0000-000035290000}"/>
    <cellStyle name="Calculation 5 6 3 2 2" xfId="13131" xr:uid="{00000000-0005-0000-0000-000036290000}"/>
    <cellStyle name="Calculation 5 6 3 2 2 2" xfId="19944" xr:uid="{00000000-0005-0000-0000-000037290000}"/>
    <cellStyle name="Calculation 5 6 3 2 2 3" xfId="19943" xr:uid="{00000000-0005-0000-0000-000038290000}"/>
    <cellStyle name="Calculation 5 6 3 2 2 4" xfId="52636" xr:uid="{00000000-0005-0000-0000-000039290000}"/>
    <cellStyle name="Calculation 5 6 3 2 3" xfId="19945" xr:uid="{00000000-0005-0000-0000-00003A290000}"/>
    <cellStyle name="Calculation 5 6 3 2 4" xfId="19942" xr:uid="{00000000-0005-0000-0000-00003B290000}"/>
    <cellStyle name="Calculation 5 6 3 2 5" xfId="45668" xr:uid="{00000000-0005-0000-0000-00003C290000}"/>
    <cellStyle name="Calculation 5 6 3 2 6" xfId="58232" xr:uid="{00000000-0005-0000-0000-00003D290000}"/>
    <cellStyle name="Calculation 5 6 3 3" xfId="7897" xr:uid="{00000000-0005-0000-0000-00003E290000}"/>
    <cellStyle name="Calculation 5 6 3 3 2" xfId="14873" xr:uid="{00000000-0005-0000-0000-00003F290000}"/>
    <cellStyle name="Calculation 5 6 3 3 2 2" xfId="19948" xr:uid="{00000000-0005-0000-0000-000040290000}"/>
    <cellStyle name="Calculation 5 6 3 3 2 3" xfId="19947" xr:uid="{00000000-0005-0000-0000-000041290000}"/>
    <cellStyle name="Calculation 5 6 3 3 2 4" xfId="54378" xr:uid="{00000000-0005-0000-0000-000042290000}"/>
    <cellStyle name="Calculation 5 6 3 3 3" xfId="19949" xr:uid="{00000000-0005-0000-0000-000043290000}"/>
    <cellStyle name="Calculation 5 6 3 3 4" xfId="19946" xr:uid="{00000000-0005-0000-0000-000044290000}"/>
    <cellStyle name="Calculation 5 6 3 3 5" xfId="47410" xr:uid="{00000000-0005-0000-0000-000045290000}"/>
    <cellStyle name="Calculation 5 6 3 3 6" xfId="59974" xr:uid="{00000000-0005-0000-0000-000046290000}"/>
    <cellStyle name="Calculation 5 6 3 4" xfId="10518" xr:uid="{00000000-0005-0000-0000-000047290000}"/>
    <cellStyle name="Calculation 5 6 3 4 2" xfId="19951" xr:uid="{00000000-0005-0000-0000-000048290000}"/>
    <cellStyle name="Calculation 5 6 3 4 3" xfId="19950" xr:uid="{00000000-0005-0000-0000-000049290000}"/>
    <cellStyle name="Calculation 5 6 3 4 4" xfId="50023" xr:uid="{00000000-0005-0000-0000-00004A290000}"/>
    <cellStyle name="Calculation 5 6 3 5" xfId="19941" xr:uid="{00000000-0005-0000-0000-00004B290000}"/>
    <cellStyle name="Calculation 5 6 3 6" xfId="18361" xr:uid="{00000000-0005-0000-0000-00004C290000}"/>
    <cellStyle name="Calculation 5 6 4" xfId="4408" xr:uid="{00000000-0005-0000-0000-00004D290000}"/>
    <cellStyle name="Calculation 5 6 4 2" xfId="7024" xr:uid="{00000000-0005-0000-0000-00004E290000}"/>
    <cellStyle name="Calculation 5 6 4 2 2" xfId="14002" xr:uid="{00000000-0005-0000-0000-00004F290000}"/>
    <cellStyle name="Calculation 5 6 4 2 2 2" xfId="19955" xr:uid="{00000000-0005-0000-0000-000050290000}"/>
    <cellStyle name="Calculation 5 6 4 2 2 3" xfId="19954" xr:uid="{00000000-0005-0000-0000-000051290000}"/>
    <cellStyle name="Calculation 5 6 4 2 2 4" xfId="53507" xr:uid="{00000000-0005-0000-0000-000052290000}"/>
    <cellStyle name="Calculation 5 6 4 2 3" xfId="19956" xr:uid="{00000000-0005-0000-0000-000053290000}"/>
    <cellStyle name="Calculation 5 6 4 2 4" xfId="19953" xr:uid="{00000000-0005-0000-0000-000054290000}"/>
    <cellStyle name="Calculation 5 6 4 2 5" xfId="46539" xr:uid="{00000000-0005-0000-0000-000055290000}"/>
    <cellStyle name="Calculation 5 6 4 2 6" xfId="59103" xr:uid="{00000000-0005-0000-0000-000056290000}"/>
    <cellStyle name="Calculation 5 6 4 3" xfId="8775" xr:uid="{00000000-0005-0000-0000-000057290000}"/>
    <cellStyle name="Calculation 5 6 4 3 2" xfId="15744" xr:uid="{00000000-0005-0000-0000-000058290000}"/>
    <cellStyle name="Calculation 5 6 4 3 2 2" xfId="19959" xr:uid="{00000000-0005-0000-0000-000059290000}"/>
    <cellStyle name="Calculation 5 6 4 3 2 3" xfId="19958" xr:uid="{00000000-0005-0000-0000-00005A290000}"/>
    <cellStyle name="Calculation 5 6 4 3 2 4" xfId="55249" xr:uid="{00000000-0005-0000-0000-00005B290000}"/>
    <cellStyle name="Calculation 5 6 4 3 3" xfId="19960" xr:uid="{00000000-0005-0000-0000-00005C290000}"/>
    <cellStyle name="Calculation 5 6 4 3 4" xfId="19957" xr:uid="{00000000-0005-0000-0000-00005D290000}"/>
    <cellStyle name="Calculation 5 6 4 3 5" xfId="48281" xr:uid="{00000000-0005-0000-0000-00005E290000}"/>
    <cellStyle name="Calculation 5 6 4 3 6" xfId="60845" xr:uid="{00000000-0005-0000-0000-00005F290000}"/>
    <cellStyle name="Calculation 5 6 4 4" xfId="11389" xr:uid="{00000000-0005-0000-0000-000060290000}"/>
    <cellStyle name="Calculation 5 6 4 4 2" xfId="19962" xr:uid="{00000000-0005-0000-0000-000061290000}"/>
    <cellStyle name="Calculation 5 6 4 4 3" xfId="19961" xr:uid="{00000000-0005-0000-0000-000062290000}"/>
    <cellStyle name="Calculation 5 6 4 4 4" xfId="50894" xr:uid="{00000000-0005-0000-0000-000063290000}"/>
    <cellStyle name="Calculation 5 6 4 5" xfId="19963" xr:uid="{00000000-0005-0000-0000-000064290000}"/>
    <cellStyle name="Calculation 5 6 4 6" xfId="19952" xr:uid="{00000000-0005-0000-0000-000065290000}"/>
    <cellStyle name="Calculation 5 6 4 7" xfId="43926" xr:uid="{00000000-0005-0000-0000-000066290000}"/>
    <cellStyle name="Calculation 5 6 4 8" xfId="56490" xr:uid="{00000000-0005-0000-0000-000067290000}"/>
    <cellStyle name="Calculation 5 6 5" xfId="5279" xr:uid="{00000000-0005-0000-0000-000068290000}"/>
    <cellStyle name="Calculation 5 6 5 2" xfId="12260" xr:uid="{00000000-0005-0000-0000-000069290000}"/>
    <cellStyle name="Calculation 5 6 5 2 2" xfId="19966" xr:uid="{00000000-0005-0000-0000-00006A290000}"/>
    <cellStyle name="Calculation 5 6 5 2 3" xfId="19965" xr:uid="{00000000-0005-0000-0000-00006B290000}"/>
    <cellStyle name="Calculation 5 6 5 2 4" xfId="51765" xr:uid="{00000000-0005-0000-0000-00006C290000}"/>
    <cellStyle name="Calculation 5 6 5 3" xfId="19967" xr:uid="{00000000-0005-0000-0000-00006D290000}"/>
    <cellStyle name="Calculation 5 6 5 4" xfId="19964" xr:uid="{00000000-0005-0000-0000-00006E290000}"/>
    <cellStyle name="Calculation 5 6 5 5" xfId="44797" xr:uid="{00000000-0005-0000-0000-00006F290000}"/>
    <cellStyle name="Calculation 5 6 5 6" xfId="57361" xr:uid="{00000000-0005-0000-0000-000070290000}"/>
    <cellStyle name="Calculation 5 6 6" xfId="9646" xr:uid="{00000000-0005-0000-0000-000071290000}"/>
    <cellStyle name="Calculation 5 6 6 2" xfId="19969" xr:uid="{00000000-0005-0000-0000-000072290000}"/>
    <cellStyle name="Calculation 5 6 6 3" xfId="19968" xr:uid="{00000000-0005-0000-0000-000073290000}"/>
    <cellStyle name="Calculation 5 6 6 4" xfId="49152" xr:uid="{00000000-0005-0000-0000-000074290000}"/>
    <cellStyle name="Calculation 5 6 7" xfId="19910" xr:uid="{00000000-0005-0000-0000-000075290000}"/>
    <cellStyle name="Calculation 5 6 8" xfId="43803" xr:uid="{00000000-0005-0000-0000-000076290000}"/>
    <cellStyle name="Calculation 5 7" xfId="1543" xr:uid="{00000000-0005-0000-0000-000077290000}"/>
    <cellStyle name="Calculation 5 7 2" xfId="3532" xr:uid="{00000000-0005-0000-0000-000078290000}"/>
    <cellStyle name="Calculation 5 7 2 2" xfId="6155" xr:uid="{00000000-0005-0000-0000-000079290000}"/>
    <cellStyle name="Calculation 5 7 2 2 2" xfId="13133" xr:uid="{00000000-0005-0000-0000-00007A290000}"/>
    <cellStyle name="Calculation 5 7 2 2 2 2" xfId="19974" xr:uid="{00000000-0005-0000-0000-00007B290000}"/>
    <cellStyle name="Calculation 5 7 2 2 2 3" xfId="19973" xr:uid="{00000000-0005-0000-0000-00007C290000}"/>
    <cellStyle name="Calculation 5 7 2 2 2 4" xfId="52638" xr:uid="{00000000-0005-0000-0000-00007D290000}"/>
    <cellStyle name="Calculation 5 7 2 2 3" xfId="19975" xr:uid="{00000000-0005-0000-0000-00007E290000}"/>
    <cellStyle name="Calculation 5 7 2 2 4" xfId="19972" xr:uid="{00000000-0005-0000-0000-00007F290000}"/>
    <cellStyle name="Calculation 5 7 2 2 5" xfId="45670" xr:uid="{00000000-0005-0000-0000-000080290000}"/>
    <cellStyle name="Calculation 5 7 2 2 6" xfId="58234" xr:uid="{00000000-0005-0000-0000-000081290000}"/>
    <cellStyle name="Calculation 5 7 2 3" xfId="7899" xr:uid="{00000000-0005-0000-0000-000082290000}"/>
    <cellStyle name="Calculation 5 7 2 3 2" xfId="14875" xr:uid="{00000000-0005-0000-0000-000083290000}"/>
    <cellStyle name="Calculation 5 7 2 3 2 2" xfId="19978" xr:uid="{00000000-0005-0000-0000-000084290000}"/>
    <cellStyle name="Calculation 5 7 2 3 2 3" xfId="19977" xr:uid="{00000000-0005-0000-0000-000085290000}"/>
    <cellStyle name="Calculation 5 7 2 3 2 4" xfId="54380" xr:uid="{00000000-0005-0000-0000-000086290000}"/>
    <cellStyle name="Calculation 5 7 2 3 3" xfId="19979" xr:uid="{00000000-0005-0000-0000-000087290000}"/>
    <cellStyle name="Calculation 5 7 2 3 4" xfId="19976" xr:uid="{00000000-0005-0000-0000-000088290000}"/>
    <cellStyle name="Calculation 5 7 2 3 5" xfId="47412" xr:uid="{00000000-0005-0000-0000-000089290000}"/>
    <cellStyle name="Calculation 5 7 2 3 6" xfId="59976" xr:uid="{00000000-0005-0000-0000-00008A290000}"/>
    <cellStyle name="Calculation 5 7 2 4" xfId="10520" xr:uid="{00000000-0005-0000-0000-00008B290000}"/>
    <cellStyle name="Calculation 5 7 2 4 2" xfId="19981" xr:uid="{00000000-0005-0000-0000-00008C290000}"/>
    <cellStyle name="Calculation 5 7 2 4 3" xfId="19980" xr:uid="{00000000-0005-0000-0000-00008D290000}"/>
    <cellStyle name="Calculation 5 7 2 4 4" xfId="50025" xr:uid="{00000000-0005-0000-0000-00008E290000}"/>
    <cellStyle name="Calculation 5 7 2 5" xfId="19971" xr:uid="{00000000-0005-0000-0000-00008F290000}"/>
    <cellStyle name="Calculation 5 7 2 6" xfId="18356" xr:uid="{00000000-0005-0000-0000-000090290000}"/>
    <cellStyle name="Calculation 5 7 3" xfId="4410" xr:uid="{00000000-0005-0000-0000-000091290000}"/>
    <cellStyle name="Calculation 5 7 3 2" xfId="7026" xr:uid="{00000000-0005-0000-0000-000092290000}"/>
    <cellStyle name="Calculation 5 7 3 2 2" xfId="14004" xr:uid="{00000000-0005-0000-0000-000093290000}"/>
    <cellStyle name="Calculation 5 7 3 2 2 2" xfId="19985" xr:uid="{00000000-0005-0000-0000-000094290000}"/>
    <cellStyle name="Calculation 5 7 3 2 2 3" xfId="19984" xr:uid="{00000000-0005-0000-0000-000095290000}"/>
    <cellStyle name="Calculation 5 7 3 2 2 4" xfId="53509" xr:uid="{00000000-0005-0000-0000-000096290000}"/>
    <cellStyle name="Calculation 5 7 3 2 3" xfId="19986" xr:uid="{00000000-0005-0000-0000-000097290000}"/>
    <cellStyle name="Calculation 5 7 3 2 4" xfId="19983" xr:uid="{00000000-0005-0000-0000-000098290000}"/>
    <cellStyle name="Calculation 5 7 3 2 5" xfId="46541" xr:uid="{00000000-0005-0000-0000-000099290000}"/>
    <cellStyle name="Calculation 5 7 3 2 6" xfId="59105" xr:uid="{00000000-0005-0000-0000-00009A290000}"/>
    <cellStyle name="Calculation 5 7 3 3" xfId="8777" xr:uid="{00000000-0005-0000-0000-00009B290000}"/>
    <cellStyle name="Calculation 5 7 3 3 2" xfId="15746" xr:uid="{00000000-0005-0000-0000-00009C290000}"/>
    <cellStyle name="Calculation 5 7 3 3 2 2" xfId="19989" xr:uid="{00000000-0005-0000-0000-00009D290000}"/>
    <cellStyle name="Calculation 5 7 3 3 2 3" xfId="19988" xr:uid="{00000000-0005-0000-0000-00009E290000}"/>
    <cellStyle name="Calculation 5 7 3 3 2 4" xfId="55251" xr:uid="{00000000-0005-0000-0000-00009F290000}"/>
    <cellStyle name="Calculation 5 7 3 3 3" xfId="19990" xr:uid="{00000000-0005-0000-0000-0000A0290000}"/>
    <cellStyle name="Calculation 5 7 3 3 4" xfId="19987" xr:uid="{00000000-0005-0000-0000-0000A1290000}"/>
    <cellStyle name="Calculation 5 7 3 3 5" xfId="48283" xr:uid="{00000000-0005-0000-0000-0000A2290000}"/>
    <cellStyle name="Calculation 5 7 3 3 6" xfId="60847" xr:uid="{00000000-0005-0000-0000-0000A3290000}"/>
    <cellStyle name="Calculation 5 7 3 4" xfId="11391" xr:uid="{00000000-0005-0000-0000-0000A4290000}"/>
    <cellStyle name="Calculation 5 7 3 4 2" xfId="19992" xr:uid="{00000000-0005-0000-0000-0000A5290000}"/>
    <cellStyle name="Calculation 5 7 3 4 3" xfId="19991" xr:uid="{00000000-0005-0000-0000-0000A6290000}"/>
    <cellStyle name="Calculation 5 7 3 4 4" xfId="50896" xr:uid="{00000000-0005-0000-0000-0000A7290000}"/>
    <cellStyle name="Calculation 5 7 3 5" xfId="19993" xr:uid="{00000000-0005-0000-0000-0000A8290000}"/>
    <cellStyle name="Calculation 5 7 3 6" xfId="19982" xr:uid="{00000000-0005-0000-0000-0000A9290000}"/>
    <cellStyle name="Calculation 5 7 3 7" xfId="43928" xr:uid="{00000000-0005-0000-0000-0000AA290000}"/>
    <cellStyle name="Calculation 5 7 3 8" xfId="56492" xr:uid="{00000000-0005-0000-0000-0000AB290000}"/>
    <cellStyle name="Calculation 5 7 4" xfId="5281" xr:uid="{00000000-0005-0000-0000-0000AC290000}"/>
    <cellStyle name="Calculation 5 7 4 2" xfId="12262" xr:uid="{00000000-0005-0000-0000-0000AD290000}"/>
    <cellStyle name="Calculation 5 7 4 2 2" xfId="19996" xr:uid="{00000000-0005-0000-0000-0000AE290000}"/>
    <cellStyle name="Calculation 5 7 4 2 3" xfId="19995" xr:uid="{00000000-0005-0000-0000-0000AF290000}"/>
    <cellStyle name="Calculation 5 7 4 2 4" xfId="51767" xr:uid="{00000000-0005-0000-0000-0000B0290000}"/>
    <cellStyle name="Calculation 5 7 4 3" xfId="19997" xr:uid="{00000000-0005-0000-0000-0000B1290000}"/>
    <cellStyle name="Calculation 5 7 4 4" xfId="19994" xr:uid="{00000000-0005-0000-0000-0000B2290000}"/>
    <cellStyle name="Calculation 5 7 4 5" xfId="44799" xr:uid="{00000000-0005-0000-0000-0000B3290000}"/>
    <cellStyle name="Calculation 5 7 4 6" xfId="57363" xr:uid="{00000000-0005-0000-0000-0000B4290000}"/>
    <cellStyle name="Calculation 5 7 5" xfId="9648" xr:uid="{00000000-0005-0000-0000-0000B5290000}"/>
    <cellStyle name="Calculation 5 7 5 2" xfId="19999" xr:uid="{00000000-0005-0000-0000-0000B6290000}"/>
    <cellStyle name="Calculation 5 7 5 3" xfId="19998" xr:uid="{00000000-0005-0000-0000-0000B7290000}"/>
    <cellStyle name="Calculation 5 7 5 4" xfId="49154" xr:uid="{00000000-0005-0000-0000-0000B8290000}"/>
    <cellStyle name="Calculation 5 7 6" xfId="19970" xr:uid="{00000000-0005-0000-0000-0000B9290000}"/>
    <cellStyle name="Calculation 5 7 7" xfId="16642" xr:uid="{00000000-0005-0000-0000-0000BA290000}"/>
    <cellStyle name="Calculation 5 8" xfId="1544" xr:uid="{00000000-0005-0000-0000-0000BB290000}"/>
    <cellStyle name="Calculation 5 8 2" xfId="3533" xr:uid="{00000000-0005-0000-0000-0000BC290000}"/>
    <cellStyle name="Calculation 5 8 2 2" xfId="6156" xr:uid="{00000000-0005-0000-0000-0000BD290000}"/>
    <cellStyle name="Calculation 5 8 2 2 2" xfId="13134" xr:uid="{00000000-0005-0000-0000-0000BE290000}"/>
    <cellStyle name="Calculation 5 8 2 2 2 2" xfId="20004" xr:uid="{00000000-0005-0000-0000-0000BF290000}"/>
    <cellStyle name="Calculation 5 8 2 2 2 3" xfId="20003" xr:uid="{00000000-0005-0000-0000-0000C0290000}"/>
    <cellStyle name="Calculation 5 8 2 2 2 4" xfId="52639" xr:uid="{00000000-0005-0000-0000-0000C1290000}"/>
    <cellStyle name="Calculation 5 8 2 2 3" xfId="20005" xr:uid="{00000000-0005-0000-0000-0000C2290000}"/>
    <cellStyle name="Calculation 5 8 2 2 4" xfId="20002" xr:uid="{00000000-0005-0000-0000-0000C3290000}"/>
    <cellStyle name="Calculation 5 8 2 2 5" xfId="45671" xr:uid="{00000000-0005-0000-0000-0000C4290000}"/>
    <cellStyle name="Calculation 5 8 2 2 6" xfId="58235" xr:uid="{00000000-0005-0000-0000-0000C5290000}"/>
    <cellStyle name="Calculation 5 8 2 3" xfId="7900" xr:uid="{00000000-0005-0000-0000-0000C6290000}"/>
    <cellStyle name="Calculation 5 8 2 3 2" xfId="14876" xr:uid="{00000000-0005-0000-0000-0000C7290000}"/>
    <cellStyle name="Calculation 5 8 2 3 2 2" xfId="20008" xr:uid="{00000000-0005-0000-0000-0000C8290000}"/>
    <cellStyle name="Calculation 5 8 2 3 2 3" xfId="20007" xr:uid="{00000000-0005-0000-0000-0000C9290000}"/>
    <cellStyle name="Calculation 5 8 2 3 2 4" xfId="54381" xr:uid="{00000000-0005-0000-0000-0000CA290000}"/>
    <cellStyle name="Calculation 5 8 2 3 3" xfId="20009" xr:uid="{00000000-0005-0000-0000-0000CB290000}"/>
    <cellStyle name="Calculation 5 8 2 3 4" xfId="20006" xr:uid="{00000000-0005-0000-0000-0000CC290000}"/>
    <cellStyle name="Calculation 5 8 2 3 5" xfId="47413" xr:uid="{00000000-0005-0000-0000-0000CD290000}"/>
    <cellStyle name="Calculation 5 8 2 3 6" xfId="59977" xr:uid="{00000000-0005-0000-0000-0000CE290000}"/>
    <cellStyle name="Calculation 5 8 2 4" xfId="10521" xr:uid="{00000000-0005-0000-0000-0000CF290000}"/>
    <cellStyle name="Calculation 5 8 2 4 2" xfId="20011" xr:uid="{00000000-0005-0000-0000-0000D0290000}"/>
    <cellStyle name="Calculation 5 8 2 4 3" xfId="20010" xr:uid="{00000000-0005-0000-0000-0000D1290000}"/>
    <cellStyle name="Calculation 5 8 2 4 4" xfId="50026" xr:uid="{00000000-0005-0000-0000-0000D2290000}"/>
    <cellStyle name="Calculation 5 8 2 5" xfId="20001" xr:uid="{00000000-0005-0000-0000-0000D3290000}"/>
    <cellStyle name="Calculation 5 8 2 6" xfId="18357" xr:uid="{00000000-0005-0000-0000-0000D4290000}"/>
    <cellStyle name="Calculation 5 8 3" xfId="4411" xr:uid="{00000000-0005-0000-0000-0000D5290000}"/>
    <cellStyle name="Calculation 5 8 3 2" xfId="7027" xr:uid="{00000000-0005-0000-0000-0000D6290000}"/>
    <cellStyle name="Calculation 5 8 3 2 2" xfId="14005" xr:uid="{00000000-0005-0000-0000-0000D7290000}"/>
    <cellStyle name="Calculation 5 8 3 2 2 2" xfId="20015" xr:uid="{00000000-0005-0000-0000-0000D8290000}"/>
    <cellStyle name="Calculation 5 8 3 2 2 3" xfId="20014" xr:uid="{00000000-0005-0000-0000-0000D9290000}"/>
    <cellStyle name="Calculation 5 8 3 2 2 4" xfId="53510" xr:uid="{00000000-0005-0000-0000-0000DA290000}"/>
    <cellStyle name="Calculation 5 8 3 2 3" xfId="20016" xr:uid="{00000000-0005-0000-0000-0000DB290000}"/>
    <cellStyle name="Calculation 5 8 3 2 4" xfId="20013" xr:uid="{00000000-0005-0000-0000-0000DC290000}"/>
    <cellStyle name="Calculation 5 8 3 2 5" xfId="46542" xr:uid="{00000000-0005-0000-0000-0000DD290000}"/>
    <cellStyle name="Calculation 5 8 3 2 6" xfId="59106" xr:uid="{00000000-0005-0000-0000-0000DE290000}"/>
    <cellStyle name="Calculation 5 8 3 3" xfId="8778" xr:uid="{00000000-0005-0000-0000-0000DF290000}"/>
    <cellStyle name="Calculation 5 8 3 3 2" xfId="15747" xr:uid="{00000000-0005-0000-0000-0000E0290000}"/>
    <cellStyle name="Calculation 5 8 3 3 2 2" xfId="20019" xr:uid="{00000000-0005-0000-0000-0000E1290000}"/>
    <cellStyle name="Calculation 5 8 3 3 2 3" xfId="20018" xr:uid="{00000000-0005-0000-0000-0000E2290000}"/>
    <cellStyle name="Calculation 5 8 3 3 2 4" xfId="55252" xr:uid="{00000000-0005-0000-0000-0000E3290000}"/>
    <cellStyle name="Calculation 5 8 3 3 3" xfId="20020" xr:uid="{00000000-0005-0000-0000-0000E4290000}"/>
    <cellStyle name="Calculation 5 8 3 3 4" xfId="20017" xr:uid="{00000000-0005-0000-0000-0000E5290000}"/>
    <cellStyle name="Calculation 5 8 3 3 5" xfId="48284" xr:uid="{00000000-0005-0000-0000-0000E6290000}"/>
    <cellStyle name="Calculation 5 8 3 3 6" xfId="60848" xr:uid="{00000000-0005-0000-0000-0000E7290000}"/>
    <cellStyle name="Calculation 5 8 3 4" xfId="11392" xr:uid="{00000000-0005-0000-0000-0000E8290000}"/>
    <cellStyle name="Calculation 5 8 3 4 2" xfId="20022" xr:uid="{00000000-0005-0000-0000-0000E9290000}"/>
    <cellStyle name="Calculation 5 8 3 4 3" xfId="20021" xr:uid="{00000000-0005-0000-0000-0000EA290000}"/>
    <cellStyle name="Calculation 5 8 3 4 4" xfId="50897" xr:uid="{00000000-0005-0000-0000-0000EB290000}"/>
    <cellStyle name="Calculation 5 8 3 5" xfId="20023" xr:uid="{00000000-0005-0000-0000-0000EC290000}"/>
    <cellStyle name="Calculation 5 8 3 6" xfId="20012" xr:uid="{00000000-0005-0000-0000-0000ED290000}"/>
    <cellStyle name="Calculation 5 8 3 7" xfId="43929" xr:uid="{00000000-0005-0000-0000-0000EE290000}"/>
    <cellStyle name="Calculation 5 8 3 8" xfId="56493" xr:uid="{00000000-0005-0000-0000-0000EF290000}"/>
    <cellStyle name="Calculation 5 8 4" xfId="5282" xr:uid="{00000000-0005-0000-0000-0000F0290000}"/>
    <cellStyle name="Calculation 5 8 4 2" xfId="12263" xr:uid="{00000000-0005-0000-0000-0000F1290000}"/>
    <cellStyle name="Calculation 5 8 4 2 2" xfId="20026" xr:uid="{00000000-0005-0000-0000-0000F2290000}"/>
    <cellStyle name="Calculation 5 8 4 2 3" xfId="20025" xr:uid="{00000000-0005-0000-0000-0000F3290000}"/>
    <cellStyle name="Calculation 5 8 4 2 4" xfId="51768" xr:uid="{00000000-0005-0000-0000-0000F4290000}"/>
    <cellStyle name="Calculation 5 8 4 3" xfId="20027" xr:uid="{00000000-0005-0000-0000-0000F5290000}"/>
    <cellStyle name="Calculation 5 8 4 4" xfId="20024" xr:uid="{00000000-0005-0000-0000-0000F6290000}"/>
    <cellStyle name="Calculation 5 8 4 5" xfId="44800" xr:uid="{00000000-0005-0000-0000-0000F7290000}"/>
    <cellStyle name="Calculation 5 8 4 6" xfId="57364" xr:uid="{00000000-0005-0000-0000-0000F8290000}"/>
    <cellStyle name="Calculation 5 8 5" xfId="9649" xr:uid="{00000000-0005-0000-0000-0000F9290000}"/>
    <cellStyle name="Calculation 5 8 5 2" xfId="20029" xr:uid="{00000000-0005-0000-0000-0000FA290000}"/>
    <cellStyle name="Calculation 5 8 5 3" xfId="20028" xr:uid="{00000000-0005-0000-0000-0000FB290000}"/>
    <cellStyle name="Calculation 5 8 5 4" xfId="49155" xr:uid="{00000000-0005-0000-0000-0000FC290000}"/>
    <cellStyle name="Calculation 5 8 6" xfId="20000" xr:uid="{00000000-0005-0000-0000-0000FD290000}"/>
    <cellStyle name="Calculation 5 8 7" xfId="43800" xr:uid="{00000000-0005-0000-0000-0000FE290000}"/>
    <cellStyle name="Calculation 5 9" xfId="1545" xr:uid="{00000000-0005-0000-0000-0000FF290000}"/>
    <cellStyle name="Calculation 5 9 2" xfId="3534" xr:uid="{00000000-0005-0000-0000-0000002A0000}"/>
    <cellStyle name="Calculation 5 9 2 2" xfId="6157" xr:uid="{00000000-0005-0000-0000-0000012A0000}"/>
    <cellStyle name="Calculation 5 9 2 2 2" xfId="13135" xr:uid="{00000000-0005-0000-0000-0000022A0000}"/>
    <cellStyle name="Calculation 5 9 2 2 2 2" xfId="20034" xr:uid="{00000000-0005-0000-0000-0000032A0000}"/>
    <cellStyle name="Calculation 5 9 2 2 2 3" xfId="20033" xr:uid="{00000000-0005-0000-0000-0000042A0000}"/>
    <cellStyle name="Calculation 5 9 2 2 2 4" xfId="52640" xr:uid="{00000000-0005-0000-0000-0000052A0000}"/>
    <cellStyle name="Calculation 5 9 2 2 3" xfId="20035" xr:uid="{00000000-0005-0000-0000-0000062A0000}"/>
    <cellStyle name="Calculation 5 9 2 2 4" xfId="20032" xr:uid="{00000000-0005-0000-0000-0000072A0000}"/>
    <cellStyle name="Calculation 5 9 2 2 5" xfId="45672" xr:uid="{00000000-0005-0000-0000-0000082A0000}"/>
    <cellStyle name="Calculation 5 9 2 2 6" xfId="58236" xr:uid="{00000000-0005-0000-0000-0000092A0000}"/>
    <cellStyle name="Calculation 5 9 2 3" xfId="7901" xr:uid="{00000000-0005-0000-0000-00000A2A0000}"/>
    <cellStyle name="Calculation 5 9 2 3 2" xfId="14877" xr:uid="{00000000-0005-0000-0000-00000B2A0000}"/>
    <cellStyle name="Calculation 5 9 2 3 2 2" xfId="20038" xr:uid="{00000000-0005-0000-0000-00000C2A0000}"/>
    <cellStyle name="Calculation 5 9 2 3 2 3" xfId="20037" xr:uid="{00000000-0005-0000-0000-00000D2A0000}"/>
    <cellStyle name="Calculation 5 9 2 3 2 4" xfId="54382" xr:uid="{00000000-0005-0000-0000-00000E2A0000}"/>
    <cellStyle name="Calculation 5 9 2 3 3" xfId="20039" xr:uid="{00000000-0005-0000-0000-00000F2A0000}"/>
    <cellStyle name="Calculation 5 9 2 3 4" xfId="20036" xr:uid="{00000000-0005-0000-0000-0000102A0000}"/>
    <cellStyle name="Calculation 5 9 2 3 5" xfId="47414" xr:uid="{00000000-0005-0000-0000-0000112A0000}"/>
    <cellStyle name="Calculation 5 9 2 3 6" xfId="59978" xr:uid="{00000000-0005-0000-0000-0000122A0000}"/>
    <cellStyle name="Calculation 5 9 2 4" xfId="10522" xr:uid="{00000000-0005-0000-0000-0000132A0000}"/>
    <cellStyle name="Calculation 5 9 2 4 2" xfId="20041" xr:uid="{00000000-0005-0000-0000-0000142A0000}"/>
    <cellStyle name="Calculation 5 9 2 4 3" xfId="20040" xr:uid="{00000000-0005-0000-0000-0000152A0000}"/>
    <cellStyle name="Calculation 5 9 2 4 4" xfId="50027" xr:uid="{00000000-0005-0000-0000-0000162A0000}"/>
    <cellStyle name="Calculation 5 9 2 5" xfId="20031" xr:uid="{00000000-0005-0000-0000-0000172A0000}"/>
    <cellStyle name="Calculation 5 9 2 6" xfId="18360" xr:uid="{00000000-0005-0000-0000-0000182A0000}"/>
    <cellStyle name="Calculation 5 9 3" xfId="4412" xr:uid="{00000000-0005-0000-0000-0000192A0000}"/>
    <cellStyle name="Calculation 5 9 3 2" xfId="7028" xr:uid="{00000000-0005-0000-0000-00001A2A0000}"/>
    <cellStyle name="Calculation 5 9 3 2 2" xfId="14006" xr:uid="{00000000-0005-0000-0000-00001B2A0000}"/>
    <cellStyle name="Calculation 5 9 3 2 2 2" xfId="20045" xr:uid="{00000000-0005-0000-0000-00001C2A0000}"/>
    <cellStyle name="Calculation 5 9 3 2 2 3" xfId="20044" xr:uid="{00000000-0005-0000-0000-00001D2A0000}"/>
    <cellStyle name="Calculation 5 9 3 2 2 4" xfId="53511" xr:uid="{00000000-0005-0000-0000-00001E2A0000}"/>
    <cellStyle name="Calculation 5 9 3 2 3" xfId="20046" xr:uid="{00000000-0005-0000-0000-00001F2A0000}"/>
    <cellStyle name="Calculation 5 9 3 2 4" xfId="20043" xr:uid="{00000000-0005-0000-0000-0000202A0000}"/>
    <cellStyle name="Calculation 5 9 3 2 5" xfId="46543" xr:uid="{00000000-0005-0000-0000-0000212A0000}"/>
    <cellStyle name="Calculation 5 9 3 2 6" xfId="59107" xr:uid="{00000000-0005-0000-0000-0000222A0000}"/>
    <cellStyle name="Calculation 5 9 3 3" xfId="8779" xr:uid="{00000000-0005-0000-0000-0000232A0000}"/>
    <cellStyle name="Calculation 5 9 3 3 2" xfId="15748" xr:uid="{00000000-0005-0000-0000-0000242A0000}"/>
    <cellStyle name="Calculation 5 9 3 3 2 2" xfId="20049" xr:uid="{00000000-0005-0000-0000-0000252A0000}"/>
    <cellStyle name="Calculation 5 9 3 3 2 3" xfId="20048" xr:uid="{00000000-0005-0000-0000-0000262A0000}"/>
    <cellStyle name="Calculation 5 9 3 3 2 4" xfId="55253" xr:uid="{00000000-0005-0000-0000-0000272A0000}"/>
    <cellStyle name="Calculation 5 9 3 3 3" xfId="20050" xr:uid="{00000000-0005-0000-0000-0000282A0000}"/>
    <cellStyle name="Calculation 5 9 3 3 4" xfId="20047" xr:uid="{00000000-0005-0000-0000-0000292A0000}"/>
    <cellStyle name="Calculation 5 9 3 3 5" xfId="48285" xr:uid="{00000000-0005-0000-0000-00002A2A0000}"/>
    <cellStyle name="Calculation 5 9 3 3 6" xfId="60849" xr:uid="{00000000-0005-0000-0000-00002B2A0000}"/>
    <cellStyle name="Calculation 5 9 3 4" xfId="11393" xr:uid="{00000000-0005-0000-0000-00002C2A0000}"/>
    <cellStyle name="Calculation 5 9 3 4 2" xfId="20052" xr:uid="{00000000-0005-0000-0000-00002D2A0000}"/>
    <cellStyle name="Calculation 5 9 3 4 3" xfId="20051" xr:uid="{00000000-0005-0000-0000-00002E2A0000}"/>
    <cellStyle name="Calculation 5 9 3 4 4" xfId="50898" xr:uid="{00000000-0005-0000-0000-00002F2A0000}"/>
    <cellStyle name="Calculation 5 9 3 5" xfId="20053" xr:uid="{00000000-0005-0000-0000-0000302A0000}"/>
    <cellStyle name="Calculation 5 9 3 6" xfId="20042" xr:uid="{00000000-0005-0000-0000-0000312A0000}"/>
    <cellStyle name="Calculation 5 9 3 7" xfId="43930" xr:uid="{00000000-0005-0000-0000-0000322A0000}"/>
    <cellStyle name="Calculation 5 9 3 8" xfId="56494" xr:uid="{00000000-0005-0000-0000-0000332A0000}"/>
    <cellStyle name="Calculation 5 9 4" xfId="5283" xr:uid="{00000000-0005-0000-0000-0000342A0000}"/>
    <cellStyle name="Calculation 5 9 4 2" xfId="12264" xr:uid="{00000000-0005-0000-0000-0000352A0000}"/>
    <cellStyle name="Calculation 5 9 4 2 2" xfId="20056" xr:uid="{00000000-0005-0000-0000-0000362A0000}"/>
    <cellStyle name="Calculation 5 9 4 2 3" xfId="20055" xr:uid="{00000000-0005-0000-0000-0000372A0000}"/>
    <cellStyle name="Calculation 5 9 4 2 4" xfId="51769" xr:uid="{00000000-0005-0000-0000-0000382A0000}"/>
    <cellStyle name="Calculation 5 9 4 3" xfId="20057" xr:uid="{00000000-0005-0000-0000-0000392A0000}"/>
    <cellStyle name="Calculation 5 9 4 4" xfId="20054" xr:uid="{00000000-0005-0000-0000-00003A2A0000}"/>
    <cellStyle name="Calculation 5 9 4 5" xfId="44801" xr:uid="{00000000-0005-0000-0000-00003B2A0000}"/>
    <cellStyle name="Calculation 5 9 4 6" xfId="57365" xr:uid="{00000000-0005-0000-0000-00003C2A0000}"/>
    <cellStyle name="Calculation 5 9 5" xfId="9650" xr:uid="{00000000-0005-0000-0000-00003D2A0000}"/>
    <cellStyle name="Calculation 5 9 5 2" xfId="20059" xr:uid="{00000000-0005-0000-0000-00003E2A0000}"/>
    <cellStyle name="Calculation 5 9 5 3" xfId="20058" xr:uid="{00000000-0005-0000-0000-00003F2A0000}"/>
    <cellStyle name="Calculation 5 9 5 4" xfId="49156" xr:uid="{00000000-0005-0000-0000-0000402A0000}"/>
    <cellStyle name="Calculation 5 9 6" xfId="20030" xr:uid="{00000000-0005-0000-0000-0000412A0000}"/>
    <cellStyle name="Calculation 5 9 7" xfId="43801" xr:uid="{00000000-0005-0000-0000-0000422A0000}"/>
    <cellStyle name="Calculation 6" xfId="1546" xr:uid="{00000000-0005-0000-0000-0000432A0000}"/>
    <cellStyle name="Calculation 6 10" xfId="1547" xr:uid="{00000000-0005-0000-0000-0000442A0000}"/>
    <cellStyle name="Calculation 6 10 2" xfId="3536" xr:uid="{00000000-0005-0000-0000-0000452A0000}"/>
    <cellStyle name="Calculation 6 10 2 2" xfId="6159" xr:uid="{00000000-0005-0000-0000-0000462A0000}"/>
    <cellStyle name="Calculation 6 10 2 2 2" xfId="13137" xr:uid="{00000000-0005-0000-0000-0000472A0000}"/>
    <cellStyle name="Calculation 6 10 2 2 2 2" xfId="20065" xr:uid="{00000000-0005-0000-0000-0000482A0000}"/>
    <cellStyle name="Calculation 6 10 2 2 2 3" xfId="20064" xr:uid="{00000000-0005-0000-0000-0000492A0000}"/>
    <cellStyle name="Calculation 6 10 2 2 2 4" xfId="52642" xr:uid="{00000000-0005-0000-0000-00004A2A0000}"/>
    <cellStyle name="Calculation 6 10 2 2 3" xfId="20066" xr:uid="{00000000-0005-0000-0000-00004B2A0000}"/>
    <cellStyle name="Calculation 6 10 2 2 4" xfId="20063" xr:uid="{00000000-0005-0000-0000-00004C2A0000}"/>
    <cellStyle name="Calculation 6 10 2 2 5" xfId="45674" xr:uid="{00000000-0005-0000-0000-00004D2A0000}"/>
    <cellStyle name="Calculation 6 10 2 2 6" xfId="58238" xr:uid="{00000000-0005-0000-0000-00004E2A0000}"/>
    <cellStyle name="Calculation 6 10 2 3" xfId="7903" xr:uid="{00000000-0005-0000-0000-00004F2A0000}"/>
    <cellStyle name="Calculation 6 10 2 3 2" xfId="14879" xr:uid="{00000000-0005-0000-0000-0000502A0000}"/>
    <cellStyle name="Calculation 6 10 2 3 2 2" xfId="20069" xr:uid="{00000000-0005-0000-0000-0000512A0000}"/>
    <cellStyle name="Calculation 6 10 2 3 2 3" xfId="20068" xr:uid="{00000000-0005-0000-0000-0000522A0000}"/>
    <cellStyle name="Calculation 6 10 2 3 2 4" xfId="54384" xr:uid="{00000000-0005-0000-0000-0000532A0000}"/>
    <cellStyle name="Calculation 6 10 2 3 3" xfId="20070" xr:uid="{00000000-0005-0000-0000-0000542A0000}"/>
    <cellStyle name="Calculation 6 10 2 3 4" xfId="20067" xr:uid="{00000000-0005-0000-0000-0000552A0000}"/>
    <cellStyle name="Calculation 6 10 2 3 5" xfId="47416" xr:uid="{00000000-0005-0000-0000-0000562A0000}"/>
    <cellStyle name="Calculation 6 10 2 3 6" xfId="59980" xr:uid="{00000000-0005-0000-0000-0000572A0000}"/>
    <cellStyle name="Calculation 6 10 2 4" xfId="10524" xr:uid="{00000000-0005-0000-0000-0000582A0000}"/>
    <cellStyle name="Calculation 6 10 2 4 2" xfId="20072" xr:uid="{00000000-0005-0000-0000-0000592A0000}"/>
    <cellStyle name="Calculation 6 10 2 4 3" xfId="20071" xr:uid="{00000000-0005-0000-0000-00005A2A0000}"/>
    <cellStyle name="Calculation 6 10 2 4 4" xfId="50029" xr:uid="{00000000-0005-0000-0000-00005B2A0000}"/>
    <cellStyle name="Calculation 6 10 2 5" xfId="20062" xr:uid="{00000000-0005-0000-0000-00005C2A0000}"/>
    <cellStyle name="Calculation 6 10 2 6" xfId="19020" xr:uid="{00000000-0005-0000-0000-00005D2A0000}"/>
    <cellStyle name="Calculation 6 10 3" xfId="4414" xr:uid="{00000000-0005-0000-0000-00005E2A0000}"/>
    <cellStyle name="Calculation 6 10 3 2" xfId="7030" xr:uid="{00000000-0005-0000-0000-00005F2A0000}"/>
    <cellStyle name="Calculation 6 10 3 2 2" xfId="14008" xr:uid="{00000000-0005-0000-0000-0000602A0000}"/>
    <cellStyle name="Calculation 6 10 3 2 2 2" xfId="20076" xr:uid="{00000000-0005-0000-0000-0000612A0000}"/>
    <cellStyle name="Calculation 6 10 3 2 2 3" xfId="20075" xr:uid="{00000000-0005-0000-0000-0000622A0000}"/>
    <cellStyle name="Calculation 6 10 3 2 2 4" xfId="53513" xr:uid="{00000000-0005-0000-0000-0000632A0000}"/>
    <cellStyle name="Calculation 6 10 3 2 3" xfId="20077" xr:uid="{00000000-0005-0000-0000-0000642A0000}"/>
    <cellStyle name="Calculation 6 10 3 2 4" xfId="20074" xr:uid="{00000000-0005-0000-0000-0000652A0000}"/>
    <cellStyle name="Calculation 6 10 3 2 5" xfId="46545" xr:uid="{00000000-0005-0000-0000-0000662A0000}"/>
    <cellStyle name="Calculation 6 10 3 2 6" xfId="59109" xr:uid="{00000000-0005-0000-0000-0000672A0000}"/>
    <cellStyle name="Calculation 6 10 3 3" xfId="8781" xr:uid="{00000000-0005-0000-0000-0000682A0000}"/>
    <cellStyle name="Calculation 6 10 3 3 2" xfId="15750" xr:uid="{00000000-0005-0000-0000-0000692A0000}"/>
    <cellStyle name="Calculation 6 10 3 3 2 2" xfId="20080" xr:uid="{00000000-0005-0000-0000-00006A2A0000}"/>
    <cellStyle name="Calculation 6 10 3 3 2 3" xfId="20079" xr:uid="{00000000-0005-0000-0000-00006B2A0000}"/>
    <cellStyle name="Calculation 6 10 3 3 2 4" xfId="55255" xr:uid="{00000000-0005-0000-0000-00006C2A0000}"/>
    <cellStyle name="Calculation 6 10 3 3 3" xfId="20081" xr:uid="{00000000-0005-0000-0000-00006D2A0000}"/>
    <cellStyle name="Calculation 6 10 3 3 4" xfId="20078" xr:uid="{00000000-0005-0000-0000-00006E2A0000}"/>
    <cellStyle name="Calculation 6 10 3 3 5" xfId="48287" xr:uid="{00000000-0005-0000-0000-00006F2A0000}"/>
    <cellStyle name="Calculation 6 10 3 3 6" xfId="60851" xr:uid="{00000000-0005-0000-0000-0000702A0000}"/>
    <cellStyle name="Calculation 6 10 3 4" xfId="11395" xr:uid="{00000000-0005-0000-0000-0000712A0000}"/>
    <cellStyle name="Calculation 6 10 3 4 2" xfId="20083" xr:uid="{00000000-0005-0000-0000-0000722A0000}"/>
    <cellStyle name="Calculation 6 10 3 4 3" xfId="20082" xr:uid="{00000000-0005-0000-0000-0000732A0000}"/>
    <cellStyle name="Calculation 6 10 3 4 4" xfId="50900" xr:uid="{00000000-0005-0000-0000-0000742A0000}"/>
    <cellStyle name="Calculation 6 10 3 5" xfId="20084" xr:uid="{00000000-0005-0000-0000-0000752A0000}"/>
    <cellStyle name="Calculation 6 10 3 6" xfId="20073" xr:uid="{00000000-0005-0000-0000-0000762A0000}"/>
    <cellStyle name="Calculation 6 10 3 7" xfId="43932" xr:uid="{00000000-0005-0000-0000-0000772A0000}"/>
    <cellStyle name="Calculation 6 10 3 8" xfId="56496" xr:uid="{00000000-0005-0000-0000-0000782A0000}"/>
    <cellStyle name="Calculation 6 10 4" xfId="5285" xr:uid="{00000000-0005-0000-0000-0000792A0000}"/>
    <cellStyle name="Calculation 6 10 4 2" xfId="12266" xr:uid="{00000000-0005-0000-0000-00007A2A0000}"/>
    <cellStyle name="Calculation 6 10 4 2 2" xfId="20087" xr:uid="{00000000-0005-0000-0000-00007B2A0000}"/>
    <cellStyle name="Calculation 6 10 4 2 3" xfId="20086" xr:uid="{00000000-0005-0000-0000-00007C2A0000}"/>
    <cellStyle name="Calculation 6 10 4 2 4" xfId="51771" xr:uid="{00000000-0005-0000-0000-00007D2A0000}"/>
    <cellStyle name="Calculation 6 10 4 3" xfId="20088" xr:uid="{00000000-0005-0000-0000-00007E2A0000}"/>
    <cellStyle name="Calculation 6 10 4 4" xfId="20085" xr:uid="{00000000-0005-0000-0000-00007F2A0000}"/>
    <cellStyle name="Calculation 6 10 4 5" xfId="44803" xr:uid="{00000000-0005-0000-0000-0000802A0000}"/>
    <cellStyle name="Calculation 6 10 4 6" xfId="57367" xr:uid="{00000000-0005-0000-0000-0000812A0000}"/>
    <cellStyle name="Calculation 6 10 5" xfId="9652" xr:uid="{00000000-0005-0000-0000-0000822A0000}"/>
    <cellStyle name="Calculation 6 10 5 2" xfId="20090" xr:uid="{00000000-0005-0000-0000-0000832A0000}"/>
    <cellStyle name="Calculation 6 10 5 3" xfId="20089" xr:uid="{00000000-0005-0000-0000-0000842A0000}"/>
    <cellStyle name="Calculation 6 10 5 4" xfId="49158" xr:uid="{00000000-0005-0000-0000-0000852A0000}"/>
    <cellStyle name="Calculation 6 10 6" xfId="20061" xr:uid="{00000000-0005-0000-0000-0000862A0000}"/>
    <cellStyle name="Calculation 6 10 7" xfId="16644" xr:uid="{00000000-0005-0000-0000-0000872A0000}"/>
    <cellStyle name="Calculation 6 11" xfId="3535" xr:uid="{00000000-0005-0000-0000-0000882A0000}"/>
    <cellStyle name="Calculation 6 11 2" xfId="6158" xr:uid="{00000000-0005-0000-0000-0000892A0000}"/>
    <cellStyle name="Calculation 6 11 2 2" xfId="13136" xr:uid="{00000000-0005-0000-0000-00008A2A0000}"/>
    <cellStyle name="Calculation 6 11 2 2 2" xfId="20094" xr:uid="{00000000-0005-0000-0000-00008B2A0000}"/>
    <cellStyle name="Calculation 6 11 2 2 3" xfId="20093" xr:uid="{00000000-0005-0000-0000-00008C2A0000}"/>
    <cellStyle name="Calculation 6 11 2 2 4" xfId="52641" xr:uid="{00000000-0005-0000-0000-00008D2A0000}"/>
    <cellStyle name="Calculation 6 11 2 3" xfId="20095" xr:uid="{00000000-0005-0000-0000-00008E2A0000}"/>
    <cellStyle name="Calculation 6 11 2 4" xfId="20092" xr:uid="{00000000-0005-0000-0000-00008F2A0000}"/>
    <cellStyle name="Calculation 6 11 2 5" xfId="45673" xr:uid="{00000000-0005-0000-0000-0000902A0000}"/>
    <cellStyle name="Calculation 6 11 2 6" xfId="58237" xr:uid="{00000000-0005-0000-0000-0000912A0000}"/>
    <cellStyle name="Calculation 6 11 3" xfId="7902" xr:uid="{00000000-0005-0000-0000-0000922A0000}"/>
    <cellStyle name="Calculation 6 11 3 2" xfId="14878" xr:uid="{00000000-0005-0000-0000-0000932A0000}"/>
    <cellStyle name="Calculation 6 11 3 2 2" xfId="20098" xr:uid="{00000000-0005-0000-0000-0000942A0000}"/>
    <cellStyle name="Calculation 6 11 3 2 3" xfId="20097" xr:uid="{00000000-0005-0000-0000-0000952A0000}"/>
    <cellStyle name="Calculation 6 11 3 2 4" xfId="54383" xr:uid="{00000000-0005-0000-0000-0000962A0000}"/>
    <cellStyle name="Calculation 6 11 3 3" xfId="20099" xr:uid="{00000000-0005-0000-0000-0000972A0000}"/>
    <cellStyle name="Calculation 6 11 3 4" xfId="20096" xr:uid="{00000000-0005-0000-0000-0000982A0000}"/>
    <cellStyle name="Calculation 6 11 3 5" xfId="47415" xr:uid="{00000000-0005-0000-0000-0000992A0000}"/>
    <cellStyle name="Calculation 6 11 3 6" xfId="59979" xr:uid="{00000000-0005-0000-0000-00009A2A0000}"/>
    <cellStyle name="Calculation 6 11 4" xfId="10523" xr:uid="{00000000-0005-0000-0000-00009B2A0000}"/>
    <cellStyle name="Calculation 6 11 4 2" xfId="20101" xr:uid="{00000000-0005-0000-0000-00009C2A0000}"/>
    <cellStyle name="Calculation 6 11 4 3" xfId="20100" xr:uid="{00000000-0005-0000-0000-00009D2A0000}"/>
    <cellStyle name="Calculation 6 11 4 4" xfId="50028" xr:uid="{00000000-0005-0000-0000-00009E2A0000}"/>
    <cellStyle name="Calculation 6 11 5" xfId="20091" xr:uid="{00000000-0005-0000-0000-00009F2A0000}"/>
    <cellStyle name="Calculation 6 11 6" xfId="19017" xr:uid="{00000000-0005-0000-0000-0000A02A0000}"/>
    <cellStyle name="Calculation 6 12" xfId="4413" xr:uid="{00000000-0005-0000-0000-0000A12A0000}"/>
    <cellStyle name="Calculation 6 12 2" xfId="7029" xr:uid="{00000000-0005-0000-0000-0000A22A0000}"/>
    <cellStyle name="Calculation 6 12 2 2" xfId="14007" xr:uid="{00000000-0005-0000-0000-0000A32A0000}"/>
    <cellStyle name="Calculation 6 12 2 2 2" xfId="20105" xr:uid="{00000000-0005-0000-0000-0000A42A0000}"/>
    <cellStyle name="Calculation 6 12 2 2 3" xfId="20104" xr:uid="{00000000-0005-0000-0000-0000A52A0000}"/>
    <cellStyle name="Calculation 6 12 2 2 4" xfId="53512" xr:uid="{00000000-0005-0000-0000-0000A62A0000}"/>
    <cellStyle name="Calculation 6 12 2 3" xfId="20106" xr:uid="{00000000-0005-0000-0000-0000A72A0000}"/>
    <cellStyle name="Calculation 6 12 2 4" xfId="20103" xr:uid="{00000000-0005-0000-0000-0000A82A0000}"/>
    <cellStyle name="Calculation 6 12 2 5" xfId="46544" xr:uid="{00000000-0005-0000-0000-0000A92A0000}"/>
    <cellStyle name="Calculation 6 12 2 6" xfId="59108" xr:uid="{00000000-0005-0000-0000-0000AA2A0000}"/>
    <cellStyle name="Calculation 6 12 3" xfId="8780" xr:uid="{00000000-0005-0000-0000-0000AB2A0000}"/>
    <cellStyle name="Calculation 6 12 3 2" xfId="15749" xr:uid="{00000000-0005-0000-0000-0000AC2A0000}"/>
    <cellStyle name="Calculation 6 12 3 2 2" xfId="20109" xr:uid="{00000000-0005-0000-0000-0000AD2A0000}"/>
    <cellStyle name="Calculation 6 12 3 2 3" xfId="20108" xr:uid="{00000000-0005-0000-0000-0000AE2A0000}"/>
    <cellStyle name="Calculation 6 12 3 2 4" xfId="55254" xr:uid="{00000000-0005-0000-0000-0000AF2A0000}"/>
    <cellStyle name="Calculation 6 12 3 3" xfId="20110" xr:uid="{00000000-0005-0000-0000-0000B02A0000}"/>
    <cellStyle name="Calculation 6 12 3 4" xfId="20107" xr:uid="{00000000-0005-0000-0000-0000B12A0000}"/>
    <cellStyle name="Calculation 6 12 3 5" xfId="48286" xr:uid="{00000000-0005-0000-0000-0000B22A0000}"/>
    <cellStyle name="Calculation 6 12 3 6" xfId="60850" xr:uid="{00000000-0005-0000-0000-0000B32A0000}"/>
    <cellStyle name="Calculation 6 12 4" xfId="11394" xr:uid="{00000000-0005-0000-0000-0000B42A0000}"/>
    <cellStyle name="Calculation 6 12 4 2" xfId="20112" xr:uid="{00000000-0005-0000-0000-0000B52A0000}"/>
    <cellStyle name="Calculation 6 12 4 3" xfId="20111" xr:uid="{00000000-0005-0000-0000-0000B62A0000}"/>
    <cellStyle name="Calculation 6 12 4 4" xfId="50899" xr:uid="{00000000-0005-0000-0000-0000B72A0000}"/>
    <cellStyle name="Calculation 6 12 5" xfId="20113" xr:uid="{00000000-0005-0000-0000-0000B82A0000}"/>
    <cellStyle name="Calculation 6 12 6" xfId="20102" xr:uid="{00000000-0005-0000-0000-0000B92A0000}"/>
    <cellStyle name="Calculation 6 12 7" xfId="43931" xr:uid="{00000000-0005-0000-0000-0000BA2A0000}"/>
    <cellStyle name="Calculation 6 12 8" xfId="56495" xr:uid="{00000000-0005-0000-0000-0000BB2A0000}"/>
    <cellStyle name="Calculation 6 13" xfId="5284" xr:uid="{00000000-0005-0000-0000-0000BC2A0000}"/>
    <cellStyle name="Calculation 6 13 2" xfId="12265" xr:uid="{00000000-0005-0000-0000-0000BD2A0000}"/>
    <cellStyle name="Calculation 6 13 2 2" xfId="20116" xr:uid="{00000000-0005-0000-0000-0000BE2A0000}"/>
    <cellStyle name="Calculation 6 13 2 3" xfId="20115" xr:uid="{00000000-0005-0000-0000-0000BF2A0000}"/>
    <cellStyle name="Calculation 6 13 2 4" xfId="51770" xr:uid="{00000000-0005-0000-0000-0000C02A0000}"/>
    <cellStyle name="Calculation 6 13 3" xfId="20117" xr:uid="{00000000-0005-0000-0000-0000C12A0000}"/>
    <cellStyle name="Calculation 6 13 4" xfId="20114" xr:uid="{00000000-0005-0000-0000-0000C22A0000}"/>
    <cellStyle name="Calculation 6 13 5" xfId="44802" xr:uid="{00000000-0005-0000-0000-0000C32A0000}"/>
    <cellStyle name="Calculation 6 13 6" xfId="57366" xr:uid="{00000000-0005-0000-0000-0000C42A0000}"/>
    <cellStyle name="Calculation 6 14" xfId="9651" xr:uid="{00000000-0005-0000-0000-0000C52A0000}"/>
    <cellStyle name="Calculation 6 14 2" xfId="20119" xr:uid="{00000000-0005-0000-0000-0000C62A0000}"/>
    <cellStyle name="Calculation 6 14 3" xfId="20118" xr:uid="{00000000-0005-0000-0000-0000C72A0000}"/>
    <cellStyle name="Calculation 6 14 4" xfId="49157" xr:uid="{00000000-0005-0000-0000-0000C82A0000}"/>
    <cellStyle name="Calculation 6 15" xfId="20060" xr:uid="{00000000-0005-0000-0000-0000C92A0000}"/>
    <cellStyle name="Calculation 6 16" xfId="16643" xr:uid="{00000000-0005-0000-0000-0000CA2A0000}"/>
    <cellStyle name="Calculation 6 2" xfId="1548" xr:uid="{00000000-0005-0000-0000-0000CB2A0000}"/>
    <cellStyle name="Calculation 6 2 2" xfId="1549" xr:uid="{00000000-0005-0000-0000-0000CC2A0000}"/>
    <cellStyle name="Calculation 6 2 2 2" xfId="3538" xr:uid="{00000000-0005-0000-0000-0000CD2A0000}"/>
    <cellStyle name="Calculation 6 2 2 2 2" xfId="6161" xr:uid="{00000000-0005-0000-0000-0000CE2A0000}"/>
    <cellStyle name="Calculation 6 2 2 2 2 2" xfId="13139" xr:uid="{00000000-0005-0000-0000-0000CF2A0000}"/>
    <cellStyle name="Calculation 6 2 2 2 2 2 2" xfId="20125" xr:uid="{00000000-0005-0000-0000-0000D02A0000}"/>
    <cellStyle name="Calculation 6 2 2 2 2 2 3" xfId="20124" xr:uid="{00000000-0005-0000-0000-0000D12A0000}"/>
    <cellStyle name="Calculation 6 2 2 2 2 2 4" xfId="52644" xr:uid="{00000000-0005-0000-0000-0000D22A0000}"/>
    <cellStyle name="Calculation 6 2 2 2 2 3" xfId="20126" xr:uid="{00000000-0005-0000-0000-0000D32A0000}"/>
    <cellStyle name="Calculation 6 2 2 2 2 4" xfId="20123" xr:uid="{00000000-0005-0000-0000-0000D42A0000}"/>
    <cellStyle name="Calculation 6 2 2 2 2 5" xfId="45676" xr:uid="{00000000-0005-0000-0000-0000D52A0000}"/>
    <cellStyle name="Calculation 6 2 2 2 2 6" xfId="58240" xr:uid="{00000000-0005-0000-0000-0000D62A0000}"/>
    <cellStyle name="Calculation 6 2 2 2 3" xfId="7905" xr:uid="{00000000-0005-0000-0000-0000D72A0000}"/>
    <cellStyle name="Calculation 6 2 2 2 3 2" xfId="14881" xr:uid="{00000000-0005-0000-0000-0000D82A0000}"/>
    <cellStyle name="Calculation 6 2 2 2 3 2 2" xfId="20129" xr:uid="{00000000-0005-0000-0000-0000D92A0000}"/>
    <cellStyle name="Calculation 6 2 2 2 3 2 3" xfId="20128" xr:uid="{00000000-0005-0000-0000-0000DA2A0000}"/>
    <cellStyle name="Calculation 6 2 2 2 3 2 4" xfId="54386" xr:uid="{00000000-0005-0000-0000-0000DB2A0000}"/>
    <cellStyle name="Calculation 6 2 2 2 3 3" xfId="20130" xr:uid="{00000000-0005-0000-0000-0000DC2A0000}"/>
    <cellStyle name="Calculation 6 2 2 2 3 4" xfId="20127" xr:uid="{00000000-0005-0000-0000-0000DD2A0000}"/>
    <cellStyle name="Calculation 6 2 2 2 3 5" xfId="47418" xr:uid="{00000000-0005-0000-0000-0000DE2A0000}"/>
    <cellStyle name="Calculation 6 2 2 2 3 6" xfId="59982" xr:uid="{00000000-0005-0000-0000-0000DF2A0000}"/>
    <cellStyle name="Calculation 6 2 2 2 4" xfId="10526" xr:uid="{00000000-0005-0000-0000-0000E02A0000}"/>
    <cellStyle name="Calculation 6 2 2 2 4 2" xfId="20132" xr:uid="{00000000-0005-0000-0000-0000E12A0000}"/>
    <cellStyle name="Calculation 6 2 2 2 4 3" xfId="20131" xr:uid="{00000000-0005-0000-0000-0000E22A0000}"/>
    <cellStyle name="Calculation 6 2 2 2 4 4" xfId="50031" xr:uid="{00000000-0005-0000-0000-0000E32A0000}"/>
    <cellStyle name="Calculation 6 2 2 2 5" xfId="20122" xr:uid="{00000000-0005-0000-0000-0000E42A0000}"/>
    <cellStyle name="Calculation 6 2 2 2 6" xfId="18367" xr:uid="{00000000-0005-0000-0000-0000E52A0000}"/>
    <cellStyle name="Calculation 6 2 2 3" xfId="4416" xr:uid="{00000000-0005-0000-0000-0000E62A0000}"/>
    <cellStyle name="Calculation 6 2 2 3 2" xfId="7032" xr:uid="{00000000-0005-0000-0000-0000E72A0000}"/>
    <cellStyle name="Calculation 6 2 2 3 2 2" xfId="14010" xr:uid="{00000000-0005-0000-0000-0000E82A0000}"/>
    <cellStyle name="Calculation 6 2 2 3 2 2 2" xfId="20136" xr:uid="{00000000-0005-0000-0000-0000E92A0000}"/>
    <cellStyle name="Calculation 6 2 2 3 2 2 3" xfId="20135" xr:uid="{00000000-0005-0000-0000-0000EA2A0000}"/>
    <cellStyle name="Calculation 6 2 2 3 2 2 4" xfId="53515" xr:uid="{00000000-0005-0000-0000-0000EB2A0000}"/>
    <cellStyle name="Calculation 6 2 2 3 2 3" xfId="20137" xr:uid="{00000000-0005-0000-0000-0000EC2A0000}"/>
    <cellStyle name="Calculation 6 2 2 3 2 4" xfId="20134" xr:uid="{00000000-0005-0000-0000-0000ED2A0000}"/>
    <cellStyle name="Calculation 6 2 2 3 2 5" xfId="46547" xr:uid="{00000000-0005-0000-0000-0000EE2A0000}"/>
    <cellStyle name="Calculation 6 2 2 3 2 6" xfId="59111" xr:uid="{00000000-0005-0000-0000-0000EF2A0000}"/>
    <cellStyle name="Calculation 6 2 2 3 3" xfId="8783" xr:uid="{00000000-0005-0000-0000-0000F02A0000}"/>
    <cellStyle name="Calculation 6 2 2 3 3 2" xfId="15752" xr:uid="{00000000-0005-0000-0000-0000F12A0000}"/>
    <cellStyle name="Calculation 6 2 2 3 3 2 2" xfId="20140" xr:uid="{00000000-0005-0000-0000-0000F22A0000}"/>
    <cellStyle name="Calculation 6 2 2 3 3 2 3" xfId="20139" xr:uid="{00000000-0005-0000-0000-0000F32A0000}"/>
    <cellStyle name="Calculation 6 2 2 3 3 2 4" xfId="55257" xr:uid="{00000000-0005-0000-0000-0000F42A0000}"/>
    <cellStyle name="Calculation 6 2 2 3 3 3" xfId="20141" xr:uid="{00000000-0005-0000-0000-0000F52A0000}"/>
    <cellStyle name="Calculation 6 2 2 3 3 4" xfId="20138" xr:uid="{00000000-0005-0000-0000-0000F62A0000}"/>
    <cellStyle name="Calculation 6 2 2 3 3 5" xfId="48289" xr:uid="{00000000-0005-0000-0000-0000F72A0000}"/>
    <cellStyle name="Calculation 6 2 2 3 3 6" xfId="60853" xr:uid="{00000000-0005-0000-0000-0000F82A0000}"/>
    <cellStyle name="Calculation 6 2 2 3 4" xfId="11397" xr:uid="{00000000-0005-0000-0000-0000F92A0000}"/>
    <cellStyle name="Calculation 6 2 2 3 4 2" xfId="20143" xr:uid="{00000000-0005-0000-0000-0000FA2A0000}"/>
    <cellStyle name="Calculation 6 2 2 3 4 3" xfId="20142" xr:uid="{00000000-0005-0000-0000-0000FB2A0000}"/>
    <cellStyle name="Calculation 6 2 2 3 4 4" xfId="50902" xr:uid="{00000000-0005-0000-0000-0000FC2A0000}"/>
    <cellStyle name="Calculation 6 2 2 3 5" xfId="20144" xr:uid="{00000000-0005-0000-0000-0000FD2A0000}"/>
    <cellStyle name="Calculation 6 2 2 3 6" xfId="20133" xr:uid="{00000000-0005-0000-0000-0000FE2A0000}"/>
    <cellStyle name="Calculation 6 2 2 3 7" xfId="43934" xr:uid="{00000000-0005-0000-0000-0000FF2A0000}"/>
    <cellStyle name="Calculation 6 2 2 3 8" xfId="56498" xr:uid="{00000000-0005-0000-0000-0000002B0000}"/>
    <cellStyle name="Calculation 6 2 2 4" xfId="5287" xr:uid="{00000000-0005-0000-0000-0000012B0000}"/>
    <cellStyle name="Calculation 6 2 2 4 2" xfId="12268" xr:uid="{00000000-0005-0000-0000-0000022B0000}"/>
    <cellStyle name="Calculation 6 2 2 4 2 2" xfId="20147" xr:uid="{00000000-0005-0000-0000-0000032B0000}"/>
    <cellStyle name="Calculation 6 2 2 4 2 3" xfId="20146" xr:uid="{00000000-0005-0000-0000-0000042B0000}"/>
    <cellStyle name="Calculation 6 2 2 4 2 4" xfId="51773" xr:uid="{00000000-0005-0000-0000-0000052B0000}"/>
    <cellStyle name="Calculation 6 2 2 4 3" xfId="20148" xr:uid="{00000000-0005-0000-0000-0000062B0000}"/>
    <cellStyle name="Calculation 6 2 2 4 4" xfId="20145" xr:uid="{00000000-0005-0000-0000-0000072B0000}"/>
    <cellStyle name="Calculation 6 2 2 4 5" xfId="44805" xr:uid="{00000000-0005-0000-0000-0000082B0000}"/>
    <cellStyle name="Calculation 6 2 2 4 6" xfId="57369" xr:uid="{00000000-0005-0000-0000-0000092B0000}"/>
    <cellStyle name="Calculation 6 2 2 5" xfId="9654" xr:uid="{00000000-0005-0000-0000-00000A2B0000}"/>
    <cellStyle name="Calculation 6 2 2 5 2" xfId="20150" xr:uid="{00000000-0005-0000-0000-00000B2B0000}"/>
    <cellStyle name="Calculation 6 2 2 5 3" xfId="20149" xr:uid="{00000000-0005-0000-0000-00000C2B0000}"/>
    <cellStyle name="Calculation 6 2 2 5 4" xfId="49160" xr:uid="{00000000-0005-0000-0000-00000D2B0000}"/>
    <cellStyle name="Calculation 6 2 2 6" xfId="20121" xr:uid="{00000000-0005-0000-0000-00000E2B0000}"/>
    <cellStyle name="Calculation 6 2 2 7" xfId="16645" xr:uid="{00000000-0005-0000-0000-00000F2B0000}"/>
    <cellStyle name="Calculation 6 2 3" xfId="3537" xr:uid="{00000000-0005-0000-0000-0000102B0000}"/>
    <cellStyle name="Calculation 6 2 3 2" xfId="6160" xr:uid="{00000000-0005-0000-0000-0000112B0000}"/>
    <cellStyle name="Calculation 6 2 3 2 2" xfId="13138" xr:uid="{00000000-0005-0000-0000-0000122B0000}"/>
    <cellStyle name="Calculation 6 2 3 2 2 2" xfId="20154" xr:uid="{00000000-0005-0000-0000-0000132B0000}"/>
    <cellStyle name="Calculation 6 2 3 2 2 3" xfId="20153" xr:uid="{00000000-0005-0000-0000-0000142B0000}"/>
    <cellStyle name="Calculation 6 2 3 2 2 4" xfId="52643" xr:uid="{00000000-0005-0000-0000-0000152B0000}"/>
    <cellStyle name="Calculation 6 2 3 2 3" xfId="20155" xr:uid="{00000000-0005-0000-0000-0000162B0000}"/>
    <cellStyle name="Calculation 6 2 3 2 4" xfId="20152" xr:uid="{00000000-0005-0000-0000-0000172B0000}"/>
    <cellStyle name="Calculation 6 2 3 2 5" xfId="45675" xr:uid="{00000000-0005-0000-0000-0000182B0000}"/>
    <cellStyle name="Calculation 6 2 3 2 6" xfId="58239" xr:uid="{00000000-0005-0000-0000-0000192B0000}"/>
    <cellStyle name="Calculation 6 2 3 3" xfId="7904" xr:uid="{00000000-0005-0000-0000-00001A2B0000}"/>
    <cellStyle name="Calculation 6 2 3 3 2" xfId="14880" xr:uid="{00000000-0005-0000-0000-00001B2B0000}"/>
    <cellStyle name="Calculation 6 2 3 3 2 2" xfId="20158" xr:uid="{00000000-0005-0000-0000-00001C2B0000}"/>
    <cellStyle name="Calculation 6 2 3 3 2 3" xfId="20157" xr:uid="{00000000-0005-0000-0000-00001D2B0000}"/>
    <cellStyle name="Calculation 6 2 3 3 2 4" xfId="54385" xr:uid="{00000000-0005-0000-0000-00001E2B0000}"/>
    <cellStyle name="Calculation 6 2 3 3 3" xfId="20159" xr:uid="{00000000-0005-0000-0000-00001F2B0000}"/>
    <cellStyle name="Calculation 6 2 3 3 4" xfId="20156" xr:uid="{00000000-0005-0000-0000-0000202B0000}"/>
    <cellStyle name="Calculation 6 2 3 3 5" xfId="47417" xr:uid="{00000000-0005-0000-0000-0000212B0000}"/>
    <cellStyle name="Calculation 6 2 3 3 6" xfId="59981" xr:uid="{00000000-0005-0000-0000-0000222B0000}"/>
    <cellStyle name="Calculation 6 2 3 4" xfId="10525" xr:uid="{00000000-0005-0000-0000-0000232B0000}"/>
    <cellStyle name="Calculation 6 2 3 4 2" xfId="20161" xr:uid="{00000000-0005-0000-0000-0000242B0000}"/>
    <cellStyle name="Calculation 6 2 3 4 3" xfId="20160" xr:uid="{00000000-0005-0000-0000-0000252B0000}"/>
    <cellStyle name="Calculation 6 2 3 4 4" xfId="50030" xr:uid="{00000000-0005-0000-0000-0000262B0000}"/>
    <cellStyle name="Calculation 6 2 3 5" xfId="20151" xr:uid="{00000000-0005-0000-0000-0000272B0000}"/>
    <cellStyle name="Calculation 6 2 3 6" xfId="18364" xr:uid="{00000000-0005-0000-0000-0000282B0000}"/>
    <cellStyle name="Calculation 6 2 4" xfId="4415" xr:uid="{00000000-0005-0000-0000-0000292B0000}"/>
    <cellStyle name="Calculation 6 2 4 2" xfId="7031" xr:uid="{00000000-0005-0000-0000-00002A2B0000}"/>
    <cellStyle name="Calculation 6 2 4 2 2" xfId="14009" xr:uid="{00000000-0005-0000-0000-00002B2B0000}"/>
    <cellStyle name="Calculation 6 2 4 2 2 2" xfId="20165" xr:uid="{00000000-0005-0000-0000-00002C2B0000}"/>
    <cellStyle name="Calculation 6 2 4 2 2 3" xfId="20164" xr:uid="{00000000-0005-0000-0000-00002D2B0000}"/>
    <cellStyle name="Calculation 6 2 4 2 2 4" xfId="53514" xr:uid="{00000000-0005-0000-0000-00002E2B0000}"/>
    <cellStyle name="Calculation 6 2 4 2 3" xfId="20166" xr:uid="{00000000-0005-0000-0000-00002F2B0000}"/>
    <cellStyle name="Calculation 6 2 4 2 4" xfId="20163" xr:uid="{00000000-0005-0000-0000-0000302B0000}"/>
    <cellStyle name="Calculation 6 2 4 2 5" xfId="46546" xr:uid="{00000000-0005-0000-0000-0000312B0000}"/>
    <cellStyle name="Calculation 6 2 4 2 6" xfId="59110" xr:uid="{00000000-0005-0000-0000-0000322B0000}"/>
    <cellStyle name="Calculation 6 2 4 3" xfId="8782" xr:uid="{00000000-0005-0000-0000-0000332B0000}"/>
    <cellStyle name="Calculation 6 2 4 3 2" xfId="15751" xr:uid="{00000000-0005-0000-0000-0000342B0000}"/>
    <cellStyle name="Calculation 6 2 4 3 2 2" xfId="20169" xr:uid="{00000000-0005-0000-0000-0000352B0000}"/>
    <cellStyle name="Calculation 6 2 4 3 2 3" xfId="20168" xr:uid="{00000000-0005-0000-0000-0000362B0000}"/>
    <cellStyle name="Calculation 6 2 4 3 2 4" xfId="55256" xr:uid="{00000000-0005-0000-0000-0000372B0000}"/>
    <cellStyle name="Calculation 6 2 4 3 3" xfId="20170" xr:uid="{00000000-0005-0000-0000-0000382B0000}"/>
    <cellStyle name="Calculation 6 2 4 3 4" xfId="20167" xr:uid="{00000000-0005-0000-0000-0000392B0000}"/>
    <cellStyle name="Calculation 6 2 4 3 5" xfId="48288" xr:uid="{00000000-0005-0000-0000-00003A2B0000}"/>
    <cellStyle name="Calculation 6 2 4 3 6" xfId="60852" xr:uid="{00000000-0005-0000-0000-00003B2B0000}"/>
    <cellStyle name="Calculation 6 2 4 4" xfId="11396" xr:uid="{00000000-0005-0000-0000-00003C2B0000}"/>
    <cellStyle name="Calculation 6 2 4 4 2" xfId="20172" xr:uid="{00000000-0005-0000-0000-00003D2B0000}"/>
    <cellStyle name="Calculation 6 2 4 4 3" xfId="20171" xr:uid="{00000000-0005-0000-0000-00003E2B0000}"/>
    <cellStyle name="Calculation 6 2 4 4 4" xfId="50901" xr:uid="{00000000-0005-0000-0000-00003F2B0000}"/>
    <cellStyle name="Calculation 6 2 4 5" xfId="20173" xr:uid="{00000000-0005-0000-0000-0000402B0000}"/>
    <cellStyle name="Calculation 6 2 4 6" xfId="20162" xr:uid="{00000000-0005-0000-0000-0000412B0000}"/>
    <cellStyle name="Calculation 6 2 4 7" xfId="43933" xr:uid="{00000000-0005-0000-0000-0000422B0000}"/>
    <cellStyle name="Calculation 6 2 4 8" xfId="56497" xr:uid="{00000000-0005-0000-0000-0000432B0000}"/>
    <cellStyle name="Calculation 6 2 5" xfId="5286" xr:uid="{00000000-0005-0000-0000-0000442B0000}"/>
    <cellStyle name="Calculation 6 2 5 2" xfId="12267" xr:uid="{00000000-0005-0000-0000-0000452B0000}"/>
    <cellStyle name="Calculation 6 2 5 2 2" xfId="20176" xr:uid="{00000000-0005-0000-0000-0000462B0000}"/>
    <cellStyle name="Calculation 6 2 5 2 3" xfId="20175" xr:uid="{00000000-0005-0000-0000-0000472B0000}"/>
    <cellStyle name="Calculation 6 2 5 2 4" xfId="51772" xr:uid="{00000000-0005-0000-0000-0000482B0000}"/>
    <cellStyle name="Calculation 6 2 5 3" xfId="20177" xr:uid="{00000000-0005-0000-0000-0000492B0000}"/>
    <cellStyle name="Calculation 6 2 5 4" xfId="20174" xr:uid="{00000000-0005-0000-0000-00004A2B0000}"/>
    <cellStyle name="Calculation 6 2 5 5" xfId="44804" xr:uid="{00000000-0005-0000-0000-00004B2B0000}"/>
    <cellStyle name="Calculation 6 2 5 6" xfId="57368" xr:uid="{00000000-0005-0000-0000-00004C2B0000}"/>
    <cellStyle name="Calculation 6 2 6" xfId="9653" xr:uid="{00000000-0005-0000-0000-00004D2B0000}"/>
    <cellStyle name="Calculation 6 2 6 2" xfId="20179" xr:uid="{00000000-0005-0000-0000-00004E2B0000}"/>
    <cellStyle name="Calculation 6 2 6 3" xfId="20178" xr:uid="{00000000-0005-0000-0000-00004F2B0000}"/>
    <cellStyle name="Calculation 6 2 6 4" xfId="49159" xr:uid="{00000000-0005-0000-0000-0000502B0000}"/>
    <cellStyle name="Calculation 6 2 7" xfId="20120" xr:uid="{00000000-0005-0000-0000-0000512B0000}"/>
    <cellStyle name="Calculation 6 2 8" xfId="43799" xr:uid="{00000000-0005-0000-0000-0000522B0000}"/>
    <cellStyle name="Calculation 6 3" xfId="1550" xr:uid="{00000000-0005-0000-0000-0000532B0000}"/>
    <cellStyle name="Calculation 6 3 2" xfId="1551" xr:uid="{00000000-0005-0000-0000-0000542B0000}"/>
    <cellStyle name="Calculation 6 3 2 2" xfId="3540" xr:uid="{00000000-0005-0000-0000-0000552B0000}"/>
    <cellStyle name="Calculation 6 3 2 2 2" xfId="6163" xr:uid="{00000000-0005-0000-0000-0000562B0000}"/>
    <cellStyle name="Calculation 6 3 2 2 2 2" xfId="13141" xr:uid="{00000000-0005-0000-0000-0000572B0000}"/>
    <cellStyle name="Calculation 6 3 2 2 2 2 2" xfId="20185" xr:uid="{00000000-0005-0000-0000-0000582B0000}"/>
    <cellStyle name="Calculation 6 3 2 2 2 2 3" xfId="20184" xr:uid="{00000000-0005-0000-0000-0000592B0000}"/>
    <cellStyle name="Calculation 6 3 2 2 2 2 4" xfId="52646" xr:uid="{00000000-0005-0000-0000-00005A2B0000}"/>
    <cellStyle name="Calculation 6 3 2 2 2 3" xfId="20186" xr:uid="{00000000-0005-0000-0000-00005B2B0000}"/>
    <cellStyle name="Calculation 6 3 2 2 2 4" xfId="20183" xr:uid="{00000000-0005-0000-0000-00005C2B0000}"/>
    <cellStyle name="Calculation 6 3 2 2 2 5" xfId="45678" xr:uid="{00000000-0005-0000-0000-00005D2B0000}"/>
    <cellStyle name="Calculation 6 3 2 2 2 6" xfId="58242" xr:uid="{00000000-0005-0000-0000-00005E2B0000}"/>
    <cellStyle name="Calculation 6 3 2 2 3" xfId="7907" xr:uid="{00000000-0005-0000-0000-00005F2B0000}"/>
    <cellStyle name="Calculation 6 3 2 2 3 2" xfId="14883" xr:uid="{00000000-0005-0000-0000-0000602B0000}"/>
    <cellStyle name="Calculation 6 3 2 2 3 2 2" xfId="20189" xr:uid="{00000000-0005-0000-0000-0000612B0000}"/>
    <cellStyle name="Calculation 6 3 2 2 3 2 3" xfId="20188" xr:uid="{00000000-0005-0000-0000-0000622B0000}"/>
    <cellStyle name="Calculation 6 3 2 2 3 2 4" xfId="54388" xr:uid="{00000000-0005-0000-0000-0000632B0000}"/>
    <cellStyle name="Calculation 6 3 2 2 3 3" xfId="20190" xr:uid="{00000000-0005-0000-0000-0000642B0000}"/>
    <cellStyle name="Calculation 6 3 2 2 3 4" xfId="20187" xr:uid="{00000000-0005-0000-0000-0000652B0000}"/>
    <cellStyle name="Calculation 6 3 2 2 3 5" xfId="47420" xr:uid="{00000000-0005-0000-0000-0000662B0000}"/>
    <cellStyle name="Calculation 6 3 2 2 3 6" xfId="59984" xr:uid="{00000000-0005-0000-0000-0000672B0000}"/>
    <cellStyle name="Calculation 6 3 2 2 4" xfId="10528" xr:uid="{00000000-0005-0000-0000-0000682B0000}"/>
    <cellStyle name="Calculation 6 3 2 2 4 2" xfId="20192" xr:uid="{00000000-0005-0000-0000-0000692B0000}"/>
    <cellStyle name="Calculation 6 3 2 2 4 3" xfId="20191" xr:uid="{00000000-0005-0000-0000-00006A2B0000}"/>
    <cellStyle name="Calculation 6 3 2 2 4 4" xfId="50033" xr:uid="{00000000-0005-0000-0000-00006B2B0000}"/>
    <cellStyle name="Calculation 6 3 2 2 5" xfId="20182" xr:uid="{00000000-0005-0000-0000-00006C2B0000}"/>
    <cellStyle name="Calculation 6 3 2 2 6" xfId="18371" xr:uid="{00000000-0005-0000-0000-00006D2B0000}"/>
    <cellStyle name="Calculation 6 3 2 3" xfId="4418" xr:uid="{00000000-0005-0000-0000-00006E2B0000}"/>
    <cellStyle name="Calculation 6 3 2 3 2" xfId="7034" xr:uid="{00000000-0005-0000-0000-00006F2B0000}"/>
    <cellStyle name="Calculation 6 3 2 3 2 2" xfId="14012" xr:uid="{00000000-0005-0000-0000-0000702B0000}"/>
    <cellStyle name="Calculation 6 3 2 3 2 2 2" xfId="20196" xr:uid="{00000000-0005-0000-0000-0000712B0000}"/>
    <cellStyle name="Calculation 6 3 2 3 2 2 3" xfId="20195" xr:uid="{00000000-0005-0000-0000-0000722B0000}"/>
    <cellStyle name="Calculation 6 3 2 3 2 2 4" xfId="53517" xr:uid="{00000000-0005-0000-0000-0000732B0000}"/>
    <cellStyle name="Calculation 6 3 2 3 2 3" xfId="20197" xr:uid="{00000000-0005-0000-0000-0000742B0000}"/>
    <cellStyle name="Calculation 6 3 2 3 2 4" xfId="20194" xr:uid="{00000000-0005-0000-0000-0000752B0000}"/>
    <cellStyle name="Calculation 6 3 2 3 2 5" xfId="46549" xr:uid="{00000000-0005-0000-0000-0000762B0000}"/>
    <cellStyle name="Calculation 6 3 2 3 2 6" xfId="59113" xr:uid="{00000000-0005-0000-0000-0000772B0000}"/>
    <cellStyle name="Calculation 6 3 2 3 3" xfId="8785" xr:uid="{00000000-0005-0000-0000-0000782B0000}"/>
    <cellStyle name="Calculation 6 3 2 3 3 2" xfId="15754" xr:uid="{00000000-0005-0000-0000-0000792B0000}"/>
    <cellStyle name="Calculation 6 3 2 3 3 2 2" xfId="20200" xr:uid="{00000000-0005-0000-0000-00007A2B0000}"/>
    <cellStyle name="Calculation 6 3 2 3 3 2 3" xfId="20199" xr:uid="{00000000-0005-0000-0000-00007B2B0000}"/>
    <cellStyle name="Calculation 6 3 2 3 3 2 4" xfId="55259" xr:uid="{00000000-0005-0000-0000-00007C2B0000}"/>
    <cellStyle name="Calculation 6 3 2 3 3 3" xfId="20201" xr:uid="{00000000-0005-0000-0000-00007D2B0000}"/>
    <cellStyle name="Calculation 6 3 2 3 3 4" xfId="20198" xr:uid="{00000000-0005-0000-0000-00007E2B0000}"/>
    <cellStyle name="Calculation 6 3 2 3 3 5" xfId="48291" xr:uid="{00000000-0005-0000-0000-00007F2B0000}"/>
    <cellStyle name="Calculation 6 3 2 3 3 6" xfId="60855" xr:uid="{00000000-0005-0000-0000-0000802B0000}"/>
    <cellStyle name="Calculation 6 3 2 3 4" xfId="11399" xr:uid="{00000000-0005-0000-0000-0000812B0000}"/>
    <cellStyle name="Calculation 6 3 2 3 4 2" xfId="20203" xr:uid="{00000000-0005-0000-0000-0000822B0000}"/>
    <cellStyle name="Calculation 6 3 2 3 4 3" xfId="20202" xr:uid="{00000000-0005-0000-0000-0000832B0000}"/>
    <cellStyle name="Calculation 6 3 2 3 4 4" xfId="50904" xr:uid="{00000000-0005-0000-0000-0000842B0000}"/>
    <cellStyle name="Calculation 6 3 2 3 5" xfId="20204" xr:uid="{00000000-0005-0000-0000-0000852B0000}"/>
    <cellStyle name="Calculation 6 3 2 3 6" xfId="20193" xr:uid="{00000000-0005-0000-0000-0000862B0000}"/>
    <cellStyle name="Calculation 6 3 2 3 7" xfId="43936" xr:uid="{00000000-0005-0000-0000-0000872B0000}"/>
    <cellStyle name="Calculation 6 3 2 3 8" xfId="56500" xr:uid="{00000000-0005-0000-0000-0000882B0000}"/>
    <cellStyle name="Calculation 6 3 2 4" xfId="5289" xr:uid="{00000000-0005-0000-0000-0000892B0000}"/>
    <cellStyle name="Calculation 6 3 2 4 2" xfId="12270" xr:uid="{00000000-0005-0000-0000-00008A2B0000}"/>
    <cellStyle name="Calculation 6 3 2 4 2 2" xfId="20207" xr:uid="{00000000-0005-0000-0000-00008B2B0000}"/>
    <cellStyle name="Calculation 6 3 2 4 2 3" xfId="20206" xr:uid="{00000000-0005-0000-0000-00008C2B0000}"/>
    <cellStyle name="Calculation 6 3 2 4 2 4" xfId="51775" xr:uid="{00000000-0005-0000-0000-00008D2B0000}"/>
    <cellStyle name="Calculation 6 3 2 4 3" xfId="20208" xr:uid="{00000000-0005-0000-0000-00008E2B0000}"/>
    <cellStyle name="Calculation 6 3 2 4 4" xfId="20205" xr:uid="{00000000-0005-0000-0000-00008F2B0000}"/>
    <cellStyle name="Calculation 6 3 2 4 5" xfId="44807" xr:uid="{00000000-0005-0000-0000-0000902B0000}"/>
    <cellStyle name="Calculation 6 3 2 4 6" xfId="57371" xr:uid="{00000000-0005-0000-0000-0000912B0000}"/>
    <cellStyle name="Calculation 6 3 2 5" xfId="9656" xr:uid="{00000000-0005-0000-0000-0000922B0000}"/>
    <cellStyle name="Calculation 6 3 2 5 2" xfId="20210" xr:uid="{00000000-0005-0000-0000-0000932B0000}"/>
    <cellStyle name="Calculation 6 3 2 5 3" xfId="20209" xr:uid="{00000000-0005-0000-0000-0000942B0000}"/>
    <cellStyle name="Calculation 6 3 2 5 4" xfId="49162" xr:uid="{00000000-0005-0000-0000-0000952B0000}"/>
    <cellStyle name="Calculation 6 3 2 6" xfId="20181" xr:uid="{00000000-0005-0000-0000-0000962B0000}"/>
    <cellStyle name="Calculation 6 3 2 7" xfId="16646" xr:uid="{00000000-0005-0000-0000-0000972B0000}"/>
    <cellStyle name="Calculation 6 3 3" xfId="3539" xr:uid="{00000000-0005-0000-0000-0000982B0000}"/>
    <cellStyle name="Calculation 6 3 3 2" xfId="6162" xr:uid="{00000000-0005-0000-0000-0000992B0000}"/>
    <cellStyle name="Calculation 6 3 3 2 2" xfId="13140" xr:uid="{00000000-0005-0000-0000-00009A2B0000}"/>
    <cellStyle name="Calculation 6 3 3 2 2 2" xfId="20214" xr:uid="{00000000-0005-0000-0000-00009B2B0000}"/>
    <cellStyle name="Calculation 6 3 3 2 2 3" xfId="20213" xr:uid="{00000000-0005-0000-0000-00009C2B0000}"/>
    <cellStyle name="Calculation 6 3 3 2 2 4" xfId="52645" xr:uid="{00000000-0005-0000-0000-00009D2B0000}"/>
    <cellStyle name="Calculation 6 3 3 2 3" xfId="20215" xr:uid="{00000000-0005-0000-0000-00009E2B0000}"/>
    <cellStyle name="Calculation 6 3 3 2 4" xfId="20212" xr:uid="{00000000-0005-0000-0000-00009F2B0000}"/>
    <cellStyle name="Calculation 6 3 3 2 5" xfId="45677" xr:uid="{00000000-0005-0000-0000-0000A02B0000}"/>
    <cellStyle name="Calculation 6 3 3 2 6" xfId="58241" xr:uid="{00000000-0005-0000-0000-0000A12B0000}"/>
    <cellStyle name="Calculation 6 3 3 3" xfId="7906" xr:uid="{00000000-0005-0000-0000-0000A22B0000}"/>
    <cellStyle name="Calculation 6 3 3 3 2" xfId="14882" xr:uid="{00000000-0005-0000-0000-0000A32B0000}"/>
    <cellStyle name="Calculation 6 3 3 3 2 2" xfId="20218" xr:uid="{00000000-0005-0000-0000-0000A42B0000}"/>
    <cellStyle name="Calculation 6 3 3 3 2 3" xfId="20217" xr:uid="{00000000-0005-0000-0000-0000A52B0000}"/>
    <cellStyle name="Calculation 6 3 3 3 2 4" xfId="54387" xr:uid="{00000000-0005-0000-0000-0000A62B0000}"/>
    <cellStyle name="Calculation 6 3 3 3 3" xfId="20219" xr:uid="{00000000-0005-0000-0000-0000A72B0000}"/>
    <cellStyle name="Calculation 6 3 3 3 4" xfId="20216" xr:uid="{00000000-0005-0000-0000-0000A82B0000}"/>
    <cellStyle name="Calculation 6 3 3 3 5" xfId="47419" xr:uid="{00000000-0005-0000-0000-0000A92B0000}"/>
    <cellStyle name="Calculation 6 3 3 3 6" xfId="59983" xr:uid="{00000000-0005-0000-0000-0000AA2B0000}"/>
    <cellStyle name="Calculation 6 3 3 4" xfId="10527" xr:uid="{00000000-0005-0000-0000-0000AB2B0000}"/>
    <cellStyle name="Calculation 6 3 3 4 2" xfId="20221" xr:uid="{00000000-0005-0000-0000-0000AC2B0000}"/>
    <cellStyle name="Calculation 6 3 3 4 3" xfId="20220" xr:uid="{00000000-0005-0000-0000-0000AD2B0000}"/>
    <cellStyle name="Calculation 6 3 3 4 4" xfId="50032" xr:uid="{00000000-0005-0000-0000-0000AE2B0000}"/>
    <cellStyle name="Calculation 6 3 3 5" xfId="20211" xr:uid="{00000000-0005-0000-0000-0000AF2B0000}"/>
    <cellStyle name="Calculation 6 3 3 6" xfId="18368" xr:uid="{00000000-0005-0000-0000-0000B02B0000}"/>
    <cellStyle name="Calculation 6 3 4" xfId="4417" xr:uid="{00000000-0005-0000-0000-0000B12B0000}"/>
    <cellStyle name="Calculation 6 3 4 2" xfId="7033" xr:uid="{00000000-0005-0000-0000-0000B22B0000}"/>
    <cellStyle name="Calculation 6 3 4 2 2" xfId="14011" xr:uid="{00000000-0005-0000-0000-0000B32B0000}"/>
    <cellStyle name="Calculation 6 3 4 2 2 2" xfId="20225" xr:uid="{00000000-0005-0000-0000-0000B42B0000}"/>
    <cellStyle name="Calculation 6 3 4 2 2 3" xfId="20224" xr:uid="{00000000-0005-0000-0000-0000B52B0000}"/>
    <cellStyle name="Calculation 6 3 4 2 2 4" xfId="53516" xr:uid="{00000000-0005-0000-0000-0000B62B0000}"/>
    <cellStyle name="Calculation 6 3 4 2 3" xfId="20226" xr:uid="{00000000-0005-0000-0000-0000B72B0000}"/>
    <cellStyle name="Calculation 6 3 4 2 4" xfId="20223" xr:uid="{00000000-0005-0000-0000-0000B82B0000}"/>
    <cellStyle name="Calculation 6 3 4 2 5" xfId="46548" xr:uid="{00000000-0005-0000-0000-0000B92B0000}"/>
    <cellStyle name="Calculation 6 3 4 2 6" xfId="59112" xr:uid="{00000000-0005-0000-0000-0000BA2B0000}"/>
    <cellStyle name="Calculation 6 3 4 3" xfId="8784" xr:uid="{00000000-0005-0000-0000-0000BB2B0000}"/>
    <cellStyle name="Calculation 6 3 4 3 2" xfId="15753" xr:uid="{00000000-0005-0000-0000-0000BC2B0000}"/>
    <cellStyle name="Calculation 6 3 4 3 2 2" xfId="20229" xr:uid="{00000000-0005-0000-0000-0000BD2B0000}"/>
    <cellStyle name="Calculation 6 3 4 3 2 3" xfId="20228" xr:uid="{00000000-0005-0000-0000-0000BE2B0000}"/>
    <cellStyle name="Calculation 6 3 4 3 2 4" xfId="55258" xr:uid="{00000000-0005-0000-0000-0000BF2B0000}"/>
    <cellStyle name="Calculation 6 3 4 3 3" xfId="20230" xr:uid="{00000000-0005-0000-0000-0000C02B0000}"/>
    <cellStyle name="Calculation 6 3 4 3 4" xfId="20227" xr:uid="{00000000-0005-0000-0000-0000C12B0000}"/>
    <cellStyle name="Calculation 6 3 4 3 5" xfId="48290" xr:uid="{00000000-0005-0000-0000-0000C22B0000}"/>
    <cellStyle name="Calculation 6 3 4 3 6" xfId="60854" xr:uid="{00000000-0005-0000-0000-0000C32B0000}"/>
    <cellStyle name="Calculation 6 3 4 4" xfId="11398" xr:uid="{00000000-0005-0000-0000-0000C42B0000}"/>
    <cellStyle name="Calculation 6 3 4 4 2" xfId="20232" xr:uid="{00000000-0005-0000-0000-0000C52B0000}"/>
    <cellStyle name="Calculation 6 3 4 4 3" xfId="20231" xr:uid="{00000000-0005-0000-0000-0000C62B0000}"/>
    <cellStyle name="Calculation 6 3 4 4 4" xfId="50903" xr:uid="{00000000-0005-0000-0000-0000C72B0000}"/>
    <cellStyle name="Calculation 6 3 4 5" xfId="20233" xr:uid="{00000000-0005-0000-0000-0000C82B0000}"/>
    <cellStyle name="Calculation 6 3 4 6" xfId="20222" xr:uid="{00000000-0005-0000-0000-0000C92B0000}"/>
    <cellStyle name="Calculation 6 3 4 7" xfId="43935" xr:uid="{00000000-0005-0000-0000-0000CA2B0000}"/>
    <cellStyle name="Calculation 6 3 4 8" xfId="56499" xr:uid="{00000000-0005-0000-0000-0000CB2B0000}"/>
    <cellStyle name="Calculation 6 3 5" xfId="5288" xr:uid="{00000000-0005-0000-0000-0000CC2B0000}"/>
    <cellStyle name="Calculation 6 3 5 2" xfId="12269" xr:uid="{00000000-0005-0000-0000-0000CD2B0000}"/>
    <cellStyle name="Calculation 6 3 5 2 2" xfId="20236" xr:uid="{00000000-0005-0000-0000-0000CE2B0000}"/>
    <cellStyle name="Calculation 6 3 5 2 3" xfId="20235" xr:uid="{00000000-0005-0000-0000-0000CF2B0000}"/>
    <cellStyle name="Calculation 6 3 5 2 4" xfId="51774" xr:uid="{00000000-0005-0000-0000-0000D02B0000}"/>
    <cellStyle name="Calculation 6 3 5 3" xfId="20237" xr:uid="{00000000-0005-0000-0000-0000D12B0000}"/>
    <cellStyle name="Calculation 6 3 5 4" xfId="20234" xr:uid="{00000000-0005-0000-0000-0000D22B0000}"/>
    <cellStyle name="Calculation 6 3 5 5" xfId="44806" xr:uid="{00000000-0005-0000-0000-0000D32B0000}"/>
    <cellStyle name="Calculation 6 3 5 6" xfId="57370" xr:uid="{00000000-0005-0000-0000-0000D42B0000}"/>
    <cellStyle name="Calculation 6 3 6" xfId="9655" xr:uid="{00000000-0005-0000-0000-0000D52B0000}"/>
    <cellStyle name="Calculation 6 3 6 2" xfId="20239" xr:uid="{00000000-0005-0000-0000-0000D62B0000}"/>
    <cellStyle name="Calculation 6 3 6 3" xfId="20238" xr:uid="{00000000-0005-0000-0000-0000D72B0000}"/>
    <cellStyle name="Calculation 6 3 6 4" xfId="49161" xr:uid="{00000000-0005-0000-0000-0000D82B0000}"/>
    <cellStyle name="Calculation 6 3 7" xfId="20180" xr:uid="{00000000-0005-0000-0000-0000D92B0000}"/>
    <cellStyle name="Calculation 6 3 8" xfId="43798" xr:uid="{00000000-0005-0000-0000-0000DA2B0000}"/>
    <cellStyle name="Calculation 6 4" xfId="1552" xr:uid="{00000000-0005-0000-0000-0000DB2B0000}"/>
    <cellStyle name="Calculation 6 4 2" xfId="1553" xr:uid="{00000000-0005-0000-0000-0000DC2B0000}"/>
    <cellStyle name="Calculation 6 4 2 2" xfId="3542" xr:uid="{00000000-0005-0000-0000-0000DD2B0000}"/>
    <cellStyle name="Calculation 6 4 2 2 2" xfId="6165" xr:uid="{00000000-0005-0000-0000-0000DE2B0000}"/>
    <cellStyle name="Calculation 6 4 2 2 2 2" xfId="13143" xr:uid="{00000000-0005-0000-0000-0000DF2B0000}"/>
    <cellStyle name="Calculation 6 4 2 2 2 2 2" xfId="20245" xr:uid="{00000000-0005-0000-0000-0000E02B0000}"/>
    <cellStyle name="Calculation 6 4 2 2 2 2 3" xfId="20244" xr:uid="{00000000-0005-0000-0000-0000E12B0000}"/>
    <cellStyle name="Calculation 6 4 2 2 2 2 4" xfId="52648" xr:uid="{00000000-0005-0000-0000-0000E22B0000}"/>
    <cellStyle name="Calculation 6 4 2 2 2 3" xfId="20246" xr:uid="{00000000-0005-0000-0000-0000E32B0000}"/>
    <cellStyle name="Calculation 6 4 2 2 2 4" xfId="20243" xr:uid="{00000000-0005-0000-0000-0000E42B0000}"/>
    <cellStyle name="Calculation 6 4 2 2 2 5" xfId="45680" xr:uid="{00000000-0005-0000-0000-0000E52B0000}"/>
    <cellStyle name="Calculation 6 4 2 2 2 6" xfId="58244" xr:uid="{00000000-0005-0000-0000-0000E62B0000}"/>
    <cellStyle name="Calculation 6 4 2 2 3" xfId="7909" xr:uid="{00000000-0005-0000-0000-0000E72B0000}"/>
    <cellStyle name="Calculation 6 4 2 2 3 2" xfId="14885" xr:uid="{00000000-0005-0000-0000-0000E82B0000}"/>
    <cellStyle name="Calculation 6 4 2 2 3 2 2" xfId="20249" xr:uid="{00000000-0005-0000-0000-0000E92B0000}"/>
    <cellStyle name="Calculation 6 4 2 2 3 2 3" xfId="20248" xr:uid="{00000000-0005-0000-0000-0000EA2B0000}"/>
    <cellStyle name="Calculation 6 4 2 2 3 2 4" xfId="54390" xr:uid="{00000000-0005-0000-0000-0000EB2B0000}"/>
    <cellStyle name="Calculation 6 4 2 2 3 3" xfId="20250" xr:uid="{00000000-0005-0000-0000-0000EC2B0000}"/>
    <cellStyle name="Calculation 6 4 2 2 3 4" xfId="20247" xr:uid="{00000000-0005-0000-0000-0000ED2B0000}"/>
    <cellStyle name="Calculation 6 4 2 2 3 5" xfId="47422" xr:uid="{00000000-0005-0000-0000-0000EE2B0000}"/>
    <cellStyle name="Calculation 6 4 2 2 3 6" xfId="59986" xr:uid="{00000000-0005-0000-0000-0000EF2B0000}"/>
    <cellStyle name="Calculation 6 4 2 2 4" xfId="10530" xr:uid="{00000000-0005-0000-0000-0000F02B0000}"/>
    <cellStyle name="Calculation 6 4 2 2 4 2" xfId="20252" xr:uid="{00000000-0005-0000-0000-0000F12B0000}"/>
    <cellStyle name="Calculation 6 4 2 2 4 3" xfId="20251" xr:uid="{00000000-0005-0000-0000-0000F22B0000}"/>
    <cellStyle name="Calculation 6 4 2 2 4 4" xfId="50035" xr:uid="{00000000-0005-0000-0000-0000F32B0000}"/>
    <cellStyle name="Calculation 6 4 2 2 5" xfId="20242" xr:uid="{00000000-0005-0000-0000-0000F42B0000}"/>
    <cellStyle name="Calculation 6 4 2 2 6" xfId="18374" xr:uid="{00000000-0005-0000-0000-0000F52B0000}"/>
    <cellStyle name="Calculation 6 4 2 3" xfId="4420" xr:uid="{00000000-0005-0000-0000-0000F62B0000}"/>
    <cellStyle name="Calculation 6 4 2 3 2" xfId="7036" xr:uid="{00000000-0005-0000-0000-0000F72B0000}"/>
    <cellStyle name="Calculation 6 4 2 3 2 2" xfId="14014" xr:uid="{00000000-0005-0000-0000-0000F82B0000}"/>
    <cellStyle name="Calculation 6 4 2 3 2 2 2" xfId="20256" xr:uid="{00000000-0005-0000-0000-0000F92B0000}"/>
    <cellStyle name="Calculation 6 4 2 3 2 2 3" xfId="20255" xr:uid="{00000000-0005-0000-0000-0000FA2B0000}"/>
    <cellStyle name="Calculation 6 4 2 3 2 2 4" xfId="53519" xr:uid="{00000000-0005-0000-0000-0000FB2B0000}"/>
    <cellStyle name="Calculation 6 4 2 3 2 3" xfId="20257" xr:uid="{00000000-0005-0000-0000-0000FC2B0000}"/>
    <cellStyle name="Calculation 6 4 2 3 2 4" xfId="20254" xr:uid="{00000000-0005-0000-0000-0000FD2B0000}"/>
    <cellStyle name="Calculation 6 4 2 3 2 5" xfId="46551" xr:uid="{00000000-0005-0000-0000-0000FE2B0000}"/>
    <cellStyle name="Calculation 6 4 2 3 2 6" xfId="59115" xr:uid="{00000000-0005-0000-0000-0000FF2B0000}"/>
    <cellStyle name="Calculation 6 4 2 3 3" xfId="8787" xr:uid="{00000000-0005-0000-0000-0000002C0000}"/>
    <cellStyle name="Calculation 6 4 2 3 3 2" xfId="15756" xr:uid="{00000000-0005-0000-0000-0000012C0000}"/>
    <cellStyle name="Calculation 6 4 2 3 3 2 2" xfId="20260" xr:uid="{00000000-0005-0000-0000-0000022C0000}"/>
    <cellStyle name="Calculation 6 4 2 3 3 2 3" xfId="20259" xr:uid="{00000000-0005-0000-0000-0000032C0000}"/>
    <cellStyle name="Calculation 6 4 2 3 3 2 4" xfId="55261" xr:uid="{00000000-0005-0000-0000-0000042C0000}"/>
    <cellStyle name="Calculation 6 4 2 3 3 3" xfId="20261" xr:uid="{00000000-0005-0000-0000-0000052C0000}"/>
    <cellStyle name="Calculation 6 4 2 3 3 4" xfId="20258" xr:uid="{00000000-0005-0000-0000-0000062C0000}"/>
    <cellStyle name="Calculation 6 4 2 3 3 5" xfId="48293" xr:uid="{00000000-0005-0000-0000-0000072C0000}"/>
    <cellStyle name="Calculation 6 4 2 3 3 6" xfId="60857" xr:uid="{00000000-0005-0000-0000-0000082C0000}"/>
    <cellStyle name="Calculation 6 4 2 3 4" xfId="11401" xr:uid="{00000000-0005-0000-0000-0000092C0000}"/>
    <cellStyle name="Calculation 6 4 2 3 4 2" xfId="20263" xr:uid="{00000000-0005-0000-0000-00000A2C0000}"/>
    <cellStyle name="Calculation 6 4 2 3 4 3" xfId="20262" xr:uid="{00000000-0005-0000-0000-00000B2C0000}"/>
    <cellStyle name="Calculation 6 4 2 3 4 4" xfId="50906" xr:uid="{00000000-0005-0000-0000-00000C2C0000}"/>
    <cellStyle name="Calculation 6 4 2 3 5" xfId="20264" xr:uid="{00000000-0005-0000-0000-00000D2C0000}"/>
    <cellStyle name="Calculation 6 4 2 3 6" xfId="20253" xr:uid="{00000000-0005-0000-0000-00000E2C0000}"/>
    <cellStyle name="Calculation 6 4 2 3 7" xfId="43938" xr:uid="{00000000-0005-0000-0000-00000F2C0000}"/>
    <cellStyle name="Calculation 6 4 2 3 8" xfId="56502" xr:uid="{00000000-0005-0000-0000-0000102C0000}"/>
    <cellStyle name="Calculation 6 4 2 4" xfId="5291" xr:uid="{00000000-0005-0000-0000-0000112C0000}"/>
    <cellStyle name="Calculation 6 4 2 4 2" xfId="12272" xr:uid="{00000000-0005-0000-0000-0000122C0000}"/>
    <cellStyle name="Calculation 6 4 2 4 2 2" xfId="20267" xr:uid="{00000000-0005-0000-0000-0000132C0000}"/>
    <cellStyle name="Calculation 6 4 2 4 2 3" xfId="20266" xr:uid="{00000000-0005-0000-0000-0000142C0000}"/>
    <cellStyle name="Calculation 6 4 2 4 2 4" xfId="51777" xr:uid="{00000000-0005-0000-0000-0000152C0000}"/>
    <cellStyle name="Calculation 6 4 2 4 3" xfId="20268" xr:uid="{00000000-0005-0000-0000-0000162C0000}"/>
    <cellStyle name="Calculation 6 4 2 4 4" xfId="20265" xr:uid="{00000000-0005-0000-0000-0000172C0000}"/>
    <cellStyle name="Calculation 6 4 2 4 5" xfId="44809" xr:uid="{00000000-0005-0000-0000-0000182C0000}"/>
    <cellStyle name="Calculation 6 4 2 4 6" xfId="57373" xr:uid="{00000000-0005-0000-0000-0000192C0000}"/>
    <cellStyle name="Calculation 6 4 2 5" xfId="9658" xr:uid="{00000000-0005-0000-0000-00001A2C0000}"/>
    <cellStyle name="Calculation 6 4 2 5 2" xfId="20270" xr:uid="{00000000-0005-0000-0000-00001B2C0000}"/>
    <cellStyle name="Calculation 6 4 2 5 3" xfId="20269" xr:uid="{00000000-0005-0000-0000-00001C2C0000}"/>
    <cellStyle name="Calculation 6 4 2 5 4" xfId="49164" xr:uid="{00000000-0005-0000-0000-00001D2C0000}"/>
    <cellStyle name="Calculation 6 4 2 6" xfId="20241" xr:uid="{00000000-0005-0000-0000-00001E2C0000}"/>
    <cellStyle name="Calculation 6 4 2 7" xfId="16647" xr:uid="{00000000-0005-0000-0000-00001F2C0000}"/>
    <cellStyle name="Calculation 6 4 3" xfId="3541" xr:uid="{00000000-0005-0000-0000-0000202C0000}"/>
    <cellStyle name="Calculation 6 4 3 2" xfId="6164" xr:uid="{00000000-0005-0000-0000-0000212C0000}"/>
    <cellStyle name="Calculation 6 4 3 2 2" xfId="13142" xr:uid="{00000000-0005-0000-0000-0000222C0000}"/>
    <cellStyle name="Calculation 6 4 3 2 2 2" xfId="20274" xr:uid="{00000000-0005-0000-0000-0000232C0000}"/>
    <cellStyle name="Calculation 6 4 3 2 2 3" xfId="20273" xr:uid="{00000000-0005-0000-0000-0000242C0000}"/>
    <cellStyle name="Calculation 6 4 3 2 2 4" xfId="52647" xr:uid="{00000000-0005-0000-0000-0000252C0000}"/>
    <cellStyle name="Calculation 6 4 3 2 3" xfId="20275" xr:uid="{00000000-0005-0000-0000-0000262C0000}"/>
    <cellStyle name="Calculation 6 4 3 2 4" xfId="20272" xr:uid="{00000000-0005-0000-0000-0000272C0000}"/>
    <cellStyle name="Calculation 6 4 3 2 5" xfId="45679" xr:uid="{00000000-0005-0000-0000-0000282C0000}"/>
    <cellStyle name="Calculation 6 4 3 2 6" xfId="58243" xr:uid="{00000000-0005-0000-0000-0000292C0000}"/>
    <cellStyle name="Calculation 6 4 3 3" xfId="7908" xr:uid="{00000000-0005-0000-0000-00002A2C0000}"/>
    <cellStyle name="Calculation 6 4 3 3 2" xfId="14884" xr:uid="{00000000-0005-0000-0000-00002B2C0000}"/>
    <cellStyle name="Calculation 6 4 3 3 2 2" xfId="20278" xr:uid="{00000000-0005-0000-0000-00002C2C0000}"/>
    <cellStyle name="Calculation 6 4 3 3 2 3" xfId="20277" xr:uid="{00000000-0005-0000-0000-00002D2C0000}"/>
    <cellStyle name="Calculation 6 4 3 3 2 4" xfId="54389" xr:uid="{00000000-0005-0000-0000-00002E2C0000}"/>
    <cellStyle name="Calculation 6 4 3 3 3" xfId="20279" xr:uid="{00000000-0005-0000-0000-00002F2C0000}"/>
    <cellStyle name="Calculation 6 4 3 3 4" xfId="20276" xr:uid="{00000000-0005-0000-0000-0000302C0000}"/>
    <cellStyle name="Calculation 6 4 3 3 5" xfId="47421" xr:uid="{00000000-0005-0000-0000-0000312C0000}"/>
    <cellStyle name="Calculation 6 4 3 3 6" xfId="59985" xr:uid="{00000000-0005-0000-0000-0000322C0000}"/>
    <cellStyle name="Calculation 6 4 3 4" xfId="10529" xr:uid="{00000000-0005-0000-0000-0000332C0000}"/>
    <cellStyle name="Calculation 6 4 3 4 2" xfId="20281" xr:uid="{00000000-0005-0000-0000-0000342C0000}"/>
    <cellStyle name="Calculation 6 4 3 4 3" xfId="20280" xr:uid="{00000000-0005-0000-0000-0000352C0000}"/>
    <cellStyle name="Calculation 6 4 3 4 4" xfId="50034" xr:uid="{00000000-0005-0000-0000-0000362C0000}"/>
    <cellStyle name="Calculation 6 4 3 5" xfId="20271" xr:uid="{00000000-0005-0000-0000-0000372C0000}"/>
    <cellStyle name="Calculation 6 4 3 6" xfId="18373" xr:uid="{00000000-0005-0000-0000-0000382C0000}"/>
    <cellStyle name="Calculation 6 4 4" xfId="4419" xr:uid="{00000000-0005-0000-0000-0000392C0000}"/>
    <cellStyle name="Calculation 6 4 4 2" xfId="7035" xr:uid="{00000000-0005-0000-0000-00003A2C0000}"/>
    <cellStyle name="Calculation 6 4 4 2 2" xfId="14013" xr:uid="{00000000-0005-0000-0000-00003B2C0000}"/>
    <cellStyle name="Calculation 6 4 4 2 2 2" xfId="20285" xr:uid="{00000000-0005-0000-0000-00003C2C0000}"/>
    <cellStyle name="Calculation 6 4 4 2 2 3" xfId="20284" xr:uid="{00000000-0005-0000-0000-00003D2C0000}"/>
    <cellStyle name="Calculation 6 4 4 2 2 4" xfId="53518" xr:uid="{00000000-0005-0000-0000-00003E2C0000}"/>
    <cellStyle name="Calculation 6 4 4 2 3" xfId="20286" xr:uid="{00000000-0005-0000-0000-00003F2C0000}"/>
    <cellStyle name="Calculation 6 4 4 2 4" xfId="20283" xr:uid="{00000000-0005-0000-0000-0000402C0000}"/>
    <cellStyle name="Calculation 6 4 4 2 5" xfId="46550" xr:uid="{00000000-0005-0000-0000-0000412C0000}"/>
    <cellStyle name="Calculation 6 4 4 2 6" xfId="59114" xr:uid="{00000000-0005-0000-0000-0000422C0000}"/>
    <cellStyle name="Calculation 6 4 4 3" xfId="8786" xr:uid="{00000000-0005-0000-0000-0000432C0000}"/>
    <cellStyle name="Calculation 6 4 4 3 2" xfId="15755" xr:uid="{00000000-0005-0000-0000-0000442C0000}"/>
    <cellStyle name="Calculation 6 4 4 3 2 2" xfId="20289" xr:uid="{00000000-0005-0000-0000-0000452C0000}"/>
    <cellStyle name="Calculation 6 4 4 3 2 3" xfId="20288" xr:uid="{00000000-0005-0000-0000-0000462C0000}"/>
    <cellStyle name="Calculation 6 4 4 3 2 4" xfId="55260" xr:uid="{00000000-0005-0000-0000-0000472C0000}"/>
    <cellStyle name="Calculation 6 4 4 3 3" xfId="20290" xr:uid="{00000000-0005-0000-0000-0000482C0000}"/>
    <cellStyle name="Calculation 6 4 4 3 4" xfId="20287" xr:uid="{00000000-0005-0000-0000-0000492C0000}"/>
    <cellStyle name="Calculation 6 4 4 3 5" xfId="48292" xr:uid="{00000000-0005-0000-0000-00004A2C0000}"/>
    <cellStyle name="Calculation 6 4 4 3 6" xfId="60856" xr:uid="{00000000-0005-0000-0000-00004B2C0000}"/>
    <cellStyle name="Calculation 6 4 4 4" xfId="11400" xr:uid="{00000000-0005-0000-0000-00004C2C0000}"/>
    <cellStyle name="Calculation 6 4 4 4 2" xfId="20292" xr:uid="{00000000-0005-0000-0000-00004D2C0000}"/>
    <cellStyle name="Calculation 6 4 4 4 3" xfId="20291" xr:uid="{00000000-0005-0000-0000-00004E2C0000}"/>
    <cellStyle name="Calculation 6 4 4 4 4" xfId="50905" xr:uid="{00000000-0005-0000-0000-00004F2C0000}"/>
    <cellStyle name="Calculation 6 4 4 5" xfId="20293" xr:uid="{00000000-0005-0000-0000-0000502C0000}"/>
    <cellStyle name="Calculation 6 4 4 6" xfId="20282" xr:uid="{00000000-0005-0000-0000-0000512C0000}"/>
    <cellStyle name="Calculation 6 4 4 7" xfId="43937" xr:uid="{00000000-0005-0000-0000-0000522C0000}"/>
    <cellStyle name="Calculation 6 4 4 8" xfId="56501" xr:uid="{00000000-0005-0000-0000-0000532C0000}"/>
    <cellStyle name="Calculation 6 4 5" xfId="5290" xr:uid="{00000000-0005-0000-0000-0000542C0000}"/>
    <cellStyle name="Calculation 6 4 5 2" xfId="12271" xr:uid="{00000000-0005-0000-0000-0000552C0000}"/>
    <cellStyle name="Calculation 6 4 5 2 2" xfId="20296" xr:uid="{00000000-0005-0000-0000-0000562C0000}"/>
    <cellStyle name="Calculation 6 4 5 2 3" xfId="20295" xr:uid="{00000000-0005-0000-0000-0000572C0000}"/>
    <cellStyle name="Calculation 6 4 5 2 4" xfId="51776" xr:uid="{00000000-0005-0000-0000-0000582C0000}"/>
    <cellStyle name="Calculation 6 4 5 3" xfId="20297" xr:uid="{00000000-0005-0000-0000-0000592C0000}"/>
    <cellStyle name="Calculation 6 4 5 4" xfId="20294" xr:uid="{00000000-0005-0000-0000-00005A2C0000}"/>
    <cellStyle name="Calculation 6 4 5 5" xfId="44808" xr:uid="{00000000-0005-0000-0000-00005B2C0000}"/>
    <cellStyle name="Calculation 6 4 5 6" xfId="57372" xr:uid="{00000000-0005-0000-0000-00005C2C0000}"/>
    <cellStyle name="Calculation 6 4 6" xfId="9657" xr:uid="{00000000-0005-0000-0000-00005D2C0000}"/>
    <cellStyle name="Calculation 6 4 6 2" xfId="20299" xr:uid="{00000000-0005-0000-0000-00005E2C0000}"/>
    <cellStyle name="Calculation 6 4 6 3" xfId="20298" xr:uid="{00000000-0005-0000-0000-00005F2C0000}"/>
    <cellStyle name="Calculation 6 4 6 4" xfId="49163" xr:uid="{00000000-0005-0000-0000-0000602C0000}"/>
    <cellStyle name="Calculation 6 4 7" xfId="20240" xr:uid="{00000000-0005-0000-0000-0000612C0000}"/>
    <cellStyle name="Calculation 6 4 8" xfId="43797" xr:uid="{00000000-0005-0000-0000-0000622C0000}"/>
    <cellStyle name="Calculation 6 5" xfId="1554" xr:uid="{00000000-0005-0000-0000-0000632C0000}"/>
    <cellStyle name="Calculation 6 5 2" xfId="1555" xr:uid="{00000000-0005-0000-0000-0000642C0000}"/>
    <cellStyle name="Calculation 6 5 2 2" xfId="3544" xr:uid="{00000000-0005-0000-0000-0000652C0000}"/>
    <cellStyle name="Calculation 6 5 2 2 2" xfId="6167" xr:uid="{00000000-0005-0000-0000-0000662C0000}"/>
    <cellStyle name="Calculation 6 5 2 2 2 2" xfId="13145" xr:uid="{00000000-0005-0000-0000-0000672C0000}"/>
    <cellStyle name="Calculation 6 5 2 2 2 2 2" xfId="20305" xr:uid="{00000000-0005-0000-0000-0000682C0000}"/>
    <cellStyle name="Calculation 6 5 2 2 2 2 3" xfId="20304" xr:uid="{00000000-0005-0000-0000-0000692C0000}"/>
    <cellStyle name="Calculation 6 5 2 2 2 2 4" xfId="52650" xr:uid="{00000000-0005-0000-0000-00006A2C0000}"/>
    <cellStyle name="Calculation 6 5 2 2 2 3" xfId="20306" xr:uid="{00000000-0005-0000-0000-00006B2C0000}"/>
    <cellStyle name="Calculation 6 5 2 2 2 4" xfId="20303" xr:uid="{00000000-0005-0000-0000-00006C2C0000}"/>
    <cellStyle name="Calculation 6 5 2 2 2 5" xfId="45682" xr:uid="{00000000-0005-0000-0000-00006D2C0000}"/>
    <cellStyle name="Calculation 6 5 2 2 2 6" xfId="58246" xr:uid="{00000000-0005-0000-0000-00006E2C0000}"/>
    <cellStyle name="Calculation 6 5 2 2 3" xfId="7911" xr:uid="{00000000-0005-0000-0000-00006F2C0000}"/>
    <cellStyle name="Calculation 6 5 2 2 3 2" xfId="14887" xr:uid="{00000000-0005-0000-0000-0000702C0000}"/>
    <cellStyle name="Calculation 6 5 2 2 3 2 2" xfId="20309" xr:uid="{00000000-0005-0000-0000-0000712C0000}"/>
    <cellStyle name="Calculation 6 5 2 2 3 2 3" xfId="20308" xr:uid="{00000000-0005-0000-0000-0000722C0000}"/>
    <cellStyle name="Calculation 6 5 2 2 3 2 4" xfId="54392" xr:uid="{00000000-0005-0000-0000-0000732C0000}"/>
    <cellStyle name="Calculation 6 5 2 2 3 3" xfId="20310" xr:uid="{00000000-0005-0000-0000-0000742C0000}"/>
    <cellStyle name="Calculation 6 5 2 2 3 4" xfId="20307" xr:uid="{00000000-0005-0000-0000-0000752C0000}"/>
    <cellStyle name="Calculation 6 5 2 2 3 5" xfId="47424" xr:uid="{00000000-0005-0000-0000-0000762C0000}"/>
    <cellStyle name="Calculation 6 5 2 2 3 6" xfId="59988" xr:uid="{00000000-0005-0000-0000-0000772C0000}"/>
    <cellStyle name="Calculation 6 5 2 2 4" xfId="10532" xr:uid="{00000000-0005-0000-0000-0000782C0000}"/>
    <cellStyle name="Calculation 6 5 2 2 4 2" xfId="20312" xr:uid="{00000000-0005-0000-0000-0000792C0000}"/>
    <cellStyle name="Calculation 6 5 2 2 4 3" xfId="20311" xr:uid="{00000000-0005-0000-0000-00007A2C0000}"/>
    <cellStyle name="Calculation 6 5 2 2 4 4" xfId="50037" xr:uid="{00000000-0005-0000-0000-00007B2C0000}"/>
    <cellStyle name="Calculation 6 5 2 2 5" xfId="20302" xr:uid="{00000000-0005-0000-0000-00007C2C0000}"/>
    <cellStyle name="Calculation 6 5 2 2 6" xfId="18378" xr:uid="{00000000-0005-0000-0000-00007D2C0000}"/>
    <cellStyle name="Calculation 6 5 2 3" xfId="4422" xr:uid="{00000000-0005-0000-0000-00007E2C0000}"/>
    <cellStyle name="Calculation 6 5 2 3 2" xfId="7038" xr:uid="{00000000-0005-0000-0000-00007F2C0000}"/>
    <cellStyle name="Calculation 6 5 2 3 2 2" xfId="14016" xr:uid="{00000000-0005-0000-0000-0000802C0000}"/>
    <cellStyle name="Calculation 6 5 2 3 2 2 2" xfId="20316" xr:uid="{00000000-0005-0000-0000-0000812C0000}"/>
    <cellStyle name="Calculation 6 5 2 3 2 2 3" xfId="20315" xr:uid="{00000000-0005-0000-0000-0000822C0000}"/>
    <cellStyle name="Calculation 6 5 2 3 2 2 4" xfId="53521" xr:uid="{00000000-0005-0000-0000-0000832C0000}"/>
    <cellStyle name="Calculation 6 5 2 3 2 3" xfId="20317" xr:uid="{00000000-0005-0000-0000-0000842C0000}"/>
    <cellStyle name="Calculation 6 5 2 3 2 4" xfId="20314" xr:uid="{00000000-0005-0000-0000-0000852C0000}"/>
    <cellStyle name="Calculation 6 5 2 3 2 5" xfId="46553" xr:uid="{00000000-0005-0000-0000-0000862C0000}"/>
    <cellStyle name="Calculation 6 5 2 3 2 6" xfId="59117" xr:uid="{00000000-0005-0000-0000-0000872C0000}"/>
    <cellStyle name="Calculation 6 5 2 3 3" xfId="8789" xr:uid="{00000000-0005-0000-0000-0000882C0000}"/>
    <cellStyle name="Calculation 6 5 2 3 3 2" xfId="15758" xr:uid="{00000000-0005-0000-0000-0000892C0000}"/>
    <cellStyle name="Calculation 6 5 2 3 3 2 2" xfId="20320" xr:uid="{00000000-0005-0000-0000-00008A2C0000}"/>
    <cellStyle name="Calculation 6 5 2 3 3 2 3" xfId="20319" xr:uid="{00000000-0005-0000-0000-00008B2C0000}"/>
    <cellStyle name="Calculation 6 5 2 3 3 2 4" xfId="55263" xr:uid="{00000000-0005-0000-0000-00008C2C0000}"/>
    <cellStyle name="Calculation 6 5 2 3 3 3" xfId="20321" xr:uid="{00000000-0005-0000-0000-00008D2C0000}"/>
    <cellStyle name="Calculation 6 5 2 3 3 4" xfId="20318" xr:uid="{00000000-0005-0000-0000-00008E2C0000}"/>
    <cellStyle name="Calculation 6 5 2 3 3 5" xfId="48295" xr:uid="{00000000-0005-0000-0000-00008F2C0000}"/>
    <cellStyle name="Calculation 6 5 2 3 3 6" xfId="60859" xr:uid="{00000000-0005-0000-0000-0000902C0000}"/>
    <cellStyle name="Calculation 6 5 2 3 4" xfId="11403" xr:uid="{00000000-0005-0000-0000-0000912C0000}"/>
    <cellStyle name="Calculation 6 5 2 3 4 2" xfId="20323" xr:uid="{00000000-0005-0000-0000-0000922C0000}"/>
    <cellStyle name="Calculation 6 5 2 3 4 3" xfId="20322" xr:uid="{00000000-0005-0000-0000-0000932C0000}"/>
    <cellStyle name="Calculation 6 5 2 3 4 4" xfId="50908" xr:uid="{00000000-0005-0000-0000-0000942C0000}"/>
    <cellStyle name="Calculation 6 5 2 3 5" xfId="20324" xr:uid="{00000000-0005-0000-0000-0000952C0000}"/>
    <cellStyle name="Calculation 6 5 2 3 6" xfId="20313" xr:uid="{00000000-0005-0000-0000-0000962C0000}"/>
    <cellStyle name="Calculation 6 5 2 3 7" xfId="43940" xr:uid="{00000000-0005-0000-0000-0000972C0000}"/>
    <cellStyle name="Calculation 6 5 2 3 8" xfId="56504" xr:uid="{00000000-0005-0000-0000-0000982C0000}"/>
    <cellStyle name="Calculation 6 5 2 4" xfId="5293" xr:uid="{00000000-0005-0000-0000-0000992C0000}"/>
    <cellStyle name="Calculation 6 5 2 4 2" xfId="12274" xr:uid="{00000000-0005-0000-0000-00009A2C0000}"/>
    <cellStyle name="Calculation 6 5 2 4 2 2" xfId="20327" xr:uid="{00000000-0005-0000-0000-00009B2C0000}"/>
    <cellStyle name="Calculation 6 5 2 4 2 3" xfId="20326" xr:uid="{00000000-0005-0000-0000-00009C2C0000}"/>
    <cellStyle name="Calculation 6 5 2 4 2 4" xfId="51779" xr:uid="{00000000-0005-0000-0000-00009D2C0000}"/>
    <cellStyle name="Calculation 6 5 2 4 3" xfId="20328" xr:uid="{00000000-0005-0000-0000-00009E2C0000}"/>
    <cellStyle name="Calculation 6 5 2 4 4" xfId="20325" xr:uid="{00000000-0005-0000-0000-00009F2C0000}"/>
    <cellStyle name="Calculation 6 5 2 4 5" xfId="44811" xr:uid="{00000000-0005-0000-0000-0000A02C0000}"/>
    <cellStyle name="Calculation 6 5 2 4 6" xfId="57375" xr:uid="{00000000-0005-0000-0000-0000A12C0000}"/>
    <cellStyle name="Calculation 6 5 2 5" xfId="9660" xr:uid="{00000000-0005-0000-0000-0000A22C0000}"/>
    <cellStyle name="Calculation 6 5 2 5 2" xfId="20330" xr:uid="{00000000-0005-0000-0000-0000A32C0000}"/>
    <cellStyle name="Calculation 6 5 2 5 3" xfId="20329" xr:uid="{00000000-0005-0000-0000-0000A42C0000}"/>
    <cellStyle name="Calculation 6 5 2 5 4" xfId="49166" xr:uid="{00000000-0005-0000-0000-0000A52C0000}"/>
    <cellStyle name="Calculation 6 5 2 6" xfId="20301" xr:uid="{00000000-0005-0000-0000-0000A62C0000}"/>
    <cellStyle name="Calculation 6 5 2 7" xfId="43796" xr:uid="{00000000-0005-0000-0000-0000A72C0000}"/>
    <cellStyle name="Calculation 6 5 3" xfId="3543" xr:uid="{00000000-0005-0000-0000-0000A82C0000}"/>
    <cellStyle name="Calculation 6 5 3 2" xfId="6166" xr:uid="{00000000-0005-0000-0000-0000A92C0000}"/>
    <cellStyle name="Calculation 6 5 3 2 2" xfId="13144" xr:uid="{00000000-0005-0000-0000-0000AA2C0000}"/>
    <cellStyle name="Calculation 6 5 3 2 2 2" xfId="20334" xr:uid="{00000000-0005-0000-0000-0000AB2C0000}"/>
    <cellStyle name="Calculation 6 5 3 2 2 3" xfId="20333" xr:uid="{00000000-0005-0000-0000-0000AC2C0000}"/>
    <cellStyle name="Calculation 6 5 3 2 2 4" xfId="52649" xr:uid="{00000000-0005-0000-0000-0000AD2C0000}"/>
    <cellStyle name="Calculation 6 5 3 2 3" xfId="20335" xr:uid="{00000000-0005-0000-0000-0000AE2C0000}"/>
    <cellStyle name="Calculation 6 5 3 2 4" xfId="20332" xr:uid="{00000000-0005-0000-0000-0000AF2C0000}"/>
    <cellStyle name="Calculation 6 5 3 2 5" xfId="45681" xr:uid="{00000000-0005-0000-0000-0000B02C0000}"/>
    <cellStyle name="Calculation 6 5 3 2 6" xfId="58245" xr:uid="{00000000-0005-0000-0000-0000B12C0000}"/>
    <cellStyle name="Calculation 6 5 3 3" xfId="7910" xr:uid="{00000000-0005-0000-0000-0000B22C0000}"/>
    <cellStyle name="Calculation 6 5 3 3 2" xfId="14886" xr:uid="{00000000-0005-0000-0000-0000B32C0000}"/>
    <cellStyle name="Calculation 6 5 3 3 2 2" xfId="20338" xr:uid="{00000000-0005-0000-0000-0000B42C0000}"/>
    <cellStyle name="Calculation 6 5 3 3 2 3" xfId="20337" xr:uid="{00000000-0005-0000-0000-0000B52C0000}"/>
    <cellStyle name="Calculation 6 5 3 3 2 4" xfId="54391" xr:uid="{00000000-0005-0000-0000-0000B62C0000}"/>
    <cellStyle name="Calculation 6 5 3 3 3" xfId="20339" xr:uid="{00000000-0005-0000-0000-0000B72C0000}"/>
    <cellStyle name="Calculation 6 5 3 3 4" xfId="20336" xr:uid="{00000000-0005-0000-0000-0000B82C0000}"/>
    <cellStyle name="Calculation 6 5 3 3 5" xfId="47423" xr:uid="{00000000-0005-0000-0000-0000B92C0000}"/>
    <cellStyle name="Calculation 6 5 3 3 6" xfId="59987" xr:uid="{00000000-0005-0000-0000-0000BA2C0000}"/>
    <cellStyle name="Calculation 6 5 3 4" xfId="10531" xr:uid="{00000000-0005-0000-0000-0000BB2C0000}"/>
    <cellStyle name="Calculation 6 5 3 4 2" xfId="20341" xr:uid="{00000000-0005-0000-0000-0000BC2C0000}"/>
    <cellStyle name="Calculation 6 5 3 4 3" xfId="20340" xr:uid="{00000000-0005-0000-0000-0000BD2C0000}"/>
    <cellStyle name="Calculation 6 5 3 4 4" xfId="50036" xr:uid="{00000000-0005-0000-0000-0000BE2C0000}"/>
    <cellStyle name="Calculation 6 5 3 5" xfId="20331" xr:uid="{00000000-0005-0000-0000-0000BF2C0000}"/>
    <cellStyle name="Calculation 6 5 3 6" xfId="18375" xr:uid="{00000000-0005-0000-0000-0000C02C0000}"/>
    <cellStyle name="Calculation 6 5 4" xfId="4421" xr:uid="{00000000-0005-0000-0000-0000C12C0000}"/>
    <cellStyle name="Calculation 6 5 4 2" xfId="7037" xr:uid="{00000000-0005-0000-0000-0000C22C0000}"/>
    <cellStyle name="Calculation 6 5 4 2 2" xfId="14015" xr:uid="{00000000-0005-0000-0000-0000C32C0000}"/>
    <cellStyle name="Calculation 6 5 4 2 2 2" xfId="20345" xr:uid="{00000000-0005-0000-0000-0000C42C0000}"/>
    <cellStyle name="Calculation 6 5 4 2 2 3" xfId="20344" xr:uid="{00000000-0005-0000-0000-0000C52C0000}"/>
    <cellStyle name="Calculation 6 5 4 2 2 4" xfId="53520" xr:uid="{00000000-0005-0000-0000-0000C62C0000}"/>
    <cellStyle name="Calculation 6 5 4 2 3" xfId="20346" xr:uid="{00000000-0005-0000-0000-0000C72C0000}"/>
    <cellStyle name="Calculation 6 5 4 2 4" xfId="20343" xr:uid="{00000000-0005-0000-0000-0000C82C0000}"/>
    <cellStyle name="Calculation 6 5 4 2 5" xfId="46552" xr:uid="{00000000-0005-0000-0000-0000C92C0000}"/>
    <cellStyle name="Calculation 6 5 4 2 6" xfId="59116" xr:uid="{00000000-0005-0000-0000-0000CA2C0000}"/>
    <cellStyle name="Calculation 6 5 4 3" xfId="8788" xr:uid="{00000000-0005-0000-0000-0000CB2C0000}"/>
    <cellStyle name="Calculation 6 5 4 3 2" xfId="15757" xr:uid="{00000000-0005-0000-0000-0000CC2C0000}"/>
    <cellStyle name="Calculation 6 5 4 3 2 2" xfId="20349" xr:uid="{00000000-0005-0000-0000-0000CD2C0000}"/>
    <cellStyle name="Calculation 6 5 4 3 2 3" xfId="20348" xr:uid="{00000000-0005-0000-0000-0000CE2C0000}"/>
    <cellStyle name="Calculation 6 5 4 3 2 4" xfId="55262" xr:uid="{00000000-0005-0000-0000-0000CF2C0000}"/>
    <cellStyle name="Calculation 6 5 4 3 3" xfId="20350" xr:uid="{00000000-0005-0000-0000-0000D02C0000}"/>
    <cellStyle name="Calculation 6 5 4 3 4" xfId="20347" xr:uid="{00000000-0005-0000-0000-0000D12C0000}"/>
    <cellStyle name="Calculation 6 5 4 3 5" xfId="48294" xr:uid="{00000000-0005-0000-0000-0000D22C0000}"/>
    <cellStyle name="Calculation 6 5 4 3 6" xfId="60858" xr:uid="{00000000-0005-0000-0000-0000D32C0000}"/>
    <cellStyle name="Calculation 6 5 4 4" xfId="11402" xr:uid="{00000000-0005-0000-0000-0000D42C0000}"/>
    <cellStyle name="Calculation 6 5 4 4 2" xfId="20352" xr:uid="{00000000-0005-0000-0000-0000D52C0000}"/>
    <cellStyle name="Calculation 6 5 4 4 3" xfId="20351" xr:uid="{00000000-0005-0000-0000-0000D62C0000}"/>
    <cellStyle name="Calculation 6 5 4 4 4" xfId="50907" xr:uid="{00000000-0005-0000-0000-0000D72C0000}"/>
    <cellStyle name="Calculation 6 5 4 5" xfId="20353" xr:uid="{00000000-0005-0000-0000-0000D82C0000}"/>
    <cellStyle name="Calculation 6 5 4 6" xfId="20342" xr:uid="{00000000-0005-0000-0000-0000D92C0000}"/>
    <cellStyle name="Calculation 6 5 4 7" xfId="43939" xr:uid="{00000000-0005-0000-0000-0000DA2C0000}"/>
    <cellStyle name="Calculation 6 5 4 8" xfId="56503" xr:uid="{00000000-0005-0000-0000-0000DB2C0000}"/>
    <cellStyle name="Calculation 6 5 5" xfId="5292" xr:uid="{00000000-0005-0000-0000-0000DC2C0000}"/>
    <cellStyle name="Calculation 6 5 5 2" xfId="12273" xr:uid="{00000000-0005-0000-0000-0000DD2C0000}"/>
    <cellStyle name="Calculation 6 5 5 2 2" xfId="20356" xr:uid="{00000000-0005-0000-0000-0000DE2C0000}"/>
    <cellStyle name="Calculation 6 5 5 2 3" xfId="20355" xr:uid="{00000000-0005-0000-0000-0000DF2C0000}"/>
    <cellStyle name="Calculation 6 5 5 2 4" xfId="51778" xr:uid="{00000000-0005-0000-0000-0000E02C0000}"/>
    <cellStyle name="Calculation 6 5 5 3" xfId="20357" xr:uid="{00000000-0005-0000-0000-0000E12C0000}"/>
    <cellStyle name="Calculation 6 5 5 4" xfId="20354" xr:uid="{00000000-0005-0000-0000-0000E22C0000}"/>
    <cellStyle name="Calculation 6 5 5 5" xfId="44810" xr:uid="{00000000-0005-0000-0000-0000E32C0000}"/>
    <cellStyle name="Calculation 6 5 5 6" xfId="57374" xr:uid="{00000000-0005-0000-0000-0000E42C0000}"/>
    <cellStyle name="Calculation 6 5 6" xfId="9659" xr:uid="{00000000-0005-0000-0000-0000E52C0000}"/>
    <cellStyle name="Calculation 6 5 6 2" xfId="20359" xr:uid="{00000000-0005-0000-0000-0000E62C0000}"/>
    <cellStyle name="Calculation 6 5 6 3" xfId="20358" xr:uid="{00000000-0005-0000-0000-0000E72C0000}"/>
    <cellStyle name="Calculation 6 5 6 4" xfId="49165" xr:uid="{00000000-0005-0000-0000-0000E82C0000}"/>
    <cellStyle name="Calculation 6 5 7" xfId="20300" xr:uid="{00000000-0005-0000-0000-0000E92C0000}"/>
    <cellStyle name="Calculation 6 5 8" xfId="43795" xr:uid="{00000000-0005-0000-0000-0000EA2C0000}"/>
    <cellStyle name="Calculation 6 6" xfId="1556" xr:uid="{00000000-0005-0000-0000-0000EB2C0000}"/>
    <cellStyle name="Calculation 6 6 2" xfId="1557" xr:uid="{00000000-0005-0000-0000-0000EC2C0000}"/>
    <cellStyle name="Calculation 6 6 2 2" xfId="3546" xr:uid="{00000000-0005-0000-0000-0000ED2C0000}"/>
    <cellStyle name="Calculation 6 6 2 2 2" xfId="6169" xr:uid="{00000000-0005-0000-0000-0000EE2C0000}"/>
    <cellStyle name="Calculation 6 6 2 2 2 2" xfId="13147" xr:uid="{00000000-0005-0000-0000-0000EF2C0000}"/>
    <cellStyle name="Calculation 6 6 2 2 2 2 2" xfId="20365" xr:uid="{00000000-0005-0000-0000-0000F02C0000}"/>
    <cellStyle name="Calculation 6 6 2 2 2 2 3" xfId="20364" xr:uid="{00000000-0005-0000-0000-0000F12C0000}"/>
    <cellStyle name="Calculation 6 6 2 2 2 2 4" xfId="52652" xr:uid="{00000000-0005-0000-0000-0000F22C0000}"/>
    <cellStyle name="Calculation 6 6 2 2 2 3" xfId="20366" xr:uid="{00000000-0005-0000-0000-0000F32C0000}"/>
    <cellStyle name="Calculation 6 6 2 2 2 4" xfId="20363" xr:uid="{00000000-0005-0000-0000-0000F42C0000}"/>
    <cellStyle name="Calculation 6 6 2 2 2 5" xfId="45684" xr:uid="{00000000-0005-0000-0000-0000F52C0000}"/>
    <cellStyle name="Calculation 6 6 2 2 2 6" xfId="58248" xr:uid="{00000000-0005-0000-0000-0000F62C0000}"/>
    <cellStyle name="Calculation 6 6 2 2 3" xfId="7913" xr:uid="{00000000-0005-0000-0000-0000F72C0000}"/>
    <cellStyle name="Calculation 6 6 2 2 3 2" xfId="14889" xr:uid="{00000000-0005-0000-0000-0000F82C0000}"/>
    <cellStyle name="Calculation 6 6 2 2 3 2 2" xfId="20369" xr:uid="{00000000-0005-0000-0000-0000F92C0000}"/>
    <cellStyle name="Calculation 6 6 2 2 3 2 3" xfId="20368" xr:uid="{00000000-0005-0000-0000-0000FA2C0000}"/>
    <cellStyle name="Calculation 6 6 2 2 3 2 4" xfId="54394" xr:uid="{00000000-0005-0000-0000-0000FB2C0000}"/>
    <cellStyle name="Calculation 6 6 2 2 3 3" xfId="20370" xr:uid="{00000000-0005-0000-0000-0000FC2C0000}"/>
    <cellStyle name="Calculation 6 6 2 2 3 4" xfId="20367" xr:uid="{00000000-0005-0000-0000-0000FD2C0000}"/>
    <cellStyle name="Calculation 6 6 2 2 3 5" xfId="47426" xr:uid="{00000000-0005-0000-0000-0000FE2C0000}"/>
    <cellStyle name="Calculation 6 6 2 2 3 6" xfId="59990" xr:uid="{00000000-0005-0000-0000-0000FF2C0000}"/>
    <cellStyle name="Calculation 6 6 2 2 4" xfId="10534" xr:uid="{00000000-0005-0000-0000-0000002D0000}"/>
    <cellStyle name="Calculation 6 6 2 2 4 2" xfId="20372" xr:uid="{00000000-0005-0000-0000-0000012D0000}"/>
    <cellStyle name="Calculation 6 6 2 2 4 3" xfId="20371" xr:uid="{00000000-0005-0000-0000-0000022D0000}"/>
    <cellStyle name="Calculation 6 6 2 2 4 4" xfId="50039" xr:uid="{00000000-0005-0000-0000-0000032D0000}"/>
    <cellStyle name="Calculation 6 6 2 2 5" xfId="20362" xr:uid="{00000000-0005-0000-0000-0000042D0000}"/>
    <cellStyle name="Calculation 6 6 2 2 6" xfId="18382" xr:uid="{00000000-0005-0000-0000-0000052D0000}"/>
    <cellStyle name="Calculation 6 6 2 3" xfId="4424" xr:uid="{00000000-0005-0000-0000-0000062D0000}"/>
    <cellStyle name="Calculation 6 6 2 3 2" xfId="7040" xr:uid="{00000000-0005-0000-0000-0000072D0000}"/>
    <cellStyle name="Calculation 6 6 2 3 2 2" xfId="14018" xr:uid="{00000000-0005-0000-0000-0000082D0000}"/>
    <cellStyle name="Calculation 6 6 2 3 2 2 2" xfId="20376" xr:uid="{00000000-0005-0000-0000-0000092D0000}"/>
    <cellStyle name="Calculation 6 6 2 3 2 2 3" xfId="20375" xr:uid="{00000000-0005-0000-0000-00000A2D0000}"/>
    <cellStyle name="Calculation 6 6 2 3 2 2 4" xfId="53523" xr:uid="{00000000-0005-0000-0000-00000B2D0000}"/>
    <cellStyle name="Calculation 6 6 2 3 2 3" xfId="20377" xr:uid="{00000000-0005-0000-0000-00000C2D0000}"/>
    <cellStyle name="Calculation 6 6 2 3 2 4" xfId="20374" xr:uid="{00000000-0005-0000-0000-00000D2D0000}"/>
    <cellStyle name="Calculation 6 6 2 3 2 5" xfId="46555" xr:uid="{00000000-0005-0000-0000-00000E2D0000}"/>
    <cellStyle name="Calculation 6 6 2 3 2 6" xfId="59119" xr:uid="{00000000-0005-0000-0000-00000F2D0000}"/>
    <cellStyle name="Calculation 6 6 2 3 3" xfId="8791" xr:uid="{00000000-0005-0000-0000-0000102D0000}"/>
    <cellStyle name="Calculation 6 6 2 3 3 2" xfId="15760" xr:uid="{00000000-0005-0000-0000-0000112D0000}"/>
    <cellStyle name="Calculation 6 6 2 3 3 2 2" xfId="20380" xr:uid="{00000000-0005-0000-0000-0000122D0000}"/>
    <cellStyle name="Calculation 6 6 2 3 3 2 3" xfId="20379" xr:uid="{00000000-0005-0000-0000-0000132D0000}"/>
    <cellStyle name="Calculation 6 6 2 3 3 2 4" xfId="55265" xr:uid="{00000000-0005-0000-0000-0000142D0000}"/>
    <cellStyle name="Calculation 6 6 2 3 3 3" xfId="20381" xr:uid="{00000000-0005-0000-0000-0000152D0000}"/>
    <cellStyle name="Calculation 6 6 2 3 3 4" xfId="20378" xr:uid="{00000000-0005-0000-0000-0000162D0000}"/>
    <cellStyle name="Calculation 6 6 2 3 3 5" xfId="48297" xr:uid="{00000000-0005-0000-0000-0000172D0000}"/>
    <cellStyle name="Calculation 6 6 2 3 3 6" xfId="60861" xr:uid="{00000000-0005-0000-0000-0000182D0000}"/>
    <cellStyle name="Calculation 6 6 2 3 4" xfId="11405" xr:uid="{00000000-0005-0000-0000-0000192D0000}"/>
    <cellStyle name="Calculation 6 6 2 3 4 2" xfId="20383" xr:uid="{00000000-0005-0000-0000-00001A2D0000}"/>
    <cellStyle name="Calculation 6 6 2 3 4 3" xfId="20382" xr:uid="{00000000-0005-0000-0000-00001B2D0000}"/>
    <cellStyle name="Calculation 6 6 2 3 4 4" xfId="50910" xr:uid="{00000000-0005-0000-0000-00001C2D0000}"/>
    <cellStyle name="Calculation 6 6 2 3 5" xfId="20384" xr:uid="{00000000-0005-0000-0000-00001D2D0000}"/>
    <cellStyle name="Calculation 6 6 2 3 6" xfId="20373" xr:uid="{00000000-0005-0000-0000-00001E2D0000}"/>
    <cellStyle name="Calculation 6 6 2 3 7" xfId="43942" xr:uid="{00000000-0005-0000-0000-00001F2D0000}"/>
    <cellStyle name="Calculation 6 6 2 3 8" xfId="56506" xr:uid="{00000000-0005-0000-0000-0000202D0000}"/>
    <cellStyle name="Calculation 6 6 2 4" xfId="5295" xr:uid="{00000000-0005-0000-0000-0000212D0000}"/>
    <cellStyle name="Calculation 6 6 2 4 2" xfId="12276" xr:uid="{00000000-0005-0000-0000-0000222D0000}"/>
    <cellStyle name="Calculation 6 6 2 4 2 2" xfId="20387" xr:uid="{00000000-0005-0000-0000-0000232D0000}"/>
    <cellStyle name="Calculation 6 6 2 4 2 3" xfId="20386" xr:uid="{00000000-0005-0000-0000-0000242D0000}"/>
    <cellStyle name="Calculation 6 6 2 4 2 4" xfId="51781" xr:uid="{00000000-0005-0000-0000-0000252D0000}"/>
    <cellStyle name="Calculation 6 6 2 4 3" xfId="20388" xr:uid="{00000000-0005-0000-0000-0000262D0000}"/>
    <cellStyle name="Calculation 6 6 2 4 4" xfId="20385" xr:uid="{00000000-0005-0000-0000-0000272D0000}"/>
    <cellStyle name="Calculation 6 6 2 4 5" xfId="44813" xr:uid="{00000000-0005-0000-0000-0000282D0000}"/>
    <cellStyle name="Calculation 6 6 2 4 6" xfId="57377" xr:uid="{00000000-0005-0000-0000-0000292D0000}"/>
    <cellStyle name="Calculation 6 6 2 5" xfId="9662" xr:uid="{00000000-0005-0000-0000-00002A2D0000}"/>
    <cellStyle name="Calculation 6 6 2 5 2" xfId="20390" xr:uid="{00000000-0005-0000-0000-00002B2D0000}"/>
    <cellStyle name="Calculation 6 6 2 5 3" xfId="20389" xr:uid="{00000000-0005-0000-0000-00002C2D0000}"/>
    <cellStyle name="Calculation 6 6 2 5 4" xfId="49168" xr:uid="{00000000-0005-0000-0000-00002D2D0000}"/>
    <cellStyle name="Calculation 6 6 2 6" xfId="20361" xr:uid="{00000000-0005-0000-0000-00002E2D0000}"/>
    <cellStyle name="Calculation 6 6 2 7" xfId="16649" xr:uid="{00000000-0005-0000-0000-00002F2D0000}"/>
    <cellStyle name="Calculation 6 6 3" xfId="3545" xr:uid="{00000000-0005-0000-0000-0000302D0000}"/>
    <cellStyle name="Calculation 6 6 3 2" xfId="6168" xr:uid="{00000000-0005-0000-0000-0000312D0000}"/>
    <cellStyle name="Calculation 6 6 3 2 2" xfId="13146" xr:uid="{00000000-0005-0000-0000-0000322D0000}"/>
    <cellStyle name="Calculation 6 6 3 2 2 2" xfId="20394" xr:uid="{00000000-0005-0000-0000-0000332D0000}"/>
    <cellStyle name="Calculation 6 6 3 2 2 3" xfId="20393" xr:uid="{00000000-0005-0000-0000-0000342D0000}"/>
    <cellStyle name="Calculation 6 6 3 2 2 4" xfId="52651" xr:uid="{00000000-0005-0000-0000-0000352D0000}"/>
    <cellStyle name="Calculation 6 6 3 2 3" xfId="20395" xr:uid="{00000000-0005-0000-0000-0000362D0000}"/>
    <cellStyle name="Calculation 6 6 3 2 4" xfId="20392" xr:uid="{00000000-0005-0000-0000-0000372D0000}"/>
    <cellStyle name="Calculation 6 6 3 2 5" xfId="45683" xr:uid="{00000000-0005-0000-0000-0000382D0000}"/>
    <cellStyle name="Calculation 6 6 3 2 6" xfId="58247" xr:uid="{00000000-0005-0000-0000-0000392D0000}"/>
    <cellStyle name="Calculation 6 6 3 3" xfId="7912" xr:uid="{00000000-0005-0000-0000-00003A2D0000}"/>
    <cellStyle name="Calculation 6 6 3 3 2" xfId="14888" xr:uid="{00000000-0005-0000-0000-00003B2D0000}"/>
    <cellStyle name="Calculation 6 6 3 3 2 2" xfId="20398" xr:uid="{00000000-0005-0000-0000-00003C2D0000}"/>
    <cellStyle name="Calculation 6 6 3 3 2 3" xfId="20397" xr:uid="{00000000-0005-0000-0000-00003D2D0000}"/>
    <cellStyle name="Calculation 6 6 3 3 2 4" xfId="54393" xr:uid="{00000000-0005-0000-0000-00003E2D0000}"/>
    <cellStyle name="Calculation 6 6 3 3 3" xfId="20399" xr:uid="{00000000-0005-0000-0000-00003F2D0000}"/>
    <cellStyle name="Calculation 6 6 3 3 4" xfId="20396" xr:uid="{00000000-0005-0000-0000-0000402D0000}"/>
    <cellStyle name="Calculation 6 6 3 3 5" xfId="47425" xr:uid="{00000000-0005-0000-0000-0000412D0000}"/>
    <cellStyle name="Calculation 6 6 3 3 6" xfId="59989" xr:uid="{00000000-0005-0000-0000-0000422D0000}"/>
    <cellStyle name="Calculation 6 6 3 4" xfId="10533" xr:uid="{00000000-0005-0000-0000-0000432D0000}"/>
    <cellStyle name="Calculation 6 6 3 4 2" xfId="20401" xr:uid="{00000000-0005-0000-0000-0000442D0000}"/>
    <cellStyle name="Calculation 6 6 3 4 3" xfId="20400" xr:uid="{00000000-0005-0000-0000-0000452D0000}"/>
    <cellStyle name="Calculation 6 6 3 4 4" xfId="50038" xr:uid="{00000000-0005-0000-0000-0000462D0000}"/>
    <cellStyle name="Calculation 6 6 3 5" xfId="20391" xr:uid="{00000000-0005-0000-0000-0000472D0000}"/>
    <cellStyle name="Calculation 6 6 3 6" xfId="18379" xr:uid="{00000000-0005-0000-0000-0000482D0000}"/>
    <cellStyle name="Calculation 6 6 4" xfId="4423" xr:uid="{00000000-0005-0000-0000-0000492D0000}"/>
    <cellStyle name="Calculation 6 6 4 2" xfId="7039" xr:uid="{00000000-0005-0000-0000-00004A2D0000}"/>
    <cellStyle name="Calculation 6 6 4 2 2" xfId="14017" xr:uid="{00000000-0005-0000-0000-00004B2D0000}"/>
    <cellStyle name="Calculation 6 6 4 2 2 2" xfId="20405" xr:uid="{00000000-0005-0000-0000-00004C2D0000}"/>
    <cellStyle name="Calculation 6 6 4 2 2 3" xfId="20404" xr:uid="{00000000-0005-0000-0000-00004D2D0000}"/>
    <cellStyle name="Calculation 6 6 4 2 2 4" xfId="53522" xr:uid="{00000000-0005-0000-0000-00004E2D0000}"/>
    <cellStyle name="Calculation 6 6 4 2 3" xfId="20406" xr:uid="{00000000-0005-0000-0000-00004F2D0000}"/>
    <cellStyle name="Calculation 6 6 4 2 4" xfId="20403" xr:uid="{00000000-0005-0000-0000-0000502D0000}"/>
    <cellStyle name="Calculation 6 6 4 2 5" xfId="46554" xr:uid="{00000000-0005-0000-0000-0000512D0000}"/>
    <cellStyle name="Calculation 6 6 4 2 6" xfId="59118" xr:uid="{00000000-0005-0000-0000-0000522D0000}"/>
    <cellStyle name="Calculation 6 6 4 3" xfId="8790" xr:uid="{00000000-0005-0000-0000-0000532D0000}"/>
    <cellStyle name="Calculation 6 6 4 3 2" xfId="15759" xr:uid="{00000000-0005-0000-0000-0000542D0000}"/>
    <cellStyle name="Calculation 6 6 4 3 2 2" xfId="20409" xr:uid="{00000000-0005-0000-0000-0000552D0000}"/>
    <cellStyle name="Calculation 6 6 4 3 2 3" xfId="20408" xr:uid="{00000000-0005-0000-0000-0000562D0000}"/>
    <cellStyle name="Calculation 6 6 4 3 2 4" xfId="55264" xr:uid="{00000000-0005-0000-0000-0000572D0000}"/>
    <cellStyle name="Calculation 6 6 4 3 3" xfId="20410" xr:uid="{00000000-0005-0000-0000-0000582D0000}"/>
    <cellStyle name="Calculation 6 6 4 3 4" xfId="20407" xr:uid="{00000000-0005-0000-0000-0000592D0000}"/>
    <cellStyle name="Calculation 6 6 4 3 5" xfId="48296" xr:uid="{00000000-0005-0000-0000-00005A2D0000}"/>
    <cellStyle name="Calculation 6 6 4 3 6" xfId="60860" xr:uid="{00000000-0005-0000-0000-00005B2D0000}"/>
    <cellStyle name="Calculation 6 6 4 4" xfId="11404" xr:uid="{00000000-0005-0000-0000-00005C2D0000}"/>
    <cellStyle name="Calculation 6 6 4 4 2" xfId="20412" xr:uid="{00000000-0005-0000-0000-00005D2D0000}"/>
    <cellStyle name="Calculation 6 6 4 4 3" xfId="20411" xr:uid="{00000000-0005-0000-0000-00005E2D0000}"/>
    <cellStyle name="Calculation 6 6 4 4 4" xfId="50909" xr:uid="{00000000-0005-0000-0000-00005F2D0000}"/>
    <cellStyle name="Calculation 6 6 4 5" xfId="20413" xr:uid="{00000000-0005-0000-0000-0000602D0000}"/>
    <cellStyle name="Calculation 6 6 4 6" xfId="20402" xr:uid="{00000000-0005-0000-0000-0000612D0000}"/>
    <cellStyle name="Calculation 6 6 4 7" xfId="43941" xr:uid="{00000000-0005-0000-0000-0000622D0000}"/>
    <cellStyle name="Calculation 6 6 4 8" xfId="56505" xr:uid="{00000000-0005-0000-0000-0000632D0000}"/>
    <cellStyle name="Calculation 6 6 5" xfId="5294" xr:uid="{00000000-0005-0000-0000-0000642D0000}"/>
    <cellStyle name="Calculation 6 6 5 2" xfId="12275" xr:uid="{00000000-0005-0000-0000-0000652D0000}"/>
    <cellStyle name="Calculation 6 6 5 2 2" xfId="20416" xr:uid="{00000000-0005-0000-0000-0000662D0000}"/>
    <cellStyle name="Calculation 6 6 5 2 3" xfId="20415" xr:uid="{00000000-0005-0000-0000-0000672D0000}"/>
    <cellStyle name="Calculation 6 6 5 2 4" xfId="51780" xr:uid="{00000000-0005-0000-0000-0000682D0000}"/>
    <cellStyle name="Calculation 6 6 5 3" xfId="20417" xr:uid="{00000000-0005-0000-0000-0000692D0000}"/>
    <cellStyle name="Calculation 6 6 5 4" xfId="20414" xr:uid="{00000000-0005-0000-0000-00006A2D0000}"/>
    <cellStyle name="Calculation 6 6 5 5" xfId="44812" xr:uid="{00000000-0005-0000-0000-00006B2D0000}"/>
    <cellStyle name="Calculation 6 6 5 6" xfId="57376" xr:uid="{00000000-0005-0000-0000-00006C2D0000}"/>
    <cellStyle name="Calculation 6 6 6" xfId="9661" xr:uid="{00000000-0005-0000-0000-00006D2D0000}"/>
    <cellStyle name="Calculation 6 6 6 2" xfId="20419" xr:uid="{00000000-0005-0000-0000-00006E2D0000}"/>
    <cellStyle name="Calculation 6 6 6 3" xfId="20418" xr:uid="{00000000-0005-0000-0000-00006F2D0000}"/>
    <cellStyle name="Calculation 6 6 6 4" xfId="49167" xr:uid="{00000000-0005-0000-0000-0000702D0000}"/>
    <cellStyle name="Calculation 6 6 7" xfId="20360" xr:uid="{00000000-0005-0000-0000-0000712D0000}"/>
    <cellStyle name="Calculation 6 6 8" xfId="16648" xr:uid="{00000000-0005-0000-0000-0000722D0000}"/>
    <cellStyle name="Calculation 6 7" xfId="1558" xr:uid="{00000000-0005-0000-0000-0000732D0000}"/>
    <cellStyle name="Calculation 6 7 2" xfId="3547" xr:uid="{00000000-0005-0000-0000-0000742D0000}"/>
    <cellStyle name="Calculation 6 7 2 2" xfId="6170" xr:uid="{00000000-0005-0000-0000-0000752D0000}"/>
    <cellStyle name="Calculation 6 7 2 2 2" xfId="13148" xr:uid="{00000000-0005-0000-0000-0000762D0000}"/>
    <cellStyle name="Calculation 6 7 2 2 2 2" xfId="20424" xr:uid="{00000000-0005-0000-0000-0000772D0000}"/>
    <cellStyle name="Calculation 6 7 2 2 2 3" xfId="20423" xr:uid="{00000000-0005-0000-0000-0000782D0000}"/>
    <cellStyle name="Calculation 6 7 2 2 2 4" xfId="52653" xr:uid="{00000000-0005-0000-0000-0000792D0000}"/>
    <cellStyle name="Calculation 6 7 2 2 3" xfId="20425" xr:uid="{00000000-0005-0000-0000-00007A2D0000}"/>
    <cellStyle name="Calculation 6 7 2 2 4" xfId="20422" xr:uid="{00000000-0005-0000-0000-00007B2D0000}"/>
    <cellStyle name="Calculation 6 7 2 2 5" xfId="45685" xr:uid="{00000000-0005-0000-0000-00007C2D0000}"/>
    <cellStyle name="Calculation 6 7 2 2 6" xfId="58249" xr:uid="{00000000-0005-0000-0000-00007D2D0000}"/>
    <cellStyle name="Calculation 6 7 2 3" xfId="7914" xr:uid="{00000000-0005-0000-0000-00007E2D0000}"/>
    <cellStyle name="Calculation 6 7 2 3 2" xfId="14890" xr:uid="{00000000-0005-0000-0000-00007F2D0000}"/>
    <cellStyle name="Calculation 6 7 2 3 2 2" xfId="20428" xr:uid="{00000000-0005-0000-0000-0000802D0000}"/>
    <cellStyle name="Calculation 6 7 2 3 2 3" xfId="20427" xr:uid="{00000000-0005-0000-0000-0000812D0000}"/>
    <cellStyle name="Calculation 6 7 2 3 2 4" xfId="54395" xr:uid="{00000000-0005-0000-0000-0000822D0000}"/>
    <cellStyle name="Calculation 6 7 2 3 3" xfId="20429" xr:uid="{00000000-0005-0000-0000-0000832D0000}"/>
    <cellStyle name="Calculation 6 7 2 3 4" xfId="20426" xr:uid="{00000000-0005-0000-0000-0000842D0000}"/>
    <cellStyle name="Calculation 6 7 2 3 5" xfId="47427" xr:uid="{00000000-0005-0000-0000-0000852D0000}"/>
    <cellStyle name="Calculation 6 7 2 3 6" xfId="59991" xr:uid="{00000000-0005-0000-0000-0000862D0000}"/>
    <cellStyle name="Calculation 6 7 2 4" xfId="10535" xr:uid="{00000000-0005-0000-0000-0000872D0000}"/>
    <cellStyle name="Calculation 6 7 2 4 2" xfId="20431" xr:uid="{00000000-0005-0000-0000-0000882D0000}"/>
    <cellStyle name="Calculation 6 7 2 4 3" xfId="20430" xr:uid="{00000000-0005-0000-0000-0000892D0000}"/>
    <cellStyle name="Calculation 6 7 2 4 4" xfId="50040" xr:uid="{00000000-0005-0000-0000-00008A2D0000}"/>
    <cellStyle name="Calculation 6 7 2 5" xfId="20421" xr:uid="{00000000-0005-0000-0000-00008B2D0000}"/>
    <cellStyle name="Calculation 6 7 2 6" xfId="19109" xr:uid="{00000000-0005-0000-0000-00008C2D0000}"/>
    <cellStyle name="Calculation 6 7 3" xfId="4425" xr:uid="{00000000-0005-0000-0000-00008D2D0000}"/>
    <cellStyle name="Calculation 6 7 3 2" xfId="7041" xr:uid="{00000000-0005-0000-0000-00008E2D0000}"/>
    <cellStyle name="Calculation 6 7 3 2 2" xfId="14019" xr:uid="{00000000-0005-0000-0000-00008F2D0000}"/>
    <cellStyle name="Calculation 6 7 3 2 2 2" xfId="20435" xr:uid="{00000000-0005-0000-0000-0000902D0000}"/>
    <cellStyle name="Calculation 6 7 3 2 2 3" xfId="20434" xr:uid="{00000000-0005-0000-0000-0000912D0000}"/>
    <cellStyle name="Calculation 6 7 3 2 2 4" xfId="53524" xr:uid="{00000000-0005-0000-0000-0000922D0000}"/>
    <cellStyle name="Calculation 6 7 3 2 3" xfId="20436" xr:uid="{00000000-0005-0000-0000-0000932D0000}"/>
    <cellStyle name="Calculation 6 7 3 2 4" xfId="20433" xr:uid="{00000000-0005-0000-0000-0000942D0000}"/>
    <cellStyle name="Calculation 6 7 3 2 5" xfId="46556" xr:uid="{00000000-0005-0000-0000-0000952D0000}"/>
    <cellStyle name="Calculation 6 7 3 2 6" xfId="59120" xr:uid="{00000000-0005-0000-0000-0000962D0000}"/>
    <cellStyle name="Calculation 6 7 3 3" xfId="8792" xr:uid="{00000000-0005-0000-0000-0000972D0000}"/>
    <cellStyle name="Calculation 6 7 3 3 2" xfId="15761" xr:uid="{00000000-0005-0000-0000-0000982D0000}"/>
    <cellStyle name="Calculation 6 7 3 3 2 2" xfId="20439" xr:uid="{00000000-0005-0000-0000-0000992D0000}"/>
    <cellStyle name="Calculation 6 7 3 3 2 3" xfId="20438" xr:uid="{00000000-0005-0000-0000-00009A2D0000}"/>
    <cellStyle name="Calculation 6 7 3 3 2 4" xfId="55266" xr:uid="{00000000-0005-0000-0000-00009B2D0000}"/>
    <cellStyle name="Calculation 6 7 3 3 3" xfId="20440" xr:uid="{00000000-0005-0000-0000-00009C2D0000}"/>
    <cellStyle name="Calculation 6 7 3 3 4" xfId="20437" xr:uid="{00000000-0005-0000-0000-00009D2D0000}"/>
    <cellStyle name="Calculation 6 7 3 3 5" xfId="48298" xr:uid="{00000000-0005-0000-0000-00009E2D0000}"/>
    <cellStyle name="Calculation 6 7 3 3 6" xfId="60862" xr:uid="{00000000-0005-0000-0000-00009F2D0000}"/>
    <cellStyle name="Calculation 6 7 3 4" xfId="11406" xr:uid="{00000000-0005-0000-0000-0000A02D0000}"/>
    <cellStyle name="Calculation 6 7 3 4 2" xfId="20442" xr:uid="{00000000-0005-0000-0000-0000A12D0000}"/>
    <cellStyle name="Calculation 6 7 3 4 3" xfId="20441" xr:uid="{00000000-0005-0000-0000-0000A22D0000}"/>
    <cellStyle name="Calculation 6 7 3 4 4" xfId="50911" xr:uid="{00000000-0005-0000-0000-0000A32D0000}"/>
    <cellStyle name="Calculation 6 7 3 5" xfId="20443" xr:uid="{00000000-0005-0000-0000-0000A42D0000}"/>
    <cellStyle name="Calculation 6 7 3 6" xfId="20432" xr:uid="{00000000-0005-0000-0000-0000A52D0000}"/>
    <cellStyle name="Calculation 6 7 3 7" xfId="43943" xr:uid="{00000000-0005-0000-0000-0000A62D0000}"/>
    <cellStyle name="Calculation 6 7 3 8" xfId="56507" xr:uid="{00000000-0005-0000-0000-0000A72D0000}"/>
    <cellStyle name="Calculation 6 7 4" xfId="5296" xr:uid="{00000000-0005-0000-0000-0000A82D0000}"/>
    <cellStyle name="Calculation 6 7 4 2" xfId="12277" xr:uid="{00000000-0005-0000-0000-0000A92D0000}"/>
    <cellStyle name="Calculation 6 7 4 2 2" xfId="20446" xr:uid="{00000000-0005-0000-0000-0000AA2D0000}"/>
    <cellStyle name="Calculation 6 7 4 2 3" xfId="20445" xr:uid="{00000000-0005-0000-0000-0000AB2D0000}"/>
    <cellStyle name="Calculation 6 7 4 2 4" xfId="51782" xr:uid="{00000000-0005-0000-0000-0000AC2D0000}"/>
    <cellStyle name="Calculation 6 7 4 3" xfId="20447" xr:uid="{00000000-0005-0000-0000-0000AD2D0000}"/>
    <cellStyle name="Calculation 6 7 4 4" xfId="20444" xr:uid="{00000000-0005-0000-0000-0000AE2D0000}"/>
    <cellStyle name="Calculation 6 7 4 5" xfId="44814" xr:uid="{00000000-0005-0000-0000-0000AF2D0000}"/>
    <cellStyle name="Calculation 6 7 4 6" xfId="57378" xr:uid="{00000000-0005-0000-0000-0000B02D0000}"/>
    <cellStyle name="Calculation 6 7 5" xfId="9663" xr:uid="{00000000-0005-0000-0000-0000B12D0000}"/>
    <cellStyle name="Calculation 6 7 5 2" xfId="20449" xr:uid="{00000000-0005-0000-0000-0000B22D0000}"/>
    <cellStyle name="Calculation 6 7 5 3" xfId="20448" xr:uid="{00000000-0005-0000-0000-0000B32D0000}"/>
    <cellStyle name="Calculation 6 7 5 4" xfId="49169" xr:uid="{00000000-0005-0000-0000-0000B42D0000}"/>
    <cellStyle name="Calculation 6 7 6" xfId="20420" xr:uid="{00000000-0005-0000-0000-0000B52D0000}"/>
    <cellStyle name="Calculation 6 7 7" xfId="43793" xr:uid="{00000000-0005-0000-0000-0000B62D0000}"/>
    <cellStyle name="Calculation 6 8" xfId="1559" xr:uid="{00000000-0005-0000-0000-0000B72D0000}"/>
    <cellStyle name="Calculation 6 8 2" xfId="3548" xr:uid="{00000000-0005-0000-0000-0000B82D0000}"/>
    <cellStyle name="Calculation 6 8 2 2" xfId="6171" xr:uid="{00000000-0005-0000-0000-0000B92D0000}"/>
    <cellStyle name="Calculation 6 8 2 2 2" xfId="13149" xr:uid="{00000000-0005-0000-0000-0000BA2D0000}"/>
    <cellStyle name="Calculation 6 8 2 2 2 2" xfId="20454" xr:uid="{00000000-0005-0000-0000-0000BB2D0000}"/>
    <cellStyle name="Calculation 6 8 2 2 2 3" xfId="20453" xr:uid="{00000000-0005-0000-0000-0000BC2D0000}"/>
    <cellStyle name="Calculation 6 8 2 2 2 4" xfId="52654" xr:uid="{00000000-0005-0000-0000-0000BD2D0000}"/>
    <cellStyle name="Calculation 6 8 2 2 3" xfId="20455" xr:uid="{00000000-0005-0000-0000-0000BE2D0000}"/>
    <cellStyle name="Calculation 6 8 2 2 4" xfId="20452" xr:uid="{00000000-0005-0000-0000-0000BF2D0000}"/>
    <cellStyle name="Calculation 6 8 2 2 5" xfId="45686" xr:uid="{00000000-0005-0000-0000-0000C02D0000}"/>
    <cellStyle name="Calculation 6 8 2 2 6" xfId="58250" xr:uid="{00000000-0005-0000-0000-0000C12D0000}"/>
    <cellStyle name="Calculation 6 8 2 3" xfId="7915" xr:uid="{00000000-0005-0000-0000-0000C22D0000}"/>
    <cellStyle name="Calculation 6 8 2 3 2" xfId="14891" xr:uid="{00000000-0005-0000-0000-0000C32D0000}"/>
    <cellStyle name="Calculation 6 8 2 3 2 2" xfId="20458" xr:uid="{00000000-0005-0000-0000-0000C42D0000}"/>
    <cellStyle name="Calculation 6 8 2 3 2 3" xfId="20457" xr:uid="{00000000-0005-0000-0000-0000C52D0000}"/>
    <cellStyle name="Calculation 6 8 2 3 2 4" xfId="54396" xr:uid="{00000000-0005-0000-0000-0000C62D0000}"/>
    <cellStyle name="Calculation 6 8 2 3 3" xfId="20459" xr:uid="{00000000-0005-0000-0000-0000C72D0000}"/>
    <cellStyle name="Calculation 6 8 2 3 4" xfId="20456" xr:uid="{00000000-0005-0000-0000-0000C82D0000}"/>
    <cellStyle name="Calculation 6 8 2 3 5" xfId="47428" xr:uid="{00000000-0005-0000-0000-0000C92D0000}"/>
    <cellStyle name="Calculation 6 8 2 3 6" xfId="59992" xr:uid="{00000000-0005-0000-0000-0000CA2D0000}"/>
    <cellStyle name="Calculation 6 8 2 4" xfId="10536" xr:uid="{00000000-0005-0000-0000-0000CB2D0000}"/>
    <cellStyle name="Calculation 6 8 2 4 2" xfId="20461" xr:uid="{00000000-0005-0000-0000-0000CC2D0000}"/>
    <cellStyle name="Calculation 6 8 2 4 3" xfId="20460" xr:uid="{00000000-0005-0000-0000-0000CD2D0000}"/>
    <cellStyle name="Calculation 6 8 2 4 4" xfId="50041" xr:uid="{00000000-0005-0000-0000-0000CE2D0000}"/>
    <cellStyle name="Calculation 6 8 2 5" xfId="20451" xr:uid="{00000000-0005-0000-0000-0000CF2D0000}"/>
    <cellStyle name="Calculation 6 8 2 6" xfId="18384" xr:uid="{00000000-0005-0000-0000-0000D02D0000}"/>
    <cellStyle name="Calculation 6 8 3" xfId="4426" xr:uid="{00000000-0005-0000-0000-0000D12D0000}"/>
    <cellStyle name="Calculation 6 8 3 2" xfId="7042" xr:uid="{00000000-0005-0000-0000-0000D22D0000}"/>
    <cellStyle name="Calculation 6 8 3 2 2" xfId="14020" xr:uid="{00000000-0005-0000-0000-0000D32D0000}"/>
    <cellStyle name="Calculation 6 8 3 2 2 2" xfId="20465" xr:uid="{00000000-0005-0000-0000-0000D42D0000}"/>
    <cellStyle name="Calculation 6 8 3 2 2 3" xfId="20464" xr:uid="{00000000-0005-0000-0000-0000D52D0000}"/>
    <cellStyle name="Calculation 6 8 3 2 2 4" xfId="53525" xr:uid="{00000000-0005-0000-0000-0000D62D0000}"/>
    <cellStyle name="Calculation 6 8 3 2 3" xfId="20466" xr:uid="{00000000-0005-0000-0000-0000D72D0000}"/>
    <cellStyle name="Calculation 6 8 3 2 4" xfId="20463" xr:uid="{00000000-0005-0000-0000-0000D82D0000}"/>
    <cellStyle name="Calculation 6 8 3 2 5" xfId="46557" xr:uid="{00000000-0005-0000-0000-0000D92D0000}"/>
    <cellStyle name="Calculation 6 8 3 2 6" xfId="59121" xr:uid="{00000000-0005-0000-0000-0000DA2D0000}"/>
    <cellStyle name="Calculation 6 8 3 3" xfId="8793" xr:uid="{00000000-0005-0000-0000-0000DB2D0000}"/>
    <cellStyle name="Calculation 6 8 3 3 2" xfId="15762" xr:uid="{00000000-0005-0000-0000-0000DC2D0000}"/>
    <cellStyle name="Calculation 6 8 3 3 2 2" xfId="20469" xr:uid="{00000000-0005-0000-0000-0000DD2D0000}"/>
    <cellStyle name="Calculation 6 8 3 3 2 3" xfId="20468" xr:uid="{00000000-0005-0000-0000-0000DE2D0000}"/>
    <cellStyle name="Calculation 6 8 3 3 2 4" xfId="55267" xr:uid="{00000000-0005-0000-0000-0000DF2D0000}"/>
    <cellStyle name="Calculation 6 8 3 3 3" xfId="20470" xr:uid="{00000000-0005-0000-0000-0000E02D0000}"/>
    <cellStyle name="Calculation 6 8 3 3 4" xfId="20467" xr:uid="{00000000-0005-0000-0000-0000E12D0000}"/>
    <cellStyle name="Calculation 6 8 3 3 5" xfId="48299" xr:uid="{00000000-0005-0000-0000-0000E22D0000}"/>
    <cellStyle name="Calculation 6 8 3 3 6" xfId="60863" xr:uid="{00000000-0005-0000-0000-0000E32D0000}"/>
    <cellStyle name="Calculation 6 8 3 4" xfId="11407" xr:uid="{00000000-0005-0000-0000-0000E42D0000}"/>
    <cellStyle name="Calculation 6 8 3 4 2" xfId="20472" xr:uid="{00000000-0005-0000-0000-0000E52D0000}"/>
    <cellStyle name="Calculation 6 8 3 4 3" xfId="20471" xr:uid="{00000000-0005-0000-0000-0000E62D0000}"/>
    <cellStyle name="Calculation 6 8 3 4 4" xfId="50912" xr:uid="{00000000-0005-0000-0000-0000E72D0000}"/>
    <cellStyle name="Calculation 6 8 3 5" xfId="20473" xr:uid="{00000000-0005-0000-0000-0000E82D0000}"/>
    <cellStyle name="Calculation 6 8 3 6" xfId="20462" xr:uid="{00000000-0005-0000-0000-0000E92D0000}"/>
    <cellStyle name="Calculation 6 8 3 7" xfId="43944" xr:uid="{00000000-0005-0000-0000-0000EA2D0000}"/>
    <cellStyle name="Calculation 6 8 3 8" xfId="56508" xr:uid="{00000000-0005-0000-0000-0000EB2D0000}"/>
    <cellStyle name="Calculation 6 8 4" xfId="5297" xr:uid="{00000000-0005-0000-0000-0000EC2D0000}"/>
    <cellStyle name="Calculation 6 8 4 2" xfId="12278" xr:uid="{00000000-0005-0000-0000-0000ED2D0000}"/>
    <cellStyle name="Calculation 6 8 4 2 2" xfId="20476" xr:uid="{00000000-0005-0000-0000-0000EE2D0000}"/>
    <cellStyle name="Calculation 6 8 4 2 3" xfId="20475" xr:uid="{00000000-0005-0000-0000-0000EF2D0000}"/>
    <cellStyle name="Calculation 6 8 4 2 4" xfId="51783" xr:uid="{00000000-0005-0000-0000-0000F02D0000}"/>
    <cellStyle name="Calculation 6 8 4 3" xfId="20477" xr:uid="{00000000-0005-0000-0000-0000F12D0000}"/>
    <cellStyle name="Calculation 6 8 4 4" xfId="20474" xr:uid="{00000000-0005-0000-0000-0000F22D0000}"/>
    <cellStyle name="Calculation 6 8 4 5" xfId="44815" xr:uid="{00000000-0005-0000-0000-0000F32D0000}"/>
    <cellStyle name="Calculation 6 8 4 6" xfId="57379" xr:uid="{00000000-0005-0000-0000-0000F42D0000}"/>
    <cellStyle name="Calculation 6 8 5" xfId="9664" xr:uid="{00000000-0005-0000-0000-0000F52D0000}"/>
    <cellStyle name="Calculation 6 8 5 2" xfId="20479" xr:uid="{00000000-0005-0000-0000-0000F62D0000}"/>
    <cellStyle name="Calculation 6 8 5 3" xfId="20478" xr:uid="{00000000-0005-0000-0000-0000F72D0000}"/>
    <cellStyle name="Calculation 6 8 5 4" xfId="49170" xr:uid="{00000000-0005-0000-0000-0000F82D0000}"/>
    <cellStyle name="Calculation 6 8 6" xfId="20450" xr:uid="{00000000-0005-0000-0000-0000F92D0000}"/>
    <cellStyle name="Calculation 6 8 7" xfId="43794" xr:uid="{00000000-0005-0000-0000-0000FA2D0000}"/>
    <cellStyle name="Calculation 6 9" xfId="1560" xr:uid="{00000000-0005-0000-0000-0000FB2D0000}"/>
    <cellStyle name="Calculation 6 9 2" xfId="3549" xr:uid="{00000000-0005-0000-0000-0000FC2D0000}"/>
    <cellStyle name="Calculation 6 9 2 2" xfId="6172" xr:uid="{00000000-0005-0000-0000-0000FD2D0000}"/>
    <cellStyle name="Calculation 6 9 2 2 2" xfId="13150" xr:uid="{00000000-0005-0000-0000-0000FE2D0000}"/>
    <cellStyle name="Calculation 6 9 2 2 2 2" xfId="20484" xr:uid="{00000000-0005-0000-0000-0000FF2D0000}"/>
    <cellStyle name="Calculation 6 9 2 2 2 3" xfId="20483" xr:uid="{00000000-0005-0000-0000-0000002E0000}"/>
    <cellStyle name="Calculation 6 9 2 2 2 4" xfId="52655" xr:uid="{00000000-0005-0000-0000-0000012E0000}"/>
    <cellStyle name="Calculation 6 9 2 2 3" xfId="20485" xr:uid="{00000000-0005-0000-0000-0000022E0000}"/>
    <cellStyle name="Calculation 6 9 2 2 4" xfId="20482" xr:uid="{00000000-0005-0000-0000-0000032E0000}"/>
    <cellStyle name="Calculation 6 9 2 2 5" xfId="45687" xr:uid="{00000000-0005-0000-0000-0000042E0000}"/>
    <cellStyle name="Calculation 6 9 2 2 6" xfId="58251" xr:uid="{00000000-0005-0000-0000-0000052E0000}"/>
    <cellStyle name="Calculation 6 9 2 3" xfId="7916" xr:uid="{00000000-0005-0000-0000-0000062E0000}"/>
    <cellStyle name="Calculation 6 9 2 3 2" xfId="14892" xr:uid="{00000000-0005-0000-0000-0000072E0000}"/>
    <cellStyle name="Calculation 6 9 2 3 2 2" xfId="20488" xr:uid="{00000000-0005-0000-0000-0000082E0000}"/>
    <cellStyle name="Calculation 6 9 2 3 2 3" xfId="20487" xr:uid="{00000000-0005-0000-0000-0000092E0000}"/>
    <cellStyle name="Calculation 6 9 2 3 2 4" xfId="54397" xr:uid="{00000000-0005-0000-0000-00000A2E0000}"/>
    <cellStyle name="Calculation 6 9 2 3 3" xfId="20489" xr:uid="{00000000-0005-0000-0000-00000B2E0000}"/>
    <cellStyle name="Calculation 6 9 2 3 4" xfId="20486" xr:uid="{00000000-0005-0000-0000-00000C2E0000}"/>
    <cellStyle name="Calculation 6 9 2 3 5" xfId="47429" xr:uid="{00000000-0005-0000-0000-00000D2E0000}"/>
    <cellStyle name="Calculation 6 9 2 3 6" xfId="59993" xr:uid="{00000000-0005-0000-0000-00000E2E0000}"/>
    <cellStyle name="Calculation 6 9 2 4" xfId="10537" xr:uid="{00000000-0005-0000-0000-00000F2E0000}"/>
    <cellStyle name="Calculation 6 9 2 4 2" xfId="20491" xr:uid="{00000000-0005-0000-0000-0000102E0000}"/>
    <cellStyle name="Calculation 6 9 2 4 3" xfId="20490" xr:uid="{00000000-0005-0000-0000-0000112E0000}"/>
    <cellStyle name="Calculation 6 9 2 4 4" xfId="50042" xr:uid="{00000000-0005-0000-0000-0000122E0000}"/>
    <cellStyle name="Calculation 6 9 2 5" xfId="20481" xr:uid="{00000000-0005-0000-0000-0000132E0000}"/>
    <cellStyle name="Calculation 6 9 2 6" xfId="18385" xr:uid="{00000000-0005-0000-0000-0000142E0000}"/>
    <cellStyle name="Calculation 6 9 3" xfId="4427" xr:uid="{00000000-0005-0000-0000-0000152E0000}"/>
    <cellStyle name="Calculation 6 9 3 2" xfId="7043" xr:uid="{00000000-0005-0000-0000-0000162E0000}"/>
    <cellStyle name="Calculation 6 9 3 2 2" xfId="14021" xr:uid="{00000000-0005-0000-0000-0000172E0000}"/>
    <cellStyle name="Calculation 6 9 3 2 2 2" xfId="20495" xr:uid="{00000000-0005-0000-0000-0000182E0000}"/>
    <cellStyle name="Calculation 6 9 3 2 2 3" xfId="20494" xr:uid="{00000000-0005-0000-0000-0000192E0000}"/>
    <cellStyle name="Calculation 6 9 3 2 2 4" xfId="53526" xr:uid="{00000000-0005-0000-0000-00001A2E0000}"/>
    <cellStyle name="Calculation 6 9 3 2 3" xfId="20496" xr:uid="{00000000-0005-0000-0000-00001B2E0000}"/>
    <cellStyle name="Calculation 6 9 3 2 4" xfId="20493" xr:uid="{00000000-0005-0000-0000-00001C2E0000}"/>
    <cellStyle name="Calculation 6 9 3 2 5" xfId="46558" xr:uid="{00000000-0005-0000-0000-00001D2E0000}"/>
    <cellStyle name="Calculation 6 9 3 2 6" xfId="59122" xr:uid="{00000000-0005-0000-0000-00001E2E0000}"/>
    <cellStyle name="Calculation 6 9 3 3" xfId="8794" xr:uid="{00000000-0005-0000-0000-00001F2E0000}"/>
    <cellStyle name="Calculation 6 9 3 3 2" xfId="15763" xr:uid="{00000000-0005-0000-0000-0000202E0000}"/>
    <cellStyle name="Calculation 6 9 3 3 2 2" xfId="20499" xr:uid="{00000000-0005-0000-0000-0000212E0000}"/>
    <cellStyle name="Calculation 6 9 3 3 2 3" xfId="20498" xr:uid="{00000000-0005-0000-0000-0000222E0000}"/>
    <cellStyle name="Calculation 6 9 3 3 2 4" xfId="55268" xr:uid="{00000000-0005-0000-0000-0000232E0000}"/>
    <cellStyle name="Calculation 6 9 3 3 3" xfId="20500" xr:uid="{00000000-0005-0000-0000-0000242E0000}"/>
    <cellStyle name="Calculation 6 9 3 3 4" xfId="20497" xr:uid="{00000000-0005-0000-0000-0000252E0000}"/>
    <cellStyle name="Calculation 6 9 3 3 5" xfId="48300" xr:uid="{00000000-0005-0000-0000-0000262E0000}"/>
    <cellStyle name="Calculation 6 9 3 3 6" xfId="60864" xr:uid="{00000000-0005-0000-0000-0000272E0000}"/>
    <cellStyle name="Calculation 6 9 3 4" xfId="11408" xr:uid="{00000000-0005-0000-0000-0000282E0000}"/>
    <cellStyle name="Calculation 6 9 3 4 2" xfId="20502" xr:uid="{00000000-0005-0000-0000-0000292E0000}"/>
    <cellStyle name="Calculation 6 9 3 4 3" xfId="20501" xr:uid="{00000000-0005-0000-0000-00002A2E0000}"/>
    <cellStyle name="Calculation 6 9 3 4 4" xfId="50913" xr:uid="{00000000-0005-0000-0000-00002B2E0000}"/>
    <cellStyle name="Calculation 6 9 3 5" xfId="20503" xr:uid="{00000000-0005-0000-0000-00002C2E0000}"/>
    <cellStyle name="Calculation 6 9 3 6" xfId="20492" xr:uid="{00000000-0005-0000-0000-00002D2E0000}"/>
    <cellStyle name="Calculation 6 9 3 7" xfId="43945" xr:uid="{00000000-0005-0000-0000-00002E2E0000}"/>
    <cellStyle name="Calculation 6 9 3 8" xfId="56509" xr:uid="{00000000-0005-0000-0000-00002F2E0000}"/>
    <cellStyle name="Calculation 6 9 4" xfId="5298" xr:uid="{00000000-0005-0000-0000-0000302E0000}"/>
    <cellStyle name="Calculation 6 9 4 2" xfId="12279" xr:uid="{00000000-0005-0000-0000-0000312E0000}"/>
    <cellStyle name="Calculation 6 9 4 2 2" xfId="20506" xr:uid="{00000000-0005-0000-0000-0000322E0000}"/>
    <cellStyle name="Calculation 6 9 4 2 3" xfId="20505" xr:uid="{00000000-0005-0000-0000-0000332E0000}"/>
    <cellStyle name="Calculation 6 9 4 2 4" xfId="51784" xr:uid="{00000000-0005-0000-0000-0000342E0000}"/>
    <cellStyle name="Calculation 6 9 4 3" xfId="20507" xr:uid="{00000000-0005-0000-0000-0000352E0000}"/>
    <cellStyle name="Calculation 6 9 4 4" xfId="20504" xr:uid="{00000000-0005-0000-0000-0000362E0000}"/>
    <cellStyle name="Calculation 6 9 4 5" xfId="44816" xr:uid="{00000000-0005-0000-0000-0000372E0000}"/>
    <cellStyle name="Calculation 6 9 4 6" xfId="57380" xr:uid="{00000000-0005-0000-0000-0000382E0000}"/>
    <cellStyle name="Calculation 6 9 5" xfId="9665" xr:uid="{00000000-0005-0000-0000-0000392E0000}"/>
    <cellStyle name="Calculation 6 9 5 2" xfId="20509" xr:uid="{00000000-0005-0000-0000-00003A2E0000}"/>
    <cellStyle name="Calculation 6 9 5 3" xfId="20508" xr:uid="{00000000-0005-0000-0000-00003B2E0000}"/>
    <cellStyle name="Calculation 6 9 5 4" xfId="49171" xr:uid="{00000000-0005-0000-0000-00003C2E0000}"/>
    <cellStyle name="Calculation 6 9 6" xfId="20480" xr:uid="{00000000-0005-0000-0000-00003D2E0000}"/>
    <cellStyle name="Calculation 6 9 7" xfId="16650" xr:uid="{00000000-0005-0000-0000-00003E2E0000}"/>
    <cellStyle name="Calculation 7" xfId="1561" xr:uid="{00000000-0005-0000-0000-00003F2E0000}"/>
    <cellStyle name="Calculation 7 10" xfId="1562" xr:uid="{00000000-0005-0000-0000-0000402E0000}"/>
    <cellStyle name="Calculation 7 10 2" xfId="3551" xr:uid="{00000000-0005-0000-0000-0000412E0000}"/>
    <cellStyle name="Calculation 7 10 2 2" xfId="6174" xr:uid="{00000000-0005-0000-0000-0000422E0000}"/>
    <cellStyle name="Calculation 7 10 2 2 2" xfId="13152" xr:uid="{00000000-0005-0000-0000-0000432E0000}"/>
    <cellStyle name="Calculation 7 10 2 2 2 2" xfId="20515" xr:uid="{00000000-0005-0000-0000-0000442E0000}"/>
    <cellStyle name="Calculation 7 10 2 2 2 3" xfId="20514" xr:uid="{00000000-0005-0000-0000-0000452E0000}"/>
    <cellStyle name="Calculation 7 10 2 2 2 4" xfId="52657" xr:uid="{00000000-0005-0000-0000-0000462E0000}"/>
    <cellStyle name="Calculation 7 10 2 2 3" xfId="20516" xr:uid="{00000000-0005-0000-0000-0000472E0000}"/>
    <cellStyle name="Calculation 7 10 2 2 4" xfId="20513" xr:uid="{00000000-0005-0000-0000-0000482E0000}"/>
    <cellStyle name="Calculation 7 10 2 2 5" xfId="45689" xr:uid="{00000000-0005-0000-0000-0000492E0000}"/>
    <cellStyle name="Calculation 7 10 2 2 6" xfId="58253" xr:uid="{00000000-0005-0000-0000-00004A2E0000}"/>
    <cellStyle name="Calculation 7 10 2 3" xfId="7918" xr:uid="{00000000-0005-0000-0000-00004B2E0000}"/>
    <cellStyle name="Calculation 7 10 2 3 2" xfId="14894" xr:uid="{00000000-0005-0000-0000-00004C2E0000}"/>
    <cellStyle name="Calculation 7 10 2 3 2 2" xfId="20519" xr:uid="{00000000-0005-0000-0000-00004D2E0000}"/>
    <cellStyle name="Calculation 7 10 2 3 2 3" xfId="20518" xr:uid="{00000000-0005-0000-0000-00004E2E0000}"/>
    <cellStyle name="Calculation 7 10 2 3 2 4" xfId="54399" xr:uid="{00000000-0005-0000-0000-00004F2E0000}"/>
    <cellStyle name="Calculation 7 10 2 3 3" xfId="20520" xr:uid="{00000000-0005-0000-0000-0000502E0000}"/>
    <cellStyle name="Calculation 7 10 2 3 4" xfId="20517" xr:uid="{00000000-0005-0000-0000-0000512E0000}"/>
    <cellStyle name="Calculation 7 10 2 3 5" xfId="47431" xr:uid="{00000000-0005-0000-0000-0000522E0000}"/>
    <cellStyle name="Calculation 7 10 2 3 6" xfId="59995" xr:uid="{00000000-0005-0000-0000-0000532E0000}"/>
    <cellStyle name="Calculation 7 10 2 4" xfId="10539" xr:uid="{00000000-0005-0000-0000-0000542E0000}"/>
    <cellStyle name="Calculation 7 10 2 4 2" xfId="20522" xr:uid="{00000000-0005-0000-0000-0000552E0000}"/>
    <cellStyle name="Calculation 7 10 2 4 3" xfId="20521" xr:uid="{00000000-0005-0000-0000-0000562E0000}"/>
    <cellStyle name="Calculation 7 10 2 4 4" xfId="50044" xr:uid="{00000000-0005-0000-0000-0000572E0000}"/>
    <cellStyle name="Calculation 7 10 2 5" xfId="20512" xr:uid="{00000000-0005-0000-0000-0000582E0000}"/>
    <cellStyle name="Calculation 7 10 2 6" xfId="18389" xr:uid="{00000000-0005-0000-0000-0000592E0000}"/>
    <cellStyle name="Calculation 7 10 3" xfId="4429" xr:uid="{00000000-0005-0000-0000-00005A2E0000}"/>
    <cellStyle name="Calculation 7 10 3 2" xfId="7045" xr:uid="{00000000-0005-0000-0000-00005B2E0000}"/>
    <cellStyle name="Calculation 7 10 3 2 2" xfId="14023" xr:uid="{00000000-0005-0000-0000-00005C2E0000}"/>
    <cellStyle name="Calculation 7 10 3 2 2 2" xfId="20526" xr:uid="{00000000-0005-0000-0000-00005D2E0000}"/>
    <cellStyle name="Calculation 7 10 3 2 2 3" xfId="20525" xr:uid="{00000000-0005-0000-0000-00005E2E0000}"/>
    <cellStyle name="Calculation 7 10 3 2 2 4" xfId="53528" xr:uid="{00000000-0005-0000-0000-00005F2E0000}"/>
    <cellStyle name="Calculation 7 10 3 2 3" xfId="20527" xr:uid="{00000000-0005-0000-0000-0000602E0000}"/>
    <cellStyle name="Calculation 7 10 3 2 4" xfId="20524" xr:uid="{00000000-0005-0000-0000-0000612E0000}"/>
    <cellStyle name="Calculation 7 10 3 2 5" xfId="46560" xr:uid="{00000000-0005-0000-0000-0000622E0000}"/>
    <cellStyle name="Calculation 7 10 3 2 6" xfId="59124" xr:uid="{00000000-0005-0000-0000-0000632E0000}"/>
    <cellStyle name="Calculation 7 10 3 3" xfId="8796" xr:uid="{00000000-0005-0000-0000-0000642E0000}"/>
    <cellStyle name="Calculation 7 10 3 3 2" xfId="15765" xr:uid="{00000000-0005-0000-0000-0000652E0000}"/>
    <cellStyle name="Calculation 7 10 3 3 2 2" xfId="20530" xr:uid="{00000000-0005-0000-0000-0000662E0000}"/>
    <cellStyle name="Calculation 7 10 3 3 2 3" xfId="20529" xr:uid="{00000000-0005-0000-0000-0000672E0000}"/>
    <cellStyle name="Calculation 7 10 3 3 2 4" xfId="55270" xr:uid="{00000000-0005-0000-0000-0000682E0000}"/>
    <cellStyle name="Calculation 7 10 3 3 3" xfId="20531" xr:uid="{00000000-0005-0000-0000-0000692E0000}"/>
    <cellStyle name="Calculation 7 10 3 3 4" xfId="20528" xr:uid="{00000000-0005-0000-0000-00006A2E0000}"/>
    <cellStyle name="Calculation 7 10 3 3 5" xfId="48302" xr:uid="{00000000-0005-0000-0000-00006B2E0000}"/>
    <cellStyle name="Calculation 7 10 3 3 6" xfId="60866" xr:uid="{00000000-0005-0000-0000-00006C2E0000}"/>
    <cellStyle name="Calculation 7 10 3 4" xfId="11410" xr:uid="{00000000-0005-0000-0000-00006D2E0000}"/>
    <cellStyle name="Calculation 7 10 3 4 2" xfId="20533" xr:uid="{00000000-0005-0000-0000-00006E2E0000}"/>
    <cellStyle name="Calculation 7 10 3 4 3" xfId="20532" xr:uid="{00000000-0005-0000-0000-00006F2E0000}"/>
    <cellStyle name="Calculation 7 10 3 4 4" xfId="50915" xr:uid="{00000000-0005-0000-0000-0000702E0000}"/>
    <cellStyle name="Calculation 7 10 3 5" xfId="20534" xr:uid="{00000000-0005-0000-0000-0000712E0000}"/>
    <cellStyle name="Calculation 7 10 3 6" xfId="20523" xr:uid="{00000000-0005-0000-0000-0000722E0000}"/>
    <cellStyle name="Calculation 7 10 3 7" xfId="43947" xr:uid="{00000000-0005-0000-0000-0000732E0000}"/>
    <cellStyle name="Calculation 7 10 3 8" xfId="56511" xr:uid="{00000000-0005-0000-0000-0000742E0000}"/>
    <cellStyle name="Calculation 7 10 4" xfId="5300" xr:uid="{00000000-0005-0000-0000-0000752E0000}"/>
    <cellStyle name="Calculation 7 10 4 2" xfId="12281" xr:uid="{00000000-0005-0000-0000-0000762E0000}"/>
    <cellStyle name="Calculation 7 10 4 2 2" xfId="20537" xr:uid="{00000000-0005-0000-0000-0000772E0000}"/>
    <cellStyle name="Calculation 7 10 4 2 3" xfId="20536" xr:uid="{00000000-0005-0000-0000-0000782E0000}"/>
    <cellStyle name="Calculation 7 10 4 2 4" xfId="51786" xr:uid="{00000000-0005-0000-0000-0000792E0000}"/>
    <cellStyle name="Calculation 7 10 4 3" xfId="20538" xr:uid="{00000000-0005-0000-0000-00007A2E0000}"/>
    <cellStyle name="Calculation 7 10 4 4" xfId="20535" xr:uid="{00000000-0005-0000-0000-00007B2E0000}"/>
    <cellStyle name="Calculation 7 10 4 5" xfId="44818" xr:uid="{00000000-0005-0000-0000-00007C2E0000}"/>
    <cellStyle name="Calculation 7 10 4 6" xfId="57382" xr:uid="{00000000-0005-0000-0000-00007D2E0000}"/>
    <cellStyle name="Calculation 7 10 5" xfId="9667" xr:uid="{00000000-0005-0000-0000-00007E2E0000}"/>
    <cellStyle name="Calculation 7 10 5 2" xfId="20540" xr:uid="{00000000-0005-0000-0000-00007F2E0000}"/>
    <cellStyle name="Calculation 7 10 5 3" xfId="20539" xr:uid="{00000000-0005-0000-0000-0000802E0000}"/>
    <cellStyle name="Calculation 7 10 5 4" xfId="49173" xr:uid="{00000000-0005-0000-0000-0000812E0000}"/>
    <cellStyle name="Calculation 7 10 6" xfId="20511" xr:uid="{00000000-0005-0000-0000-0000822E0000}"/>
    <cellStyle name="Calculation 7 10 7" xfId="43791" xr:uid="{00000000-0005-0000-0000-0000832E0000}"/>
    <cellStyle name="Calculation 7 11" xfId="3550" xr:uid="{00000000-0005-0000-0000-0000842E0000}"/>
    <cellStyle name="Calculation 7 11 2" xfId="6173" xr:uid="{00000000-0005-0000-0000-0000852E0000}"/>
    <cellStyle name="Calculation 7 11 2 2" xfId="13151" xr:uid="{00000000-0005-0000-0000-0000862E0000}"/>
    <cellStyle name="Calculation 7 11 2 2 2" xfId="20544" xr:uid="{00000000-0005-0000-0000-0000872E0000}"/>
    <cellStyle name="Calculation 7 11 2 2 3" xfId="20543" xr:uid="{00000000-0005-0000-0000-0000882E0000}"/>
    <cellStyle name="Calculation 7 11 2 2 4" xfId="52656" xr:uid="{00000000-0005-0000-0000-0000892E0000}"/>
    <cellStyle name="Calculation 7 11 2 3" xfId="20545" xr:uid="{00000000-0005-0000-0000-00008A2E0000}"/>
    <cellStyle name="Calculation 7 11 2 4" xfId="20542" xr:uid="{00000000-0005-0000-0000-00008B2E0000}"/>
    <cellStyle name="Calculation 7 11 2 5" xfId="45688" xr:uid="{00000000-0005-0000-0000-00008C2E0000}"/>
    <cellStyle name="Calculation 7 11 2 6" xfId="58252" xr:uid="{00000000-0005-0000-0000-00008D2E0000}"/>
    <cellStyle name="Calculation 7 11 3" xfId="7917" xr:uid="{00000000-0005-0000-0000-00008E2E0000}"/>
    <cellStyle name="Calculation 7 11 3 2" xfId="14893" xr:uid="{00000000-0005-0000-0000-00008F2E0000}"/>
    <cellStyle name="Calculation 7 11 3 2 2" xfId="20548" xr:uid="{00000000-0005-0000-0000-0000902E0000}"/>
    <cellStyle name="Calculation 7 11 3 2 3" xfId="20547" xr:uid="{00000000-0005-0000-0000-0000912E0000}"/>
    <cellStyle name="Calculation 7 11 3 2 4" xfId="54398" xr:uid="{00000000-0005-0000-0000-0000922E0000}"/>
    <cellStyle name="Calculation 7 11 3 3" xfId="20549" xr:uid="{00000000-0005-0000-0000-0000932E0000}"/>
    <cellStyle name="Calculation 7 11 3 4" xfId="20546" xr:uid="{00000000-0005-0000-0000-0000942E0000}"/>
    <cellStyle name="Calculation 7 11 3 5" xfId="47430" xr:uid="{00000000-0005-0000-0000-0000952E0000}"/>
    <cellStyle name="Calculation 7 11 3 6" xfId="59994" xr:uid="{00000000-0005-0000-0000-0000962E0000}"/>
    <cellStyle name="Calculation 7 11 4" xfId="10538" xr:uid="{00000000-0005-0000-0000-0000972E0000}"/>
    <cellStyle name="Calculation 7 11 4 2" xfId="20551" xr:uid="{00000000-0005-0000-0000-0000982E0000}"/>
    <cellStyle name="Calculation 7 11 4 3" xfId="20550" xr:uid="{00000000-0005-0000-0000-0000992E0000}"/>
    <cellStyle name="Calculation 7 11 4 4" xfId="50043" xr:uid="{00000000-0005-0000-0000-00009A2E0000}"/>
    <cellStyle name="Calculation 7 11 5" xfId="20541" xr:uid="{00000000-0005-0000-0000-00009B2E0000}"/>
    <cellStyle name="Calculation 7 11 6" xfId="18386" xr:uid="{00000000-0005-0000-0000-00009C2E0000}"/>
    <cellStyle name="Calculation 7 12" xfId="4428" xr:uid="{00000000-0005-0000-0000-00009D2E0000}"/>
    <cellStyle name="Calculation 7 12 2" xfId="7044" xr:uid="{00000000-0005-0000-0000-00009E2E0000}"/>
    <cellStyle name="Calculation 7 12 2 2" xfId="14022" xr:uid="{00000000-0005-0000-0000-00009F2E0000}"/>
    <cellStyle name="Calculation 7 12 2 2 2" xfId="20555" xr:uid="{00000000-0005-0000-0000-0000A02E0000}"/>
    <cellStyle name="Calculation 7 12 2 2 3" xfId="20554" xr:uid="{00000000-0005-0000-0000-0000A12E0000}"/>
    <cellStyle name="Calculation 7 12 2 2 4" xfId="53527" xr:uid="{00000000-0005-0000-0000-0000A22E0000}"/>
    <cellStyle name="Calculation 7 12 2 3" xfId="20556" xr:uid="{00000000-0005-0000-0000-0000A32E0000}"/>
    <cellStyle name="Calculation 7 12 2 4" xfId="20553" xr:uid="{00000000-0005-0000-0000-0000A42E0000}"/>
    <cellStyle name="Calculation 7 12 2 5" xfId="46559" xr:uid="{00000000-0005-0000-0000-0000A52E0000}"/>
    <cellStyle name="Calculation 7 12 2 6" xfId="59123" xr:uid="{00000000-0005-0000-0000-0000A62E0000}"/>
    <cellStyle name="Calculation 7 12 3" xfId="8795" xr:uid="{00000000-0005-0000-0000-0000A72E0000}"/>
    <cellStyle name="Calculation 7 12 3 2" xfId="15764" xr:uid="{00000000-0005-0000-0000-0000A82E0000}"/>
    <cellStyle name="Calculation 7 12 3 2 2" xfId="20559" xr:uid="{00000000-0005-0000-0000-0000A92E0000}"/>
    <cellStyle name="Calculation 7 12 3 2 3" xfId="20558" xr:uid="{00000000-0005-0000-0000-0000AA2E0000}"/>
    <cellStyle name="Calculation 7 12 3 2 4" xfId="55269" xr:uid="{00000000-0005-0000-0000-0000AB2E0000}"/>
    <cellStyle name="Calculation 7 12 3 3" xfId="20560" xr:uid="{00000000-0005-0000-0000-0000AC2E0000}"/>
    <cellStyle name="Calculation 7 12 3 4" xfId="20557" xr:uid="{00000000-0005-0000-0000-0000AD2E0000}"/>
    <cellStyle name="Calculation 7 12 3 5" xfId="48301" xr:uid="{00000000-0005-0000-0000-0000AE2E0000}"/>
    <cellStyle name="Calculation 7 12 3 6" xfId="60865" xr:uid="{00000000-0005-0000-0000-0000AF2E0000}"/>
    <cellStyle name="Calculation 7 12 4" xfId="11409" xr:uid="{00000000-0005-0000-0000-0000B02E0000}"/>
    <cellStyle name="Calculation 7 12 4 2" xfId="20562" xr:uid="{00000000-0005-0000-0000-0000B12E0000}"/>
    <cellStyle name="Calculation 7 12 4 3" xfId="20561" xr:uid="{00000000-0005-0000-0000-0000B22E0000}"/>
    <cellStyle name="Calculation 7 12 4 4" xfId="50914" xr:uid="{00000000-0005-0000-0000-0000B32E0000}"/>
    <cellStyle name="Calculation 7 12 5" xfId="20563" xr:uid="{00000000-0005-0000-0000-0000B42E0000}"/>
    <cellStyle name="Calculation 7 12 6" xfId="20552" xr:uid="{00000000-0005-0000-0000-0000B52E0000}"/>
    <cellStyle name="Calculation 7 12 7" xfId="43946" xr:uid="{00000000-0005-0000-0000-0000B62E0000}"/>
    <cellStyle name="Calculation 7 12 8" xfId="56510" xr:uid="{00000000-0005-0000-0000-0000B72E0000}"/>
    <cellStyle name="Calculation 7 13" xfId="5299" xr:uid="{00000000-0005-0000-0000-0000B82E0000}"/>
    <cellStyle name="Calculation 7 13 2" xfId="12280" xr:uid="{00000000-0005-0000-0000-0000B92E0000}"/>
    <cellStyle name="Calculation 7 13 2 2" xfId="20566" xr:uid="{00000000-0005-0000-0000-0000BA2E0000}"/>
    <cellStyle name="Calculation 7 13 2 3" xfId="20565" xr:uid="{00000000-0005-0000-0000-0000BB2E0000}"/>
    <cellStyle name="Calculation 7 13 2 4" xfId="51785" xr:uid="{00000000-0005-0000-0000-0000BC2E0000}"/>
    <cellStyle name="Calculation 7 13 3" xfId="20567" xr:uid="{00000000-0005-0000-0000-0000BD2E0000}"/>
    <cellStyle name="Calculation 7 13 4" xfId="20564" xr:uid="{00000000-0005-0000-0000-0000BE2E0000}"/>
    <cellStyle name="Calculation 7 13 5" xfId="44817" xr:uid="{00000000-0005-0000-0000-0000BF2E0000}"/>
    <cellStyle name="Calculation 7 13 6" xfId="57381" xr:uid="{00000000-0005-0000-0000-0000C02E0000}"/>
    <cellStyle name="Calculation 7 14" xfId="9666" xr:uid="{00000000-0005-0000-0000-0000C12E0000}"/>
    <cellStyle name="Calculation 7 14 2" xfId="20569" xr:uid="{00000000-0005-0000-0000-0000C22E0000}"/>
    <cellStyle name="Calculation 7 14 3" xfId="20568" xr:uid="{00000000-0005-0000-0000-0000C32E0000}"/>
    <cellStyle name="Calculation 7 14 4" xfId="49172" xr:uid="{00000000-0005-0000-0000-0000C42E0000}"/>
    <cellStyle name="Calculation 7 15" xfId="20510" xr:uid="{00000000-0005-0000-0000-0000C52E0000}"/>
    <cellStyle name="Calculation 7 16" xfId="16651" xr:uid="{00000000-0005-0000-0000-0000C62E0000}"/>
    <cellStyle name="Calculation 7 2" xfId="1563" xr:uid="{00000000-0005-0000-0000-0000C72E0000}"/>
    <cellStyle name="Calculation 7 2 2" xfId="1564" xr:uid="{00000000-0005-0000-0000-0000C82E0000}"/>
    <cellStyle name="Calculation 7 2 2 2" xfId="3553" xr:uid="{00000000-0005-0000-0000-0000C92E0000}"/>
    <cellStyle name="Calculation 7 2 2 2 2" xfId="6176" xr:uid="{00000000-0005-0000-0000-0000CA2E0000}"/>
    <cellStyle name="Calculation 7 2 2 2 2 2" xfId="13154" xr:uid="{00000000-0005-0000-0000-0000CB2E0000}"/>
    <cellStyle name="Calculation 7 2 2 2 2 2 2" xfId="20575" xr:uid="{00000000-0005-0000-0000-0000CC2E0000}"/>
    <cellStyle name="Calculation 7 2 2 2 2 2 3" xfId="20574" xr:uid="{00000000-0005-0000-0000-0000CD2E0000}"/>
    <cellStyle name="Calculation 7 2 2 2 2 2 4" xfId="52659" xr:uid="{00000000-0005-0000-0000-0000CE2E0000}"/>
    <cellStyle name="Calculation 7 2 2 2 2 3" xfId="20576" xr:uid="{00000000-0005-0000-0000-0000CF2E0000}"/>
    <cellStyle name="Calculation 7 2 2 2 2 4" xfId="20573" xr:uid="{00000000-0005-0000-0000-0000D02E0000}"/>
    <cellStyle name="Calculation 7 2 2 2 2 5" xfId="45691" xr:uid="{00000000-0005-0000-0000-0000D12E0000}"/>
    <cellStyle name="Calculation 7 2 2 2 2 6" xfId="58255" xr:uid="{00000000-0005-0000-0000-0000D22E0000}"/>
    <cellStyle name="Calculation 7 2 2 2 3" xfId="7920" xr:uid="{00000000-0005-0000-0000-0000D32E0000}"/>
    <cellStyle name="Calculation 7 2 2 2 3 2" xfId="14896" xr:uid="{00000000-0005-0000-0000-0000D42E0000}"/>
    <cellStyle name="Calculation 7 2 2 2 3 2 2" xfId="20579" xr:uid="{00000000-0005-0000-0000-0000D52E0000}"/>
    <cellStyle name="Calculation 7 2 2 2 3 2 3" xfId="20578" xr:uid="{00000000-0005-0000-0000-0000D62E0000}"/>
    <cellStyle name="Calculation 7 2 2 2 3 2 4" xfId="54401" xr:uid="{00000000-0005-0000-0000-0000D72E0000}"/>
    <cellStyle name="Calculation 7 2 2 2 3 3" xfId="20580" xr:uid="{00000000-0005-0000-0000-0000D82E0000}"/>
    <cellStyle name="Calculation 7 2 2 2 3 4" xfId="20577" xr:uid="{00000000-0005-0000-0000-0000D92E0000}"/>
    <cellStyle name="Calculation 7 2 2 2 3 5" xfId="47433" xr:uid="{00000000-0005-0000-0000-0000DA2E0000}"/>
    <cellStyle name="Calculation 7 2 2 2 3 6" xfId="59997" xr:uid="{00000000-0005-0000-0000-0000DB2E0000}"/>
    <cellStyle name="Calculation 7 2 2 2 4" xfId="10541" xr:uid="{00000000-0005-0000-0000-0000DC2E0000}"/>
    <cellStyle name="Calculation 7 2 2 2 4 2" xfId="20582" xr:uid="{00000000-0005-0000-0000-0000DD2E0000}"/>
    <cellStyle name="Calculation 7 2 2 2 4 3" xfId="20581" xr:uid="{00000000-0005-0000-0000-0000DE2E0000}"/>
    <cellStyle name="Calculation 7 2 2 2 4 4" xfId="50046" xr:uid="{00000000-0005-0000-0000-0000DF2E0000}"/>
    <cellStyle name="Calculation 7 2 2 2 5" xfId="20572" xr:uid="{00000000-0005-0000-0000-0000E02E0000}"/>
    <cellStyle name="Calculation 7 2 2 2 6" xfId="18393" xr:uid="{00000000-0005-0000-0000-0000E12E0000}"/>
    <cellStyle name="Calculation 7 2 2 3" xfId="4431" xr:uid="{00000000-0005-0000-0000-0000E22E0000}"/>
    <cellStyle name="Calculation 7 2 2 3 2" xfId="7047" xr:uid="{00000000-0005-0000-0000-0000E32E0000}"/>
    <cellStyle name="Calculation 7 2 2 3 2 2" xfId="14025" xr:uid="{00000000-0005-0000-0000-0000E42E0000}"/>
    <cellStyle name="Calculation 7 2 2 3 2 2 2" xfId="20586" xr:uid="{00000000-0005-0000-0000-0000E52E0000}"/>
    <cellStyle name="Calculation 7 2 2 3 2 2 3" xfId="20585" xr:uid="{00000000-0005-0000-0000-0000E62E0000}"/>
    <cellStyle name="Calculation 7 2 2 3 2 2 4" xfId="53530" xr:uid="{00000000-0005-0000-0000-0000E72E0000}"/>
    <cellStyle name="Calculation 7 2 2 3 2 3" xfId="20587" xr:uid="{00000000-0005-0000-0000-0000E82E0000}"/>
    <cellStyle name="Calculation 7 2 2 3 2 4" xfId="20584" xr:uid="{00000000-0005-0000-0000-0000E92E0000}"/>
    <cellStyle name="Calculation 7 2 2 3 2 5" xfId="46562" xr:uid="{00000000-0005-0000-0000-0000EA2E0000}"/>
    <cellStyle name="Calculation 7 2 2 3 2 6" xfId="59126" xr:uid="{00000000-0005-0000-0000-0000EB2E0000}"/>
    <cellStyle name="Calculation 7 2 2 3 3" xfId="8798" xr:uid="{00000000-0005-0000-0000-0000EC2E0000}"/>
    <cellStyle name="Calculation 7 2 2 3 3 2" xfId="15767" xr:uid="{00000000-0005-0000-0000-0000ED2E0000}"/>
    <cellStyle name="Calculation 7 2 2 3 3 2 2" xfId="20590" xr:uid="{00000000-0005-0000-0000-0000EE2E0000}"/>
    <cellStyle name="Calculation 7 2 2 3 3 2 3" xfId="20589" xr:uid="{00000000-0005-0000-0000-0000EF2E0000}"/>
    <cellStyle name="Calculation 7 2 2 3 3 2 4" xfId="55272" xr:uid="{00000000-0005-0000-0000-0000F02E0000}"/>
    <cellStyle name="Calculation 7 2 2 3 3 3" xfId="20591" xr:uid="{00000000-0005-0000-0000-0000F12E0000}"/>
    <cellStyle name="Calculation 7 2 2 3 3 4" xfId="20588" xr:uid="{00000000-0005-0000-0000-0000F22E0000}"/>
    <cellStyle name="Calculation 7 2 2 3 3 5" xfId="48304" xr:uid="{00000000-0005-0000-0000-0000F32E0000}"/>
    <cellStyle name="Calculation 7 2 2 3 3 6" xfId="60868" xr:uid="{00000000-0005-0000-0000-0000F42E0000}"/>
    <cellStyle name="Calculation 7 2 2 3 4" xfId="11412" xr:uid="{00000000-0005-0000-0000-0000F52E0000}"/>
    <cellStyle name="Calculation 7 2 2 3 4 2" xfId="20593" xr:uid="{00000000-0005-0000-0000-0000F62E0000}"/>
    <cellStyle name="Calculation 7 2 2 3 4 3" xfId="20592" xr:uid="{00000000-0005-0000-0000-0000F72E0000}"/>
    <cellStyle name="Calculation 7 2 2 3 4 4" xfId="50917" xr:uid="{00000000-0005-0000-0000-0000F82E0000}"/>
    <cellStyle name="Calculation 7 2 2 3 5" xfId="20594" xr:uid="{00000000-0005-0000-0000-0000F92E0000}"/>
    <cellStyle name="Calculation 7 2 2 3 6" xfId="20583" xr:uid="{00000000-0005-0000-0000-0000FA2E0000}"/>
    <cellStyle name="Calculation 7 2 2 3 7" xfId="43949" xr:uid="{00000000-0005-0000-0000-0000FB2E0000}"/>
    <cellStyle name="Calculation 7 2 2 3 8" xfId="56513" xr:uid="{00000000-0005-0000-0000-0000FC2E0000}"/>
    <cellStyle name="Calculation 7 2 2 4" xfId="5302" xr:uid="{00000000-0005-0000-0000-0000FD2E0000}"/>
    <cellStyle name="Calculation 7 2 2 4 2" xfId="12283" xr:uid="{00000000-0005-0000-0000-0000FE2E0000}"/>
    <cellStyle name="Calculation 7 2 2 4 2 2" xfId="20597" xr:uid="{00000000-0005-0000-0000-0000FF2E0000}"/>
    <cellStyle name="Calculation 7 2 2 4 2 3" xfId="20596" xr:uid="{00000000-0005-0000-0000-0000002F0000}"/>
    <cellStyle name="Calculation 7 2 2 4 2 4" xfId="51788" xr:uid="{00000000-0005-0000-0000-0000012F0000}"/>
    <cellStyle name="Calculation 7 2 2 4 3" xfId="20598" xr:uid="{00000000-0005-0000-0000-0000022F0000}"/>
    <cellStyle name="Calculation 7 2 2 4 4" xfId="20595" xr:uid="{00000000-0005-0000-0000-0000032F0000}"/>
    <cellStyle name="Calculation 7 2 2 4 5" xfId="44820" xr:uid="{00000000-0005-0000-0000-0000042F0000}"/>
    <cellStyle name="Calculation 7 2 2 4 6" xfId="57384" xr:uid="{00000000-0005-0000-0000-0000052F0000}"/>
    <cellStyle name="Calculation 7 2 2 5" xfId="9669" xr:uid="{00000000-0005-0000-0000-0000062F0000}"/>
    <cellStyle name="Calculation 7 2 2 5 2" xfId="20600" xr:uid="{00000000-0005-0000-0000-0000072F0000}"/>
    <cellStyle name="Calculation 7 2 2 5 3" xfId="20599" xr:uid="{00000000-0005-0000-0000-0000082F0000}"/>
    <cellStyle name="Calculation 7 2 2 5 4" xfId="49175" xr:uid="{00000000-0005-0000-0000-0000092F0000}"/>
    <cellStyle name="Calculation 7 2 2 6" xfId="20571" xr:uid="{00000000-0005-0000-0000-00000A2F0000}"/>
    <cellStyle name="Calculation 7 2 2 7" xfId="16652" xr:uid="{00000000-0005-0000-0000-00000B2F0000}"/>
    <cellStyle name="Calculation 7 2 3" xfId="3552" xr:uid="{00000000-0005-0000-0000-00000C2F0000}"/>
    <cellStyle name="Calculation 7 2 3 2" xfId="6175" xr:uid="{00000000-0005-0000-0000-00000D2F0000}"/>
    <cellStyle name="Calculation 7 2 3 2 2" xfId="13153" xr:uid="{00000000-0005-0000-0000-00000E2F0000}"/>
    <cellStyle name="Calculation 7 2 3 2 2 2" xfId="20604" xr:uid="{00000000-0005-0000-0000-00000F2F0000}"/>
    <cellStyle name="Calculation 7 2 3 2 2 3" xfId="20603" xr:uid="{00000000-0005-0000-0000-0000102F0000}"/>
    <cellStyle name="Calculation 7 2 3 2 2 4" xfId="52658" xr:uid="{00000000-0005-0000-0000-0000112F0000}"/>
    <cellStyle name="Calculation 7 2 3 2 3" xfId="20605" xr:uid="{00000000-0005-0000-0000-0000122F0000}"/>
    <cellStyle name="Calculation 7 2 3 2 4" xfId="20602" xr:uid="{00000000-0005-0000-0000-0000132F0000}"/>
    <cellStyle name="Calculation 7 2 3 2 5" xfId="45690" xr:uid="{00000000-0005-0000-0000-0000142F0000}"/>
    <cellStyle name="Calculation 7 2 3 2 6" xfId="58254" xr:uid="{00000000-0005-0000-0000-0000152F0000}"/>
    <cellStyle name="Calculation 7 2 3 3" xfId="7919" xr:uid="{00000000-0005-0000-0000-0000162F0000}"/>
    <cellStyle name="Calculation 7 2 3 3 2" xfId="14895" xr:uid="{00000000-0005-0000-0000-0000172F0000}"/>
    <cellStyle name="Calculation 7 2 3 3 2 2" xfId="20608" xr:uid="{00000000-0005-0000-0000-0000182F0000}"/>
    <cellStyle name="Calculation 7 2 3 3 2 3" xfId="20607" xr:uid="{00000000-0005-0000-0000-0000192F0000}"/>
    <cellStyle name="Calculation 7 2 3 3 2 4" xfId="54400" xr:uid="{00000000-0005-0000-0000-00001A2F0000}"/>
    <cellStyle name="Calculation 7 2 3 3 3" xfId="20609" xr:uid="{00000000-0005-0000-0000-00001B2F0000}"/>
    <cellStyle name="Calculation 7 2 3 3 4" xfId="20606" xr:uid="{00000000-0005-0000-0000-00001C2F0000}"/>
    <cellStyle name="Calculation 7 2 3 3 5" xfId="47432" xr:uid="{00000000-0005-0000-0000-00001D2F0000}"/>
    <cellStyle name="Calculation 7 2 3 3 6" xfId="59996" xr:uid="{00000000-0005-0000-0000-00001E2F0000}"/>
    <cellStyle name="Calculation 7 2 3 4" xfId="10540" xr:uid="{00000000-0005-0000-0000-00001F2F0000}"/>
    <cellStyle name="Calculation 7 2 3 4 2" xfId="20611" xr:uid="{00000000-0005-0000-0000-0000202F0000}"/>
    <cellStyle name="Calculation 7 2 3 4 3" xfId="20610" xr:uid="{00000000-0005-0000-0000-0000212F0000}"/>
    <cellStyle name="Calculation 7 2 3 4 4" xfId="50045" xr:uid="{00000000-0005-0000-0000-0000222F0000}"/>
    <cellStyle name="Calculation 7 2 3 5" xfId="20601" xr:uid="{00000000-0005-0000-0000-0000232F0000}"/>
    <cellStyle name="Calculation 7 2 3 6" xfId="18390" xr:uid="{00000000-0005-0000-0000-0000242F0000}"/>
    <cellStyle name="Calculation 7 2 4" xfId="4430" xr:uid="{00000000-0005-0000-0000-0000252F0000}"/>
    <cellStyle name="Calculation 7 2 4 2" xfId="7046" xr:uid="{00000000-0005-0000-0000-0000262F0000}"/>
    <cellStyle name="Calculation 7 2 4 2 2" xfId="14024" xr:uid="{00000000-0005-0000-0000-0000272F0000}"/>
    <cellStyle name="Calculation 7 2 4 2 2 2" xfId="20615" xr:uid="{00000000-0005-0000-0000-0000282F0000}"/>
    <cellStyle name="Calculation 7 2 4 2 2 3" xfId="20614" xr:uid="{00000000-0005-0000-0000-0000292F0000}"/>
    <cellStyle name="Calculation 7 2 4 2 2 4" xfId="53529" xr:uid="{00000000-0005-0000-0000-00002A2F0000}"/>
    <cellStyle name="Calculation 7 2 4 2 3" xfId="20616" xr:uid="{00000000-0005-0000-0000-00002B2F0000}"/>
    <cellStyle name="Calculation 7 2 4 2 4" xfId="20613" xr:uid="{00000000-0005-0000-0000-00002C2F0000}"/>
    <cellStyle name="Calculation 7 2 4 2 5" xfId="46561" xr:uid="{00000000-0005-0000-0000-00002D2F0000}"/>
    <cellStyle name="Calculation 7 2 4 2 6" xfId="59125" xr:uid="{00000000-0005-0000-0000-00002E2F0000}"/>
    <cellStyle name="Calculation 7 2 4 3" xfId="8797" xr:uid="{00000000-0005-0000-0000-00002F2F0000}"/>
    <cellStyle name="Calculation 7 2 4 3 2" xfId="15766" xr:uid="{00000000-0005-0000-0000-0000302F0000}"/>
    <cellStyle name="Calculation 7 2 4 3 2 2" xfId="20619" xr:uid="{00000000-0005-0000-0000-0000312F0000}"/>
    <cellStyle name="Calculation 7 2 4 3 2 3" xfId="20618" xr:uid="{00000000-0005-0000-0000-0000322F0000}"/>
    <cellStyle name="Calculation 7 2 4 3 2 4" xfId="55271" xr:uid="{00000000-0005-0000-0000-0000332F0000}"/>
    <cellStyle name="Calculation 7 2 4 3 3" xfId="20620" xr:uid="{00000000-0005-0000-0000-0000342F0000}"/>
    <cellStyle name="Calculation 7 2 4 3 4" xfId="20617" xr:uid="{00000000-0005-0000-0000-0000352F0000}"/>
    <cellStyle name="Calculation 7 2 4 3 5" xfId="48303" xr:uid="{00000000-0005-0000-0000-0000362F0000}"/>
    <cellStyle name="Calculation 7 2 4 3 6" xfId="60867" xr:uid="{00000000-0005-0000-0000-0000372F0000}"/>
    <cellStyle name="Calculation 7 2 4 4" xfId="11411" xr:uid="{00000000-0005-0000-0000-0000382F0000}"/>
    <cellStyle name="Calculation 7 2 4 4 2" xfId="20622" xr:uid="{00000000-0005-0000-0000-0000392F0000}"/>
    <cellStyle name="Calculation 7 2 4 4 3" xfId="20621" xr:uid="{00000000-0005-0000-0000-00003A2F0000}"/>
    <cellStyle name="Calculation 7 2 4 4 4" xfId="50916" xr:uid="{00000000-0005-0000-0000-00003B2F0000}"/>
    <cellStyle name="Calculation 7 2 4 5" xfId="20623" xr:uid="{00000000-0005-0000-0000-00003C2F0000}"/>
    <cellStyle name="Calculation 7 2 4 6" xfId="20612" xr:uid="{00000000-0005-0000-0000-00003D2F0000}"/>
    <cellStyle name="Calculation 7 2 4 7" xfId="43948" xr:uid="{00000000-0005-0000-0000-00003E2F0000}"/>
    <cellStyle name="Calculation 7 2 4 8" xfId="56512" xr:uid="{00000000-0005-0000-0000-00003F2F0000}"/>
    <cellStyle name="Calculation 7 2 5" xfId="5301" xr:uid="{00000000-0005-0000-0000-0000402F0000}"/>
    <cellStyle name="Calculation 7 2 5 2" xfId="12282" xr:uid="{00000000-0005-0000-0000-0000412F0000}"/>
    <cellStyle name="Calculation 7 2 5 2 2" xfId="20626" xr:uid="{00000000-0005-0000-0000-0000422F0000}"/>
    <cellStyle name="Calculation 7 2 5 2 3" xfId="20625" xr:uid="{00000000-0005-0000-0000-0000432F0000}"/>
    <cellStyle name="Calculation 7 2 5 2 4" xfId="51787" xr:uid="{00000000-0005-0000-0000-0000442F0000}"/>
    <cellStyle name="Calculation 7 2 5 3" xfId="20627" xr:uid="{00000000-0005-0000-0000-0000452F0000}"/>
    <cellStyle name="Calculation 7 2 5 4" xfId="20624" xr:uid="{00000000-0005-0000-0000-0000462F0000}"/>
    <cellStyle name="Calculation 7 2 5 5" xfId="44819" xr:uid="{00000000-0005-0000-0000-0000472F0000}"/>
    <cellStyle name="Calculation 7 2 5 6" xfId="57383" xr:uid="{00000000-0005-0000-0000-0000482F0000}"/>
    <cellStyle name="Calculation 7 2 6" xfId="9668" xr:uid="{00000000-0005-0000-0000-0000492F0000}"/>
    <cellStyle name="Calculation 7 2 6 2" xfId="20629" xr:uid="{00000000-0005-0000-0000-00004A2F0000}"/>
    <cellStyle name="Calculation 7 2 6 3" xfId="20628" xr:uid="{00000000-0005-0000-0000-00004B2F0000}"/>
    <cellStyle name="Calculation 7 2 6 4" xfId="49174" xr:uid="{00000000-0005-0000-0000-00004C2F0000}"/>
    <cellStyle name="Calculation 7 2 7" xfId="20570" xr:uid="{00000000-0005-0000-0000-00004D2F0000}"/>
    <cellStyle name="Calculation 7 2 8" xfId="43792" xr:uid="{00000000-0005-0000-0000-00004E2F0000}"/>
    <cellStyle name="Calculation 7 3" xfId="1565" xr:uid="{00000000-0005-0000-0000-00004F2F0000}"/>
    <cellStyle name="Calculation 7 3 2" xfId="1566" xr:uid="{00000000-0005-0000-0000-0000502F0000}"/>
    <cellStyle name="Calculation 7 3 2 2" xfId="3555" xr:uid="{00000000-0005-0000-0000-0000512F0000}"/>
    <cellStyle name="Calculation 7 3 2 2 2" xfId="6178" xr:uid="{00000000-0005-0000-0000-0000522F0000}"/>
    <cellStyle name="Calculation 7 3 2 2 2 2" xfId="13156" xr:uid="{00000000-0005-0000-0000-0000532F0000}"/>
    <cellStyle name="Calculation 7 3 2 2 2 2 2" xfId="20635" xr:uid="{00000000-0005-0000-0000-0000542F0000}"/>
    <cellStyle name="Calculation 7 3 2 2 2 2 3" xfId="20634" xr:uid="{00000000-0005-0000-0000-0000552F0000}"/>
    <cellStyle name="Calculation 7 3 2 2 2 2 4" xfId="52661" xr:uid="{00000000-0005-0000-0000-0000562F0000}"/>
    <cellStyle name="Calculation 7 3 2 2 2 3" xfId="20636" xr:uid="{00000000-0005-0000-0000-0000572F0000}"/>
    <cellStyle name="Calculation 7 3 2 2 2 4" xfId="20633" xr:uid="{00000000-0005-0000-0000-0000582F0000}"/>
    <cellStyle name="Calculation 7 3 2 2 2 5" xfId="45693" xr:uid="{00000000-0005-0000-0000-0000592F0000}"/>
    <cellStyle name="Calculation 7 3 2 2 2 6" xfId="58257" xr:uid="{00000000-0005-0000-0000-00005A2F0000}"/>
    <cellStyle name="Calculation 7 3 2 2 3" xfId="7922" xr:uid="{00000000-0005-0000-0000-00005B2F0000}"/>
    <cellStyle name="Calculation 7 3 2 2 3 2" xfId="14898" xr:uid="{00000000-0005-0000-0000-00005C2F0000}"/>
    <cellStyle name="Calculation 7 3 2 2 3 2 2" xfId="20639" xr:uid="{00000000-0005-0000-0000-00005D2F0000}"/>
    <cellStyle name="Calculation 7 3 2 2 3 2 3" xfId="20638" xr:uid="{00000000-0005-0000-0000-00005E2F0000}"/>
    <cellStyle name="Calculation 7 3 2 2 3 2 4" xfId="54403" xr:uid="{00000000-0005-0000-0000-00005F2F0000}"/>
    <cellStyle name="Calculation 7 3 2 2 3 3" xfId="20640" xr:uid="{00000000-0005-0000-0000-0000602F0000}"/>
    <cellStyle name="Calculation 7 3 2 2 3 4" xfId="20637" xr:uid="{00000000-0005-0000-0000-0000612F0000}"/>
    <cellStyle name="Calculation 7 3 2 2 3 5" xfId="47435" xr:uid="{00000000-0005-0000-0000-0000622F0000}"/>
    <cellStyle name="Calculation 7 3 2 2 3 6" xfId="59999" xr:uid="{00000000-0005-0000-0000-0000632F0000}"/>
    <cellStyle name="Calculation 7 3 2 2 4" xfId="10543" xr:uid="{00000000-0005-0000-0000-0000642F0000}"/>
    <cellStyle name="Calculation 7 3 2 2 4 2" xfId="20642" xr:uid="{00000000-0005-0000-0000-0000652F0000}"/>
    <cellStyle name="Calculation 7 3 2 2 4 3" xfId="20641" xr:uid="{00000000-0005-0000-0000-0000662F0000}"/>
    <cellStyle name="Calculation 7 3 2 2 4 4" xfId="50048" xr:uid="{00000000-0005-0000-0000-0000672F0000}"/>
    <cellStyle name="Calculation 7 3 2 2 5" xfId="20632" xr:uid="{00000000-0005-0000-0000-0000682F0000}"/>
    <cellStyle name="Calculation 7 3 2 2 6" xfId="18397" xr:uid="{00000000-0005-0000-0000-0000692F0000}"/>
    <cellStyle name="Calculation 7 3 2 3" xfId="4433" xr:uid="{00000000-0005-0000-0000-00006A2F0000}"/>
    <cellStyle name="Calculation 7 3 2 3 2" xfId="7049" xr:uid="{00000000-0005-0000-0000-00006B2F0000}"/>
    <cellStyle name="Calculation 7 3 2 3 2 2" xfId="14027" xr:uid="{00000000-0005-0000-0000-00006C2F0000}"/>
    <cellStyle name="Calculation 7 3 2 3 2 2 2" xfId="20646" xr:uid="{00000000-0005-0000-0000-00006D2F0000}"/>
    <cellStyle name="Calculation 7 3 2 3 2 2 3" xfId="20645" xr:uid="{00000000-0005-0000-0000-00006E2F0000}"/>
    <cellStyle name="Calculation 7 3 2 3 2 2 4" xfId="53532" xr:uid="{00000000-0005-0000-0000-00006F2F0000}"/>
    <cellStyle name="Calculation 7 3 2 3 2 3" xfId="20647" xr:uid="{00000000-0005-0000-0000-0000702F0000}"/>
    <cellStyle name="Calculation 7 3 2 3 2 4" xfId="20644" xr:uid="{00000000-0005-0000-0000-0000712F0000}"/>
    <cellStyle name="Calculation 7 3 2 3 2 5" xfId="46564" xr:uid="{00000000-0005-0000-0000-0000722F0000}"/>
    <cellStyle name="Calculation 7 3 2 3 2 6" xfId="59128" xr:uid="{00000000-0005-0000-0000-0000732F0000}"/>
    <cellStyle name="Calculation 7 3 2 3 3" xfId="8800" xr:uid="{00000000-0005-0000-0000-0000742F0000}"/>
    <cellStyle name="Calculation 7 3 2 3 3 2" xfId="15769" xr:uid="{00000000-0005-0000-0000-0000752F0000}"/>
    <cellStyle name="Calculation 7 3 2 3 3 2 2" xfId="20650" xr:uid="{00000000-0005-0000-0000-0000762F0000}"/>
    <cellStyle name="Calculation 7 3 2 3 3 2 3" xfId="20649" xr:uid="{00000000-0005-0000-0000-0000772F0000}"/>
    <cellStyle name="Calculation 7 3 2 3 3 2 4" xfId="55274" xr:uid="{00000000-0005-0000-0000-0000782F0000}"/>
    <cellStyle name="Calculation 7 3 2 3 3 3" xfId="20651" xr:uid="{00000000-0005-0000-0000-0000792F0000}"/>
    <cellStyle name="Calculation 7 3 2 3 3 4" xfId="20648" xr:uid="{00000000-0005-0000-0000-00007A2F0000}"/>
    <cellStyle name="Calculation 7 3 2 3 3 5" xfId="48306" xr:uid="{00000000-0005-0000-0000-00007B2F0000}"/>
    <cellStyle name="Calculation 7 3 2 3 3 6" xfId="60870" xr:uid="{00000000-0005-0000-0000-00007C2F0000}"/>
    <cellStyle name="Calculation 7 3 2 3 4" xfId="11414" xr:uid="{00000000-0005-0000-0000-00007D2F0000}"/>
    <cellStyle name="Calculation 7 3 2 3 4 2" xfId="20653" xr:uid="{00000000-0005-0000-0000-00007E2F0000}"/>
    <cellStyle name="Calculation 7 3 2 3 4 3" xfId="20652" xr:uid="{00000000-0005-0000-0000-00007F2F0000}"/>
    <cellStyle name="Calculation 7 3 2 3 4 4" xfId="50919" xr:uid="{00000000-0005-0000-0000-0000802F0000}"/>
    <cellStyle name="Calculation 7 3 2 3 5" xfId="20654" xr:uid="{00000000-0005-0000-0000-0000812F0000}"/>
    <cellStyle name="Calculation 7 3 2 3 6" xfId="20643" xr:uid="{00000000-0005-0000-0000-0000822F0000}"/>
    <cellStyle name="Calculation 7 3 2 3 7" xfId="43951" xr:uid="{00000000-0005-0000-0000-0000832F0000}"/>
    <cellStyle name="Calculation 7 3 2 3 8" xfId="56515" xr:uid="{00000000-0005-0000-0000-0000842F0000}"/>
    <cellStyle name="Calculation 7 3 2 4" xfId="5304" xr:uid="{00000000-0005-0000-0000-0000852F0000}"/>
    <cellStyle name="Calculation 7 3 2 4 2" xfId="12285" xr:uid="{00000000-0005-0000-0000-0000862F0000}"/>
    <cellStyle name="Calculation 7 3 2 4 2 2" xfId="20657" xr:uid="{00000000-0005-0000-0000-0000872F0000}"/>
    <cellStyle name="Calculation 7 3 2 4 2 3" xfId="20656" xr:uid="{00000000-0005-0000-0000-0000882F0000}"/>
    <cellStyle name="Calculation 7 3 2 4 2 4" xfId="51790" xr:uid="{00000000-0005-0000-0000-0000892F0000}"/>
    <cellStyle name="Calculation 7 3 2 4 3" xfId="20658" xr:uid="{00000000-0005-0000-0000-00008A2F0000}"/>
    <cellStyle name="Calculation 7 3 2 4 4" xfId="20655" xr:uid="{00000000-0005-0000-0000-00008B2F0000}"/>
    <cellStyle name="Calculation 7 3 2 4 5" xfId="44822" xr:uid="{00000000-0005-0000-0000-00008C2F0000}"/>
    <cellStyle name="Calculation 7 3 2 4 6" xfId="57386" xr:uid="{00000000-0005-0000-0000-00008D2F0000}"/>
    <cellStyle name="Calculation 7 3 2 5" xfId="9671" xr:uid="{00000000-0005-0000-0000-00008E2F0000}"/>
    <cellStyle name="Calculation 7 3 2 5 2" xfId="20660" xr:uid="{00000000-0005-0000-0000-00008F2F0000}"/>
    <cellStyle name="Calculation 7 3 2 5 3" xfId="20659" xr:uid="{00000000-0005-0000-0000-0000902F0000}"/>
    <cellStyle name="Calculation 7 3 2 5 4" xfId="49177" xr:uid="{00000000-0005-0000-0000-0000912F0000}"/>
    <cellStyle name="Calculation 7 3 2 6" xfId="20631" xr:uid="{00000000-0005-0000-0000-0000922F0000}"/>
    <cellStyle name="Calculation 7 3 2 7" xfId="43789" xr:uid="{00000000-0005-0000-0000-0000932F0000}"/>
    <cellStyle name="Calculation 7 3 3" xfId="3554" xr:uid="{00000000-0005-0000-0000-0000942F0000}"/>
    <cellStyle name="Calculation 7 3 3 2" xfId="6177" xr:uid="{00000000-0005-0000-0000-0000952F0000}"/>
    <cellStyle name="Calculation 7 3 3 2 2" xfId="13155" xr:uid="{00000000-0005-0000-0000-0000962F0000}"/>
    <cellStyle name="Calculation 7 3 3 2 2 2" xfId="20664" xr:uid="{00000000-0005-0000-0000-0000972F0000}"/>
    <cellStyle name="Calculation 7 3 3 2 2 3" xfId="20663" xr:uid="{00000000-0005-0000-0000-0000982F0000}"/>
    <cellStyle name="Calculation 7 3 3 2 2 4" xfId="52660" xr:uid="{00000000-0005-0000-0000-0000992F0000}"/>
    <cellStyle name="Calculation 7 3 3 2 3" xfId="20665" xr:uid="{00000000-0005-0000-0000-00009A2F0000}"/>
    <cellStyle name="Calculation 7 3 3 2 4" xfId="20662" xr:uid="{00000000-0005-0000-0000-00009B2F0000}"/>
    <cellStyle name="Calculation 7 3 3 2 5" xfId="45692" xr:uid="{00000000-0005-0000-0000-00009C2F0000}"/>
    <cellStyle name="Calculation 7 3 3 2 6" xfId="58256" xr:uid="{00000000-0005-0000-0000-00009D2F0000}"/>
    <cellStyle name="Calculation 7 3 3 3" xfId="7921" xr:uid="{00000000-0005-0000-0000-00009E2F0000}"/>
    <cellStyle name="Calculation 7 3 3 3 2" xfId="14897" xr:uid="{00000000-0005-0000-0000-00009F2F0000}"/>
    <cellStyle name="Calculation 7 3 3 3 2 2" xfId="20668" xr:uid="{00000000-0005-0000-0000-0000A02F0000}"/>
    <cellStyle name="Calculation 7 3 3 3 2 3" xfId="20667" xr:uid="{00000000-0005-0000-0000-0000A12F0000}"/>
    <cellStyle name="Calculation 7 3 3 3 2 4" xfId="54402" xr:uid="{00000000-0005-0000-0000-0000A22F0000}"/>
    <cellStyle name="Calculation 7 3 3 3 3" xfId="20669" xr:uid="{00000000-0005-0000-0000-0000A32F0000}"/>
    <cellStyle name="Calculation 7 3 3 3 4" xfId="20666" xr:uid="{00000000-0005-0000-0000-0000A42F0000}"/>
    <cellStyle name="Calculation 7 3 3 3 5" xfId="47434" xr:uid="{00000000-0005-0000-0000-0000A52F0000}"/>
    <cellStyle name="Calculation 7 3 3 3 6" xfId="59998" xr:uid="{00000000-0005-0000-0000-0000A62F0000}"/>
    <cellStyle name="Calculation 7 3 3 4" xfId="10542" xr:uid="{00000000-0005-0000-0000-0000A72F0000}"/>
    <cellStyle name="Calculation 7 3 3 4 2" xfId="20671" xr:uid="{00000000-0005-0000-0000-0000A82F0000}"/>
    <cellStyle name="Calculation 7 3 3 4 3" xfId="20670" xr:uid="{00000000-0005-0000-0000-0000A92F0000}"/>
    <cellStyle name="Calculation 7 3 3 4 4" xfId="50047" xr:uid="{00000000-0005-0000-0000-0000AA2F0000}"/>
    <cellStyle name="Calculation 7 3 3 5" xfId="20661" xr:uid="{00000000-0005-0000-0000-0000AB2F0000}"/>
    <cellStyle name="Calculation 7 3 3 6" xfId="18396" xr:uid="{00000000-0005-0000-0000-0000AC2F0000}"/>
    <cellStyle name="Calculation 7 3 4" xfId="4432" xr:uid="{00000000-0005-0000-0000-0000AD2F0000}"/>
    <cellStyle name="Calculation 7 3 4 2" xfId="7048" xr:uid="{00000000-0005-0000-0000-0000AE2F0000}"/>
    <cellStyle name="Calculation 7 3 4 2 2" xfId="14026" xr:uid="{00000000-0005-0000-0000-0000AF2F0000}"/>
    <cellStyle name="Calculation 7 3 4 2 2 2" xfId="20675" xr:uid="{00000000-0005-0000-0000-0000B02F0000}"/>
    <cellStyle name="Calculation 7 3 4 2 2 3" xfId="20674" xr:uid="{00000000-0005-0000-0000-0000B12F0000}"/>
    <cellStyle name="Calculation 7 3 4 2 2 4" xfId="53531" xr:uid="{00000000-0005-0000-0000-0000B22F0000}"/>
    <cellStyle name="Calculation 7 3 4 2 3" xfId="20676" xr:uid="{00000000-0005-0000-0000-0000B32F0000}"/>
    <cellStyle name="Calculation 7 3 4 2 4" xfId="20673" xr:uid="{00000000-0005-0000-0000-0000B42F0000}"/>
    <cellStyle name="Calculation 7 3 4 2 5" xfId="46563" xr:uid="{00000000-0005-0000-0000-0000B52F0000}"/>
    <cellStyle name="Calculation 7 3 4 2 6" xfId="59127" xr:uid="{00000000-0005-0000-0000-0000B62F0000}"/>
    <cellStyle name="Calculation 7 3 4 3" xfId="8799" xr:uid="{00000000-0005-0000-0000-0000B72F0000}"/>
    <cellStyle name="Calculation 7 3 4 3 2" xfId="15768" xr:uid="{00000000-0005-0000-0000-0000B82F0000}"/>
    <cellStyle name="Calculation 7 3 4 3 2 2" xfId="20679" xr:uid="{00000000-0005-0000-0000-0000B92F0000}"/>
    <cellStyle name="Calculation 7 3 4 3 2 3" xfId="20678" xr:uid="{00000000-0005-0000-0000-0000BA2F0000}"/>
    <cellStyle name="Calculation 7 3 4 3 2 4" xfId="55273" xr:uid="{00000000-0005-0000-0000-0000BB2F0000}"/>
    <cellStyle name="Calculation 7 3 4 3 3" xfId="20680" xr:uid="{00000000-0005-0000-0000-0000BC2F0000}"/>
    <cellStyle name="Calculation 7 3 4 3 4" xfId="20677" xr:uid="{00000000-0005-0000-0000-0000BD2F0000}"/>
    <cellStyle name="Calculation 7 3 4 3 5" xfId="48305" xr:uid="{00000000-0005-0000-0000-0000BE2F0000}"/>
    <cellStyle name="Calculation 7 3 4 3 6" xfId="60869" xr:uid="{00000000-0005-0000-0000-0000BF2F0000}"/>
    <cellStyle name="Calculation 7 3 4 4" xfId="11413" xr:uid="{00000000-0005-0000-0000-0000C02F0000}"/>
    <cellStyle name="Calculation 7 3 4 4 2" xfId="20682" xr:uid="{00000000-0005-0000-0000-0000C12F0000}"/>
    <cellStyle name="Calculation 7 3 4 4 3" xfId="20681" xr:uid="{00000000-0005-0000-0000-0000C22F0000}"/>
    <cellStyle name="Calculation 7 3 4 4 4" xfId="50918" xr:uid="{00000000-0005-0000-0000-0000C32F0000}"/>
    <cellStyle name="Calculation 7 3 4 5" xfId="20683" xr:uid="{00000000-0005-0000-0000-0000C42F0000}"/>
    <cellStyle name="Calculation 7 3 4 6" xfId="20672" xr:uid="{00000000-0005-0000-0000-0000C52F0000}"/>
    <cellStyle name="Calculation 7 3 4 7" xfId="43950" xr:uid="{00000000-0005-0000-0000-0000C62F0000}"/>
    <cellStyle name="Calculation 7 3 4 8" xfId="56514" xr:uid="{00000000-0005-0000-0000-0000C72F0000}"/>
    <cellStyle name="Calculation 7 3 5" xfId="5303" xr:uid="{00000000-0005-0000-0000-0000C82F0000}"/>
    <cellStyle name="Calculation 7 3 5 2" xfId="12284" xr:uid="{00000000-0005-0000-0000-0000C92F0000}"/>
    <cellStyle name="Calculation 7 3 5 2 2" xfId="20686" xr:uid="{00000000-0005-0000-0000-0000CA2F0000}"/>
    <cellStyle name="Calculation 7 3 5 2 3" xfId="20685" xr:uid="{00000000-0005-0000-0000-0000CB2F0000}"/>
    <cellStyle name="Calculation 7 3 5 2 4" xfId="51789" xr:uid="{00000000-0005-0000-0000-0000CC2F0000}"/>
    <cellStyle name="Calculation 7 3 5 3" xfId="20687" xr:uid="{00000000-0005-0000-0000-0000CD2F0000}"/>
    <cellStyle name="Calculation 7 3 5 4" xfId="20684" xr:uid="{00000000-0005-0000-0000-0000CE2F0000}"/>
    <cellStyle name="Calculation 7 3 5 5" xfId="44821" xr:uid="{00000000-0005-0000-0000-0000CF2F0000}"/>
    <cellStyle name="Calculation 7 3 5 6" xfId="57385" xr:uid="{00000000-0005-0000-0000-0000D02F0000}"/>
    <cellStyle name="Calculation 7 3 6" xfId="9670" xr:uid="{00000000-0005-0000-0000-0000D12F0000}"/>
    <cellStyle name="Calculation 7 3 6 2" xfId="20689" xr:uid="{00000000-0005-0000-0000-0000D22F0000}"/>
    <cellStyle name="Calculation 7 3 6 3" xfId="20688" xr:uid="{00000000-0005-0000-0000-0000D32F0000}"/>
    <cellStyle name="Calculation 7 3 6 4" xfId="49176" xr:uid="{00000000-0005-0000-0000-0000D42F0000}"/>
    <cellStyle name="Calculation 7 3 7" xfId="20630" xr:uid="{00000000-0005-0000-0000-0000D52F0000}"/>
    <cellStyle name="Calculation 7 3 8" xfId="16653" xr:uid="{00000000-0005-0000-0000-0000D62F0000}"/>
    <cellStyle name="Calculation 7 4" xfId="1567" xr:uid="{00000000-0005-0000-0000-0000D72F0000}"/>
    <cellStyle name="Calculation 7 4 2" xfId="1568" xr:uid="{00000000-0005-0000-0000-0000D82F0000}"/>
    <cellStyle name="Calculation 7 4 2 2" xfId="3557" xr:uid="{00000000-0005-0000-0000-0000D92F0000}"/>
    <cellStyle name="Calculation 7 4 2 2 2" xfId="6180" xr:uid="{00000000-0005-0000-0000-0000DA2F0000}"/>
    <cellStyle name="Calculation 7 4 2 2 2 2" xfId="13158" xr:uid="{00000000-0005-0000-0000-0000DB2F0000}"/>
    <cellStyle name="Calculation 7 4 2 2 2 2 2" xfId="20695" xr:uid="{00000000-0005-0000-0000-0000DC2F0000}"/>
    <cellStyle name="Calculation 7 4 2 2 2 2 3" xfId="20694" xr:uid="{00000000-0005-0000-0000-0000DD2F0000}"/>
    <cellStyle name="Calculation 7 4 2 2 2 2 4" xfId="52663" xr:uid="{00000000-0005-0000-0000-0000DE2F0000}"/>
    <cellStyle name="Calculation 7 4 2 2 2 3" xfId="20696" xr:uid="{00000000-0005-0000-0000-0000DF2F0000}"/>
    <cellStyle name="Calculation 7 4 2 2 2 4" xfId="20693" xr:uid="{00000000-0005-0000-0000-0000E02F0000}"/>
    <cellStyle name="Calculation 7 4 2 2 2 5" xfId="45695" xr:uid="{00000000-0005-0000-0000-0000E12F0000}"/>
    <cellStyle name="Calculation 7 4 2 2 2 6" xfId="58259" xr:uid="{00000000-0005-0000-0000-0000E22F0000}"/>
    <cellStyle name="Calculation 7 4 2 2 3" xfId="7924" xr:uid="{00000000-0005-0000-0000-0000E32F0000}"/>
    <cellStyle name="Calculation 7 4 2 2 3 2" xfId="14900" xr:uid="{00000000-0005-0000-0000-0000E42F0000}"/>
    <cellStyle name="Calculation 7 4 2 2 3 2 2" xfId="20699" xr:uid="{00000000-0005-0000-0000-0000E52F0000}"/>
    <cellStyle name="Calculation 7 4 2 2 3 2 3" xfId="20698" xr:uid="{00000000-0005-0000-0000-0000E62F0000}"/>
    <cellStyle name="Calculation 7 4 2 2 3 2 4" xfId="54405" xr:uid="{00000000-0005-0000-0000-0000E72F0000}"/>
    <cellStyle name="Calculation 7 4 2 2 3 3" xfId="20700" xr:uid="{00000000-0005-0000-0000-0000E82F0000}"/>
    <cellStyle name="Calculation 7 4 2 2 3 4" xfId="20697" xr:uid="{00000000-0005-0000-0000-0000E92F0000}"/>
    <cellStyle name="Calculation 7 4 2 2 3 5" xfId="47437" xr:uid="{00000000-0005-0000-0000-0000EA2F0000}"/>
    <cellStyle name="Calculation 7 4 2 2 3 6" xfId="60001" xr:uid="{00000000-0005-0000-0000-0000EB2F0000}"/>
    <cellStyle name="Calculation 7 4 2 2 4" xfId="10545" xr:uid="{00000000-0005-0000-0000-0000EC2F0000}"/>
    <cellStyle name="Calculation 7 4 2 2 4 2" xfId="20702" xr:uid="{00000000-0005-0000-0000-0000ED2F0000}"/>
    <cellStyle name="Calculation 7 4 2 2 4 3" xfId="20701" xr:uid="{00000000-0005-0000-0000-0000EE2F0000}"/>
    <cellStyle name="Calculation 7 4 2 2 4 4" xfId="50050" xr:uid="{00000000-0005-0000-0000-0000EF2F0000}"/>
    <cellStyle name="Calculation 7 4 2 2 5" xfId="20692" xr:uid="{00000000-0005-0000-0000-0000F02F0000}"/>
    <cellStyle name="Calculation 7 4 2 2 6" xfId="18402" xr:uid="{00000000-0005-0000-0000-0000F12F0000}"/>
    <cellStyle name="Calculation 7 4 2 3" xfId="4435" xr:uid="{00000000-0005-0000-0000-0000F22F0000}"/>
    <cellStyle name="Calculation 7 4 2 3 2" xfId="7051" xr:uid="{00000000-0005-0000-0000-0000F32F0000}"/>
    <cellStyle name="Calculation 7 4 2 3 2 2" xfId="14029" xr:uid="{00000000-0005-0000-0000-0000F42F0000}"/>
    <cellStyle name="Calculation 7 4 2 3 2 2 2" xfId="20706" xr:uid="{00000000-0005-0000-0000-0000F52F0000}"/>
    <cellStyle name="Calculation 7 4 2 3 2 2 3" xfId="20705" xr:uid="{00000000-0005-0000-0000-0000F62F0000}"/>
    <cellStyle name="Calculation 7 4 2 3 2 2 4" xfId="53534" xr:uid="{00000000-0005-0000-0000-0000F72F0000}"/>
    <cellStyle name="Calculation 7 4 2 3 2 3" xfId="20707" xr:uid="{00000000-0005-0000-0000-0000F82F0000}"/>
    <cellStyle name="Calculation 7 4 2 3 2 4" xfId="20704" xr:uid="{00000000-0005-0000-0000-0000F92F0000}"/>
    <cellStyle name="Calculation 7 4 2 3 2 5" xfId="46566" xr:uid="{00000000-0005-0000-0000-0000FA2F0000}"/>
    <cellStyle name="Calculation 7 4 2 3 2 6" xfId="59130" xr:uid="{00000000-0005-0000-0000-0000FB2F0000}"/>
    <cellStyle name="Calculation 7 4 2 3 3" xfId="8802" xr:uid="{00000000-0005-0000-0000-0000FC2F0000}"/>
    <cellStyle name="Calculation 7 4 2 3 3 2" xfId="15771" xr:uid="{00000000-0005-0000-0000-0000FD2F0000}"/>
    <cellStyle name="Calculation 7 4 2 3 3 2 2" xfId="20710" xr:uid="{00000000-0005-0000-0000-0000FE2F0000}"/>
    <cellStyle name="Calculation 7 4 2 3 3 2 3" xfId="20709" xr:uid="{00000000-0005-0000-0000-0000FF2F0000}"/>
    <cellStyle name="Calculation 7 4 2 3 3 2 4" xfId="55276" xr:uid="{00000000-0005-0000-0000-000000300000}"/>
    <cellStyle name="Calculation 7 4 2 3 3 3" xfId="20711" xr:uid="{00000000-0005-0000-0000-000001300000}"/>
    <cellStyle name="Calculation 7 4 2 3 3 4" xfId="20708" xr:uid="{00000000-0005-0000-0000-000002300000}"/>
    <cellStyle name="Calculation 7 4 2 3 3 5" xfId="48308" xr:uid="{00000000-0005-0000-0000-000003300000}"/>
    <cellStyle name="Calculation 7 4 2 3 3 6" xfId="60872" xr:uid="{00000000-0005-0000-0000-000004300000}"/>
    <cellStyle name="Calculation 7 4 2 3 4" xfId="11416" xr:uid="{00000000-0005-0000-0000-000005300000}"/>
    <cellStyle name="Calculation 7 4 2 3 4 2" xfId="20713" xr:uid="{00000000-0005-0000-0000-000006300000}"/>
    <cellStyle name="Calculation 7 4 2 3 4 3" xfId="20712" xr:uid="{00000000-0005-0000-0000-000007300000}"/>
    <cellStyle name="Calculation 7 4 2 3 4 4" xfId="50921" xr:uid="{00000000-0005-0000-0000-000008300000}"/>
    <cellStyle name="Calculation 7 4 2 3 5" xfId="20714" xr:uid="{00000000-0005-0000-0000-000009300000}"/>
    <cellStyle name="Calculation 7 4 2 3 6" xfId="20703" xr:uid="{00000000-0005-0000-0000-00000A300000}"/>
    <cellStyle name="Calculation 7 4 2 3 7" xfId="43953" xr:uid="{00000000-0005-0000-0000-00000B300000}"/>
    <cellStyle name="Calculation 7 4 2 3 8" xfId="56517" xr:uid="{00000000-0005-0000-0000-00000C300000}"/>
    <cellStyle name="Calculation 7 4 2 4" xfId="5306" xr:uid="{00000000-0005-0000-0000-00000D300000}"/>
    <cellStyle name="Calculation 7 4 2 4 2" xfId="12287" xr:uid="{00000000-0005-0000-0000-00000E300000}"/>
    <cellStyle name="Calculation 7 4 2 4 2 2" xfId="20717" xr:uid="{00000000-0005-0000-0000-00000F300000}"/>
    <cellStyle name="Calculation 7 4 2 4 2 3" xfId="20716" xr:uid="{00000000-0005-0000-0000-000010300000}"/>
    <cellStyle name="Calculation 7 4 2 4 2 4" xfId="51792" xr:uid="{00000000-0005-0000-0000-000011300000}"/>
    <cellStyle name="Calculation 7 4 2 4 3" xfId="20718" xr:uid="{00000000-0005-0000-0000-000012300000}"/>
    <cellStyle name="Calculation 7 4 2 4 4" xfId="20715" xr:uid="{00000000-0005-0000-0000-000013300000}"/>
    <cellStyle name="Calculation 7 4 2 4 5" xfId="44824" xr:uid="{00000000-0005-0000-0000-000014300000}"/>
    <cellStyle name="Calculation 7 4 2 4 6" xfId="57388" xr:uid="{00000000-0005-0000-0000-000015300000}"/>
    <cellStyle name="Calculation 7 4 2 5" xfId="9673" xr:uid="{00000000-0005-0000-0000-000016300000}"/>
    <cellStyle name="Calculation 7 4 2 5 2" xfId="20720" xr:uid="{00000000-0005-0000-0000-000017300000}"/>
    <cellStyle name="Calculation 7 4 2 5 3" xfId="20719" xr:uid="{00000000-0005-0000-0000-000018300000}"/>
    <cellStyle name="Calculation 7 4 2 5 4" xfId="49179" xr:uid="{00000000-0005-0000-0000-000019300000}"/>
    <cellStyle name="Calculation 7 4 2 6" xfId="20691" xr:uid="{00000000-0005-0000-0000-00001A300000}"/>
    <cellStyle name="Calculation 7 4 2 7" xfId="16654" xr:uid="{00000000-0005-0000-0000-00001B300000}"/>
    <cellStyle name="Calculation 7 4 3" xfId="3556" xr:uid="{00000000-0005-0000-0000-00001C300000}"/>
    <cellStyle name="Calculation 7 4 3 2" xfId="6179" xr:uid="{00000000-0005-0000-0000-00001D300000}"/>
    <cellStyle name="Calculation 7 4 3 2 2" xfId="13157" xr:uid="{00000000-0005-0000-0000-00001E300000}"/>
    <cellStyle name="Calculation 7 4 3 2 2 2" xfId="20724" xr:uid="{00000000-0005-0000-0000-00001F300000}"/>
    <cellStyle name="Calculation 7 4 3 2 2 3" xfId="20723" xr:uid="{00000000-0005-0000-0000-000020300000}"/>
    <cellStyle name="Calculation 7 4 3 2 2 4" xfId="52662" xr:uid="{00000000-0005-0000-0000-000021300000}"/>
    <cellStyle name="Calculation 7 4 3 2 3" xfId="20725" xr:uid="{00000000-0005-0000-0000-000022300000}"/>
    <cellStyle name="Calculation 7 4 3 2 4" xfId="20722" xr:uid="{00000000-0005-0000-0000-000023300000}"/>
    <cellStyle name="Calculation 7 4 3 2 5" xfId="45694" xr:uid="{00000000-0005-0000-0000-000024300000}"/>
    <cellStyle name="Calculation 7 4 3 2 6" xfId="58258" xr:uid="{00000000-0005-0000-0000-000025300000}"/>
    <cellStyle name="Calculation 7 4 3 3" xfId="7923" xr:uid="{00000000-0005-0000-0000-000026300000}"/>
    <cellStyle name="Calculation 7 4 3 3 2" xfId="14899" xr:uid="{00000000-0005-0000-0000-000027300000}"/>
    <cellStyle name="Calculation 7 4 3 3 2 2" xfId="20728" xr:uid="{00000000-0005-0000-0000-000028300000}"/>
    <cellStyle name="Calculation 7 4 3 3 2 3" xfId="20727" xr:uid="{00000000-0005-0000-0000-000029300000}"/>
    <cellStyle name="Calculation 7 4 3 3 2 4" xfId="54404" xr:uid="{00000000-0005-0000-0000-00002A300000}"/>
    <cellStyle name="Calculation 7 4 3 3 3" xfId="20729" xr:uid="{00000000-0005-0000-0000-00002B300000}"/>
    <cellStyle name="Calculation 7 4 3 3 4" xfId="20726" xr:uid="{00000000-0005-0000-0000-00002C300000}"/>
    <cellStyle name="Calculation 7 4 3 3 5" xfId="47436" xr:uid="{00000000-0005-0000-0000-00002D300000}"/>
    <cellStyle name="Calculation 7 4 3 3 6" xfId="60000" xr:uid="{00000000-0005-0000-0000-00002E300000}"/>
    <cellStyle name="Calculation 7 4 3 4" xfId="10544" xr:uid="{00000000-0005-0000-0000-00002F300000}"/>
    <cellStyle name="Calculation 7 4 3 4 2" xfId="20731" xr:uid="{00000000-0005-0000-0000-000030300000}"/>
    <cellStyle name="Calculation 7 4 3 4 3" xfId="20730" xr:uid="{00000000-0005-0000-0000-000031300000}"/>
    <cellStyle name="Calculation 7 4 3 4 4" xfId="50049" xr:uid="{00000000-0005-0000-0000-000032300000}"/>
    <cellStyle name="Calculation 7 4 3 5" xfId="20721" xr:uid="{00000000-0005-0000-0000-000033300000}"/>
    <cellStyle name="Calculation 7 4 3 6" xfId="18400" xr:uid="{00000000-0005-0000-0000-000034300000}"/>
    <cellStyle name="Calculation 7 4 4" xfId="4434" xr:uid="{00000000-0005-0000-0000-000035300000}"/>
    <cellStyle name="Calculation 7 4 4 2" xfId="7050" xr:uid="{00000000-0005-0000-0000-000036300000}"/>
    <cellStyle name="Calculation 7 4 4 2 2" xfId="14028" xr:uid="{00000000-0005-0000-0000-000037300000}"/>
    <cellStyle name="Calculation 7 4 4 2 2 2" xfId="20735" xr:uid="{00000000-0005-0000-0000-000038300000}"/>
    <cellStyle name="Calculation 7 4 4 2 2 3" xfId="20734" xr:uid="{00000000-0005-0000-0000-000039300000}"/>
    <cellStyle name="Calculation 7 4 4 2 2 4" xfId="53533" xr:uid="{00000000-0005-0000-0000-00003A300000}"/>
    <cellStyle name="Calculation 7 4 4 2 3" xfId="20736" xr:uid="{00000000-0005-0000-0000-00003B300000}"/>
    <cellStyle name="Calculation 7 4 4 2 4" xfId="20733" xr:uid="{00000000-0005-0000-0000-00003C300000}"/>
    <cellStyle name="Calculation 7 4 4 2 5" xfId="46565" xr:uid="{00000000-0005-0000-0000-00003D300000}"/>
    <cellStyle name="Calculation 7 4 4 2 6" xfId="59129" xr:uid="{00000000-0005-0000-0000-00003E300000}"/>
    <cellStyle name="Calculation 7 4 4 3" xfId="8801" xr:uid="{00000000-0005-0000-0000-00003F300000}"/>
    <cellStyle name="Calculation 7 4 4 3 2" xfId="15770" xr:uid="{00000000-0005-0000-0000-000040300000}"/>
    <cellStyle name="Calculation 7 4 4 3 2 2" xfId="20739" xr:uid="{00000000-0005-0000-0000-000041300000}"/>
    <cellStyle name="Calculation 7 4 4 3 2 3" xfId="20738" xr:uid="{00000000-0005-0000-0000-000042300000}"/>
    <cellStyle name="Calculation 7 4 4 3 2 4" xfId="55275" xr:uid="{00000000-0005-0000-0000-000043300000}"/>
    <cellStyle name="Calculation 7 4 4 3 3" xfId="20740" xr:uid="{00000000-0005-0000-0000-000044300000}"/>
    <cellStyle name="Calculation 7 4 4 3 4" xfId="20737" xr:uid="{00000000-0005-0000-0000-000045300000}"/>
    <cellStyle name="Calculation 7 4 4 3 5" xfId="48307" xr:uid="{00000000-0005-0000-0000-000046300000}"/>
    <cellStyle name="Calculation 7 4 4 3 6" xfId="60871" xr:uid="{00000000-0005-0000-0000-000047300000}"/>
    <cellStyle name="Calculation 7 4 4 4" xfId="11415" xr:uid="{00000000-0005-0000-0000-000048300000}"/>
    <cellStyle name="Calculation 7 4 4 4 2" xfId="20742" xr:uid="{00000000-0005-0000-0000-000049300000}"/>
    <cellStyle name="Calculation 7 4 4 4 3" xfId="20741" xr:uid="{00000000-0005-0000-0000-00004A300000}"/>
    <cellStyle name="Calculation 7 4 4 4 4" xfId="50920" xr:uid="{00000000-0005-0000-0000-00004B300000}"/>
    <cellStyle name="Calculation 7 4 4 5" xfId="20743" xr:uid="{00000000-0005-0000-0000-00004C300000}"/>
    <cellStyle name="Calculation 7 4 4 6" xfId="20732" xr:uid="{00000000-0005-0000-0000-00004D300000}"/>
    <cellStyle name="Calculation 7 4 4 7" xfId="43952" xr:uid="{00000000-0005-0000-0000-00004E300000}"/>
    <cellStyle name="Calculation 7 4 4 8" xfId="56516" xr:uid="{00000000-0005-0000-0000-00004F300000}"/>
    <cellStyle name="Calculation 7 4 5" xfId="5305" xr:uid="{00000000-0005-0000-0000-000050300000}"/>
    <cellStyle name="Calculation 7 4 5 2" xfId="12286" xr:uid="{00000000-0005-0000-0000-000051300000}"/>
    <cellStyle name="Calculation 7 4 5 2 2" xfId="20746" xr:uid="{00000000-0005-0000-0000-000052300000}"/>
    <cellStyle name="Calculation 7 4 5 2 3" xfId="20745" xr:uid="{00000000-0005-0000-0000-000053300000}"/>
    <cellStyle name="Calculation 7 4 5 2 4" xfId="51791" xr:uid="{00000000-0005-0000-0000-000054300000}"/>
    <cellStyle name="Calculation 7 4 5 3" xfId="20747" xr:uid="{00000000-0005-0000-0000-000055300000}"/>
    <cellStyle name="Calculation 7 4 5 4" xfId="20744" xr:uid="{00000000-0005-0000-0000-000056300000}"/>
    <cellStyle name="Calculation 7 4 5 5" xfId="44823" xr:uid="{00000000-0005-0000-0000-000057300000}"/>
    <cellStyle name="Calculation 7 4 5 6" xfId="57387" xr:uid="{00000000-0005-0000-0000-000058300000}"/>
    <cellStyle name="Calculation 7 4 6" xfId="9672" xr:uid="{00000000-0005-0000-0000-000059300000}"/>
    <cellStyle name="Calculation 7 4 6 2" xfId="20749" xr:uid="{00000000-0005-0000-0000-00005A300000}"/>
    <cellStyle name="Calculation 7 4 6 3" xfId="20748" xr:uid="{00000000-0005-0000-0000-00005B300000}"/>
    <cellStyle name="Calculation 7 4 6 4" xfId="49178" xr:uid="{00000000-0005-0000-0000-00005C300000}"/>
    <cellStyle name="Calculation 7 4 7" xfId="20690" xr:uid="{00000000-0005-0000-0000-00005D300000}"/>
    <cellStyle name="Calculation 7 4 8" xfId="43790" xr:uid="{00000000-0005-0000-0000-00005E300000}"/>
    <cellStyle name="Calculation 7 5" xfId="1569" xr:uid="{00000000-0005-0000-0000-00005F300000}"/>
    <cellStyle name="Calculation 7 5 2" xfId="1570" xr:uid="{00000000-0005-0000-0000-000060300000}"/>
    <cellStyle name="Calculation 7 5 2 2" xfId="3559" xr:uid="{00000000-0005-0000-0000-000061300000}"/>
    <cellStyle name="Calculation 7 5 2 2 2" xfId="6182" xr:uid="{00000000-0005-0000-0000-000062300000}"/>
    <cellStyle name="Calculation 7 5 2 2 2 2" xfId="13160" xr:uid="{00000000-0005-0000-0000-000063300000}"/>
    <cellStyle name="Calculation 7 5 2 2 2 2 2" xfId="20755" xr:uid="{00000000-0005-0000-0000-000064300000}"/>
    <cellStyle name="Calculation 7 5 2 2 2 2 3" xfId="20754" xr:uid="{00000000-0005-0000-0000-000065300000}"/>
    <cellStyle name="Calculation 7 5 2 2 2 2 4" xfId="52665" xr:uid="{00000000-0005-0000-0000-000066300000}"/>
    <cellStyle name="Calculation 7 5 2 2 2 3" xfId="20756" xr:uid="{00000000-0005-0000-0000-000067300000}"/>
    <cellStyle name="Calculation 7 5 2 2 2 4" xfId="20753" xr:uid="{00000000-0005-0000-0000-000068300000}"/>
    <cellStyle name="Calculation 7 5 2 2 2 5" xfId="45697" xr:uid="{00000000-0005-0000-0000-000069300000}"/>
    <cellStyle name="Calculation 7 5 2 2 2 6" xfId="58261" xr:uid="{00000000-0005-0000-0000-00006A300000}"/>
    <cellStyle name="Calculation 7 5 2 2 3" xfId="7926" xr:uid="{00000000-0005-0000-0000-00006B300000}"/>
    <cellStyle name="Calculation 7 5 2 2 3 2" xfId="14902" xr:uid="{00000000-0005-0000-0000-00006C300000}"/>
    <cellStyle name="Calculation 7 5 2 2 3 2 2" xfId="20759" xr:uid="{00000000-0005-0000-0000-00006D300000}"/>
    <cellStyle name="Calculation 7 5 2 2 3 2 3" xfId="20758" xr:uid="{00000000-0005-0000-0000-00006E300000}"/>
    <cellStyle name="Calculation 7 5 2 2 3 2 4" xfId="54407" xr:uid="{00000000-0005-0000-0000-00006F300000}"/>
    <cellStyle name="Calculation 7 5 2 2 3 3" xfId="20760" xr:uid="{00000000-0005-0000-0000-000070300000}"/>
    <cellStyle name="Calculation 7 5 2 2 3 4" xfId="20757" xr:uid="{00000000-0005-0000-0000-000071300000}"/>
    <cellStyle name="Calculation 7 5 2 2 3 5" xfId="47439" xr:uid="{00000000-0005-0000-0000-000072300000}"/>
    <cellStyle name="Calculation 7 5 2 2 3 6" xfId="60003" xr:uid="{00000000-0005-0000-0000-000073300000}"/>
    <cellStyle name="Calculation 7 5 2 2 4" xfId="10547" xr:uid="{00000000-0005-0000-0000-000074300000}"/>
    <cellStyle name="Calculation 7 5 2 2 4 2" xfId="20762" xr:uid="{00000000-0005-0000-0000-000075300000}"/>
    <cellStyle name="Calculation 7 5 2 2 4 3" xfId="20761" xr:uid="{00000000-0005-0000-0000-000076300000}"/>
    <cellStyle name="Calculation 7 5 2 2 4 4" xfId="50052" xr:uid="{00000000-0005-0000-0000-000077300000}"/>
    <cellStyle name="Calculation 7 5 2 2 5" xfId="20752" xr:uid="{00000000-0005-0000-0000-000078300000}"/>
    <cellStyle name="Calculation 7 5 2 2 6" xfId="18404" xr:uid="{00000000-0005-0000-0000-000079300000}"/>
    <cellStyle name="Calculation 7 5 2 3" xfId="4437" xr:uid="{00000000-0005-0000-0000-00007A300000}"/>
    <cellStyle name="Calculation 7 5 2 3 2" xfId="7053" xr:uid="{00000000-0005-0000-0000-00007B300000}"/>
    <cellStyle name="Calculation 7 5 2 3 2 2" xfId="14031" xr:uid="{00000000-0005-0000-0000-00007C300000}"/>
    <cellStyle name="Calculation 7 5 2 3 2 2 2" xfId="20766" xr:uid="{00000000-0005-0000-0000-00007D300000}"/>
    <cellStyle name="Calculation 7 5 2 3 2 2 3" xfId="20765" xr:uid="{00000000-0005-0000-0000-00007E300000}"/>
    <cellStyle name="Calculation 7 5 2 3 2 2 4" xfId="53536" xr:uid="{00000000-0005-0000-0000-00007F300000}"/>
    <cellStyle name="Calculation 7 5 2 3 2 3" xfId="20767" xr:uid="{00000000-0005-0000-0000-000080300000}"/>
    <cellStyle name="Calculation 7 5 2 3 2 4" xfId="20764" xr:uid="{00000000-0005-0000-0000-000081300000}"/>
    <cellStyle name="Calculation 7 5 2 3 2 5" xfId="46568" xr:uid="{00000000-0005-0000-0000-000082300000}"/>
    <cellStyle name="Calculation 7 5 2 3 2 6" xfId="59132" xr:uid="{00000000-0005-0000-0000-000083300000}"/>
    <cellStyle name="Calculation 7 5 2 3 3" xfId="8804" xr:uid="{00000000-0005-0000-0000-000084300000}"/>
    <cellStyle name="Calculation 7 5 2 3 3 2" xfId="15773" xr:uid="{00000000-0005-0000-0000-000085300000}"/>
    <cellStyle name="Calculation 7 5 2 3 3 2 2" xfId="20770" xr:uid="{00000000-0005-0000-0000-000086300000}"/>
    <cellStyle name="Calculation 7 5 2 3 3 2 3" xfId="20769" xr:uid="{00000000-0005-0000-0000-000087300000}"/>
    <cellStyle name="Calculation 7 5 2 3 3 2 4" xfId="55278" xr:uid="{00000000-0005-0000-0000-000088300000}"/>
    <cellStyle name="Calculation 7 5 2 3 3 3" xfId="20771" xr:uid="{00000000-0005-0000-0000-000089300000}"/>
    <cellStyle name="Calculation 7 5 2 3 3 4" xfId="20768" xr:uid="{00000000-0005-0000-0000-00008A300000}"/>
    <cellStyle name="Calculation 7 5 2 3 3 5" xfId="48310" xr:uid="{00000000-0005-0000-0000-00008B300000}"/>
    <cellStyle name="Calculation 7 5 2 3 3 6" xfId="60874" xr:uid="{00000000-0005-0000-0000-00008C300000}"/>
    <cellStyle name="Calculation 7 5 2 3 4" xfId="11418" xr:uid="{00000000-0005-0000-0000-00008D300000}"/>
    <cellStyle name="Calculation 7 5 2 3 4 2" xfId="20773" xr:uid="{00000000-0005-0000-0000-00008E300000}"/>
    <cellStyle name="Calculation 7 5 2 3 4 3" xfId="20772" xr:uid="{00000000-0005-0000-0000-00008F300000}"/>
    <cellStyle name="Calculation 7 5 2 3 4 4" xfId="50923" xr:uid="{00000000-0005-0000-0000-000090300000}"/>
    <cellStyle name="Calculation 7 5 2 3 5" xfId="20774" xr:uid="{00000000-0005-0000-0000-000091300000}"/>
    <cellStyle name="Calculation 7 5 2 3 6" xfId="20763" xr:uid="{00000000-0005-0000-0000-000092300000}"/>
    <cellStyle name="Calculation 7 5 2 3 7" xfId="43955" xr:uid="{00000000-0005-0000-0000-000093300000}"/>
    <cellStyle name="Calculation 7 5 2 3 8" xfId="56519" xr:uid="{00000000-0005-0000-0000-000094300000}"/>
    <cellStyle name="Calculation 7 5 2 4" xfId="5308" xr:uid="{00000000-0005-0000-0000-000095300000}"/>
    <cellStyle name="Calculation 7 5 2 4 2" xfId="12289" xr:uid="{00000000-0005-0000-0000-000096300000}"/>
    <cellStyle name="Calculation 7 5 2 4 2 2" xfId="20777" xr:uid="{00000000-0005-0000-0000-000097300000}"/>
    <cellStyle name="Calculation 7 5 2 4 2 3" xfId="20776" xr:uid="{00000000-0005-0000-0000-000098300000}"/>
    <cellStyle name="Calculation 7 5 2 4 2 4" xfId="51794" xr:uid="{00000000-0005-0000-0000-000099300000}"/>
    <cellStyle name="Calculation 7 5 2 4 3" xfId="20778" xr:uid="{00000000-0005-0000-0000-00009A300000}"/>
    <cellStyle name="Calculation 7 5 2 4 4" xfId="20775" xr:uid="{00000000-0005-0000-0000-00009B300000}"/>
    <cellStyle name="Calculation 7 5 2 4 5" xfId="44826" xr:uid="{00000000-0005-0000-0000-00009C300000}"/>
    <cellStyle name="Calculation 7 5 2 4 6" xfId="57390" xr:uid="{00000000-0005-0000-0000-00009D300000}"/>
    <cellStyle name="Calculation 7 5 2 5" xfId="9675" xr:uid="{00000000-0005-0000-0000-00009E300000}"/>
    <cellStyle name="Calculation 7 5 2 5 2" xfId="20780" xr:uid="{00000000-0005-0000-0000-00009F300000}"/>
    <cellStyle name="Calculation 7 5 2 5 3" xfId="20779" xr:uid="{00000000-0005-0000-0000-0000A0300000}"/>
    <cellStyle name="Calculation 7 5 2 5 4" xfId="49181" xr:uid="{00000000-0005-0000-0000-0000A1300000}"/>
    <cellStyle name="Calculation 7 5 2 6" xfId="20751" xr:uid="{00000000-0005-0000-0000-0000A2300000}"/>
    <cellStyle name="Calculation 7 5 2 7" xfId="43787" xr:uid="{00000000-0005-0000-0000-0000A3300000}"/>
    <cellStyle name="Calculation 7 5 3" xfId="3558" xr:uid="{00000000-0005-0000-0000-0000A4300000}"/>
    <cellStyle name="Calculation 7 5 3 2" xfId="6181" xr:uid="{00000000-0005-0000-0000-0000A5300000}"/>
    <cellStyle name="Calculation 7 5 3 2 2" xfId="13159" xr:uid="{00000000-0005-0000-0000-0000A6300000}"/>
    <cellStyle name="Calculation 7 5 3 2 2 2" xfId="20784" xr:uid="{00000000-0005-0000-0000-0000A7300000}"/>
    <cellStyle name="Calculation 7 5 3 2 2 3" xfId="20783" xr:uid="{00000000-0005-0000-0000-0000A8300000}"/>
    <cellStyle name="Calculation 7 5 3 2 2 4" xfId="52664" xr:uid="{00000000-0005-0000-0000-0000A9300000}"/>
    <cellStyle name="Calculation 7 5 3 2 3" xfId="20785" xr:uid="{00000000-0005-0000-0000-0000AA300000}"/>
    <cellStyle name="Calculation 7 5 3 2 4" xfId="20782" xr:uid="{00000000-0005-0000-0000-0000AB300000}"/>
    <cellStyle name="Calculation 7 5 3 2 5" xfId="45696" xr:uid="{00000000-0005-0000-0000-0000AC300000}"/>
    <cellStyle name="Calculation 7 5 3 2 6" xfId="58260" xr:uid="{00000000-0005-0000-0000-0000AD300000}"/>
    <cellStyle name="Calculation 7 5 3 3" xfId="7925" xr:uid="{00000000-0005-0000-0000-0000AE300000}"/>
    <cellStyle name="Calculation 7 5 3 3 2" xfId="14901" xr:uid="{00000000-0005-0000-0000-0000AF300000}"/>
    <cellStyle name="Calculation 7 5 3 3 2 2" xfId="20788" xr:uid="{00000000-0005-0000-0000-0000B0300000}"/>
    <cellStyle name="Calculation 7 5 3 3 2 3" xfId="20787" xr:uid="{00000000-0005-0000-0000-0000B1300000}"/>
    <cellStyle name="Calculation 7 5 3 3 2 4" xfId="54406" xr:uid="{00000000-0005-0000-0000-0000B2300000}"/>
    <cellStyle name="Calculation 7 5 3 3 3" xfId="20789" xr:uid="{00000000-0005-0000-0000-0000B3300000}"/>
    <cellStyle name="Calculation 7 5 3 3 4" xfId="20786" xr:uid="{00000000-0005-0000-0000-0000B4300000}"/>
    <cellStyle name="Calculation 7 5 3 3 5" xfId="47438" xr:uid="{00000000-0005-0000-0000-0000B5300000}"/>
    <cellStyle name="Calculation 7 5 3 3 6" xfId="60002" xr:uid="{00000000-0005-0000-0000-0000B6300000}"/>
    <cellStyle name="Calculation 7 5 3 4" xfId="10546" xr:uid="{00000000-0005-0000-0000-0000B7300000}"/>
    <cellStyle name="Calculation 7 5 3 4 2" xfId="20791" xr:uid="{00000000-0005-0000-0000-0000B8300000}"/>
    <cellStyle name="Calculation 7 5 3 4 3" xfId="20790" xr:uid="{00000000-0005-0000-0000-0000B9300000}"/>
    <cellStyle name="Calculation 7 5 3 4 4" xfId="50051" xr:uid="{00000000-0005-0000-0000-0000BA300000}"/>
    <cellStyle name="Calculation 7 5 3 5" xfId="20781" xr:uid="{00000000-0005-0000-0000-0000BB300000}"/>
    <cellStyle name="Calculation 7 5 3 6" xfId="18403" xr:uid="{00000000-0005-0000-0000-0000BC300000}"/>
    <cellStyle name="Calculation 7 5 4" xfId="4436" xr:uid="{00000000-0005-0000-0000-0000BD300000}"/>
    <cellStyle name="Calculation 7 5 4 2" xfId="7052" xr:uid="{00000000-0005-0000-0000-0000BE300000}"/>
    <cellStyle name="Calculation 7 5 4 2 2" xfId="14030" xr:uid="{00000000-0005-0000-0000-0000BF300000}"/>
    <cellStyle name="Calculation 7 5 4 2 2 2" xfId="20795" xr:uid="{00000000-0005-0000-0000-0000C0300000}"/>
    <cellStyle name="Calculation 7 5 4 2 2 3" xfId="20794" xr:uid="{00000000-0005-0000-0000-0000C1300000}"/>
    <cellStyle name="Calculation 7 5 4 2 2 4" xfId="53535" xr:uid="{00000000-0005-0000-0000-0000C2300000}"/>
    <cellStyle name="Calculation 7 5 4 2 3" xfId="20796" xr:uid="{00000000-0005-0000-0000-0000C3300000}"/>
    <cellStyle name="Calculation 7 5 4 2 4" xfId="20793" xr:uid="{00000000-0005-0000-0000-0000C4300000}"/>
    <cellStyle name="Calculation 7 5 4 2 5" xfId="46567" xr:uid="{00000000-0005-0000-0000-0000C5300000}"/>
    <cellStyle name="Calculation 7 5 4 2 6" xfId="59131" xr:uid="{00000000-0005-0000-0000-0000C6300000}"/>
    <cellStyle name="Calculation 7 5 4 3" xfId="8803" xr:uid="{00000000-0005-0000-0000-0000C7300000}"/>
    <cellStyle name="Calculation 7 5 4 3 2" xfId="15772" xr:uid="{00000000-0005-0000-0000-0000C8300000}"/>
    <cellStyle name="Calculation 7 5 4 3 2 2" xfId="20799" xr:uid="{00000000-0005-0000-0000-0000C9300000}"/>
    <cellStyle name="Calculation 7 5 4 3 2 3" xfId="20798" xr:uid="{00000000-0005-0000-0000-0000CA300000}"/>
    <cellStyle name="Calculation 7 5 4 3 2 4" xfId="55277" xr:uid="{00000000-0005-0000-0000-0000CB300000}"/>
    <cellStyle name="Calculation 7 5 4 3 3" xfId="20800" xr:uid="{00000000-0005-0000-0000-0000CC300000}"/>
    <cellStyle name="Calculation 7 5 4 3 4" xfId="20797" xr:uid="{00000000-0005-0000-0000-0000CD300000}"/>
    <cellStyle name="Calculation 7 5 4 3 5" xfId="48309" xr:uid="{00000000-0005-0000-0000-0000CE300000}"/>
    <cellStyle name="Calculation 7 5 4 3 6" xfId="60873" xr:uid="{00000000-0005-0000-0000-0000CF300000}"/>
    <cellStyle name="Calculation 7 5 4 4" xfId="11417" xr:uid="{00000000-0005-0000-0000-0000D0300000}"/>
    <cellStyle name="Calculation 7 5 4 4 2" xfId="20802" xr:uid="{00000000-0005-0000-0000-0000D1300000}"/>
    <cellStyle name="Calculation 7 5 4 4 3" xfId="20801" xr:uid="{00000000-0005-0000-0000-0000D2300000}"/>
    <cellStyle name="Calculation 7 5 4 4 4" xfId="50922" xr:uid="{00000000-0005-0000-0000-0000D3300000}"/>
    <cellStyle name="Calculation 7 5 4 5" xfId="20803" xr:uid="{00000000-0005-0000-0000-0000D4300000}"/>
    <cellStyle name="Calculation 7 5 4 6" xfId="20792" xr:uid="{00000000-0005-0000-0000-0000D5300000}"/>
    <cellStyle name="Calculation 7 5 4 7" xfId="43954" xr:uid="{00000000-0005-0000-0000-0000D6300000}"/>
    <cellStyle name="Calculation 7 5 4 8" xfId="56518" xr:uid="{00000000-0005-0000-0000-0000D7300000}"/>
    <cellStyle name="Calculation 7 5 5" xfId="5307" xr:uid="{00000000-0005-0000-0000-0000D8300000}"/>
    <cellStyle name="Calculation 7 5 5 2" xfId="12288" xr:uid="{00000000-0005-0000-0000-0000D9300000}"/>
    <cellStyle name="Calculation 7 5 5 2 2" xfId="20806" xr:uid="{00000000-0005-0000-0000-0000DA300000}"/>
    <cellStyle name="Calculation 7 5 5 2 3" xfId="20805" xr:uid="{00000000-0005-0000-0000-0000DB300000}"/>
    <cellStyle name="Calculation 7 5 5 2 4" xfId="51793" xr:uid="{00000000-0005-0000-0000-0000DC300000}"/>
    <cellStyle name="Calculation 7 5 5 3" xfId="20807" xr:uid="{00000000-0005-0000-0000-0000DD300000}"/>
    <cellStyle name="Calculation 7 5 5 4" xfId="20804" xr:uid="{00000000-0005-0000-0000-0000DE300000}"/>
    <cellStyle name="Calculation 7 5 5 5" xfId="44825" xr:uid="{00000000-0005-0000-0000-0000DF300000}"/>
    <cellStyle name="Calculation 7 5 5 6" xfId="57389" xr:uid="{00000000-0005-0000-0000-0000E0300000}"/>
    <cellStyle name="Calculation 7 5 6" xfId="9674" xr:uid="{00000000-0005-0000-0000-0000E1300000}"/>
    <cellStyle name="Calculation 7 5 6 2" xfId="20809" xr:uid="{00000000-0005-0000-0000-0000E2300000}"/>
    <cellStyle name="Calculation 7 5 6 3" xfId="20808" xr:uid="{00000000-0005-0000-0000-0000E3300000}"/>
    <cellStyle name="Calculation 7 5 6 4" xfId="49180" xr:uid="{00000000-0005-0000-0000-0000E4300000}"/>
    <cellStyle name="Calculation 7 5 7" xfId="20750" xr:uid="{00000000-0005-0000-0000-0000E5300000}"/>
    <cellStyle name="Calculation 7 5 8" xfId="16655" xr:uid="{00000000-0005-0000-0000-0000E6300000}"/>
    <cellStyle name="Calculation 7 6" xfId="1571" xr:uid="{00000000-0005-0000-0000-0000E7300000}"/>
    <cellStyle name="Calculation 7 6 2" xfId="1572" xr:uid="{00000000-0005-0000-0000-0000E8300000}"/>
    <cellStyle name="Calculation 7 6 2 2" xfId="3561" xr:uid="{00000000-0005-0000-0000-0000E9300000}"/>
    <cellStyle name="Calculation 7 6 2 2 2" xfId="6184" xr:uid="{00000000-0005-0000-0000-0000EA300000}"/>
    <cellStyle name="Calculation 7 6 2 2 2 2" xfId="13162" xr:uid="{00000000-0005-0000-0000-0000EB300000}"/>
    <cellStyle name="Calculation 7 6 2 2 2 2 2" xfId="20815" xr:uid="{00000000-0005-0000-0000-0000EC300000}"/>
    <cellStyle name="Calculation 7 6 2 2 2 2 3" xfId="20814" xr:uid="{00000000-0005-0000-0000-0000ED300000}"/>
    <cellStyle name="Calculation 7 6 2 2 2 2 4" xfId="52667" xr:uid="{00000000-0005-0000-0000-0000EE300000}"/>
    <cellStyle name="Calculation 7 6 2 2 2 3" xfId="20816" xr:uid="{00000000-0005-0000-0000-0000EF300000}"/>
    <cellStyle name="Calculation 7 6 2 2 2 4" xfId="20813" xr:uid="{00000000-0005-0000-0000-0000F0300000}"/>
    <cellStyle name="Calculation 7 6 2 2 2 5" xfId="45699" xr:uid="{00000000-0005-0000-0000-0000F1300000}"/>
    <cellStyle name="Calculation 7 6 2 2 2 6" xfId="58263" xr:uid="{00000000-0005-0000-0000-0000F2300000}"/>
    <cellStyle name="Calculation 7 6 2 2 3" xfId="7928" xr:uid="{00000000-0005-0000-0000-0000F3300000}"/>
    <cellStyle name="Calculation 7 6 2 2 3 2" xfId="14904" xr:uid="{00000000-0005-0000-0000-0000F4300000}"/>
    <cellStyle name="Calculation 7 6 2 2 3 2 2" xfId="20819" xr:uid="{00000000-0005-0000-0000-0000F5300000}"/>
    <cellStyle name="Calculation 7 6 2 2 3 2 3" xfId="20818" xr:uid="{00000000-0005-0000-0000-0000F6300000}"/>
    <cellStyle name="Calculation 7 6 2 2 3 2 4" xfId="54409" xr:uid="{00000000-0005-0000-0000-0000F7300000}"/>
    <cellStyle name="Calculation 7 6 2 2 3 3" xfId="20820" xr:uid="{00000000-0005-0000-0000-0000F8300000}"/>
    <cellStyle name="Calculation 7 6 2 2 3 4" xfId="20817" xr:uid="{00000000-0005-0000-0000-0000F9300000}"/>
    <cellStyle name="Calculation 7 6 2 2 3 5" xfId="47441" xr:uid="{00000000-0005-0000-0000-0000FA300000}"/>
    <cellStyle name="Calculation 7 6 2 2 3 6" xfId="60005" xr:uid="{00000000-0005-0000-0000-0000FB300000}"/>
    <cellStyle name="Calculation 7 6 2 2 4" xfId="10549" xr:uid="{00000000-0005-0000-0000-0000FC300000}"/>
    <cellStyle name="Calculation 7 6 2 2 4 2" xfId="20822" xr:uid="{00000000-0005-0000-0000-0000FD300000}"/>
    <cellStyle name="Calculation 7 6 2 2 4 3" xfId="20821" xr:uid="{00000000-0005-0000-0000-0000FE300000}"/>
    <cellStyle name="Calculation 7 6 2 2 4 4" xfId="50054" xr:uid="{00000000-0005-0000-0000-0000FF300000}"/>
    <cellStyle name="Calculation 7 6 2 2 5" xfId="20812" xr:uid="{00000000-0005-0000-0000-000000310000}"/>
    <cellStyle name="Calculation 7 6 2 2 6" xfId="18408" xr:uid="{00000000-0005-0000-0000-000001310000}"/>
    <cellStyle name="Calculation 7 6 2 3" xfId="4439" xr:uid="{00000000-0005-0000-0000-000002310000}"/>
    <cellStyle name="Calculation 7 6 2 3 2" xfId="7055" xr:uid="{00000000-0005-0000-0000-000003310000}"/>
    <cellStyle name="Calculation 7 6 2 3 2 2" xfId="14033" xr:uid="{00000000-0005-0000-0000-000004310000}"/>
    <cellStyle name="Calculation 7 6 2 3 2 2 2" xfId="20826" xr:uid="{00000000-0005-0000-0000-000005310000}"/>
    <cellStyle name="Calculation 7 6 2 3 2 2 3" xfId="20825" xr:uid="{00000000-0005-0000-0000-000006310000}"/>
    <cellStyle name="Calculation 7 6 2 3 2 2 4" xfId="53538" xr:uid="{00000000-0005-0000-0000-000007310000}"/>
    <cellStyle name="Calculation 7 6 2 3 2 3" xfId="20827" xr:uid="{00000000-0005-0000-0000-000008310000}"/>
    <cellStyle name="Calculation 7 6 2 3 2 4" xfId="20824" xr:uid="{00000000-0005-0000-0000-000009310000}"/>
    <cellStyle name="Calculation 7 6 2 3 2 5" xfId="46570" xr:uid="{00000000-0005-0000-0000-00000A310000}"/>
    <cellStyle name="Calculation 7 6 2 3 2 6" xfId="59134" xr:uid="{00000000-0005-0000-0000-00000B310000}"/>
    <cellStyle name="Calculation 7 6 2 3 3" xfId="8806" xr:uid="{00000000-0005-0000-0000-00000C310000}"/>
    <cellStyle name="Calculation 7 6 2 3 3 2" xfId="15775" xr:uid="{00000000-0005-0000-0000-00000D310000}"/>
    <cellStyle name="Calculation 7 6 2 3 3 2 2" xfId="20830" xr:uid="{00000000-0005-0000-0000-00000E310000}"/>
    <cellStyle name="Calculation 7 6 2 3 3 2 3" xfId="20829" xr:uid="{00000000-0005-0000-0000-00000F310000}"/>
    <cellStyle name="Calculation 7 6 2 3 3 2 4" xfId="55280" xr:uid="{00000000-0005-0000-0000-000010310000}"/>
    <cellStyle name="Calculation 7 6 2 3 3 3" xfId="20831" xr:uid="{00000000-0005-0000-0000-000011310000}"/>
    <cellStyle name="Calculation 7 6 2 3 3 4" xfId="20828" xr:uid="{00000000-0005-0000-0000-000012310000}"/>
    <cellStyle name="Calculation 7 6 2 3 3 5" xfId="48312" xr:uid="{00000000-0005-0000-0000-000013310000}"/>
    <cellStyle name="Calculation 7 6 2 3 3 6" xfId="60876" xr:uid="{00000000-0005-0000-0000-000014310000}"/>
    <cellStyle name="Calculation 7 6 2 3 4" xfId="11420" xr:uid="{00000000-0005-0000-0000-000015310000}"/>
    <cellStyle name="Calculation 7 6 2 3 4 2" xfId="20833" xr:uid="{00000000-0005-0000-0000-000016310000}"/>
    <cellStyle name="Calculation 7 6 2 3 4 3" xfId="20832" xr:uid="{00000000-0005-0000-0000-000017310000}"/>
    <cellStyle name="Calculation 7 6 2 3 4 4" xfId="50925" xr:uid="{00000000-0005-0000-0000-000018310000}"/>
    <cellStyle name="Calculation 7 6 2 3 5" xfId="20834" xr:uid="{00000000-0005-0000-0000-000019310000}"/>
    <cellStyle name="Calculation 7 6 2 3 6" xfId="20823" xr:uid="{00000000-0005-0000-0000-00001A310000}"/>
    <cellStyle name="Calculation 7 6 2 3 7" xfId="43957" xr:uid="{00000000-0005-0000-0000-00001B310000}"/>
    <cellStyle name="Calculation 7 6 2 3 8" xfId="56521" xr:uid="{00000000-0005-0000-0000-00001C310000}"/>
    <cellStyle name="Calculation 7 6 2 4" xfId="5310" xr:uid="{00000000-0005-0000-0000-00001D310000}"/>
    <cellStyle name="Calculation 7 6 2 4 2" xfId="12291" xr:uid="{00000000-0005-0000-0000-00001E310000}"/>
    <cellStyle name="Calculation 7 6 2 4 2 2" xfId="20837" xr:uid="{00000000-0005-0000-0000-00001F310000}"/>
    <cellStyle name="Calculation 7 6 2 4 2 3" xfId="20836" xr:uid="{00000000-0005-0000-0000-000020310000}"/>
    <cellStyle name="Calculation 7 6 2 4 2 4" xfId="51796" xr:uid="{00000000-0005-0000-0000-000021310000}"/>
    <cellStyle name="Calculation 7 6 2 4 3" xfId="20838" xr:uid="{00000000-0005-0000-0000-000022310000}"/>
    <cellStyle name="Calculation 7 6 2 4 4" xfId="20835" xr:uid="{00000000-0005-0000-0000-000023310000}"/>
    <cellStyle name="Calculation 7 6 2 4 5" xfId="44828" xr:uid="{00000000-0005-0000-0000-000024310000}"/>
    <cellStyle name="Calculation 7 6 2 4 6" xfId="57392" xr:uid="{00000000-0005-0000-0000-000025310000}"/>
    <cellStyle name="Calculation 7 6 2 5" xfId="9677" xr:uid="{00000000-0005-0000-0000-000026310000}"/>
    <cellStyle name="Calculation 7 6 2 5 2" xfId="20840" xr:uid="{00000000-0005-0000-0000-000027310000}"/>
    <cellStyle name="Calculation 7 6 2 5 3" xfId="20839" xr:uid="{00000000-0005-0000-0000-000028310000}"/>
    <cellStyle name="Calculation 7 6 2 5 4" xfId="49183" xr:uid="{00000000-0005-0000-0000-000029310000}"/>
    <cellStyle name="Calculation 7 6 2 6" xfId="20811" xr:uid="{00000000-0005-0000-0000-00002A310000}"/>
    <cellStyle name="Calculation 7 6 2 7" xfId="16656" xr:uid="{00000000-0005-0000-0000-00002B310000}"/>
    <cellStyle name="Calculation 7 6 3" xfId="3560" xr:uid="{00000000-0005-0000-0000-00002C310000}"/>
    <cellStyle name="Calculation 7 6 3 2" xfId="6183" xr:uid="{00000000-0005-0000-0000-00002D310000}"/>
    <cellStyle name="Calculation 7 6 3 2 2" xfId="13161" xr:uid="{00000000-0005-0000-0000-00002E310000}"/>
    <cellStyle name="Calculation 7 6 3 2 2 2" xfId="20844" xr:uid="{00000000-0005-0000-0000-00002F310000}"/>
    <cellStyle name="Calculation 7 6 3 2 2 3" xfId="20843" xr:uid="{00000000-0005-0000-0000-000030310000}"/>
    <cellStyle name="Calculation 7 6 3 2 2 4" xfId="52666" xr:uid="{00000000-0005-0000-0000-000031310000}"/>
    <cellStyle name="Calculation 7 6 3 2 3" xfId="20845" xr:uid="{00000000-0005-0000-0000-000032310000}"/>
    <cellStyle name="Calculation 7 6 3 2 4" xfId="20842" xr:uid="{00000000-0005-0000-0000-000033310000}"/>
    <cellStyle name="Calculation 7 6 3 2 5" xfId="45698" xr:uid="{00000000-0005-0000-0000-000034310000}"/>
    <cellStyle name="Calculation 7 6 3 2 6" xfId="58262" xr:uid="{00000000-0005-0000-0000-000035310000}"/>
    <cellStyle name="Calculation 7 6 3 3" xfId="7927" xr:uid="{00000000-0005-0000-0000-000036310000}"/>
    <cellStyle name="Calculation 7 6 3 3 2" xfId="14903" xr:uid="{00000000-0005-0000-0000-000037310000}"/>
    <cellStyle name="Calculation 7 6 3 3 2 2" xfId="20848" xr:uid="{00000000-0005-0000-0000-000038310000}"/>
    <cellStyle name="Calculation 7 6 3 3 2 3" xfId="20847" xr:uid="{00000000-0005-0000-0000-000039310000}"/>
    <cellStyle name="Calculation 7 6 3 3 2 4" xfId="54408" xr:uid="{00000000-0005-0000-0000-00003A310000}"/>
    <cellStyle name="Calculation 7 6 3 3 3" xfId="20849" xr:uid="{00000000-0005-0000-0000-00003B310000}"/>
    <cellStyle name="Calculation 7 6 3 3 4" xfId="20846" xr:uid="{00000000-0005-0000-0000-00003C310000}"/>
    <cellStyle name="Calculation 7 6 3 3 5" xfId="47440" xr:uid="{00000000-0005-0000-0000-00003D310000}"/>
    <cellStyle name="Calculation 7 6 3 3 6" xfId="60004" xr:uid="{00000000-0005-0000-0000-00003E310000}"/>
    <cellStyle name="Calculation 7 6 3 4" xfId="10548" xr:uid="{00000000-0005-0000-0000-00003F310000}"/>
    <cellStyle name="Calculation 7 6 3 4 2" xfId="20851" xr:uid="{00000000-0005-0000-0000-000040310000}"/>
    <cellStyle name="Calculation 7 6 3 4 3" xfId="20850" xr:uid="{00000000-0005-0000-0000-000041310000}"/>
    <cellStyle name="Calculation 7 6 3 4 4" xfId="50053" xr:uid="{00000000-0005-0000-0000-000042310000}"/>
    <cellStyle name="Calculation 7 6 3 5" xfId="20841" xr:uid="{00000000-0005-0000-0000-000043310000}"/>
    <cellStyle name="Calculation 7 6 3 6" xfId="18405" xr:uid="{00000000-0005-0000-0000-000044310000}"/>
    <cellStyle name="Calculation 7 6 4" xfId="4438" xr:uid="{00000000-0005-0000-0000-000045310000}"/>
    <cellStyle name="Calculation 7 6 4 2" xfId="7054" xr:uid="{00000000-0005-0000-0000-000046310000}"/>
    <cellStyle name="Calculation 7 6 4 2 2" xfId="14032" xr:uid="{00000000-0005-0000-0000-000047310000}"/>
    <cellStyle name="Calculation 7 6 4 2 2 2" xfId="20855" xr:uid="{00000000-0005-0000-0000-000048310000}"/>
    <cellStyle name="Calculation 7 6 4 2 2 3" xfId="20854" xr:uid="{00000000-0005-0000-0000-000049310000}"/>
    <cellStyle name="Calculation 7 6 4 2 2 4" xfId="53537" xr:uid="{00000000-0005-0000-0000-00004A310000}"/>
    <cellStyle name="Calculation 7 6 4 2 3" xfId="20856" xr:uid="{00000000-0005-0000-0000-00004B310000}"/>
    <cellStyle name="Calculation 7 6 4 2 4" xfId="20853" xr:uid="{00000000-0005-0000-0000-00004C310000}"/>
    <cellStyle name="Calculation 7 6 4 2 5" xfId="46569" xr:uid="{00000000-0005-0000-0000-00004D310000}"/>
    <cellStyle name="Calculation 7 6 4 2 6" xfId="59133" xr:uid="{00000000-0005-0000-0000-00004E310000}"/>
    <cellStyle name="Calculation 7 6 4 3" xfId="8805" xr:uid="{00000000-0005-0000-0000-00004F310000}"/>
    <cellStyle name="Calculation 7 6 4 3 2" xfId="15774" xr:uid="{00000000-0005-0000-0000-000050310000}"/>
    <cellStyle name="Calculation 7 6 4 3 2 2" xfId="20859" xr:uid="{00000000-0005-0000-0000-000051310000}"/>
    <cellStyle name="Calculation 7 6 4 3 2 3" xfId="20858" xr:uid="{00000000-0005-0000-0000-000052310000}"/>
    <cellStyle name="Calculation 7 6 4 3 2 4" xfId="55279" xr:uid="{00000000-0005-0000-0000-000053310000}"/>
    <cellStyle name="Calculation 7 6 4 3 3" xfId="20860" xr:uid="{00000000-0005-0000-0000-000054310000}"/>
    <cellStyle name="Calculation 7 6 4 3 4" xfId="20857" xr:uid="{00000000-0005-0000-0000-000055310000}"/>
    <cellStyle name="Calculation 7 6 4 3 5" xfId="48311" xr:uid="{00000000-0005-0000-0000-000056310000}"/>
    <cellStyle name="Calculation 7 6 4 3 6" xfId="60875" xr:uid="{00000000-0005-0000-0000-000057310000}"/>
    <cellStyle name="Calculation 7 6 4 4" xfId="11419" xr:uid="{00000000-0005-0000-0000-000058310000}"/>
    <cellStyle name="Calculation 7 6 4 4 2" xfId="20862" xr:uid="{00000000-0005-0000-0000-000059310000}"/>
    <cellStyle name="Calculation 7 6 4 4 3" xfId="20861" xr:uid="{00000000-0005-0000-0000-00005A310000}"/>
    <cellStyle name="Calculation 7 6 4 4 4" xfId="50924" xr:uid="{00000000-0005-0000-0000-00005B310000}"/>
    <cellStyle name="Calculation 7 6 4 5" xfId="20863" xr:uid="{00000000-0005-0000-0000-00005C310000}"/>
    <cellStyle name="Calculation 7 6 4 6" xfId="20852" xr:uid="{00000000-0005-0000-0000-00005D310000}"/>
    <cellStyle name="Calculation 7 6 4 7" xfId="43956" xr:uid="{00000000-0005-0000-0000-00005E310000}"/>
    <cellStyle name="Calculation 7 6 4 8" xfId="56520" xr:uid="{00000000-0005-0000-0000-00005F310000}"/>
    <cellStyle name="Calculation 7 6 5" xfId="5309" xr:uid="{00000000-0005-0000-0000-000060310000}"/>
    <cellStyle name="Calculation 7 6 5 2" xfId="12290" xr:uid="{00000000-0005-0000-0000-000061310000}"/>
    <cellStyle name="Calculation 7 6 5 2 2" xfId="20866" xr:uid="{00000000-0005-0000-0000-000062310000}"/>
    <cellStyle name="Calculation 7 6 5 2 3" xfId="20865" xr:uid="{00000000-0005-0000-0000-000063310000}"/>
    <cellStyle name="Calculation 7 6 5 2 4" xfId="51795" xr:uid="{00000000-0005-0000-0000-000064310000}"/>
    <cellStyle name="Calculation 7 6 5 3" xfId="20867" xr:uid="{00000000-0005-0000-0000-000065310000}"/>
    <cellStyle name="Calculation 7 6 5 4" xfId="20864" xr:uid="{00000000-0005-0000-0000-000066310000}"/>
    <cellStyle name="Calculation 7 6 5 5" xfId="44827" xr:uid="{00000000-0005-0000-0000-000067310000}"/>
    <cellStyle name="Calculation 7 6 5 6" xfId="57391" xr:uid="{00000000-0005-0000-0000-000068310000}"/>
    <cellStyle name="Calculation 7 6 6" xfId="9676" xr:uid="{00000000-0005-0000-0000-000069310000}"/>
    <cellStyle name="Calculation 7 6 6 2" xfId="20869" xr:uid="{00000000-0005-0000-0000-00006A310000}"/>
    <cellStyle name="Calculation 7 6 6 3" xfId="20868" xr:uid="{00000000-0005-0000-0000-00006B310000}"/>
    <cellStyle name="Calculation 7 6 6 4" xfId="49182" xr:uid="{00000000-0005-0000-0000-00006C310000}"/>
    <cellStyle name="Calculation 7 6 7" xfId="20810" xr:uid="{00000000-0005-0000-0000-00006D310000}"/>
    <cellStyle name="Calculation 7 6 8" xfId="43788" xr:uid="{00000000-0005-0000-0000-00006E310000}"/>
    <cellStyle name="Calculation 7 7" xfId="1573" xr:uid="{00000000-0005-0000-0000-00006F310000}"/>
    <cellStyle name="Calculation 7 7 2" xfId="3562" xr:uid="{00000000-0005-0000-0000-000070310000}"/>
    <cellStyle name="Calculation 7 7 2 2" xfId="6185" xr:uid="{00000000-0005-0000-0000-000071310000}"/>
    <cellStyle name="Calculation 7 7 2 2 2" xfId="13163" xr:uid="{00000000-0005-0000-0000-000072310000}"/>
    <cellStyle name="Calculation 7 7 2 2 2 2" xfId="20874" xr:uid="{00000000-0005-0000-0000-000073310000}"/>
    <cellStyle name="Calculation 7 7 2 2 2 3" xfId="20873" xr:uid="{00000000-0005-0000-0000-000074310000}"/>
    <cellStyle name="Calculation 7 7 2 2 2 4" xfId="52668" xr:uid="{00000000-0005-0000-0000-000075310000}"/>
    <cellStyle name="Calculation 7 7 2 2 3" xfId="20875" xr:uid="{00000000-0005-0000-0000-000076310000}"/>
    <cellStyle name="Calculation 7 7 2 2 4" xfId="20872" xr:uid="{00000000-0005-0000-0000-000077310000}"/>
    <cellStyle name="Calculation 7 7 2 2 5" xfId="45700" xr:uid="{00000000-0005-0000-0000-000078310000}"/>
    <cellStyle name="Calculation 7 7 2 2 6" xfId="58264" xr:uid="{00000000-0005-0000-0000-000079310000}"/>
    <cellStyle name="Calculation 7 7 2 3" xfId="7929" xr:uid="{00000000-0005-0000-0000-00007A310000}"/>
    <cellStyle name="Calculation 7 7 2 3 2" xfId="14905" xr:uid="{00000000-0005-0000-0000-00007B310000}"/>
    <cellStyle name="Calculation 7 7 2 3 2 2" xfId="20878" xr:uid="{00000000-0005-0000-0000-00007C310000}"/>
    <cellStyle name="Calculation 7 7 2 3 2 3" xfId="20877" xr:uid="{00000000-0005-0000-0000-00007D310000}"/>
    <cellStyle name="Calculation 7 7 2 3 2 4" xfId="54410" xr:uid="{00000000-0005-0000-0000-00007E310000}"/>
    <cellStyle name="Calculation 7 7 2 3 3" xfId="20879" xr:uid="{00000000-0005-0000-0000-00007F310000}"/>
    <cellStyle name="Calculation 7 7 2 3 4" xfId="20876" xr:uid="{00000000-0005-0000-0000-000080310000}"/>
    <cellStyle name="Calculation 7 7 2 3 5" xfId="47442" xr:uid="{00000000-0005-0000-0000-000081310000}"/>
    <cellStyle name="Calculation 7 7 2 3 6" xfId="60006" xr:uid="{00000000-0005-0000-0000-000082310000}"/>
    <cellStyle name="Calculation 7 7 2 4" xfId="10550" xr:uid="{00000000-0005-0000-0000-000083310000}"/>
    <cellStyle name="Calculation 7 7 2 4 2" xfId="20881" xr:uid="{00000000-0005-0000-0000-000084310000}"/>
    <cellStyle name="Calculation 7 7 2 4 3" xfId="20880" xr:uid="{00000000-0005-0000-0000-000085310000}"/>
    <cellStyle name="Calculation 7 7 2 4 4" xfId="50055" xr:uid="{00000000-0005-0000-0000-000086310000}"/>
    <cellStyle name="Calculation 7 7 2 5" xfId="20871" xr:uid="{00000000-0005-0000-0000-000087310000}"/>
    <cellStyle name="Calculation 7 7 2 6" xfId="18409" xr:uid="{00000000-0005-0000-0000-000088310000}"/>
    <cellStyle name="Calculation 7 7 3" xfId="4440" xr:uid="{00000000-0005-0000-0000-000089310000}"/>
    <cellStyle name="Calculation 7 7 3 2" xfId="7056" xr:uid="{00000000-0005-0000-0000-00008A310000}"/>
    <cellStyle name="Calculation 7 7 3 2 2" xfId="14034" xr:uid="{00000000-0005-0000-0000-00008B310000}"/>
    <cellStyle name="Calculation 7 7 3 2 2 2" xfId="20885" xr:uid="{00000000-0005-0000-0000-00008C310000}"/>
    <cellStyle name="Calculation 7 7 3 2 2 3" xfId="20884" xr:uid="{00000000-0005-0000-0000-00008D310000}"/>
    <cellStyle name="Calculation 7 7 3 2 2 4" xfId="53539" xr:uid="{00000000-0005-0000-0000-00008E310000}"/>
    <cellStyle name="Calculation 7 7 3 2 3" xfId="20886" xr:uid="{00000000-0005-0000-0000-00008F310000}"/>
    <cellStyle name="Calculation 7 7 3 2 4" xfId="20883" xr:uid="{00000000-0005-0000-0000-000090310000}"/>
    <cellStyle name="Calculation 7 7 3 2 5" xfId="46571" xr:uid="{00000000-0005-0000-0000-000091310000}"/>
    <cellStyle name="Calculation 7 7 3 2 6" xfId="59135" xr:uid="{00000000-0005-0000-0000-000092310000}"/>
    <cellStyle name="Calculation 7 7 3 3" xfId="8807" xr:uid="{00000000-0005-0000-0000-000093310000}"/>
    <cellStyle name="Calculation 7 7 3 3 2" xfId="15776" xr:uid="{00000000-0005-0000-0000-000094310000}"/>
    <cellStyle name="Calculation 7 7 3 3 2 2" xfId="20889" xr:uid="{00000000-0005-0000-0000-000095310000}"/>
    <cellStyle name="Calculation 7 7 3 3 2 3" xfId="20888" xr:uid="{00000000-0005-0000-0000-000096310000}"/>
    <cellStyle name="Calculation 7 7 3 3 2 4" xfId="55281" xr:uid="{00000000-0005-0000-0000-000097310000}"/>
    <cellStyle name="Calculation 7 7 3 3 3" xfId="20890" xr:uid="{00000000-0005-0000-0000-000098310000}"/>
    <cellStyle name="Calculation 7 7 3 3 4" xfId="20887" xr:uid="{00000000-0005-0000-0000-000099310000}"/>
    <cellStyle name="Calculation 7 7 3 3 5" xfId="48313" xr:uid="{00000000-0005-0000-0000-00009A310000}"/>
    <cellStyle name="Calculation 7 7 3 3 6" xfId="60877" xr:uid="{00000000-0005-0000-0000-00009B310000}"/>
    <cellStyle name="Calculation 7 7 3 4" xfId="11421" xr:uid="{00000000-0005-0000-0000-00009C310000}"/>
    <cellStyle name="Calculation 7 7 3 4 2" xfId="20892" xr:uid="{00000000-0005-0000-0000-00009D310000}"/>
    <cellStyle name="Calculation 7 7 3 4 3" xfId="20891" xr:uid="{00000000-0005-0000-0000-00009E310000}"/>
    <cellStyle name="Calculation 7 7 3 4 4" xfId="50926" xr:uid="{00000000-0005-0000-0000-00009F310000}"/>
    <cellStyle name="Calculation 7 7 3 5" xfId="20893" xr:uid="{00000000-0005-0000-0000-0000A0310000}"/>
    <cellStyle name="Calculation 7 7 3 6" xfId="20882" xr:uid="{00000000-0005-0000-0000-0000A1310000}"/>
    <cellStyle name="Calculation 7 7 3 7" xfId="43958" xr:uid="{00000000-0005-0000-0000-0000A2310000}"/>
    <cellStyle name="Calculation 7 7 3 8" xfId="56522" xr:uid="{00000000-0005-0000-0000-0000A3310000}"/>
    <cellStyle name="Calculation 7 7 4" xfId="5311" xr:uid="{00000000-0005-0000-0000-0000A4310000}"/>
    <cellStyle name="Calculation 7 7 4 2" xfId="12292" xr:uid="{00000000-0005-0000-0000-0000A5310000}"/>
    <cellStyle name="Calculation 7 7 4 2 2" xfId="20896" xr:uid="{00000000-0005-0000-0000-0000A6310000}"/>
    <cellStyle name="Calculation 7 7 4 2 3" xfId="20895" xr:uid="{00000000-0005-0000-0000-0000A7310000}"/>
    <cellStyle name="Calculation 7 7 4 2 4" xfId="51797" xr:uid="{00000000-0005-0000-0000-0000A8310000}"/>
    <cellStyle name="Calculation 7 7 4 3" xfId="20897" xr:uid="{00000000-0005-0000-0000-0000A9310000}"/>
    <cellStyle name="Calculation 7 7 4 4" xfId="20894" xr:uid="{00000000-0005-0000-0000-0000AA310000}"/>
    <cellStyle name="Calculation 7 7 4 5" xfId="44829" xr:uid="{00000000-0005-0000-0000-0000AB310000}"/>
    <cellStyle name="Calculation 7 7 4 6" xfId="57393" xr:uid="{00000000-0005-0000-0000-0000AC310000}"/>
    <cellStyle name="Calculation 7 7 5" xfId="9678" xr:uid="{00000000-0005-0000-0000-0000AD310000}"/>
    <cellStyle name="Calculation 7 7 5 2" xfId="20899" xr:uid="{00000000-0005-0000-0000-0000AE310000}"/>
    <cellStyle name="Calculation 7 7 5 3" xfId="20898" xr:uid="{00000000-0005-0000-0000-0000AF310000}"/>
    <cellStyle name="Calculation 7 7 5 4" xfId="49184" xr:uid="{00000000-0005-0000-0000-0000B0310000}"/>
    <cellStyle name="Calculation 7 7 6" xfId="20870" xr:uid="{00000000-0005-0000-0000-0000B1310000}"/>
    <cellStyle name="Calculation 7 7 7" xfId="16657" xr:uid="{00000000-0005-0000-0000-0000B2310000}"/>
    <cellStyle name="Calculation 7 8" xfId="1574" xr:uid="{00000000-0005-0000-0000-0000B3310000}"/>
    <cellStyle name="Calculation 7 8 2" xfId="3563" xr:uid="{00000000-0005-0000-0000-0000B4310000}"/>
    <cellStyle name="Calculation 7 8 2 2" xfId="6186" xr:uid="{00000000-0005-0000-0000-0000B5310000}"/>
    <cellStyle name="Calculation 7 8 2 2 2" xfId="13164" xr:uid="{00000000-0005-0000-0000-0000B6310000}"/>
    <cellStyle name="Calculation 7 8 2 2 2 2" xfId="20904" xr:uid="{00000000-0005-0000-0000-0000B7310000}"/>
    <cellStyle name="Calculation 7 8 2 2 2 3" xfId="20903" xr:uid="{00000000-0005-0000-0000-0000B8310000}"/>
    <cellStyle name="Calculation 7 8 2 2 2 4" xfId="52669" xr:uid="{00000000-0005-0000-0000-0000B9310000}"/>
    <cellStyle name="Calculation 7 8 2 2 3" xfId="20905" xr:uid="{00000000-0005-0000-0000-0000BA310000}"/>
    <cellStyle name="Calculation 7 8 2 2 4" xfId="20902" xr:uid="{00000000-0005-0000-0000-0000BB310000}"/>
    <cellStyle name="Calculation 7 8 2 2 5" xfId="45701" xr:uid="{00000000-0005-0000-0000-0000BC310000}"/>
    <cellStyle name="Calculation 7 8 2 2 6" xfId="58265" xr:uid="{00000000-0005-0000-0000-0000BD310000}"/>
    <cellStyle name="Calculation 7 8 2 3" xfId="7930" xr:uid="{00000000-0005-0000-0000-0000BE310000}"/>
    <cellStyle name="Calculation 7 8 2 3 2" xfId="14906" xr:uid="{00000000-0005-0000-0000-0000BF310000}"/>
    <cellStyle name="Calculation 7 8 2 3 2 2" xfId="20908" xr:uid="{00000000-0005-0000-0000-0000C0310000}"/>
    <cellStyle name="Calculation 7 8 2 3 2 3" xfId="20907" xr:uid="{00000000-0005-0000-0000-0000C1310000}"/>
    <cellStyle name="Calculation 7 8 2 3 2 4" xfId="54411" xr:uid="{00000000-0005-0000-0000-0000C2310000}"/>
    <cellStyle name="Calculation 7 8 2 3 3" xfId="20909" xr:uid="{00000000-0005-0000-0000-0000C3310000}"/>
    <cellStyle name="Calculation 7 8 2 3 4" xfId="20906" xr:uid="{00000000-0005-0000-0000-0000C4310000}"/>
    <cellStyle name="Calculation 7 8 2 3 5" xfId="47443" xr:uid="{00000000-0005-0000-0000-0000C5310000}"/>
    <cellStyle name="Calculation 7 8 2 3 6" xfId="60007" xr:uid="{00000000-0005-0000-0000-0000C6310000}"/>
    <cellStyle name="Calculation 7 8 2 4" xfId="10551" xr:uid="{00000000-0005-0000-0000-0000C7310000}"/>
    <cellStyle name="Calculation 7 8 2 4 2" xfId="20911" xr:uid="{00000000-0005-0000-0000-0000C8310000}"/>
    <cellStyle name="Calculation 7 8 2 4 3" xfId="20910" xr:uid="{00000000-0005-0000-0000-0000C9310000}"/>
    <cellStyle name="Calculation 7 8 2 4 4" xfId="50056" xr:uid="{00000000-0005-0000-0000-0000CA310000}"/>
    <cellStyle name="Calculation 7 8 2 5" xfId="20901" xr:uid="{00000000-0005-0000-0000-0000CB310000}"/>
    <cellStyle name="Calculation 7 8 2 6" xfId="18412" xr:uid="{00000000-0005-0000-0000-0000CC310000}"/>
    <cellStyle name="Calculation 7 8 3" xfId="4441" xr:uid="{00000000-0005-0000-0000-0000CD310000}"/>
    <cellStyle name="Calculation 7 8 3 2" xfId="7057" xr:uid="{00000000-0005-0000-0000-0000CE310000}"/>
    <cellStyle name="Calculation 7 8 3 2 2" xfId="14035" xr:uid="{00000000-0005-0000-0000-0000CF310000}"/>
    <cellStyle name="Calculation 7 8 3 2 2 2" xfId="20915" xr:uid="{00000000-0005-0000-0000-0000D0310000}"/>
    <cellStyle name="Calculation 7 8 3 2 2 3" xfId="20914" xr:uid="{00000000-0005-0000-0000-0000D1310000}"/>
    <cellStyle name="Calculation 7 8 3 2 2 4" xfId="53540" xr:uid="{00000000-0005-0000-0000-0000D2310000}"/>
    <cellStyle name="Calculation 7 8 3 2 3" xfId="20916" xr:uid="{00000000-0005-0000-0000-0000D3310000}"/>
    <cellStyle name="Calculation 7 8 3 2 4" xfId="20913" xr:uid="{00000000-0005-0000-0000-0000D4310000}"/>
    <cellStyle name="Calculation 7 8 3 2 5" xfId="46572" xr:uid="{00000000-0005-0000-0000-0000D5310000}"/>
    <cellStyle name="Calculation 7 8 3 2 6" xfId="59136" xr:uid="{00000000-0005-0000-0000-0000D6310000}"/>
    <cellStyle name="Calculation 7 8 3 3" xfId="8808" xr:uid="{00000000-0005-0000-0000-0000D7310000}"/>
    <cellStyle name="Calculation 7 8 3 3 2" xfId="15777" xr:uid="{00000000-0005-0000-0000-0000D8310000}"/>
    <cellStyle name="Calculation 7 8 3 3 2 2" xfId="20919" xr:uid="{00000000-0005-0000-0000-0000D9310000}"/>
    <cellStyle name="Calculation 7 8 3 3 2 3" xfId="20918" xr:uid="{00000000-0005-0000-0000-0000DA310000}"/>
    <cellStyle name="Calculation 7 8 3 3 2 4" xfId="55282" xr:uid="{00000000-0005-0000-0000-0000DB310000}"/>
    <cellStyle name="Calculation 7 8 3 3 3" xfId="20920" xr:uid="{00000000-0005-0000-0000-0000DC310000}"/>
    <cellStyle name="Calculation 7 8 3 3 4" xfId="20917" xr:uid="{00000000-0005-0000-0000-0000DD310000}"/>
    <cellStyle name="Calculation 7 8 3 3 5" xfId="48314" xr:uid="{00000000-0005-0000-0000-0000DE310000}"/>
    <cellStyle name="Calculation 7 8 3 3 6" xfId="60878" xr:uid="{00000000-0005-0000-0000-0000DF310000}"/>
    <cellStyle name="Calculation 7 8 3 4" xfId="11422" xr:uid="{00000000-0005-0000-0000-0000E0310000}"/>
    <cellStyle name="Calculation 7 8 3 4 2" xfId="20922" xr:uid="{00000000-0005-0000-0000-0000E1310000}"/>
    <cellStyle name="Calculation 7 8 3 4 3" xfId="20921" xr:uid="{00000000-0005-0000-0000-0000E2310000}"/>
    <cellStyle name="Calculation 7 8 3 4 4" xfId="50927" xr:uid="{00000000-0005-0000-0000-0000E3310000}"/>
    <cellStyle name="Calculation 7 8 3 5" xfId="20923" xr:uid="{00000000-0005-0000-0000-0000E4310000}"/>
    <cellStyle name="Calculation 7 8 3 6" xfId="20912" xr:uid="{00000000-0005-0000-0000-0000E5310000}"/>
    <cellStyle name="Calculation 7 8 3 7" xfId="43959" xr:uid="{00000000-0005-0000-0000-0000E6310000}"/>
    <cellStyle name="Calculation 7 8 3 8" xfId="56523" xr:uid="{00000000-0005-0000-0000-0000E7310000}"/>
    <cellStyle name="Calculation 7 8 4" xfId="5312" xr:uid="{00000000-0005-0000-0000-0000E8310000}"/>
    <cellStyle name="Calculation 7 8 4 2" xfId="12293" xr:uid="{00000000-0005-0000-0000-0000E9310000}"/>
    <cellStyle name="Calculation 7 8 4 2 2" xfId="20926" xr:uid="{00000000-0005-0000-0000-0000EA310000}"/>
    <cellStyle name="Calculation 7 8 4 2 3" xfId="20925" xr:uid="{00000000-0005-0000-0000-0000EB310000}"/>
    <cellStyle name="Calculation 7 8 4 2 4" xfId="51798" xr:uid="{00000000-0005-0000-0000-0000EC310000}"/>
    <cellStyle name="Calculation 7 8 4 3" xfId="20927" xr:uid="{00000000-0005-0000-0000-0000ED310000}"/>
    <cellStyle name="Calculation 7 8 4 4" xfId="20924" xr:uid="{00000000-0005-0000-0000-0000EE310000}"/>
    <cellStyle name="Calculation 7 8 4 5" xfId="44830" xr:uid="{00000000-0005-0000-0000-0000EF310000}"/>
    <cellStyle name="Calculation 7 8 4 6" xfId="57394" xr:uid="{00000000-0005-0000-0000-0000F0310000}"/>
    <cellStyle name="Calculation 7 8 5" xfId="9679" xr:uid="{00000000-0005-0000-0000-0000F1310000}"/>
    <cellStyle name="Calculation 7 8 5 2" xfId="20929" xr:uid="{00000000-0005-0000-0000-0000F2310000}"/>
    <cellStyle name="Calculation 7 8 5 3" xfId="20928" xr:uid="{00000000-0005-0000-0000-0000F3310000}"/>
    <cellStyle name="Calculation 7 8 5 4" xfId="49185" xr:uid="{00000000-0005-0000-0000-0000F4310000}"/>
    <cellStyle name="Calculation 7 8 6" xfId="20900" xr:uid="{00000000-0005-0000-0000-0000F5310000}"/>
    <cellStyle name="Calculation 7 8 7" xfId="43785" xr:uid="{00000000-0005-0000-0000-0000F6310000}"/>
    <cellStyle name="Calculation 7 9" xfId="1575" xr:uid="{00000000-0005-0000-0000-0000F7310000}"/>
    <cellStyle name="Calculation 7 9 2" xfId="3564" xr:uid="{00000000-0005-0000-0000-0000F8310000}"/>
    <cellStyle name="Calculation 7 9 2 2" xfId="6187" xr:uid="{00000000-0005-0000-0000-0000F9310000}"/>
    <cellStyle name="Calculation 7 9 2 2 2" xfId="13165" xr:uid="{00000000-0005-0000-0000-0000FA310000}"/>
    <cellStyle name="Calculation 7 9 2 2 2 2" xfId="20934" xr:uid="{00000000-0005-0000-0000-0000FB310000}"/>
    <cellStyle name="Calculation 7 9 2 2 2 3" xfId="20933" xr:uid="{00000000-0005-0000-0000-0000FC310000}"/>
    <cellStyle name="Calculation 7 9 2 2 2 4" xfId="52670" xr:uid="{00000000-0005-0000-0000-0000FD310000}"/>
    <cellStyle name="Calculation 7 9 2 2 3" xfId="20935" xr:uid="{00000000-0005-0000-0000-0000FE310000}"/>
    <cellStyle name="Calculation 7 9 2 2 4" xfId="20932" xr:uid="{00000000-0005-0000-0000-0000FF310000}"/>
    <cellStyle name="Calculation 7 9 2 2 5" xfId="45702" xr:uid="{00000000-0005-0000-0000-000000320000}"/>
    <cellStyle name="Calculation 7 9 2 2 6" xfId="58266" xr:uid="{00000000-0005-0000-0000-000001320000}"/>
    <cellStyle name="Calculation 7 9 2 3" xfId="7931" xr:uid="{00000000-0005-0000-0000-000002320000}"/>
    <cellStyle name="Calculation 7 9 2 3 2" xfId="14907" xr:uid="{00000000-0005-0000-0000-000003320000}"/>
    <cellStyle name="Calculation 7 9 2 3 2 2" xfId="20938" xr:uid="{00000000-0005-0000-0000-000004320000}"/>
    <cellStyle name="Calculation 7 9 2 3 2 3" xfId="20937" xr:uid="{00000000-0005-0000-0000-000005320000}"/>
    <cellStyle name="Calculation 7 9 2 3 2 4" xfId="54412" xr:uid="{00000000-0005-0000-0000-000006320000}"/>
    <cellStyle name="Calculation 7 9 2 3 3" xfId="20939" xr:uid="{00000000-0005-0000-0000-000007320000}"/>
    <cellStyle name="Calculation 7 9 2 3 4" xfId="20936" xr:uid="{00000000-0005-0000-0000-000008320000}"/>
    <cellStyle name="Calculation 7 9 2 3 5" xfId="47444" xr:uid="{00000000-0005-0000-0000-000009320000}"/>
    <cellStyle name="Calculation 7 9 2 3 6" xfId="60008" xr:uid="{00000000-0005-0000-0000-00000A320000}"/>
    <cellStyle name="Calculation 7 9 2 4" xfId="10552" xr:uid="{00000000-0005-0000-0000-00000B320000}"/>
    <cellStyle name="Calculation 7 9 2 4 2" xfId="20941" xr:uid="{00000000-0005-0000-0000-00000C320000}"/>
    <cellStyle name="Calculation 7 9 2 4 3" xfId="20940" xr:uid="{00000000-0005-0000-0000-00000D320000}"/>
    <cellStyle name="Calculation 7 9 2 4 4" xfId="50057" xr:uid="{00000000-0005-0000-0000-00000E320000}"/>
    <cellStyle name="Calculation 7 9 2 5" xfId="20931" xr:uid="{00000000-0005-0000-0000-00000F320000}"/>
    <cellStyle name="Calculation 7 9 2 6" xfId="18414" xr:uid="{00000000-0005-0000-0000-000010320000}"/>
    <cellStyle name="Calculation 7 9 3" xfId="4442" xr:uid="{00000000-0005-0000-0000-000011320000}"/>
    <cellStyle name="Calculation 7 9 3 2" xfId="7058" xr:uid="{00000000-0005-0000-0000-000012320000}"/>
    <cellStyle name="Calculation 7 9 3 2 2" xfId="14036" xr:uid="{00000000-0005-0000-0000-000013320000}"/>
    <cellStyle name="Calculation 7 9 3 2 2 2" xfId="20945" xr:uid="{00000000-0005-0000-0000-000014320000}"/>
    <cellStyle name="Calculation 7 9 3 2 2 3" xfId="20944" xr:uid="{00000000-0005-0000-0000-000015320000}"/>
    <cellStyle name="Calculation 7 9 3 2 2 4" xfId="53541" xr:uid="{00000000-0005-0000-0000-000016320000}"/>
    <cellStyle name="Calculation 7 9 3 2 3" xfId="20946" xr:uid="{00000000-0005-0000-0000-000017320000}"/>
    <cellStyle name="Calculation 7 9 3 2 4" xfId="20943" xr:uid="{00000000-0005-0000-0000-000018320000}"/>
    <cellStyle name="Calculation 7 9 3 2 5" xfId="46573" xr:uid="{00000000-0005-0000-0000-000019320000}"/>
    <cellStyle name="Calculation 7 9 3 2 6" xfId="59137" xr:uid="{00000000-0005-0000-0000-00001A320000}"/>
    <cellStyle name="Calculation 7 9 3 3" xfId="8809" xr:uid="{00000000-0005-0000-0000-00001B320000}"/>
    <cellStyle name="Calculation 7 9 3 3 2" xfId="15778" xr:uid="{00000000-0005-0000-0000-00001C320000}"/>
    <cellStyle name="Calculation 7 9 3 3 2 2" xfId="20949" xr:uid="{00000000-0005-0000-0000-00001D320000}"/>
    <cellStyle name="Calculation 7 9 3 3 2 3" xfId="20948" xr:uid="{00000000-0005-0000-0000-00001E320000}"/>
    <cellStyle name="Calculation 7 9 3 3 2 4" xfId="55283" xr:uid="{00000000-0005-0000-0000-00001F320000}"/>
    <cellStyle name="Calculation 7 9 3 3 3" xfId="20950" xr:uid="{00000000-0005-0000-0000-000020320000}"/>
    <cellStyle name="Calculation 7 9 3 3 4" xfId="20947" xr:uid="{00000000-0005-0000-0000-000021320000}"/>
    <cellStyle name="Calculation 7 9 3 3 5" xfId="48315" xr:uid="{00000000-0005-0000-0000-000022320000}"/>
    <cellStyle name="Calculation 7 9 3 3 6" xfId="60879" xr:uid="{00000000-0005-0000-0000-000023320000}"/>
    <cellStyle name="Calculation 7 9 3 4" xfId="11423" xr:uid="{00000000-0005-0000-0000-000024320000}"/>
    <cellStyle name="Calculation 7 9 3 4 2" xfId="20952" xr:uid="{00000000-0005-0000-0000-000025320000}"/>
    <cellStyle name="Calculation 7 9 3 4 3" xfId="20951" xr:uid="{00000000-0005-0000-0000-000026320000}"/>
    <cellStyle name="Calculation 7 9 3 4 4" xfId="50928" xr:uid="{00000000-0005-0000-0000-000027320000}"/>
    <cellStyle name="Calculation 7 9 3 5" xfId="20953" xr:uid="{00000000-0005-0000-0000-000028320000}"/>
    <cellStyle name="Calculation 7 9 3 6" xfId="20942" xr:uid="{00000000-0005-0000-0000-000029320000}"/>
    <cellStyle name="Calculation 7 9 3 7" xfId="43960" xr:uid="{00000000-0005-0000-0000-00002A320000}"/>
    <cellStyle name="Calculation 7 9 3 8" xfId="56524" xr:uid="{00000000-0005-0000-0000-00002B320000}"/>
    <cellStyle name="Calculation 7 9 4" xfId="5313" xr:uid="{00000000-0005-0000-0000-00002C320000}"/>
    <cellStyle name="Calculation 7 9 4 2" xfId="12294" xr:uid="{00000000-0005-0000-0000-00002D320000}"/>
    <cellStyle name="Calculation 7 9 4 2 2" xfId="20956" xr:uid="{00000000-0005-0000-0000-00002E320000}"/>
    <cellStyle name="Calculation 7 9 4 2 3" xfId="20955" xr:uid="{00000000-0005-0000-0000-00002F320000}"/>
    <cellStyle name="Calculation 7 9 4 2 4" xfId="51799" xr:uid="{00000000-0005-0000-0000-000030320000}"/>
    <cellStyle name="Calculation 7 9 4 3" xfId="20957" xr:uid="{00000000-0005-0000-0000-000031320000}"/>
    <cellStyle name="Calculation 7 9 4 4" xfId="20954" xr:uid="{00000000-0005-0000-0000-000032320000}"/>
    <cellStyle name="Calculation 7 9 4 5" xfId="44831" xr:uid="{00000000-0005-0000-0000-000033320000}"/>
    <cellStyle name="Calculation 7 9 4 6" xfId="57395" xr:uid="{00000000-0005-0000-0000-000034320000}"/>
    <cellStyle name="Calculation 7 9 5" xfId="9680" xr:uid="{00000000-0005-0000-0000-000035320000}"/>
    <cellStyle name="Calculation 7 9 5 2" xfId="20959" xr:uid="{00000000-0005-0000-0000-000036320000}"/>
    <cellStyle name="Calculation 7 9 5 3" xfId="20958" xr:uid="{00000000-0005-0000-0000-000037320000}"/>
    <cellStyle name="Calculation 7 9 5 4" xfId="49186" xr:uid="{00000000-0005-0000-0000-000038320000}"/>
    <cellStyle name="Calculation 7 9 6" xfId="20930" xr:uid="{00000000-0005-0000-0000-000039320000}"/>
    <cellStyle name="Calculation 7 9 7" xfId="43786" xr:uid="{00000000-0005-0000-0000-00003A320000}"/>
    <cellStyle name="Calculation 8" xfId="1576" xr:uid="{00000000-0005-0000-0000-00003B320000}"/>
    <cellStyle name="Calculation 8 10" xfId="1577" xr:uid="{00000000-0005-0000-0000-00003C320000}"/>
    <cellStyle name="Calculation 8 10 2" xfId="3566" xr:uid="{00000000-0005-0000-0000-00003D320000}"/>
    <cellStyle name="Calculation 8 10 2 2" xfId="6189" xr:uid="{00000000-0005-0000-0000-00003E320000}"/>
    <cellStyle name="Calculation 8 10 2 2 2" xfId="13167" xr:uid="{00000000-0005-0000-0000-00003F320000}"/>
    <cellStyle name="Calculation 8 10 2 2 2 2" xfId="20965" xr:uid="{00000000-0005-0000-0000-000040320000}"/>
    <cellStyle name="Calculation 8 10 2 2 2 3" xfId="20964" xr:uid="{00000000-0005-0000-0000-000041320000}"/>
    <cellStyle name="Calculation 8 10 2 2 2 4" xfId="52672" xr:uid="{00000000-0005-0000-0000-000042320000}"/>
    <cellStyle name="Calculation 8 10 2 2 3" xfId="20966" xr:uid="{00000000-0005-0000-0000-000043320000}"/>
    <cellStyle name="Calculation 8 10 2 2 4" xfId="20963" xr:uid="{00000000-0005-0000-0000-000044320000}"/>
    <cellStyle name="Calculation 8 10 2 2 5" xfId="45704" xr:uid="{00000000-0005-0000-0000-000045320000}"/>
    <cellStyle name="Calculation 8 10 2 2 6" xfId="58268" xr:uid="{00000000-0005-0000-0000-000046320000}"/>
    <cellStyle name="Calculation 8 10 2 3" xfId="7933" xr:uid="{00000000-0005-0000-0000-000047320000}"/>
    <cellStyle name="Calculation 8 10 2 3 2" xfId="14909" xr:uid="{00000000-0005-0000-0000-000048320000}"/>
    <cellStyle name="Calculation 8 10 2 3 2 2" xfId="20969" xr:uid="{00000000-0005-0000-0000-000049320000}"/>
    <cellStyle name="Calculation 8 10 2 3 2 3" xfId="20968" xr:uid="{00000000-0005-0000-0000-00004A320000}"/>
    <cellStyle name="Calculation 8 10 2 3 2 4" xfId="54414" xr:uid="{00000000-0005-0000-0000-00004B320000}"/>
    <cellStyle name="Calculation 8 10 2 3 3" xfId="20970" xr:uid="{00000000-0005-0000-0000-00004C320000}"/>
    <cellStyle name="Calculation 8 10 2 3 4" xfId="20967" xr:uid="{00000000-0005-0000-0000-00004D320000}"/>
    <cellStyle name="Calculation 8 10 2 3 5" xfId="47446" xr:uid="{00000000-0005-0000-0000-00004E320000}"/>
    <cellStyle name="Calculation 8 10 2 3 6" xfId="60010" xr:uid="{00000000-0005-0000-0000-00004F320000}"/>
    <cellStyle name="Calculation 8 10 2 4" xfId="10554" xr:uid="{00000000-0005-0000-0000-000050320000}"/>
    <cellStyle name="Calculation 8 10 2 4 2" xfId="20972" xr:uid="{00000000-0005-0000-0000-000051320000}"/>
    <cellStyle name="Calculation 8 10 2 4 3" xfId="20971" xr:uid="{00000000-0005-0000-0000-000052320000}"/>
    <cellStyle name="Calculation 8 10 2 4 4" xfId="50059" xr:uid="{00000000-0005-0000-0000-000053320000}"/>
    <cellStyle name="Calculation 8 10 2 5" xfId="20962" xr:uid="{00000000-0005-0000-0000-000054320000}"/>
    <cellStyle name="Calculation 8 10 2 6" xfId="18416" xr:uid="{00000000-0005-0000-0000-000055320000}"/>
    <cellStyle name="Calculation 8 10 3" xfId="4444" xr:uid="{00000000-0005-0000-0000-000056320000}"/>
    <cellStyle name="Calculation 8 10 3 2" xfId="7060" xr:uid="{00000000-0005-0000-0000-000057320000}"/>
    <cellStyle name="Calculation 8 10 3 2 2" xfId="14038" xr:uid="{00000000-0005-0000-0000-000058320000}"/>
    <cellStyle name="Calculation 8 10 3 2 2 2" xfId="20976" xr:uid="{00000000-0005-0000-0000-000059320000}"/>
    <cellStyle name="Calculation 8 10 3 2 2 3" xfId="20975" xr:uid="{00000000-0005-0000-0000-00005A320000}"/>
    <cellStyle name="Calculation 8 10 3 2 2 4" xfId="53543" xr:uid="{00000000-0005-0000-0000-00005B320000}"/>
    <cellStyle name="Calculation 8 10 3 2 3" xfId="20977" xr:uid="{00000000-0005-0000-0000-00005C320000}"/>
    <cellStyle name="Calculation 8 10 3 2 4" xfId="20974" xr:uid="{00000000-0005-0000-0000-00005D320000}"/>
    <cellStyle name="Calculation 8 10 3 2 5" xfId="46575" xr:uid="{00000000-0005-0000-0000-00005E320000}"/>
    <cellStyle name="Calculation 8 10 3 2 6" xfId="59139" xr:uid="{00000000-0005-0000-0000-00005F320000}"/>
    <cellStyle name="Calculation 8 10 3 3" xfId="8811" xr:uid="{00000000-0005-0000-0000-000060320000}"/>
    <cellStyle name="Calculation 8 10 3 3 2" xfId="15780" xr:uid="{00000000-0005-0000-0000-000061320000}"/>
    <cellStyle name="Calculation 8 10 3 3 2 2" xfId="20980" xr:uid="{00000000-0005-0000-0000-000062320000}"/>
    <cellStyle name="Calculation 8 10 3 3 2 3" xfId="20979" xr:uid="{00000000-0005-0000-0000-000063320000}"/>
    <cellStyle name="Calculation 8 10 3 3 2 4" xfId="55285" xr:uid="{00000000-0005-0000-0000-000064320000}"/>
    <cellStyle name="Calculation 8 10 3 3 3" xfId="20981" xr:uid="{00000000-0005-0000-0000-000065320000}"/>
    <cellStyle name="Calculation 8 10 3 3 4" xfId="20978" xr:uid="{00000000-0005-0000-0000-000066320000}"/>
    <cellStyle name="Calculation 8 10 3 3 5" xfId="48317" xr:uid="{00000000-0005-0000-0000-000067320000}"/>
    <cellStyle name="Calculation 8 10 3 3 6" xfId="60881" xr:uid="{00000000-0005-0000-0000-000068320000}"/>
    <cellStyle name="Calculation 8 10 3 4" xfId="11425" xr:uid="{00000000-0005-0000-0000-000069320000}"/>
    <cellStyle name="Calculation 8 10 3 4 2" xfId="20983" xr:uid="{00000000-0005-0000-0000-00006A320000}"/>
    <cellStyle name="Calculation 8 10 3 4 3" xfId="20982" xr:uid="{00000000-0005-0000-0000-00006B320000}"/>
    <cellStyle name="Calculation 8 10 3 4 4" xfId="50930" xr:uid="{00000000-0005-0000-0000-00006C320000}"/>
    <cellStyle name="Calculation 8 10 3 5" xfId="20984" xr:uid="{00000000-0005-0000-0000-00006D320000}"/>
    <cellStyle name="Calculation 8 10 3 6" xfId="20973" xr:uid="{00000000-0005-0000-0000-00006E320000}"/>
    <cellStyle name="Calculation 8 10 3 7" xfId="43962" xr:uid="{00000000-0005-0000-0000-00006F320000}"/>
    <cellStyle name="Calculation 8 10 3 8" xfId="56526" xr:uid="{00000000-0005-0000-0000-000070320000}"/>
    <cellStyle name="Calculation 8 10 4" xfId="5315" xr:uid="{00000000-0005-0000-0000-000071320000}"/>
    <cellStyle name="Calculation 8 10 4 2" xfId="12296" xr:uid="{00000000-0005-0000-0000-000072320000}"/>
    <cellStyle name="Calculation 8 10 4 2 2" xfId="20987" xr:uid="{00000000-0005-0000-0000-000073320000}"/>
    <cellStyle name="Calculation 8 10 4 2 3" xfId="20986" xr:uid="{00000000-0005-0000-0000-000074320000}"/>
    <cellStyle name="Calculation 8 10 4 2 4" xfId="51801" xr:uid="{00000000-0005-0000-0000-000075320000}"/>
    <cellStyle name="Calculation 8 10 4 3" xfId="20988" xr:uid="{00000000-0005-0000-0000-000076320000}"/>
    <cellStyle name="Calculation 8 10 4 4" xfId="20985" xr:uid="{00000000-0005-0000-0000-000077320000}"/>
    <cellStyle name="Calculation 8 10 4 5" xfId="44833" xr:uid="{00000000-0005-0000-0000-000078320000}"/>
    <cellStyle name="Calculation 8 10 4 6" xfId="57397" xr:uid="{00000000-0005-0000-0000-000079320000}"/>
    <cellStyle name="Calculation 8 10 5" xfId="9682" xr:uid="{00000000-0005-0000-0000-00007A320000}"/>
    <cellStyle name="Calculation 8 10 5 2" xfId="20990" xr:uid="{00000000-0005-0000-0000-00007B320000}"/>
    <cellStyle name="Calculation 8 10 5 3" xfId="20989" xr:uid="{00000000-0005-0000-0000-00007C320000}"/>
    <cellStyle name="Calculation 8 10 5 4" xfId="49188" xr:uid="{00000000-0005-0000-0000-00007D320000}"/>
    <cellStyle name="Calculation 8 10 6" xfId="20961" xr:uid="{00000000-0005-0000-0000-00007E320000}"/>
    <cellStyle name="Calculation 8 10 7" xfId="16659" xr:uid="{00000000-0005-0000-0000-00007F320000}"/>
    <cellStyle name="Calculation 8 11" xfId="3565" xr:uid="{00000000-0005-0000-0000-000080320000}"/>
    <cellStyle name="Calculation 8 11 2" xfId="6188" xr:uid="{00000000-0005-0000-0000-000081320000}"/>
    <cellStyle name="Calculation 8 11 2 2" xfId="13166" xr:uid="{00000000-0005-0000-0000-000082320000}"/>
    <cellStyle name="Calculation 8 11 2 2 2" xfId="20994" xr:uid="{00000000-0005-0000-0000-000083320000}"/>
    <cellStyle name="Calculation 8 11 2 2 3" xfId="20993" xr:uid="{00000000-0005-0000-0000-000084320000}"/>
    <cellStyle name="Calculation 8 11 2 2 4" xfId="52671" xr:uid="{00000000-0005-0000-0000-000085320000}"/>
    <cellStyle name="Calculation 8 11 2 3" xfId="20995" xr:uid="{00000000-0005-0000-0000-000086320000}"/>
    <cellStyle name="Calculation 8 11 2 4" xfId="20992" xr:uid="{00000000-0005-0000-0000-000087320000}"/>
    <cellStyle name="Calculation 8 11 2 5" xfId="45703" xr:uid="{00000000-0005-0000-0000-000088320000}"/>
    <cellStyle name="Calculation 8 11 2 6" xfId="58267" xr:uid="{00000000-0005-0000-0000-000089320000}"/>
    <cellStyle name="Calculation 8 11 3" xfId="7932" xr:uid="{00000000-0005-0000-0000-00008A320000}"/>
    <cellStyle name="Calculation 8 11 3 2" xfId="14908" xr:uid="{00000000-0005-0000-0000-00008B320000}"/>
    <cellStyle name="Calculation 8 11 3 2 2" xfId="20998" xr:uid="{00000000-0005-0000-0000-00008C320000}"/>
    <cellStyle name="Calculation 8 11 3 2 3" xfId="20997" xr:uid="{00000000-0005-0000-0000-00008D320000}"/>
    <cellStyle name="Calculation 8 11 3 2 4" xfId="54413" xr:uid="{00000000-0005-0000-0000-00008E320000}"/>
    <cellStyle name="Calculation 8 11 3 3" xfId="20999" xr:uid="{00000000-0005-0000-0000-00008F320000}"/>
    <cellStyle name="Calculation 8 11 3 4" xfId="20996" xr:uid="{00000000-0005-0000-0000-000090320000}"/>
    <cellStyle name="Calculation 8 11 3 5" xfId="47445" xr:uid="{00000000-0005-0000-0000-000091320000}"/>
    <cellStyle name="Calculation 8 11 3 6" xfId="60009" xr:uid="{00000000-0005-0000-0000-000092320000}"/>
    <cellStyle name="Calculation 8 11 4" xfId="10553" xr:uid="{00000000-0005-0000-0000-000093320000}"/>
    <cellStyle name="Calculation 8 11 4 2" xfId="21001" xr:uid="{00000000-0005-0000-0000-000094320000}"/>
    <cellStyle name="Calculation 8 11 4 3" xfId="21000" xr:uid="{00000000-0005-0000-0000-000095320000}"/>
    <cellStyle name="Calculation 8 11 4 4" xfId="50058" xr:uid="{00000000-0005-0000-0000-000096320000}"/>
    <cellStyle name="Calculation 8 11 5" xfId="20991" xr:uid="{00000000-0005-0000-0000-000097320000}"/>
    <cellStyle name="Calculation 8 11 6" xfId="18415" xr:uid="{00000000-0005-0000-0000-000098320000}"/>
    <cellStyle name="Calculation 8 12" xfId="4443" xr:uid="{00000000-0005-0000-0000-000099320000}"/>
    <cellStyle name="Calculation 8 12 2" xfId="7059" xr:uid="{00000000-0005-0000-0000-00009A320000}"/>
    <cellStyle name="Calculation 8 12 2 2" xfId="14037" xr:uid="{00000000-0005-0000-0000-00009B320000}"/>
    <cellStyle name="Calculation 8 12 2 2 2" xfId="21005" xr:uid="{00000000-0005-0000-0000-00009C320000}"/>
    <cellStyle name="Calculation 8 12 2 2 3" xfId="21004" xr:uid="{00000000-0005-0000-0000-00009D320000}"/>
    <cellStyle name="Calculation 8 12 2 2 4" xfId="53542" xr:uid="{00000000-0005-0000-0000-00009E320000}"/>
    <cellStyle name="Calculation 8 12 2 3" xfId="21006" xr:uid="{00000000-0005-0000-0000-00009F320000}"/>
    <cellStyle name="Calculation 8 12 2 4" xfId="21003" xr:uid="{00000000-0005-0000-0000-0000A0320000}"/>
    <cellStyle name="Calculation 8 12 2 5" xfId="46574" xr:uid="{00000000-0005-0000-0000-0000A1320000}"/>
    <cellStyle name="Calculation 8 12 2 6" xfId="59138" xr:uid="{00000000-0005-0000-0000-0000A2320000}"/>
    <cellStyle name="Calculation 8 12 3" xfId="8810" xr:uid="{00000000-0005-0000-0000-0000A3320000}"/>
    <cellStyle name="Calculation 8 12 3 2" xfId="15779" xr:uid="{00000000-0005-0000-0000-0000A4320000}"/>
    <cellStyle name="Calculation 8 12 3 2 2" xfId="21009" xr:uid="{00000000-0005-0000-0000-0000A5320000}"/>
    <cellStyle name="Calculation 8 12 3 2 3" xfId="21008" xr:uid="{00000000-0005-0000-0000-0000A6320000}"/>
    <cellStyle name="Calculation 8 12 3 2 4" xfId="55284" xr:uid="{00000000-0005-0000-0000-0000A7320000}"/>
    <cellStyle name="Calculation 8 12 3 3" xfId="21010" xr:uid="{00000000-0005-0000-0000-0000A8320000}"/>
    <cellStyle name="Calculation 8 12 3 4" xfId="21007" xr:uid="{00000000-0005-0000-0000-0000A9320000}"/>
    <cellStyle name="Calculation 8 12 3 5" xfId="48316" xr:uid="{00000000-0005-0000-0000-0000AA320000}"/>
    <cellStyle name="Calculation 8 12 3 6" xfId="60880" xr:uid="{00000000-0005-0000-0000-0000AB320000}"/>
    <cellStyle name="Calculation 8 12 4" xfId="11424" xr:uid="{00000000-0005-0000-0000-0000AC320000}"/>
    <cellStyle name="Calculation 8 12 4 2" xfId="21012" xr:uid="{00000000-0005-0000-0000-0000AD320000}"/>
    <cellStyle name="Calculation 8 12 4 3" xfId="21011" xr:uid="{00000000-0005-0000-0000-0000AE320000}"/>
    <cellStyle name="Calculation 8 12 4 4" xfId="50929" xr:uid="{00000000-0005-0000-0000-0000AF320000}"/>
    <cellStyle name="Calculation 8 12 5" xfId="21013" xr:uid="{00000000-0005-0000-0000-0000B0320000}"/>
    <cellStyle name="Calculation 8 12 6" xfId="21002" xr:uid="{00000000-0005-0000-0000-0000B1320000}"/>
    <cellStyle name="Calculation 8 12 7" xfId="43961" xr:uid="{00000000-0005-0000-0000-0000B2320000}"/>
    <cellStyle name="Calculation 8 12 8" xfId="56525" xr:uid="{00000000-0005-0000-0000-0000B3320000}"/>
    <cellStyle name="Calculation 8 13" xfId="5314" xr:uid="{00000000-0005-0000-0000-0000B4320000}"/>
    <cellStyle name="Calculation 8 13 2" xfId="12295" xr:uid="{00000000-0005-0000-0000-0000B5320000}"/>
    <cellStyle name="Calculation 8 13 2 2" xfId="21016" xr:uid="{00000000-0005-0000-0000-0000B6320000}"/>
    <cellStyle name="Calculation 8 13 2 3" xfId="21015" xr:uid="{00000000-0005-0000-0000-0000B7320000}"/>
    <cellStyle name="Calculation 8 13 2 4" xfId="51800" xr:uid="{00000000-0005-0000-0000-0000B8320000}"/>
    <cellStyle name="Calculation 8 13 3" xfId="21017" xr:uid="{00000000-0005-0000-0000-0000B9320000}"/>
    <cellStyle name="Calculation 8 13 4" xfId="21014" xr:uid="{00000000-0005-0000-0000-0000BA320000}"/>
    <cellStyle name="Calculation 8 13 5" xfId="44832" xr:uid="{00000000-0005-0000-0000-0000BB320000}"/>
    <cellStyle name="Calculation 8 13 6" xfId="57396" xr:uid="{00000000-0005-0000-0000-0000BC320000}"/>
    <cellStyle name="Calculation 8 14" xfId="9681" xr:uid="{00000000-0005-0000-0000-0000BD320000}"/>
    <cellStyle name="Calculation 8 14 2" xfId="21019" xr:uid="{00000000-0005-0000-0000-0000BE320000}"/>
    <cellStyle name="Calculation 8 14 3" xfId="21018" xr:uid="{00000000-0005-0000-0000-0000BF320000}"/>
    <cellStyle name="Calculation 8 14 4" xfId="49187" xr:uid="{00000000-0005-0000-0000-0000C0320000}"/>
    <cellStyle name="Calculation 8 15" xfId="20960" xr:uid="{00000000-0005-0000-0000-0000C1320000}"/>
    <cellStyle name="Calculation 8 16" xfId="16658" xr:uid="{00000000-0005-0000-0000-0000C2320000}"/>
    <cellStyle name="Calculation 8 2" xfId="1578" xr:uid="{00000000-0005-0000-0000-0000C3320000}"/>
    <cellStyle name="Calculation 8 2 2" xfId="1579" xr:uid="{00000000-0005-0000-0000-0000C4320000}"/>
    <cellStyle name="Calculation 8 2 2 2" xfId="3568" xr:uid="{00000000-0005-0000-0000-0000C5320000}"/>
    <cellStyle name="Calculation 8 2 2 2 2" xfId="6191" xr:uid="{00000000-0005-0000-0000-0000C6320000}"/>
    <cellStyle name="Calculation 8 2 2 2 2 2" xfId="13169" xr:uid="{00000000-0005-0000-0000-0000C7320000}"/>
    <cellStyle name="Calculation 8 2 2 2 2 2 2" xfId="21025" xr:uid="{00000000-0005-0000-0000-0000C8320000}"/>
    <cellStyle name="Calculation 8 2 2 2 2 2 3" xfId="21024" xr:uid="{00000000-0005-0000-0000-0000C9320000}"/>
    <cellStyle name="Calculation 8 2 2 2 2 2 4" xfId="52674" xr:uid="{00000000-0005-0000-0000-0000CA320000}"/>
    <cellStyle name="Calculation 8 2 2 2 2 3" xfId="21026" xr:uid="{00000000-0005-0000-0000-0000CB320000}"/>
    <cellStyle name="Calculation 8 2 2 2 2 4" xfId="21023" xr:uid="{00000000-0005-0000-0000-0000CC320000}"/>
    <cellStyle name="Calculation 8 2 2 2 2 5" xfId="45706" xr:uid="{00000000-0005-0000-0000-0000CD320000}"/>
    <cellStyle name="Calculation 8 2 2 2 2 6" xfId="58270" xr:uid="{00000000-0005-0000-0000-0000CE320000}"/>
    <cellStyle name="Calculation 8 2 2 2 3" xfId="7935" xr:uid="{00000000-0005-0000-0000-0000CF320000}"/>
    <cellStyle name="Calculation 8 2 2 2 3 2" xfId="14911" xr:uid="{00000000-0005-0000-0000-0000D0320000}"/>
    <cellStyle name="Calculation 8 2 2 2 3 2 2" xfId="21029" xr:uid="{00000000-0005-0000-0000-0000D1320000}"/>
    <cellStyle name="Calculation 8 2 2 2 3 2 3" xfId="21028" xr:uid="{00000000-0005-0000-0000-0000D2320000}"/>
    <cellStyle name="Calculation 8 2 2 2 3 2 4" xfId="54416" xr:uid="{00000000-0005-0000-0000-0000D3320000}"/>
    <cellStyle name="Calculation 8 2 2 2 3 3" xfId="21030" xr:uid="{00000000-0005-0000-0000-0000D4320000}"/>
    <cellStyle name="Calculation 8 2 2 2 3 4" xfId="21027" xr:uid="{00000000-0005-0000-0000-0000D5320000}"/>
    <cellStyle name="Calculation 8 2 2 2 3 5" xfId="47448" xr:uid="{00000000-0005-0000-0000-0000D6320000}"/>
    <cellStyle name="Calculation 8 2 2 2 3 6" xfId="60012" xr:uid="{00000000-0005-0000-0000-0000D7320000}"/>
    <cellStyle name="Calculation 8 2 2 2 4" xfId="10556" xr:uid="{00000000-0005-0000-0000-0000D8320000}"/>
    <cellStyle name="Calculation 8 2 2 2 4 2" xfId="21032" xr:uid="{00000000-0005-0000-0000-0000D9320000}"/>
    <cellStyle name="Calculation 8 2 2 2 4 3" xfId="21031" xr:uid="{00000000-0005-0000-0000-0000DA320000}"/>
    <cellStyle name="Calculation 8 2 2 2 4 4" xfId="50061" xr:uid="{00000000-0005-0000-0000-0000DB320000}"/>
    <cellStyle name="Calculation 8 2 2 2 5" xfId="21022" xr:uid="{00000000-0005-0000-0000-0000DC320000}"/>
    <cellStyle name="Calculation 8 2 2 2 6" xfId="18420" xr:uid="{00000000-0005-0000-0000-0000DD320000}"/>
    <cellStyle name="Calculation 8 2 2 3" xfId="4446" xr:uid="{00000000-0005-0000-0000-0000DE320000}"/>
    <cellStyle name="Calculation 8 2 2 3 2" xfId="7062" xr:uid="{00000000-0005-0000-0000-0000DF320000}"/>
    <cellStyle name="Calculation 8 2 2 3 2 2" xfId="14040" xr:uid="{00000000-0005-0000-0000-0000E0320000}"/>
    <cellStyle name="Calculation 8 2 2 3 2 2 2" xfId="21036" xr:uid="{00000000-0005-0000-0000-0000E1320000}"/>
    <cellStyle name="Calculation 8 2 2 3 2 2 3" xfId="21035" xr:uid="{00000000-0005-0000-0000-0000E2320000}"/>
    <cellStyle name="Calculation 8 2 2 3 2 2 4" xfId="53545" xr:uid="{00000000-0005-0000-0000-0000E3320000}"/>
    <cellStyle name="Calculation 8 2 2 3 2 3" xfId="21037" xr:uid="{00000000-0005-0000-0000-0000E4320000}"/>
    <cellStyle name="Calculation 8 2 2 3 2 4" xfId="21034" xr:uid="{00000000-0005-0000-0000-0000E5320000}"/>
    <cellStyle name="Calculation 8 2 2 3 2 5" xfId="46577" xr:uid="{00000000-0005-0000-0000-0000E6320000}"/>
    <cellStyle name="Calculation 8 2 2 3 2 6" xfId="59141" xr:uid="{00000000-0005-0000-0000-0000E7320000}"/>
    <cellStyle name="Calculation 8 2 2 3 3" xfId="8813" xr:uid="{00000000-0005-0000-0000-0000E8320000}"/>
    <cellStyle name="Calculation 8 2 2 3 3 2" xfId="15782" xr:uid="{00000000-0005-0000-0000-0000E9320000}"/>
    <cellStyle name="Calculation 8 2 2 3 3 2 2" xfId="21040" xr:uid="{00000000-0005-0000-0000-0000EA320000}"/>
    <cellStyle name="Calculation 8 2 2 3 3 2 3" xfId="21039" xr:uid="{00000000-0005-0000-0000-0000EB320000}"/>
    <cellStyle name="Calculation 8 2 2 3 3 2 4" xfId="55287" xr:uid="{00000000-0005-0000-0000-0000EC320000}"/>
    <cellStyle name="Calculation 8 2 2 3 3 3" xfId="21041" xr:uid="{00000000-0005-0000-0000-0000ED320000}"/>
    <cellStyle name="Calculation 8 2 2 3 3 4" xfId="21038" xr:uid="{00000000-0005-0000-0000-0000EE320000}"/>
    <cellStyle name="Calculation 8 2 2 3 3 5" xfId="48319" xr:uid="{00000000-0005-0000-0000-0000EF320000}"/>
    <cellStyle name="Calculation 8 2 2 3 3 6" xfId="60883" xr:uid="{00000000-0005-0000-0000-0000F0320000}"/>
    <cellStyle name="Calculation 8 2 2 3 4" xfId="11427" xr:uid="{00000000-0005-0000-0000-0000F1320000}"/>
    <cellStyle name="Calculation 8 2 2 3 4 2" xfId="21043" xr:uid="{00000000-0005-0000-0000-0000F2320000}"/>
    <cellStyle name="Calculation 8 2 2 3 4 3" xfId="21042" xr:uid="{00000000-0005-0000-0000-0000F3320000}"/>
    <cellStyle name="Calculation 8 2 2 3 4 4" xfId="50932" xr:uid="{00000000-0005-0000-0000-0000F4320000}"/>
    <cellStyle name="Calculation 8 2 2 3 5" xfId="21044" xr:uid="{00000000-0005-0000-0000-0000F5320000}"/>
    <cellStyle name="Calculation 8 2 2 3 6" xfId="21033" xr:uid="{00000000-0005-0000-0000-0000F6320000}"/>
    <cellStyle name="Calculation 8 2 2 3 7" xfId="43964" xr:uid="{00000000-0005-0000-0000-0000F7320000}"/>
    <cellStyle name="Calculation 8 2 2 3 8" xfId="56528" xr:uid="{00000000-0005-0000-0000-0000F8320000}"/>
    <cellStyle name="Calculation 8 2 2 4" xfId="5317" xr:uid="{00000000-0005-0000-0000-0000F9320000}"/>
    <cellStyle name="Calculation 8 2 2 4 2" xfId="12298" xr:uid="{00000000-0005-0000-0000-0000FA320000}"/>
    <cellStyle name="Calculation 8 2 2 4 2 2" xfId="21047" xr:uid="{00000000-0005-0000-0000-0000FB320000}"/>
    <cellStyle name="Calculation 8 2 2 4 2 3" xfId="21046" xr:uid="{00000000-0005-0000-0000-0000FC320000}"/>
    <cellStyle name="Calculation 8 2 2 4 2 4" xfId="51803" xr:uid="{00000000-0005-0000-0000-0000FD320000}"/>
    <cellStyle name="Calculation 8 2 2 4 3" xfId="21048" xr:uid="{00000000-0005-0000-0000-0000FE320000}"/>
    <cellStyle name="Calculation 8 2 2 4 4" xfId="21045" xr:uid="{00000000-0005-0000-0000-0000FF320000}"/>
    <cellStyle name="Calculation 8 2 2 4 5" xfId="44835" xr:uid="{00000000-0005-0000-0000-000000330000}"/>
    <cellStyle name="Calculation 8 2 2 4 6" xfId="57399" xr:uid="{00000000-0005-0000-0000-000001330000}"/>
    <cellStyle name="Calculation 8 2 2 5" xfId="9684" xr:uid="{00000000-0005-0000-0000-000002330000}"/>
    <cellStyle name="Calculation 8 2 2 5 2" xfId="21050" xr:uid="{00000000-0005-0000-0000-000003330000}"/>
    <cellStyle name="Calculation 8 2 2 5 3" xfId="21049" xr:uid="{00000000-0005-0000-0000-000004330000}"/>
    <cellStyle name="Calculation 8 2 2 5 4" xfId="49190" xr:uid="{00000000-0005-0000-0000-000005330000}"/>
    <cellStyle name="Calculation 8 2 2 6" xfId="21021" xr:uid="{00000000-0005-0000-0000-000006330000}"/>
    <cellStyle name="Calculation 8 2 2 7" xfId="16660" xr:uid="{00000000-0005-0000-0000-000007330000}"/>
    <cellStyle name="Calculation 8 2 3" xfId="3567" xr:uid="{00000000-0005-0000-0000-000008330000}"/>
    <cellStyle name="Calculation 8 2 3 2" xfId="6190" xr:uid="{00000000-0005-0000-0000-000009330000}"/>
    <cellStyle name="Calculation 8 2 3 2 2" xfId="13168" xr:uid="{00000000-0005-0000-0000-00000A330000}"/>
    <cellStyle name="Calculation 8 2 3 2 2 2" xfId="21054" xr:uid="{00000000-0005-0000-0000-00000B330000}"/>
    <cellStyle name="Calculation 8 2 3 2 2 3" xfId="21053" xr:uid="{00000000-0005-0000-0000-00000C330000}"/>
    <cellStyle name="Calculation 8 2 3 2 2 4" xfId="52673" xr:uid="{00000000-0005-0000-0000-00000D330000}"/>
    <cellStyle name="Calculation 8 2 3 2 3" xfId="21055" xr:uid="{00000000-0005-0000-0000-00000E330000}"/>
    <cellStyle name="Calculation 8 2 3 2 4" xfId="21052" xr:uid="{00000000-0005-0000-0000-00000F330000}"/>
    <cellStyle name="Calculation 8 2 3 2 5" xfId="45705" xr:uid="{00000000-0005-0000-0000-000010330000}"/>
    <cellStyle name="Calculation 8 2 3 2 6" xfId="58269" xr:uid="{00000000-0005-0000-0000-000011330000}"/>
    <cellStyle name="Calculation 8 2 3 3" xfId="7934" xr:uid="{00000000-0005-0000-0000-000012330000}"/>
    <cellStyle name="Calculation 8 2 3 3 2" xfId="14910" xr:uid="{00000000-0005-0000-0000-000013330000}"/>
    <cellStyle name="Calculation 8 2 3 3 2 2" xfId="21058" xr:uid="{00000000-0005-0000-0000-000014330000}"/>
    <cellStyle name="Calculation 8 2 3 3 2 3" xfId="21057" xr:uid="{00000000-0005-0000-0000-000015330000}"/>
    <cellStyle name="Calculation 8 2 3 3 2 4" xfId="54415" xr:uid="{00000000-0005-0000-0000-000016330000}"/>
    <cellStyle name="Calculation 8 2 3 3 3" xfId="21059" xr:uid="{00000000-0005-0000-0000-000017330000}"/>
    <cellStyle name="Calculation 8 2 3 3 4" xfId="21056" xr:uid="{00000000-0005-0000-0000-000018330000}"/>
    <cellStyle name="Calculation 8 2 3 3 5" xfId="47447" xr:uid="{00000000-0005-0000-0000-000019330000}"/>
    <cellStyle name="Calculation 8 2 3 3 6" xfId="60011" xr:uid="{00000000-0005-0000-0000-00001A330000}"/>
    <cellStyle name="Calculation 8 2 3 4" xfId="10555" xr:uid="{00000000-0005-0000-0000-00001B330000}"/>
    <cellStyle name="Calculation 8 2 3 4 2" xfId="21061" xr:uid="{00000000-0005-0000-0000-00001C330000}"/>
    <cellStyle name="Calculation 8 2 3 4 3" xfId="21060" xr:uid="{00000000-0005-0000-0000-00001D330000}"/>
    <cellStyle name="Calculation 8 2 3 4 4" xfId="50060" xr:uid="{00000000-0005-0000-0000-00001E330000}"/>
    <cellStyle name="Calculation 8 2 3 5" xfId="21051" xr:uid="{00000000-0005-0000-0000-00001F330000}"/>
    <cellStyle name="Calculation 8 2 3 6" xfId="18419" xr:uid="{00000000-0005-0000-0000-000020330000}"/>
    <cellStyle name="Calculation 8 2 4" xfId="4445" xr:uid="{00000000-0005-0000-0000-000021330000}"/>
    <cellStyle name="Calculation 8 2 4 2" xfId="7061" xr:uid="{00000000-0005-0000-0000-000022330000}"/>
    <cellStyle name="Calculation 8 2 4 2 2" xfId="14039" xr:uid="{00000000-0005-0000-0000-000023330000}"/>
    <cellStyle name="Calculation 8 2 4 2 2 2" xfId="21065" xr:uid="{00000000-0005-0000-0000-000024330000}"/>
    <cellStyle name="Calculation 8 2 4 2 2 3" xfId="21064" xr:uid="{00000000-0005-0000-0000-000025330000}"/>
    <cellStyle name="Calculation 8 2 4 2 2 4" xfId="53544" xr:uid="{00000000-0005-0000-0000-000026330000}"/>
    <cellStyle name="Calculation 8 2 4 2 3" xfId="21066" xr:uid="{00000000-0005-0000-0000-000027330000}"/>
    <cellStyle name="Calculation 8 2 4 2 4" xfId="21063" xr:uid="{00000000-0005-0000-0000-000028330000}"/>
    <cellStyle name="Calculation 8 2 4 2 5" xfId="46576" xr:uid="{00000000-0005-0000-0000-000029330000}"/>
    <cellStyle name="Calculation 8 2 4 2 6" xfId="59140" xr:uid="{00000000-0005-0000-0000-00002A330000}"/>
    <cellStyle name="Calculation 8 2 4 3" xfId="8812" xr:uid="{00000000-0005-0000-0000-00002B330000}"/>
    <cellStyle name="Calculation 8 2 4 3 2" xfId="15781" xr:uid="{00000000-0005-0000-0000-00002C330000}"/>
    <cellStyle name="Calculation 8 2 4 3 2 2" xfId="21069" xr:uid="{00000000-0005-0000-0000-00002D330000}"/>
    <cellStyle name="Calculation 8 2 4 3 2 3" xfId="21068" xr:uid="{00000000-0005-0000-0000-00002E330000}"/>
    <cellStyle name="Calculation 8 2 4 3 2 4" xfId="55286" xr:uid="{00000000-0005-0000-0000-00002F330000}"/>
    <cellStyle name="Calculation 8 2 4 3 3" xfId="21070" xr:uid="{00000000-0005-0000-0000-000030330000}"/>
    <cellStyle name="Calculation 8 2 4 3 4" xfId="21067" xr:uid="{00000000-0005-0000-0000-000031330000}"/>
    <cellStyle name="Calculation 8 2 4 3 5" xfId="48318" xr:uid="{00000000-0005-0000-0000-000032330000}"/>
    <cellStyle name="Calculation 8 2 4 3 6" xfId="60882" xr:uid="{00000000-0005-0000-0000-000033330000}"/>
    <cellStyle name="Calculation 8 2 4 4" xfId="11426" xr:uid="{00000000-0005-0000-0000-000034330000}"/>
    <cellStyle name="Calculation 8 2 4 4 2" xfId="21072" xr:uid="{00000000-0005-0000-0000-000035330000}"/>
    <cellStyle name="Calculation 8 2 4 4 3" xfId="21071" xr:uid="{00000000-0005-0000-0000-000036330000}"/>
    <cellStyle name="Calculation 8 2 4 4 4" xfId="50931" xr:uid="{00000000-0005-0000-0000-000037330000}"/>
    <cellStyle name="Calculation 8 2 4 5" xfId="21073" xr:uid="{00000000-0005-0000-0000-000038330000}"/>
    <cellStyle name="Calculation 8 2 4 6" xfId="21062" xr:uid="{00000000-0005-0000-0000-000039330000}"/>
    <cellStyle name="Calculation 8 2 4 7" xfId="43963" xr:uid="{00000000-0005-0000-0000-00003A330000}"/>
    <cellStyle name="Calculation 8 2 4 8" xfId="56527" xr:uid="{00000000-0005-0000-0000-00003B330000}"/>
    <cellStyle name="Calculation 8 2 5" xfId="5316" xr:uid="{00000000-0005-0000-0000-00003C330000}"/>
    <cellStyle name="Calculation 8 2 5 2" xfId="12297" xr:uid="{00000000-0005-0000-0000-00003D330000}"/>
    <cellStyle name="Calculation 8 2 5 2 2" xfId="21076" xr:uid="{00000000-0005-0000-0000-00003E330000}"/>
    <cellStyle name="Calculation 8 2 5 2 3" xfId="21075" xr:uid="{00000000-0005-0000-0000-00003F330000}"/>
    <cellStyle name="Calculation 8 2 5 2 4" xfId="51802" xr:uid="{00000000-0005-0000-0000-000040330000}"/>
    <cellStyle name="Calculation 8 2 5 3" xfId="21077" xr:uid="{00000000-0005-0000-0000-000041330000}"/>
    <cellStyle name="Calculation 8 2 5 4" xfId="21074" xr:uid="{00000000-0005-0000-0000-000042330000}"/>
    <cellStyle name="Calculation 8 2 5 5" xfId="44834" xr:uid="{00000000-0005-0000-0000-000043330000}"/>
    <cellStyle name="Calculation 8 2 5 6" xfId="57398" xr:uid="{00000000-0005-0000-0000-000044330000}"/>
    <cellStyle name="Calculation 8 2 6" xfId="9683" xr:uid="{00000000-0005-0000-0000-000045330000}"/>
    <cellStyle name="Calculation 8 2 6 2" xfId="21079" xr:uid="{00000000-0005-0000-0000-000046330000}"/>
    <cellStyle name="Calculation 8 2 6 3" xfId="21078" xr:uid="{00000000-0005-0000-0000-000047330000}"/>
    <cellStyle name="Calculation 8 2 6 4" xfId="49189" xr:uid="{00000000-0005-0000-0000-000048330000}"/>
    <cellStyle name="Calculation 8 2 7" xfId="21020" xr:uid="{00000000-0005-0000-0000-000049330000}"/>
    <cellStyle name="Calculation 8 2 8" xfId="43784" xr:uid="{00000000-0005-0000-0000-00004A330000}"/>
    <cellStyle name="Calculation 8 3" xfId="1580" xr:uid="{00000000-0005-0000-0000-00004B330000}"/>
    <cellStyle name="Calculation 8 3 2" xfId="1581" xr:uid="{00000000-0005-0000-0000-00004C330000}"/>
    <cellStyle name="Calculation 8 3 2 2" xfId="3570" xr:uid="{00000000-0005-0000-0000-00004D330000}"/>
    <cellStyle name="Calculation 8 3 2 2 2" xfId="6193" xr:uid="{00000000-0005-0000-0000-00004E330000}"/>
    <cellStyle name="Calculation 8 3 2 2 2 2" xfId="13171" xr:uid="{00000000-0005-0000-0000-00004F330000}"/>
    <cellStyle name="Calculation 8 3 2 2 2 2 2" xfId="21085" xr:uid="{00000000-0005-0000-0000-000050330000}"/>
    <cellStyle name="Calculation 8 3 2 2 2 2 3" xfId="21084" xr:uid="{00000000-0005-0000-0000-000051330000}"/>
    <cellStyle name="Calculation 8 3 2 2 2 2 4" xfId="52676" xr:uid="{00000000-0005-0000-0000-000052330000}"/>
    <cellStyle name="Calculation 8 3 2 2 2 3" xfId="21086" xr:uid="{00000000-0005-0000-0000-000053330000}"/>
    <cellStyle name="Calculation 8 3 2 2 2 4" xfId="21083" xr:uid="{00000000-0005-0000-0000-000054330000}"/>
    <cellStyle name="Calculation 8 3 2 2 2 5" xfId="45708" xr:uid="{00000000-0005-0000-0000-000055330000}"/>
    <cellStyle name="Calculation 8 3 2 2 2 6" xfId="58272" xr:uid="{00000000-0005-0000-0000-000056330000}"/>
    <cellStyle name="Calculation 8 3 2 2 3" xfId="7937" xr:uid="{00000000-0005-0000-0000-000057330000}"/>
    <cellStyle name="Calculation 8 3 2 2 3 2" xfId="14913" xr:uid="{00000000-0005-0000-0000-000058330000}"/>
    <cellStyle name="Calculation 8 3 2 2 3 2 2" xfId="21089" xr:uid="{00000000-0005-0000-0000-000059330000}"/>
    <cellStyle name="Calculation 8 3 2 2 3 2 3" xfId="21088" xr:uid="{00000000-0005-0000-0000-00005A330000}"/>
    <cellStyle name="Calculation 8 3 2 2 3 2 4" xfId="54418" xr:uid="{00000000-0005-0000-0000-00005B330000}"/>
    <cellStyle name="Calculation 8 3 2 2 3 3" xfId="21090" xr:uid="{00000000-0005-0000-0000-00005C330000}"/>
    <cellStyle name="Calculation 8 3 2 2 3 4" xfId="21087" xr:uid="{00000000-0005-0000-0000-00005D330000}"/>
    <cellStyle name="Calculation 8 3 2 2 3 5" xfId="47450" xr:uid="{00000000-0005-0000-0000-00005E330000}"/>
    <cellStyle name="Calculation 8 3 2 2 3 6" xfId="60014" xr:uid="{00000000-0005-0000-0000-00005F330000}"/>
    <cellStyle name="Calculation 8 3 2 2 4" xfId="10558" xr:uid="{00000000-0005-0000-0000-000060330000}"/>
    <cellStyle name="Calculation 8 3 2 2 4 2" xfId="21092" xr:uid="{00000000-0005-0000-0000-000061330000}"/>
    <cellStyle name="Calculation 8 3 2 2 4 3" xfId="21091" xr:uid="{00000000-0005-0000-0000-000062330000}"/>
    <cellStyle name="Calculation 8 3 2 2 4 4" xfId="50063" xr:uid="{00000000-0005-0000-0000-000063330000}"/>
    <cellStyle name="Calculation 8 3 2 2 5" xfId="21082" xr:uid="{00000000-0005-0000-0000-000064330000}"/>
    <cellStyle name="Calculation 8 3 2 2 6" xfId="18426" xr:uid="{00000000-0005-0000-0000-000065330000}"/>
    <cellStyle name="Calculation 8 3 2 3" xfId="4448" xr:uid="{00000000-0005-0000-0000-000066330000}"/>
    <cellStyle name="Calculation 8 3 2 3 2" xfId="7064" xr:uid="{00000000-0005-0000-0000-000067330000}"/>
    <cellStyle name="Calculation 8 3 2 3 2 2" xfId="14042" xr:uid="{00000000-0005-0000-0000-000068330000}"/>
    <cellStyle name="Calculation 8 3 2 3 2 2 2" xfId="21096" xr:uid="{00000000-0005-0000-0000-000069330000}"/>
    <cellStyle name="Calculation 8 3 2 3 2 2 3" xfId="21095" xr:uid="{00000000-0005-0000-0000-00006A330000}"/>
    <cellStyle name="Calculation 8 3 2 3 2 2 4" xfId="53547" xr:uid="{00000000-0005-0000-0000-00006B330000}"/>
    <cellStyle name="Calculation 8 3 2 3 2 3" xfId="21097" xr:uid="{00000000-0005-0000-0000-00006C330000}"/>
    <cellStyle name="Calculation 8 3 2 3 2 4" xfId="21094" xr:uid="{00000000-0005-0000-0000-00006D330000}"/>
    <cellStyle name="Calculation 8 3 2 3 2 5" xfId="46579" xr:uid="{00000000-0005-0000-0000-00006E330000}"/>
    <cellStyle name="Calculation 8 3 2 3 2 6" xfId="59143" xr:uid="{00000000-0005-0000-0000-00006F330000}"/>
    <cellStyle name="Calculation 8 3 2 3 3" xfId="8815" xr:uid="{00000000-0005-0000-0000-000070330000}"/>
    <cellStyle name="Calculation 8 3 2 3 3 2" xfId="15784" xr:uid="{00000000-0005-0000-0000-000071330000}"/>
    <cellStyle name="Calculation 8 3 2 3 3 2 2" xfId="21100" xr:uid="{00000000-0005-0000-0000-000072330000}"/>
    <cellStyle name="Calculation 8 3 2 3 3 2 3" xfId="21099" xr:uid="{00000000-0005-0000-0000-000073330000}"/>
    <cellStyle name="Calculation 8 3 2 3 3 2 4" xfId="55289" xr:uid="{00000000-0005-0000-0000-000074330000}"/>
    <cellStyle name="Calculation 8 3 2 3 3 3" xfId="21101" xr:uid="{00000000-0005-0000-0000-000075330000}"/>
    <cellStyle name="Calculation 8 3 2 3 3 4" xfId="21098" xr:uid="{00000000-0005-0000-0000-000076330000}"/>
    <cellStyle name="Calculation 8 3 2 3 3 5" xfId="48321" xr:uid="{00000000-0005-0000-0000-000077330000}"/>
    <cellStyle name="Calculation 8 3 2 3 3 6" xfId="60885" xr:uid="{00000000-0005-0000-0000-000078330000}"/>
    <cellStyle name="Calculation 8 3 2 3 4" xfId="11429" xr:uid="{00000000-0005-0000-0000-000079330000}"/>
    <cellStyle name="Calculation 8 3 2 3 4 2" xfId="21103" xr:uid="{00000000-0005-0000-0000-00007A330000}"/>
    <cellStyle name="Calculation 8 3 2 3 4 3" xfId="21102" xr:uid="{00000000-0005-0000-0000-00007B330000}"/>
    <cellStyle name="Calculation 8 3 2 3 4 4" xfId="50934" xr:uid="{00000000-0005-0000-0000-00007C330000}"/>
    <cellStyle name="Calculation 8 3 2 3 5" xfId="21104" xr:uid="{00000000-0005-0000-0000-00007D330000}"/>
    <cellStyle name="Calculation 8 3 2 3 6" xfId="21093" xr:uid="{00000000-0005-0000-0000-00007E330000}"/>
    <cellStyle name="Calculation 8 3 2 3 7" xfId="43966" xr:uid="{00000000-0005-0000-0000-00007F330000}"/>
    <cellStyle name="Calculation 8 3 2 3 8" xfId="56530" xr:uid="{00000000-0005-0000-0000-000080330000}"/>
    <cellStyle name="Calculation 8 3 2 4" xfId="5319" xr:uid="{00000000-0005-0000-0000-000081330000}"/>
    <cellStyle name="Calculation 8 3 2 4 2" xfId="12300" xr:uid="{00000000-0005-0000-0000-000082330000}"/>
    <cellStyle name="Calculation 8 3 2 4 2 2" xfId="21107" xr:uid="{00000000-0005-0000-0000-000083330000}"/>
    <cellStyle name="Calculation 8 3 2 4 2 3" xfId="21106" xr:uid="{00000000-0005-0000-0000-000084330000}"/>
    <cellStyle name="Calculation 8 3 2 4 2 4" xfId="51805" xr:uid="{00000000-0005-0000-0000-000085330000}"/>
    <cellStyle name="Calculation 8 3 2 4 3" xfId="21108" xr:uid="{00000000-0005-0000-0000-000086330000}"/>
    <cellStyle name="Calculation 8 3 2 4 4" xfId="21105" xr:uid="{00000000-0005-0000-0000-000087330000}"/>
    <cellStyle name="Calculation 8 3 2 4 5" xfId="44837" xr:uid="{00000000-0005-0000-0000-000088330000}"/>
    <cellStyle name="Calculation 8 3 2 4 6" xfId="57401" xr:uid="{00000000-0005-0000-0000-000089330000}"/>
    <cellStyle name="Calculation 8 3 2 5" xfId="9686" xr:uid="{00000000-0005-0000-0000-00008A330000}"/>
    <cellStyle name="Calculation 8 3 2 5 2" xfId="21110" xr:uid="{00000000-0005-0000-0000-00008B330000}"/>
    <cellStyle name="Calculation 8 3 2 5 3" xfId="21109" xr:uid="{00000000-0005-0000-0000-00008C330000}"/>
    <cellStyle name="Calculation 8 3 2 5 4" xfId="49192" xr:uid="{00000000-0005-0000-0000-00008D330000}"/>
    <cellStyle name="Calculation 8 3 2 6" xfId="21081" xr:uid="{00000000-0005-0000-0000-00008E330000}"/>
    <cellStyle name="Calculation 8 3 2 7" xfId="16661" xr:uid="{00000000-0005-0000-0000-00008F330000}"/>
    <cellStyle name="Calculation 8 3 3" xfId="3569" xr:uid="{00000000-0005-0000-0000-000090330000}"/>
    <cellStyle name="Calculation 8 3 3 2" xfId="6192" xr:uid="{00000000-0005-0000-0000-000091330000}"/>
    <cellStyle name="Calculation 8 3 3 2 2" xfId="13170" xr:uid="{00000000-0005-0000-0000-000092330000}"/>
    <cellStyle name="Calculation 8 3 3 2 2 2" xfId="21114" xr:uid="{00000000-0005-0000-0000-000093330000}"/>
    <cellStyle name="Calculation 8 3 3 2 2 3" xfId="21113" xr:uid="{00000000-0005-0000-0000-000094330000}"/>
    <cellStyle name="Calculation 8 3 3 2 2 4" xfId="52675" xr:uid="{00000000-0005-0000-0000-000095330000}"/>
    <cellStyle name="Calculation 8 3 3 2 3" xfId="21115" xr:uid="{00000000-0005-0000-0000-000096330000}"/>
    <cellStyle name="Calculation 8 3 3 2 4" xfId="21112" xr:uid="{00000000-0005-0000-0000-000097330000}"/>
    <cellStyle name="Calculation 8 3 3 2 5" xfId="45707" xr:uid="{00000000-0005-0000-0000-000098330000}"/>
    <cellStyle name="Calculation 8 3 3 2 6" xfId="58271" xr:uid="{00000000-0005-0000-0000-000099330000}"/>
    <cellStyle name="Calculation 8 3 3 3" xfId="7936" xr:uid="{00000000-0005-0000-0000-00009A330000}"/>
    <cellStyle name="Calculation 8 3 3 3 2" xfId="14912" xr:uid="{00000000-0005-0000-0000-00009B330000}"/>
    <cellStyle name="Calculation 8 3 3 3 2 2" xfId="21118" xr:uid="{00000000-0005-0000-0000-00009C330000}"/>
    <cellStyle name="Calculation 8 3 3 3 2 3" xfId="21117" xr:uid="{00000000-0005-0000-0000-00009D330000}"/>
    <cellStyle name="Calculation 8 3 3 3 2 4" xfId="54417" xr:uid="{00000000-0005-0000-0000-00009E330000}"/>
    <cellStyle name="Calculation 8 3 3 3 3" xfId="21119" xr:uid="{00000000-0005-0000-0000-00009F330000}"/>
    <cellStyle name="Calculation 8 3 3 3 4" xfId="21116" xr:uid="{00000000-0005-0000-0000-0000A0330000}"/>
    <cellStyle name="Calculation 8 3 3 3 5" xfId="47449" xr:uid="{00000000-0005-0000-0000-0000A1330000}"/>
    <cellStyle name="Calculation 8 3 3 3 6" xfId="60013" xr:uid="{00000000-0005-0000-0000-0000A2330000}"/>
    <cellStyle name="Calculation 8 3 3 4" xfId="10557" xr:uid="{00000000-0005-0000-0000-0000A3330000}"/>
    <cellStyle name="Calculation 8 3 3 4 2" xfId="21121" xr:uid="{00000000-0005-0000-0000-0000A4330000}"/>
    <cellStyle name="Calculation 8 3 3 4 3" xfId="21120" xr:uid="{00000000-0005-0000-0000-0000A5330000}"/>
    <cellStyle name="Calculation 8 3 3 4 4" xfId="50062" xr:uid="{00000000-0005-0000-0000-0000A6330000}"/>
    <cellStyle name="Calculation 8 3 3 5" xfId="21111" xr:uid="{00000000-0005-0000-0000-0000A7330000}"/>
    <cellStyle name="Calculation 8 3 3 6" xfId="18423" xr:uid="{00000000-0005-0000-0000-0000A8330000}"/>
    <cellStyle name="Calculation 8 3 4" xfId="4447" xr:uid="{00000000-0005-0000-0000-0000A9330000}"/>
    <cellStyle name="Calculation 8 3 4 2" xfId="7063" xr:uid="{00000000-0005-0000-0000-0000AA330000}"/>
    <cellStyle name="Calculation 8 3 4 2 2" xfId="14041" xr:uid="{00000000-0005-0000-0000-0000AB330000}"/>
    <cellStyle name="Calculation 8 3 4 2 2 2" xfId="21125" xr:uid="{00000000-0005-0000-0000-0000AC330000}"/>
    <cellStyle name="Calculation 8 3 4 2 2 3" xfId="21124" xr:uid="{00000000-0005-0000-0000-0000AD330000}"/>
    <cellStyle name="Calculation 8 3 4 2 2 4" xfId="53546" xr:uid="{00000000-0005-0000-0000-0000AE330000}"/>
    <cellStyle name="Calculation 8 3 4 2 3" xfId="21126" xr:uid="{00000000-0005-0000-0000-0000AF330000}"/>
    <cellStyle name="Calculation 8 3 4 2 4" xfId="21123" xr:uid="{00000000-0005-0000-0000-0000B0330000}"/>
    <cellStyle name="Calculation 8 3 4 2 5" xfId="46578" xr:uid="{00000000-0005-0000-0000-0000B1330000}"/>
    <cellStyle name="Calculation 8 3 4 2 6" xfId="59142" xr:uid="{00000000-0005-0000-0000-0000B2330000}"/>
    <cellStyle name="Calculation 8 3 4 3" xfId="8814" xr:uid="{00000000-0005-0000-0000-0000B3330000}"/>
    <cellStyle name="Calculation 8 3 4 3 2" xfId="15783" xr:uid="{00000000-0005-0000-0000-0000B4330000}"/>
    <cellStyle name="Calculation 8 3 4 3 2 2" xfId="21129" xr:uid="{00000000-0005-0000-0000-0000B5330000}"/>
    <cellStyle name="Calculation 8 3 4 3 2 3" xfId="21128" xr:uid="{00000000-0005-0000-0000-0000B6330000}"/>
    <cellStyle name="Calculation 8 3 4 3 2 4" xfId="55288" xr:uid="{00000000-0005-0000-0000-0000B7330000}"/>
    <cellStyle name="Calculation 8 3 4 3 3" xfId="21130" xr:uid="{00000000-0005-0000-0000-0000B8330000}"/>
    <cellStyle name="Calculation 8 3 4 3 4" xfId="21127" xr:uid="{00000000-0005-0000-0000-0000B9330000}"/>
    <cellStyle name="Calculation 8 3 4 3 5" xfId="48320" xr:uid="{00000000-0005-0000-0000-0000BA330000}"/>
    <cellStyle name="Calculation 8 3 4 3 6" xfId="60884" xr:uid="{00000000-0005-0000-0000-0000BB330000}"/>
    <cellStyle name="Calculation 8 3 4 4" xfId="11428" xr:uid="{00000000-0005-0000-0000-0000BC330000}"/>
    <cellStyle name="Calculation 8 3 4 4 2" xfId="21132" xr:uid="{00000000-0005-0000-0000-0000BD330000}"/>
    <cellStyle name="Calculation 8 3 4 4 3" xfId="21131" xr:uid="{00000000-0005-0000-0000-0000BE330000}"/>
    <cellStyle name="Calculation 8 3 4 4 4" xfId="50933" xr:uid="{00000000-0005-0000-0000-0000BF330000}"/>
    <cellStyle name="Calculation 8 3 4 5" xfId="21133" xr:uid="{00000000-0005-0000-0000-0000C0330000}"/>
    <cellStyle name="Calculation 8 3 4 6" xfId="21122" xr:uid="{00000000-0005-0000-0000-0000C1330000}"/>
    <cellStyle name="Calculation 8 3 4 7" xfId="43965" xr:uid="{00000000-0005-0000-0000-0000C2330000}"/>
    <cellStyle name="Calculation 8 3 4 8" xfId="56529" xr:uid="{00000000-0005-0000-0000-0000C3330000}"/>
    <cellStyle name="Calculation 8 3 5" xfId="5318" xr:uid="{00000000-0005-0000-0000-0000C4330000}"/>
    <cellStyle name="Calculation 8 3 5 2" xfId="12299" xr:uid="{00000000-0005-0000-0000-0000C5330000}"/>
    <cellStyle name="Calculation 8 3 5 2 2" xfId="21136" xr:uid="{00000000-0005-0000-0000-0000C6330000}"/>
    <cellStyle name="Calculation 8 3 5 2 3" xfId="21135" xr:uid="{00000000-0005-0000-0000-0000C7330000}"/>
    <cellStyle name="Calculation 8 3 5 2 4" xfId="51804" xr:uid="{00000000-0005-0000-0000-0000C8330000}"/>
    <cellStyle name="Calculation 8 3 5 3" xfId="21137" xr:uid="{00000000-0005-0000-0000-0000C9330000}"/>
    <cellStyle name="Calculation 8 3 5 4" xfId="21134" xr:uid="{00000000-0005-0000-0000-0000CA330000}"/>
    <cellStyle name="Calculation 8 3 5 5" xfId="44836" xr:uid="{00000000-0005-0000-0000-0000CB330000}"/>
    <cellStyle name="Calculation 8 3 5 6" xfId="57400" xr:uid="{00000000-0005-0000-0000-0000CC330000}"/>
    <cellStyle name="Calculation 8 3 6" xfId="9685" xr:uid="{00000000-0005-0000-0000-0000CD330000}"/>
    <cellStyle name="Calculation 8 3 6 2" xfId="21139" xr:uid="{00000000-0005-0000-0000-0000CE330000}"/>
    <cellStyle name="Calculation 8 3 6 3" xfId="21138" xr:uid="{00000000-0005-0000-0000-0000CF330000}"/>
    <cellStyle name="Calculation 8 3 6 4" xfId="49191" xr:uid="{00000000-0005-0000-0000-0000D0330000}"/>
    <cellStyle name="Calculation 8 3 7" xfId="21080" xr:uid="{00000000-0005-0000-0000-0000D1330000}"/>
    <cellStyle name="Calculation 8 3 8" xfId="43783" xr:uid="{00000000-0005-0000-0000-0000D2330000}"/>
    <cellStyle name="Calculation 8 4" xfId="1582" xr:uid="{00000000-0005-0000-0000-0000D3330000}"/>
    <cellStyle name="Calculation 8 4 2" xfId="1583" xr:uid="{00000000-0005-0000-0000-0000D4330000}"/>
    <cellStyle name="Calculation 8 4 2 2" xfId="3572" xr:uid="{00000000-0005-0000-0000-0000D5330000}"/>
    <cellStyle name="Calculation 8 4 2 2 2" xfId="6195" xr:uid="{00000000-0005-0000-0000-0000D6330000}"/>
    <cellStyle name="Calculation 8 4 2 2 2 2" xfId="13173" xr:uid="{00000000-0005-0000-0000-0000D7330000}"/>
    <cellStyle name="Calculation 8 4 2 2 2 2 2" xfId="21145" xr:uid="{00000000-0005-0000-0000-0000D8330000}"/>
    <cellStyle name="Calculation 8 4 2 2 2 2 3" xfId="21144" xr:uid="{00000000-0005-0000-0000-0000D9330000}"/>
    <cellStyle name="Calculation 8 4 2 2 2 2 4" xfId="52678" xr:uid="{00000000-0005-0000-0000-0000DA330000}"/>
    <cellStyle name="Calculation 8 4 2 2 2 3" xfId="21146" xr:uid="{00000000-0005-0000-0000-0000DB330000}"/>
    <cellStyle name="Calculation 8 4 2 2 2 4" xfId="21143" xr:uid="{00000000-0005-0000-0000-0000DC330000}"/>
    <cellStyle name="Calculation 8 4 2 2 2 5" xfId="45710" xr:uid="{00000000-0005-0000-0000-0000DD330000}"/>
    <cellStyle name="Calculation 8 4 2 2 2 6" xfId="58274" xr:uid="{00000000-0005-0000-0000-0000DE330000}"/>
    <cellStyle name="Calculation 8 4 2 2 3" xfId="7939" xr:uid="{00000000-0005-0000-0000-0000DF330000}"/>
    <cellStyle name="Calculation 8 4 2 2 3 2" xfId="14915" xr:uid="{00000000-0005-0000-0000-0000E0330000}"/>
    <cellStyle name="Calculation 8 4 2 2 3 2 2" xfId="21149" xr:uid="{00000000-0005-0000-0000-0000E1330000}"/>
    <cellStyle name="Calculation 8 4 2 2 3 2 3" xfId="21148" xr:uid="{00000000-0005-0000-0000-0000E2330000}"/>
    <cellStyle name="Calculation 8 4 2 2 3 2 4" xfId="54420" xr:uid="{00000000-0005-0000-0000-0000E3330000}"/>
    <cellStyle name="Calculation 8 4 2 2 3 3" xfId="21150" xr:uid="{00000000-0005-0000-0000-0000E4330000}"/>
    <cellStyle name="Calculation 8 4 2 2 3 4" xfId="21147" xr:uid="{00000000-0005-0000-0000-0000E5330000}"/>
    <cellStyle name="Calculation 8 4 2 2 3 5" xfId="47452" xr:uid="{00000000-0005-0000-0000-0000E6330000}"/>
    <cellStyle name="Calculation 8 4 2 2 3 6" xfId="60016" xr:uid="{00000000-0005-0000-0000-0000E7330000}"/>
    <cellStyle name="Calculation 8 4 2 2 4" xfId="10560" xr:uid="{00000000-0005-0000-0000-0000E8330000}"/>
    <cellStyle name="Calculation 8 4 2 2 4 2" xfId="21152" xr:uid="{00000000-0005-0000-0000-0000E9330000}"/>
    <cellStyle name="Calculation 8 4 2 2 4 3" xfId="21151" xr:uid="{00000000-0005-0000-0000-0000EA330000}"/>
    <cellStyle name="Calculation 8 4 2 2 4 4" xfId="50065" xr:uid="{00000000-0005-0000-0000-0000EB330000}"/>
    <cellStyle name="Calculation 8 4 2 2 5" xfId="21142" xr:uid="{00000000-0005-0000-0000-0000EC330000}"/>
    <cellStyle name="Calculation 8 4 2 2 6" xfId="18430" xr:uid="{00000000-0005-0000-0000-0000ED330000}"/>
    <cellStyle name="Calculation 8 4 2 3" xfId="4450" xr:uid="{00000000-0005-0000-0000-0000EE330000}"/>
    <cellStyle name="Calculation 8 4 2 3 2" xfId="7066" xr:uid="{00000000-0005-0000-0000-0000EF330000}"/>
    <cellStyle name="Calculation 8 4 2 3 2 2" xfId="14044" xr:uid="{00000000-0005-0000-0000-0000F0330000}"/>
    <cellStyle name="Calculation 8 4 2 3 2 2 2" xfId="21156" xr:uid="{00000000-0005-0000-0000-0000F1330000}"/>
    <cellStyle name="Calculation 8 4 2 3 2 2 3" xfId="21155" xr:uid="{00000000-0005-0000-0000-0000F2330000}"/>
    <cellStyle name="Calculation 8 4 2 3 2 2 4" xfId="53549" xr:uid="{00000000-0005-0000-0000-0000F3330000}"/>
    <cellStyle name="Calculation 8 4 2 3 2 3" xfId="21157" xr:uid="{00000000-0005-0000-0000-0000F4330000}"/>
    <cellStyle name="Calculation 8 4 2 3 2 4" xfId="21154" xr:uid="{00000000-0005-0000-0000-0000F5330000}"/>
    <cellStyle name="Calculation 8 4 2 3 2 5" xfId="46581" xr:uid="{00000000-0005-0000-0000-0000F6330000}"/>
    <cellStyle name="Calculation 8 4 2 3 2 6" xfId="59145" xr:uid="{00000000-0005-0000-0000-0000F7330000}"/>
    <cellStyle name="Calculation 8 4 2 3 3" xfId="8817" xr:uid="{00000000-0005-0000-0000-0000F8330000}"/>
    <cellStyle name="Calculation 8 4 2 3 3 2" xfId="15786" xr:uid="{00000000-0005-0000-0000-0000F9330000}"/>
    <cellStyle name="Calculation 8 4 2 3 3 2 2" xfId="21160" xr:uid="{00000000-0005-0000-0000-0000FA330000}"/>
    <cellStyle name="Calculation 8 4 2 3 3 2 3" xfId="21159" xr:uid="{00000000-0005-0000-0000-0000FB330000}"/>
    <cellStyle name="Calculation 8 4 2 3 3 2 4" xfId="55291" xr:uid="{00000000-0005-0000-0000-0000FC330000}"/>
    <cellStyle name="Calculation 8 4 2 3 3 3" xfId="21161" xr:uid="{00000000-0005-0000-0000-0000FD330000}"/>
    <cellStyle name="Calculation 8 4 2 3 3 4" xfId="21158" xr:uid="{00000000-0005-0000-0000-0000FE330000}"/>
    <cellStyle name="Calculation 8 4 2 3 3 5" xfId="48323" xr:uid="{00000000-0005-0000-0000-0000FF330000}"/>
    <cellStyle name="Calculation 8 4 2 3 3 6" xfId="60887" xr:uid="{00000000-0005-0000-0000-000000340000}"/>
    <cellStyle name="Calculation 8 4 2 3 4" xfId="11431" xr:uid="{00000000-0005-0000-0000-000001340000}"/>
    <cellStyle name="Calculation 8 4 2 3 4 2" xfId="21163" xr:uid="{00000000-0005-0000-0000-000002340000}"/>
    <cellStyle name="Calculation 8 4 2 3 4 3" xfId="21162" xr:uid="{00000000-0005-0000-0000-000003340000}"/>
    <cellStyle name="Calculation 8 4 2 3 4 4" xfId="50936" xr:uid="{00000000-0005-0000-0000-000004340000}"/>
    <cellStyle name="Calculation 8 4 2 3 5" xfId="21164" xr:uid="{00000000-0005-0000-0000-000005340000}"/>
    <cellStyle name="Calculation 8 4 2 3 6" xfId="21153" xr:uid="{00000000-0005-0000-0000-000006340000}"/>
    <cellStyle name="Calculation 8 4 2 3 7" xfId="43968" xr:uid="{00000000-0005-0000-0000-000007340000}"/>
    <cellStyle name="Calculation 8 4 2 3 8" xfId="56532" xr:uid="{00000000-0005-0000-0000-000008340000}"/>
    <cellStyle name="Calculation 8 4 2 4" xfId="5321" xr:uid="{00000000-0005-0000-0000-000009340000}"/>
    <cellStyle name="Calculation 8 4 2 4 2" xfId="12302" xr:uid="{00000000-0005-0000-0000-00000A340000}"/>
    <cellStyle name="Calculation 8 4 2 4 2 2" xfId="21167" xr:uid="{00000000-0005-0000-0000-00000B340000}"/>
    <cellStyle name="Calculation 8 4 2 4 2 3" xfId="21166" xr:uid="{00000000-0005-0000-0000-00000C340000}"/>
    <cellStyle name="Calculation 8 4 2 4 2 4" xfId="51807" xr:uid="{00000000-0005-0000-0000-00000D340000}"/>
    <cellStyle name="Calculation 8 4 2 4 3" xfId="21168" xr:uid="{00000000-0005-0000-0000-00000E340000}"/>
    <cellStyle name="Calculation 8 4 2 4 4" xfId="21165" xr:uid="{00000000-0005-0000-0000-00000F340000}"/>
    <cellStyle name="Calculation 8 4 2 4 5" xfId="44839" xr:uid="{00000000-0005-0000-0000-000010340000}"/>
    <cellStyle name="Calculation 8 4 2 4 6" xfId="57403" xr:uid="{00000000-0005-0000-0000-000011340000}"/>
    <cellStyle name="Calculation 8 4 2 5" xfId="9688" xr:uid="{00000000-0005-0000-0000-000012340000}"/>
    <cellStyle name="Calculation 8 4 2 5 2" xfId="21170" xr:uid="{00000000-0005-0000-0000-000013340000}"/>
    <cellStyle name="Calculation 8 4 2 5 3" xfId="21169" xr:uid="{00000000-0005-0000-0000-000014340000}"/>
    <cellStyle name="Calculation 8 4 2 5 4" xfId="49194" xr:uid="{00000000-0005-0000-0000-000015340000}"/>
    <cellStyle name="Calculation 8 4 2 6" xfId="21141" xr:uid="{00000000-0005-0000-0000-000016340000}"/>
    <cellStyle name="Calculation 8 4 2 7" xfId="16662" xr:uid="{00000000-0005-0000-0000-000017340000}"/>
    <cellStyle name="Calculation 8 4 3" xfId="3571" xr:uid="{00000000-0005-0000-0000-000018340000}"/>
    <cellStyle name="Calculation 8 4 3 2" xfId="6194" xr:uid="{00000000-0005-0000-0000-000019340000}"/>
    <cellStyle name="Calculation 8 4 3 2 2" xfId="13172" xr:uid="{00000000-0005-0000-0000-00001A340000}"/>
    <cellStyle name="Calculation 8 4 3 2 2 2" xfId="21174" xr:uid="{00000000-0005-0000-0000-00001B340000}"/>
    <cellStyle name="Calculation 8 4 3 2 2 3" xfId="21173" xr:uid="{00000000-0005-0000-0000-00001C340000}"/>
    <cellStyle name="Calculation 8 4 3 2 2 4" xfId="52677" xr:uid="{00000000-0005-0000-0000-00001D340000}"/>
    <cellStyle name="Calculation 8 4 3 2 3" xfId="21175" xr:uid="{00000000-0005-0000-0000-00001E340000}"/>
    <cellStyle name="Calculation 8 4 3 2 4" xfId="21172" xr:uid="{00000000-0005-0000-0000-00001F340000}"/>
    <cellStyle name="Calculation 8 4 3 2 5" xfId="45709" xr:uid="{00000000-0005-0000-0000-000020340000}"/>
    <cellStyle name="Calculation 8 4 3 2 6" xfId="58273" xr:uid="{00000000-0005-0000-0000-000021340000}"/>
    <cellStyle name="Calculation 8 4 3 3" xfId="7938" xr:uid="{00000000-0005-0000-0000-000022340000}"/>
    <cellStyle name="Calculation 8 4 3 3 2" xfId="14914" xr:uid="{00000000-0005-0000-0000-000023340000}"/>
    <cellStyle name="Calculation 8 4 3 3 2 2" xfId="21178" xr:uid="{00000000-0005-0000-0000-000024340000}"/>
    <cellStyle name="Calculation 8 4 3 3 2 3" xfId="21177" xr:uid="{00000000-0005-0000-0000-000025340000}"/>
    <cellStyle name="Calculation 8 4 3 3 2 4" xfId="54419" xr:uid="{00000000-0005-0000-0000-000026340000}"/>
    <cellStyle name="Calculation 8 4 3 3 3" xfId="21179" xr:uid="{00000000-0005-0000-0000-000027340000}"/>
    <cellStyle name="Calculation 8 4 3 3 4" xfId="21176" xr:uid="{00000000-0005-0000-0000-000028340000}"/>
    <cellStyle name="Calculation 8 4 3 3 5" xfId="47451" xr:uid="{00000000-0005-0000-0000-000029340000}"/>
    <cellStyle name="Calculation 8 4 3 3 6" xfId="60015" xr:uid="{00000000-0005-0000-0000-00002A340000}"/>
    <cellStyle name="Calculation 8 4 3 4" xfId="10559" xr:uid="{00000000-0005-0000-0000-00002B340000}"/>
    <cellStyle name="Calculation 8 4 3 4 2" xfId="21181" xr:uid="{00000000-0005-0000-0000-00002C340000}"/>
    <cellStyle name="Calculation 8 4 3 4 3" xfId="21180" xr:uid="{00000000-0005-0000-0000-00002D340000}"/>
    <cellStyle name="Calculation 8 4 3 4 4" xfId="50064" xr:uid="{00000000-0005-0000-0000-00002E340000}"/>
    <cellStyle name="Calculation 8 4 3 5" xfId="21171" xr:uid="{00000000-0005-0000-0000-00002F340000}"/>
    <cellStyle name="Calculation 8 4 3 6" xfId="18427" xr:uid="{00000000-0005-0000-0000-000030340000}"/>
    <cellStyle name="Calculation 8 4 4" xfId="4449" xr:uid="{00000000-0005-0000-0000-000031340000}"/>
    <cellStyle name="Calculation 8 4 4 2" xfId="7065" xr:uid="{00000000-0005-0000-0000-000032340000}"/>
    <cellStyle name="Calculation 8 4 4 2 2" xfId="14043" xr:uid="{00000000-0005-0000-0000-000033340000}"/>
    <cellStyle name="Calculation 8 4 4 2 2 2" xfId="21185" xr:uid="{00000000-0005-0000-0000-000034340000}"/>
    <cellStyle name="Calculation 8 4 4 2 2 3" xfId="21184" xr:uid="{00000000-0005-0000-0000-000035340000}"/>
    <cellStyle name="Calculation 8 4 4 2 2 4" xfId="53548" xr:uid="{00000000-0005-0000-0000-000036340000}"/>
    <cellStyle name="Calculation 8 4 4 2 3" xfId="21186" xr:uid="{00000000-0005-0000-0000-000037340000}"/>
    <cellStyle name="Calculation 8 4 4 2 4" xfId="21183" xr:uid="{00000000-0005-0000-0000-000038340000}"/>
    <cellStyle name="Calculation 8 4 4 2 5" xfId="46580" xr:uid="{00000000-0005-0000-0000-000039340000}"/>
    <cellStyle name="Calculation 8 4 4 2 6" xfId="59144" xr:uid="{00000000-0005-0000-0000-00003A340000}"/>
    <cellStyle name="Calculation 8 4 4 3" xfId="8816" xr:uid="{00000000-0005-0000-0000-00003B340000}"/>
    <cellStyle name="Calculation 8 4 4 3 2" xfId="15785" xr:uid="{00000000-0005-0000-0000-00003C340000}"/>
    <cellStyle name="Calculation 8 4 4 3 2 2" xfId="21189" xr:uid="{00000000-0005-0000-0000-00003D340000}"/>
    <cellStyle name="Calculation 8 4 4 3 2 3" xfId="21188" xr:uid="{00000000-0005-0000-0000-00003E340000}"/>
    <cellStyle name="Calculation 8 4 4 3 2 4" xfId="55290" xr:uid="{00000000-0005-0000-0000-00003F340000}"/>
    <cellStyle name="Calculation 8 4 4 3 3" xfId="21190" xr:uid="{00000000-0005-0000-0000-000040340000}"/>
    <cellStyle name="Calculation 8 4 4 3 4" xfId="21187" xr:uid="{00000000-0005-0000-0000-000041340000}"/>
    <cellStyle name="Calculation 8 4 4 3 5" xfId="48322" xr:uid="{00000000-0005-0000-0000-000042340000}"/>
    <cellStyle name="Calculation 8 4 4 3 6" xfId="60886" xr:uid="{00000000-0005-0000-0000-000043340000}"/>
    <cellStyle name="Calculation 8 4 4 4" xfId="11430" xr:uid="{00000000-0005-0000-0000-000044340000}"/>
    <cellStyle name="Calculation 8 4 4 4 2" xfId="21192" xr:uid="{00000000-0005-0000-0000-000045340000}"/>
    <cellStyle name="Calculation 8 4 4 4 3" xfId="21191" xr:uid="{00000000-0005-0000-0000-000046340000}"/>
    <cellStyle name="Calculation 8 4 4 4 4" xfId="50935" xr:uid="{00000000-0005-0000-0000-000047340000}"/>
    <cellStyle name="Calculation 8 4 4 5" xfId="21193" xr:uid="{00000000-0005-0000-0000-000048340000}"/>
    <cellStyle name="Calculation 8 4 4 6" xfId="21182" xr:uid="{00000000-0005-0000-0000-000049340000}"/>
    <cellStyle name="Calculation 8 4 4 7" xfId="43967" xr:uid="{00000000-0005-0000-0000-00004A340000}"/>
    <cellStyle name="Calculation 8 4 4 8" xfId="56531" xr:uid="{00000000-0005-0000-0000-00004B340000}"/>
    <cellStyle name="Calculation 8 4 5" xfId="5320" xr:uid="{00000000-0005-0000-0000-00004C340000}"/>
    <cellStyle name="Calculation 8 4 5 2" xfId="12301" xr:uid="{00000000-0005-0000-0000-00004D340000}"/>
    <cellStyle name="Calculation 8 4 5 2 2" xfId="21196" xr:uid="{00000000-0005-0000-0000-00004E340000}"/>
    <cellStyle name="Calculation 8 4 5 2 3" xfId="21195" xr:uid="{00000000-0005-0000-0000-00004F340000}"/>
    <cellStyle name="Calculation 8 4 5 2 4" xfId="51806" xr:uid="{00000000-0005-0000-0000-000050340000}"/>
    <cellStyle name="Calculation 8 4 5 3" xfId="21197" xr:uid="{00000000-0005-0000-0000-000051340000}"/>
    <cellStyle name="Calculation 8 4 5 4" xfId="21194" xr:uid="{00000000-0005-0000-0000-000052340000}"/>
    <cellStyle name="Calculation 8 4 5 5" xfId="44838" xr:uid="{00000000-0005-0000-0000-000053340000}"/>
    <cellStyle name="Calculation 8 4 5 6" xfId="57402" xr:uid="{00000000-0005-0000-0000-000054340000}"/>
    <cellStyle name="Calculation 8 4 6" xfId="9687" xr:uid="{00000000-0005-0000-0000-000055340000}"/>
    <cellStyle name="Calculation 8 4 6 2" xfId="21199" xr:uid="{00000000-0005-0000-0000-000056340000}"/>
    <cellStyle name="Calculation 8 4 6 3" xfId="21198" xr:uid="{00000000-0005-0000-0000-000057340000}"/>
    <cellStyle name="Calculation 8 4 6 4" xfId="49193" xr:uid="{00000000-0005-0000-0000-000058340000}"/>
    <cellStyle name="Calculation 8 4 7" xfId="21140" xr:uid="{00000000-0005-0000-0000-000059340000}"/>
    <cellStyle name="Calculation 8 4 8" xfId="43782" xr:uid="{00000000-0005-0000-0000-00005A340000}"/>
    <cellStyle name="Calculation 8 5" xfId="1584" xr:uid="{00000000-0005-0000-0000-00005B340000}"/>
    <cellStyle name="Calculation 8 5 2" xfId="1585" xr:uid="{00000000-0005-0000-0000-00005C340000}"/>
    <cellStyle name="Calculation 8 5 2 2" xfId="3574" xr:uid="{00000000-0005-0000-0000-00005D340000}"/>
    <cellStyle name="Calculation 8 5 2 2 2" xfId="6197" xr:uid="{00000000-0005-0000-0000-00005E340000}"/>
    <cellStyle name="Calculation 8 5 2 2 2 2" xfId="13175" xr:uid="{00000000-0005-0000-0000-00005F340000}"/>
    <cellStyle name="Calculation 8 5 2 2 2 2 2" xfId="21205" xr:uid="{00000000-0005-0000-0000-000060340000}"/>
    <cellStyle name="Calculation 8 5 2 2 2 2 3" xfId="21204" xr:uid="{00000000-0005-0000-0000-000061340000}"/>
    <cellStyle name="Calculation 8 5 2 2 2 2 4" xfId="52680" xr:uid="{00000000-0005-0000-0000-000062340000}"/>
    <cellStyle name="Calculation 8 5 2 2 2 3" xfId="21206" xr:uid="{00000000-0005-0000-0000-000063340000}"/>
    <cellStyle name="Calculation 8 5 2 2 2 4" xfId="21203" xr:uid="{00000000-0005-0000-0000-000064340000}"/>
    <cellStyle name="Calculation 8 5 2 2 2 5" xfId="45712" xr:uid="{00000000-0005-0000-0000-000065340000}"/>
    <cellStyle name="Calculation 8 5 2 2 2 6" xfId="58276" xr:uid="{00000000-0005-0000-0000-000066340000}"/>
    <cellStyle name="Calculation 8 5 2 2 3" xfId="7941" xr:uid="{00000000-0005-0000-0000-000067340000}"/>
    <cellStyle name="Calculation 8 5 2 2 3 2" xfId="14917" xr:uid="{00000000-0005-0000-0000-000068340000}"/>
    <cellStyle name="Calculation 8 5 2 2 3 2 2" xfId="21209" xr:uid="{00000000-0005-0000-0000-000069340000}"/>
    <cellStyle name="Calculation 8 5 2 2 3 2 3" xfId="21208" xr:uid="{00000000-0005-0000-0000-00006A340000}"/>
    <cellStyle name="Calculation 8 5 2 2 3 2 4" xfId="54422" xr:uid="{00000000-0005-0000-0000-00006B340000}"/>
    <cellStyle name="Calculation 8 5 2 2 3 3" xfId="21210" xr:uid="{00000000-0005-0000-0000-00006C340000}"/>
    <cellStyle name="Calculation 8 5 2 2 3 4" xfId="21207" xr:uid="{00000000-0005-0000-0000-00006D340000}"/>
    <cellStyle name="Calculation 8 5 2 2 3 5" xfId="47454" xr:uid="{00000000-0005-0000-0000-00006E340000}"/>
    <cellStyle name="Calculation 8 5 2 2 3 6" xfId="60018" xr:uid="{00000000-0005-0000-0000-00006F340000}"/>
    <cellStyle name="Calculation 8 5 2 2 4" xfId="10562" xr:uid="{00000000-0005-0000-0000-000070340000}"/>
    <cellStyle name="Calculation 8 5 2 2 4 2" xfId="21212" xr:uid="{00000000-0005-0000-0000-000071340000}"/>
    <cellStyle name="Calculation 8 5 2 2 4 3" xfId="21211" xr:uid="{00000000-0005-0000-0000-000072340000}"/>
    <cellStyle name="Calculation 8 5 2 2 4 4" xfId="50067" xr:uid="{00000000-0005-0000-0000-000073340000}"/>
    <cellStyle name="Calculation 8 5 2 2 5" xfId="21202" xr:uid="{00000000-0005-0000-0000-000074340000}"/>
    <cellStyle name="Calculation 8 5 2 2 6" xfId="18432" xr:uid="{00000000-0005-0000-0000-000075340000}"/>
    <cellStyle name="Calculation 8 5 2 3" xfId="4452" xr:uid="{00000000-0005-0000-0000-000076340000}"/>
    <cellStyle name="Calculation 8 5 2 3 2" xfId="7068" xr:uid="{00000000-0005-0000-0000-000077340000}"/>
    <cellStyle name="Calculation 8 5 2 3 2 2" xfId="14046" xr:uid="{00000000-0005-0000-0000-000078340000}"/>
    <cellStyle name="Calculation 8 5 2 3 2 2 2" xfId="21216" xr:uid="{00000000-0005-0000-0000-000079340000}"/>
    <cellStyle name="Calculation 8 5 2 3 2 2 3" xfId="21215" xr:uid="{00000000-0005-0000-0000-00007A340000}"/>
    <cellStyle name="Calculation 8 5 2 3 2 2 4" xfId="53551" xr:uid="{00000000-0005-0000-0000-00007B340000}"/>
    <cellStyle name="Calculation 8 5 2 3 2 3" xfId="21217" xr:uid="{00000000-0005-0000-0000-00007C340000}"/>
    <cellStyle name="Calculation 8 5 2 3 2 4" xfId="21214" xr:uid="{00000000-0005-0000-0000-00007D340000}"/>
    <cellStyle name="Calculation 8 5 2 3 2 5" xfId="46583" xr:uid="{00000000-0005-0000-0000-00007E340000}"/>
    <cellStyle name="Calculation 8 5 2 3 2 6" xfId="59147" xr:uid="{00000000-0005-0000-0000-00007F340000}"/>
    <cellStyle name="Calculation 8 5 2 3 3" xfId="8819" xr:uid="{00000000-0005-0000-0000-000080340000}"/>
    <cellStyle name="Calculation 8 5 2 3 3 2" xfId="15788" xr:uid="{00000000-0005-0000-0000-000081340000}"/>
    <cellStyle name="Calculation 8 5 2 3 3 2 2" xfId="21220" xr:uid="{00000000-0005-0000-0000-000082340000}"/>
    <cellStyle name="Calculation 8 5 2 3 3 2 3" xfId="21219" xr:uid="{00000000-0005-0000-0000-000083340000}"/>
    <cellStyle name="Calculation 8 5 2 3 3 2 4" xfId="55293" xr:uid="{00000000-0005-0000-0000-000084340000}"/>
    <cellStyle name="Calculation 8 5 2 3 3 3" xfId="21221" xr:uid="{00000000-0005-0000-0000-000085340000}"/>
    <cellStyle name="Calculation 8 5 2 3 3 4" xfId="21218" xr:uid="{00000000-0005-0000-0000-000086340000}"/>
    <cellStyle name="Calculation 8 5 2 3 3 5" xfId="48325" xr:uid="{00000000-0005-0000-0000-000087340000}"/>
    <cellStyle name="Calculation 8 5 2 3 3 6" xfId="60889" xr:uid="{00000000-0005-0000-0000-000088340000}"/>
    <cellStyle name="Calculation 8 5 2 3 4" xfId="11433" xr:uid="{00000000-0005-0000-0000-000089340000}"/>
    <cellStyle name="Calculation 8 5 2 3 4 2" xfId="21223" xr:uid="{00000000-0005-0000-0000-00008A340000}"/>
    <cellStyle name="Calculation 8 5 2 3 4 3" xfId="21222" xr:uid="{00000000-0005-0000-0000-00008B340000}"/>
    <cellStyle name="Calculation 8 5 2 3 4 4" xfId="50938" xr:uid="{00000000-0005-0000-0000-00008C340000}"/>
    <cellStyle name="Calculation 8 5 2 3 5" xfId="21224" xr:uid="{00000000-0005-0000-0000-00008D340000}"/>
    <cellStyle name="Calculation 8 5 2 3 6" xfId="21213" xr:uid="{00000000-0005-0000-0000-00008E340000}"/>
    <cellStyle name="Calculation 8 5 2 3 7" xfId="43970" xr:uid="{00000000-0005-0000-0000-00008F340000}"/>
    <cellStyle name="Calculation 8 5 2 3 8" xfId="56534" xr:uid="{00000000-0005-0000-0000-000090340000}"/>
    <cellStyle name="Calculation 8 5 2 4" xfId="5323" xr:uid="{00000000-0005-0000-0000-000091340000}"/>
    <cellStyle name="Calculation 8 5 2 4 2" xfId="12304" xr:uid="{00000000-0005-0000-0000-000092340000}"/>
    <cellStyle name="Calculation 8 5 2 4 2 2" xfId="21227" xr:uid="{00000000-0005-0000-0000-000093340000}"/>
    <cellStyle name="Calculation 8 5 2 4 2 3" xfId="21226" xr:uid="{00000000-0005-0000-0000-000094340000}"/>
    <cellStyle name="Calculation 8 5 2 4 2 4" xfId="51809" xr:uid="{00000000-0005-0000-0000-000095340000}"/>
    <cellStyle name="Calculation 8 5 2 4 3" xfId="21228" xr:uid="{00000000-0005-0000-0000-000096340000}"/>
    <cellStyle name="Calculation 8 5 2 4 4" xfId="21225" xr:uid="{00000000-0005-0000-0000-000097340000}"/>
    <cellStyle name="Calculation 8 5 2 4 5" xfId="44841" xr:uid="{00000000-0005-0000-0000-000098340000}"/>
    <cellStyle name="Calculation 8 5 2 4 6" xfId="57405" xr:uid="{00000000-0005-0000-0000-000099340000}"/>
    <cellStyle name="Calculation 8 5 2 5" xfId="9690" xr:uid="{00000000-0005-0000-0000-00009A340000}"/>
    <cellStyle name="Calculation 8 5 2 5 2" xfId="21230" xr:uid="{00000000-0005-0000-0000-00009B340000}"/>
    <cellStyle name="Calculation 8 5 2 5 3" xfId="21229" xr:uid="{00000000-0005-0000-0000-00009C340000}"/>
    <cellStyle name="Calculation 8 5 2 5 4" xfId="49196" xr:uid="{00000000-0005-0000-0000-00009D340000}"/>
    <cellStyle name="Calculation 8 5 2 6" xfId="21201" xr:uid="{00000000-0005-0000-0000-00009E340000}"/>
    <cellStyle name="Calculation 8 5 2 7" xfId="43781" xr:uid="{00000000-0005-0000-0000-00009F340000}"/>
    <cellStyle name="Calculation 8 5 3" xfId="3573" xr:uid="{00000000-0005-0000-0000-0000A0340000}"/>
    <cellStyle name="Calculation 8 5 3 2" xfId="6196" xr:uid="{00000000-0005-0000-0000-0000A1340000}"/>
    <cellStyle name="Calculation 8 5 3 2 2" xfId="13174" xr:uid="{00000000-0005-0000-0000-0000A2340000}"/>
    <cellStyle name="Calculation 8 5 3 2 2 2" xfId="21234" xr:uid="{00000000-0005-0000-0000-0000A3340000}"/>
    <cellStyle name="Calculation 8 5 3 2 2 3" xfId="21233" xr:uid="{00000000-0005-0000-0000-0000A4340000}"/>
    <cellStyle name="Calculation 8 5 3 2 2 4" xfId="52679" xr:uid="{00000000-0005-0000-0000-0000A5340000}"/>
    <cellStyle name="Calculation 8 5 3 2 3" xfId="21235" xr:uid="{00000000-0005-0000-0000-0000A6340000}"/>
    <cellStyle name="Calculation 8 5 3 2 4" xfId="21232" xr:uid="{00000000-0005-0000-0000-0000A7340000}"/>
    <cellStyle name="Calculation 8 5 3 2 5" xfId="45711" xr:uid="{00000000-0005-0000-0000-0000A8340000}"/>
    <cellStyle name="Calculation 8 5 3 2 6" xfId="58275" xr:uid="{00000000-0005-0000-0000-0000A9340000}"/>
    <cellStyle name="Calculation 8 5 3 3" xfId="7940" xr:uid="{00000000-0005-0000-0000-0000AA340000}"/>
    <cellStyle name="Calculation 8 5 3 3 2" xfId="14916" xr:uid="{00000000-0005-0000-0000-0000AB340000}"/>
    <cellStyle name="Calculation 8 5 3 3 2 2" xfId="21238" xr:uid="{00000000-0005-0000-0000-0000AC340000}"/>
    <cellStyle name="Calculation 8 5 3 3 2 3" xfId="21237" xr:uid="{00000000-0005-0000-0000-0000AD340000}"/>
    <cellStyle name="Calculation 8 5 3 3 2 4" xfId="54421" xr:uid="{00000000-0005-0000-0000-0000AE340000}"/>
    <cellStyle name="Calculation 8 5 3 3 3" xfId="21239" xr:uid="{00000000-0005-0000-0000-0000AF340000}"/>
    <cellStyle name="Calculation 8 5 3 3 4" xfId="21236" xr:uid="{00000000-0005-0000-0000-0000B0340000}"/>
    <cellStyle name="Calculation 8 5 3 3 5" xfId="47453" xr:uid="{00000000-0005-0000-0000-0000B1340000}"/>
    <cellStyle name="Calculation 8 5 3 3 6" xfId="60017" xr:uid="{00000000-0005-0000-0000-0000B2340000}"/>
    <cellStyle name="Calculation 8 5 3 4" xfId="10561" xr:uid="{00000000-0005-0000-0000-0000B3340000}"/>
    <cellStyle name="Calculation 8 5 3 4 2" xfId="21241" xr:uid="{00000000-0005-0000-0000-0000B4340000}"/>
    <cellStyle name="Calculation 8 5 3 4 3" xfId="21240" xr:uid="{00000000-0005-0000-0000-0000B5340000}"/>
    <cellStyle name="Calculation 8 5 3 4 4" xfId="50066" xr:uid="{00000000-0005-0000-0000-0000B6340000}"/>
    <cellStyle name="Calculation 8 5 3 5" xfId="21231" xr:uid="{00000000-0005-0000-0000-0000B7340000}"/>
    <cellStyle name="Calculation 8 5 3 6" xfId="19021" xr:uid="{00000000-0005-0000-0000-0000B8340000}"/>
    <cellStyle name="Calculation 8 5 4" xfId="4451" xr:uid="{00000000-0005-0000-0000-0000B9340000}"/>
    <cellStyle name="Calculation 8 5 4 2" xfId="7067" xr:uid="{00000000-0005-0000-0000-0000BA340000}"/>
    <cellStyle name="Calculation 8 5 4 2 2" xfId="14045" xr:uid="{00000000-0005-0000-0000-0000BB340000}"/>
    <cellStyle name="Calculation 8 5 4 2 2 2" xfId="21245" xr:uid="{00000000-0005-0000-0000-0000BC340000}"/>
    <cellStyle name="Calculation 8 5 4 2 2 3" xfId="21244" xr:uid="{00000000-0005-0000-0000-0000BD340000}"/>
    <cellStyle name="Calculation 8 5 4 2 2 4" xfId="53550" xr:uid="{00000000-0005-0000-0000-0000BE340000}"/>
    <cellStyle name="Calculation 8 5 4 2 3" xfId="21246" xr:uid="{00000000-0005-0000-0000-0000BF340000}"/>
    <cellStyle name="Calculation 8 5 4 2 4" xfId="21243" xr:uid="{00000000-0005-0000-0000-0000C0340000}"/>
    <cellStyle name="Calculation 8 5 4 2 5" xfId="46582" xr:uid="{00000000-0005-0000-0000-0000C1340000}"/>
    <cellStyle name="Calculation 8 5 4 2 6" xfId="59146" xr:uid="{00000000-0005-0000-0000-0000C2340000}"/>
    <cellStyle name="Calculation 8 5 4 3" xfId="8818" xr:uid="{00000000-0005-0000-0000-0000C3340000}"/>
    <cellStyle name="Calculation 8 5 4 3 2" xfId="15787" xr:uid="{00000000-0005-0000-0000-0000C4340000}"/>
    <cellStyle name="Calculation 8 5 4 3 2 2" xfId="21249" xr:uid="{00000000-0005-0000-0000-0000C5340000}"/>
    <cellStyle name="Calculation 8 5 4 3 2 3" xfId="21248" xr:uid="{00000000-0005-0000-0000-0000C6340000}"/>
    <cellStyle name="Calculation 8 5 4 3 2 4" xfId="55292" xr:uid="{00000000-0005-0000-0000-0000C7340000}"/>
    <cellStyle name="Calculation 8 5 4 3 3" xfId="21250" xr:uid="{00000000-0005-0000-0000-0000C8340000}"/>
    <cellStyle name="Calculation 8 5 4 3 4" xfId="21247" xr:uid="{00000000-0005-0000-0000-0000C9340000}"/>
    <cellStyle name="Calculation 8 5 4 3 5" xfId="48324" xr:uid="{00000000-0005-0000-0000-0000CA340000}"/>
    <cellStyle name="Calculation 8 5 4 3 6" xfId="60888" xr:uid="{00000000-0005-0000-0000-0000CB340000}"/>
    <cellStyle name="Calculation 8 5 4 4" xfId="11432" xr:uid="{00000000-0005-0000-0000-0000CC340000}"/>
    <cellStyle name="Calculation 8 5 4 4 2" xfId="21252" xr:uid="{00000000-0005-0000-0000-0000CD340000}"/>
    <cellStyle name="Calculation 8 5 4 4 3" xfId="21251" xr:uid="{00000000-0005-0000-0000-0000CE340000}"/>
    <cellStyle name="Calculation 8 5 4 4 4" xfId="50937" xr:uid="{00000000-0005-0000-0000-0000CF340000}"/>
    <cellStyle name="Calculation 8 5 4 5" xfId="21253" xr:uid="{00000000-0005-0000-0000-0000D0340000}"/>
    <cellStyle name="Calculation 8 5 4 6" xfId="21242" xr:uid="{00000000-0005-0000-0000-0000D1340000}"/>
    <cellStyle name="Calculation 8 5 4 7" xfId="43969" xr:uid="{00000000-0005-0000-0000-0000D2340000}"/>
    <cellStyle name="Calculation 8 5 4 8" xfId="56533" xr:uid="{00000000-0005-0000-0000-0000D3340000}"/>
    <cellStyle name="Calculation 8 5 5" xfId="5322" xr:uid="{00000000-0005-0000-0000-0000D4340000}"/>
    <cellStyle name="Calculation 8 5 5 2" xfId="12303" xr:uid="{00000000-0005-0000-0000-0000D5340000}"/>
    <cellStyle name="Calculation 8 5 5 2 2" xfId="21256" xr:uid="{00000000-0005-0000-0000-0000D6340000}"/>
    <cellStyle name="Calculation 8 5 5 2 3" xfId="21255" xr:uid="{00000000-0005-0000-0000-0000D7340000}"/>
    <cellStyle name="Calculation 8 5 5 2 4" xfId="51808" xr:uid="{00000000-0005-0000-0000-0000D8340000}"/>
    <cellStyle name="Calculation 8 5 5 3" xfId="21257" xr:uid="{00000000-0005-0000-0000-0000D9340000}"/>
    <cellStyle name="Calculation 8 5 5 4" xfId="21254" xr:uid="{00000000-0005-0000-0000-0000DA340000}"/>
    <cellStyle name="Calculation 8 5 5 5" xfId="44840" xr:uid="{00000000-0005-0000-0000-0000DB340000}"/>
    <cellStyle name="Calculation 8 5 5 6" xfId="57404" xr:uid="{00000000-0005-0000-0000-0000DC340000}"/>
    <cellStyle name="Calculation 8 5 6" xfId="9689" xr:uid="{00000000-0005-0000-0000-0000DD340000}"/>
    <cellStyle name="Calculation 8 5 6 2" xfId="21259" xr:uid="{00000000-0005-0000-0000-0000DE340000}"/>
    <cellStyle name="Calculation 8 5 6 3" xfId="21258" xr:uid="{00000000-0005-0000-0000-0000DF340000}"/>
    <cellStyle name="Calculation 8 5 6 4" xfId="49195" xr:uid="{00000000-0005-0000-0000-0000E0340000}"/>
    <cellStyle name="Calculation 8 5 7" xfId="21200" xr:uid="{00000000-0005-0000-0000-0000E1340000}"/>
    <cellStyle name="Calculation 8 5 8" xfId="43780" xr:uid="{00000000-0005-0000-0000-0000E2340000}"/>
    <cellStyle name="Calculation 8 6" xfId="1586" xr:uid="{00000000-0005-0000-0000-0000E3340000}"/>
    <cellStyle name="Calculation 8 6 2" xfId="1587" xr:uid="{00000000-0005-0000-0000-0000E4340000}"/>
    <cellStyle name="Calculation 8 6 2 2" xfId="3576" xr:uid="{00000000-0005-0000-0000-0000E5340000}"/>
    <cellStyle name="Calculation 8 6 2 2 2" xfId="6199" xr:uid="{00000000-0005-0000-0000-0000E6340000}"/>
    <cellStyle name="Calculation 8 6 2 2 2 2" xfId="13177" xr:uid="{00000000-0005-0000-0000-0000E7340000}"/>
    <cellStyle name="Calculation 8 6 2 2 2 2 2" xfId="21265" xr:uid="{00000000-0005-0000-0000-0000E8340000}"/>
    <cellStyle name="Calculation 8 6 2 2 2 2 3" xfId="21264" xr:uid="{00000000-0005-0000-0000-0000E9340000}"/>
    <cellStyle name="Calculation 8 6 2 2 2 2 4" xfId="52682" xr:uid="{00000000-0005-0000-0000-0000EA340000}"/>
    <cellStyle name="Calculation 8 6 2 2 2 3" xfId="21266" xr:uid="{00000000-0005-0000-0000-0000EB340000}"/>
    <cellStyle name="Calculation 8 6 2 2 2 4" xfId="21263" xr:uid="{00000000-0005-0000-0000-0000EC340000}"/>
    <cellStyle name="Calculation 8 6 2 2 2 5" xfId="45714" xr:uid="{00000000-0005-0000-0000-0000ED340000}"/>
    <cellStyle name="Calculation 8 6 2 2 2 6" xfId="58278" xr:uid="{00000000-0005-0000-0000-0000EE340000}"/>
    <cellStyle name="Calculation 8 6 2 2 3" xfId="7943" xr:uid="{00000000-0005-0000-0000-0000EF340000}"/>
    <cellStyle name="Calculation 8 6 2 2 3 2" xfId="14919" xr:uid="{00000000-0005-0000-0000-0000F0340000}"/>
    <cellStyle name="Calculation 8 6 2 2 3 2 2" xfId="21269" xr:uid="{00000000-0005-0000-0000-0000F1340000}"/>
    <cellStyle name="Calculation 8 6 2 2 3 2 3" xfId="21268" xr:uid="{00000000-0005-0000-0000-0000F2340000}"/>
    <cellStyle name="Calculation 8 6 2 2 3 2 4" xfId="54424" xr:uid="{00000000-0005-0000-0000-0000F3340000}"/>
    <cellStyle name="Calculation 8 6 2 2 3 3" xfId="21270" xr:uid="{00000000-0005-0000-0000-0000F4340000}"/>
    <cellStyle name="Calculation 8 6 2 2 3 4" xfId="21267" xr:uid="{00000000-0005-0000-0000-0000F5340000}"/>
    <cellStyle name="Calculation 8 6 2 2 3 5" xfId="47456" xr:uid="{00000000-0005-0000-0000-0000F6340000}"/>
    <cellStyle name="Calculation 8 6 2 2 3 6" xfId="60020" xr:uid="{00000000-0005-0000-0000-0000F7340000}"/>
    <cellStyle name="Calculation 8 6 2 2 4" xfId="10564" xr:uid="{00000000-0005-0000-0000-0000F8340000}"/>
    <cellStyle name="Calculation 8 6 2 2 4 2" xfId="21272" xr:uid="{00000000-0005-0000-0000-0000F9340000}"/>
    <cellStyle name="Calculation 8 6 2 2 4 3" xfId="21271" xr:uid="{00000000-0005-0000-0000-0000FA340000}"/>
    <cellStyle name="Calculation 8 6 2 2 4 4" xfId="50069" xr:uid="{00000000-0005-0000-0000-0000FB340000}"/>
    <cellStyle name="Calculation 8 6 2 2 5" xfId="21262" xr:uid="{00000000-0005-0000-0000-0000FC340000}"/>
    <cellStyle name="Calculation 8 6 2 2 6" xfId="18434" xr:uid="{00000000-0005-0000-0000-0000FD340000}"/>
    <cellStyle name="Calculation 8 6 2 3" xfId="4454" xr:uid="{00000000-0005-0000-0000-0000FE340000}"/>
    <cellStyle name="Calculation 8 6 2 3 2" xfId="7070" xr:uid="{00000000-0005-0000-0000-0000FF340000}"/>
    <cellStyle name="Calculation 8 6 2 3 2 2" xfId="14048" xr:uid="{00000000-0005-0000-0000-000000350000}"/>
    <cellStyle name="Calculation 8 6 2 3 2 2 2" xfId="21276" xr:uid="{00000000-0005-0000-0000-000001350000}"/>
    <cellStyle name="Calculation 8 6 2 3 2 2 3" xfId="21275" xr:uid="{00000000-0005-0000-0000-000002350000}"/>
    <cellStyle name="Calculation 8 6 2 3 2 2 4" xfId="53553" xr:uid="{00000000-0005-0000-0000-000003350000}"/>
    <cellStyle name="Calculation 8 6 2 3 2 3" xfId="21277" xr:uid="{00000000-0005-0000-0000-000004350000}"/>
    <cellStyle name="Calculation 8 6 2 3 2 4" xfId="21274" xr:uid="{00000000-0005-0000-0000-000005350000}"/>
    <cellStyle name="Calculation 8 6 2 3 2 5" xfId="46585" xr:uid="{00000000-0005-0000-0000-000006350000}"/>
    <cellStyle name="Calculation 8 6 2 3 2 6" xfId="59149" xr:uid="{00000000-0005-0000-0000-000007350000}"/>
    <cellStyle name="Calculation 8 6 2 3 3" xfId="8821" xr:uid="{00000000-0005-0000-0000-000008350000}"/>
    <cellStyle name="Calculation 8 6 2 3 3 2" xfId="15790" xr:uid="{00000000-0005-0000-0000-000009350000}"/>
    <cellStyle name="Calculation 8 6 2 3 3 2 2" xfId="21280" xr:uid="{00000000-0005-0000-0000-00000A350000}"/>
    <cellStyle name="Calculation 8 6 2 3 3 2 3" xfId="21279" xr:uid="{00000000-0005-0000-0000-00000B350000}"/>
    <cellStyle name="Calculation 8 6 2 3 3 2 4" xfId="55295" xr:uid="{00000000-0005-0000-0000-00000C350000}"/>
    <cellStyle name="Calculation 8 6 2 3 3 3" xfId="21281" xr:uid="{00000000-0005-0000-0000-00000D350000}"/>
    <cellStyle name="Calculation 8 6 2 3 3 4" xfId="21278" xr:uid="{00000000-0005-0000-0000-00000E350000}"/>
    <cellStyle name="Calculation 8 6 2 3 3 5" xfId="48327" xr:uid="{00000000-0005-0000-0000-00000F350000}"/>
    <cellStyle name="Calculation 8 6 2 3 3 6" xfId="60891" xr:uid="{00000000-0005-0000-0000-000010350000}"/>
    <cellStyle name="Calculation 8 6 2 3 4" xfId="11435" xr:uid="{00000000-0005-0000-0000-000011350000}"/>
    <cellStyle name="Calculation 8 6 2 3 4 2" xfId="21283" xr:uid="{00000000-0005-0000-0000-000012350000}"/>
    <cellStyle name="Calculation 8 6 2 3 4 3" xfId="21282" xr:uid="{00000000-0005-0000-0000-000013350000}"/>
    <cellStyle name="Calculation 8 6 2 3 4 4" xfId="50940" xr:uid="{00000000-0005-0000-0000-000014350000}"/>
    <cellStyle name="Calculation 8 6 2 3 5" xfId="21284" xr:uid="{00000000-0005-0000-0000-000015350000}"/>
    <cellStyle name="Calculation 8 6 2 3 6" xfId="21273" xr:uid="{00000000-0005-0000-0000-000016350000}"/>
    <cellStyle name="Calculation 8 6 2 3 7" xfId="43972" xr:uid="{00000000-0005-0000-0000-000017350000}"/>
    <cellStyle name="Calculation 8 6 2 3 8" xfId="56536" xr:uid="{00000000-0005-0000-0000-000018350000}"/>
    <cellStyle name="Calculation 8 6 2 4" xfId="5325" xr:uid="{00000000-0005-0000-0000-000019350000}"/>
    <cellStyle name="Calculation 8 6 2 4 2" xfId="12306" xr:uid="{00000000-0005-0000-0000-00001A350000}"/>
    <cellStyle name="Calculation 8 6 2 4 2 2" xfId="21287" xr:uid="{00000000-0005-0000-0000-00001B350000}"/>
    <cellStyle name="Calculation 8 6 2 4 2 3" xfId="21286" xr:uid="{00000000-0005-0000-0000-00001C350000}"/>
    <cellStyle name="Calculation 8 6 2 4 2 4" xfId="51811" xr:uid="{00000000-0005-0000-0000-00001D350000}"/>
    <cellStyle name="Calculation 8 6 2 4 3" xfId="21288" xr:uid="{00000000-0005-0000-0000-00001E350000}"/>
    <cellStyle name="Calculation 8 6 2 4 4" xfId="21285" xr:uid="{00000000-0005-0000-0000-00001F350000}"/>
    <cellStyle name="Calculation 8 6 2 4 5" xfId="44843" xr:uid="{00000000-0005-0000-0000-000020350000}"/>
    <cellStyle name="Calculation 8 6 2 4 6" xfId="57407" xr:uid="{00000000-0005-0000-0000-000021350000}"/>
    <cellStyle name="Calculation 8 6 2 5" xfId="9692" xr:uid="{00000000-0005-0000-0000-000022350000}"/>
    <cellStyle name="Calculation 8 6 2 5 2" xfId="21290" xr:uid="{00000000-0005-0000-0000-000023350000}"/>
    <cellStyle name="Calculation 8 6 2 5 3" xfId="21289" xr:uid="{00000000-0005-0000-0000-000024350000}"/>
    <cellStyle name="Calculation 8 6 2 5 4" xfId="49198" xr:uid="{00000000-0005-0000-0000-000025350000}"/>
    <cellStyle name="Calculation 8 6 2 6" xfId="21261" xr:uid="{00000000-0005-0000-0000-000026350000}"/>
    <cellStyle name="Calculation 8 6 2 7" xfId="16664" xr:uid="{00000000-0005-0000-0000-000027350000}"/>
    <cellStyle name="Calculation 8 6 3" xfId="3575" xr:uid="{00000000-0005-0000-0000-000028350000}"/>
    <cellStyle name="Calculation 8 6 3 2" xfId="6198" xr:uid="{00000000-0005-0000-0000-000029350000}"/>
    <cellStyle name="Calculation 8 6 3 2 2" xfId="13176" xr:uid="{00000000-0005-0000-0000-00002A350000}"/>
    <cellStyle name="Calculation 8 6 3 2 2 2" xfId="21294" xr:uid="{00000000-0005-0000-0000-00002B350000}"/>
    <cellStyle name="Calculation 8 6 3 2 2 3" xfId="21293" xr:uid="{00000000-0005-0000-0000-00002C350000}"/>
    <cellStyle name="Calculation 8 6 3 2 2 4" xfId="52681" xr:uid="{00000000-0005-0000-0000-00002D350000}"/>
    <cellStyle name="Calculation 8 6 3 2 3" xfId="21295" xr:uid="{00000000-0005-0000-0000-00002E350000}"/>
    <cellStyle name="Calculation 8 6 3 2 4" xfId="21292" xr:uid="{00000000-0005-0000-0000-00002F350000}"/>
    <cellStyle name="Calculation 8 6 3 2 5" xfId="45713" xr:uid="{00000000-0005-0000-0000-000030350000}"/>
    <cellStyle name="Calculation 8 6 3 2 6" xfId="58277" xr:uid="{00000000-0005-0000-0000-000031350000}"/>
    <cellStyle name="Calculation 8 6 3 3" xfId="7942" xr:uid="{00000000-0005-0000-0000-000032350000}"/>
    <cellStyle name="Calculation 8 6 3 3 2" xfId="14918" xr:uid="{00000000-0005-0000-0000-000033350000}"/>
    <cellStyle name="Calculation 8 6 3 3 2 2" xfId="21298" xr:uid="{00000000-0005-0000-0000-000034350000}"/>
    <cellStyle name="Calculation 8 6 3 3 2 3" xfId="21297" xr:uid="{00000000-0005-0000-0000-000035350000}"/>
    <cellStyle name="Calculation 8 6 3 3 2 4" xfId="54423" xr:uid="{00000000-0005-0000-0000-000036350000}"/>
    <cellStyle name="Calculation 8 6 3 3 3" xfId="21299" xr:uid="{00000000-0005-0000-0000-000037350000}"/>
    <cellStyle name="Calculation 8 6 3 3 4" xfId="21296" xr:uid="{00000000-0005-0000-0000-000038350000}"/>
    <cellStyle name="Calculation 8 6 3 3 5" xfId="47455" xr:uid="{00000000-0005-0000-0000-000039350000}"/>
    <cellStyle name="Calculation 8 6 3 3 6" xfId="60019" xr:uid="{00000000-0005-0000-0000-00003A350000}"/>
    <cellStyle name="Calculation 8 6 3 4" xfId="10563" xr:uid="{00000000-0005-0000-0000-00003B350000}"/>
    <cellStyle name="Calculation 8 6 3 4 2" xfId="21301" xr:uid="{00000000-0005-0000-0000-00003C350000}"/>
    <cellStyle name="Calculation 8 6 3 4 3" xfId="21300" xr:uid="{00000000-0005-0000-0000-00003D350000}"/>
    <cellStyle name="Calculation 8 6 3 4 4" xfId="50068" xr:uid="{00000000-0005-0000-0000-00003E350000}"/>
    <cellStyle name="Calculation 8 6 3 5" xfId="21291" xr:uid="{00000000-0005-0000-0000-00003F350000}"/>
    <cellStyle name="Calculation 8 6 3 6" xfId="18433" xr:uid="{00000000-0005-0000-0000-000040350000}"/>
    <cellStyle name="Calculation 8 6 4" xfId="4453" xr:uid="{00000000-0005-0000-0000-000041350000}"/>
    <cellStyle name="Calculation 8 6 4 2" xfId="7069" xr:uid="{00000000-0005-0000-0000-000042350000}"/>
    <cellStyle name="Calculation 8 6 4 2 2" xfId="14047" xr:uid="{00000000-0005-0000-0000-000043350000}"/>
    <cellStyle name="Calculation 8 6 4 2 2 2" xfId="21305" xr:uid="{00000000-0005-0000-0000-000044350000}"/>
    <cellStyle name="Calculation 8 6 4 2 2 3" xfId="21304" xr:uid="{00000000-0005-0000-0000-000045350000}"/>
    <cellStyle name="Calculation 8 6 4 2 2 4" xfId="53552" xr:uid="{00000000-0005-0000-0000-000046350000}"/>
    <cellStyle name="Calculation 8 6 4 2 3" xfId="21306" xr:uid="{00000000-0005-0000-0000-000047350000}"/>
    <cellStyle name="Calculation 8 6 4 2 4" xfId="21303" xr:uid="{00000000-0005-0000-0000-000048350000}"/>
    <cellStyle name="Calculation 8 6 4 2 5" xfId="46584" xr:uid="{00000000-0005-0000-0000-000049350000}"/>
    <cellStyle name="Calculation 8 6 4 2 6" xfId="59148" xr:uid="{00000000-0005-0000-0000-00004A350000}"/>
    <cellStyle name="Calculation 8 6 4 3" xfId="8820" xr:uid="{00000000-0005-0000-0000-00004B350000}"/>
    <cellStyle name="Calculation 8 6 4 3 2" xfId="15789" xr:uid="{00000000-0005-0000-0000-00004C350000}"/>
    <cellStyle name="Calculation 8 6 4 3 2 2" xfId="21309" xr:uid="{00000000-0005-0000-0000-00004D350000}"/>
    <cellStyle name="Calculation 8 6 4 3 2 3" xfId="21308" xr:uid="{00000000-0005-0000-0000-00004E350000}"/>
    <cellStyle name="Calculation 8 6 4 3 2 4" xfId="55294" xr:uid="{00000000-0005-0000-0000-00004F350000}"/>
    <cellStyle name="Calculation 8 6 4 3 3" xfId="21310" xr:uid="{00000000-0005-0000-0000-000050350000}"/>
    <cellStyle name="Calculation 8 6 4 3 4" xfId="21307" xr:uid="{00000000-0005-0000-0000-000051350000}"/>
    <cellStyle name="Calculation 8 6 4 3 5" xfId="48326" xr:uid="{00000000-0005-0000-0000-000052350000}"/>
    <cellStyle name="Calculation 8 6 4 3 6" xfId="60890" xr:uid="{00000000-0005-0000-0000-000053350000}"/>
    <cellStyle name="Calculation 8 6 4 4" xfId="11434" xr:uid="{00000000-0005-0000-0000-000054350000}"/>
    <cellStyle name="Calculation 8 6 4 4 2" xfId="21312" xr:uid="{00000000-0005-0000-0000-000055350000}"/>
    <cellStyle name="Calculation 8 6 4 4 3" xfId="21311" xr:uid="{00000000-0005-0000-0000-000056350000}"/>
    <cellStyle name="Calculation 8 6 4 4 4" xfId="50939" xr:uid="{00000000-0005-0000-0000-000057350000}"/>
    <cellStyle name="Calculation 8 6 4 5" xfId="21313" xr:uid="{00000000-0005-0000-0000-000058350000}"/>
    <cellStyle name="Calculation 8 6 4 6" xfId="21302" xr:uid="{00000000-0005-0000-0000-000059350000}"/>
    <cellStyle name="Calculation 8 6 4 7" xfId="43971" xr:uid="{00000000-0005-0000-0000-00005A350000}"/>
    <cellStyle name="Calculation 8 6 4 8" xfId="56535" xr:uid="{00000000-0005-0000-0000-00005B350000}"/>
    <cellStyle name="Calculation 8 6 5" xfId="5324" xr:uid="{00000000-0005-0000-0000-00005C350000}"/>
    <cellStyle name="Calculation 8 6 5 2" xfId="12305" xr:uid="{00000000-0005-0000-0000-00005D350000}"/>
    <cellStyle name="Calculation 8 6 5 2 2" xfId="21316" xr:uid="{00000000-0005-0000-0000-00005E350000}"/>
    <cellStyle name="Calculation 8 6 5 2 3" xfId="21315" xr:uid="{00000000-0005-0000-0000-00005F350000}"/>
    <cellStyle name="Calculation 8 6 5 2 4" xfId="51810" xr:uid="{00000000-0005-0000-0000-000060350000}"/>
    <cellStyle name="Calculation 8 6 5 3" xfId="21317" xr:uid="{00000000-0005-0000-0000-000061350000}"/>
    <cellStyle name="Calculation 8 6 5 4" xfId="21314" xr:uid="{00000000-0005-0000-0000-000062350000}"/>
    <cellStyle name="Calculation 8 6 5 5" xfId="44842" xr:uid="{00000000-0005-0000-0000-000063350000}"/>
    <cellStyle name="Calculation 8 6 5 6" xfId="57406" xr:uid="{00000000-0005-0000-0000-000064350000}"/>
    <cellStyle name="Calculation 8 6 6" xfId="9691" xr:uid="{00000000-0005-0000-0000-000065350000}"/>
    <cellStyle name="Calculation 8 6 6 2" xfId="21319" xr:uid="{00000000-0005-0000-0000-000066350000}"/>
    <cellStyle name="Calculation 8 6 6 3" xfId="21318" xr:uid="{00000000-0005-0000-0000-000067350000}"/>
    <cellStyle name="Calculation 8 6 6 4" xfId="49197" xr:uid="{00000000-0005-0000-0000-000068350000}"/>
    <cellStyle name="Calculation 8 6 7" xfId="21260" xr:uid="{00000000-0005-0000-0000-000069350000}"/>
    <cellStyle name="Calculation 8 6 8" xfId="16663" xr:uid="{00000000-0005-0000-0000-00006A350000}"/>
    <cellStyle name="Calculation 8 7" xfId="1588" xr:uid="{00000000-0005-0000-0000-00006B350000}"/>
    <cellStyle name="Calculation 8 7 2" xfId="3577" xr:uid="{00000000-0005-0000-0000-00006C350000}"/>
    <cellStyle name="Calculation 8 7 2 2" xfId="6200" xr:uid="{00000000-0005-0000-0000-00006D350000}"/>
    <cellStyle name="Calculation 8 7 2 2 2" xfId="13178" xr:uid="{00000000-0005-0000-0000-00006E350000}"/>
    <cellStyle name="Calculation 8 7 2 2 2 2" xfId="21324" xr:uid="{00000000-0005-0000-0000-00006F350000}"/>
    <cellStyle name="Calculation 8 7 2 2 2 3" xfId="21323" xr:uid="{00000000-0005-0000-0000-000070350000}"/>
    <cellStyle name="Calculation 8 7 2 2 2 4" xfId="52683" xr:uid="{00000000-0005-0000-0000-000071350000}"/>
    <cellStyle name="Calculation 8 7 2 2 3" xfId="21325" xr:uid="{00000000-0005-0000-0000-000072350000}"/>
    <cellStyle name="Calculation 8 7 2 2 4" xfId="21322" xr:uid="{00000000-0005-0000-0000-000073350000}"/>
    <cellStyle name="Calculation 8 7 2 2 5" xfId="45715" xr:uid="{00000000-0005-0000-0000-000074350000}"/>
    <cellStyle name="Calculation 8 7 2 2 6" xfId="58279" xr:uid="{00000000-0005-0000-0000-000075350000}"/>
    <cellStyle name="Calculation 8 7 2 3" xfId="7944" xr:uid="{00000000-0005-0000-0000-000076350000}"/>
    <cellStyle name="Calculation 8 7 2 3 2" xfId="14920" xr:uid="{00000000-0005-0000-0000-000077350000}"/>
    <cellStyle name="Calculation 8 7 2 3 2 2" xfId="21328" xr:uid="{00000000-0005-0000-0000-000078350000}"/>
    <cellStyle name="Calculation 8 7 2 3 2 3" xfId="21327" xr:uid="{00000000-0005-0000-0000-000079350000}"/>
    <cellStyle name="Calculation 8 7 2 3 2 4" xfId="54425" xr:uid="{00000000-0005-0000-0000-00007A350000}"/>
    <cellStyle name="Calculation 8 7 2 3 3" xfId="21329" xr:uid="{00000000-0005-0000-0000-00007B350000}"/>
    <cellStyle name="Calculation 8 7 2 3 4" xfId="21326" xr:uid="{00000000-0005-0000-0000-00007C350000}"/>
    <cellStyle name="Calculation 8 7 2 3 5" xfId="47457" xr:uid="{00000000-0005-0000-0000-00007D350000}"/>
    <cellStyle name="Calculation 8 7 2 3 6" xfId="60021" xr:uid="{00000000-0005-0000-0000-00007E350000}"/>
    <cellStyle name="Calculation 8 7 2 4" xfId="10565" xr:uid="{00000000-0005-0000-0000-00007F350000}"/>
    <cellStyle name="Calculation 8 7 2 4 2" xfId="21331" xr:uid="{00000000-0005-0000-0000-000080350000}"/>
    <cellStyle name="Calculation 8 7 2 4 3" xfId="21330" xr:uid="{00000000-0005-0000-0000-000081350000}"/>
    <cellStyle name="Calculation 8 7 2 4 4" xfId="50070" xr:uid="{00000000-0005-0000-0000-000082350000}"/>
    <cellStyle name="Calculation 8 7 2 5" xfId="21321" xr:uid="{00000000-0005-0000-0000-000083350000}"/>
    <cellStyle name="Calculation 8 7 2 6" xfId="18435" xr:uid="{00000000-0005-0000-0000-000084350000}"/>
    <cellStyle name="Calculation 8 7 3" xfId="4455" xr:uid="{00000000-0005-0000-0000-000085350000}"/>
    <cellStyle name="Calculation 8 7 3 2" xfId="7071" xr:uid="{00000000-0005-0000-0000-000086350000}"/>
    <cellStyle name="Calculation 8 7 3 2 2" xfId="14049" xr:uid="{00000000-0005-0000-0000-000087350000}"/>
    <cellStyle name="Calculation 8 7 3 2 2 2" xfId="21335" xr:uid="{00000000-0005-0000-0000-000088350000}"/>
    <cellStyle name="Calculation 8 7 3 2 2 3" xfId="21334" xr:uid="{00000000-0005-0000-0000-000089350000}"/>
    <cellStyle name="Calculation 8 7 3 2 2 4" xfId="53554" xr:uid="{00000000-0005-0000-0000-00008A350000}"/>
    <cellStyle name="Calculation 8 7 3 2 3" xfId="21336" xr:uid="{00000000-0005-0000-0000-00008B350000}"/>
    <cellStyle name="Calculation 8 7 3 2 4" xfId="21333" xr:uid="{00000000-0005-0000-0000-00008C350000}"/>
    <cellStyle name="Calculation 8 7 3 2 5" xfId="46586" xr:uid="{00000000-0005-0000-0000-00008D350000}"/>
    <cellStyle name="Calculation 8 7 3 2 6" xfId="59150" xr:uid="{00000000-0005-0000-0000-00008E350000}"/>
    <cellStyle name="Calculation 8 7 3 3" xfId="8822" xr:uid="{00000000-0005-0000-0000-00008F350000}"/>
    <cellStyle name="Calculation 8 7 3 3 2" xfId="15791" xr:uid="{00000000-0005-0000-0000-000090350000}"/>
    <cellStyle name="Calculation 8 7 3 3 2 2" xfId="21339" xr:uid="{00000000-0005-0000-0000-000091350000}"/>
    <cellStyle name="Calculation 8 7 3 3 2 3" xfId="21338" xr:uid="{00000000-0005-0000-0000-000092350000}"/>
    <cellStyle name="Calculation 8 7 3 3 2 4" xfId="55296" xr:uid="{00000000-0005-0000-0000-000093350000}"/>
    <cellStyle name="Calculation 8 7 3 3 3" xfId="21340" xr:uid="{00000000-0005-0000-0000-000094350000}"/>
    <cellStyle name="Calculation 8 7 3 3 4" xfId="21337" xr:uid="{00000000-0005-0000-0000-000095350000}"/>
    <cellStyle name="Calculation 8 7 3 3 5" xfId="48328" xr:uid="{00000000-0005-0000-0000-000096350000}"/>
    <cellStyle name="Calculation 8 7 3 3 6" xfId="60892" xr:uid="{00000000-0005-0000-0000-000097350000}"/>
    <cellStyle name="Calculation 8 7 3 4" xfId="11436" xr:uid="{00000000-0005-0000-0000-000098350000}"/>
    <cellStyle name="Calculation 8 7 3 4 2" xfId="21342" xr:uid="{00000000-0005-0000-0000-000099350000}"/>
    <cellStyle name="Calculation 8 7 3 4 3" xfId="21341" xr:uid="{00000000-0005-0000-0000-00009A350000}"/>
    <cellStyle name="Calculation 8 7 3 4 4" xfId="50941" xr:uid="{00000000-0005-0000-0000-00009B350000}"/>
    <cellStyle name="Calculation 8 7 3 5" xfId="21343" xr:uid="{00000000-0005-0000-0000-00009C350000}"/>
    <cellStyle name="Calculation 8 7 3 6" xfId="21332" xr:uid="{00000000-0005-0000-0000-00009D350000}"/>
    <cellStyle name="Calculation 8 7 3 7" xfId="43973" xr:uid="{00000000-0005-0000-0000-00009E350000}"/>
    <cellStyle name="Calculation 8 7 3 8" xfId="56537" xr:uid="{00000000-0005-0000-0000-00009F350000}"/>
    <cellStyle name="Calculation 8 7 4" xfId="5326" xr:uid="{00000000-0005-0000-0000-0000A0350000}"/>
    <cellStyle name="Calculation 8 7 4 2" xfId="12307" xr:uid="{00000000-0005-0000-0000-0000A1350000}"/>
    <cellStyle name="Calculation 8 7 4 2 2" xfId="21346" xr:uid="{00000000-0005-0000-0000-0000A2350000}"/>
    <cellStyle name="Calculation 8 7 4 2 3" xfId="21345" xr:uid="{00000000-0005-0000-0000-0000A3350000}"/>
    <cellStyle name="Calculation 8 7 4 2 4" xfId="51812" xr:uid="{00000000-0005-0000-0000-0000A4350000}"/>
    <cellStyle name="Calculation 8 7 4 3" xfId="21347" xr:uid="{00000000-0005-0000-0000-0000A5350000}"/>
    <cellStyle name="Calculation 8 7 4 4" xfId="21344" xr:uid="{00000000-0005-0000-0000-0000A6350000}"/>
    <cellStyle name="Calculation 8 7 4 5" xfId="44844" xr:uid="{00000000-0005-0000-0000-0000A7350000}"/>
    <cellStyle name="Calculation 8 7 4 6" xfId="57408" xr:uid="{00000000-0005-0000-0000-0000A8350000}"/>
    <cellStyle name="Calculation 8 7 5" xfId="9693" xr:uid="{00000000-0005-0000-0000-0000A9350000}"/>
    <cellStyle name="Calculation 8 7 5 2" xfId="21349" xr:uid="{00000000-0005-0000-0000-0000AA350000}"/>
    <cellStyle name="Calculation 8 7 5 3" xfId="21348" xr:uid="{00000000-0005-0000-0000-0000AB350000}"/>
    <cellStyle name="Calculation 8 7 5 4" xfId="49199" xr:uid="{00000000-0005-0000-0000-0000AC350000}"/>
    <cellStyle name="Calculation 8 7 6" xfId="21320" xr:uid="{00000000-0005-0000-0000-0000AD350000}"/>
    <cellStyle name="Calculation 8 7 7" xfId="43778" xr:uid="{00000000-0005-0000-0000-0000AE350000}"/>
    <cellStyle name="Calculation 8 8" xfId="1589" xr:uid="{00000000-0005-0000-0000-0000AF350000}"/>
    <cellStyle name="Calculation 8 8 2" xfId="3578" xr:uid="{00000000-0005-0000-0000-0000B0350000}"/>
    <cellStyle name="Calculation 8 8 2 2" xfId="6201" xr:uid="{00000000-0005-0000-0000-0000B1350000}"/>
    <cellStyle name="Calculation 8 8 2 2 2" xfId="13179" xr:uid="{00000000-0005-0000-0000-0000B2350000}"/>
    <cellStyle name="Calculation 8 8 2 2 2 2" xfId="21354" xr:uid="{00000000-0005-0000-0000-0000B3350000}"/>
    <cellStyle name="Calculation 8 8 2 2 2 3" xfId="21353" xr:uid="{00000000-0005-0000-0000-0000B4350000}"/>
    <cellStyle name="Calculation 8 8 2 2 2 4" xfId="52684" xr:uid="{00000000-0005-0000-0000-0000B5350000}"/>
    <cellStyle name="Calculation 8 8 2 2 3" xfId="21355" xr:uid="{00000000-0005-0000-0000-0000B6350000}"/>
    <cellStyle name="Calculation 8 8 2 2 4" xfId="21352" xr:uid="{00000000-0005-0000-0000-0000B7350000}"/>
    <cellStyle name="Calculation 8 8 2 2 5" xfId="45716" xr:uid="{00000000-0005-0000-0000-0000B8350000}"/>
    <cellStyle name="Calculation 8 8 2 2 6" xfId="58280" xr:uid="{00000000-0005-0000-0000-0000B9350000}"/>
    <cellStyle name="Calculation 8 8 2 3" xfId="7945" xr:uid="{00000000-0005-0000-0000-0000BA350000}"/>
    <cellStyle name="Calculation 8 8 2 3 2" xfId="14921" xr:uid="{00000000-0005-0000-0000-0000BB350000}"/>
    <cellStyle name="Calculation 8 8 2 3 2 2" xfId="21358" xr:uid="{00000000-0005-0000-0000-0000BC350000}"/>
    <cellStyle name="Calculation 8 8 2 3 2 3" xfId="21357" xr:uid="{00000000-0005-0000-0000-0000BD350000}"/>
    <cellStyle name="Calculation 8 8 2 3 2 4" xfId="54426" xr:uid="{00000000-0005-0000-0000-0000BE350000}"/>
    <cellStyle name="Calculation 8 8 2 3 3" xfId="21359" xr:uid="{00000000-0005-0000-0000-0000BF350000}"/>
    <cellStyle name="Calculation 8 8 2 3 4" xfId="21356" xr:uid="{00000000-0005-0000-0000-0000C0350000}"/>
    <cellStyle name="Calculation 8 8 2 3 5" xfId="47458" xr:uid="{00000000-0005-0000-0000-0000C1350000}"/>
    <cellStyle name="Calculation 8 8 2 3 6" xfId="60022" xr:uid="{00000000-0005-0000-0000-0000C2350000}"/>
    <cellStyle name="Calculation 8 8 2 4" xfId="10566" xr:uid="{00000000-0005-0000-0000-0000C3350000}"/>
    <cellStyle name="Calculation 8 8 2 4 2" xfId="21361" xr:uid="{00000000-0005-0000-0000-0000C4350000}"/>
    <cellStyle name="Calculation 8 8 2 4 3" xfId="21360" xr:uid="{00000000-0005-0000-0000-0000C5350000}"/>
    <cellStyle name="Calculation 8 8 2 4 4" xfId="50071" xr:uid="{00000000-0005-0000-0000-0000C6350000}"/>
    <cellStyle name="Calculation 8 8 2 5" xfId="21351" xr:uid="{00000000-0005-0000-0000-0000C7350000}"/>
    <cellStyle name="Calculation 8 8 2 6" xfId="18438" xr:uid="{00000000-0005-0000-0000-0000C8350000}"/>
    <cellStyle name="Calculation 8 8 3" xfId="4456" xr:uid="{00000000-0005-0000-0000-0000C9350000}"/>
    <cellStyle name="Calculation 8 8 3 2" xfId="7072" xr:uid="{00000000-0005-0000-0000-0000CA350000}"/>
    <cellStyle name="Calculation 8 8 3 2 2" xfId="14050" xr:uid="{00000000-0005-0000-0000-0000CB350000}"/>
    <cellStyle name="Calculation 8 8 3 2 2 2" xfId="21365" xr:uid="{00000000-0005-0000-0000-0000CC350000}"/>
    <cellStyle name="Calculation 8 8 3 2 2 3" xfId="21364" xr:uid="{00000000-0005-0000-0000-0000CD350000}"/>
    <cellStyle name="Calculation 8 8 3 2 2 4" xfId="53555" xr:uid="{00000000-0005-0000-0000-0000CE350000}"/>
    <cellStyle name="Calculation 8 8 3 2 3" xfId="21366" xr:uid="{00000000-0005-0000-0000-0000CF350000}"/>
    <cellStyle name="Calculation 8 8 3 2 4" xfId="21363" xr:uid="{00000000-0005-0000-0000-0000D0350000}"/>
    <cellStyle name="Calculation 8 8 3 2 5" xfId="46587" xr:uid="{00000000-0005-0000-0000-0000D1350000}"/>
    <cellStyle name="Calculation 8 8 3 2 6" xfId="59151" xr:uid="{00000000-0005-0000-0000-0000D2350000}"/>
    <cellStyle name="Calculation 8 8 3 3" xfId="8823" xr:uid="{00000000-0005-0000-0000-0000D3350000}"/>
    <cellStyle name="Calculation 8 8 3 3 2" xfId="15792" xr:uid="{00000000-0005-0000-0000-0000D4350000}"/>
    <cellStyle name="Calculation 8 8 3 3 2 2" xfId="21369" xr:uid="{00000000-0005-0000-0000-0000D5350000}"/>
    <cellStyle name="Calculation 8 8 3 3 2 3" xfId="21368" xr:uid="{00000000-0005-0000-0000-0000D6350000}"/>
    <cellStyle name="Calculation 8 8 3 3 2 4" xfId="55297" xr:uid="{00000000-0005-0000-0000-0000D7350000}"/>
    <cellStyle name="Calculation 8 8 3 3 3" xfId="21370" xr:uid="{00000000-0005-0000-0000-0000D8350000}"/>
    <cellStyle name="Calculation 8 8 3 3 4" xfId="21367" xr:uid="{00000000-0005-0000-0000-0000D9350000}"/>
    <cellStyle name="Calculation 8 8 3 3 5" xfId="48329" xr:uid="{00000000-0005-0000-0000-0000DA350000}"/>
    <cellStyle name="Calculation 8 8 3 3 6" xfId="60893" xr:uid="{00000000-0005-0000-0000-0000DB350000}"/>
    <cellStyle name="Calculation 8 8 3 4" xfId="11437" xr:uid="{00000000-0005-0000-0000-0000DC350000}"/>
    <cellStyle name="Calculation 8 8 3 4 2" xfId="21372" xr:uid="{00000000-0005-0000-0000-0000DD350000}"/>
    <cellStyle name="Calculation 8 8 3 4 3" xfId="21371" xr:uid="{00000000-0005-0000-0000-0000DE350000}"/>
    <cellStyle name="Calculation 8 8 3 4 4" xfId="50942" xr:uid="{00000000-0005-0000-0000-0000DF350000}"/>
    <cellStyle name="Calculation 8 8 3 5" xfId="21373" xr:uid="{00000000-0005-0000-0000-0000E0350000}"/>
    <cellStyle name="Calculation 8 8 3 6" xfId="21362" xr:uid="{00000000-0005-0000-0000-0000E1350000}"/>
    <cellStyle name="Calculation 8 8 3 7" xfId="43974" xr:uid="{00000000-0005-0000-0000-0000E2350000}"/>
    <cellStyle name="Calculation 8 8 3 8" xfId="56538" xr:uid="{00000000-0005-0000-0000-0000E3350000}"/>
    <cellStyle name="Calculation 8 8 4" xfId="5327" xr:uid="{00000000-0005-0000-0000-0000E4350000}"/>
    <cellStyle name="Calculation 8 8 4 2" xfId="12308" xr:uid="{00000000-0005-0000-0000-0000E5350000}"/>
    <cellStyle name="Calculation 8 8 4 2 2" xfId="21376" xr:uid="{00000000-0005-0000-0000-0000E6350000}"/>
    <cellStyle name="Calculation 8 8 4 2 3" xfId="21375" xr:uid="{00000000-0005-0000-0000-0000E7350000}"/>
    <cellStyle name="Calculation 8 8 4 2 4" xfId="51813" xr:uid="{00000000-0005-0000-0000-0000E8350000}"/>
    <cellStyle name="Calculation 8 8 4 3" xfId="21377" xr:uid="{00000000-0005-0000-0000-0000E9350000}"/>
    <cellStyle name="Calculation 8 8 4 4" xfId="21374" xr:uid="{00000000-0005-0000-0000-0000EA350000}"/>
    <cellStyle name="Calculation 8 8 4 5" xfId="44845" xr:uid="{00000000-0005-0000-0000-0000EB350000}"/>
    <cellStyle name="Calculation 8 8 4 6" xfId="57409" xr:uid="{00000000-0005-0000-0000-0000EC350000}"/>
    <cellStyle name="Calculation 8 8 5" xfId="9694" xr:uid="{00000000-0005-0000-0000-0000ED350000}"/>
    <cellStyle name="Calculation 8 8 5 2" xfId="21379" xr:uid="{00000000-0005-0000-0000-0000EE350000}"/>
    <cellStyle name="Calculation 8 8 5 3" xfId="21378" xr:uid="{00000000-0005-0000-0000-0000EF350000}"/>
    <cellStyle name="Calculation 8 8 5 4" xfId="49200" xr:uid="{00000000-0005-0000-0000-0000F0350000}"/>
    <cellStyle name="Calculation 8 8 6" xfId="21350" xr:uid="{00000000-0005-0000-0000-0000F1350000}"/>
    <cellStyle name="Calculation 8 8 7" xfId="43779" xr:uid="{00000000-0005-0000-0000-0000F2350000}"/>
    <cellStyle name="Calculation 8 9" xfId="1590" xr:uid="{00000000-0005-0000-0000-0000F3350000}"/>
    <cellStyle name="Calculation 8 9 2" xfId="3579" xr:uid="{00000000-0005-0000-0000-0000F4350000}"/>
    <cellStyle name="Calculation 8 9 2 2" xfId="6202" xr:uid="{00000000-0005-0000-0000-0000F5350000}"/>
    <cellStyle name="Calculation 8 9 2 2 2" xfId="13180" xr:uid="{00000000-0005-0000-0000-0000F6350000}"/>
    <cellStyle name="Calculation 8 9 2 2 2 2" xfId="21384" xr:uid="{00000000-0005-0000-0000-0000F7350000}"/>
    <cellStyle name="Calculation 8 9 2 2 2 3" xfId="21383" xr:uid="{00000000-0005-0000-0000-0000F8350000}"/>
    <cellStyle name="Calculation 8 9 2 2 2 4" xfId="52685" xr:uid="{00000000-0005-0000-0000-0000F9350000}"/>
    <cellStyle name="Calculation 8 9 2 2 3" xfId="21385" xr:uid="{00000000-0005-0000-0000-0000FA350000}"/>
    <cellStyle name="Calculation 8 9 2 2 4" xfId="21382" xr:uid="{00000000-0005-0000-0000-0000FB350000}"/>
    <cellStyle name="Calculation 8 9 2 2 5" xfId="45717" xr:uid="{00000000-0005-0000-0000-0000FC350000}"/>
    <cellStyle name="Calculation 8 9 2 2 6" xfId="58281" xr:uid="{00000000-0005-0000-0000-0000FD350000}"/>
    <cellStyle name="Calculation 8 9 2 3" xfId="7946" xr:uid="{00000000-0005-0000-0000-0000FE350000}"/>
    <cellStyle name="Calculation 8 9 2 3 2" xfId="14922" xr:uid="{00000000-0005-0000-0000-0000FF350000}"/>
    <cellStyle name="Calculation 8 9 2 3 2 2" xfId="21388" xr:uid="{00000000-0005-0000-0000-000000360000}"/>
    <cellStyle name="Calculation 8 9 2 3 2 3" xfId="21387" xr:uid="{00000000-0005-0000-0000-000001360000}"/>
    <cellStyle name="Calculation 8 9 2 3 2 4" xfId="54427" xr:uid="{00000000-0005-0000-0000-000002360000}"/>
    <cellStyle name="Calculation 8 9 2 3 3" xfId="21389" xr:uid="{00000000-0005-0000-0000-000003360000}"/>
    <cellStyle name="Calculation 8 9 2 3 4" xfId="21386" xr:uid="{00000000-0005-0000-0000-000004360000}"/>
    <cellStyle name="Calculation 8 9 2 3 5" xfId="47459" xr:uid="{00000000-0005-0000-0000-000005360000}"/>
    <cellStyle name="Calculation 8 9 2 3 6" xfId="60023" xr:uid="{00000000-0005-0000-0000-000006360000}"/>
    <cellStyle name="Calculation 8 9 2 4" xfId="10567" xr:uid="{00000000-0005-0000-0000-000007360000}"/>
    <cellStyle name="Calculation 8 9 2 4 2" xfId="21391" xr:uid="{00000000-0005-0000-0000-000008360000}"/>
    <cellStyle name="Calculation 8 9 2 4 3" xfId="21390" xr:uid="{00000000-0005-0000-0000-000009360000}"/>
    <cellStyle name="Calculation 8 9 2 4 4" xfId="50072" xr:uid="{00000000-0005-0000-0000-00000A360000}"/>
    <cellStyle name="Calculation 8 9 2 5" xfId="21381" xr:uid="{00000000-0005-0000-0000-00000B360000}"/>
    <cellStyle name="Calculation 8 9 2 6" xfId="18439" xr:uid="{00000000-0005-0000-0000-00000C360000}"/>
    <cellStyle name="Calculation 8 9 3" xfId="4457" xr:uid="{00000000-0005-0000-0000-00000D360000}"/>
    <cellStyle name="Calculation 8 9 3 2" xfId="7073" xr:uid="{00000000-0005-0000-0000-00000E360000}"/>
    <cellStyle name="Calculation 8 9 3 2 2" xfId="14051" xr:uid="{00000000-0005-0000-0000-00000F360000}"/>
    <cellStyle name="Calculation 8 9 3 2 2 2" xfId="21395" xr:uid="{00000000-0005-0000-0000-000010360000}"/>
    <cellStyle name="Calculation 8 9 3 2 2 3" xfId="21394" xr:uid="{00000000-0005-0000-0000-000011360000}"/>
    <cellStyle name="Calculation 8 9 3 2 2 4" xfId="53556" xr:uid="{00000000-0005-0000-0000-000012360000}"/>
    <cellStyle name="Calculation 8 9 3 2 3" xfId="21396" xr:uid="{00000000-0005-0000-0000-000013360000}"/>
    <cellStyle name="Calculation 8 9 3 2 4" xfId="21393" xr:uid="{00000000-0005-0000-0000-000014360000}"/>
    <cellStyle name="Calculation 8 9 3 2 5" xfId="46588" xr:uid="{00000000-0005-0000-0000-000015360000}"/>
    <cellStyle name="Calculation 8 9 3 2 6" xfId="59152" xr:uid="{00000000-0005-0000-0000-000016360000}"/>
    <cellStyle name="Calculation 8 9 3 3" xfId="8824" xr:uid="{00000000-0005-0000-0000-000017360000}"/>
    <cellStyle name="Calculation 8 9 3 3 2" xfId="15793" xr:uid="{00000000-0005-0000-0000-000018360000}"/>
    <cellStyle name="Calculation 8 9 3 3 2 2" xfId="21399" xr:uid="{00000000-0005-0000-0000-000019360000}"/>
    <cellStyle name="Calculation 8 9 3 3 2 3" xfId="21398" xr:uid="{00000000-0005-0000-0000-00001A360000}"/>
    <cellStyle name="Calculation 8 9 3 3 2 4" xfId="55298" xr:uid="{00000000-0005-0000-0000-00001B360000}"/>
    <cellStyle name="Calculation 8 9 3 3 3" xfId="21400" xr:uid="{00000000-0005-0000-0000-00001C360000}"/>
    <cellStyle name="Calculation 8 9 3 3 4" xfId="21397" xr:uid="{00000000-0005-0000-0000-00001D360000}"/>
    <cellStyle name="Calculation 8 9 3 3 5" xfId="48330" xr:uid="{00000000-0005-0000-0000-00001E360000}"/>
    <cellStyle name="Calculation 8 9 3 3 6" xfId="60894" xr:uid="{00000000-0005-0000-0000-00001F360000}"/>
    <cellStyle name="Calculation 8 9 3 4" xfId="11438" xr:uid="{00000000-0005-0000-0000-000020360000}"/>
    <cellStyle name="Calculation 8 9 3 4 2" xfId="21402" xr:uid="{00000000-0005-0000-0000-000021360000}"/>
    <cellStyle name="Calculation 8 9 3 4 3" xfId="21401" xr:uid="{00000000-0005-0000-0000-000022360000}"/>
    <cellStyle name="Calculation 8 9 3 4 4" xfId="50943" xr:uid="{00000000-0005-0000-0000-000023360000}"/>
    <cellStyle name="Calculation 8 9 3 5" xfId="21403" xr:uid="{00000000-0005-0000-0000-000024360000}"/>
    <cellStyle name="Calculation 8 9 3 6" xfId="21392" xr:uid="{00000000-0005-0000-0000-000025360000}"/>
    <cellStyle name="Calculation 8 9 3 7" xfId="43975" xr:uid="{00000000-0005-0000-0000-000026360000}"/>
    <cellStyle name="Calculation 8 9 3 8" xfId="56539" xr:uid="{00000000-0005-0000-0000-000027360000}"/>
    <cellStyle name="Calculation 8 9 4" xfId="5328" xr:uid="{00000000-0005-0000-0000-000028360000}"/>
    <cellStyle name="Calculation 8 9 4 2" xfId="12309" xr:uid="{00000000-0005-0000-0000-000029360000}"/>
    <cellStyle name="Calculation 8 9 4 2 2" xfId="21406" xr:uid="{00000000-0005-0000-0000-00002A360000}"/>
    <cellStyle name="Calculation 8 9 4 2 3" xfId="21405" xr:uid="{00000000-0005-0000-0000-00002B360000}"/>
    <cellStyle name="Calculation 8 9 4 2 4" xfId="51814" xr:uid="{00000000-0005-0000-0000-00002C360000}"/>
    <cellStyle name="Calculation 8 9 4 3" xfId="21407" xr:uid="{00000000-0005-0000-0000-00002D360000}"/>
    <cellStyle name="Calculation 8 9 4 4" xfId="21404" xr:uid="{00000000-0005-0000-0000-00002E360000}"/>
    <cellStyle name="Calculation 8 9 4 5" xfId="44846" xr:uid="{00000000-0005-0000-0000-00002F360000}"/>
    <cellStyle name="Calculation 8 9 4 6" xfId="57410" xr:uid="{00000000-0005-0000-0000-000030360000}"/>
    <cellStyle name="Calculation 8 9 5" xfId="9695" xr:uid="{00000000-0005-0000-0000-000031360000}"/>
    <cellStyle name="Calculation 8 9 5 2" xfId="21409" xr:uid="{00000000-0005-0000-0000-000032360000}"/>
    <cellStyle name="Calculation 8 9 5 3" xfId="21408" xr:uid="{00000000-0005-0000-0000-000033360000}"/>
    <cellStyle name="Calculation 8 9 5 4" xfId="49201" xr:uid="{00000000-0005-0000-0000-000034360000}"/>
    <cellStyle name="Calculation 8 9 6" xfId="21380" xr:uid="{00000000-0005-0000-0000-000035360000}"/>
    <cellStyle name="Calculation 8 9 7" xfId="16665" xr:uid="{00000000-0005-0000-0000-000036360000}"/>
    <cellStyle name="Calculation 9" xfId="1591" xr:uid="{00000000-0005-0000-0000-000037360000}"/>
    <cellStyle name="Calculation 9 2" xfId="21410" xr:uid="{00000000-0005-0000-0000-000038360000}"/>
    <cellStyle name="Check Cell" xfId="19" builtinId="23" customBuiltin="1"/>
    <cellStyle name="Check Cell 10" xfId="1592" xr:uid="{00000000-0005-0000-0000-00003A360000}"/>
    <cellStyle name="Check Cell 10 2" xfId="21412" xr:uid="{00000000-0005-0000-0000-00003B360000}"/>
    <cellStyle name="Check Cell 11" xfId="1593" xr:uid="{00000000-0005-0000-0000-00003C360000}"/>
    <cellStyle name="Check Cell 11 2" xfId="21413" xr:uid="{00000000-0005-0000-0000-00003D360000}"/>
    <cellStyle name="Check Cell 12" xfId="1594" xr:uid="{00000000-0005-0000-0000-00003E360000}"/>
    <cellStyle name="Check Cell 12 2" xfId="21414" xr:uid="{00000000-0005-0000-0000-00003F360000}"/>
    <cellStyle name="Check Cell 13" xfId="1595" xr:uid="{00000000-0005-0000-0000-000040360000}"/>
    <cellStyle name="Check Cell 13 2" xfId="21415" xr:uid="{00000000-0005-0000-0000-000041360000}"/>
    <cellStyle name="Check Cell 14" xfId="1596" xr:uid="{00000000-0005-0000-0000-000042360000}"/>
    <cellStyle name="Check Cell 14 2" xfId="21416" xr:uid="{00000000-0005-0000-0000-000043360000}"/>
    <cellStyle name="Check Cell 15" xfId="1597" xr:uid="{00000000-0005-0000-0000-000044360000}"/>
    <cellStyle name="Check Cell 15 2" xfId="21417" xr:uid="{00000000-0005-0000-0000-000045360000}"/>
    <cellStyle name="Check Cell 16" xfId="1598" xr:uid="{00000000-0005-0000-0000-000046360000}"/>
    <cellStyle name="Check Cell 16 2" xfId="21418" xr:uid="{00000000-0005-0000-0000-000047360000}"/>
    <cellStyle name="Check Cell 17" xfId="1599" xr:uid="{00000000-0005-0000-0000-000048360000}"/>
    <cellStyle name="Check Cell 17 2" xfId="21419" xr:uid="{00000000-0005-0000-0000-000049360000}"/>
    <cellStyle name="Check Cell 18" xfId="1600" xr:uid="{00000000-0005-0000-0000-00004A360000}"/>
    <cellStyle name="Check Cell 18 2" xfId="21420" xr:uid="{00000000-0005-0000-0000-00004B360000}"/>
    <cellStyle name="Check Cell 19" xfId="1601" xr:uid="{00000000-0005-0000-0000-00004C360000}"/>
    <cellStyle name="Check Cell 19 2" xfId="21421" xr:uid="{00000000-0005-0000-0000-00004D360000}"/>
    <cellStyle name="Check Cell 2" xfId="1602" xr:uid="{00000000-0005-0000-0000-00004E360000}"/>
    <cellStyle name="Check Cell 2 2" xfId="1603" xr:uid="{00000000-0005-0000-0000-00004F360000}"/>
    <cellStyle name="Check Cell 2 2 2" xfId="21423" xr:uid="{00000000-0005-0000-0000-000050360000}"/>
    <cellStyle name="Check Cell 2 3" xfId="1604" xr:uid="{00000000-0005-0000-0000-000051360000}"/>
    <cellStyle name="Check Cell 2 3 2" xfId="21424" xr:uid="{00000000-0005-0000-0000-000052360000}"/>
    <cellStyle name="Check Cell 2 4" xfId="1605" xr:uid="{00000000-0005-0000-0000-000053360000}"/>
    <cellStyle name="Check Cell 2 4 2" xfId="21425" xr:uid="{00000000-0005-0000-0000-000054360000}"/>
    <cellStyle name="Check Cell 2 5" xfId="1606" xr:uid="{00000000-0005-0000-0000-000055360000}"/>
    <cellStyle name="Check Cell 2 5 2" xfId="21426" xr:uid="{00000000-0005-0000-0000-000056360000}"/>
    <cellStyle name="Check Cell 2 6" xfId="21422" xr:uid="{00000000-0005-0000-0000-000057360000}"/>
    <cellStyle name="Check Cell 20" xfId="1607" xr:uid="{00000000-0005-0000-0000-000058360000}"/>
    <cellStyle name="Check Cell 20 2" xfId="21427" xr:uid="{00000000-0005-0000-0000-000059360000}"/>
    <cellStyle name="Check Cell 21" xfId="1608" xr:uid="{00000000-0005-0000-0000-00005A360000}"/>
    <cellStyle name="Check Cell 21 2" xfId="21428" xr:uid="{00000000-0005-0000-0000-00005B360000}"/>
    <cellStyle name="Check Cell 22" xfId="1609" xr:uid="{00000000-0005-0000-0000-00005C360000}"/>
    <cellStyle name="Check Cell 22 2" xfId="21429" xr:uid="{00000000-0005-0000-0000-00005D360000}"/>
    <cellStyle name="Check Cell 23" xfId="1610" xr:uid="{00000000-0005-0000-0000-00005E360000}"/>
    <cellStyle name="Check Cell 23 2" xfId="21430" xr:uid="{00000000-0005-0000-0000-00005F360000}"/>
    <cellStyle name="Check Cell 24" xfId="1611" xr:uid="{00000000-0005-0000-0000-000060360000}"/>
    <cellStyle name="Check Cell 24 2" xfId="21431" xr:uid="{00000000-0005-0000-0000-000061360000}"/>
    <cellStyle name="Check Cell 25" xfId="1612" xr:uid="{00000000-0005-0000-0000-000062360000}"/>
    <cellStyle name="Check Cell 25 2" xfId="21432" xr:uid="{00000000-0005-0000-0000-000063360000}"/>
    <cellStyle name="Check Cell 26" xfId="1613" xr:uid="{00000000-0005-0000-0000-000064360000}"/>
    <cellStyle name="Check Cell 26 2" xfId="21433" xr:uid="{00000000-0005-0000-0000-000065360000}"/>
    <cellStyle name="Check Cell 27" xfId="1614" xr:uid="{00000000-0005-0000-0000-000066360000}"/>
    <cellStyle name="Check Cell 27 2" xfId="21434" xr:uid="{00000000-0005-0000-0000-000067360000}"/>
    <cellStyle name="Check Cell 28" xfId="1615" xr:uid="{00000000-0005-0000-0000-000068360000}"/>
    <cellStyle name="Check Cell 28 2" xfId="21435" xr:uid="{00000000-0005-0000-0000-000069360000}"/>
    <cellStyle name="Check Cell 29" xfId="1616" xr:uid="{00000000-0005-0000-0000-00006A360000}"/>
    <cellStyle name="Check Cell 29 2" xfId="21436" xr:uid="{00000000-0005-0000-0000-00006B360000}"/>
    <cellStyle name="Check Cell 3" xfId="1617" xr:uid="{00000000-0005-0000-0000-00006C360000}"/>
    <cellStyle name="Check Cell 3 2" xfId="21437" xr:uid="{00000000-0005-0000-0000-00006D360000}"/>
    <cellStyle name="Check Cell 30" xfId="1618" xr:uid="{00000000-0005-0000-0000-00006E360000}"/>
    <cellStyle name="Check Cell 30 2" xfId="21438" xr:uid="{00000000-0005-0000-0000-00006F360000}"/>
    <cellStyle name="Check Cell 31" xfId="1619" xr:uid="{00000000-0005-0000-0000-000070360000}"/>
    <cellStyle name="Check Cell 31 2" xfId="21439" xr:uid="{00000000-0005-0000-0000-000071360000}"/>
    <cellStyle name="Check Cell 32" xfId="1620" xr:uid="{00000000-0005-0000-0000-000072360000}"/>
    <cellStyle name="Check Cell 32 2" xfId="21440" xr:uid="{00000000-0005-0000-0000-000073360000}"/>
    <cellStyle name="Check Cell 33" xfId="1621" xr:uid="{00000000-0005-0000-0000-000074360000}"/>
    <cellStyle name="Check Cell 33 2" xfId="21441" xr:uid="{00000000-0005-0000-0000-000075360000}"/>
    <cellStyle name="Check Cell 34" xfId="1622" xr:uid="{00000000-0005-0000-0000-000076360000}"/>
    <cellStyle name="Check Cell 34 2" xfId="21442" xr:uid="{00000000-0005-0000-0000-000077360000}"/>
    <cellStyle name="Check Cell 35" xfId="1623" xr:uid="{00000000-0005-0000-0000-000078360000}"/>
    <cellStyle name="Check Cell 35 2" xfId="21443" xr:uid="{00000000-0005-0000-0000-000079360000}"/>
    <cellStyle name="Check Cell 36" xfId="1624" xr:uid="{00000000-0005-0000-0000-00007A360000}"/>
    <cellStyle name="Check Cell 36 2" xfId="21444" xr:uid="{00000000-0005-0000-0000-00007B360000}"/>
    <cellStyle name="Check Cell 37" xfId="1625" xr:uid="{00000000-0005-0000-0000-00007C360000}"/>
    <cellStyle name="Check Cell 37 2" xfId="21445" xr:uid="{00000000-0005-0000-0000-00007D360000}"/>
    <cellStyle name="Check Cell 38" xfId="1626" xr:uid="{00000000-0005-0000-0000-00007E360000}"/>
    <cellStyle name="Check Cell 38 2" xfId="21446" xr:uid="{00000000-0005-0000-0000-00007F360000}"/>
    <cellStyle name="Check Cell 39" xfId="1627" xr:uid="{00000000-0005-0000-0000-000080360000}"/>
    <cellStyle name="Check Cell 39 2" xfId="21447" xr:uid="{00000000-0005-0000-0000-000081360000}"/>
    <cellStyle name="Check Cell 4" xfId="1628" xr:uid="{00000000-0005-0000-0000-000082360000}"/>
    <cellStyle name="Check Cell 4 2" xfId="21448" xr:uid="{00000000-0005-0000-0000-000083360000}"/>
    <cellStyle name="Check Cell 40" xfId="1629" xr:uid="{00000000-0005-0000-0000-000084360000}"/>
    <cellStyle name="Check Cell 40 2" xfId="21449" xr:uid="{00000000-0005-0000-0000-000085360000}"/>
    <cellStyle name="Check Cell 41" xfId="1630" xr:uid="{00000000-0005-0000-0000-000086360000}"/>
    <cellStyle name="Check Cell 41 2" xfId="21450" xr:uid="{00000000-0005-0000-0000-000087360000}"/>
    <cellStyle name="Check Cell 42" xfId="1631" xr:uid="{00000000-0005-0000-0000-000088360000}"/>
    <cellStyle name="Check Cell 42 2" xfId="21451" xr:uid="{00000000-0005-0000-0000-000089360000}"/>
    <cellStyle name="Check Cell 43" xfId="1632" xr:uid="{00000000-0005-0000-0000-00008A360000}"/>
    <cellStyle name="Check Cell 43 2" xfId="21452" xr:uid="{00000000-0005-0000-0000-00008B360000}"/>
    <cellStyle name="Check Cell 44" xfId="1633" xr:uid="{00000000-0005-0000-0000-00008C360000}"/>
    <cellStyle name="Check Cell 44 2" xfId="21453" xr:uid="{00000000-0005-0000-0000-00008D360000}"/>
    <cellStyle name="Check Cell 45" xfId="1634" xr:uid="{00000000-0005-0000-0000-00008E360000}"/>
    <cellStyle name="Check Cell 45 2" xfId="21454" xr:uid="{00000000-0005-0000-0000-00008F360000}"/>
    <cellStyle name="Check Cell 46" xfId="1635" xr:uid="{00000000-0005-0000-0000-000090360000}"/>
    <cellStyle name="Check Cell 46 2" xfId="21455" xr:uid="{00000000-0005-0000-0000-000091360000}"/>
    <cellStyle name="Check Cell 47" xfId="1636" xr:uid="{00000000-0005-0000-0000-000092360000}"/>
    <cellStyle name="Check Cell 47 2" xfId="21456" xr:uid="{00000000-0005-0000-0000-000093360000}"/>
    <cellStyle name="Check Cell 48" xfId="21411" xr:uid="{00000000-0005-0000-0000-000094360000}"/>
    <cellStyle name="Check Cell 5" xfId="1637" xr:uid="{00000000-0005-0000-0000-000095360000}"/>
    <cellStyle name="Check Cell 5 2" xfId="21457" xr:uid="{00000000-0005-0000-0000-000096360000}"/>
    <cellStyle name="Check Cell 6" xfId="1638" xr:uid="{00000000-0005-0000-0000-000097360000}"/>
    <cellStyle name="Check Cell 6 2" xfId="21458" xr:uid="{00000000-0005-0000-0000-000098360000}"/>
    <cellStyle name="Check Cell 7" xfId="1639" xr:uid="{00000000-0005-0000-0000-000099360000}"/>
    <cellStyle name="Check Cell 7 2" xfId="21459" xr:uid="{00000000-0005-0000-0000-00009A360000}"/>
    <cellStyle name="Check Cell 8" xfId="1640" xr:uid="{00000000-0005-0000-0000-00009B360000}"/>
    <cellStyle name="Check Cell 8 2" xfId="21460" xr:uid="{00000000-0005-0000-0000-00009C360000}"/>
    <cellStyle name="Check Cell 9" xfId="1641" xr:uid="{00000000-0005-0000-0000-00009D360000}"/>
    <cellStyle name="Check Cell 9 2" xfId="21461" xr:uid="{00000000-0005-0000-0000-00009E360000}"/>
    <cellStyle name="Comma" xfId="64210" builtinId="3"/>
    <cellStyle name="Currency 2 2" xfId="1642" xr:uid="{00000000-0005-0000-0000-0000A0360000}"/>
    <cellStyle name="Currency 2 2 2" xfId="1643" xr:uid="{00000000-0005-0000-0000-0000A1360000}"/>
    <cellStyle name="Currency 2 2 2 2" xfId="1644" xr:uid="{00000000-0005-0000-0000-0000A2360000}"/>
    <cellStyle name="Currency 2 2 2 2 2" xfId="1645" xr:uid="{00000000-0005-0000-0000-0000A3360000}"/>
    <cellStyle name="Currency 2 2 2 2 2 2" xfId="21465" xr:uid="{00000000-0005-0000-0000-0000A4360000}"/>
    <cellStyle name="Currency 2 2 2 2 3" xfId="21464" xr:uid="{00000000-0005-0000-0000-0000A5360000}"/>
    <cellStyle name="Currency 2 2 2 3" xfId="1646" xr:uid="{00000000-0005-0000-0000-0000A6360000}"/>
    <cellStyle name="Currency 2 2 2 3 2" xfId="21466" xr:uid="{00000000-0005-0000-0000-0000A7360000}"/>
    <cellStyle name="Currency 2 2 2 4" xfId="21463" xr:uid="{00000000-0005-0000-0000-0000A8360000}"/>
    <cellStyle name="Currency 2 2 3" xfId="1647" xr:uid="{00000000-0005-0000-0000-0000A9360000}"/>
    <cellStyle name="Currency 2 2 3 2" xfId="1648" xr:uid="{00000000-0005-0000-0000-0000AA360000}"/>
    <cellStyle name="Currency 2 2 3 2 2" xfId="21468" xr:uid="{00000000-0005-0000-0000-0000AB360000}"/>
    <cellStyle name="Currency 2 2 3 3" xfId="21467" xr:uid="{00000000-0005-0000-0000-0000AC360000}"/>
    <cellStyle name="Currency 2 2 4" xfId="1649" xr:uid="{00000000-0005-0000-0000-0000AD360000}"/>
    <cellStyle name="Currency 2 2 4 2" xfId="21469" xr:uid="{00000000-0005-0000-0000-0000AE360000}"/>
    <cellStyle name="Currency 2 2 5" xfId="21462" xr:uid="{00000000-0005-0000-0000-0000AF360000}"/>
    <cellStyle name="Currency 2 3" xfId="1650" xr:uid="{00000000-0005-0000-0000-0000B0360000}"/>
    <cellStyle name="Currency 2 3 2" xfId="1651" xr:uid="{00000000-0005-0000-0000-0000B1360000}"/>
    <cellStyle name="Currency 2 3 2 2" xfId="1652" xr:uid="{00000000-0005-0000-0000-0000B2360000}"/>
    <cellStyle name="Currency 2 3 2 2 2" xfId="1653" xr:uid="{00000000-0005-0000-0000-0000B3360000}"/>
    <cellStyle name="Currency 2 3 2 2 2 2" xfId="21473" xr:uid="{00000000-0005-0000-0000-0000B4360000}"/>
    <cellStyle name="Currency 2 3 2 2 3" xfId="21472" xr:uid="{00000000-0005-0000-0000-0000B5360000}"/>
    <cellStyle name="Currency 2 3 2 3" xfId="1654" xr:uid="{00000000-0005-0000-0000-0000B6360000}"/>
    <cellStyle name="Currency 2 3 2 3 2" xfId="21474" xr:uid="{00000000-0005-0000-0000-0000B7360000}"/>
    <cellStyle name="Currency 2 3 2 4" xfId="21471" xr:uid="{00000000-0005-0000-0000-0000B8360000}"/>
    <cellStyle name="Currency 2 3 3" xfId="1655" xr:uid="{00000000-0005-0000-0000-0000B9360000}"/>
    <cellStyle name="Currency 2 3 3 2" xfId="1656" xr:uid="{00000000-0005-0000-0000-0000BA360000}"/>
    <cellStyle name="Currency 2 3 3 2 2" xfId="21476" xr:uid="{00000000-0005-0000-0000-0000BB360000}"/>
    <cellStyle name="Currency 2 3 3 3" xfId="21475" xr:uid="{00000000-0005-0000-0000-0000BC360000}"/>
    <cellStyle name="Currency 2 3 4" xfId="1657" xr:uid="{00000000-0005-0000-0000-0000BD360000}"/>
    <cellStyle name="Currency 2 3 4 2" xfId="21477" xr:uid="{00000000-0005-0000-0000-0000BE360000}"/>
    <cellStyle name="Currency 2 3 5" xfId="21470" xr:uid="{00000000-0005-0000-0000-0000BF360000}"/>
    <cellStyle name="Currency 2 4" xfId="1658" xr:uid="{00000000-0005-0000-0000-0000C0360000}"/>
    <cellStyle name="Currency 2 4 2" xfId="1659" xr:uid="{00000000-0005-0000-0000-0000C1360000}"/>
    <cellStyle name="Currency 2 4 2 2" xfId="1660" xr:uid="{00000000-0005-0000-0000-0000C2360000}"/>
    <cellStyle name="Currency 2 4 2 2 2" xfId="1661" xr:uid="{00000000-0005-0000-0000-0000C3360000}"/>
    <cellStyle name="Currency 2 4 2 2 2 2" xfId="21481" xr:uid="{00000000-0005-0000-0000-0000C4360000}"/>
    <cellStyle name="Currency 2 4 2 2 3" xfId="21480" xr:uid="{00000000-0005-0000-0000-0000C5360000}"/>
    <cellStyle name="Currency 2 4 2 3" xfId="1662" xr:uid="{00000000-0005-0000-0000-0000C6360000}"/>
    <cellStyle name="Currency 2 4 2 3 2" xfId="21482" xr:uid="{00000000-0005-0000-0000-0000C7360000}"/>
    <cellStyle name="Currency 2 4 2 4" xfId="21479" xr:uid="{00000000-0005-0000-0000-0000C8360000}"/>
    <cellStyle name="Currency 2 4 3" xfId="1663" xr:uid="{00000000-0005-0000-0000-0000C9360000}"/>
    <cellStyle name="Currency 2 4 3 2" xfId="1664" xr:uid="{00000000-0005-0000-0000-0000CA360000}"/>
    <cellStyle name="Currency 2 4 3 2 2" xfId="21484" xr:uid="{00000000-0005-0000-0000-0000CB360000}"/>
    <cellStyle name="Currency 2 4 3 3" xfId="21483" xr:uid="{00000000-0005-0000-0000-0000CC360000}"/>
    <cellStyle name="Currency 2 4 4" xfId="1665" xr:uid="{00000000-0005-0000-0000-0000CD360000}"/>
    <cellStyle name="Currency 2 4 4 2" xfId="21485" xr:uid="{00000000-0005-0000-0000-0000CE360000}"/>
    <cellStyle name="Currency 2 4 5" xfId="21478" xr:uid="{00000000-0005-0000-0000-0000CF360000}"/>
    <cellStyle name="Currency 2 5" xfId="1666" xr:uid="{00000000-0005-0000-0000-0000D0360000}"/>
    <cellStyle name="Currency 2 5 2" xfId="1667" xr:uid="{00000000-0005-0000-0000-0000D1360000}"/>
    <cellStyle name="Currency 2 5 2 2" xfId="1668" xr:uid="{00000000-0005-0000-0000-0000D2360000}"/>
    <cellStyle name="Currency 2 5 2 2 2" xfId="1669" xr:uid="{00000000-0005-0000-0000-0000D3360000}"/>
    <cellStyle name="Currency 2 5 2 2 2 2" xfId="21489" xr:uid="{00000000-0005-0000-0000-0000D4360000}"/>
    <cellStyle name="Currency 2 5 2 2 3" xfId="21488" xr:uid="{00000000-0005-0000-0000-0000D5360000}"/>
    <cellStyle name="Currency 2 5 2 3" xfId="1670" xr:uid="{00000000-0005-0000-0000-0000D6360000}"/>
    <cellStyle name="Currency 2 5 2 3 2" xfId="21490" xr:uid="{00000000-0005-0000-0000-0000D7360000}"/>
    <cellStyle name="Currency 2 5 2 4" xfId="21487" xr:uid="{00000000-0005-0000-0000-0000D8360000}"/>
    <cellStyle name="Currency 2 5 3" xfId="1671" xr:uid="{00000000-0005-0000-0000-0000D9360000}"/>
    <cellStyle name="Currency 2 5 3 2" xfId="1672" xr:uid="{00000000-0005-0000-0000-0000DA360000}"/>
    <cellStyle name="Currency 2 5 3 2 2" xfId="21492" xr:uid="{00000000-0005-0000-0000-0000DB360000}"/>
    <cellStyle name="Currency 2 5 3 3" xfId="21491" xr:uid="{00000000-0005-0000-0000-0000DC360000}"/>
    <cellStyle name="Currency 2 5 4" xfId="1673" xr:uid="{00000000-0005-0000-0000-0000DD360000}"/>
    <cellStyle name="Currency 2 5 4 2" xfId="21493" xr:uid="{00000000-0005-0000-0000-0000DE360000}"/>
    <cellStyle name="Currency 2 5 5" xfId="21486" xr:uid="{00000000-0005-0000-0000-0000DF360000}"/>
    <cellStyle name="Explanatory Text" xfId="21" builtinId="53" customBuiltin="1"/>
    <cellStyle name="Explanatory Text 2" xfId="1674" xr:uid="{00000000-0005-0000-0000-0000E1360000}"/>
    <cellStyle name="Explanatory Text 2 2" xfId="1675" xr:uid="{00000000-0005-0000-0000-0000E2360000}"/>
    <cellStyle name="Explanatory Text 2 2 2" xfId="21496" xr:uid="{00000000-0005-0000-0000-0000E3360000}"/>
    <cellStyle name="Explanatory Text 2 3" xfId="1676" xr:uid="{00000000-0005-0000-0000-0000E4360000}"/>
    <cellStyle name="Explanatory Text 2 3 2" xfId="21497" xr:uid="{00000000-0005-0000-0000-0000E5360000}"/>
    <cellStyle name="Explanatory Text 2 4" xfId="1677" xr:uid="{00000000-0005-0000-0000-0000E6360000}"/>
    <cellStyle name="Explanatory Text 2 4 2" xfId="21498" xr:uid="{00000000-0005-0000-0000-0000E7360000}"/>
    <cellStyle name="Explanatory Text 2 5" xfId="1678" xr:uid="{00000000-0005-0000-0000-0000E8360000}"/>
    <cellStyle name="Explanatory Text 2 5 2" xfId="21499" xr:uid="{00000000-0005-0000-0000-0000E9360000}"/>
    <cellStyle name="Explanatory Text 2 6" xfId="21495" xr:uid="{00000000-0005-0000-0000-0000EA360000}"/>
    <cellStyle name="Explanatory Text 3" xfId="1679" xr:uid="{00000000-0005-0000-0000-0000EB360000}"/>
    <cellStyle name="Explanatory Text 3 2" xfId="21500" xr:uid="{00000000-0005-0000-0000-0000EC360000}"/>
    <cellStyle name="Explanatory Text 4" xfId="1680" xr:uid="{00000000-0005-0000-0000-0000ED360000}"/>
    <cellStyle name="Explanatory Text 4 2" xfId="21501" xr:uid="{00000000-0005-0000-0000-0000EE360000}"/>
    <cellStyle name="Explanatory Text 5" xfId="1681" xr:uid="{00000000-0005-0000-0000-0000EF360000}"/>
    <cellStyle name="Explanatory Text 5 2" xfId="21502" xr:uid="{00000000-0005-0000-0000-0000F0360000}"/>
    <cellStyle name="Explanatory Text 6" xfId="1682" xr:uid="{00000000-0005-0000-0000-0000F1360000}"/>
    <cellStyle name="Explanatory Text 6 2" xfId="21503" xr:uid="{00000000-0005-0000-0000-0000F2360000}"/>
    <cellStyle name="Explanatory Text 7" xfId="1683" xr:uid="{00000000-0005-0000-0000-0000F3360000}"/>
    <cellStyle name="Explanatory Text 7 2" xfId="21504" xr:uid="{00000000-0005-0000-0000-0000F4360000}"/>
    <cellStyle name="Explanatory Text 8" xfId="1684" xr:uid="{00000000-0005-0000-0000-0000F5360000}"/>
    <cellStyle name="Explanatory Text 8 2" xfId="21505" xr:uid="{00000000-0005-0000-0000-0000F6360000}"/>
    <cellStyle name="Explanatory Text 9" xfId="21494" xr:uid="{00000000-0005-0000-0000-0000F7360000}"/>
    <cellStyle name="Good" xfId="12" builtinId="26" customBuiltin="1"/>
    <cellStyle name="Good 2" xfId="1685" xr:uid="{00000000-0005-0000-0000-0000F9360000}"/>
    <cellStyle name="Good 2 2" xfId="1686" xr:uid="{00000000-0005-0000-0000-0000FA360000}"/>
    <cellStyle name="Good 2 2 2" xfId="21508" xr:uid="{00000000-0005-0000-0000-0000FB360000}"/>
    <cellStyle name="Good 2 3" xfId="1687" xr:uid="{00000000-0005-0000-0000-0000FC360000}"/>
    <cellStyle name="Good 2 3 2" xfId="21509" xr:uid="{00000000-0005-0000-0000-0000FD360000}"/>
    <cellStyle name="Good 2 4" xfId="1688" xr:uid="{00000000-0005-0000-0000-0000FE360000}"/>
    <cellStyle name="Good 2 4 2" xfId="21510" xr:uid="{00000000-0005-0000-0000-0000FF360000}"/>
    <cellStyle name="Good 2 5" xfId="1689" xr:uid="{00000000-0005-0000-0000-000000370000}"/>
    <cellStyle name="Good 2 5 2" xfId="21511" xr:uid="{00000000-0005-0000-0000-000001370000}"/>
    <cellStyle name="Good 2 6" xfId="21507" xr:uid="{00000000-0005-0000-0000-000002370000}"/>
    <cellStyle name="Good 3" xfId="1690" xr:uid="{00000000-0005-0000-0000-000003370000}"/>
    <cellStyle name="Good 3 2" xfId="21512" xr:uid="{00000000-0005-0000-0000-000004370000}"/>
    <cellStyle name="Good 4" xfId="1691" xr:uid="{00000000-0005-0000-0000-000005370000}"/>
    <cellStyle name="Good 4 2" xfId="21513" xr:uid="{00000000-0005-0000-0000-000006370000}"/>
    <cellStyle name="Good 5" xfId="1692" xr:uid="{00000000-0005-0000-0000-000007370000}"/>
    <cellStyle name="Good 5 2" xfId="21514" xr:uid="{00000000-0005-0000-0000-000008370000}"/>
    <cellStyle name="Good 6" xfId="1693" xr:uid="{00000000-0005-0000-0000-000009370000}"/>
    <cellStyle name="Good 6 2" xfId="21515" xr:uid="{00000000-0005-0000-0000-00000A370000}"/>
    <cellStyle name="Good 7" xfId="1694" xr:uid="{00000000-0005-0000-0000-00000B370000}"/>
    <cellStyle name="Good 7 2" xfId="21516" xr:uid="{00000000-0005-0000-0000-00000C370000}"/>
    <cellStyle name="Good 8" xfId="1695" xr:uid="{00000000-0005-0000-0000-00000D370000}"/>
    <cellStyle name="Good 8 2" xfId="21517" xr:uid="{00000000-0005-0000-0000-00000E370000}"/>
    <cellStyle name="Good 9" xfId="21506" xr:uid="{00000000-0005-0000-0000-00000F370000}"/>
    <cellStyle name="Heading 1" xfId="8" builtinId="16" customBuiltin="1"/>
    <cellStyle name="Heading 1 10" xfId="1696" xr:uid="{00000000-0005-0000-0000-000011370000}"/>
    <cellStyle name="Heading 1 10 2" xfId="21519" xr:uid="{00000000-0005-0000-0000-000012370000}"/>
    <cellStyle name="Heading 1 11" xfId="1697" xr:uid="{00000000-0005-0000-0000-000013370000}"/>
    <cellStyle name="Heading 1 11 2" xfId="21520" xr:uid="{00000000-0005-0000-0000-000014370000}"/>
    <cellStyle name="Heading 1 12" xfId="1698" xr:uid="{00000000-0005-0000-0000-000015370000}"/>
    <cellStyle name="Heading 1 12 2" xfId="21521" xr:uid="{00000000-0005-0000-0000-000016370000}"/>
    <cellStyle name="Heading 1 13" xfId="1699" xr:uid="{00000000-0005-0000-0000-000017370000}"/>
    <cellStyle name="Heading 1 13 2" xfId="1700" xr:uid="{00000000-0005-0000-0000-000018370000}"/>
    <cellStyle name="Heading 1 13 2 2" xfId="21523" xr:uid="{00000000-0005-0000-0000-000019370000}"/>
    <cellStyle name="Heading 1 13 3" xfId="21522" xr:uid="{00000000-0005-0000-0000-00001A370000}"/>
    <cellStyle name="Heading 1 14" xfId="1701" xr:uid="{00000000-0005-0000-0000-00001B370000}"/>
    <cellStyle name="Heading 1 14 2" xfId="1702" xr:uid="{00000000-0005-0000-0000-00001C370000}"/>
    <cellStyle name="Heading 1 14 2 2" xfId="21525" xr:uid="{00000000-0005-0000-0000-00001D370000}"/>
    <cellStyle name="Heading 1 14 3" xfId="21524" xr:uid="{00000000-0005-0000-0000-00001E370000}"/>
    <cellStyle name="Heading 1 15" xfId="1703" xr:uid="{00000000-0005-0000-0000-00001F370000}"/>
    <cellStyle name="Heading 1 15 2" xfId="1704" xr:uid="{00000000-0005-0000-0000-000020370000}"/>
    <cellStyle name="Heading 1 15 2 2" xfId="21527" xr:uid="{00000000-0005-0000-0000-000021370000}"/>
    <cellStyle name="Heading 1 15 3" xfId="21526" xr:uid="{00000000-0005-0000-0000-000022370000}"/>
    <cellStyle name="Heading 1 16" xfId="1705" xr:uid="{00000000-0005-0000-0000-000023370000}"/>
    <cellStyle name="Heading 1 16 2" xfId="1706" xr:uid="{00000000-0005-0000-0000-000024370000}"/>
    <cellStyle name="Heading 1 16 2 2" xfId="21529" xr:uid="{00000000-0005-0000-0000-000025370000}"/>
    <cellStyle name="Heading 1 16 3" xfId="21528" xr:uid="{00000000-0005-0000-0000-000026370000}"/>
    <cellStyle name="Heading 1 17" xfId="1707" xr:uid="{00000000-0005-0000-0000-000027370000}"/>
    <cellStyle name="Heading 1 17 2" xfId="1708" xr:uid="{00000000-0005-0000-0000-000028370000}"/>
    <cellStyle name="Heading 1 17 2 2" xfId="21531" xr:uid="{00000000-0005-0000-0000-000029370000}"/>
    <cellStyle name="Heading 1 17 3" xfId="1709" xr:uid="{00000000-0005-0000-0000-00002A370000}"/>
    <cellStyle name="Heading 1 17 3 2" xfId="1710" xr:uid="{00000000-0005-0000-0000-00002B370000}"/>
    <cellStyle name="Heading 1 17 3 2 2" xfId="21533" xr:uid="{00000000-0005-0000-0000-00002C370000}"/>
    <cellStyle name="Heading 1 17 3 3" xfId="21532" xr:uid="{00000000-0005-0000-0000-00002D370000}"/>
    <cellStyle name="Heading 1 17 4" xfId="21530" xr:uid="{00000000-0005-0000-0000-00002E370000}"/>
    <cellStyle name="Heading 1 18" xfId="1711" xr:uid="{00000000-0005-0000-0000-00002F370000}"/>
    <cellStyle name="Heading 1 18 2" xfId="1712" xr:uid="{00000000-0005-0000-0000-000030370000}"/>
    <cellStyle name="Heading 1 18 2 2" xfId="21535" xr:uid="{00000000-0005-0000-0000-000031370000}"/>
    <cellStyle name="Heading 1 18 3" xfId="21534" xr:uid="{00000000-0005-0000-0000-000032370000}"/>
    <cellStyle name="Heading 1 19" xfId="1713" xr:uid="{00000000-0005-0000-0000-000033370000}"/>
    <cellStyle name="Heading 1 19 2" xfId="21536" xr:uid="{00000000-0005-0000-0000-000034370000}"/>
    <cellStyle name="Heading 1 2" xfId="1714" xr:uid="{00000000-0005-0000-0000-000035370000}"/>
    <cellStyle name="Heading 1 2 2" xfId="1715" xr:uid="{00000000-0005-0000-0000-000036370000}"/>
    <cellStyle name="Heading 1 2 2 2" xfId="21538" xr:uid="{00000000-0005-0000-0000-000037370000}"/>
    <cellStyle name="Heading 1 2 3" xfId="1716" xr:uid="{00000000-0005-0000-0000-000038370000}"/>
    <cellStyle name="Heading 1 2 3 2" xfId="21539" xr:uid="{00000000-0005-0000-0000-000039370000}"/>
    <cellStyle name="Heading 1 2 4" xfId="1717" xr:uid="{00000000-0005-0000-0000-00003A370000}"/>
    <cellStyle name="Heading 1 2 4 2" xfId="21540" xr:uid="{00000000-0005-0000-0000-00003B370000}"/>
    <cellStyle name="Heading 1 2 5" xfId="1718" xr:uid="{00000000-0005-0000-0000-00003C370000}"/>
    <cellStyle name="Heading 1 2 5 2" xfId="21541" xr:uid="{00000000-0005-0000-0000-00003D370000}"/>
    <cellStyle name="Heading 1 2 6" xfId="21537" xr:uid="{00000000-0005-0000-0000-00003E370000}"/>
    <cellStyle name="Heading 1 20" xfId="1719" xr:uid="{00000000-0005-0000-0000-00003F370000}"/>
    <cellStyle name="Heading 1 20 2" xfId="1720" xr:uid="{00000000-0005-0000-0000-000040370000}"/>
    <cellStyle name="Heading 1 20 2 2" xfId="21543" xr:uid="{00000000-0005-0000-0000-000041370000}"/>
    <cellStyle name="Heading 1 20 3" xfId="21542" xr:uid="{00000000-0005-0000-0000-000042370000}"/>
    <cellStyle name="Heading 1 21" xfId="1721" xr:uid="{00000000-0005-0000-0000-000043370000}"/>
    <cellStyle name="Heading 1 21 2" xfId="1722" xr:uid="{00000000-0005-0000-0000-000044370000}"/>
    <cellStyle name="Heading 1 21 2 2" xfId="21545" xr:uid="{00000000-0005-0000-0000-000045370000}"/>
    <cellStyle name="Heading 1 21 3" xfId="21544" xr:uid="{00000000-0005-0000-0000-000046370000}"/>
    <cellStyle name="Heading 1 22" xfId="1723" xr:uid="{00000000-0005-0000-0000-000047370000}"/>
    <cellStyle name="Heading 1 22 2" xfId="1724" xr:uid="{00000000-0005-0000-0000-000048370000}"/>
    <cellStyle name="Heading 1 22 2 2" xfId="21547" xr:uid="{00000000-0005-0000-0000-000049370000}"/>
    <cellStyle name="Heading 1 22 3" xfId="21546" xr:uid="{00000000-0005-0000-0000-00004A370000}"/>
    <cellStyle name="Heading 1 23" xfId="1725" xr:uid="{00000000-0005-0000-0000-00004B370000}"/>
    <cellStyle name="Heading 1 23 2" xfId="1726" xr:uid="{00000000-0005-0000-0000-00004C370000}"/>
    <cellStyle name="Heading 1 23 2 2" xfId="21549" xr:uid="{00000000-0005-0000-0000-00004D370000}"/>
    <cellStyle name="Heading 1 23 3" xfId="21548" xr:uid="{00000000-0005-0000-0000-00004E370000}"/>
    <cellStyle name="Heading 1 24" xfId="1727" xr:uid="{00000000-0005-0000-0000-00004F370000}"/>
    <cellStyle name="Heading 1 24 2" xfId="21550" xr:uid="{00000000-0005-0000-0000-000050370000}"/>
    <cellStyle name="Heading 1 25" xfId="1728" xr:uid="{00000000-0005-0000-0000-000051370000}"/>
    <cellStyle name="Heading 1 25 2" xfId="1729" xr:uid="{00000000-0005-0000-0000-000052370000}"/>
    <cellStyle name="Heading 1 25 2 2" xfId="21552" xr:uid="{00000000-0005-0000-0000-000053370000}"/>
    <cellStyle name="Heading 1 25 3" xfId="21551" xr:uid="{00000000-0005-0000-0000-000054370000}"/>
    <cellStyle name="Heading 1 26" xfId="1730" xr:uid="{00000000-0005-0000-0000-000055370000}"/>
    <cellStyle name="Heading 1 26 2" xfId="21553" xr:uid="{00000000-0005-0000-0000-000056370000}"/>
    <cellStyle name="Heading 1 27" xfId="1731" xr:uid="{00000000-0005-0000-0000-000057370000}"/>
    <cellStyle name="Heading 1 27 2" xfId="1732" xr:uid="{00000000-0005-0000-0000-000058370000}"/>
    <cellStyle name="Heading 1 27 2 2" xfId="21555" xr:uid="{00000000-0005-0000-0000-000059370000}"/>
    <cellStyle name="Heading 1 27 3" xfId="21554" xr:uid="{00000000-0005-0000-0000-00005A370000}"/>
    <cellStyle name="Heading 1 28" xfId="1733" xr:uid="{00000000-0005-0000-0000-00005B370000}"/>
    <cellStyle name="Heading 1 28 2" xfId="1734" xr:uid="{00000000-0005-0000-0000-00005C370000}"/>
    <cellStyle name="Heading 1 28 2 2" xfId="21557" xr:uid="{00000000-0005-0000-0000-00005D370000}"/>
    <cellStyle name="Heading 1 28 3" xfId="21556" xr:uid="{00000000-0005-0000-0000-00005E370000}"/>
    <cellStyle name="Heading 1 29" xfId="1735" xr:uid="{00000000-0005-0000-0000-00005F370000}"/>
    <cellStyle name="Heading 1 29 2" xfId="1736" xr:uid="{00000000-0005-0000-0000-000060370000}"/>
    <cellStyle name="Heading 1 29 2 2" xfId="21559" xr:uid="{00000000-0005-0000-0000-000061370000}"/>
    <cellStyle name="Heading 1 29 3" xfId="21558" xr:uid="{00000000-0005-0000-0000-000062370000}"/>
    <cellStyle name="Heading 1 3" xfId="1737" xr:uid="{00000000-0005-0000-0000-000063370000}"/>
    <cellStyle name="Heading 1 3 2" xfId="21560" xr:uid="{00000000-0005-0000-0000-000064370000}"/>
    <cellStyle name="Heading 1 30" xfId="1738" xr:uid="{00000000-0005-0000-0000-000065370000}"/>
    <cellStyle name="Heading 1 30 2" xfId="1739" xr:uid="{00000000-0005-0000-0000-000066370000}"/>
    <cellStyle name="Heading 1 30 2 2" xfId="21562" xr:uid="{00000000-0005-0000-0000-000067370000}"/>
    <cellStyle name="Heading 1 30 3" xfId="21561" xr:uid="{00000000-0005-0000-0000-000068370000}"/>
    <cellStyle name="Heading 1 31" xfId="1740" xr:uid="{00000000-0005-0000-0000-000069370000}"/>
    <cellStyle name="Heading 1 31 2" xfId="21563" xr:uid="{00000000-0005-0000-0000-00006A370000}"/>
    <cellStyle name="Heading 1 32" xfId="1741" xr:uid="{00000000-0005-0000-0000-00006B370000}"/>
    <cellStyle name="Heading 1 32 2" xfId="1742" xr:uid="{00000000-0005-0000-0000-00006C370000}"/>
    <cellStyle name="Heading 1 32 2 2" xfId="21565" xr:uid="{00000000-0005-0000-0000-00006D370000}"/>
    <cellStyle name="Heading 1 32 3" xfId="21564" xr:uid="{00000000-0005-0000-0000-00006E370000}"/>
    <cellStyle name="Heading 1 33" xfId="1743" xr:uid="{00000000-0005-0000-0000-00006F370000}"/>
    <cellStyle name="Heading 1 33 2" xfId="1744" xr:uid="{00000000-0005-0000-0000-000070370000}"/>
    <cellStyle name="Heading 1 33 2 2" xfId="21567" xr:uid="{00000000-0005-0000-0000-000071370000}"/>
    <cellStyle name="Heading 1 33 3" xfId="21566" xr:uid="{00000000-0005-0000-0000-000072370000}"/>
    <cellStyle name="Heading 1 34" xfId="1745" xr:uid="{00000000-0005-0000-0000-000073370000}"/>
    <cellStyle name="Heading 1 34 2" xfId="1746" xr:uid="{00000000-0005-0000-0000-000074370000}"/>
    <cellStyle name="Heading 1 34 2 2" xfId="21569" xr:uid="{00000000-0005-0000-0000-000075370000}"/>
    <cellStyle name="Heading 1 34 3" xfId="21568" xr:uid="{00000000-0005-0000-0000-000076370000}"/>
    <cellStyle name="Heading 1 35" xfId="1747" xr:uid="{00000000-0005-0000-0000-000077370000}"/>
    <cellStyle name="Heading 1 35 2" xfId="1748" xr:uid="{00000000-0005-0000-0000-000078370000}"/>
    <cellStyle name="Heading 1 35 2 2" xfId="21571" xr:uid="{00000000-0005-0000-0000-000079370000}"/>
    <cellStyle name="Heading 1 35 3" xfId="21570" xr:uid="{00000000-0005-0000-0000-00007A370000}"/>
    <cellStyle name="Heading 1 36" xfId="1749" xr:uid="{00000000-0005-0000-0000-00007B370000}"/>
    <cellStyle name="Heading 1 36 2" xfId="1750" xr:uid="{00000000-0005-0000-0000-00007C370000}"/>
    <cellStyle name="Heading 1 36 2 2" xfId="21573" xr:uid="{00000000-0005-0000-0000-00007D370000}"/>
    <cellStyle name="Heading 1 36 3" xfId="21572" xr:uid="{00000000-0005-0000-0000-00007E370000}"/>
    <cellStyle name="Heading 1 37" xfId="1751" xr:uid="{00000000-0005-0000-0000-00007F370000}"/>
    <cellStyle name="Heading 1 37 2" xfId="21574" xr:uid="{00000000-0005-0000-0000-000080370000}"/>
    <cellStyle name="Heading 1 38" xfId="1752" xr:uid="{00000000-0005-0000-0000-000081370000}"/>
    <cellStyle name="Heading 1 38 2" xfId="1753" xr:uid="{00000000-0005-0000-0000-000082370000}"/>
    <cellStyle name="Heading 1 38 2 2" xfId="21576" xr:uid="{00000000-0005-0000-0000-000083370000}"/>
    <cellStyle name="Heading 1 38 3" xfId="21575" xr:uid="{00000000-0005-0000-0000-000084370000}"/>
    <cellStyle name="Heading 1 39" xfId="1754" xr:uid="{00000000-0005-0000-0000-000085370000}"/>
    <cellStyle name="Heading 1 39 2" xfId="1755" xr:uid="{00000000-0005-0000-0000-000086370000}"/>
    <cellStyle name="Heading 1 39 2 2" xfId="21578" xr:uid="{00000000-0005-0000-0000-000087370000}"/>
    <cellStyle name="Heading 1 39 3" xfId="21577" xr:uid="{00000000-0005-0000-0000-000088370000}"/>
    <cellStyle name="Heading 1 4" xfId="1756" xr:uid="{00000000-0005-0000-0000-000089370000}"/>
    <cellStyle name="Heading 1 4 2" xfId="21579" xr:uid="{00000000-0005-0000-0000-00008A370000}"/>
    <cellStyle name="Heading 1 40" xfId="1757" xr:uid="{00000000-0005-0000-0000-00008B370000}"/>
    <cellStyle name="Heading 1 40 2" xfId="1758" xr:uid="{00000000-0005-0000-0000-00008C370000}"/>
    <cellStyle name="Heading 1 40 2 2" xfId="21581" xr:uid="{00000000-0005-0000-0000-00008D370000}"/>
    <cellStyle name="Heading 1 40 3" xfId="21580" xr:uid="{00000000-0005-0000-0000-00008E370000}"/>
    <cellStyle name="Heading 1 41" xfId="1759" xr:uid="{00000000-0005-0000-0000-00008F370000}"/>
    <cellStyle name="Heading 1 41 2" xfId="1760" xr:uid="{00000000-0005-0000-0000-000090370000}"/>
    <cellStyle name="Heading 1 41 2 2" xfId="21583" xr:uid="{00000000-0005-0000-0000-000091370000}"/>
    <cellStyle name="Heading 1 41 3" xfId="21582" xr:uid="{00000000-0005-0000-0000-000092370000}"/>
    <cellStyle name="Heading 1 42" xfId="1761" xr:uid="{00000000-0005-0000-0000-000093370000}"/>
    <cellStyle name="Heading 1 42 2" xfId="21584" xr:uid="{00000000-0005-0000-0000-000094370000}"/>
    <cellStyle name="Heading 1 43" xfId="1762" xr:uid="{00000000-0005-0000-0000-000095370000}"/>
    <cellStyle name="Heading 1 43 2" xfId="1763" xr:uid="{00000000-0005-0000-0000-000096370000}"/>
    <cellStyle name="Heading 1 43 2 2" xfId="21586" xr:uid="{00000000-0005-0000-0000-000097370000}"/>
    <cellStyle name="Heading 1 43 3" xfId="21585" xr:uid="{00000000-0005-0000-0000-000098370000}"/>
    <cellStyle name="Heading 1 44" xfId="1764" xr:uid="{00000000-0005-0000-0000-000099370000}"/>
    <cellStyle name="Heading 1 44 2" xfId="21587" xr:uid="{00000000-0005-0000-0000-00009A370000}"/>
    <cellStyle name="Heading 1 45" xfId="1765" xr:uid="{00000000-0005-0000-0000-00009B370000}"/>
    <cellStyle name="Heading 1 45 2" xfId="21588" xr:uid="{00000000-0005-0000-0000-00009C370000}"/>
    <cellStyle name="Heading 1 46" xfId="1766" xr:uid="{00000000-0005-0000-0000-00009D370000}"/>
    <cellStyle name="Heading 1 46 2" xfId="21589" xr:uid="{00000000-0005-0000-0000-00009E370000}"/>
    <cellStyle name="Heading 1 47" xfId="1767" xr:uid="{00000000-0005-0000-0000-00009F370000}"/>
    <cellStyle name="Heading 1 47 2" xfId="21590" xr:uid="{00000000-0005-0000-0000-0000A0370000}"/>
    <cellStyle name="Heading 1 48" xfId="21518" xr:uid="{00000000-0005-0000-0000-0000A1370000}"/>
    <cellStyle name="Heading 1 5" xfId="1768" xr:uid="{00000000-0005-0000-0000-0000A2370000}"/>
    <cellStyle name="Heading 1 5 2" xfId="21591" xr:uid="{00000000-0005-0000-0000-0000A3370000}"/>
    <cellStyle name="Heading 1 6" xfId="1769" xr:uid="{00000000-0005-0000-0000-0000A4370000}"/>
    <cellStyle name="Heading 1 6 2" xfId="21592" xr:uid="{00000000-0005-0000-0000-0000A5370000}"/>
    <cellStyle name="Heading 1 7" xfId="1770" xr:uid="{00000000-0005-0000-0000-0000A6370000}"/>
    <cellStyle name="Heading 1 7 2" xfId="21593" xr:uid="{00000000-0005-0000-0000-0000A7370000}"/>
    <cellStyle name="Heading 1 8" xfId="1771" xr:uid="{00000000-0005-0000-0000-0000A8370000}"/>
    <cellStyle name="Heading 1 8 2" xfId="21594" xr:uid="{00000000-0005-0000-0000-0000A9370000}"/>
    <cellStyle name="Heading 1 9" xfId="1772" xr:uid="{00000000-0005-0000-0000-0000AA370000}"/>
    <cellStyle name="Heading 1 9 2" xfId="21595" xr:uid="{00000000-0005-0000-0000-0000AB370000}"/>
    <cellStyle name="Heading 2" xfId="9" builtinId="17" customBuiltin="1"/>
    <cellStyle name="Heading 2 10" xfId="1773" xr:uid="{00000000-0005-0000-0000-0000AD370000}"/>
    <cellStyle name="Heading 2 10 2" xfId="21597" xr:uid="{00000000-0005-0000-0000-0000AE370000}"/>
    <cellStyle name="Heading 2 11" xfId="1774" xr:uid="{00000000-0005-0000-0000-0000AF370000}"/>
    <cellStyle name="Heading 2 11 2" xfId="21598" xr:uid="{00000000-0005-0000-0000-0000B0370000}"/>
    <cellStyle name="Heading 2 12" xfId="1775" xr:uid="{00000000-0005-0000-0000-0000B1370000}"/>
    <cellStyle name="Heading 2 12 2" xfId="21599" xr:uid="{00000000-0005-0000-0000-0000B2370000}"/>
    <cellStyle name="Heading 2 13" xfId="1776" xr:uid="{00000000-0005-0000-0000-0000B3370000}"/>
    <cellStyle name="Heading 2 13 2" xfId="21600" xr:uid="{00000000-0005-0000-0000-0000B4370000}"/>
    <cellStyle name="Heading 2 14" xfId="1777" xr:uid="{00000000-0005-0000-0000-0000B5370000}"/>
    <cellStyle name="Heading 2 14 2" xfId="21601" xr:uid="{00000000-0005-0000-0000-0000B6370000}"/>
    <cellStyle name="Heading 2 15" xfId="1778" xr:uid="{00000000-0005-0000-0000-0000B7370000}"/>
    <cellStyle name="Heading 2 15 2" xfId="21602" xr:uid="{00000000-0005-0000-0000-0000B8370000}"/>
    <cellStyle name="Heading 2 16" xfId="1779" xr:uid="{00000000-0005-0000-0000-0000B9370000}"/>
    <cellStyle name="Heading 2 16 2" xfId="21603" xr:uid="{00000000-0005-0000-0000-0000BA370000}"/>
    <cellStyle name="Heading 2 17" xfId="1780" xr:uid="{00000000-0005-0000-0000-0000BB370000}"/>
    <cellStyle name="Heading 2 17 2" xfId="21604" xr:uid="{00000000-0005-0000-0000-0000BC370000}"/>
    <cellStyle name="Heading 2 18" xfId="1781" xr:uid="{00000000-0005-0000-0000-0000BD370000}"/>
    <cellStyle name="Heading 2 18 2" xfId="21605" xr:uid="{00000000-0005-0000-0000-0000BE370000}"/>
    <cellStyle name="Heading 2 19" xfId="1782" xr:uid="{00000000-0005-0000-0000-0000BF370000}"/>
    <cellStyle name="Heading 2 19 2" xfId="21606" xr:uid="{00000000-0005-0000-0000-0000C0370000}"/>
    <cellStyle name="Heading 2 2" xfId="1783" xr:uid="{00000000-0005-0000-0000-0000C1370000}"/>
    <cellStyle name="Heading 2 2 2" xfId="1784" xr:uid="{00000000-0005-0000-0000-0000C2370000}"/>
    <cellStyle name="Heading 2 2 2 2" xfId="21608" xr:uid="{00000000-0005-0000-0000-0000C3370000}"/>
    <cellStyle name="Heading 2 2 3" xfId="1785" xr:uid="{00000000-0005-0000-0000-0000C4370000}"/>
    <cellStyle name="Heading 2 2 3 2" xfId="21609" xr:uid="{00000000-0005-0000-0000-0000C5370000}"/>
    <cellStyle name="Heading 2 2 4" xfId="1786" xr:uid="{00000000-0005-0000-0000-0000C6370000}"/>
    <cellStyle name="Heading 2 2 4 2" xfId="21610" xr:uid="{00000000-0005-0000-0000-0000C7370000}"/>
    <cellStyle name="Heading 2 2 5" xfId="1787" xr:uid="{00000000-0005-0000-0000-0000C8370000}"/>
    <cellStyle name="Heading 2 2 5 2" xfId="21611" xr:uid="{00000000-0005-0000-0000-0000C9370000}"/>
    <cellStyle name="Heading 2 2 6" xfId="21607" xr:uid="{00000000-0005-0000-0000-0000CA370000}"/>
    <cellStyle name="Heading 2 20" xfId="1788" xr:uid="{00000000-0005-0000-0000-0000CB370000}"/>
    <cellStyle name="Heading 2 20 2" xfId="21612" xr:uid="{00000000-0005-0000-0000-0000CC370000}"/>
    <cellStyle name="Heading 2 21" xfId="1789" xr:uid="{00000000-0005-0000-0000-0000CD370000}"/>
    <cellStyle name="Heading 2 21 2" xfId="21613" xr:uid="{00000000-0005-0000-0000-0000CE370000}"/>
    <cellStyle name="Heading 2 22" xfId="1790" xr:uid="{00000000-0005-0000-0000-0000CF370000}"/>
    <cellStyle name="Heading 2 22 2" xfId="21614" xr:uid="{00000000-0005-0000-0000-0000D0370000}"/>
    <cellStyle name="Heading 2 23" xfId="1791" xr:uid="{00000000-0005-0000-0000-0000D1370000}"/>
    <cellStyle name="Heading 2 23 2" xfId="21615" xr:uid="{00000000-0005-0000-0000-0000D2370000}"/>
    <cellStyle name="Heading 2 24" xfId="1792" xr:uid="{00000000-0005-0000-0000-0000D3370000}"/>
    <cellStyle name="Heading 2 24 2" xfId="21616" xr:uid="{00000000-0005-0000-0000-0000D4370000}"/>
    <cellStyle name="Heading 2 25" xfId="1793" xr:uid="{00000000-0005-0000-0000-0000D5370000}"/>
    <cellStyle name="Heading 2 25 2" xfId="21617" xr:uid="{00000000-0005-0000-0000-0000D6370000}"/>
    <cellStyle name="Heading 2 26" xfId="1794" xr:uid="{00000000-0005-0000-0000-0000D7370000}"/>
    <cellStyle name="Heading 2 26 2" xfId="21618" xr:uid="{00000000-0005-0000-0000-0000D8370000}"/>
    <cellStyle name="Heading 2 27" xfId="1795" xr:uid="{00000000-0005-0000-0000-0000D9370000}"/>
    <cellStyle name="Heading 2 27 2" xfId="21619" xr:uid="{00000000-0005-0000-0000-0000DA370000}"/>
    <cellStyle name="Heading 2 28" xfId="1796" xr:uid="{00000000-0005-0000-0000-0000DB370000}"/>
    <cellStyle name="Heading 2 28 2" xfId="21620" xr:uid="{00000000-0005-0000-0000-0000DC370000}"/>
    <cellStyle name="Heading 2 29" xfId="1797" xr:uid="{00000000-0005-0000-0000-0000DD370000}"/>
    <cellStyle name="Heading 2 29 2" xfId="21621" xr:uid="{00000000-0005-0000-0000-0000DE370000}"/>
    <cellStyle name="Heading 2 3" xfId="1798" xr:uid="{00000000-0005-0000-0000-0000DF370000}"/>
    <cellStyle name="Heading 2 3 2" xfId="21622" xr:uid="{00000000-0005-0000-0000-0000E0370000}"/>
    <cellStyle name="Heading 2 30" xfId="1799" xr:uid="{00000000-0005-0000-0000-0000E1370000}"/>
    <cellStyle name="Heading 2 30 2" xfId="21623" xr:uid="{00000000-0005-0000-0000-0000E2370000}"/>
    <cellStyle name="Heading 2 31" xfId="1800" xr:uid="{00000000-0005-0000-0000-0000E3370000}"/>
    <cellStyle name="Heading 2 31 2" xfId="21624" xr:uid="{00000000-0005-0000-0000-0000E4370000}"/>
    <cellStyle name="Heading 2 32" xfId="1801" xr:uid="{00000000-0005-0000-0000-0000E5370000}"/>
    <cellStyle name="Heading 2 32 2" xfId="21625" xr:uid="{00000000-0005-0000-0000-0000E6370000}"/>
    <cellStyle name="Heading 2 33" xfId="1802" xr:uid="{00000000-0005-0000-0000-0000E7370000}"/>
    <cellStyle name="Heading 2 33 2" xfId="21626" xr:uid="{00000000-0005-0000-0000-0000E8370000}"/>
    <cellStyle name="Heading 2 34" xfId="1803" xr:uid="{00000000-0005-0000-0000-0000E9370000}"/>
    <cellStyle name="Heading 2 34 2" xfId="21627" xr:uid="{00000000-0005-0000-0000-0000EA370000}"/>
    <cellStyle name="Heading 2 35" xfId="1804" xr:uid="{00000000-0005-0000-0000-0000EB370000}"/>
    <cellStyle name="Heading 2 35 2" xfId="21628" xr:uid="{00000000-0005-0000-0000-0000EC370000}"/>
    <cellStyle name="Heading 2 36" xfId="1805" xr:uid="{00000000-0005-0000-0000-0000ED370000}"/>
    <cellStyle name="Heading 2 36 2" xfId="21629" xr:uid="{00000000-0005-0000-0000-0000EE370000}"/>
    <cellStyle name="Heading 2 37" xfId="1806" xr:uid="{00000000-0005-0000-0000-0000EF370000}"/>
    <cellStyle name="Heading 2 37 2" xfId="21630" xr:uid="{00000000-0005-0000-0000-0000F0370000}"/>
    <cellStyle name="Heading 2 38" xfId="1807" xr:uid="{00000000-0005-0000-0000-0000F1370000}"/>
    <cellStyle name="Heading 2 38 2" xfId="21631" xr:uid="{00000000-0005-0000-0000-0000F2370000}"/>
    <cellStyle name="Heading 2 39" xfId="1808" xr:uid="{00000000-0005-0000-0000-0000F3370000}"/>
    <cellStyle name="Heading 2 39 2" xfId="21632" xr:uid="{00000000-0005-0000-0000-0000F4370000}"/>
    <cellStyle name="Heading 2 4" xfId="1809" xr:uid="{00000000-0005-0000-0000-0000F5370000}"/>
    <cellStyle name="Heading 2 4 2" xfId="21633" xr:uid="{00000000-0005-0000-0000-0000F6370000}"/>
    <cellStyle name="Heading 2 40" xfId="1810" xr:uid="{00000000-0005-0000-0000-0000F7370000}"/>
    <cellStyle name="Heading 2 40 2" xfId="21634" xr:uid="{00000000-0005-0000-0000-0000F8370000}"/>
    <cellStyle name="Heading 2 41" xfId="1811" xr:uid="{00000000-0005-0000-0000-0000F9370000}"/>
    <cellStyle name="Heading 2 41 2" xfId="21635" xr:uid="{00000000-0005-0000-0000-0000FA370000}"/>
    <cellStyle name="Heading 2 42" xfId="1812" xr:uid="{00000000-0005-0000-0000-0000FB370000}"/>
    <cellStyle name="Heading 2 42 2" xfId="21636" xr:uid="{00000000-0005-0000-0000-0000FC370000}"/>
    <cellStyle name="Heading 2 43" xfId="1813" xr:uid="{00000000-0005-0000-0000-0000FD370000}"/>
    <cellStyle name="Heading 2 43 2" xfId="21637" xr:uid="{00000000-0005-0000-0000-0000FE370000}"/>
    <cellStyle name="Heading 2 44" xfId="1814" xr:uid="{00000000-0005-0000-0000-0000FF370000}"/>
    <cellStyle name="Heading 2 44 2" xfId="21638" xr:uid="{00000000-0005-0000-0000-000000380000}"/>
    <cellStyle name="Heading 2 45" xfId="1815" xr:uid="{00000000-0005-0000-0000-000001380000}"/>
    <cellStyle name="Heading 2 45 2" xfId="21639" xr:uid="{00000000-0005-0000-0000-000002380000}"/>
    <cellStyle name="Heading 2 46" xfId="1816" xr:uid="{00000000-0005-0000-0000-000003380000}"/>
    <cellStyle name="Heading 2 46 2" xfId="21640" xr:uid="{00000000-0005-0000-0000-000004380000}"/>
    <cellStyle name="Heading 2 47" xfId="1817" xr:uid="{00000000-0005-0000-0000-000005380000}"/>
    <cellStyle name="Heading 2 47 2" xfId="21641" xr:uid="{00000000-0005-0000-0000-000006380000}"/>
    <cellStyle name="Heading 2 48" xfId="21596" xr:uid="{00000000-0005-0000-0000-000007380000}"/>
    <cellStyle name="Heading 2 5" xfId="1818" xr:uid="{00000000-0005-0000-0000-000008380000}"/>
    <cellStyle name="Heading 2 5 2" xfId="21642" xr:uid="{00000000-0005-0000-0000-000009380000}"/>
    <cellStyle name="Heading 2 6" xfId="1819" xr:uid="{00000000-0005-0000-0000-00000A380000}"/>
    <cellStyle name="Heading 2 6 2" xfId="21643" xr:uid="{00000000-0005-0000-0000-00000B380000}"/>
    <cellStyle name="Heading 2 7" xfId="1820" xr:uid="{00000000-0005-0000-0000-00000C380000}"/>
    <cellStyle name="Heading 2 7 2" xfId="21644" xr:uid="{00000000-0005-0000-0000-00000D380000}"/>
    <cellStyle name="Heading 2 8" xfId="1821" xr:uid="{00000000-0005-0000-0000-00000E380000}"/>
    <cellStyle name="Heading 2 8 2" xfId="21645" xr:uid="{00000000-0005-0000-0000-00000F380000}"/>
    <cellStyle name="Heading 2 9" xfId="1822" xr:uid="{00000000-0005-0000-0000-000010380000}"/>
    <cellStyle name="Heading 2 9 2" xfId="21646" xr:uid="{00000000-0005-0000-0000-000011380000}"/>
    <cellStyle name="Heading 3" xfId="10" builtinId="18" customBuiltin="1"/>
    <cellStyle name="Heading 3 10" xfId="1823" xr:uid="{00000000-0005-0000-0000-000013380000}"/>
    <cellStyle name="Heading 3 10 2" xfId="21648" xr:uid="{00000000-0005-0000-0000-000014380000}"/>
    <cellStyle name="Heading 3 11" xfId="1824" xr:uid="{00000000-0005-0000-0000-000015380000}"/>
    <cellStyle name="Heading 3 11 2" xfId="21649" xr:uid="{00000000-0005-0000-0000-000016380000}"/>
    <cellStyle name="Heading 3 12" xfId="1825" xr:uid="{00000000-0005-0000-0000-000017380000}"/>
    <cellStyle name="Heading 3 12 2" xfId="21650" xr:uid="{00000000-0005-0000-0000-000018380000}"/>
    <cellStyle name="Heading 3 13" xfId="1826" xr:uid="{00000000-0005-0000-0000-000019380000}"/>
    <cellStyle name="Heading 3 13 2" xfId="1827" xr:uid="{00000000-0005-0000-0000-00001A380000}"/>
    <cellStyle name="Heading 3 13 2 2" xfId="21652" xr:uid="{00000000-0005-0000-0000-00001B380000}"/>
    <cellStyle name="Heading 3 13 3" xfId="21651" xr:uid="{00000000-0005-0000-0000-00001C380000}"/>
    <cellStyle name="Heading 3 14" xfId="1828" xr:uid="{00000000-0005-0000-0000-00001D380000}"/>
    <cellStyle name="Heading 3 14 2" xfId="1829" xr:uid="{00000000-0005-0000-0000-00001E380000}"/>
    <cellStyle name="Heading 3 14 2 2" xfId="21654" xr:uid="{00000000-0005-0000-0000-00001F380000}"/>
    <cellStyle name="Heading 3 14 3" xfId="21653" xr:uid="{00000000-0005-0000-0000-000020380000}"/>
    <cellStyle name="Heading 3 15" xfId="1830" xr:uid="{00000000-0005-0000-0000-000021380000}"/>
    <cellStyle name="Heading 3 15 2" xfId="1831" xr:uid="{00000000-0005-0000-0000-000022380000}"/>
    <cellStyle name="Heading 3 15 2 2" xfId="21656" xr:uid="{00000000-0005-0000-0000-000023380000}"/>
    <cellStyle name="Heading 3 15 3" xfId="21655" xr:uid="{00000000-0005-0000-0000-000024380000}"/>
    <cellStyle name="Heading 3 16" xfId="1832" xr:uid="{00000000-0005-0000-0000-000025380000}"/>
    <cellStyle name="Heading 3 16 2" xfId="1833" xr:uid="{00000000-0005-0000-0000-000026380000}"/>
    <cellStyle name="Heading 3 16 2 2" xfId="21658" xr:uid="{00000000-0005-0000-0000-000027380000}"/>
    <cellStyle name="Heading 3 16 3" xfId="21657" xr:uid="{00000000-0005-0000-0000-000028380000}"/>
    <cellStyle name="Heading 3 17" xfId="1834" xr:uid="{00000000-0005-0000-0000-000029380000}"/>
    <cellStyle name="Heading 3 17 2" xfId="1835" xr:uid="{00000000-0005-0000-0000-00002A380000}"/>
    <cellStyle name="Heading 3 17 2 2" xfId="21660" xr:uid="{00000000-0005-0000-0000-00002B380000}"/>
    <cellStyle name="Heading 3 17 3" xfId="1836" xr:uid="{00000000-0005-0000-0000-00002C380000}"/>
    <cellStyle name="Heading 3 17 3 2" xfId="1837" xr:uid="{00000000-0005-0000-0000-00002D380000}"/>
    <cellStyle name="Heading 3 17 3 2 2" xfId="21662" xr:uid="{00000000-0005-0000-0000-00002E380000}"/>
    <cellStyle name="Heading 3 17 3 3" xfId="21661" xr:uid="{00000000-0005-0000-0000-00002F380000}"/>
    <cellStyle name="Heading 3 17 4" xfId="21659" xr:uid="{00000000-0005-0000-0000-000030380000}"/>
    <cellStyle name="Heading 3 18" xfId="1838" xr:uid="{00000000-0005-0000-0000-000031380000}"/>
    <cellStyle name="Heading 3 18 2" xfId="1839" xr:uid="{00000000-0005-0000-0000-000032380000}"/>
    <cellStyle name="Heading 3 18 2 2" xfId="21664" xr:uid="{00000000-0005-0000-0000-000033380000}"/>
    <cellStyle name="Heading 3 18 3" xfId="21663" xr:uid="{00000000-0005-0000-0000-000034380000}"/>
    <cellStyle name="Heading 3 19" xfId="1840" xr:uid="{00000000-0005-0000-0000-000035380000}"/>
    <cellStyle name="Heading 3 19 2" xfId="21665" xr:uid="{00000000-0005-0000-0000-000036380000}"/>
    <cellStyle name="Heading 3 2" xfId="1841" xr:uid="{00000000-0005-0000-0000-000037380000}"/>
    <cellStyle name="Heading 3 2 2" xfId="1842" xr:uid="{00000000-0005-0000-0000-000038380000}"/>
    <cellStyle name="Heading 3 2 2 2" xfId="21667" xr:uid="{00000000-0005-0000-0000-000039380000}"/>
    <cellStyle name="Heading 3 2 3" xfId="1843" xr:uid="{00000000-0005-0000-0000-00003A380000}"/>
    <cellStyle name="Heading 3 2 3 2" xfId="21668" xr:uid="{00000000-0005-0000-0000-00003B380000}"/>
    <cellStyle name="Heading 3 2 4" xfId="1844" xr:uid="{00000000-0005-0000-0000-00003C380000}"/>
    <cellStyle name="Heading 3 2 4 2" xfId="21669" xr:uid="{00000000-0005-0000-0000-00003D380000}"/>
    <cellStyle name="Heading 3 2 5" xfId="1845" xr:uid="{00000000-0005-0000-0000-00003E380000}"/>
    <cellStyle name="Heading 3 2 5 2" xfId="21670" xr:uid="{00000000-0005-0000-0000-00003F380000}"/>
    <cellStyle name="Heading 3 2 6" xfId="21666" xr:uid="{00000000-0005-0000-0000-000040380000}"/>
    <cellStyle name="Heading 3 20" xfId="1846" xr:uid="{00000000-0005-0000-0000-000041380000}"/>
    <cellStyle name="Heading 3 20 2" xfId="1847" xr:uid="{00000000-0005-0000-0000-000042380000}"/>
    <cellStyle name="Heading 3 20 2 2" xfId="21672" xr:uid="{00000000-0005-0000-0000-000043380000}"/>
    <cellStyle name="Heading 3 20 3" xfId="21671" xr:uid="{00000000-0005-0000-0000-000044380000}"/>
    <cellStyle name="Heading 3 21" xfId="1848" xr:uid="{00000000-0005-0000-0000-000045380000}"/>
    <cellStyle name="Heading 3 21 2" xfId="1849" xr:uid="{00000000-0005-0000-0000-000046380000}"/>
    <cellStyle name="Heading 3 21 2 2" xfId="21674" xr:uid="{00000000-0005-0000-0000-000047380000}"/>
    <cellStyle name="Heading 3 21 3" xfId="21673" xr:uid="{00000000-0005-0000-0000-000048380000}"/>
    <cellStyle name="Heading 3 22" xfId="1850" xr:uid="{00000000-0005-0000-0000-000049380000}"/>
    <cellStyle name="Heading 3 22 2" xfId="1851" xr:uid="{00000000-0005-0000-0000-00004A380000}"/>
    <cellStyle name="Heading 3 22 2 2" xfId="21676" xr:uid="{00000000-0005-0000-0000-00004B380000}"/>
    <cellStyle name="Heading 3 22 3" xfId="21675" xr:uid="{00000000-0005-0000-0000-00004C380000}"/>
    <cellStyle name="Heading 3 23" xfId="1852" xr:uid="{00000000-0005-0000-0000-00004D380000}"/>
    <cellStyle name="Heading 3 23 2" xfId="1853" xr:uid="{00000000-0005-0000-0000-00004E380000}"/>
    <cellStyle name="Heading 3 23 2 2" xfId="21678" xr:uid="{00000000-0005-0000-0000-00004F380000}"/>
    <cellStyle name="Heading 3 23 3" xfId="21677" xr:uid="{00000000-0005-0000-0000-000050380000}"/>
    <cellStyle name="Heading 3 24" xfId="1854" xr:uid="{00000000-0005-0000-0000-000051380000}"/>
    <cellStyle name="Heading 3 24 2" xfId="21679" xr:uid="{00000000-0005-0000-0000-000052380000}"/>
    <cellStyle name="Heading 3 25" xfId="1855" xr:uid="{00000000-0005-0000-0000-000053380000}"/>
    <cellStyle name="Heading 3 25 2" xfId="1856" xr:uid="{00000000-0005-0000-0000-000054380000}"/>
    <cellStyle name="Heading 3 25 2 2" xfId="21681" xr:uid="{00000000-0005-0000-0000-000055380000}"/>
    <cellStyle name="Heading 3 25 3" xfId="21680" xr:uid="{00000000-0005-0000-0000-000056380000}"/>
    <cellStyle name="Heading 3 26" xfId="1857" xr:uid="{00000000-0005-0000-0000-000057380000}"/>
    <cellStyle name="Heading 3 26 2" xfId="21682" xr:uid="{00000000-0005-0000-0000-000058380000}"/>
    <cellStyle name="Heading 3 27" xfId="1858" xr:uid="{00000000-0005-0000-0000-000059380000}"/>
    <cellStyle name="Heading 3 27 2" xfId="1859" xr:uid="{00000000-0005-0000-0000-00005A380000}"/>
    <cellStyle name="Heading 3 27 2 2" xfId="21684" xr:uid="{00000000-0005-0000-0000-00005B380000}"/>
    <cellStyle name="Heading 3 27 3" xfId="21683" xr:uid="{00000000-0005-0000-0000-00005C380000}"/>
    <cellStyle name="Heading 3 28" xfId="1860" xr:uid="{00000000-0005-0000-0000-00005D380000}"/>
    <cellStyle name="Heading 3 28 2" xfId="1861" xr:uid="{00000000-0005-0000-0000-00005E380000}"/>
    <cellStyle name="Heading 3 28 2 2" xfId="21686" xr:uid="{00000000-0005-0000-0000-00005F380000}"/>
    <cellStyle name="Heading 3 28 3" xfId="21685" xr:uid="{00000000-0005-0000-0000-000060380000}"/>
    <cellStyle name="Heading 3 29" xfId="1862" xr:uid="{00000000-0005-0000-0000-000061380000}"/>
    <cellStyle name="Heading 3 29 2" xfId="1863" xr:uid="{00000000-0005-0000-0000-000062380000}"/>
    <cellStyle name="Heading 3 29 2 2" xfId="21688" xr:uid="{00000000-0005-0000-0000-000063380000}"/>
    <cellStyle name="Heading 3 29 3" xfId="21687" xr:uid="{00000000-0005-0000-0000-000064380000}"/>
    <cellStyle name="Heading 3 3" xfId="1864" xr:uid="{00000000-0005-0000-0000-000065380000}"/>
    <cellStyle name="Heading 3 3 2" xfId="21689" xr:uid="{00000000-0005-0000-0000-000066380000}"/>
    <cellStyle name="Heading 3 30" xfId="1865" xr:uid="{00000000-0005-0000-0000-000067380000}"/>
    <cellStyle name="Heading 3 30 2" xfId="1866" xr:uid="{00000000-0005-0000-0000-000068380000}"/>
    <cellStyle name="Heading 3 30 2 2" xfId="21691" xr:uid="{00000000-0005-0000-0000-000069380000}"/>
    <cellStyle name="Heading 3 30 3" xfId="21690" xr:uid="{00000000-0005-0000-0000-00006A380000}"/>
    <cellStyle name="Heading 3 31" xfId="1867" xr:uid="{00000000-0005-0000-0000-00006B380000}"/>
    <cellStyle name="Heading 3 31 2" xfId="21692" xr:uid="{00000000-0005-0000-0000-00006C380000}"/>
    <cellStyle name="Heading 3 32" xfId="1868" xr:uid="{00000000-0005-0000-0000-00006D380000}"/>
    <cellStyle name="Heading 3 32 2" xfId="1869" xr:uid="{00000000-0005-0000-0000-00006E380000}"/>
    <cellStyle name="Heading 3 32 2 2" xfId="21694" xr:uid="{00000000-0005-0000-0000-00006F380000}"/>
    <cellStyle name="Heading 3 32 3" xfId="21693" xr:uid="{00000000-0005-0000-0000-000070380000}"/>
    <cellStyle name="Heading 3 33" xfId="1870" xr:uid="{00000000-0005-0000-0000-000071380000}"/>
    <cellStyle name="Heading 3 33 2" xfId="1871" xr:uid="{00000000-0005-0000-0000-000072380000}"/>
    <cellStyle name="Heading 3 33 2 2" xfId="21696" xr:uid="{00000000-0005-0000-0000-000073380000}"/>
    <cellStyle name="Heading 3 33 3" xfId="21695" xr:uid="{00000000-0005-0000-0000-000074380000}"/>
    <cellStyle name="Heading 3 34" xfId="1872" xr:uid="{00000000-0005-0000-0000-000075380000}"/>
    <cellStyle name="Heading 3 34 2" xfId="1873" xr:uid="{00000000-0005-0000-0000-000076380000}"/>
    <cellStyle name="Heading 3 34 2 2" xfId="21698" xr:uid="{00000000-0005-0000-0000-000077380000}"/>
    <cellStyle name="Heading 3 34 3" xfId="21697" xr:uid="{00000000-0005-0000-0000-000078380000}"/>
    <cellStyle name="Heading 3 35" xfId="1874" xr:uid="{00000000-0005-0000-0000-000079380000}"/>
    <cellStyle name="Heading 3 35 2" xfId="1875" xr:uid="{00000000-0005-0000-0000-00007A380000}"/>
    <cellStyle name="Heading 3 35 2 2" xfId="21700" xr:uid="{00000000-0005-0000-0000-00007B380000}"/>
    <cellStyle name="Heading 3 35 3" xfId="21699" xr:uid="{00000000-0005-0000-0000-00007C380000}"/>
    <cellStyle name="Heading 3 36" xfId="1876" xr:uid="{00000000-0005-0000-0000-00007D380000}"/>
    <cellStyle name="Heading 3 36 2" xfId="1877" xr:uid="{00000000-0005-0000-0000-00007E380000}"/>
    <cellStyle name="Heading 3 36 2 2" xfId="21702" xr:uid="{00000000-0005-0000-0000-00007F380000}"/>
    <cellStyle name="Heading 3 36 3" xfId="21701" xr:uid="{00000000-0005-0000-0000-000080380000}"/>
    <cellStyle name="Heading 3 37" xfId="1878" xr:uid="{00000000-0005-0000-0000-000081380000}"/>
    <cellStyle name="Heading 3 37 2" xfId="21703" xr:uid="{00000000-0005-0000-0000-000082380000}"/>
    <cellStyle name="Heading 3 38" xfId="1879" xr:uid="{00000000-0005-0000-0000-000083380000}"/>
    <cellStyle name="Heading 3 38 2" xfId="1880" xr:uid="{00000000-0005-0000-0000-000084380000}"/>
    <cellStyle name="Heading 3 38 2 2" xfId="21705" xr:uid="{00000000-0005-0000-0000-000085380000}"/>
    <cellStyle name="Heading 3 38 3" xfId="21704" xr:uid="{00000000-0005-0000-0000-000086380000}"/>
    <cellStyle name="Heading 3 39" xfId="1881" xr:uid="{00000000-0005-0000-0000-000087380000}"/>
    <cellStyle name="Heading 3 39 2" xfId="1882" xr:uid="{00000000-0005-0000-0000-000088380000}"/>
    <cellStyle name="Heading 3 39 2 2" xfId="21707" xr:uid="{00000000-0005-0000-0000-000089380000}"/>
    <cellStyle name="Heading 3 39 3" xfId="21706" xr:uid="{00000000-0005-0000-0000-00008A380000}"/>
    <cellStyle name="Heading 3 4" xfId="1883" xr:uid="{00000000-0005-0000-0000-00008B380000}"/>
    <cellStyle name="Heading 3 4 2" xfId="21708" xr:uid="{00000000-0005-0000-0000-00008C380000}"/>
    <cellStyle name="Heading 3 40" xfId="1884" xr:uid="{00000000-0005-0000-0000-00008D380000}"/>
    <cellStyle name="Heading 3 40 2" xfId="1885" xr:uid="{00000000-0005-0000-0000-00008E380000}"/>
    <cellStyle name="Heading 3 40 2 2" xfId="21710" xr:uid="{00000000-0005-0000-0000-00008F380000}"/>
    <cellStyle name="Heading 3 40 3" xfId="21709" xr:uid="{00000000-0005-0000-0000-000090380000}"/>
    <cellStyle name="Heading 3 41" xfId="1886" xr:uid="{00000000-0005-0000-0000-000091380000}"/>
    <cellStyle name="Heading 3 41 2" xfId="1887" xr:uid="{00000000-0005-0000-0000-000092380000}"/>
    <cellStyle name="Heading 3 41 2 2" xfId="21712" xr:uid="{00000000-0005-0000-0000-000093380000}"/>
    <cellStyle name="Heading 3 41 3" xfId="21711" xr:uid="{00000000-0005-0000-0000-000094380000}"/>
    <cellStyle name="Heading 3 42" xfId="1888" xr:uid="{00000000-0005-0000-0000-000095380000}"/>
    <cellStyle name="Heading 3 42 2" xfId="21713" xr:uid="{00000000-0005-0000-0000-000096380000}"/>
    <cellStyle name="Heading 3 43" xfId="1889" xr:uid="{00000000-0005-0000-0000-000097380000}"/>
    <cellStyle name="Heading 3 43 2" xfId="1890" xr:uid="{00000000-0005-0000-0000-000098380000}"/>
    <cellStyle name="Heading 3 43 2 2" xfId="21715" xr:uid="{00000000-0005-0000-0000-000099380000}"/>
    <cellStyle name="Heading 3 43 3" xfId="21714" xr:uid="{00000000-0005-0000-0000-00009A380000}"/>
    <cellStyle name="Heading 3 44" xfId="1891" xr:uid="{00000000-0005-0000-0000-00009B380000}"/>
    <cellStyle name="Heading 3 44 2" xfId="21716" xr:uid="{00000000-0005-0000-0000-00009C380000}"/>
    <cellStyle name="Heading 3 45" xfId="1892" xr:uid="{00000000-0005-0000-0000-00009D380000}"/>
    <cellStyle name="Heading 3 45 2" xfId="21717" xr:uid="{00000000-0005-0000-0000-00009E380000}"/>
    <cellStyle name="Heading 3 46" xfId="1893" xr:uid="{00000000-0005-0000-0000-00009F380000}"/>
    <cellStyle name="Heading 3 46 2" xfId="21718" xr:uid="{00000000-0005-0000-0000-0000A0380000}"/>
    <cellStyle name="Heading 3 47" xfId="1894" xr:uid="{00000000-0005-0000-0000-0000A1380000}"/>
    <cellStyle name="Heading 3 47 2" xfId="21719" xr:uid="{00000000-0005-0000-0000-0000A2380000}"/>
    <cellStyle name="Heading 3 48" xfId="21647" xr:uid="{00000000-0005-0000-0000-0000A3380000}"/>
    <cellStyle name="Heading 3 5" xfId="1895" xr:uid="{00000000-0005-0000-0000-0000A4380000}"/>
    <cellStyle name="Heading 3 5 2" xfId="21720" xr:uid="{00000000-0005-0000-0000-0000A5380000}"/>
    <cellStyle name="Heading 3 6" xfId="1896" xr:uid="{00000000-0005-0000-0000-0000A6380000}"/>
    <cellStyle name="Heading 3 6 2" xfId="21721" xr:uid="{00000000-0005-0000-0000-0000A7380000}"/>
    <cellStyle name="Heading 3 7" xfId="1897" xr:uid="{00000000-0005-0000-0000-0000A8380000}"/>
    <cellStyle name="Heading 3 7 2" xfId="21722" xr:uid="{00000000-0005-0000-0000-0000A9380000}"/>
    <cellStyle name="Heading 3 8" xfId="1898" xr:uid="{00000000-0005-0000-0000-0000AA380000}"/>
    <cellStyle name="Heading 3 8 2" xfId="21723" xr:uid="{00000000-0005-0000-0000-0000AB380000}"/>
    <cellStyle name="Heading 3 9" xfId="1899" xr:uid="{00000000-0005-0000-0000-0000AC380000}"/>
    <cellStyle name="Heading 3 9 2" xfId="21724" xr:uid="{00000000-0005-0000-0000-0000AD380000}"/>
    <cellStyle name="Heading 4" xfId="11" builtinId="19" customBuiltin="1"/>
    <cellStyle name="Heading 4 10" xfId="1900" xr:uid="{00000000-0005-0000-0000-0000AF380000}"/>
    <cellStyle name="Heading 4 10 2" xfId="21726" xr:uid="{00000000-0005-0000-0000-0000B0380000}"/>
    <cellStyle name="Heading 4 11" xfId="1901" xr:uid="{00000000-0005-0000-0000-0000B1380000}"/>
    <cellStyle name="Heading 4 11 2" xfId="21727" xr:uid="{00000000-0005-0000-0000-0000B2380000}"/>
    <cellStyle name="Heading 4 12" xfId="1902" xr:uid="{00000000-0005-0000-0000-0000B3380000}"/>
    <cellStyle name="Heading 4 12 2" xfId="21728" xr:uid="{00000000-0005-0000-0000-0000B4380000}"/>
    <cellStyle name="Heading 4 13" xfId="1903" xr:uid="{00000000-0005-0000-0000-0000B5380000}"/>
    <cellStyle name="Heading 4 13 2" xfId="1904" xr:uid="{00000000-0005-0000-0000-0000B6380000}"/>
    <cellStyle name="Heading 4 13 2 2" xfId="21730" xr:uid="{00000000-0005-0000-0000-0000B7380000}"/>
    <cellStyle name="Heading 4 13 3" xfId="21729" xr:uid="{00000000-0005-0000-0000-0000B8380000}"/>
    <cellStyle name="Heading 4 14" xfId="1905" xr:uid="{00000000-0005-0000-0000-0000B9380000}"/>
    <cellStyle name="Heading 4 14 2" xfId="1906" xr:uid="{00000000-0005-0000-0000-0000BA380000}"/>
    <cellStyle name="Heading 4 14 2 2" xfId="21732" xr:uid="{00000000-0005-0000-0000-0000BB380000}"/>
    <cellStyle name="Heading 4 14 3" xfId="21731" xr:uid="{00000000-0005-0000-0000-0000BC380000}"/>
    <cellStyle name="Heading 4 15" xfId="1907" xr:uid="{00000000-0005-0000-0000-0000BD380000}"/>
    <cellStyle name="Heading 4 15 2" xfId="1908" xr:uid="{00000000-0005-0000-0000-0000BE380000}"/>
    <cellStyle name="Heading 4 15 2 2" xfId="21734" xr:uid="{00000000-0005-0000-0000-0000BF380000}"/>
    <cellStyle name="Heading 4 15 3" xfId="21733" xr:uid="{00000000-0005-0000-0000-0000C0380000}"/>
    <cellStyle name="Heading 4 16" xfId="1909" xr:uid="{00000000-0005-0000-0000-0000C1380000}"/>
    <cellStyle name="Heading 4 16 2" xfId="1910" xr:uid="{00000000-0005-0000-0000-0000C2380000}"/>
    <cellStyle name="Heading 4 16 2 2" xfId="21736" xr:uid="{00000000-0005-0000-0000-0000C3380000}"/>
    <cellStyle name="Heading 4 16 3" xfId="21735" xr:uid="{00000000-0005-0000-0000-0000C4380000}"/>
    <cellStyle name="Heading 4 17" xfId="1911" xr:uid="{00000000-0005-0000-0000-0000C5380000}"/>
    <cellStyle name="Heading 4 17 2" xfId="1912" xr:uid="{00000000-0005-0000-0000-0000C6380000}"/>
    <cellStyle name="Heading 4 17 2 2" xfId="21738" xr:uid="{00000000-0005-0000-0000-0000C7380000}"/>
    <cellStyle name="Heading 4 17 3" xfId="1913" xr:uid="{00000000-0005-0000-0000-0000C8380000}"/>
    <cellStyle name="Heading 4 17 3 2" xfId="1914" xr:uid="{00000000-0005-0000-0000-0000C9380000}"/>
    <cellStyle name="Heading 4 17 3 2 2" xfId="21740" xr:uid="{00000000-0005-0000-0000-0000CA380000}"/>
    <cellStyle name="Heading 4 17 3 3" xfId="21739" xr:uid="{00000000-0005-0000-0000-0000CB380000}"/>
    <cellStyle name="Heading 4 17 4" xfId="21737" xr:uid="{00000000-0005-0000-0000-0000CC380000}"/>
    <cellStyle name="Heading 4 18" xfId="1915" xr:uid="{00000000-0005-0000-0000-0000CD380000}"/>
    <cellStyle name="Heading 4 18 2" xfId="1916" xr:uid="{00000000-0005-0000-0000-0000CE380000}"/>
    <cellStyle name="Heading 4 18 2 2" xfId="21742" xr:uid="{00000000-0005-0000-0000-0000CF380000}"/>
    <cellStyle name="Heading 4 18 3" xfId="21741" xr:uid="{00000000-0005-0000-0000-0000D0380000}"/>
    <cellStyle name="Heading 4 19" xfId="1917" xr:uid="{00000000-0005-0000-0000-0000D1380000}"/>
    <cellStyle name="Heading 4 19 2" xfId="21743" xr:uid="{00000000-0005-0000-0000-0000D2380000}"/>
    <cellStyle name="Heading 4 2" xfId="1918" xr:uid="{00000000-0005-0000-0000-0000D3380000}"/>
    <cellStyle name="Heading 4 2 2" xfId="1919" xr:uid="{00000000-0005-0000-0000-0000D4380000}"/>
    <cellStyle name="Heading 4 2 2 2" xfId="21745" xr:uid="{00000000-0005-0000-0000-0000D5380000}"/>
    <cellStyle name="Heading 4 2 3" xfId="1920" xr:uid="{00000000-0005-0000-0000-0000D6380000}"/>
    <cellStyle name="Heading 4 2 3 2" xfId="21746" xr:uid="{00000000-0005-0000-0000-0000D7380000}"/>
    <cellStyle name="Heading 4 2 4" xfId="1921" xr:uid="{00000000-0005-0000-0000-0000D8380000}"/>
    <cellStyle name="Heading 4 2 4 2" xfId="21747" xr:uid="{00000000-0005-0000-0000-0000D9380000}"/>
    <cellStyle name="Heading 4 2 5" xfId="1922" xr:uid="{00000000-0005-0000-0000-0000DA380000}"/>
    <cellStyle name="Heading 4 2 5 2" xfId="21748" xr:uid="{00000000-0005-0000-0000-0000DB380000}"/>
    <cellStyle name="Heading 4 2 6" xfId="21744" xr:uid="{00000000-0005-0000-0000-0000DC380000}"/>
    <cellStyle name="Heading 4 20" xfId="1923" xr:uid="{00000000-0005-0000-0000-0000DD380000}"/>
    <cellStyle name="Heading 4 20 2" xfId="1924" xr:uid="{00000000-0005-0000-0000-0000DE380000}"/>
    <cellStyle name="Heading 4 20 2 2" xfId="21750" xr:uid="{00000000-0005-0000-0000-0000DF380000}"/>
    <cellStyle name="Heading 4 20 3" xfId="21749" xr:uid="{00000000-0005-0000-0000-0000E0380000}"/>
    <cellStyle name="Heading 4 21" xfId="1925" xr:uid="{00000000-0005-0000-0000-0000E1380000}"/>
    <cellStyle name="Heading 4 21 2" xfId="1926" xr:uid="{00000000-0005-0000-0000-0000E2380000}"/>
    <cellStyle name="Heading 4 21 2 2" xfId="21752" xr:uid="{00000000-0005-0000-0000-0000E3380000}"/>
    <cellStyle name="Heading 4 21 3" xfId="21751" xr:uid="{00000000-0005-0000-0000-0000E4380000}"/>
    <cellStyle name="Heading 4 22" xfId="1927" xr:uid="{00000000-0005-0000-0000-0000E5380000}"/>
    <cellStyle name="Heading 4 22 2" xfId="1928" xr:uid="{00000000-0005-0000-0000-0000E6380000}"/>
    <cellStyle name="Heading 4 22 2 2" xfId="21754" xr:uid="{00000000-0005-0000-0000-0000E7380000}"/>
    <cellStyle name="Heading 4 22 3" xfId="21753" xr:uid="{00000000-0005-0000-0000-0000E8380000}"/>
    <cellStyle name="Heading 4 23" xfId="1929" xr:uid="{00000000-0005-0000-0000-0000E9380000}"/>
    <cellStyle name="Heading 4 23 2" xfId="1930" xr:uid="{00000000-0005-0000-0000-0000EA380000}"/>
    <cellStyle name="Heading 4 23 2 2" xfId="21756" xr:uid="{00000000-0005-0000-0000-0000EB380000}"/>
    <cellStyle name="Heading 4 23 3" xfId="21755" xr:uid="{00000000-0005-0000-0000-0000EC380000}"/>
    <cellStyle name="Heading 4 24" xfId="1931" xr:uid="{00000000-0005-0000-0000-0000ED380000}"/>
    <cellStyle name="Heading 4 24 2" xfId="21757" xr:uid="{00000000-0005-0000-0000-0000EE380000}"/>
    <cellStyle name="Heading 4 25" xfId="1932" xr:uid="{00000000-0005-0000-0000-0000EF380000}"/>
    <cellStyle name="Heading 4 25 2" xfId="1933" xr:uid="{00000000-0005-0000-0000-0000F0380000}"/>
    <cellStyle name="Heading 4 25 2 2" xfId="21759" xr:uid="{00000000-0005-0000-0000-0000F1380000}"/>
    <cellStyle name="Heading 4 25 3" xfId="21758" xr:uid="{00000000-0005-0000-0000-0000F2380000}"/>
    <cellStyle name="Heading 4 26" xfId="1934" xr:uid="{00000000-0005-0000-0000-0000F3380000}"/>
    <cellStyle name="Heading 4 26 2" xfId="21760" xr:uid="{00000000-0005-0000-0000-0000F4380000}"/>
    <cellStyle name="Heading 4 27" xfId="1935" xr:uid="{00000000-0005-0000-0000-0000F5380000}"/>
    <cellStyle name="Heading 4 27 2" xfId="1936" xr:uid="{00000000-0005-0000-0000-0000F6380000}"/>
    <cellStyle name="Heading 4 27 2 2" xfId="21762" xr:uid="{00000000-0005-0000-0000-0000F7380000}"/>
    <cellStyle name="Heading 4 27 3" xfId="21761" xr:uid="{00000000-0005-0000-0000-0000F8380000}"/>
    <cellStyle name="Heading 4 28" xfId="1937" xr:uid="{00000000-0005-0000-0000-0000F9380000}"/>
    <cellStyle name="Heading 4 28 2" xfId="1938" xr:uid="{00000000-0005-0000-0000-0000FA380000}"/>
    <cellStyle name="Heading 4 28 2 2" xfId="21764" xr:uid="{00000000-0005-0000-0000-0000FB380000}"/>
    <cellStyle name="Heading 4 28 3" xfId="21763" xr:uid="{00000000-0005-0000-0000-0000FC380000}"/>
    <cellStyle name="Heading 4 29" xfId="1939" xr:uid="{00000000-0005-0000-0000-0000FD380000}"/>
    <cellStyle name="Heading 4 29 2" xfId="1940" xr:uid="{00000000-0005-0000-0000-0000FE380000}"/>
    <cellStyle name="Heading 4 29 2 2" xfId="21766" xr:uid="{00000000-0005-0000-0000-0000FF380000}"/>
    <cellStyle name="Heading 4 29 3" xfId="21765" xr:uid="{00000000-0005-0000-0000-000000390000}"/>
    <cellStyle name="Heading 4 3" xfId="1941" xr:uid="{00000000-0005-0000-0000-000001390000}"/>
    <cellStyle name="Heading 4 3 2" xfId="21767" xr:uid="{00000000-0005-0000-0000-000002390000}"/>
    <cellStyle name="Heading 4 30" xfId="1942" xr:uid="{00000000-0005-0000-0000-000003390000}"/>
    <cellStyle name="Heading 4 30 2" xfId="1943" xr:uid="{00000000-0005-0000-0000-000004390000}"/>
    <cellStyle name="Heading 4 30 2 2" xfId="21769" xr:uid="{00000000-0005-0000-0000-000005390000}"/>
    <cellStyle name="Heading 4 30 3" xfId="21768" xr:uid="{00000000-0005-0000-0000-000006390000}"/>
    <cellStyle name="Heading 4 31" xfId="1944" xr:uid="{00000000-0005-0000-0000-000007390000}"/>
    <cellStyle name="Heading 4 31 2" xfId="21770" xr:uid="{00000000-0005-0000-0000-000008390000}"/>
    <cellStyle name="Heading 4 32" xfId="1945" xr:uid="{00000000-0005-0000-0000-000009390000}"/>
    <cellStyle name="Heading 4 32 2" xfId="1946" xr:uid="{00000000-0005-0000-0000-00000A390000}"/>
    <cellStyle name="Heading 4 32 2 2" xfId="21772" xr:uid="{00000000-0005-0000-0000-00000B390000}"/>
    <cellStyle name="Heading 4 32 3" xfId="21771" xr:uid="{00000000-0005-0000-0000-00000C390000}"/>
    <cellStyle name="Heading 4 33" xfId="1947" xr:uid="{00000000-0005-0000-0000-00000D390000}"/>
    <cellStyle name="Heading 4 33 2" xfId="1948" xr:uid="{00000000-0005-0000-0000-00000E390000}"/>
    <cellStyle name="Heading 4 33 2 2" xfId="21774" xr:uid="{00000000-0005-0000-0000-00000F390000}"/>
    <cellStyle name="Heading 4 33 3" xfId="21773" xr:uid="{00000000-0005-0000-0000-000010390000}"/>
    <cellStyle name="Heading 4 34" xfId="1949" xr:uid="{00000000-0005-0000-0000-000011390000}"/>
    <cellStyle name="Heading 4 34 2" xfId="1950" xr:uid="{00000000-0005-0000-0000-000012390000}"/>
    <cellStyle name="Heading 4 34 2 2" xfId="21776" xr:uid="{00000000-0005-0000-0000-000013390000}"/>
    <cellStyle name="Heading 4 34 3" xfId="21775" xr:uid="{00000000-0005-0000-0000-000014390000}"/>
    <cellStyle name="Heading 4 35" xfId="1951" xr:uid="{00000000-0005-0000-0000-000015390000}"/>
    <cellStyle name="Heading 4 35 2" xfId="1952" xr:uid="{00000000-0005-0000-0000-000016390000}"/>
    <cellStyle name="Heading 4 35 2 2" xfId="21778" xr:uid="{00000000-0005-0000-0000-000017390000}"/>
    <cellStyle name="Heading 4 35 3" xfId="21777" xr:uid="{00000000-0005-0000-0000-000018390000}"/>
    <cellStyle name="Heading 4 36" xfId="1953" xr:uid="{00000000-0005-0000-0000-000019390000}"/>
    <cellStyle name="Heading 4 36 2" xfId="1954" xr:uid="{00000000-0005-0000-0000-00001A390000}"/>
    <cellStyle name="Heading 4 36 2 2" xfId="21780" xr:uid="{00000000-0005-0000-0000-00001B390000}"/>
    <cellStyle name="Heading 4 36 3" xfId="21779" xr:uid="{00000000-0005-0000-0000-00001C390000}"/>
    <cellStyle name="Heading 4 37" xfId="1955" xr:uid="{00000000-0005-0000-0000-00001D390000}"/>
    <cellStyle name="Heading 4 37 2" xfId="21781" xr:uid="{00000000-0005-0000-0000-00001E390000}"/>
    <cellStyle name="Heading 4 38" xfId="1956" xr:uid="{00000000-0005-0000-0000-00001F390000}"/>
    <cellStyle name="Heading 4 38 2" xfId="1957" xr:uid="{00000000-0005-0000-0000-000020390000}"/>
    <cellStyle name="Heading 4 38 2 2" xfId="21783" xr:uid="{00000000-0005-0000-0000-000021390000}"/>
    <cellStyle name="Heading 4 38 3" xfId="21782" xr:uid="{00000000-0005-0000-0000-000022390000}"/>
    <cellStyle name="Heading 4 39" xfId="1958" xr:uid="{00000000-0005-0000-0000-000023390000}"/>
    <cellStyle name="Heading 4 39 2" xfId="1959" xr:uid="{00000000-0005-0000-0000-000024390000}"/>
    <cellStyle name="Heading 4 39 2 2" xfId="21785" xr:uid="{00000000-0005-0000-0000-000025390000}"/>
    <cellStyle name="Heading 4 39 3" xfId="21784" xr:uid="{00000000-0005-0000-0000-000026390000}"/>
    <cellStyle name="Heading 4 4" xfId="1960" xr:uid="{00000000-0005-0000-0000-000027390000}"/>
    <cellStyle name="Heading 4 4 2" xfId="21786" xr:uid="{00000000-0005-0000-0000-000028390000}"/>
    <cellStyle name="Heading 4 40" xfId="1961" xr:uid="{00000000-0005-0000-0000-000029390000}"/>
    <cellStyle name="Heading 4 40 2" xfId="1962" xr:uid="{00000000-0005-0000-0000-00002A390000}"/>
    <cellStyle name="Heading 4 40 2 2" xfId="21788" xr:uid="{00000000-0005-0000-0000-00002B390000}"/>
    <cellStyle name="Heading 4 40 3" xfId="21787" xr:uid="{00000000-0005-0000-0000-00002C390000}"/>
    <cellStyle name="Heading 4 41" xfId="1963" xr:uid="{00000000-0005-0000-0000-00002D390000}"/>
    <cellStyle name="Heading 4 41 2" xfId="1964" xr:uid="{00000000-0005-0000-0000-00002E390000}"/>
    <cellStyle name="Heading 4 41 2 2" xfId="21790" xr:uid="{00000000-0005-0000-0000-00002F390000}"/>
    <cellStyle name="Heading 4 41 3" xfId="21789" xr:uid="{00000000-0005-0000-0000-000030390000}"/>
    <cellStyle name="Heading 4 42" xfId="1965" xr:uid="{00000000-0005-0000-0000-000031390000}"/>
    <cellStyle name="Heading 4 42 2" xfId="21791" xr:uid="{00000000-0005-0000-0000-000032390000}"/>
    <cellStyle name="Heading 4 43" xfId="1966" xr:uid="{00000000-0005-0000-0000-000033390000}"/>
    <cellStyle name="Heading 4 43 2" xfId="1967" xr:uid="{00000000-0005-0000-0000-000034390000}"/>
    <cellStyle name="Heading 4 43 2 2" xfId="21793" xr:uid="{00000000-0005-0000-0000-000035390000}"/>
    <cellStyle name="Heading 4 43 3" xfId="21792" xr:uid="{00000000-0005-0000-0000-000036390000}"/>
    <cellStyle name="Heading 4 44" xfId="1968" xr:uid="{00000000-0005-0000-0000-000037390000}"/>
    <cellStyle name="Heading 4 44 2" xfId="21794" xr:uid="{00000000-0005-0000-0000-000038390000}"/>
    <cellStyle name="Heading 4 45" xfId="1969" xr:uid="{00000000-0005-0000-0000-000039390000}"/>
    <cellStyle name="Heading 4 45 2" xfId="21795" xr:uid="{00000000-0005-0000-0000-00003A390000}"/>
    <cellStyle name="Heading 4 46" xfId="1970" xr:uid="{00000000-0005-0000-0000-00003B390000}"/>
    <cellStyle name="Heading 4 46 2" xfId="21796" xr:uid="{00000000-0005-0000-0000-00003C390000}"/>
    <cellStyle name="Heading 4 47" xfId="1971" xr:uid="{00000000-0005-0000-0000-00003D390000}"/>
    <cellStyle name="Heading 4 47 2" xfId="21797" xr:uid="{00000000-0005-0000-0000-00003E390000}"/>
    <cellStyle name="Heading 4 48" xfId="21725" xr:uid="{00000000-0005-0000-0000-00003F390000}"/>
    <cellStyle name="Heading 4 5" xfId="1972" xr:uid="{00000000-0005-0000-0000-000040390000}"/>
    <cellStyle name="Heading 4 5 2" xfId="21798" xr:uid="{00000000-0005-0000-0000-000041390000}"/>
    <cellStyle name="Heading 4 6" xfId="1973" xr:uid="{00000000-0005-0000-0000-000042390000}"/>
    <cellStyle name="Heading 4 6 2" xfId="21799" xr:uid="{00000000-0005-0000-0000-000043390000}"/>
    <cellStyle name="Heading 4 7" xfId="1974" xr:uid="{00000000-0005-0000-0000-000044390000}"/>
    <cellStyle name="Heading 4 7 2" xfId="21800" xr:uid="{00000000-0005-0000-0000-000045390000}"/>
    <cellStyle name="Heading 4 8" xfId="1975" xr:uid="{00000000-0005-0000-0000-000046390000}"/>
    <cellStyle name="Heading 4 8 2" xfId="21801" xr:uid="{00000000-0005-0000-0000-000047390000}"/>
    <cellStyle name="Heading 4 9" xfId="1976" xr:uid="{00000000-0005-0000-0000-000048390000}"/>
    <cellStyle name="Heading 4 9 2" xfId="21802" xr:uid="{00000000-0005-0000-0000-000049390000}"/>
    <cellStyle name="Hyperlink 2" xfId="1977" xr:uid="{00000000-0005-0000-0000-00004A390000}"/>
    <cellStyle name="Hyperlink 2 2" xfId="21803" xr:uid="{00000000-0005-0000-0000-00004B390000}"/>
    <cellStyle name="Hyperlink 3" xfId="1978" xr:uid="{00000000-0005-0000-0000-00004C390000}"/>
    <cellStyle name="Hyperlink 3 2" xfId="21804" xr:uid="{00000000-0005-0000-0000-00004D390000}"/>
    <cellStyle name="Input" xfId="15" builtinId="20" customBuiltin="1"/>
    <cellStyle name="Input 2" xfId="1979" xr:uid="{00000000-0005-0000-0000-00004F390000}"/>
    <cellStyle name="Input 2 10" xfId="1980" xr:uid="{00000000-0005-0000-0000-000050390000}"/>
    <cellStyle name="Input 2 10 2" xfId="1981" xr:uid="{00000000-0005-0000-0000-000051390000}"/>
    <cellStyle name="Input 2 10 2 2" xfId="3582" xr:uid="{00000000-0005-0000-0000-000052390000}"/>
    <cellStyle name="Input 2 10 2 2 2" xfId="6205" xr:uid="{00000000-0005-0000-0000-000053390000}"/>
    <cellStyle name="Input 2 10 2 2 2 2" xfId="13183" xr:uid="{00000000-0005-0000-0000-000054390000}"/>
    <cellStyle name="Input 2 10 2 2 2 2 2" xfId="21812" xr:uid="{00000000-0005-0000-0000-000055390000}"/>
    <cellStyle name="Input 2 10 2 2 2 2 3" xfId="21811" xr:uid="{00000000-0005-0000-0000-000056390000}"/>
    <cellStyle name="Input 2 10 2 2 2 2 4" xfId="52688" xr:uid="{00000000-0005-0000-0000-000057390000}"/>
    <cellStyle name="Input 2 10 2 2 2 3" xfId="21813" xr:uid="{00000000-0005-0000-0000-000058390000}"/>
    <cellStyle name="Input 2 10 2 2 2 4" xfId="21810" xr:uid="{00000000-0005-0000-0000-000059390000}"/>
    <cellStyle name="Input 2 10 2 2 2 5" xfId="45720" xr:uid="{00000000-0005-0000-0000-00005A390000}"/>
    <cellStyle name="Input 2 10 2 2 2 6" xfId="58284" xr:uid="{00000000-0005-0000-0000-00005B390000}"/>
    <cellStyle name="Input 2 10 2 2 3" xfId="7949" xr:uid="{00000000-0005-0000-0000-00005C390000}"/>
    <cellStyle name="Input 2 10 2 2 3 2" xfId="14925" xr:uid="{00000000-0005-0000-0000-00005D390000}"/>
    <cellStyle name="Input 2 10 2 2 3 2 2" xfId="21816" xr:uid="{00000000-0005-0000-0000-00005E390000}"/>
    <cellStyle name="Input 2 10 2 2 3 2 3" xfId="21815" xr:uid="{00000000-0005-0000-0000-00005F390000}"/>
    <cellStyle name="Input 2 10 2 2 3 2 4" xfId="54430" xr:uid="{00000000-0005-0000-0000-000060390000}"/>
    <cellStyle name="Input 2 10 2 2 3 3" xfId="21817" xr:uid="{00000000-0005-0000-0000-000061390000}"/>
    <cellStyle name="Input 2 10 2 2 3 4" xfId="21814" xr:uid="{00000000-0005-0000-0000-000062390000}"/>
    <cellStyle name="Input 2 10 2 2 3 5" xfId="47462" xr:uid="{00000000-0005-0000-0000-000063390000}"/>
    <cellStyle name="Input 2 10 2 2 3 6" xfId="60026" xr:uid="{00000000-0005-0000-0000-000064390000}"/>
    <cellStyle name="Input 2 10 2 2 4" xfId="10570" xr:uid="{00000000-0005-0000-0000-000065390000}"/>
    <cellStyle name="Input 2 10 2 2 4 2" xfId="21819" xr:uid="{00000000-0005-0000-0000-000066390000}"/>
    <cellStyle name="Input 2 10 2 2 4 3" xfId="21818" xr:uid="{00000000-0005-0000-0000-000067390000}"/>
    <cellStyle name="Input 2 10 2 2 4 4" xfId="50075" xr:uid="{00000000-0005-0000-0000-000068390000}"/>
    <cellStyle name="Input 2 10 2 2 5" xfId="21809" xr:uid="{00000000-0005-0000-0000-000069390000}"/>
    <cellStyle name="Input 2 10 2 2 6" xfId="18445" xr:uid="{00000000-0005-0000-0000-00006A390000}"/>
    <cellStyle name="Input 2 10 2 3" xfId="4460" xr:uid="{00000000-0005-0000-0000-00006B390000}"/>
    <cellStyle name="Input 2 10 2 3 2" xfId="7076" xr:uid="{00000000-0005-0000-0000-00006C390000}"/>
    <cellStyle name="Input 2 10 2 3 2 2" xfId="14054" xr:uid="{00000000-0005-0000-0000-00006D390000}"/>
    <cellStyle name="Input 2 10 2 3 2 2 2" xfId="21823" xr:uid="{00000000-0005-0000-0000-00006E390000}"/>
    <cellStyle name="Input 2 10 2 3 2 2 3" xfId="21822" xr:uid="{00000000-0005-0000-0000-00006F390000}"/>
    <cellStyle name="Input 2 10 2 3 2 2 4" xfId="53559" xr:uid="{00000000-0005-0000-0000-000070390000}"/>
    <cellStyle name="Input 2 10 2 3 2 3" xfId="21824" xr:uid="{00000000-0005-0000-0000-000071390000}"/>
    <cellStyle name="Input 2 10 2 3 2 4" xfId="21821" xr:uid="{00000000-0005-0000-0000-000072390000}"/>
    <cellStyle name="Input 2 10 2 3 2 5" xfId="46591" xr:uid="{00000000-0005-0000-0000-000073390000}"/>
    <cellStyle name="Input 2 10 2 3 2 6" xfId="59155" xr:uid="{00000000-0005-0000-0000-000074390000}"/>
    <cellStyle name="Input 2 10 2 3 3" xfId="8827" xr:uid="{00000000-0005-0000-0000-000075390000}"/>
    <cellStyle name="Input 2 10 2 3 3 2" xfId="15796" xr:uid="{00000000-0005-0000-0000-000076390000}"/>
    <cellStyle name="Input 2 10 2 3 3 2 2" xfId="21827" xr:uid="{00000000-0005-0000-0000-000077390000}"/>
    <cellStyle name="Input 2 10 2 3 3 2 3" xfId="21826" xr:uid="{00000000-0005-0000-0000-000078390000}"/>
    <cellStyle name="Input 2 10 2 3 3 2 4" xfId="55301" xr:uid="{00000000-0005-0000-0000-000079390000}"/>
    <cellStyle name="Input 2 10 2 3 3 3" xfId="21828" xr:uid="{00000000-0005-0000-0000-00007A390000}"/>
    <cellStyle name="Input 2 10 2 3 3 4" xfId="21825" xr:uid="{00000000-0005-0000-0000-00007B390000}"/>
    <cellStyle name="Input 2 10 2 3 3 5" xfId="48333" xr:uid="{00000000-0005-0000-0000-00007C390000}"/>
    <cellStyle name="Input 2 10 2 3 3 6" xfId="60897" xr:uid="{00000000-0005-0000-0000-00007D390000}"/>
    <cellStyle name="Input 2 10 2 3 4" xfId="11441" xr:uid="{00000000-0005-0000-0000-00007E390000}"/>
    <cellStyle name="Input 2 10 2 3 4 2" xfId="21830" xr:uid="{00000000-0005-0000-0000-00007F390000}"/>
    <cellStyle name="Input 2 10 2 3 4 3" xfId="21829" xr:uid="{00000000-0005-0000-0000-000080390000}"/>
    <cellStyle name="Input 2 10 2 3 4 4" xfId="50946" xr:uid="{00000000-0005-0000-0000-000081390000}"/>
    <cellStyle name="Input 2 10 2 3 5" xfId="21831" xr:uid="{00000000-0005-0000-0000-000082390000}"/>
    <cellStyle name="Input 2 10 2 3 6" xfId="21820" xr:uid="{00000000-0005-0000-0000-000083390000}"/>
    <cellStyle name="Input 2 10 2 3 7" xfId="43978" xr:uid="{00000000-0005-0000-0000-000084390000}"/>
    <cellStyle name="Input 2 10 2 3 8" xfId="56542" xr:uid="{00000000-0005-0000-0000-000085390000}"/>
    <cellStyle name="Input 2 10 2 4" xfId="5331" xr:uid="{00000000-0005-0000-0000-000086390000}"/>
    <cellStyle name="Input 2 10 2 4 2" xfId="12312" xr:uid="{00000000-0005-0000-0000-000087390000}"/>
    <cellStyle name="Input 2 10 2 4 2 2" xfId="21834" xr:uid="{00000000-0005-0000-0000-000088390000}"/>
    <cellStyle name="Input 2 10 2 4 2 3" xfId="21833" xr:uid="{00000000-0005-0000-0000-000089390000}"/>
    <cellStyle name="Input 2 10 2 4 2 4" xfId="51817" xr:uid="{00000000-0005-0000-0000-00008A390000}"/>
    <cellStyle name="Input 2 10 2 4 3" xfId="21835" xr:uid="{00000000-0005-0000-0000-00008B390000}"/>
    <cellStyle name="Input 2 10 2 4 4" xfId="21832" xr:uid="{00000000-0005-0000-0000-00008C390000}"/>
    <cellStyle name="Input 2 10 2 4 5" xfId="44849" xr:uid="{00000000-0005-0000-0000-00008D390000}"/>
    <cellStyle name="Input 2 10 2 4 6" xfId="57413" xr:uid="{00000000-0005-0000-0000-00008E390000}"/>
    <cellStyle name="Input 2 10 2 5" xfId="9698" xr:uid="{00000000-0005-0000-0000-00008F390000}"/>
    <cellStyle name="Input 2 10 2 5 2" xfId="21837" xr:uid="{00000000-0005-0000-0000-000090390000}"/>
    <cellStyle name="Input 2 10 2 5 3" xfId="21836" xr:uid="{00000000-0005-0000-0000-000091390000}"/>
    <cellStyle name="Input 2 10 2 5 4" xfId="49204" xr:uid="{00000000-0005-0000-0000-000092390000}"/>
    <cellStyle name="Input 2 10 2 6" xfId="21808" xr:uid="{00000000-0005-0000-0000-000093390000}"/>
    <cellStyle name="Input 2 10 2 7" xfId="16675" xr:uid="{00000000-0005-0000-0000-000094390000}"/>
    <cellStyle name="Input 2 10 3" xfId="3581" xr:uid="{00000000-0005-0000-0000-000095390000}"/>
    <cellStyle name="Input 2 10 3 2" xfId="6204" xr:uid="{00000000-0005-0000-0000-000096390000}"/>
    <cellStyle name="Input 2 10 3 2 2" xfId="13182" xr:uid="{00000000-0005-0000-0000-000097390000}"/>
    <cellStyle name="Input 2 10 3 2 2 2" xfId="21841" xr:uid="{00000000-0005-0000-0000-000098390000}"/>
    <cellStyle name="Input 2 10 3 2 2 3" xfId="21840" xr:uid="{00000000-0005-0000-0000-000099390000}"/>
    <cellStyle name="Input 2 10 3 2 2 4" xfId="52687" xr:uid="{00000000-0005-0000-0000-00009A390000}"/>
    <cellStyle name="Input 2 10 3 2 3" xfId="21842" xr:uid="{00000000-0005-0000-0000-00009B390000}"/>
    <cellStyle name="Input 2 10 3 2 4" xfId="21839" xr:uid="{00000000-0005-0000-0000-00009C390000}"/>
    <cellStyle name="Input 2 10 3 2 5" xfId="45719" xr:uid="{00000000-0005-0000-0000-00009D390000}"/>
    <cellStyle name="Input 2 10 3 2 6" xfId="58283" xr:uid="{00000000-0005-0000-0000-00009E390000}"/>
    <cellStyle name="Input 2 10 3 3" xfId="7948" xr:uid="{00000000-0005-0000-0000-00009F390000}"/>
    <cellStyle name="Input 2 10 3 3 2" xfId="14924" xr:uid="{00000000-0005-0000-0000-0000A0390000}"/>
    <cellStyle name="Input 2 10 3 3 2 2" xfId="21845" xr:uid="{00000000-0005-0000-0000-0000A1390000}"/>
    <cellStyle name="Input 2 10 3 3 2 3" xfId="21844" xr:uid="{00000000-0005-0000-0000-0000A2390000}"/>
    <cellStyle name="Input 2 10 3 3 2 4" xfId="54429" xr:uid="{00000000-0005-0000-0000-0000A3390000}"/>
    <cellStyle name="Input 2 10 3 3 3" xfId="21846" xr:uid="{00000000-0005-0000-0000-0000A4390000}"/>
    <cellStyle name="Input 2 10 3 3 4" xfId="21843" xr:uid="{00000000-0005-0000-0000-0000A5390000}"/>
    <cellStyle name="Input 2 10 3 3 5" xfId="47461" xr:uid="{00000000-0005-0000-0000-0000A6390000}"/>
    <cellStyle name="Input 2 10 3 3 6" xfId="60025" xr:uid="{00000000-0005-0000-0000-0000A7390000}"/>
    <cellStyle name="Input 2 10 3 4" xfId="10569" xr:uid="{00000000-0005-0000-0000-0000A8390000}"/>
    <cellStyle name="Input 2 10 3 4 2" xfId="21848" xr:uid="{00000000-0005-0000-0000-0000A9390000}"/>
    <cellStyle name="Input 2 10 3 4 3" xfId="21847" xr:uid="{00000000-0005-0000-0000-0000AA390000}"/>
    <cellStyle name="Input 2 10 3 4 4" xfId="50074" xr:uid="{00000000-0005-0000-0000-0000AB390000}"/>
    <cellStyle name="Input 2 10 3 5" xfId="21838" xr:uid="{00000000-0005-0000-0000-0000AC390000}"/>
    <cellStyle name="Input 2 10 3 6" xfId="18444" xr:uid="{00000000-0005-0000-0000-0000AD390000}"/>
    <cellStyle name="Input 2 10 4" xfId="4459" xr:uid="{00000000-0005-0000-0000-0000AE390000}"/>
    <cellStyle name="Input 2 10 4 2" xfId="7075" xr:uid="{00000000-0005-0000-0000-0000AF390000}"/>
    <cellStyle name="Input 2 10 4 2 2" xfId="14053" xr:uid="{00000000-0005-0000-0000-0000B0390000}"/>
    <cellStyle name="Input 2 10 4 2 2 2" xfId="21852" xr:uid="{00000000-0005-0000-0000-0000B1390000}"/>
    <cellStyle name="Input 2 10 4 2 2 3" xfId="21851" xr:uid="{00000000-0005-0000-0000-0000B2390000}"/>
    <cellStyle name="Input 2 10 4 2 2 4" xfId="53558" xr:uid="{00000000-0005-0000-0000-0000B3390000}"/>
    <cellStyle name="Input 2 10 4 2 3" xfId="21853" xr:uid="{00000000-0005-0000-0000-0000B4390000}"/>
    <cellStyle name="Input 2 10 4 2 4" xfId="21850" xr:uid="{00000000-0005-0000-0000-0000B5390000}"/>
    <cellStyle name="Input 2 10 4 2 5" xfId="46590" xr:uid="{00000000-0005-0000-0000-0000B6390000}"/>
    <cellStyle name="Input 2 10 4 2 6" xfId="59154" xr:uid="{00000000-0005-0000-0000-0000B7390000}"/>
    <cellStyle name="Input 2 10 4 3" xfId="8826" xr:uid="{00000000-0005-0000-0000-0000B8390000}"/>
    <cellStyle name="Input 2 10 4 3 2" xfId="15795" xr:uid="{00000000-0005-0000-0000-0000B9390000}"/>
    <cellStyle name="Input 2 10 4 3 2 2" xfId="21856" xr:uid="{00000000-0005-0000-0000-0000BA390000}"/>
    <cellStyle name="Input 2 10 4 3 2 3" xfId="21855" xr:uid="{00000000-0005-0000-0000-0000BB390000}"/>
    <cellStyle name="Input 2 10 4 3 2 4" xfId="55300" xr:uid="{00000000-0005-0000-0000-0000BC390000}"/>
    <cellStyle name="Input 2 10 4 3 3" xfId="21857" xr:uid="{00000000-0005-0000-0000-0000BD390000}"/>
    <cellStyle name="Input 2 10 4 3 4" xfId="21854" xr:uid="{00000000-0005-0000-0000-0000BE390000}"/>
    <cellStyle name="Input 2 10 4 3 5" xfId="48332" xr:uid="{00000000-0005-0000-0000-0000BF390000}"/>
    <cellStyle name="Input 2 10 4 3 6" xfId="60896" xr:uid="{00000000-0005-0000-0000-0000C0390000}"/>
    <cellStyle name="Input 2 10 4 4" xfId="11440" xr:uid="{00000000-0005-0000-0000-0000C1390000}"/>
    <cellStyle name="Input 2 10 4 4 2" xfId="21859" xr:uid="{00000000-0005-0000-0000-0000C2390000}"/>
    <cellStyle name="Input 2 10 4 4 3" xfId="21858" xr:uid="{00000000-0005-0000-0000-0000C3390000}"/>
    <cellStyle name="Input 2 10 4 4 4" xfId="50945" xr:uid="{00000000-0005-0000-0000-0000C4390000}"/>
    <cellStyle name="Input 2 10 4 5" xfId="21860" xr:uid="{00000000-0005-0000-0000-0000C5390000}"/>
    <cellStyle name="Input 2 10 4 6" xfId="21849" xr:uid="{00000000-0005-0000-0000-0000C6390000}"/>
    <cellStyle name="Input 2 10 4 7" xfId="43977" xr:uid="{00000000-0005-0000-0000-0000C7390000}"/>
    <cellStyle name="Input 2 10 4 8" xfId="56541" xr:uid="{00000000-0005-0000-0000-0000C8390000}"/>
    <cellStyle name="Input 2 10 5" xfId="5330" xr:uid="{00000000-0005-0000-0000-0000C9390000}"/>
    <cellStyle name="Input 2 10 5 2" xfId="12311" xr:uid="{00000000-0005-0000-0000-0000CA390000}"/>
    <cellStyle name="Input 2 10 5 2 2" xfId="21863" xr:uid="{00000000-0005-0000-0000-0000CB390000}"/>
    <cellStyle name="Input 2 10 5 2 3" xfId="21862" xr:uid="{00000000-0005-0000-0000-0000CC390000}"/>
    <cellStyle name="Input 2 10 5 2 4" xfId="51816" xr:uid="{00000000-0005-0000-0000-0000CD390000}"/>
    <cellStyle name="Input 2 10 5 3" xfId="21864" xr:uid="{00000000-0005-0000-0000-0000CE390000}"/>
    <cellStyle name="Input 2 10 5 4" xfId="21861" xr:uid="{00000000-0005-0000-0000-0000CF390000}"/>
    <cellStyle name="Input 2 10 5 5" xfId="44848" xr:uid="{00000000-0005-0000-0000-0000D0390000}"/>
    <cellStyle name="Input 2 10 5 6" xfId="57412" xr:uid="{00000000-0005-0000-0000-0000D1390000}"/>
    <cellStyle name="Input 2 10 6" xfId="9697" xr:uid="{00000000-0005-0000-0000-0000D2390000}"/>
    <cellStyle name="Input 2 10 6 2" xfId="21866" xr:uid="{00000000-0005-0000-0000-0000D3390000}"/>
    <cellStyle name="Input 2 10 6 3" xfId="21865" xr:uid="{00000000-0005-0000-0000-0000D4390000}"/>
    <cellStyle name="Input 2 10 6 4" xfId="49203" xr:uid="{00000000-0005-0000-0000-0000D5390000}"/>
    <cellStyle name="Input 2 10 7" xfId="21807" xr:uid="{00000000-0005-0000-0000-0000D6390000}"/>
    <cellStyle name="Input 2 10 8" xfId="16674" xr:uid="{00000000-0005-0000-0000-0000D7390000}"/>
    <cellStyle name="Input 2 11" xfId="1982" xr:uid="{00000000-0005-0000-0000-0000D8390000}"/>
    <cellStyle name="Input 2 11 2" xfId="3583" xr:uid="{00000000-0005-0000-0000-0000D9390000}"/>
    <cellStyle name="Input 2 11 2 2" xfId="6206" xr:uid="{00000000-0005-0000-0000-0000DA390000}"/>
    <cellStyle name="Input 2 11 2 2 2" xfId="13184" xr:uid="{00000000-0005-0000-0000-0000DB390000}"/>
    <cellStyle name="Input 2 11 2 2 2 2" xfId="21871" xr:uid="{00000000-0005-0000-0000-0000DC390000}"/>
    <cellStyle name="Input 2 11 2 2 2 3" xfId="21870" xr:uid="{00000000-0005-0000-0000-0000DD390000}"/>
    <cellStyle name="Input 2 11 2 2 2 4" xfId="52689" xr:uid="{00000000-0005-0000-0000-0000DE390000}"/>
    <cellStyle name="Input 2 11 2 2 3" xfId="21872" xr:uid="{00000000-0005-0000-0000-0000DF390000}"/>
    <cellStyle name="Input 2 11 2 2 4" xfId="21869" xr:uid="{00000000-0005-0000-0000-0000E0390000}"/>
    <cellStyle name="Input 2 11 2 2 5" xfId="45721" xr:uid="{00000000-0005-0000-0000-0000E1390000}"/>
    <cellStyle name="Input 2 11 2 2 6" xfId="58285" xr:uid="{00000000-0005-0000-0000-0000E2390000}"/>
    <cellStyle name="Input 2 11 2 3" xfId="7950" xr:uid="{00000000-0005-0000-0000-0000E3390000}"/>
    <cellStyle name="Input 2 11 2 3 2" xfId="14926" xr:uid="{00000000-0005-0000-0000-0000E4390000}"/>
    <cellStyle name="Input 2 11 2 3 2 2" xfId="21875" xr:uid="{00000000-0005-0000-0000-0000E5390000}"/>
    <cellStyle name="Input 2 11 2 3 2 3" xfId="21874" xr:uid="{00000000-0005-0000-0000-0000E6390000}"/>
    <cellStyle name="Input 2 11 2 3 2 4" xfId="54431" xr:uid="{00000000-0005-0000-0000-0000E7390000}"/>
    <cellStyle name="Input 2 11 2 3 3" xfId="21876" xr:uid="{00000000-0005-0000-0000-0000E8390000}"/>
    <cellStyle name="Input 2 11 2 3 4" xfId="21873" xr:uid="{00000000-0005-0000-0000-0000E9390000}"/>
    <cellStyle name="Input 2 11 2 3 5" xfId="47463" xr:uid="{00000000-0005-0000-0000-0000EA390000}"/>
    <cellStyle name="Input 2 11 2 3 6" xfId="60027" xr:uid="{00000000-0005-0000-0000-0000EB390000}"/>
    <cellStyle name="Input 2 11 2 4" xfId="10571" xr:uid="{00000000-0005-0000-0000-0000EC390000}"/>
    <cellStyle name="Input 2 11 2 4 2" xfId="21878" xr:uid="{00000000-0005-0000-0000-0000ED390000}"/>
    <cellStyle name="Input 2 11 2 4 3" xfId="21877" xr:uid="{00000000-0005-0000-0000-0000EE390000}"/>
    <cellStyle name="Input 2 11 2 4 4" xfId="50076" xr:uid="{00000000-0005-0000-0000-0000EF390000}"/>
    <cellStyle name="Input 2 11 2 5" xfId="21868" xr:uid="{00000000-0005-0000-0000-0000F0390000}"/>
    <cellStyle name="Input 2 11 2 6" xfId="18446" xr:uid="{00000000-0005-0000-0000-0000F1390000}"/>
    <cellStyle name="Input 2 11 3" xfId="4461" xr:uid="{00000000-0005-0000-0000-0000F2390000}"/>
    <cellStyle name="Input 2 11 3 2" xfId="7077" xr:uid="{00000000-0005-0000-0000-0000F3390000}"/>
    <cellStyle name="Input 2 11 3 2 2" xfId="14055" xr:uid="{00000000-0005-0000-0000-0000F4390000}"/>
    <cellStyle name="Input 2 11 3 2 2 2" xfId="21882" xr:uid="{00000000-0005-0000-0000-0000F5390000}"/>
    <cellStyle name="Input 2 11 3 2 2 3" xfId="21881" xr:uid="{00000000-0005-0000-0000-0000F6390000}"/>
    <cellStyle name="Input 2 11 3 2 2 4" xfId="53560" xr:uid="{00000000-0005-0000-0000-0000F7390000}"/>
    <cellStyle name="Input 2 11 3 2 3" xfId="21883" xr:uid="{00000000-0005-0000-0000-0000F8390000}"/>
    <cellStyle name="Input 2 11 3 2 4" xfId="21880" xr:uid="{00000000-0005-0000-0000-0000F9390000}"/>
    <cellStyle name="Input 2 11 3 2 5" xfId="46592" xr:uid="{00000000-0005-0000-0000-0000FA390000}"/>
    <cellStyle name="Input 2 11 3 2 6" xfId="59156" xr:uid="{00000000-0005-0000-0000-0000FB390000}"/>
    <cellStyle name="Input 2 11 3 3" xfId="8828" xr:uid="{00000000-0005-0000-0000-0000FC390000}"/>
    <cellStyle name="Input 2 11 3 3 2" xfId="15797" xr:uid="{00000000-0005-0000-0000-0000FD390000}"/>
    <cellStyle name="Input 2 11 3 3 2 2" xfId="21886" xr:uid="{00000000-0005-0000-0000-0000FE390000}"/>
    <cellStyle name="Input 2 11 3 3 2 3" xfId="21885" xr:uid="{00000000-0005-0000-0000-0000FF390000}"/>
    <cellStyle name="Input 2 11 3 3 2 4" xfId="55302" xr:uid="{00000000-0005-0000-0000-0000003A0000}"/>
    <cellStyle name="Input 2 11 3 3 3" xfId="21887" xr:uid="{00000000-0005-0000-0000-0000013A0000}"/>
    <cellStyle name="Input 2 11 3 3 4" xfId="21884" xr:uid="{00000000-0005-0000-0000-0000023A0000}"/>
    <cellStyle name="Input 2 11 3 3 5" xfId="48334" xr:uid="{00000000-0005-0000-0000-0000033A0000}"/>
    <cellStyle name="Input 2 11 3 3 6" xfId="60898" xr:uid="{00000000-0005-0000-0000-0000043A0000}"/>
    <cellStyle name="Input 2 11 3 4" xfId="11442" xr:uid="{00000000-0005-0000-0000-0000053A0000}"/>
    <cellStyle name="Input 2 11 3 4 2" xfId="21889" xr:uid="{00000000-0005-0000-0000-0000063A0000}"/>
    <cellStyle name="Input 2 11 3 4 3" xfId="21888" xr:uid="{00000000-0005-0000-0000-0000073A0000}"/>
    <cellStyle name="Input 2 11 3 4 4" xfId="50947" xr:uid="{00000000-0005-0000-0000-0000083A0000}"/>
    <cellStyle name="Input 2 11 3 5" xfId="21890" xr:uid="{00000000-0005-0000-0000-0000093A0000}"/>
    <cellStyle name="Input 2 11 3 6" xfId="21879" xr:uid="{00000000-0005-0000-0000-00000A3A0000}"/>
    <cellStyle name="Input 2 11 3 7" xfId="43979" xr:uid="{00000000-0005-0000-0000-00000B3A0000}"/>
    <cellStyle name="Input 2 11 3 8" xfId="56543" xr:uid="{00000000-0005-0000-0000-00000C3A0000}"/>
    <cellStyle name="Input 2 11 4" xfId="5332" xr:uid="{00000000-0005-0000-0000-00000D3A0000}"/>
    <cellStyle name="Input 2 11 4 2" xfId="12313" xr:uid="{00000000-0005-0000-0000-00000E3A0000}"/>
    <cellStyle name="Input 2 11 4 2 2" xfId="21893" xr:uid="{00000000-0005-0000-0000-00000F3A0000}"/>
    <cellStyle name="Input 2 11 4 2 3" xfId="21892" xr:uid="{00000000-0005-0000-0000-0000103A0000}"/>
    <cellStyle name="Input 2 11 4 2 4" xfId="51818" xr:uid="{00000000-0005-0000-0000-0000113A0000}"/>
    <cellStyle name="Input 2 11 4 3" xfId="21894" xr:uid="{00000000-0005-0000-0000-0000123A0000}"/>
    <cellStyle name="Input 2 11 4 4" xfId="21891" xr:uid="{00000000-0005-0000-0000-0000133A0000}"/>
    <cellStyle name="Input 2 11 4 5" xfId="44850" xr:uid="{00000000-0005-0000-0000-0000143A0000}"/>
    <cellStyle name="Input 2 11 4 6" xfId="57414" xr:uid="{00000000-0005-0000-0000-0000153A0000}"/>
    <cellStyle name="Input 2 11 5" xfId="9699" xr:uid="{00000000-0005-0000-0000-0000163A0000}"/>
    <cellStyle name="Input 2 11 5 2" xfId="21896" xr:uid="{00000000-0005-0000-0000-0000173A0000}"/>
    <cellStyle name="Input 2 11 5 3" xfId="21895" xr:uid="{00000000-0005-0000-0000-0000183A0000}"/>
    <cellStyle name="Input 2 11 5 4" xfId="49205" xr:uid="{00000000-0005-0000-0000-0000193A0000}"/>
    <cellStyle name="Input 2 11 6" xfId="21867" xr:uid="{00000000-0005-0000-0000-00001A3A0000}"/>
    <cellStyle name="Input 2 11 7" xfId="16676" xr:uid="{00000000-0005-0000-0000-00001B3A0000}"/>
    <cellStyle name="Input 2 12" xfId="1983" xr:uid="{00000000-0005-0000-0000-00001C3A0000}"/>
    <cellStyle name="Input 2 12 2" xfId="3584" xr:uid="{00000000-0005-0000-0000-00001D3A0000}"/>
    <cellStyle name="Input 2 12 2 2" xfId="6207" xr:uid="{00000000-0005-0000-0000-00001E3A0000}"/>
    <cellStyle name="Input 2 12 2 2 2" xfId="13185" xr:uid="{00000000-0005-0000-0000-00001F3A0000}"/>
    <cellStyle name="Input 2 12 2 2 2 2" xfId="21901" xr:uid="{00000000-0005-0000-0000-0000203A0000}"/>
    <cellStyle name="Input 2 12 2 2 2 3" xfId="21900" xr:uid="{00000000-0005-0000-0000-0000213A0000}"/>
    <cellStyle name="Input 2 12 2 2 2 4" xfId="52690" xr:uid="{00000000-0005-0000-0000-0000223A0000}"/>
    <cellStyle name="Input 2 12 2 2 3" xfId="21902" xr:uid="{00000000-0005-0000-0000-0000233A0000}"/>
    <cellStyle name="Input 2 12 2 2 4" xfId="21899" xr:uid="{00000000-0005-0000-0000-0000243A0000}"/>
    <cellStyle name="Input 2 12 2 2 5" xfId="45722" xr:uid="{00000000-0005-0000-0000-0000253A0000}"/>
    <cellStyle name="Input 2 12 2 2 6" xfId="58286" xr:uid="{00000000-0005-0000-0000-0000263A0000}"/>
    <cellStyle name="Input 2 12 2 3" xfId="7951" xr:uid="{00000000-0005-0000-0000-0000273A0000}"/>
    <cellStyle name="Input 2 12 2 3 2" xfId="14927" xr:uid="{00000000-0005-0000-0000-0000283A0000}"/>
    <cellStyle name="Input 2 12 2 3 2 2" xfId="21905" xr:uid="{00000000-0005-0000-0000-0000293A0000}"/>
    <cellStyle name="Input 2 12 2 3 2 3" xfId="21904" xr:uid="{00000000-0005-0000-0000-00002A3A0000}"/>
    <cellStyle name="Input 2 12 2 3 2 4" xfId="54432" xr:uid="{00000000-0005-0000-0000-00002B3A0000}"/>
    <cellStyle name="Input 2 12 2 3 3" xfId="21906" xr:uid="{00000000-0005-0000-0000-00002C3A0000}"/>
    <cellStyle name="Input 2 12 2 3 4" xfId="21903" xr:uid="{00000000-0005-0000-0000-00002D3A0000}"/>
    <cellStyle name="Input 2 12 2 3 5" xfId="47464" xr:uid="{00000000-0005-0000-0000-00002E3A0000}"/>
    <cellStyle name="Input 2 12 2 3 6" xfId="60028" xr:uid="{00000000-0005-0000-0000-00002F3A0000}"/>
    <cellStyle name="Input 2 12 2 4" xfId="10572" xr:uid="{00000000-0005-0000-0000-0000303A0000}"/>
    <cellStyle name="Input 2 12 2 4 2" xfId="21908" xr:uid="{00000000-0005-0000-0000-0000313A0000}"/>
    <cellStyle name="Input 2 12 2 4 3" xfId="21907" xr:uid="{00000000-0005-0000-0000-0000323A0000}"/>
    <cellStyle name="Input 2 12 2 4 4" xfId="50077" xr:uid="{00000000-0005-0000-0000-0000333A0000}"/>
    <cellStyle name="Input 2 12 2 5" xfId="21898" xr:uid="{00000000-0005-0000-0000-0000343A0000}"/>
    <cellStyle name="Input 2 12 2 6" xfId="18457" xr:uid="{00000000-0005-0000-0000-0000353A0000}"/>
    <cellStyle name="Input 2 12 3" xfId="4462" xr:uid="{00000000-0005-0000-0000-0000363A0000}"/>
    <cellStyle name="Input 2 12 3 2" xfId="7078" xr:uid="{00000000-0005-0000-0000-0000373A0000}"/>
    <cellStyle name="Input 2 12 3 2 2" xfId="14056" xr:uid="{00000000-0005-0000-0000-0000383A0000}"/>
    <cellStyle name="Input 2 12 3 2 2 2" xfId="21912" xr:uid="{00000000-0005-0000-0000-0000393A0000}"/>
    <cellStyle name="Input 2 12 3 2 2 3" xfId="21911" xr:uid="{00000000-0005-0000-0000-00003A3A0000}"/>
    <cellStyle name="Input 2 12 3 2 2 4" xfId="53561" xr:uid="{00000000-0005-0000-0000-00003B3A0000}"/>
    <cellStyle name="Input 2 12 3 2 3" xfId="21913" xr:uid="{00000000-0005-0000-0000-00003C3A0000}"/>
    <cellStyle name="Input 2 12 3 2 4" xfId="21910" xr:uid="{00000000-0005-0000-0000-00003D3A0000}"/>
    <cellStyle name="Input 2 12 3 2 5" xfId="46593" xr:uid="{00000000-0005-0000-0000-00003E3A0000}"/>
    <cellStyle name="Input 2 12 3 2 6" xfId="59157" xr:uid="{00000000-0005-0000-0000-00003F3A0000}"/>
    <cellStyle name="Input 2 12 3 3" xfId="8829" xr:uid="{00000000-0005-0000-0000-0000403A0000}"/>
    <cellStyle name="Input 2 12 3 3 2" xfId="15798" xr:uid="{00000000-0005-0000-0000-0000413A0000}"/>
    <cellStyle name="Input 2 12 3 3 2 2" xfId="21916" xr:uid="{00000000-0005-0000-0000-0000423A0000}"/>
    <cellStyle name="Input 2 12 3 3 2 3" xfId="21915" xr:uid="{00000000-0005-0000-0000-0000433A0000}"/>
    <cellStyle name="Input 2 12 3 3 2 4" xfId="55303" xr:uid="{00000000-0005-0000-0000-0000443A0000}"/>
    <cellStyle name="Input 2 12 3 3 3" xfId="21917" xr:uid="{00000000-0005-0000-0000-0000453A0000}"/>
    <cellStyle name="Input 2 12 3 3 4" xfId="21914" xr:uid="{00000000-0005-0000-0000-0000463A0000}"/>
    <cellStyle name="Input 2 12 3 3 5" xfId="48335" xr:uid="{00000000-0005-0000-0000-0000473A0000}"/>
    <cellStyle name="Input 2 12 3 3 6" xfId="60899" xr:uid="{00000000-0005-0000-0000-0000483A0000}"/>
    <cellStyle name="Input 2 12 3 4" xfId="11443" xr:uid="{00000000-0005-0000-0000-0000493A0000}"/>
    <cellStyle name="Input 2 12 3 4 2" xfId="21919" xr:uid="{00000000-0005-0000-0000-00004A3A0000}"/>
    <cellStyle name="Input 2 12 3 4 3" xfId="21918" xr:uid="{00000000-0005-0000-0000-00004B3A0000}"/>
    <cellStyle name="Input 2 12 3 4 4" xfId="50948" xr:uid="{00000000-0005-0000-0000-00004C3A0000}"/>
    <cellStyle name="Input 2 12 3 5" xfId="21920" xr:uid="{00000000-0005-0000-0000-00004D3A0000}"/>
    <cellStyle name="Input 2 12 3 6" xfId="21909" xr:uid="{00000000-0005-0000-0000-00004E3A0000}"/>
    <cellStyle name="Input 2 12 3 7" xfId="43980" xr:uid="{00000000-0005-0000-0000-00004F3A0000}"/>
    <cellStyle name="Input 2 12 3 8" xfId="56544" xr:uid="{00000000-0005-0000-0000-0000503A0000}"/>
    <cellStyle name="Input 2 12 4" xfId="5333" xr:uid="{00000000-0005-0000-0000-0000513A0000}"/>
    <cellStyle name="Input 2 12 4 2" xfId="12314" xr:uid="{00000000-0005-0000-0000-0000523A0000}"/>
    <cellStyle name="Input 2 12 4 2 2" xfId="21923" xr:uid="{00000000-0005-0000-0000-0000533A0000}"/>
    <cellStyle name="Input 2 12 4 2 3" xfId="21922" xr:uid="{00000000-0005-0000-0000-0000543A0000}"/>
    <cellStyle name="Input 2 12 4 2 4" xfId="51819" xr:uid="{00000000-0005-0000-0000-0000553A0000}"/>
    <cellStyle name="Input 2 12 4 3" xfId="21924" xr:uid="{00000000-0005-0000-0000-0000563A0000}"/>
    <cellStyle name="Input 2 12 4 4" xfId="21921" xr:uid="{00000000-0005-0000-0000-0000573A0000}"/>
    <cellStyle name="Input 2 12 4 5" xfId="44851" xr:uid="{00000000-0005-0000-0000-0000583A0000}"/>
    <cellStyle name="Input 2 12 4 6" xfId="57415" xr:uid="{00000000-0005-0000-0000-0000593A0000}"/>
    <cellStyle name="Input 2 12 5" xfId="9700" xr:uid="{00000000-0005-0000-0000-00005A3A0000}"/>
    <cellStyle name="Input 2 12 5 2" xfId="21926" xr:uid="{00000000-0005-0000-0000-00005B3A0000}"/>
    <cellStyle name="Input 2 12 5 3" xfId="21925" xr:uid="{00000000-0005-0000-0000-00005C3A0000}"/>
    <cellStyle name="Input 2 12 5 4" xfId="49206" xr:uid="{00000000-0005-0000-0000-00005D3A0000}"/>
    <cellStyle name="Input 2 12 6" xfId="21897" xr:uid="{00000000-0005-0000-0000-00005E3A0000}"/>
    <cellStyle name="Input 2 12 7" xfId="16677" xr:uid="{00000000-0005-0000-0000-00005F3A0000}"/>
    <cellStyle name="Input 2 13" xfId="1984" xr:uid="{00000000-0005-0000-0000-0000603A0000}"/>
    <cellStyle name="Input 2 13 2" xfId="3585" xr:uid="{00000000-0005-0000-0000-0000613A0000}"/>
    <cellStyle name="Input 2 13 2 2" xfId="6208" xr:uid="{00000000-0005-0000-0000-0000623A0000}"/>
    <cellStyle name="Input 2 13 2 2 2" xfId="13186" xr:uid="{00000000-0005-0000-0000-0000633A0000}"/>
    <cellStyle name="Input 2 13 2 2 2 2" xfId="21931" xr:uid="{00000000-0005-0000-0000-0000643A0000}"/>
    <cellStyle name="Input 2 13 2 2 2 3" xfId="21930" xr:uid="{00000000-0005-0000-0000-0000653A0000}"/>
    <cellStyle name="Input 2 13 2 2 2 4" xfId="52691" xr:uid="{00000000-0005-0000-0000-0000663A0000}"/>
    <cellStyle name="Input 2 13 2 2 3" xfId="21932" xr:uid="{00000000-0005-0000-0000-0000673A0000}"/>
    <cellStyle name="Input 2 13 2 2 4" xfId="21929" xr:uid="{00000000-0005-0000-0000-0000683A0000}"/>
    <cellStyle name="Input 2 13 2 2 5" xfId="45723" xr:uid="{00000000-0005-0000-0000-0000693A0000}"/>
    <cellStyle name="Input 2 13 2 2 6" xfId="58287" xr:uid="{00000000-0005-0000-0000-00006A3A0000}"/>
    <cellStyle name="Input 2 13 2 3" xfId="7952" xr:uid="{00000000-0005-0000-0000-00006B3A0000}"/>
    <cellStyle name="Input 2 13 2 3 2" xfId="14928" xr:uid="{00000000-0005-0000-0000-00006C3A0000}"/>
    <cellStyle name="Input 2 13 2 3 2 2" xfId="21935" xr:uid="{00000000-0005-0000-0000-00006D3A0000}"/>
    <cellStyle name="Input 2 13 2 3 2 3" xfId="21934" xr:uid="{00000000-0005-0000-0000-00006E3A0000}"/>
    <cellStyle name="Input 2 13 2 3 2 4" xfId="54433" xr:uid="{00000000-0005-0000-0000-00006F3A0000}"/>
    <cellStyle name="Input 2 13 2 3 3" xfId="21936" xr:uid="{00000000-0005-0000-0000-0000703A0000}"/>
    <cellStyle name="Input 2 13 2 3 4" xfId="21933" xr:uid="{00000000-0005-0000-0000-0000713A0000}"/>
    <cellStyle name="Input 2 13 2 3 5" xfId="47465" xr:uid="{00000000-0005-0000-0000-0000723A0000}"/>
    <cellStyle name="Input 2 13 2 3 6" xfId="60029" xr:uid="{00000000-0005-0000-0000-0000733A0000}"/>
    <cellStyle name="Input 2 13 2 4" xfId="10573" xr:uid="{00000000-0005-0000-0000-0000743A0000}"/>
    <cellStyle name="Input 2 13 2 4 2" xfId="21938" xr:uid="{00000000-0005-0000-0000-0000753A0000}"/>
    <cellStyle name="Input 2 13 2 4 3" xfId="21937" xr:uid="{00000000-0005-0000-0000-0000763A0000}"/>
    <cellStyle name="Input 2 13 2 4 4" xfId="50078" xr:uid="{00000000-0005-0000-0000-0000773A0000}"/>
    <cellStyle name="Input 2 13 2 5" xfId="21928" xr:uid="{00000000-0005-0000-0000-0000783A0000}"/>
    <cellStyle name="Input 2 13 2 6" xfId="18449" xr:uid="{00000000-0005-0000-0000-0000793A0000}"/>
    <cellStyle name="Input 2 13 3" xfId="4463" xr:uid="{00000000-0005-0000-0000-00007A3A0000}"/>
    <cellStyle name="Input 2 13 3 2" xfId="7079" xr:uid="{00000000-0005-0000-0000-00007B3A0000}"/>
    <cellStyle name="Input 2 13 3 2 2" xfId="14057" xr:uid="{00000000-0005-0000-0000-00007C3A0000}"/>
    <cellStyle name="Input 2 13 3 2 2 2" xfId="21942" xr:uid="{00000000-0005-0000-0000-00007D3A0000}"/>
    <cellStyle name="Input 2 13 3 2 2 3" xfId="21941" xr:uid="{00000000-0005-0000-0000-00007E3A0000}"/>
    <cellStyle name="Input 2 13 3 2 2 4" xfId="53562" xr:uid="{00000000-0005-0000-0000-00007F3A0000}"/>
    <cellStyle name="Input 2 13 3 2 3" xfId="21943" xr:uid="{00000000-0005-0000-0000-0000803A0000}"/>
    <cellStyle name="Input 2 13 3 2 4" xfId="21940" xr:uid="{00000000-0005-0000-0000-0000813A0000}"/>
    <cellStyle name="Input 2 13 3 2 5" xfId="46594" xr:uid="{00000000-0005-0000-0000-0000823A0000}"/>
    <cellStyle name="Input 2 13 3 2 6" xfId="59158" xr:uid="{00000000-0005-0000-0000-0000833A0000}"/>
    <cellStyle name="Input 2 13 3 3" xfId="8830" xr:uid="{00000000-0005-0000-0000-0000843A0000}"/>
    <cellStyle name="Input 2 13 3 3 2" xfId="15799" xr:uid="{00000000-0005-0000-0000-0000853A0000}"/>
    <cellStyle name="Input 2 13 3 3 2 2" xfId="21946" xr:uid="{00000000-0005-0000-0000-0000863A0000}"/>
    <cellStyle name="Input 2 13 3 3 2 3" xfId="21945" xr:uid="{00000000-0005-0000-0000-0000873A0000}"/>
    <cellStyle name="Input 2 13 3 3 2 4" xfId="55304" xr:uid="{00000000-0005-0000-0000-0000883A0000}"/>
    <cellStyle name="Input 2 13 3 3 3" xfId="21947" xr:uid="{00000000-0005-0000-0000-0000893A0000}"/>
    <cellStyle name="Input 2 13 3 3 4" xfId="21944" xr:uid="{00000000-0005-0000-0000-00008A3A0000}"/>
    <cellStyle name="Input 2 13 3 3 5" xfId="48336" xr:uid="{00000000-0005-0000-0000-00008B3A0000}"/>
    <cellStyle name="Input 2 13 3 3 6" xfId="60900" xr:uid="{00000000-0005-0000-0000-00008C3A0000}"/>
    <cellStyle name="Input 2 13 3 4" xfId="11444" xr:uid="{00000000-0005-0000-0000-00008D3A0000}"/>
    <cellStyle name="Input 2 13 3 4 2" xfId="21949" xr:uid="{00000000-0005-0000-0000-00008E3A0000}"/>
    <cellStyle name="Input 2 13 3 4 3" xfId="21948" xr:uid="{00000000-0005-0000-0000-00008F3A0000}"/>
    <cellStyle name="Input 2 13 3 4 4" xfId="50949" xr:uid="{00000000-0005-0000-0000-0000903A0000}"/>
    <cellStyle name="Input 2 13 3 5" xfId="21950" xr:uid="{00000000-0005-0000-0000-0000913A0000}"/>
    <cellStyle name="Input 2 13 3 6" xfId="21939" xr:uid="{00000000-0005-0000-0000-0000923A0000}"/>
    <cellStyle name="Input 2 13 3 7" xfId="43981" xr:uid="{00000000-0005-0000-0000-0000933A0000}"/>
    <cellStyle name="Input 2 13 3 8" xfId="56545" xr:uid="{00000000-0005-0000-0000-0000943A0000}"/>
    <cellStyle name="Input 2 13 4" xfId="5334" xr:uid="{00000000-0005-0000-0000-0000953A0000}"/>
    <cellStyle name="Input 2 13 4 2" xfId="12315" xr:uid="{00000000-0005-0000-0000-0000963A0000}"/>
    <cellStyle name="Input 2 13 4 2 2" xfId="21953" xr:uid="{00000000-0005-0000-0000-0000973A0000}"/>
    <cellStyle name="Input 2 13 4 2 3" xfId="21952" xr:uid="{00000000-0005-0000-0000-0000983A0000}"/>
    <cellStyle name="Input 2 13 4 2 4" xfId="51820" xr:uid="{00000000-0005-0000-0000-0000993A0000}"/>
    <cellStyle name="Input 2 13 4 3" xfId="21954" xr:uid="{00000000-0005-0000-0000-00009A3A0000}"/>
    <cellStyle name="Input 2 13 4 4" xfId="21951" xr:uid="{00000000-0005-0000-0000-00009B3A0000}"/>
    <cellStyle name="Input 2 13 4 5" xfId="44852" xr:uid="{00000000-0005-0000-0000-00009C3A0000}"/>
    <cellStyle name="Input 2 13 4 6" xfId="57416" xr:uid="{00000000-0005-0000-0000-00009D3A0000}"/>
    <cellStyle name="Input 2 13 5" xfId="9701" xr:uid="{00000000-0005-0000-0000-00009E3A0000}"/>
    <cellStyle name="Input 2 13 5 2" xfId="21956" xr:uid="{00000000-0005-0000-0000-00009F3A0000}"/>
    <cellStyle name="Input 2 13 5 3" xfId="21955" xr:uid="{00000000-0005-0000-0000-0000A03A0000}"/>
    <cellStyle name="Input 2 13 5 4" xfId="49207" xr:uid="{00000000-0005-0000-0000-0000A13A0000}"/>
    <cellStyle name="Input 2 13 6" xfId="21927" xr:uid="{00000000-0005-0000-0000-0000A23A0000}"/>
    <cellStyle name="Input 2 13 7" xfId="16678" xr:uid="{00000000-0005-0000-0000-0000A33A0000}"/>
    <cellStyle name="Input 2 14" xfId="1985" xr:uid="{00000000-0005-0000-0000-0000A43A0000}"/>
    <cellStyle name="Input 2 14 2" xfId="3586" xr:uid="{00000000-0005-0000-0000-0000A53A0000}"/>
    <cellStyle name="Input 2 14 2 2" xfId="6209" xr:uid="{00000000-0005-0000-0000-0000A63A0000}"/>
    <cellStyle name="Input 2 14 2 2 2" xfId="13187" xr:uid="{00000000-0005-0000-0000-0000A73A0000}"/>
    <cellStyle name="Input 2 14 2 2 2 2" xfId="21961" xr:uid="{00000000-0005-0000-0000-0000A83A0000}"/>
    <cellStyle name="Input 2 14 2 2 2 3" xfId="21960" xr:uid="{00000000-0005-0000-0000-0000A93A0000}"/>
    <cellStyle name="Input 2 14 2 2 2 4" xfId="52692" xr:uid="{00000000-0005-0000-0000-0000AA3A0000}"/>
    <cellStyle name="Input 2 14 2 2 3" xfId="21962" xr:uid="{00000000-0005-0000-0000-0000AB3A0000}"/>
    <cellStyle name="Input 2 14 2 2 4" xfId="21959" xr:uid="{00000000-0005-0000-0000-0000AC3A0000}"/>
    <cellStyle name="Input 2 14 2 2 5" xfId="45724" xr:uid="{00000000-0005-0000-0000-0000AD3A0000}"/>
    <cellStyle name="Input 2 14 2 2 6" xfId="58288" xr:uid="{00000000-0005-0000-0000-0000AE3A0000}"/>
    <cellStyle name="Input 2 14 2 3" xfId="7953" xr:uid="{00000000-0005-0000-0000-0000AF3A0000}"/>
    <cellStyle name="Input 2 14 2 3 2" xfId="14929" xr:uid="{00000000-0005-0000-0000-0000B03A0000}"/>
    <cellStyle name="Input 2 14 2 3 2 2" xfId="21965" xr:uid="{00000000-0005-0000-0000-0000B13A0000}"/>
    <cellStyle name="Input 2 14 2 3 2 3" xfId="21964" xr:uid="{00000000-0005-0000-0000-0000B23A0000}"/>
    <cellStyle name="Input 2 14 2 3 2 4" xfId="54434" xr:uid="{00000000-0005-0000-0000-0000B33A0000}"/>
    <cellStyle name="Input 2 14 2 3 3" xfId="21966" xr:uid="{00000000-0005-0000-0000-0000B43A0000}"/>
    <cellStyle name="Input 2 14 2 3 4" xfId="21963" xr:uid="{00000000-0005-0000-0000-0000B53A0000}"/>
    <cellStyle name="Input 2 14 2 3 5" xfId="47466" xr:uid="{00000000-0005-0000-0000-0000B63A0000}"/>
    <cellStyle name="Input 2 14 2 3 6" xfId="60030" xr:uid="{00000000-0005-0000-0000-0000B73A0000}"/>
    <cellStyle name="Input 2 14 2 4" xfId="10574" xr:uid="{00000000-0005-0000-0000-0000B83A0000}"/>
    <cellStyle name="Input 2 14 2 4 2" xfId="21968" xr:uid="{00000000-0005-0000-0000-0000B93A0000}"/>
    <cellStyle name="Input 2 14 2 4 3" xfId="21967" xr:uid="{00000000-0005-0000-0000-0000BA3A0000}"/>
    <cellStyle name="Input 2 14 2 4 4" xfId="50079" xr:uid="{00000000-0005-0000-0000-0000BB3A0000}"/>
    <cellStyle name="Input 2 14 2 5" xfId="21958" xr:uid="{00000000-0005-0000-0000-0000BC3A0000}"/>
    <cellStyle name="Input 2 14 2 6" xfId="18450" xr:uid="{00000000-0005-0000-0000-0000BD3A0000}"/>
    <cellStyle name="Input 2 14 3" xfId="4464" xr:uid="{00000000-0005-0000-0000-0000BE3A0000}"/>
    <cellStyle name="Input 2 14 3 2" xfId="7080" xr:uid="{00000000-0005-0000-0000-0000BF3A0000}"/>
    <cellStyle name="Input 2 14 3 2 2" xfId="14058" xr:uid="{00000000-0005-0000-0000-0000C03A0000}"/>
    <cellStyle name="Input 2 14 3 2 2 2" xfId="21972" xr:uid="{00000000-0005-0000-0000-0000C13A0000}"/>
    <cellStyle name="Input 2 14 3 2 2 3" xfId="21971" xr:uid="{00000000-0005-0000-0000-0000C23A0000}"/>
    <cellStyle name="Input 2 14 3 2 2 4" xfId="53563" xr:uid="{00000000-0005-0000-0000-0000C33A0000}"/>
    <cellStyle name="Input 2 14 3 2 3" xfId="21973" xr:uid="{00000000-0005-0000-0000-0000C43A0000}"/>
    <cellStyle name="Input 2 14 3 2 4" xfId="21970" xr:uid="{00000000-0005-0000-0000-0000C53A0000}"/>
    <cellStyle name="Input 2 14 3 2 5" xfId="46595" xr:uid="{00000000-0005-0000-0000-0000C63A0000}"/>
    <cellStyle name="Input 2 14 3 2 6" xfId="59159" xr:uid="{00000000-0005-0000-0000-0000C73A0000}"/>
    <cellStyle name="Input 2 14 3 3" xfId="8831" xr:uid="{00000000-0005-0000-0000-0000C83A0000}"/>
    <cellStyle name="Input 2 14 3 3 2" xfId="15800" xr:uid="{00000000-0005-0000-0000-0000C93A0000}"/>
    <cellStyle name="Input 2 14 3 3 2 2" xfId="21976" xr:uid="{00000000-0005-0000-0000-0000CA3A0000}"/>
    <cellStyle name="Input 2 14 3 3 2 3" xfId="21975" xr:uid="{00000000-0005-0000-0000-0000CB3A0000}"/>
    <cellStyle name="Input 2 14 3 3 2 4" xfId="55305" xr:uid="{00000000-0005-0000-0000-0000CC3A0000}"/>
    <cellStyle name="Input 2 14 3 3 3" xfId="21977" xr:uid="{00000000-0005-0000-0000-0000CD3A0000}"/>
    <cellStyle name="Input 2 14 3 3 4" xfId="21974" xr:uid="{00000000-0005-0000-0000-0000CE3A0000}"/>
    <cellStyle name="Input 2 14 3 3 5" xfId="48337" xr:uid="{00000000-0005-0000-0000-0000CF3A0000}"/>
    <cellStyle name="Input 2 14 3 3 6" xfId="60901" xr:uid="{00000000-0005-0000-0000-0000D03A0000}"/>
    <cellStyle name="Input 2 14 3 4" xfId="11445" xr:uid="{00000000-0005-0000-0000-0000D13A0000}"/>
    <cellStyle name="Input 2 14 3 4 2" xfId="21979" xr:uid="{00000000-0005-0000-0000-0000D23A0000}"/>
    <cellStyle name="Input 2 14 3 4 3" xfId="21978" xr:uid="{00000000-0005-0000-0000-0000D33A0000}"/>
    <cellStyle name="Input 2 14 3 4 4" xfId="50950" xr:uid="{00000000-0005-0000-0000-0000D43A0000}"/>
    <cellStyle name="Input 2 14 3 5" xfId="21980" xr:uid="{00000000-0005-0000-0000-0000D53A0000}"/>
    <cellStyle name="Input 2 14 3 6" xfId="21969" xr:uid="{00000000-0005-0000-0000-0000D63A0000}"/>
    <cellStyle name="Input 2 14 3 7" xfId="43982" xr:uid="{00000000-0005-0000-0000-0000D73A0000}"/>
    <cellStyle name="Input 2 14 3 8" xfId="56546" xr:uid="{00000000-0005-0000-0000-0000D83A0000}"/>
    <cellStyle name="Input 2 14 4" xfId="5335" xr:uid="{00000000-0005-0000-0000-0000D93A0000}"/>
    <cellStyle name="Input 2 14 4 2" xfId="12316" xr:uid="{00000000-0005-0000-0000-0000DA3A0000}"/>
    <cellStyle name="Input 2 14 4 2 2" xfId="21983" xr:uid="{00000000-0005-0000-0000-0000DB3A0000}"/>
    <cellStyle name="Input 2 14 4 2 3" xfId="21982" xr:uid="{00000000-0005-0000-0000-0000DC3A0000}"/>
    <cellStyle name="Input 2 14 4 2 4" xfId="51821" xr:uid="{00000000-0005-0000-0000-0000DD3A0000}"/>
    <cellStyle name="Input 2 14 4 3" xfId="21984" xr:uid="{00000000-0005-0000-0000-0000DE3A0000}"/>
    <cellStyle name="Input 2 14 4 4" xfId="21981" xr:uid="{00000000-0005-0000-0000-0000DF3A0000}"/>
    <cellStyle name="Input 2 14 4 5" xfId="44853" xr:uid="{00000000-0005-0000-0000-0000E03A0000}"/>
    <cellStyle name="Input 2 14 4 6" xfId="57417" xr:uid="{00000000-0005-0000-0000-0000E13A0000}"/>
    <cellStyle name="Input 2 14 5" xfId="9702" xr:uid="{00000000-0005-0000-0000-0000E23A0000}"/>
    <cellStyle name="Input 2 14 5 2" xfId="21986" xr:uid="{00000000-0005-0000-0000-0000E33A0000}"/>
    <cellStyle name="Input 2 14 5 3" xfId="21985" xr:uid="{00000000-0005-0000-0000-0000E43A0000}"/>
    <cellStyle name="Input 2 14 5 4" xfId="49208" xr:uid="{00000000-0005-0000-0000-0000E53A0000}"/>
    <cellStyle name="Input 2 14 6" xfId="21957" xr:uid="{00000000-0005-0000-0000-0000E63A0000}"/>
    <cellStyle name="Input 2 14 7" xfId="16679" xr:uid="{00000000-0005-0000-0000-0000E73A0000}"/>
    <cellStyle name="Input 2 15" xfId="3580" xr:uid="{00000000-0005-0000-0000-0000E83A0000}"/>
    <cellStyle name="Input 2 15 2" xfId="6203" xr:uid="{00000000-0005-0000-0000-0000E93A0000}"/>
    <cellStyle name="Input 2 15 2 2" xfId="13181" xr:uid="{00000000-0005-0000-0000-0000EA3A0000}"/>
    <cellStyle name="Input 2 15 2 2 2" xfId="21990" xr:uid="{00000000-0005-0000-0000-0000EB3A0000}"/>
    <cellStyle name="Input 2 15 2 2 3" xfId="21989" xr:uid="{00000000-0005-0000-0000-0000EC3A0000}"/>
    <cellStyle name="Input 2 15 2 2 4" xfId="52686" xr:uid="{00000000-0005-0000-0000-0000ED3A0000}"/>
    <cellStyle name="Input 2 15 2 3" xfId="21991" xr:uid="{00000000-0005-0000-0000-0000EE3A0000}"/>
    <cellStyle name="Input 2 15 2 4" xfId="21988" xr:uid="{00000000-0005-0000-0000-0000EF3A0000}"/>
    <cellStyle name="Input 2 15 2 5" xfId="45718" xr:uid="{00000000-0005-0000-0000-0000F03A0000}"/>
    <cellStyle name="Input 2 15 2 6" xfId="58282" xr:uid="{00000000-0005-0000-0000-0000F13A0000}"/>
    <cellStyle name="Input 2 15 3" xfId="7947" xr:uid="{00000000-0005-0000-0000-0000F23A0000}"/>
    <cellStyle name="Input 2 15 3 2" xfId="14923" xr:uid="{00000000-0005-0000-0000-0000F33A0000}"/>
    <cellStyle name="Input 2 15 3 2 2" xfId="21994" xr:uid="{00000000-0005-0000-0000-0000F43A0000}"/>
    <cellStyle name="Input 2 15 3 2 3" xfId="21993" xr:uid="{00000000-0005-0000-0000-0000F53A0000}"/>
    <cellStyle name="Input 2 15 3 2 4" xfId="54428" xr:uid="{00000000-0005-0000-0000-0000F63A0000}"/>
    <cellStyle name="Input 2 15 3 3" xfId="21995" xr:uid="{00000000-0005-0000-0000-0000F73A0000}"/>
    <cellStyle name="Input 2 15 3 4" xfId="21992" xr:uid="{00000000-0005-0000-0000-0000F83A0000}"/>
    <cellStyle name="Input 2 15 3 5" xfId="47460" xr:uid="{00000000-0005-0000-0000-0000F93A0000}"/>
    <cellStyle name="Input 2 15 3 6" xfId="60024" xr:uid="{00000000-0005-0000-0000-0000FA3A0000}"/>
    <cellStyle name="Input 2 15 4" xfId="10568" xr:uid="{00000000-0005-0000-0000-0000FB3A0000}"/>
    <cellStyle name="Input 2 15 4 2" xfId="21997" xr:uid="{00000000-0005-0000-0000-0000FC3A0000}"/>
    <cellStyle name="Input 2 15 4 3" xfId="21996" xr:uid="{00000000-0005-0000-0000-0000FD3A0000}"/>
    <cellStyle name="Input 2 15 4 4" xfId="50073" xr:uid="{00000000-0005-0000-0000-0000FE3A0000}"/>
    <cellStyle name="Input 2 15 5" xfId="21987" xr:uid="{00000000-0005-0000-0000-0000FF3A0000}"/>
    <cellStyle name="Input 2 15 6" xfId="18442" xr:uid="{00000000-0005-0000-0000-0000003B0000}"/>
    <cellStyle name="Input 2 16" xfId="4458" xr:uid="{00000000-0005-0000-0000-0000013B0000}"/>
    <cellStyle name="Input 2 16 2" xfId="7074" xr:uid="{00000000-0005-0000-0000-0000023B0000}"/>
    <cellStyle name="Input 2 16 2 2" xfId="14052" xr:uid="{00000000-0005-0000-0000-0000033B0000}"/>
    <cellStyle name="Input 2 16 2 2 2" xfId="22001" xr:uid="{00000000-0005-0000-0000-0000043B0000}"/>
    <cellStyle name="Input 2 16 2 2 3" xfId="22000" xr:uid="{00000000-0005-0000-0000-0000053B0000}"/>
    <cellStyle name="Input 2 16 2 2 4" xfId="53557" xr:uid="{00000000-0005-0000-0000-0000063B0000}"/>
    <cellStyle name="Input 2 16 2 3" xfId="22002" xr:uid="{00000000-0005-0000-0000-0000073B0000}"/>
    <cellStyle name="Input 2 16 2 4" xfId="21999" xr:uid="{00000000-0005-0000-0000-0000083B0000}"/>
    <cellStyle name="Input 2 16 2 5" xfId="46589" xr:uid="{00000000-0005-0000-0000-0000093B0000}"/>
    <cellStyle name="Input 2 16 2 6" xfId="59153" xr:uid="{00000000-0005-0000-0000-00000A3B0000}"/>
    <cellStyle name="Input 2 16 3" xfId="8825" xr:uid="{00000000-0005-0000-0000-00000B3B0000}"/>
    <cellStyle name="Input 2 16 3 2" xfId="15794" xr:uid="{00000000-0005-0000-0000-00000C3B0000}"/>
    <cellStyle name="Input 2 16 3 2 2" xfId="22005" xr:uid="{00000000-0005-0000-0000-00000D3B0000}"/>
    <cellStyle name="Input 2 16 3 2 3" xfId="22004" xr:uid="{00000000-0005-0000-0000-00000E3B0000}"/>
    <cellStyle name="Input 2 16 3 2 4" xfId="55299" xr:uid="{00000000-0005-0000-0000-00000F3B0000}"/>
    <cellStyle name="Input 2 16 3 3" xfId="22006" xr:uid="{00000000-0005-0000-0000-0000103B0000}"/>
    <cellStyle name="Input 2 16 3 4" xfId="22003" xr:uid="{00000000-0005-0000-0000-0000113B0000}"/>
    <cellStyle name="Input 2 16 3 5" xfId="48331" xr:uid="{00000000-0005-0000-0000-0000123B0000}"/>
    <cellStyle name="Input 2 16 3 6" xfId="60895" xr:uid="{00000000-0005-0000-0000-0000133B0000}"/>
    <cellStyle name="Input 2 16 4" xfId="11439" xr:uid="{00000000-0005-0000-0000-0000143B0000}"/>
    <cellStyle name="Input 2 16 4 2" xfId="22008" xr:uid="{00000000-0005-0000-0000-0000153B0000}"/>
    <cellStyle name="Input 2 16 4 3" xfId="22007" xr:uid="{00000000-0005-0000-0000-0000163B0000}"/>
    <cellStyle name="Input 2 16 4 4" xfId="50944" xr:uid="{00000000-0005-0000-0000-0000173B0000}"/>
    <cellStyle name="Input 2 16 5" xfId="22009" xr:uid="{00000000-0005-0000-0000-0000183B0000}"/>
    <cellStyle name="Input 2 16 6" xfId="21998" xr:uid="{00000000-0005-0000-0000-0000193B0000}"/>
    <cellStyle name="Input 2 16 7" xfId="43976" xr:uid="{00000000-0005-0000-0000-00001A3B0000}"/>
    <cellStyle name="Input 2 16 8" xfId="56540" xr:uid="{00000000-0005-0000-0000-00001B3B0000}"/>
    <cellStyle name="Input 2 17" xfId="5329" xr:uid="{00000000-0005-0000-0000-00001C3B0000}"/>
    <cellStyle name="Input 2 17 2" xfId="12310" xr:uid="{00000000-0005-0000-0000-00001D3B0000}"/>
    <cellStyle name="Input 2 17 2 2" xfId="22012" xr:uid="{00000000-0005-0000-0000-00001E3B0000}"/>
    <cellStyle name="Input 2 17 2 3" xfId="22011" xr:uid="{00000000-0005-0000-0000-00001F3B0000}"/>
    <cellStyle name="Input 2 17 2 4" xfId="51815" xr:uid="{00000000-0005-0000-0000-0000203B0000}"/>
    <cellStyle name="Input 2 17 3" xfId="22013" xr:uid="{00000000-0005-0000-0000-0000213B0000}"/>
    <cellStyle name="Input 2 17 4" xfId="22010" xr:uid="{00000000-0005-0000-0000-0000223B0000}"/>
    <cellStyle name="Input 2 17 5" xfId="44847" xr:uid="{00000000-0005-0000-0000-0000233B0000}"/>
    <cellStyle name="Input 2 17 6" xfId="57411" xr:uid="{00000000-0005-0000-0000-0000243B0000}"/>
    <cellStyle name="Input 2 18" xfId="9696" xr:uid="{00000000-0005-0000-0000-0000253B0000}"/>
    <cellStyle name="Input 2 18 2" xfId="22015" xr:uid="{00000000-0005-0000-0000-0000263B0000}"/>
    <cellStyle name="Input 2 18 3" xfId="22014" xr:uid="{00000000-0005-0000-0000-0000273B0000}"/>
    <cellStyle name="Input 2 18 4" xfId="49202" xr:uid="{00000000-0005-0000-0000-0000283B0000}"/>
    <cellStyle name="Input 2 19" xfId="21806" xr:uid="{00000000-0005-0000-0000-0000293B0000}"/>
    <cellStyle name="Input 2 2" xfId="1986" xr:uid="{00000000-0005-0000-0000-00002A3B0000}"/>
    <cellStyle name="Input 2 2 10" xfId="1987" xr:uid="{00000000-0005-0000-0000-00002B3B0000}"/>
    <cellStyle name="Input 2 2 10 2" xfId="3588" xr:uid="{00000000-0005-0000-0000-00002C3B0000}"/>
    <cellStyle name="Input 2 2 10 2 2" xfId="6211" xr:uid="{00000000-0005-0000-0000-00002D3B0000}"/>
    <cellStyle name="Input 2 2 10 2 2 2" xfId="13189" xr:uid="{00000000-0005-0000-0000-00002E3B0000}"/>
    <cellStyle name="Input 2 2 10 2 2 2 2" xfId="22021" xr:uid="{00000000-0005-0000-0000-00002F3B0000}"/>
    <cellStyle name="Input 2 2 10 2 2 2 3" xfId="22020" xr:uid="{00000000-0005-0000-0000-0000303B0000}"/>
    <cellStyle name="Input 2 2 10 2 2 2 4" xfId="52694" xr:uid="{00000000-0005-0000-0000-0000313B0000}"/>
    <cellStyle name="Input 2 2 10 2 2 3" xfId="22022" xr:uid="{00000000-0005-0000-0000-0000323B0000}"/>
    <cellStyle name="Input 2 2 10 2 2 4" xfId="22019" xr:uid="{00000000-0005-0000-0000-0000333B0000}"/>
    <cellStyle name="Input 2 2 10 2 2 5" xfId="45726" xr:uid="{00000000-0005-0000-0000-0000343B0000}"/>
    <cellStyle name="Input 2 2 10 2 2 6" xfId="58290" xr:uid="{00000000-0005-0000-0000-0000353B0000}"/>
    <cellStyle name="Input 2 2 10 2 3" xfId="7955" xr:uid="{00000000-0005-0000-0000-0000363B0000}"/>
    <cellStyle name="Input 2 2 10 2 3 2" xfId="14931" xr:uid="{00000000-0005-0000-0000-0000373B0000}"/>
    <cellStyle name="Input 2 2 10 2 3 2 2" xfId="22025" xr:uid="{00000000-0005-0000-0000-0000383B0000}"/>
    <cellStyle name="Input 2 2 10 2 3 2 3" xfId="22024" xr:uid="{00000000-0005-0000-0000-0000393B0000}"/>
    <cellStyle name="Input 2 2 10 2 3 2 4" xfId="54436" xr:uid="{00000000-0005-0000-0000-00003A3B0000}"/>
    <cellStyle name="Input 2 2 10 2 3 3" xfId="22026" xr:uid="{00000000-0005-0000-0000-00003B3B0000}"/>
    <cellStyle name="Input 2 2 10 2 3 4" xfId="22023" xr:uid="{00000000-0005-0000-0000-00003C3B0000}"/>
    <cellStyle name="Input 2 2 10 2 3 5" xfId="47468" xr:uid="{00000000-0005-0000-0000-00003D3B0000}"/>
    <cellStyle name="Input 2 2 10 2 3 6" xfId="60032" xr:uid="{00000000-0005-0000-0000-00003E3B0000}"/>
    <cellStyle name="Input 2 2 10 2 4" xfId="10576" xr:uid="{00000000-0005-0000-0000-00003F3B0000}"/>
    <cellStyle name="Input 2 2 10 2 4 2" xfId="22028" xr:uid="{00000000-0005-0000-0000-0000403B0000}"/>
    <cellStyle name="Input 2 2 10 2 4 3" xfId="22027" xr:uid="{00000000-0005-0000-0000-0000413B0000}"/>
    <cellStyle name="Input 2 2 10 2 4 4" xfId="50081" xr:uid="{00000000-0005-0000-0000-0000423B0000}"/>
    <cellStyle name="Input 2 2 10 2 5" xfId="22018" xr:uid="{00000000-0005-0000-0000-0000433B0000}"/>
    <cellStyle name="Input 2 2 10 2 6" xfId="18456" xr:uid="{00000000-0005-0000-0000-0000443B0000}"/>
    <cellStyle name="Input 2 2 10 3" xfId="4466" xr:uid="{00000000-0005-0000-0000-0000453B0000}"/>
    <cellStyle name="Input 2 2 10 3 2" xfId="7082" xr:uid="{00000000-0005-0000-0000-0000463B0000}"/>
    <cellStyle name="Input 2 2 10 3 2 2" xfId="14060" xr:uid="{00000000-0005-0000-0000-0000473B0000}"/>
    <cellStyle name="Input 2 2 10 3 2 2 2" xfId="22032" xr:uid="{00000000-0005-0000-0000-0000483B0000}"/>
    <cellStyle name="Input 2 2 10 3 2 2 3" xfId="22031" xr:uid="{00000000-0005-0000-0000-0000493B0000}"/>
    <cellStyle name="Input 2 2 10 3 2 2 4" xfId="53565" xr:uid="{00000000-0005-0000-0000-00004A3B0000}"/>
    <cellStyle name="Input 2 2 10 3 2 3" xfId="22033" xr:uid="{00000000-0005-0000-0000-00004B3B0000}"/>
    <cellStyle name="Input 2 2 10 3 2 4" xfId="22030" xr:uid="{00000000-0005-0000-0000-00004C3B0000}"/>
    <cellStyle name="Input 2 2 10 3 2 5" xfId="46597" xr:uid="{00000000-0005-0000-0000-00004D3B0000}"/>
    <cellStyle name="Input 2 2 10 3 2 6" xfId="59161" xr:uid="{00000000-0005-0000-0000-00004E3B0000}"/>
    <cellStyle name="Input 2 2 10 3 3" xfId="8833" xr:uid="{00000000-0005-0000-0000-00004F3B0000}"/>
    <cellStyle name="Input 2 2 10 3 3 2" xfId="15802" xr:uid="{00000000-0005-0000-0000-0000503B0000}"/>
    <cellStyle name="Input 2 2 10 3 3 2 2" xfId="22036" xr:uid="{00000000-0005-0000-0000-0000513B0000}"/>
    <cellStyle name="Input 2 2 10 3 3 2 3" xfId="22035" xr:uid="{00000000-0005-0000-0000-0000523B0000}"/>
    <cellStyle name="Input 2 2 10 3 3 2 4" xfId="55307" xr:uid="{00000000-0005-0000-0000-0000533B0000}"/>
    <cellStyle name="Input 2 2 10 3 3 3" xfId="22037" xr:uid="{00000000-0005-0000-0000-0000543B0000}"/>
    <cellStyle name="Input 2 2 10 3 3 4" xfId="22034" xr:uid="{00000000-0005-0000-0000-0000553B0000}"/>
    <cellStyle name="Input 2 2 10 3 3 5" xfId="48339" xr:uid="{00000000-0005-0000-0000-0000563B0000}"/>
    <cellStyle name="Input 2 2 10 3 3 6" xfId="60903" xr:uid="{00000000-0005-0000-0000-0000573B0000}"/>
    <cellStyle name="Input 2 2 10 3 4" xfId="11447" xr:uid="{00000000-0005-0000-0000-0000583B0000}"/>
    <cellStyle name="Input 2 2 10 3 4 2" xfId="22039" xr:uid="{00000000-0005-0000-0000-0000593B0000}"/>
    <cellStyle name="Input 2 2 10 3 4 3" xfId="22038" xr:uid="{00000000-0005-0000-0000-00005A3B0000}"/>
    <cellStyle name="Input 2 2 10 3 4 4" xfId="50952" xr:uid="{00000000-0005-0000-0000-00005B3B0000}"/>
    <cellStyle name="Input 2 2 10 3 5" xfId="22040" xr:uid="{00000000-0005-0000-0000-00005C3B0000}"/>
    <cellStyle name="Input 2 2 10 3 6" xfId="22029" xr:uid="{00000000-0005-0000-0000-00005D3B0000}"/>
    <cellStyle name="Input 2 2 10 3 7" xfId="43984" xr:uid="{00000000-0005-0000-0000-00005E3B0000}"/>
    <cellStyle name="Input 2 2 10 3 8" xfId="56548" xr:uid="{00000000-0005-0000-0000-00005F3B0000}"/>
    <cellStyle name="Input 2 2 10 4" xfId="5337" xr:uid="{00000000-0005-0000-0000-0000603B0000}"/>
    <cellStyle name="Input 2 2 10 4 2" xfId="12318" xr:uid="{00000000-0005-0000-0000-0000613B0000}"/>
    <cellStyle name="Input 2 2 10 4 2 2" xfId="22043" xr:uid="{00000000-0005-0000-0000-0000623B0000}"/>
    <cellStyle name="Input 2 2 10 4 2 3" xfId="22042" xr:uid="{00000000-0005-0000-0000-0000633B0000}"/>
    <cellStyle name="Input 2 2 10 4 2 4" xfId="51823" xr:uid="{00000000-0005-0000-0000-0000643B0000}"/>
    <cellStyle name="Input 2 2 10 4 3" xfId="22044" xr:uid="{00000000-0005-0000-0000-0000653B0000}"/>
    <cellStyle name="Input 2 2 10 4 4" xfId="22041" xr:uid="{00000000-0005-0000-0000-0000663B0000}"/>
    <cellStyle name="Input 2 2 10 4 5" xfId="44855" xr:uid="{00000000-0005-0000-0000-0000673B0000}"/>
    <cellStyle name="Input 2 2 10 4 6" xfId="57419" xr:uid="{00000000-0005-0000-0000-0000683B0000}"/>
    <cellStyle name="Input 2 2 10 5" xfId="9704" xr:uid="{00000000-0005-0000-0000-0000693B0000}"/>
    <cellStyle name="Input 2 2 10 5 2" xfId="22046" xr:uid="{00000000-0005-0000-0000-00006A3B0000}"/>
    <cellStyle name="Input 2 2 10 5 3" xfId="22045" xr:uid="{00000000-0005-0000-0000-00006B3B0000}"/>
    <cellStyle name="Input 2 2 10 5 4" xfId="49210" xr:uid="{00000000-0005-0000-0000-00006C3B0000}"/>
    <cellStyle name="Input 2 2 10 6" xfId="22017" xr:uid="{00000000-0005-0000-0000-00006D3B0000}"/>
    <cellStyle name="Input 2 2 10 7" xfId="16681" xr:uid="{00000000-0005-0000-0000-00006E3B0000}"/>
    <cellStyle name="Input 2 2 11" xfId="3587" xr:uid="{00000000-0005-0000-0000-00006F3B0000}"/>
    <cellStyle name="Input 2 2 11 2" xfId="6210" xr:uid="{00000000-0005-0000-0000-0000703B0000}"/>
    <cellStyle name="Input 2 2 11 2 2" xfId="13188" xr:uid="{00000000-0005-0000-0000-0000713B0000}"/>
    <cellStyle name="Input 2 2 11 2 2 2" xfId="22050" xr:uid="{00000000-0005-0000-0000-0000723B0000}"/>
    <cellStyle name="Input 2 2 11 2 2 3" xfId="22049" xr:uid="{00000000-0005-0000-0000-0000733B0000}"/>
    <cellStyle name="Input 2 2 11 2 2 4" xfId="52693" xr:uid="{00000000-0005-0000-0000-0000743B0000}"/>
    <cellStyle name="Input 2 2 11 2 3" xfId="22051" xr:uid="{00000000-0005-0000-0000-0000753B0000}"/>
    <cellStyle name="Input 2 2 11 2 4" xfId="22048" xr:uid="{00000000-0005-0000-0000-0000763B0000}"/>
    <cellStyle name="Input 2 2 11 2 5" xfId="45725" xr:uid="{00000000-0005-0000-0000-0000773B0000}"/>
    <cellStyle name="Input 2 2 11 2 6" xfId="58289" xr:uid="{00000000-0005-0000-0000-0000783B0000}"/>
    <cellStyle name="Input 2 2 11 3" xfId="7954" xr:uid="{00000000-0005-0000-0000-0000793B0000}"/>
    <cellStyle name="Input 2 2 11 3 2" xfId="14930" xr:uid="{00000000-0005-0000-0000-00007A3B0000}"/>
    <cellStyle name="Input 2 2 11 3 2 2" xfId="22054" xr:uid="{00000000-0005-0000-0000-00007B3B0000}"/>
    <cellStyle name="Input 2 2 11 3 2 3" xfId="22053" xr:uid="{00000000-0005-0000-0000-00007C3B0000}"/>
    <cellStyle name="Input 2 2 11 3 2 4" xfId="54435" xr:uid="{00000000-0005-0000-0000-00007D3B0000}"/>
    <cellStyle name="Input 2 2 11 3 3" xfId="22055" xr:uid="{00000000-0005-0000-0000-00007E3B0000}"/>
    <cellStyle name="Input 2 2 11 3 4" xfId="22052" xr:uid="{00000000-0005-0000-0000-00007F3B0000}"/>
    <cellStyle name="Input 2 2 11 3 5" xfId="47467" xr:uid="{00000000-0005-0000-0000-0000803B0000}"/>
    <cellStyle name="Input 2 2 11 3 6" xfId="60031" xr:uid="{00000000-0005-0000-0000-0000813B0000}"/>
    <cellStyle name="Input 2 2 11 4" xfId="10575" xr:uid="{00000000-0005-0000-0000-0000823B0000}"/>
    <cellStyle name="Input 2 2 11 4 2" xfId="22057" xr:uid="{00000000-0005-0000-0000-0000833B0000}"/>
    <cellStyle name="Input 2 2 11 4 3" xfId="22056" xr:uid="{00000000-0005-0000-0000-0000843B0000}"/>
    <cellStyle name="Input 2 2 11 4 4" xfId="50080" xr:uid="{00000000-0005-0000-0000-0000853B0000}"/>
    <cellStyle name="Input 2 2 11 5" xfId="22047" xr:uid="{00000000-0005-0000-0000-0000863B0000}"/>
    <cellStyle name="Input 2 2 11 6" xfId="18453" xr:uid="{00000000-0005-0000-0000-0000873B0000}"/>
    <cellStyle name="Input 2 2 12" xfId="4465" xr:uid="{00000000-0005-0000-0000-0000883B0000}"/>
    <cellStyle name="Input 2 2 12 2" xfId="7081" xr:uid="{00000000-0005-0000-0000-0000893B0000}"/>
    <cellStyle name="Input 2 2 12 2 2" xfId="14059" xr:uid="{00000000-0005-0000-0000-00008A3B0000}"/>
    <cellStyle name="Input 2 2 12 2 2 2" xfId="22061" xr:uid="{00000000-0005-0000-0000-00008B3B0000}"/>
    <cellStyle name="Input 2 2 12 2 2 3" xfId="22060" xr:uid="{00000000-0005-0000-0000-00008C3B0000}"/>
    <cellStyle name="Input 2 2 12 2 2 4" xfId="53564" xr:uid="{00000000-0005-0000-0000-00008D3B0000}"/>
    <cellStyle name="Input 2 2 12 2 3" xfId="22062" xr:uid="{00000000-0005-0000-0000-00008E3B0000}"/>
    <cellStyle name="Input 2 2 12 2 4" xfId="22059" xr:uid="{00000000-0005-0000-0000-00008F3B0000}"/>
    <cellStyle name="Input 2 2 12 2 5" xfId="46596" xr:uid="{00000000-0005-0000-0000-0000903B0000}"/>
    <cellStyle name="Input 2 2 12 2 6" xfId="59160" xr:uid="{00000000-0005-0000-0000-0000913B0000}"/>
    <cellStyle name="Input 2 2 12 3" xfId="8832" xr:uid="{00000000-0005-0000-0000-0000923B0000}"/>
    <cellStyle name="Input 2 2 12 3 2" xfId="15801" xr:uid="{00000000-0005-0000-0000-0000933B0000}"/>
    <cellStyle name="Input 2 2 12 3 2 2" xfId="22065" xr:uid="{00000000-0005-0000-0000-0000943B0000}"/>
    <cellStyle name="Input 2 2 12 3 2 3" xfId="22064" xr:uid="{00000000-0005-0000-0000-0000953B0000}"/>
    <cellStyle name="Input 2 2 12 3 2 4" xfId="55306" xr:uid="{00000000-0005-0000-0000-0000963B0000}"/>
    <cellStyle name="Input 2 2 12 3 3" xfId="22066" xr:uid="{00000000-0005-0000-0000-0000973B0000}"/>
    <cellStyle name="Input 2 2 12 3 4" xfId="22063" xr:uid="{00000000-0005-0000-0000-0000983B0000}"/>
    <cellStyle name="Input 2 2 12 3 5" xfId="48338" xr:uid="{00000000-0005-0000-0000-0000993B0000}"/>
    <cellStyle name="Input 2 2 12 3 6" xfId="60902" xr:uid="{00000000-0005-0000-0000-00009A3B0000}"/>
    <cellStyle name="Input 2 2 12 4" xfId="11446" xr:uid="{00000000-0005-0000-0000-00009B3B0000}"/>
    <cellStyle name="Input 2 2 12 4 2" xfId="22068" xr:uid="{00000000-0005-0000-0000-00009C3B0000}"/>
    <cellStyle name="Input 2 2 12 4 3" xfId="22067" xr:uid="{00000000-0005-0000-0000-00009D3B0000}"/>
    <cellStyle name="Input 2 2 12 4 4" xfId="50951" xr:uid="{00000000-0005-0000-0000-00009E3B0000}"/>
    <cellStyle name="Input 2 2 12 5" xfId="22069" xr:uid="{00000000-0005-0000-0000-00009F3B0000}"/>
    <cellStyle name="Input 2 2 12 6" xfId="22058" xr:uid="{00000000-0005-0000-0000-0000A03B0000}"/>
    <cellStyle name="Input 2 2 12 7" xfId="43983" xr:uid="{00000000-0005-0000-0000-0000A13B0000}"/>
    <cellStyle name="Input 2 2 12 8" xfId="56547" xr:uid="{00000000-0005-0000-0000-0000A23B0000}"/>
    <cellStyle name="Input 2 2 13" xfId="5336" xr:uid="{00000000-0005-0000-0000-0000A33B0000}"/>
    <cellStyle name="Input 2 2 13 2" xfId="12317" xr:uid="{00000000-0005-0000-0000-0000A43B0000}"/>
    <cellStyle name="Input 2 2 13 2 2" xfId="22072" xr:uid="{00000000-0005-0000-0000-0000A53B0000}"/>
    <cellStyle name="Input 2 2 13 2 3" xfId="22071" xr:uid="{00000000-0005-0000-0000-0000A63B0000}"/>
    <cellStyle name="Input 2 2 13 2 4" xfId="51822" xr:uid="{00000000-0005-0000-0000-0000A73B0000}"/>
    <cellStyle name="Input 2 2 13 3" xfId="22073" xr:uid="{00000000-0005-0000-0000-0000A83B0000}"/>
    <cellStyle name="Input 2 2 13 4" xfId="22070" xr:uid="{00000000-0005-0000-0000-0000A93B0000}"/>
    <cellStyle name="Input 2 2 13 5" xfId="44854" xr:uid="{00000000-0005-0000-0000-0000AA3B0000}"/>
    <cellStyle name="Input 2 2 13 6" xfId="57418" xr:uid="{00000000-0005-0000-0000-0000AB3B0000}"/>
    <cellStyle name="Input 2 2 14" xfId="9703" xr:uid="{00000000-0005-0000-0000-0000AC3B0000}"/>
    <cellStyle name="Input 2 2 14 2" xfId="22075" xr:uid="{00000000-0005-0000-0000-0000AD3B0000}"/>
    <cellStyle name="Input 2 2 14 3" xfId="22074" xr:uid="{00000000-0005-0000-0000-0000AE3B0000}"/>
    <cellStyle name="Input 2 2 14 4" xfId="49209" xr:uid="{00000000-0005-0000-0000-0000AF3B0000}"/>
    <cellStyle name="Input 2 2 15" xfId="22016" xr:uid="{00000000-0005-0000-0000-0000B03B0000}"/>
    <cellStyle name="Input 2 2 16" xfId="16680" xr:uid="{00000000-0005-0000-0000-0000B13B0000}"/>
    <cellStyle name="Input 2 2 2" xfId="1988" xr:uid="{00000000-0005-0000-0000-0000B23B0000}"/>
    <cellStyle name="Input 2 2 2 2" xfId="1989" xr:uid="{00000000-0005-0000-0000-0000B33B0000}"/>
    <cellStyle name="Input 2 2 2 2 2" xfId="3590" xr:uid="{00000000-0005-0000-0000-0000B43B0000}"/>
    <cellStyle name="Input 2 2 2 2 2 2" xfId="6213" xr:uid="{00000000-0005-0000-0000-0000B53B0000}"/>
    <cellStyle name="Input 2 2 2 2 2 2 2" xfId="13191" xr:uid="{00000000-0005-0000-0000-0000B63B0000}"/>
    <cellStyle name="Input 2 2 2 2 2 2 2 2" xfId="22081" xr:uid="{00000000-0005-0000-0000-0000B73B0000}"/>
    <cellStyle name="Input 2 2 2 2 2 2 2 3" xfId="22080" xr:uid="{00000000-0005-0000-0000-0000B83B0000}"/>
    <cellStyle name="Input 2 2 2 2 2 2 2 4" xfId="52696" xr:uid="{00000000-0005-0000-0000-0000B93B0000}"/>
    <cellStyle name="Input 2 2 2 2 2 2 3" xfId="22082" xr:uid="{00000000-0005-0000-0000-0000BA3B0000}"/>
    <cellStyle name="Input 2 2 2 2 2 2 4" xfId="22079" xr:uid="{00000000-0005-0000-0000-0000BB3B0000}"/>
    <cellStyle name="Input 2 2 2 2 2 2 5" xfId="45728" xr:uid="{00000000-0005-0000-0000-0000BC3B0000}"/>
    <cellStyle name="Input 2 2 2 2 2 2 6" xfId="58292" xr:uid="{00000000-0005-0000-0000-0000BD3B0000}"/>
    <cellStyle name="Input 2 2 2 2 2 3" xfId="7957" xr:uid="{00000000-0005-0000-0000-0000BE3B0000}"/>
    <cellStyle name="Input 2 2 2 2 2 3 2" xfId="14933" xr:uid="{00000000-0005-0000-0000-0000BF3B0000}"/>
    <cellStyle name="Input 2 2 2 2 2 3 2 2" xfId="22085" xr:uid="{00000000-0005-0000-0000-0000C03B0000}"/>
    <cellStyle name="Input 2 2 2 2 2 3 2 3" xfId="22084" xr:uid="{00000000-0005-0000-0000-0000C13B0000}"/>
    <cellStyle name="Input 2 2 2 2 2 3 2 4" xfId="54438" xr:uid="{00000000-0005-0000-0000-0000C23B0000}"/>
    <cellStyle name="Input 2 2 2 2 2 3 3" xfId="22086" xr:uid="{00000000-0005-0000-0000-0000C33B0000}"/>
    <cellStyle name="Input 2 2 2 2 2 3 4" xfId="22083" xr:uid="{00000000-0005-0000-0000-0000C43B0000}"/>
    <cellStyle name="Input 2 2 2 2 2 3 5" xfId="47470" xr:uid="{00000000-0005-0000-0000-0000C53B0000}"/>
    <cellStyle name="Input 2 2 2 2 2 3 6" xfId="60034" xr:uid="{00000000-0005-0000-0000-0000C63B0000}"/>
    <cellStyle name="Input 2 2 2 2 2 4" xfId="10578" xr:uid="{00000000-0005-0000-0000-0000C73B0000}"/>
    <cellStyle name="Input 2 2 2 2 2 4 2" xfId="22088" xr:uid="{00000000-0005-0000-0000-0000C83B0000}"/>
    <cellStyle name="Input 2 2 2 2 2 4 3" xfId="22087" xr:uid="{00000000-0005-0000-0000-0000C93B0000}"/>
    <cellStyle name="Input 2 2 2 2 2 4 4" xfId="50083" xr:uid="{00000000-0005-0000-0000-0000CA3B0000}"/>
    <cellStyle name="Input 2 2 2 2 2 5" xfId="22078" xr:uid="{00000000-0005-0000-0000-0000CB3B0000}"/>
    <cellStyle name="Input 2 2 2 2 2 6" xfId="19027" xr:uid="{00000000-0005-0000-0000-0000CC3B0000}"/>
    <cellStyle name="Input 2 2 2 2 3" xfId="4468" xr:uid="{00000000-0005-0000-0000-0000CD3B0000}"/>
    <cellStyle name="Input 2 2 2 2 3 2" xfId="7084" xr:uid="{00000000-0005-0000-0000-0000CE3B0000}"/>
    <cellStyle name="Input 2 2 2 2 3 2 2" xfId="14062" xr:uid="{00000000-0005-0000-0000-0000CF3B0000}"/>
    <cellStyle name="Input 2 2 2 2 3 2 2 2" xfId="22092" xr:uid="{00000000-0005-0000-0000-0000D03B0000}"/>
    <cellStyle name="Input 2 2 2 2 3 2 2 3" xfId="22091" xr:uid="{00000000-0005-0000-0000-0000D13B0000}"/>
    <cellStyle name="Input 2 2 2 2 3 2 2 4" xfId="53567" xr:uid="{00000000-0005-0000-0000-0000D23B0000}"/>
    <cellStyle name="Input 2 2 2 2 3 2 3" xfId="22093" xr:uid="{00000000-0005-0000-0000-0000D33B0000}"/>
    <cellStyle name="Input 2 2 2 2 3 2 4" xfId="22090" xr:uid="{00000000-0005-0000-0000-0000D43B0000}"/>
    <cellStyle name="Input 2 2 2 2 3 2 5" xfId="46599" xr:uid="{00000000-0005-0000-0000-0000D53B0000}"/>
    <cellStyle name="Input 2 2 2 2 3 2 6" xfId="59163" xr:uid="{00000000-0005-0000-0000-0000D63B0000}"/>
    <cellStyle name="Input 2 2 2 2 3 3" xfId="8835" xr:uid="{00000000-0005-0000-0000-0000D73B0000}"/>
    <cellStyle name="Input 2 2 2 2 3 3 2" xfId="15804" xr:uid="{00000000-0005-0000-0000-0000D83B0000}"/>
    <cellStyle name="Input 2 2 2 2 3 3 2 2" xfId="22096" xr:uid="{00000000-0005-0000-0000-0000D93B0000}"/>
    <cellStyle name="Input 2 2 2 2 3 3 2 3" xfId="22095" xr:uid="{00000000-0005-0000-0000-0000DA3B0000}"/>
    <cellStyle name="Input 2 2 2 2 3 3 2 4" xfId="55309" xr:uid="{00000000-0005-0000-0000-0000DB3B0000}"/>
    <cellStyle name="Input 2 2 2 2 3 3 3" xfId="22097" xr:uid="{00000000-0005-0000-0000-0000DC3B0000}"/>
    <cellStyle name="Input 2 2 2 2 3 3 4" xfId="22094" xr:uid="{00000000-0005-0000-0000-0000DD3B0000}"/>
    <cellStyle name="Input 2 2 2 2 3 3 5" xfId="48341" xr:uid="{00000000-0005-0000-0000-0000DE3B0000}"/>
    <cellStyle name="Input 2 2 2 2 3 3 6" xfId="60905" xr:uid="{00000000-0005-0000-0000-0000DF3B0000}"/>
    <cellStyle name="Input 2 2 2 2 3 4" xfId="11449" xr:uid="{00000000-0005-0000-0000-0000E03B0000}"/>
    <cellStyle name="Input 2 2 2 2 3 4 2" xfId="22099" xr:uid="{00000000-0005-0000-0000-0000E13B0000}"/>
    <cellStyle name="Input 2 2 2 2 3 4 3" xfId="22098" xr:uid="{00000000-0005-0000-0000-0000E23B0000}"/>
    <cellStyle name="Input 2 2 2 2 3 4 4" xfId="50954" xr:uid="{00000000-0005-0000-0000-0000E33B0000}"/>
    <cellStyle name="Input 2 2 2 2 3 5" xfId="22100" xr:uid="{00000000-0005-0000-0000-0000E43B0000}"/>
    <cellStyle name="Input 2 2 2 2 3 6" xfId="22089" xr:uid="{00000000-0005-0000-0000-0000E53B0000}"/>
    <cellStyle name="Input 2 2 2 2 3 7" xfId="43986" xr:uid="{00000000-0005-0000-0000-0000E63B0000}"/>
    <cellStyle name="Input 2 2 2 2 3 8" xfId="56550" xr:uid="{00000000-0005-0000-0000-0000E73B0000}"/>
    <cellStyle name="Input 2 2 2 2 4" xfId="5339" xr:uid="{00000000-0005-0000-0000-0000E83B0000}"/>
    <cellStyle name="Input 2 2 2 2 4 2" xfId="12320" xr:uid="{00000000-0005-0000-0000-0000E93B0000}"/>
    <cellStyle name="Input 2 2 2 2 4 2 2" xfId="22103" xr:uid="{00000000-0005-0000-0000-0000EA3B0000}"/>
    <cellStyle name="Input 2 2 2 2 4 2 3" xfId="22102" xr:uid="{00000000-0005-0000-0000-0000EB3B0000}"/>
    <cellStyle name="Input 2 2 2 2 4 2 4" xfId="51825" xr:uid="{00000000-0005-0000-0000-0000EC3B0000}"/>
    <cellStyle name="Input 2 2 2 2 4 3" xfId="22104" xr:uid="{00000000-0005-0000-0000-0000ED3B0000}"/>
    <cellStyle name="Input 2 2 2 2 4 4" xfId="22101" xr:uid="{00000000-0005-0000-0000-0000EE3B0000}"/>
    <cellStyle name="Input 2 2 2 2 4 5" xfId="44857" xr:uid="{00000000-0005-0000-0000-0000EF3B0000}"/>
    <cellStyle name="Input 2 2 2 2 4 6" xfId="57421" xr:uid="{00000000-0005-0000-0000-0000F03B0000}"/>
    <cellStyle name="Input 2 2 2 2 5" xfId="9706" xr:uid="{00000000-0005-0000-0000-0000F13B0000}"/>
    <cellStyle name="Input 2 2 2 2 5 2" xfId="22106" xr:uid="{00000000-0005-0000-0000-0000F23B0000}"/>
    <cellStyle name="Input 2 2 2 2 5 3" xfId="22105" xr:uid="{00000000-0005-0000-0000-0000F33B0000}"/>
    <cellStyle name="Input 2 2 2 2 5 4" xfId="49212" xr:uid="{00000000-0005-0000-0000-0000F43B0000}"/>
    <cellStyle name="Input 2 2 2 2 6" xfId="22077" xr:uid="{00000000-0005-0000-0000-0000F53B0000}"/>
    <cellStyle name="Input 2 2 2 2 7" xfId="16683" xr:uid="{00000000-0005-0000-0000-0000F63B0000}"/>
    <cellStyle name="Input 2 2 2 3" xfId="3589" xr:uid="{00000000-0005-0000-0000-0000F73B0000}"/>
    <cellStyle name="Input 2 2 2 3 2" xfId="6212" xr:uid="{00000000-0005-0000-0000-0000F83B0000}"/>
    <cellStyle name="Input 2 2 2 3 2 2" xfId="13190" xr:uid="{00000000-0005-0000-0000-0000F93B0000}"/>
    <cellStyle name="Input 2 2 2 3 2 2 2" xfId="22110" xr:uid="{00000000-0005-0000-0000-0000FA3B0000}"/>
    <cellStyle name="Input 2 2 2 3 2 2 3" xfId="22109" xr:uid="{00000000-0005-0000-0000-0000FB3B0000}"/>
    <cellStyle name="Input 2 2 2 3 2 2 4" xfId="52695" xr:uid="{00000000-0005-0000-0000-0000FC3B0000}"/>
    <cellStyle name="Input 2 2 2 3 2 3" xfId="22111" xr:uid="{00000000-0005-0000-0000-0000FD3B0000}"/>
    <cellStyle name="Input 2 2 2 3 2 4" xfId="22108" xr:uid="{00000000-0005-0000-0000-0000FE3B0000}"/>
    <cellStyle name="Input 2 2 2 3 2 5" xfId="45727" xr:uid="{00000000-0005-0000-0000-0000FF3B0000}"/>
    <cellStyle name="Input 2 2 2 3 2 6" xfId="58291" xr:uid="{00000000-0005-0000-0000-0000003C0000}"/>
    <cellStyle name="Input 2 2 2 3 3" xfId="7956" xr:uid="{00000000-0005-0000-0000-0000013C0000}"/>
    <cellStyle name="Input 2 2 2 3 3 2" xfId="14932" xr:uid="{00000000-0005-0000-0000-0000023C0000}"/>
    <cellStyle name="Input 2 2 2 3 3 2 2" xfId="22114" xr:uid="{00000000-0005-0000-0000-0000033C0000}"/>
    <cellStyle name="Input 2 2 2 3 3 2 3" xfId="22113" xr:uid="{00000000-0005-0000-0000-0000043C0000}"/>
    <cellStyle name="Input 2 2 2 3 3 2 4" xfId="54437" xr:uid="{00000000-0005-0000-0000-0000053C0000}"/>
    <cellStyle name="Input 2 2 2 3 3 3" xfId="22115" xr:uid="{00000000-0005-0000-0000-0000063C0000}"/>
    <cellStyle name="Input 2 2 2 3 3 4" xfId="22112" xr:uid="{00000000-0005-0000-0000-0000073C0000}"/>
    <cellStyle name="Input 2 2 2 3 3 5" xfId="47469" xr:uid="{00000000-0005-0000-0000-0000083C0000}"/>
    <cellStyle name="Input 2 2 2 3 3 6" xfId="60033" xr:uid="{00000000-0005-0000-0000-0000093C0000}"/>
    <cellStyle name="Input 2 2 2 3 4" xfId="10577" xr:uid="{00000000-0005-0000-0000-00000A3C0000}"/>
    <cellStyle name="Input 2 2 2 3 4 2" xfId="22117" xr:uid="{00000000-0005-0000-0000-00000B3C0000}"/>
    <cellStyle name="Input 2 2 2 3 4 3" xfId="22116" xr:uid="{00000000-0005-0000-0000-00000C3C0000}"/>
    <cellStyle name="Input 2 2 2 3 4 4" xfId="50082" xr:uid="{00000000-0005-0000-0000-00000D3C0000}"/>
    <cellStyle name="Input 2 2 2 3 5" xfId="22107" xr:uid="{00000000-0005-0000-0000-00000E3C0000}"/>
    <cellStyle name="Input 2 2 2 3 6" xfId="19024" xr:uid="{00000000-0005-0000-0000-00000F3C0000}"/>
    <cellStyle name="Input 2 2 2 4" xfId="4467" xr:uid="{00000000-0005-0000-0000-0000103C0000}"/>
    <cellStyle name="Input 2 2 2 4 2" xfId="7083" xr:uid="{00000000-0005-0000-0000-0000113C0000}"/>
    <cellStyle name="Input 2 2 2 4 2 2" xfId="14061" xr:uid="{00000000-0005-0000-0000-0000123C0000}"/>
    <cellStyle name="Input 2 2 2 4 2 2 2" xfId="22121" xr:uid="{00000000-0005-0000-0000-0000133C0000}"/>
    <cellStyle name="Input 2 2 2 4 2 2 3" xfId="22120" xr:uid="{00000000-0005-0000-0000-0000143C0000}"/>
    <cellStyle name="Input 2 2 2 4 2 2 4" xfId="53566" xr:uid="{00000000-0005-0000-0000-0000153C0000}"/>
    <cellStyle name="Input 2 2 2 4 2 3" xfId="22122" xr:uid="{00000000-0005-0000-0000-0000163C0000}"/>
    <cellStyle name="Input 2 2 2 4 2 4" xfId="22119" xr:uid="{00000000-0005-0000-0000-0000173C0000}"/>
    <cellStyle name="Input 2 2 2 4 2 5" xfId="46598" xr:uid="{00000000-0005-0000-0000-0000183C0000}"/>
    <cellStyle name="Input 2 2 2 4 2 6" xfId="59162" xr:uid="{00000000-0005-0000-0000-0000193C0000}"/>
    <cellStyle name="Input 2 2 2 4 3" xfId="8834" xr:uid="{00000000-0005-0000-0000-00001A3C0000}"/>
    <cellStyle name="Input 2 2 2 4 3 2" xfId="15803" xr:uid="{00000000-0005-0000-0000-00001B3C0000}"/>
    <cellStyle name="Input 2 2 2 4 3 2 2" xfId="22125" xr:uid="{00000000-0005-0000-0000-00001C3C0000}"/>
    <cellStyle name="Input 2 2 2 4 3 2 3" xfId="22124" xr:uid="{00000000-0005-0000-0000-00001D3C0000}"/>
    <cellStyle name="Input 2 2 2 4 3 2 4" xfId="55308" xr:uid="{00000000-0005-0000-0000-00001E3C0000}"/>
    <cellStyle name="Input 2 2 2 4 3 3" xfId="22126" xr:uid="{00000000-0005-0000-0000-00001F3C0000}"/>
    <cellStyle name="Input 2 2 2 4 3 4" xfId="22123" xr:uid="{00000000-0005-0000-0000-0000203C0000}"/>
    <cellStyle name="Input 2 2 2 4 3 5" xfId="48340" xr:uid="{00000000-0005-0000-0000-0000213C0000}"/>
    <cellStyle name="Input 2 2 2 4 3 6" xfId="60904" xr:uid="{00000000-0005-0000-0000-0000223C0000}"/>
    <cellStyle name="Input 2 2 2 4 4" xfId="11448" xr:uid="{00000000-0005-0000-0000-0000233C0000}"/>
    <cellStyle name="Input 2 2 2 4 4 2" xfId="22128" xr:uid="{00000000-0005-0000-0000-0000243C0000}"/>
    <cellStyle name="Input 2 2 2 4 4 3" xfId="22127" xr:uid="{00000000-0005-0000-0000-0000253C0000}"/>
    <cellStyle name="Input 2 2 2 4 4 4" xfId="50953" xr:uid="{00000000-0005-0000-0000-0000263C0000}"/>
    <cellStyle name="Input 2 2 2 4 5" xfId="22129" xr:uid="{00000000-0005-0000-0000-0000273C0000}"/>
    <cellStyle name="Input 2 2 2 4 6" xfId="22118" xr:uid="{00000000-0005-0000-0000-0000283C0000}"/>
    <cellStyle name="Input 2 2 2 4 7" xfId="43985" xr:uid="{00000000-0005-0000-0000-0000293C0000}"/>
    <cellStyle name="Input 2 2 2 4 8" xfId="56549" xr:uid="{00000000-0005-0000-0000-00002A3C0000}"/>
    <cellStyle name="Input 2 2 2 5" xfId="5338" xr:uid="{00000000-0005-0000-0000-00002B3C0000}"/>
    <cellStyle name="Input 2 2 2 5 2" xfId="12319" xr:uid="{00000000-0005-0000-0000-00002C3C0000}"/>
    <cellStyle name="Input 2 2 2 5 2 2" xfId="22132" xr:uid="{00000000-0005-0000-0000-00002D3C0000}"/>
    <cellStyle name="Input 2 2 2 5 2 3" xfId="22131" xr:uid="{00000000-0005-0000-0000-00002E3C0000}"/>
    <cellStyle name="Input 2 2 2 5 2 4" xfId="51824" xr:uid="{00000000-0005-0000-0000-00002F3C0000}"/>
    <cellStyle name="Input 2 2 2 5 3" xfId="22133" xr:uid="{00000000-0005-0000-0000-0000303C0000}"/>
    <cellStyle name="Input 2 2 2 5 4" xfId="22130" xr:uid="{00000000-0005-0000-0000-0000313C0000}"/>
    <cellStyle name="Input 2 2 2 5 5" xfId="44856" xr:uid="{00000000-0005-0000-0000-0000323C0000}"/>
    <cellStyle name="Input 2 2 2 5 6" xfId="57420" xr:uid="{00000000-0005-0000-0000-0000333C0000}"/>
    <cellStyle name="Input 2 2 2 6" xfId="9705" xr:uid="{00000000-0005-0000-0000-0000343C0000}"/>
    <cellStyle name="Input 2 2 2 6 2" xfId="22135" xr:uid="{00000000-0005-0000-0000-0000353C0000}"/>
    <cellStyle name="Input 2 2 2 6 3" xfId="22134" xr:uid="{00000000-0005-0000-0000-0000363C0000}"/>
    <cellStyle name="Input 2 2 2 6 4" xfId="49211" xr:uid="{00000000-0005-0000-0000-0000373C0000}"/>
    <cellStyle name="Input 2 2 2 7" xfId="22076" xr:uid="{00000000-0005-0000-0000-0000383C0000}"/>
    <cellStyle name="Input 2 2 2 8" xfId="16682" xr:uid="{00000000-0005-0000-0000-0000393C0000}"/>
    <cellStyle name="Input 2 2 3" xfId="1990" xr:uid="{00000000-0005-0000-0000-00003A3C0000}"/>
    <cellStyle name="Input 2 2 3 2" xfId="1991" xr:uid="{00000000-0005-0000-0000-00003B3C0000}"/>
    <cellStyle name="Input 2 2 3 2 2" xfId="3592" xr:uid="{00000000-0005-0000-0000-00003C3C0000}"/>
    <cellStyle name="Input 2 2 3 2 2 2" xfId="6215" xr:uid="{00000000-0005-0000-0000-00003D3C0000}"/>
    <cellStyle name="Input 2 2 3 2 2 2 2" xfId="13193" xr:uid="{00000000-0005-0000-0000-00003E3C0000}"/>
    <cellStyle name="Input 2 2 3 2 2 2 2 2" xfId="22141" xr:uid="{00000000-0005-0000-0000-00003F3C0000}"/>
    <cellStyle name="Input 2 2 3 2 2 2 2 3" xfId="22140" xr:uid="{00000000-0005-0000-0000-0000403C0000}"/>
    <cellStyle name="Input 2 2 3 2 2 2 2 4" xfId="52698" xr:uid="{00000000-0005-0000-0000-0000413C0000}"/>
    <cellStyle name="Input 2 2 3 2 2 2 3" xfId="22142" xr:uid="{00000000-0005-0000-0000-0000423C0000}"/>
    <cellStyle name="Input 2 2 3 2 2 2 4" xfId="22139" xr:uid="{00000000-0005-0000-0000-0000433C0000}"/>
    <cellStyle name="Input 2 2 3 2 2 2 5" xfId="45730" xr:uid="{00000000-0005-0000-0000-0000443C0000}"/>
    <cellStyle name="Input 2 2 3 2 2 2 6" xfId="58294" xr:uid="{00000000-0005-0000-0000-0000453C0000}"/>
    <cellStyle name="Input 2 2 3 2 2 3" xfId="7959" xr:uid="{00000000-0005-0000-0000-0000463C0000}"/>
    <cellStyle name="Input 2 2 3 2 2 3 2" xfId="14935" xr:uid="{00000000-0005-0000-0000-0000473C0000}"/>
    <cellStyle name="Input 2 2 3 2 2 3 2 2" xfId="22145" xr:uid="{00000000-0005-0000-0000-0000483C0000}"/>
    <cellStyle name="Input 2 2 3 2 2 3 2 3" xfId="22144" xr:uid="{00000000-0005-0000-0000-0000493C0000}"/>
    <cellStyle name="Input 2 2 3 2 2 3 2 4" xfId="54440" xr:uid="{00000000-0005-0000-0000-00004A3C0000}"/>
    <cellStyle name="Input 2 2 3 2 2 3 3" xfId="22146" xr:uid="{00000000-0005-0000-0000-00004B3C0000}"/>
    <cellStyle name="Input 2 2 3 2 2 3 4" xfId="22143" xr:uid="{00000000-0005-0000-0000-00004C3C0000}"/>
    <cellStyle name="Input 2 2 3 2 2 3 5" xfId="47472" xr:uid="{00000000-0005-0000-0000-00004D3C0000}"/>
    <cellStyle name="Input 2 2 3 2 2 3 6" xfId="60036" xr:uid="{00000000-0005-0000-0000-00004E3C0000}"/>
    <cellStyle name="Input 2 2 3 2 2 4" xfId="10580" xr:uid="{00000000-0005-0000-0000-00004F3C0000}"/>
    <cellStyle name="Input 2 2 3 2 2 4 2" xfId="22148" xr:uid="{00000000-0005-0000-0000-0000503C0000}"/>
    <cellStyle name="Input 2 2 3 2 2 4 3" xfId="22147" xr:uid="{00000000-0005-0000-0000-0000513C0000}"/>
    <cellStyle name="Input 2 2 3 2 2 4 4" xfId="50085" xr:uid="{00000000-0005-0000-0000-0000523C0000}"/>
    <cellStyle name="Input 2 2 3 2 2 5" xfId="22138" xr:uid="{00000000-0005-0000-0000-0000533C0000}"/>
    <cellStyle name="Input 2 2 3 2 2 6" xfId="18462" xr:uid="{00000000-0005-0000-0000-0000543C0000}"/>
    <cellStyle name="Input 2 2 3 2 3" xfId="4470" xr:uid="{00000000-0005-0000-0000-0000553C0000}"/>
    <cellStyle name="Input 2 2 3 2 3 2" xfId="7086" xr:uid="{00000000-0005-0000-0000-0000563C0000}"/>
    <cellStyle name="Input 2 2 3 2 3 2 2" xfId="14064" xr:uid="{00000000-0005-0000-0000-0000573C0000}"/>
    <cellStyle name="Input 2 2 3 2 3 2 2 2" xfId="22152" xr:uid="{00000000-0005-0000-0000-0000583C0000}"/>
    <cellStyle name="Input 2 2 3 2 3 2 2 3" xfId="22151" xr:uid="{00000000-0005-0000-0000-0000593C0000}"/>
    <cellStyle name="Input 2 2 3 2 3 2 2 4" xfId="53569" xr:uid="{00000000-0005-0000-0000-00005A3C0000}"/>
    <cellStyle name="Input 2 2 3 2 3 2 3" xfId="22153" xr:uid="{00000000-0005-0000-0000-00005B3C0000}"/>
    <cellStyle name="Input 2 2 3 2 3 2 4" xfId="22150" xr:uid="{00000000-0005-0000-0000-00005C3C0000}"/>
    <cellStyle name="Input 2 2 3 2 3 2 5" xfId="46601" xr:uid="{00000000-0005-0000-0000-00005D3C0000}"/>
    <cellStyle name="Input 2 2 3 2 3 2 6" xfId="59165" xr:uid="{00000000-0005-0000-0000-00005E3C0000}"/>
    <cellStyle name="Input 2 2 3 2 3 3" xfId="8837" xr:uid="{00000000-0005-0000-0000-00005F3C0000}"/>
    <cellStyle name="Input 2 2 3 2 3 3 2" xfId="15806" xr:uid="{00000000-0005-0000-0000-0000603C0000}"/>
    <cellStyle name="Input 2 2 3 2 3 3 2 2" xfId="22156" xr:uid="{00000000-0005-0000-0000-0000613C0000}"/>
    <cellStyle name="Input 2 2 3 2 3 3 2 3" xfId="22155" xr:uid="{00000000-0005-0000-0000-0000623C0000}"/>
    <cellStyle name="Input 2 2 3 2 3 3 2 4" xfId="55311" xr:uid="{00000000-0005-0000-0000-0000633C0000}"/>
    <cellStyle name="Input 2 2 3 2 3 3 3" xfId="22157" xr:uid="{00000000-0005-0000-0000-0000643C0000}"/>
    <cellStyle name="Input 2 2 3 2 3 3 4" xfId="22154" xr:uid="{00000000-0005-0000-0000-0000653C0000}"/>
    <cellStyle name="Input 2 2 3 2 3 3 5" xfId="48343" xr:uid="{00000000-0005-0000-0000-0000663C0000}"/>
    <cellStyle name="Input 2 2 3 2 3 3 6" xfId="60907" xr:uid="{00000000-0005-0000-0000-0000673C0000}"/>
    <cellStyle name="Input 2 2 3 2 3 4" xfId="11451" xr:uid="{00000000-0005-0000-0000-0000683C0000}"/>
    <cellStyle name="Input 2 2 3 2 3 4 2" xfId="22159" xr:uid="{00000000-0005-0000-0000-0000693C0000}"/>
    <cellStyle name="Input 2 2 3 2 3 4 3" xfId="22158" xr:uid="{00000000-0005-0000-0000-00006A3C0000}"/>
    <cellStyle name="Input 2 2 3 2 3 4 4" xfId="50956" xr:uid="{00000000-0005-0000-0000-00006B3C0000}"/>
    <cellStyle name="Input 2 2 3 2 3 5" xfId="22160" xr:uid="{00000000-0005-0000-0000-00006C3C0000}"/>
    <cellStyle name="Input 2 2 3 2 3 6" xfId="22149" xr:uid="{00000000-0005-0000-0000-00006D3C0000}"/>
    <cellStyle name="Input 2 2 3 2 3 7" xfId="43988" xr:uid="{00000000-0005-0000-0000-00006E3C0000}"/>
    <cellStyle name="Input 2 2 3 2 3 8" xfId="56552" xr:uid="{00000000-0005-0000-0000-00006F3C0000}"/>
    <cellStyle name="Input 2 2 3 2 4" xfId="5341" xr:uid="{00000000-0005-0000-0000-0000703C0000}"/>
    <cellStyle name="Input 2 2 3 2 4 2" xfId="12322" xr:uid="{00000000-0005-0000-0000-0000713C0000}"/>
    <cellStyle name="Input 2 2 3 2 4 2 2" xfId="22163" xr:uid="{00000000-0005-0000-0000-0000723C0000}"/>
    <cellStyle name="Input 2 2 3 2 4 2 3" xfId="22162" xr:uid="{00000000-0005-0000-0000-0000733C0000}"/>
    <cellStyle name="Input 2 2 3 2 4 2 4" xfId="51827" xr:uid="{00000000-0005-0000-0000-0000743C0000}"/>
    <cellStyle name="Input 2 2 3 2 4 3" xfId="22164" xr:uid="{00000000-0005-0000-0000-0000753C0000}"/>
    <cellStyle name="Input 2 2 3 2 4 4" xfId="22161" xr:uid="{00000000-0005-0000-0000-0000763C0000}"/>
    <cellStyle name="Input 2 2 3 2 4 5" xfId="44859" xr:uid="{00000000-0005-0000-0000-0000773C0000}"/>
    <cellStyle name="Input 2 2 3 2 4 6" xfId="57423" xr:uid="{00000000-0005-0000-0000-0000783C0000}"/>
    <cellStyle name="Input 2 2 3 2 5" xfId="9708" xr:uid="{00000000-0005-0000-0000-0000793C0000}"/>
    <cellStyle name="Input 2 2 3 2 5 2" xfId="22166" xr:uid="{00000000-0005-0000-0000-00007A3C0000}"/>
    <cellStyle name="Input 2 2 3 2 5 3" xfId="22165" xr:uid="{00000000-0005-0000-0000-00007B3C0000}"/>
    <cellStyle name="Input 2 2 3 2 5 4" xfId="49214" xr:uid="{00000000-0005-0000-0000-00007C3C0000}"/>
    <cellStyle name="Input 2 2 3 2 6" xfId="22137" xr:uid="{00000000-0005-0000-0000-00007D3C0000}"/>
    <cellStyle name="Input 2 2 3 2 7" xfId="16685" xr:uid="{00000000-0005-0000-0000-00007E3C0000}"/>
    <cellStyle name="Input 2 2 3 3" xfId="3591" xr:uid="{00000000-0005-0000-0000-00007F3C0000}"/>
    <cellStyle name="Input 2 2 3 3 2" xfId="6214" xr:uid="{00000000-0005-0000-0000-0000803C0000}"/>
    <cellStyle name="Input 2 2 3 3 2 2" xfId="13192" xr:uid="{00000000-0005-0000-0000-0000813C0000}"/>
    <cellStyle name="Input 2 2 3 3 2 2 2" xfId="22170" xr:uid="{00000000-0005-0000-0000-0000823C0000}"/>
    <cellStyle name="Input 2 2 3 3 2 2 3" xfId="22169" xr:uid="{00000000-0005-0000-0000-0000833C0000}"/>
    <cellStyle name="Input 2 2 3 3 2 2 4" xfId="52697" xr:uid="{00000000-0005-0000-0000-0000843C0000}"/>
    <cellStyle name="Input 2 2 3 3 2 3" xfId="22171" xr:uid="{00000000-0005-0000-0000-0000853C0000}"/>
    <cellStyle name="Input 2 2 3 3 2 4" xfId="22168" xr:uid="{00000000-0005-0000-0000-0000863C0000}"/>
    <cellStyle name="Input 2 2 3 3 2 5" xfId="45729" xr:uid="{00000000-0005-0000-0000-0000873C0000}"/>
    <cellStyle name="Input 2 2 3 3 2 6" xfId="58293" xr:uid="{00000000-0005-0000-0000-0000883C0000}"/>
    <cellStyle name="Input 2 2 3 3 3" xfId="7958" xr:uid="{00000000-0005-0000-0000-0000893C0000}"/>
    <cellStyle name="Input 2 2 3 3 3 2" xfId="14934" xr:uid="{00000000-0005-0000-0000-00008A3C0000}"/>
    <cellStyle name="Input 2 2 3 3 3 2 2" xfId="22174" xr:uid="{00000000-0005-0000-0000-00008B3C0000}"/>
    <cellStyle name="Input 2 2 3 3 3 2 3" xfId="22173" xr:uid="{00000000-0005-0000-0000-00008C3C0000}"/>
    <cellStyle name="Input 2 2 3 3 3 2 4" xfId="54439" xr:uid="{00000000-0005-0000-0000-00008D3C0000}"/>
    <cellStyle name="Input 2 2 3 3 3 3" xfId="22175" xr:uid="{00000000-0005-0000-0000-00008E3C0000}"/>
    <cellStyle name="Input 2 2 3 3 3 4" xfId="22172" xr:uid="{00000000-0005-0000-0000-00008F3C0000}"/>
    <cellStyle name="Input 2 2 3 3 3 5" xfId="47471" xr:uid="{00000000-0005-0000-0000-0000903C0000}"/>
    <cellStyle name="Input 2 2 3 3 3 6" xfId="60035" xr:uid="{00000000-0005-0000-0000-0000913C0000}"/>
    <cellStyle name="Input 2 2 3 3 4" xfId="10579" xr:uid="{00000000-0005-0000-0000-0000923C0000}"/>
    <cellStyle name="Input 2 2 3 3 4 2" xfId="22177" xr:uid="{00000000-0005-0000-0000-0000933C0000}"/>
    <cellStyle name="Input 2 2 3 3 4 3" xfId="22176" xr:uid="{00000000-0005-0000-0000-0000943C0000}"/>
    <cellStyle name="Input 2 2 3 3 4 4" xfId="50084" xr:uid="{00000000-0005-0000-0000-0000953C0000}"/>
    <cellStyle name="Input 2 2 3 3 5" xfId="22167" xr:uid="{00000000-0005-0000-0000-0000963C0000}"/>
    <cellStyle name="Input 2 2 3 3 6" xfId="18460" xr:uid="{00000000-0005-0000-0000-0000973C0000}"/>
    <cellStyle name="Input 2 2 3 4" xfId="4469" xr:uid="{00000000-0005-0000-0000-0000983C0000}"/>
    <cellStyle name="Input 2 2 3 4 2" xfId="7085" xr:uid="{00000000-0005-0000-0000-0000993C0000}"/>
    <cellStyle name="Input 2 2 3 4 2 2" xfId="14063" xr:uid="{00000000-0005-0000-0000-00009A3C0000}"/>
    <cellStyle name="Input 2 2 3 4 2 2 2" xfId="22181" xr:uid="{00000000-0005-0000-0000-00009B3C0000}"/>
    <cellStyle name="Input 2 2 3 4 2 2 3" xfId="22180" xr:uid="{00000000-0005-0000-0000-00009C3C0000}"/>
    <cellStyle name="Input 2 2 3 4 2 2 4" xfId="53568" xr:uid="{00000000-0005-0000-0000-00009D3C0000}"/>
    <cellStyle name="Input 2 2 3 4 2 3" xfId="22182" xr:uid="{00000000-0005-0000-0000-00009E3C0000}"/>
    <cellStyle name="Input 2 2 3 4 2 4" xfId="22179" xr:uid="{00000000-0005-0000-0000-00009F3C0000}"/>
    <cellStyle name="Input 2 2 3 4 2 5" xfId="46600" xr:uid="{00000000-0005-0000-0000-0000A03C0000}"/>
    <cellStyle name="Input 2 2 3 4 2 6" xfId="59164" xr:uid="{00000000-0005-0000-0000-0000A13C0000}"/>
    <cellStyle name="Input 2 2 3 4 3" xfId="8836" xr:uid="{00000000-0005-0000-0000-0000A23C0000}"/>
    <cellStyle name="Input 2 2 3 4 3 2" xfId="15805" xr:uid="{00000000-0005-0000-0000-0000A33C0000}"/>
    <cellStyle name="Input 2 2 3 4 3 2 2" xfId="22185" xr:uid="{00000000-0005-0000-0000-0000A43C0000}"/>
    <cellStyle name="Input 2 2 3 4 3 2 3" xfId="22184" xr:uid="{00000000-0005-0000-0000-0000A53C0000}"/>
    <cellStyle name="Input 2 2 3 4 3 2 4" xfId="55310" xr:uid="{00000000-0005-0000-0000-0000A63C0000}"/>
    <cellStyle name="Input 2 2 3 4 3 3" xfId="22186" xr:uid="{00000000-0005-0000-0000-0000A73C0000}"/>
    <cellStyle name="Input 2 2 3 4 3 4" xfId="22183" xr:uid="{00000000-0005-0000-0000-0000A83C0000}"/>
    <cellStyle name="Input 2 2 3 4 3 5" xfId="48342" xr:uid="{00000000-0005-0000-0000-0000A93C0000}"/>
    <cellStyle name="Input 2 2 3 4 3 6" xfId="60906" xr:uid="{00000000-0005-0000-0000-0000AA3C0000}"/>
    <cellStyle name="Input 2 2 3 4 4" xfId="11450" xr:uid="{00000000-0005-0000-0000-0000AB3C0000}"/>
    <cellStyle name="Input 2 2 3 4 4 2" xfId="22188" xr:uid="{00000000-0005-0000-0000-0000AC3C0000}"/>
    <cellStyle name="Input 2 2 3 4 4 3" xfId="22187" xr:uid="{00000000-0005-0000-0000-0000AD3C0000}"/>
    <cellStyle name="Input 2 2 3 4 4 4" xfId="50955" xr:uid="{00000000-0005-0000-0000-0000AE3C0000}"/>
    <cellStyle name="Input 2 2 3 4 5" xfId="22189" xr:uid="{00000000-0005-0000-0000-0000AF3C0000}"/>
    <cellStyle name="Input 2 2 3 4 6" xfId="22178" xr:uid="{00000000-0005-0000-0000-0000B03C0000}"/>
    <cellStyle name="Input 2 2 3 4 7" xfId="43987" xr:uid="{00000000-0005-0000-0000-0000B13C0000}"/>
    <cellStyle name="Input 2 2 3 4 8" xfId="56551" xr:uid="{00000000-0005-0000-0000-0000B23C0000}"/>
    <cellStyle name="Input 2 2 3 5" xfId="5340" xr:uid="{00000000-0005-0000-0000-0000B33C0000}"/>
    <cellStyle name="Input 2 2 3 5 2" xfId="12321" xr:uid="{00000000-0005-0000-0000-0000B43C0000}"/>
    <cellStyle name="Input 2 2 3 5 2 2" xfId="22192" xr:uid="{00000000-0005-0000-0000-0000B53C0000}"/>
    <cellStyle name="Input 2 2 3 5 2 3" xfId="22191" xr:uid="{00000000-0005-0000-0000-0000B63C0000}"/>
    <cellStyle name="Input 2 2 3 5 2 4" xfId="51826" xr:uid="{00000000-0005-0000-0000-0000B73C0000}"/>
    <cellStyle name="Input 2 2 3 5 3" xfId="22193" xr:uid="{00000000-0005-0000-0000-0000B83C0000}"/>
    <cellStyle name="Input 2 2 3 5 4" xfId="22190" xr:uid="{00000000-0005-0000-0000-0000B93C0000}"/>
    <cellStyle name="Input 2 2 3 5 5" xfId="44858" xr:uid="{00000000-0005-0000-0000-0000BA3C0000}"/>
    <cellStyle name="Input 2 2 3 5 6" xfId="57422" xr:uid="{00000000-0005-0000-0000-0000BB3C0000}"/>
    <cellStyle name="Input 2 2 3 6" xfId="9707" xr:uid="{00000000-0005-0000-0000-0000BC3C0000}"/>
    <cellStyle name="Input 2 2 3 6 2" xfId="22195" xr:uid="{00000000-0005-0000-0000-0000BD3C0000}"/>
    <cellStyle name="Input 2 2 3 6 3" xfId="22194" xr:uid="{00000000-0005-0000-0000-0000BE3C0000}"/>
    <cellStyle name="Input 2 2 3 6 4" xfId="49213" xr:uid="{00000000-0005-0000-0000-0000BF3C0000}"/>
    <cellStyle name="Input 2 2 3 7" xfId="22136" xr:uid="{00000000-0005-0000-0000-0000C03C0000}"/>
    <cellStyle name="Input 2 2 3 8" xfId="16684" xr:uid="{00000000-0005-0000-0000-0000C13C0000}"/>
    <cellStyle name="Input 2 2 4" xfId="1992" xr:uid="{00000000-0005-0000-0000-0000C23C0000}"/>
    <cellStyle name="Input 2 2 4 2" xfId="1993" xr:uid="{00000000-0005-0000-0000-0000C33C0000}"/>
    <cellStyle name="Input 2 2 4 2 2" xfId="3594" xr:uid="{00000000-0005-0000-0000-0000C43C0000}"/>
    <cellStyle name="Input 2 2 4 2 2 2" xfId="6217" xr:uid="{00000000-0005-0000-0000-0000C53C0000}"/>
    <cellStyle name="Input 2 2 4 2 2 2 2" xfId="13195" xr:uid="{00000000-0005-0000-0000-0000C63C0000}"/>
    <cellStyle name="Input 2 2 4 2 2 2 2 2" xfId="22201" xr:uid="{00000000-0005-0000-0000-0000C73C0000}"/>
    <cellStyle name="Input 2 2 4 2 2 2 2 3" xfId="22200" xr:uid="{00000000-0005-0000-0000-0000C83C0000}"/>
    <cellStyle name="Input 2 2 4 2 2 2 2 4" xfId="52700" xr:uid="{00000000-0005-0000-0000-0000C93C0000}"/>
    <cellStyle name="Input 2 2 4 2 2 2 3" xfId="22202" xr:uid="{00000000-0005-0000-0000-0000CA3C0000}"/>
    <cellStyle name="Input 2 2 4 2 2 2 4" xfId="22199" xr:uid="{00000000-0005-0000-0000-0000CB3C0000}"/>
    <cellStyle name="Input 2 2 4 2 2 2 5" xfId="45732" xr:uid="{00000000-0005-0000-0000-0000CC3C0000}"/>
    <cellStyle name="Input 2 2 4 2 2 2 6" xfId="58296" xr:uid="{00000000-0005-0000-0000-0000CD3C0000}"/>
    <cellStyle name="Input 2 2 4 2 2 3" xfId="7961" xr:uid="{00000000-0005-0000-0000-0000CE3C0000}"/>
    <cellStyle name="Input 2 2 4 2 2 3 2" xfId="14937" xr:uid="{00000000-0005-0000-0000-0000CF3C0000}"/>
    <cellStyle name="Input 2 2 4 2 2 3 2 2" xfId="22205" xr:uid="{00000000-0005-0000-0000-0000D03C0000}"/>
    <cellStyle name="Input 2 2 4 2 2 3 2 3" xfId="22204" xr:uid="{00000000-0005-0000-0000-0000D13C0000}"/>
    <cellStyle name="Input 2 2 4 2 2 3 2 4" xfId="54442" xr:uid="{00000000-0005-0000-0000-0000D23C0000}"/>
    <cellStyle name="Input 2 2 4 2 2 3 3" xfId="22206" xr:uid="{00000000-0005-0000-0000-0000D33C0000}"/>
    <cellStyle name="Input 2 2 4 2 2 3 4" xfId="22203" xr:uid="{00000000-0005-0000-0000-0000D43C0000}"/>
    <cellStyle name="Input 2 2 4 2 2 3 5" xfId="47474" xr:uid="{00000000-0005-0000-0000-0000D53C0000}"/>
    <cellStyle name="Input 2 2 4 2 2 3 6" xfId="60038" xr:uid="{00000000-0005-0000-0000-0000D63C0000}"/>
    <cellStyle name="Input 2 2 4 2 2 4" xfId="10582" xr:uid="{00000000-0005-0000-0000-0000D73C0000}"/>
    <cellStyle name="Input 2 2 4 2 2 4 2" xfId="22208" xr:uid="{00000000-0005-0000-0000-0000D83C0000}"/>
    <cellStyle name="Input 2 2 4 2 2 4 3" xfId="22207" xr:uid="{00000000-0005-0000-0000-0000D93C0000}"/>
    <cellStyle name="Input 2 2 4 2 2 4 4" xfId="50087" xr:uid="{00000000-0005-0000-0000-0000DA3C0000}"/>
    <cellStyle name="Input 2 2 4 2 2 5" xfId="22198" xr:uid="{00000000-0005-0000-0000-0000DB3C0000}"/>
    <cellStyle name="Input 2 2 4 2 2 6" xfId="18464" xr:uid="{00000000-0005-0000-0000-0000DC3C0000}"/>
    <cellStyle name="Input 2 2 4 2 3" xfId="4472" xr:uid="{00000000-0005-0000-0000-0000DD3C0000}"/>
    <cellStyle name="Input 2 2 4 2 3 2" xfId="7088" xr:uid="{00000000-0005-0000-0000-0000DE3C0000}"/>
    <cellStyle name="Input 2 2 4 2 3 2 2" xfId="14066" xr:uid="{00000000-0005-0000-0000-0000DF3C0000}"/>
    <cellStyle name="Input 2 2 4 2 3 2 2 2" xfId="22212" xr:uid="{00000000-0005-0000-0000-0000E03C0000}"/>
    <cellStyle name="Input 2 2 4 2 3 2 2 3" xfId="22211" xr:uid="{00000000-0005-0000-0000-0000E13C0000}"/>
    <cellStyle name="Input 2 2 4 2 3 2 2 4" xfId="53571" xr:uid="{00000000-0005-0000-0000-0000E23C0000}"/>
    <cellStyle name="Input 2 2 4 2 3 2 3" xfId="22213" xr:uid="{00000000-0005-0000-0000-0000E33C0000}"/>
    <cellStyle name="Input 2 2 4 2 3 2 4" xfId="22210" xr:uid="{00000000-0005-0000-0000-0000E43C0000}"/>
    <cellStyle name="Input 2 2 4 2 3 2 5" xfId="46603" xr:uid="{00000000-0005-0000-0000-0000E53C0000}"/>
    <cellStyle name="Input 2 2 4 2 3 2 6" xfId="59167" xr:uid="{00000000-0005-0000-0000-0000E63C0000}"/>
    <cellStyle name="Input 2 2 4 2 3 3" xfId="8839" xr:uid="{00000000-0005-0000-0000-0000E73C0000}"/>
    <cellStyle name="Input 2 2 4 2 3 3 2" xfId="15808" xr:uid="{00000000-0005-0000-0000-0000E83C0000}"/>
    <cellStyle name="Input 2 2 4 2 3 3 2 2" xfId="22216" xr:uid="{00000000-0005-0000-0000-0000E93C0000}"/>
    <cellStyle name="Input 2 2 4 2 3 3 2 3" xfId="22215" xr:uid="{00000000-0005-0000-0000-0000EA3C0000}"/>
    <cellStyle name="Input 2 2 4 2 3 3 2 4" xfId="55313" xr:uid="{00000000-0005-0000-0000-0000EB3C0000}"/>
    <cellStyle name="Input 2 2 4 2 3 3 3" xfId="22217" xr:uid="{00000000-0005-0000-0000-0000EC3C0000}"/>
    <cellStyle name="Input 2 2 4 2 3 3 4" xfId="22214" xr:uid="{00000000-0005-0000-0000-0000ED3C0000}"/>
    <cellStyle name="Input 2 2 4 2 3 3 5" xfId="48345" xr:uid="{00000000-0005-0000-0000-0000EE3C0000}"/>
    <cellStyle name="Input 2 2 4 2 3 3 6" xfId="60909" xr:uid="{00000000-0005-0000-0000-0000EF3C0000}"/>
    <cellStyle name="Input 2 2 4 2 3 4" xfId="11453" xr:uid="{00000000-0005-0000-0000-0000F03C0000}"/>
    <cellStyle name="Input 2 2 4 2 3 4 2" xfId="22219" xr:uid="{00000000-0005-0000-0000-0000F13C0000}"/>
    <cellStyle name="Input 2 2 4 2 3 4 3" xfId="22218" xr:uid="{00000000-0005-0000-0000-0000F23C0000}"/>
    <cellStyle name="Input 2 2 4 2 3 4 4" xfId="50958" xr:uid="{00000000-0005-0000-0000-0000F33C0000}"/>
    <cellStyle name="Input 2 2 4 2 3 5" xfId="22220" xr:uid="{00000000-0005-0000-0000-0000F43C0000}"/>
    <cellStyle name="Input 2 2 4 2 3 6" xfId="22209" xr:uid="{00000000-0005-0000-0000-0000F53C0000}"/>
    <cellStyle name="Input 2 2 4 2 3 7" xfId="43990" xr:uid="{00000000-0005-0000-0000-0000F63C0000}"/>
    <cellStyle name="Input 2 2 4 2 3 8" xfId="56554" xr:uid="{00000000-0005-0000-0000-0000F73C0000}"/>
    <cellStyle name="Input 2 2 4 2 4" xfId="5343" xr:uid="{00000000-0005-0000-0000-0000F83C0000}"/>
    <cellStyle name="Input 2 2 4 2 4 2" xfId="12324" xr:uid="{00000000-0005-0000-0000-0000F93C0000}"/>
    <cellStyle name="Input 2 2 4 2 4 2 2" xfId="22223" xr:uid="{00000000-0005-0000-0000-0000FA3C0000}"/>
    <cellStyle name="Input 2 2 4 2 4 2 3" xfId="22222" xr:uid="{00000000-0005-0000-0000-0000FB3C0000}"/>
    <cellStyle name="Input 2 2 4 2 4 2 4" xfId="51829" xr:uid="{00000000-0005-0000-0000-0000FC3C0000}"/>
    <cellStyle name="Input 2 2 4 2 4 3" xfId="22224" xr:uid="{00000000-0005-0000-0000-0000FD3C0000}"/>
    <cellStyle name="Input 2 2 4 2 4 4" xfId="22221" xr:uid="{00000000-0005-0000-0000-0000FE3C0000}"/>
    <cellStyle name="Input 2 2 4 2 4 5" xfId="44861" xr:uid="{00000000-0005-0000-0000-0000FF3C0000}"/>
    <cellStyle name="Input 2 2 4 2 4 6" xfId="57425" xr:uid="{00000000-0005-0000-0000-0000003D0000}"/>
    <cellStyle name="Input 2 2 4 2 5" xfId="9710" xr:uid="{00000000-0005-0000-0000-0000013D0000}"/>
    <cellStyle name="Input 2 2 4 2 5 2" xfId="22226" xr:uid="{00000000-0005-0000-0000-0000023D0000}"/>
    <cellStyle name="Input 2 2 4 2 5 3" xfId="22225" xr:uid="{00000000-0005-0000-0000-0000033D0000}"/>
    <cellStyle name="Input 2 2 4 2 5 4" xfId="49216" xr:uid="{00000000-0005-0000-0000-0000043D0000}"/>
    <cellStyle name="Input 2 2 4 2 6" xfId="22197" xr:uid="{00000000-0005-0000-0000-0000053D0000}"/>
    <cellStyle name="Input 2 2 4 2 7" xfId="16687" xr:uid="{00000000-0005-0000-0000-0000063D0000}"/>
    <cellStyle name="Input 2 2 4 3" xfId="3593" xr:uid="{00000000-0005-0000-0000-0000073D0000}"/>
    <cellStyle name="Input 2 2 4 3 2" xfId="6216" xr:uid="{00000000-0005-0000-0000-0000083D0000}"/>
    <cellStyle name="Input 2 2 4 3 2 2" xfId="13194" xr:uid="{00000000-0005-0000-0000-0000093D0000}"/>
    <cellStyle name="Input 2 2 4 3 2 2 2" xfId="22230" xr:uid="{00000000-0005-0000-0000-00000A3D0000}"/>
    <cellStyle name="Input 2 2 4 3 2 2 3" xfId="22229" xr:uid="{00000000-0005-0000-0000-00000B3D0000}"/>
    <cellStyle name="Input 2 2 4 3 2 2 4" xfId="52699" xr:uid="{00000000-0005-0000-0000-00000C3D0000}"/>
    <cellStyle name="Input 2 2 4 3 2 3" xfId="22231" xr:uid="{00000000-0005-0000-0000-00000D3D0000}"/>
    <cellStyle name="Input 2 2 4 3 2 4" xfId="22228" xr:uid="{00000000-0005-0000-0000-00000E3D0000}"/>
    <cellStyle name="Input 2 2 4 3 2 5" xfId="45731" xr:uid="{00000000-0005-0000-0000-00000F3D0000}"/>
    <cellStyle name="Input 2 2 4 3 2 6" xfId="58295" xr:uid="{00000000-0005-0000-0000-0000103D0000}"/>
    <cellStyle name="Input 2 2 4 3 3" xfId="7960" xr:uid="{00000000-0005-0000-0000-0000113D0000}"/>
    <cellStyle name="Input 2 2 4 3 3 2" xfId="14936" xr:uid="{00000000-0005-0000-0000-0000123D0000}"/>
    <cellStyle name="Input 2 2 4 3 3 2 2" xfId="22234" xr:uid="{00000000-0005-0000-0000-0000133D0000}"/>
    <cellStyle name="Input 2 2 4 3 3 2 3" xfId="22233" xr:uid="{00000000-0005-0000-0000-0000143D0000}"/>
    <cellStyle name="Input 2 2 4 3 3 2 4" xfId="54441" xr:uid="{00000000-0005-0000-0000-0000153D0000}"/>
    <cellStyle name="Input 2 2 4 3 3 3" xfId="22235" xr:uid="{00000000-0005-0000-0000-0000163D0000}"/>
    <cellStyle name="Input 2 2 4 3 3 4" xfId="22232" xr:uid="{00000000-0005-0000-0000-0000173D0000}"/>
    <cellStyle name="Input 2 2 4 3 3 5" xfId="47473" xr:uid="{00000000-0005-0000-0000-0000183D0000}"/>
    <cellStyle name="Input 2 2 4 3 3 6" xfId="60037" xr:uid="{00000000-0005-0000-0000-0000193D0000}"/>
    <cellStyle name="Input 2 2 4 3 4" xfId="10581" xr:uid="{00000000-0005-0000-0000-00001A3D0000}"/>
    <cellStyle name="Input 2 2 4 3 4 2" xfId="22237" xr:uid="{00000000-0005-0000-0000-00001B3D0000}"/>
    <cellStyle name="Input 2 2 4 3 4 3" xfId="22236" xr:uid="{00000000-0005-0000-0000-00001C3D0000}"/>
    <cellStyle name="Input 2 2 4 3 4 4" xfId="50086" xr:uid="{00000000-0005-0000-0000-00001D3D0000}"/>
    <cellStyle name="Input 2 2 4 3 5" xfId="22227" xr:uid="{00000000-0005-0000-0000-00001E3D0000}"/>
    <cellStyle name="Input 2 2 4 3 6" xfId="18463" xr:uid="{00000000-0005-0000-0000-00001F3D0000}"/>
    <cellStyle name="Input 2 2 4 4" xfId="4471" xr:uid="{00000000-0005-0000-0000-0000203D0000}"/>
    <cellStyle name="Input 2 2 4 4 2" xfId="7087" xr:uid="{00000000-0005-0000-0000-0000213D0000}"/>
    <cellStyle name="Input 2 2 4 4 2 2" xfId="14065" xr:uid="{00000000-0005-0000-0000-0000223D0000}"/>
    <cellStyle name="Input 2 2 4 4 2 2 2" xfId="22241" xr:uid="{00000000-0005-0000-0000-0000233D0000}"/>
    <cellStyle name="Input 2 2 4 4 2 2 3" xfId="22240" xr:uid="{00000000-0005-0000-0000-0000243D0000}"/>
    <cellStyle name="Input 2 2 4 4 2 2 4" xfId="53570" xr:uid="{00000000-0005-0000-0000-0000253D0000}"/>
    <cellStyle name="Input 2 2 4 4 2 3" xfId="22242" xr:uid="{00000000-0005-0000-0000-0000263D0000}"/>
    <cellStyle name="Input 2 2 4 4 2 4" xfId="22239" xr:uid="{00000000-0005-0000-0000-0000273D0000}"/>
    <cellStyle name="Input 2 2 4 4 2 5" xfId="46602" xr:uid="{00000000-0005-0000-0000-0000283D0000}"/>
    <cellStyle name="Input 2 2 4 4 2 6" xfId="59166" xr:uid="{00000000-0005-0000-0000-0000293D0000}"/>
    <cellStyle name="Input 2 2 4 4 3" xfId="8838" xr:uid="{00000000-0005-0000-0000-00002A3D0000}"/>
    <cellStyle name="Input 2 2 4 4 3 2" xfId="15807" xr:uid="{00000000-0005-0000-0000-00002B3D0000}"/>
    <cellStyle name="Input 2 2 4 4 3 2 2" xfId="22245" xr:uid="{00000000-0005-0000-0000-00002C3D0000}"/>
    <cellStyle name="Input 2 2 4 4 3 2 3" xfId="22244" xr:uid="{00000000-0005-0000-0000-00002D3D0000}"/>
    <cellStyle name="Input 2 2 4 4 3 2 4" xfId="55312" xr:uid="{00000000-0005-0000-0000-00002E3D0000}"/>
    <cellStyle name="Input 2 2 4 4 3 3" xfId="22246" xr:uid="{00000000-0005-0000-0000-00002F3D0000}"/>
    <cellStyle name="Input 2 2 4 4 3 4" xfId="22243" xr:uid="{00000000-0005-0000-0000-0000303D0000}"/>
    <cellStyle name="Input 2 2 4 4 3 5" xfId="48344" xr:uid="{00000000-0005-0000-0000-0000313D0000}"/>
    <cellStyle name="Input 2 2 4 4 3 6" xfId="60908" xr:uid="{00000000-0005-0000-0000-0000323D0000}"/>
    <cellStyle name="Input 2 2 4 4 4" xfId="11452" xr:uid="{00000000-0005-0000-0000-0000333D0000}"/>
    <cellStyle name="Input 2 2 4 4 4 2" xfId="22248" xr:uid="{00000000-0005-0000-0000-0000343D0000}"/>
    <cellStyle name="Input 2 2 4 4 4 3" xfId="22247" xr:uid="{00000000-0005-0000-0000-0000353D0000}"/>
    <cellStyle name="Input 2 2 4 4 4 4" xfId="50957" xr:uid="{00000000-0005-0000-0000-0000363D0000}"/>
    <cellStyle name="Input 2 2 4 4 5" xfId="22249" xr:uid="{00000000-0005-0000-0000-0000373D0000}"/>
    <cellStyle name="Input 2 2 4 4 6" xfId="22238" xr:uid="{00000000-0005-0000-0000-0000383D0000}"/>
    <cellStyle name="Input 2 2 4 4 7" xfId="43989" xr:uid="{00000000-0005-0000-0000-0000393D0000}"/>
    <cellStyle name="Input 2 2 4 4 8" xfId="56553" xr:uid="{00000000-0005-0000-0000-00003A3D0000}"/>
    <cellStyle name="Input 2 2 4 5" xfId="5342" xr:uid="{00000000-0005-0000-0000-00003B3D0000}"/>
    <cellStyle name="Input 2 2 4 5 2" xfId="12323" xr:uid="{00000000-0005-0000-0000-00003C3D0000}"/>
    <cellStyle name="Input 2 2 4 5 2 2" xfId="22252" xr:uid="{00000000-0005-0000-0000-00003D3D0000}"/>
    <cellStyle name="Input 2 2 4 5 2 3" xfId="22251" xr:uid="{00000000-0005-0000-0000-00003E3D0000}"/>
    <cellStyle name="Input 2 2 4 5 2 4" xfId="51828" xr:uid="{00000000-0005-0000-0000-00003F3D0000}"/>
    <cellStyle name="Input 2 2 4 5 3" xfId="22253" xr:uid="{00000000-0005-0000-0000-0000403D0000}"/>
    <cellStyle name="Input 2 2 4 5 4" xfId="22250" xr:uid="{00000000-0005-0000-0000-0000413D0000}"/>
    <cellStyle name="Input 2 2 4 5 5" xfId="44860" xr:uid="{00000000-0005-0000-0000-0000423D0000}"/>
    <cellStyle name="Input 2 2 4 5 6" xfId="57424" xr:uid="{00000000-0005-0000-0000-0000433D0000}"/>
    <cellStyle name="Input 2 2 4 6" xfId="9709" xr:uid="{00000000-0005-0000-0000-0000443D0000}"/>
    <cellStyle name="Input 2 2 4 6 2" xfId="22255" xr:uid="{00000000-0005-0000-0000-0000453D0000}"/>
    <cellStyle name="Input 2 2 4 6 3" xfId="22254" xr:uid="{00000000-0005-0000-0000-0000463D0000}"/>
    <cellStyle name="Input 2 2 4 6 4" xfId="49215" xr:uid="{00000000-0005-0000-0000-0000473D0000}"/>
    <cellStyle name="Input 2 2 4 7" xfId="22196" xr:uid="{00000000-0005-0000-0000-0000483D0000}"/>
    <cellStyle name="Input 2 2 4 8" xfId="16686" xr:uid="{00000000-0005-0000-0000-0000493D0000}"/>
    <cellStyle name="Input 2 2 5" xfId="1994" xr:uid="{00000000-0005-0000-0000-00004A3D0000}"/>
    <cellStyle name="Input 2 2 5 2" xfId="1995" xr:uid="{00000000-0005-0000-0000-00004B3D0000}"/>
    <cellStyle name="Input 2 2 5 2 2" xfId="3596" xr:uid="{00000000-0005-0000-0000-00004C3D0000}"/>
    <cellStyle name="Input 2 2 5 2 2 2" xfId="6219" xr:uid="{00000000-0005-0000-0000-00004D3D0000}"/>
    <cellStyle name="Input 2 2 5 2 2 2 2" xfId="13197" xr:uid="{00000000-0005-0000-0000-00004E3D0000}"/>
    <cellStyle name="Input 2 2 5 2 2 2 2 2" xfId="22261" xr:uid="{00000000-0005-0000-0000-00004F3D0000}"/>
    <cellStyle name="Input 2 2 5 2 2 2 2 3" xfId="22260" xr:uid="{00000000-0005-0000-0000-0000503D0000}"/>
    <cellStyle name="Input 2 2 5 2 2 2 2 4" xfId="52702" xr:uid="{00000000-0005-0000-0000-0000513D0000}"/>
    <cellStyle name="Input 2 2 5 2 2 2 3" xfId="22262" xr:uid="{00000000-0005-0000-0000-0000523D0000}"/>
    <cellStyle name="Input 2 2 5 2 2 2 4" xfId="22259" xr:uid="{00000000-0005-0000-0000-0000533D0000}"/>
    <cellStyle name="Input 2 2 5 2 2 2 5" xfId="45734" xr:uid="{00000000-0005-0000-0000-0000543D0000}"/>
    <cellStyle name="Input 2 2 5 2 2 2 6" xfId="58298" xr:uid="{00000000-0005-0000-0000-0000553D0000}"/>
    <cellStyle name="Input 2 2 5 2 2 3" xfId="7963" xr:uid="{00000000-0005-0000-0000-0000563D0000}"/>
    <cellStyle name="Input 2 2 5 2 2 3 2" xfId="14939" xr:uid="{00000000-0005-0000-0000-0000573D0000}"/>
    <cellStyle name="Input 2 2 5 2 2 3 2 2" xfId="22265" xr:uid="{00000000-0005-0000-0000-0000583D0000}"/>
    <cellStyle name="Input 2 2 5 2 2 3 2 3" xfId="22264" xr:uid="{00000000-0005-0000-0000-0000593D0000}"/>
    <cellStyle name="Input 2 2 5 2 2 3 2 4" xfId="54444" xr:uid="{00000000-0005-0000-0000-00005A3D0000}"/>
    <cellStyle name="Input 2 2 5 2 2 3 3" xfId="22266" xr:uid="{00000000-0005-0000-0000-00005B3D0000}"/>
    <cellStyle name="Input 2 2 5 2 2 3 4" xfId="22263" xr:uid="{00000000-0005-0000-0000-00005C3D0000}"/>
    <cellStyle name="Input 2 2 5 2 2 3 5" xfId="47476" xr:uid="{00000000-0005-0000-0000-00005D3D0000}"/>
    <cellStyle name="Input 2 2 5 2 2 3 6" xfId="60040" xr:uid="{00000000-0005-0000-0000-00005E3D0000}"/>
    <cellStyle name="Input 2 2 5 2 2 4" xfId="10584" xr:uid="{00000000-0005-0000-0000-00005F3D0000}"/>
    <cellStyle name="Input 2 2 5 2 2 4 2" xfId="22268" xr:uid="{00000000-0005-0000-0000-0000603D0000}"/>
    <cellStyle name="Input 2 2 5 2 2 4 3" xfId="22267" xr:uid="{00000000-0005-0000-0000-0000613D0000}"/>
    <cellStyle name="Input 2 2 5 2 2 4 4" xfId="50089" xr:uid="{00000000-0005-0000-0000-0000623D0000}"/>
    <cellStyle name="Input 2 2 5 2 2 5" xfId="22258" xr:uid="{00000000-0005-0000-0000-0000633D0000}"/>
    <cellStyle name="Input 2 2 5 2 2 6" xfId="18468" xr:uid="{00000000-0005-0000-0000-0000643D0000}"/>
    <cellStyle name="Input 2 2 5 2 3" xfId="4474" xr:uid="{00000000-0005-0000-0000-0000653D0000}"/>
    <cellStyle name="Input 2 2 5 2 3 2" xfId="7090" xr:uid="{00000000-0005-0000-0000-0000663D0000}"/>
    <cellStyle name="Input 2 2 5 2 3 2 2" xfId="14068" xr:uid="{00000000-0005-0000-0000-0000673D0000}"/>
    <cellStyle name="Input 2 2 5 2 3 2 2 2" xfId="22272" xr:uid="{00000000-0005-0000-0000-0000683D0000}"/>
    <cellStyle name="Input 2 2 5 2 3 2 2 3" xfId="22271" xr:uid="{00000000-0005-0000-0000-0000693D0000}"/>
    <cellStyle name="Input 2 2 5 2 3 2 2 4" xfId="53573" xr:uid="{00000000-0005-0000-0000-00006A3D0000}"/>
    <cellStyle name="Input 2 2 5 2 3 2 3" xfId="22273" xr:uid="{00000000-0005-0000-0000-00006B3D0000}"/>
    <cellStyle name="Input 2 2 5 2 3 2 4" xfId="22270" xr:uid="{00000000-0005-0000-0000-00006C3D0000}"/>
    <cellStyle name="Input 2 2 5 2 3 2 5" xfId="46605" xr:uid="{00000000-0005-0000-0000-00006D3D0000}"/>
    <cellStyle name="Input 2 2 5 2 3 2 6" xfId="59169" xr:uid="{00000000-0005-0000-0000-00006E3D0000}"/>
    <cellStyle name="Input 2 2 5 2 3 3" xfId="8841" xr:uid="{00000000-0005-0000-0000-00006F3D0000}"/>
    <cellStyle name="Input 2 2 5 2 3 3 2" xfId="15810" xr:uid="{00000000-0005-0000-0000-0000703D0000}"/>
    <cellStyle name="Input 2 2 5 2 3 3 2 2" xfId="22276" xr:uid="{00000000-0005-0000-0000-0000713D0000}"/>
    <cellStyle name="Input 2 2 5 2 3 3 2 3" xfId="22275" xr:uid="{00000000-0005-0000-0000-0000723D0000}"/>
    <cellStyle name="Input 2 2 5 2 3 3 2 4" xfId="55315" xr:uid="{00000000-0005-0000-0000-0000733D0000}"/>
    <cellStyle name="Input 2 2 5 2 3 3 3" xfId="22277" xr:uid="{00000000-0005-0000-0000-0000743D0000}"/>
    <cellStyle name="Input 2 2 5 2 3 3 4" xfId="22274" xr:uid="{00000000-0005-0000-0000-0000753D0000}"/>
    <cellStyle name="Input 2 2 5 2 3 3 5" xfId="48347" xr:uid="{00000000-0005-0000-0000-0000763D0000}"/>
    <cellStyle name="Input 2 2 5 2 3 3 6" xfId="60911" xr:uid="{00000000-0005-0000-0000-0000773D0000}"/>
    <cellStyle name="Input 2 2 5 2 3 4" xfId="11455" xr:uid="{00000000-0005-0000-0000-0000783D0000}"/>
    <cellStyle name="Input 2 2 5 2 3 4 2" xfId="22279" xr:uid="{00000000-0005-0000-0000-0000793D0000}"/>
    <cellStyle name="Input 2 2 5 2 3 4 3" xfId="22278" xr:uid="{00000000-0005-0000-0000-00007A3D0000}"/>
    <cellStyle name="Input 2 2 5 2 3 4 4" xfId="50960" xr:uid="{00000000-0005-0000-0000-00007B3D0000}"/>
    <cellStyle name="Input 2 2 5 2 3 5" xfId="22280" xr:uid="{00000000-0005-0000-0000-00007C3D0000}"/>
    <cellStyle name="Input 2 2 5 2 3 6" xfId="22269" xr:uid="{00000000-0005-0000-0000-00007D3D0000}"/>
    <cellStyle name="Input 2 2 5 2 3 7" xfId="43992" xr:uid="{00000000-0005-0000-0000-00007E3D0000}"/>
    <cellStyle name="Input 2 2 5 2 3 8" xfId="56556" xr:uid="{00000000-0005-0000-0000-00007F3D0000}"/>
    <cellStyle name="Input 2 2 5 2 4" xfId="5345" xr:uid="{00000000-0005-0000-0000-0000803D0000}"/>
    <cellStyle name="Input 2 2 5 2 4 2" xfId="12326" xr:uid="{00000000-0005-0000-0000-0000813D0000}"/>
    <cellStyle name="Input 2 2 5 2 4 2 2" xfId="22283" xr:uid="{00000000-0005-0000-0000-0000823D0000}"/>
    <cellStyle name="Input 2 2 5 2 4 2 3" xfId="22282" xr:uid="{00000000-0005-0000-0000-0000833D0000}"/>
    <cellStyle name="Input 2 2 5 2 4 2 4" xfId="51831" xr:uid="{00000000-0005-0000-0000-0000843D0000}"/>
    <cellStyle name="Input 2 2 5 2 4 3" xfId="22284" xr:uid="{00000000-0005-0000-0000-0000853D0000}"/>
    <cellStyle name="Input 2 2 5 2 4 4" xfId="22281" xr:uid="{00000000-0005-0000-0000-0000863D0000}"/>
    <cellStyle name="Input 2 2 5 2 4 5" xfId="44863" xr:uid="{00000000-0005-0000-0000-0000873D0000}"/>
    <cellStyle name="Input 2 2 5 2 4 6" xfId="57427" xr:uid="{00000000-0005-0000-0000-0000883D0000}"/>
    <cellStyle name="Input 2 2 5 2 5" xfId="9712" xr:uid="{00000000-0005-0000-0000-0000893D0000}"/>
    <cellStyle name="Input 2 2 5 2 5 2" xfId="22286" xr:uid="{00000000-0005-0000-0000-00008A3D0000}"/>
    <cellStyle name="Input 2 2 5 2 5 3" xfId="22285" xr:uid="{00000000-0005-0000-0000-00008B3D0000}"/>
    <cellStyle name="Input 2 2 5 2 5 4" xfId="49218" xr:uid="{00000000-0005-0000-0000-00008C3D0000}"/>
    <cellStyle name="Input 2 2 5 2 6" xfId="22257" xr:uid="{00000000-0005-0000-0000-00008D3D0000}"/>
    <cellStyle name="Input 2 2 5 2 7" xfId="16689" xr:uid="{00000000-0005-0000-0000-00008E3D0000}"/>
    <cellStyle name="Input 2 2 5 3" xfId="3595" xr:uid="{00000000-0005-0000-0000-00008F3D0000}"/>
    <cellStyle name="Input 2 2 5 3 2" xfId="6218" xr:uid="{00000000-0005-0000-0000-0000903D0000}"/>
    <cellStyle name="Input 2 2 5 3 2 2" xfId="13196" xr:uid="{00000000-0005-0000-0000-0000913D0000}"/>
    <cellStyle name="Input 2 2 5 3 2 2 2" xfId="22290" xr:uid="{00000000-0005-0000-0000-0000923D0000}"/>
    <cellStyle name="Input 2 2 5 3 2 2 3" xfId="22289" xr:uid="{00000000-0005-0000-0000-0000933D0000}"/>
    <cellStyle name="Input 2 2 5 3 2 2 4" xfId="52701" xr:uid="{00000000-0005-0000-0000-0000943D0000}"/>
    <cellStyle name="Input 2 2 5 3 2 3" xfId="22291" xr:uid="{00000000-0005-0000-0000-0000953D0000}"/>
    <cellStyle name="Input 2 2 5 3 2 4" xfId="22288" xr:uid="{00000000-0005-0000-0000-0000963D0000}"/>
    <cellStyle name="Input 2 2 5 3 2 5" xfId="45733" xr:uid="{00000000-0005-0000-0000-0000973D0000}"/>
    <cellStyle name="Input 2 2 5 3 2 6" xfId="58297" xr:uid="{00000000-0005-0000-0000-0000983D0000}"/>
    <cellStyle name="Input 2 2 5 3 3" xfId="7962" xr:uid="{00000000-0005-0000-0000-0000993D0000}"/>
    <cellStyle name="Input 2 2 5 3 3 2" xfId="14938" xr:uid="{00000000-0005-0000-0000-00009A3D0000}"/>
    <cellStyle name="Input 2 2 5 3 3 2 2" xfId="22294" xr:uid="{00000000-0005-0000-0000-00009B3D0000}"/>
    <cellStyle name="Input 2 2 5 3 3 2 3" xfId="22293" xr:uid="{00000000-0005-0000-0000-00009C3D0000}"/>
    <cellStyle name="Input 2 2 5 3 3 2 4" xfId="54443" xr:uid="{00000000-0005-0000-0000-00009D3D0000}"/>
    <cellStyle name="Input 2 2 5 3 3 3" xfId="22295" xr:uid="{00000000-0005-0000-0000-00009E3D0000}"/>
    <cellStyle name="Input 2 2 5 3 3 4" xfId="22292" xr:uid="{00000000-0005-0000-0000-00009F3D0000}"/>
    <cellStyle name="Input 2 2 5 3 3 5" xfId="47475" xr:uid="{00000000-0005-0000-0000-0000A03D0000}"/>
    <cellStyle name="Input 2 2 5 3 3 6" xfId="60039" xr:uid="{00000000-0005-0000-0000-0000A13D0000}"/>
    <cellStyle name="Input 2 2 5 3 4" xfId="10583" xr:uid="{00000000-0005-0000-0000-0000A23D0000}"/>
    <cellStyle name="Input 2 2 5 3 4 2" xfId="22297" xr:uid="{00000000-0005-0000-0000-0000A33D0000}"/>
    <cellStyle name="Input 2 2 5 3 4 3" xfId="22296" xr:uid="{00000000-0005-0000-0000-0000A43D0000}"/>
    <cellStyle name="Input 2 2 5 3 4 4" xfId="50088" xr:uid="{00000000-0005-0000-0000-0000A53D0000}"/>
    <cellStyle name="Input 2 2 5 3 5" xfId="22287" xr:uid="{00000000-0005-0000-0000-0000A63D0000}"/>
    <cellStyle name="Input 2 2 5 3 6" xfId="18465" xr:uid="{00000000-0005-0000-0000-0000A73D0000}"/>
    <cellStyle name="Input 2 2 5 4" xfId="4473" xr:uid="{00000000-0005-0000-0000-0000A83D0000}"/>
    <cellStyle name="Input 2 2 5 4 2" xfId="7089" xr:uid="{00000000-0005-0000-0000-0000A93D0000}"/>
    <cellStyle name="Input 2 2 5 4 2 2" xfId="14067" xr:uid="{00000000-0005-0000-0000-0000AA3D0000}"/>
    <cellStyle name="Input 2 2 5 4 2 2 2" xfId="22301" xr:uid="{00000000-0005-0000-0000-0000AB3D0000}"/>
    <cellStyle name="Input 2 2 5 4 2 2 3" xfId="22300" xr:uid="{00000000-0005-0000-0000-0000AC3D0000}"/>
    <cellStyle name="Input 2 2 5 4 2 2 4" xfId="53572" xr:uid="{00000000-0005-0000-0000-0000AD3D0000}"/>
    <cellStyle name="Input 2 2 5 4 2 3" xfId="22302" xr:uid="{00000000-0005-0000-0000-0000AE3D0000}"/>
    <cellStyle name="Input 2 2 5 4 2 4" xfId="22299" xr:uid="{00000000-0005-0000-0000-0000AF3D0000}"/>
    <cellStyle name="Input 2 2 5 4 2 5" xfId="46604" xr:uid="{00000000-0005-0000-0000-0000B03D0000}"/>
    <cellStyle name="Input 2 2 5 4 2 6" xfId="59168" xr:uid="{00000000-0005-0000-0000-0000B13D0000}"/>
    <cellStyle name="Input 2 2 5 4 3" xfId="8840" xr:uid="{00000000-0005-0000-0000-0000B23D0000}"/>
    <cellStyle name="Input 2 2 5 4 3 2" xfId="15809" xr:uid="{00000000-0005-0000-0000-0000B33D0000}"/>
    <cellStyle name="Input 2 2 5 4 3 2 2" xfId="22305" xr:uid="{00000000-0005-0000-0000-0000B43D0000}"/>
    <cellStyle name="Input 2 2 5 4 3 2 3" xfId="22304" xr:uid="{00000000-0005-0000-0000-0000B53D0000}"/>
    <cellStyle name="Input 2 2 5 4 3 2 4" xfId="55314" xr:uid="{00000000-0005-0000-0000-0000B63D0000}"/>
    <cellStyle name="Input 2 2 5 4 3 3" xfId="22306" xr:uid="{00000000-0005-0000-0000-0000B73D0000}"/>
    <cellStyle name="Input 2 2 5 4 3 4" xfId="22303" xr:uid="{00000000-0005-0000-0000-0000B83D0000}"/>
    <cellStyle name="Input 2 2 5 4 3 5" xfId="48346" xr:uid="{00000000-0005-0000-0000-0000B93D0000}"/>
    <cellStyle name="Input 2 2 5 4 3 6" xfId="60910" xr:uid="{00000000-0005-0000-0000-0000BA3D0000}"/>
    <cellStyle name="Input 2 2 5 4 4" xfId="11454" xr:uid="{00000000-0005-0000-0000-0000BB3D0000}"/>
    <cellStyle name="Input 2 2 5 4 4 2" xfId="22308" xr:uid="{00000000-0005-0000-0000-0000BC3D0000}"/>
    <cellStyle name="Input 2 2 5 4 4 3" xfId="22307" xr:uid="{00000000-0005-0000-0000-0000BD3D0000}"/>
    <cellStyle name="Input 2 2 5 4 4 4" xfId="50959" xr:uid="{00000000-0005-0000-0000-0000BE3D0000}"/>
    <cellStyle name="Input 2 2 5 4 5" xfId="22309" xr:uid="{00000000-0005-0000-0000-0000BF3D0000}"/>
    <cellStyle name="Input 2 2 5 4 6" xfId="22298" xr:uid="{00000000-0005-0000-0000-0000C03D0000}"/>
    <cellStyle name="Input 2 2 5 4 7" xfId="43991" xr:uid="{00000000-0005-0000-0000-0000C13D0000}"/>
    <cellStyle name="Input 2 2 5 4 8" xfId="56555" xr:uid="{00000000-0005-0000-0000-0000C23D0000}"/>
    <cellStyle name="Input 2 2 5 5" xfId="5344" xr:uid="{00000000-0005-0000-0000-0000C33D0000}"/>
    <cellStyle name="Input 2 2 5 5 2" xfId="12325" xr:uid="{00000000-0005-0000-0000-0000C43D0000}"/>
    <cellStyle name="Input 2 2 5 5 2 2" xfId="22312" xr:uid="{00000000-0005-0000-0000-0000C53D0000}"/>
    <cellStyle name="Input 2 2 5 5 2 3" xfId="22311" xr:uid="{00000000-0005-0000-0000-0000C63D0000}"/>
    <cellStyle name="Input 2 2 5 5 2 4" xfId="51830" xr:uid="{00000000-0005-0000-0000-0000C73D0000}"/>
    <cellStyle name="Input 2 2 5 5 3" xfId="22313" xr:uid="{00000000-0005-0000-0000-0000C83D0000}"/>
    <cellStyle name="Input 2 2 5 5 4" xfId="22310" xr:uid="{00000000-0005-0000-0000-0000C93D0000}"/>
    <cellStyle name="Input 2 2 5 5 5" xfId="44862" xr:uid="{00000000-0005-0000-0000-0000CA3D0000}"/>
    <cellStyle name="Input 2 2 5 5 6" xfId="57426" xr:uid="{00000000-0005-0000-0000-0000CB3D0000}"/>
    <cellStyle name="Input 2 2 5 6" xfId="9711" xr:uid="{00000000-0005-0000-0000-0000CC3D0000}"/>
    <cellStyle name="Input 2 2 5 6 2" xfId="22315" xr:uid="{00000000-0005-0000-0000-0000CD3D0000}"/>
    <cellStyle name="Input 2 2 5 6 3" xfId="22314" xr:uid="{00000000-0005-0000-0000-0000CE3D0000}"/>
    <cellStyle name="Input 2 2 5 6 4" xfId="49217" xr:uid="{00000000-0005-0000-0000-0000CF3D0000}"/>
    <cellStyle name="Input 2 2 5 7" xfId="22256" xr:uid="{00000000-0005-0000-0000-0000D03D0000}"/>
    <cellStyle name="Input 2 2 5 8" xfId="16688" xr:uid="{00000000-0005-0000-0000-0000D13D0000}"/>
    <cellStyle name="Input 2 2 6" xfId="1996" xr:uid="{00000000-0005-0000-0000-0000D23D0000}"/>
    <cellStyle name="Input 2 2 6 2" xfId="1997" xr:uid="{00000000-0005-0000-0000-0000D33D0000}"/>
    <cellStyle name="Input 2 2 6 2 2" xfId="3598" xr:uid="{00000000-0005-0000-0000-0000D43D0000}"/>
    <cellStyle name="Input 2 2 6 2 2 2" xfId="6221" xr:uid="{00000000-0005-0000-0000-0000D53D0000}"/>
    <cellStyle name="Input 2 2 6 2 2 2 2" xfId="13199" xr:uid="{00000000-0005-0000-0000-0000D63D0000}"/>
    <cellStyle name="Input 2 2 6 2 2 2 2 2" xfId="22321" xr:uid="{00000000-0005-0000-0000-0000D73D0000}"/>
    <cellStyle name="Input 2 2 6 2 2 2 2 3" xfId="22320" xr:uid="{00000000-0005-0000-0000-0000D83D0000}"/>
    <cellStyle name="Input 2 2 6 2 2 2 2 4" xfId="52704" xr:uid="{00000000-0005-0000-0000-0000D93D0000}"/>
    <cellStyle name="Input 2 2 6 2 2 2 3" xfId="22322" xr:uid="{00000000-0005-0000-0000-0000DA3D0000}"/>
    <cellStyle name="Input 2 2 6 2 2 2 4" xfId="22319" xr:uid="{00000000-0005-0000-0000-0000DB3D0000}"/>
    <cellStyle name="Input 2 2 6 2 2 2 5" xfId="45736" xr:uid="{00000000-0005-0000-0000-0000DC3D0000}"/>
    <cellStyle name="Input 2 2 6 2 2 2 6" xfId="58300" xr:uid="{00000000-0005-0000-0000-0000DD3D0000}"/>
    <cellStyle name="Input 2 2 6 2 2 3" xfId="7965" xr:uid="{00000000-0005-0000-0000-0000DE3D0000}"/>
    <cellStyle name="Input 2 2 6 2 2 3 2" xfId="14941" xr:uid="{00000000-0005-0000-0000-0000DF3D0000}"/>
    <cellStyle name="Input 2 2 6 2 2 3 2 2" xfId="22325" xr:uid="{00000000-0005-0000-0000-0000E03D0000}"/>
    <cellStyle name="Input 2 2 6 2 2 3 2 3" xfId="22324" xr:uid="{00000000-0005-0000-0000-0000E13D0000}"/>
    <cellStyle name="Input 2 2 6 2 2 3 2 4" xfId="54446" xr:uid="{00000000-0005-0000-0000-0000E23D0000}"/>
    <cellStyle name="Input 2 2 6 2 2 3 3" xfId="22326" xr:uid="{00000000-0005-0000-0000-0000E33D0000}"/>
    <cellStyle name="Input 2 2 6 2 2 3 4" xfId="22323" xr:uid="{00000000-0005-0000-0000-0000E43D0000}"/>
    <cellStyle name="Input 2 2 6 2 2 3 5" xfId="47478" xr:uid="{00000000-0005-0000-0000-0000E53D0000}"/>
    <cellStyle name="Input 2 2 6 2 2 3 6" xfId="60042" xr:uid="{00000000-0005-0000-0000-0000E63D0000}"/>
    <cellStyle name="Input 2 2 6 2 2 4" xfId="10586" xr:uid="{00000000-0005-0000-0000-0000E73D0000}"/>
    <cellStyle name="Input 2 2 6 2 2 4 2" xfId="22328" xr:uid="{00000000-0005-0000-0000-0000E83D0000}"/>
    <cellStyle name="Input 2 2 6 2 2 4 3" xfId="22327" xr:uid="{00000000-0005-0000-0000-0000E93D0000}"/>
    <cellStyle name="Input 2 2 6 2 2 4 4" xfId="50091" xr:uid="{00000000-0005-0000-0000-0000EA3D0000}"/>
    <cellStyle name="Input 2 2 6 2 2 5" xfId="22318" xr:uid="{00000000-0005-0000-0000-0000EB3D0000}"/>
    <cellStyle name="Input 2 2 6 2 2 6" xfId="18472" xr:uid="{00000000-0005-0000-0000-0000EC3D0000}"/>
    <cellStyle name="Input 2 2 6 2 3" xfId="4476" xr:uid="{00000000-0005-0000-0000-0000ED3D0000}"/>
    <cellStyle name="Input 2 2 6 2 3 2" xfId="7092" xr:uid="{00000000-0005-0000-0000-0000EE3D0000}"/>
    <cellStyle name="Input 2 2 6 2 3 2 2" xfId="14070" xr:uid="{00000000-0005-0000-0000-0000EF3D0000}"/>
    <cellStyle name="Input 2 2 6 2 3 2 2 2" xfId="22332" xr:uid="{00000000-0005-0000-0000-0000F03D0000}"/>
    <cellStyle name="Input 2 2 6 2 3 2 2 3" xfId="22331" xr:uid="{00000000-0005-0000-0000-0000F13D0000}"/>
    <cellStyle name="Input 2 2 6 2 3 2 2 4" xfId="53575" xr:uid="{00000000-0005-0000-0000-0000F23D0000}"/>
    <cellStyle name="Input 2 2 6 2 3 2 3" xfId="22333" xr:uid="{00000000-0005-0000-0000-0000F33D0000}"/>
    <cellStyle name="Input 2 2 6 2 3 2 4" xfId="22330" xr:uid="{00000000-0005-0000-0000-0000F43D0000}"/>
    <cellStyle name="Input 2 2 6 2 3 2 5" xfId="46607" xr:uid="{00000000-0005-0000-0000-0000F53D0000}"/>
    <cellStyle name="Input 2 2 6 2 3 2 6" xfId="59171" xr:uid="{00000000-0005-0000-0000-0000F63D0000}"/>
    <cellStyle name="Input 2 2 6 2 3 3" xfId="8843" xr:uid="{00000000-0005-0000-0000-0000F73D0000}"/>
    <cellStyle name="Input 2 2 6 2 3 3 2" xfId="15812" xr:uid="{00000000-0005-0000-0000-0000F83D0000}"/>
    <cellStyle name="Input 2 2 6 2 3 3 2 2" xfId="22336" xr:uid="{00000000-0005-0000-0000-0000F93D0000}"/>
    <cellStyle name="Input 2 2 6 2 3 3 2 3" xfId="22335" xr:uid="{00000000-0005-0000-0000-0000FA3D0000}"/>
    <cellStyle name="Input 2 2 6 2 3 3 2 4" xfId="55317" xr:uid="{00000000-0005-0000-0000-0000FB3D0000}"/>
    <cellStyle name="Input 2 2 6 2 3 3 3" xfId="22337" xr:uid="{00000000-0005-0000-0000-0000FC3D0000}"/>
    <cellStyle name="Input 2 2 6 2 3 3 4" xfId="22334" xr:uid="{00000000-0005-0000-0000-0000FD3D0000}"/>
    <cellStyle name="Input 2 2 6 2 3 3 5" xfId="48349" xr:uid="{00000000-0005-0000-0000-0000FE3D0000}"/>
    <cellStyle name="Input 2 2 6 2 3 3 6" xfId="60913" xr:uid="{00000000-0005-0000-0000-0000FF3D0000}"/>
    <cellStyle name="Input 2 2 6 2 3 4" xfId="11457" xr:uid="{00000000-0005-0000-0000-0000003E0000}"/>
    <cellStyle name="Input 2 2 6 2 3 4 2" xfId="22339" xr:uid="{00000000-0005-0000-0000-0000013E0000}"/>
    <cellStyle name="Input 2 2 6 2 3 4 3" xfId="22338" xr:uid="{00000000-0005-0000-0000-0000023E0000}"/>
    <cellStyle name="Input 2 2 6 2 3 4 4" xfId="50962" xr:uid="{00000000-0005-0000-0000-0000033E0000}"/>
    <cellStyle name="Input 2 2 6 2 3 5" xfId="22340" xr:uid="{00000000-0005-0000-0000-0000043E0000}"/>
    <cellStyle name="Input 2 2 6 2 3 6" xfId="22329" xr:uid="{00000000-0005-0000-0000-0000053E0000}"/>
    <cellStyle name="Input 2 2 6 2 3 7" xfId="43994" xr:uid="{00000000-0005-0000-0000-0000063E0000}"/>
    <cellStyle name="Input 2 2 6 2 3 8" xfId="56558" xr:uid="{00000000-0005-0000-0000-0000073E0000}"/>
    <cellStyle name="Input 2 2 6 2 4" xfId="5347" xr:uid="{00000000-0005-0000-0000-0000083E0000}"/>
    <cellStyle name="Input 2 2 6 2 4 2" xfId="12328" xr:uid="{00000000-0005-0000-0000-0000093E0000}"/>
    <cellStyle name="Input 2 2 6 2 4 2 2" xfId="22343" xr:uid="{00000000-0005-0000-0000-00000A3E0000}"/>
    <cellStyle name="Input 2 2 6 2 4 2 3" xfId="22342" xr:uid="{00000000-0005-0000-0000-00000B3E0000}"/>
    <cellStyle name="Input 2 2 6 2 4 2 4" xfId="51833" xr:uid="{00000000-0005-0000-0000-00000C3E0000}"/>
    <cellStyle name="Input 2 2 6 2 4 3" xfId="22344" xr:uid="{00000000-0005-0000-0000-00000D3E0000}"/>
    <cellStyle name="Input 2 2 6 2 4 4" xfId="22341" xr:uid="{00000000-0005-0000-0000-00000E3E0000}"/>
    <cellStyle name="Input 2 2 6 2 4 5" xfId="44865" xr:uid="{00000000-0005-0000-0000-00000F3E0000}"/>
    <cellStyle name="Input 2 2 6 2 4 6" xfId="57429" xr:uid="{00000000-0005-0000-0000-0000103E0000}"/>
    <cellStyle name="Input 2 2 6 2 5" xfId="9714" xr:uid="{00000000-0005-0000-0000-0000113E0000}"/>
    <cellStyle name="Input 2 2 6 2 5 2" xfId="22346" xr:uid="{00000000-0005-0000-0000-0000123E0000}"/>
    <cellStyle name="Input 2 2 6 2 5 3" xfId="22345" xr:uid="{00000000-0005-0000-0000-0000133E0000}"/>
    <cellStyle name="Input 2 2 6 2 5 4" xfId="49220" xr:uid="{00000000-0005-0000-0000-0000143E0000}"/>
    <cellStyle name="Input 2 2 6 2 6" xfId="22317" xr:uid="{00000000-0005-0000-0000-0000153E0000}"/>
    <cellStyle name="Input 2 2 6 2 7" xfId="16691" xr:uid="{00000000-0005-0000-0000-0000163E0000}"/>
    <cellStyle name="Input 2 2 6 3" xfId="3597" xr:uid="{00000000-0005-0000-0000-0000173E0000}"/>
    <cellStyle name="Input 2 2 6 3 2" xfId="6220" xr:uid="{00000000-0005-0000-0000-0000183E0000}"/>
    <cellStyle name="Input 2 2 6 3 2 2" xfId="13198" xr:uid="{00000000-0005-0000-0000-0000193E0000}"/>
    <cellStyle name="Input 2 2 6 3 2 2 2" xfId="22350" xr:uid="{00000000-0005-0000-0000-00001A3E0000}"/>
    <cellStyle name="Input 2 2 6 3 2 2 3" xfId="22349" xr:uid="{00000000-0005-0000-0000-00001B3E0000}"/>
    <cellStyle name="Input 2 2 6 3 2 2 4" xfId="52703" xr:uid="{00000000-0005-0000-0000-00001C3E0000}"/>
    <cellStyle name="Input 2 2 6 3 2 3" xfId="22351" xr:uid="{00000000-0005-0000-0000-00001D3E0000}"/>
    <cellStyle name="Input 2 2 6 3 2 4" xfId="22348" xr:uid="{00000000-0005-0000-0000-00001E3E0000}"/>
    <cellStyle name="Input 2 2 6 3 2 5" xfId="45735" xr:uid="{00000000-0005-0000-0000-00001F3E0000}"/>
    <cellStyle name="Input 2 2 6 3 2 6" xfId="58299" xr:uid="{00000000-0005-0000-0000-0000203E0000}"/>
    <cellStyle name="Input 2 2 6 3 3" xfId="7964" xr:uid="{00000000-0005-0000-0000-0000213E0000}"/>
    <cellStyle name="Input 2 2 6 3 3 2" xfId="14940" xr:uid="{00000000-0005-0000-0000-0000223E0000}"/>
    <cellStyle name="Input 2 2 6 3 3 2 2" xfId="22354" xr:uid="{00000000-0005-0000-0000-0000233E0000}"/>
    <cellStyle name="Input 2 2 6 3 3 2 3" xfId="22353" xr:uid="{00000000-0005-0000-0000-0000243E0000}"/>
    <cellStyle name="Input 2 2 6 3 3 2 4" xfId="54445" xr:uid="{00000000-0005-0000-0000-0000253E0000}"/>
    <cellStyle name="Input 2 2 6 3 3 3" xfId="22355" xr:uid="{00000000-0005-0000-0000-0000263E0000}"/>
    <cellStyle name="Input 2 2 6 3 3 4" xfId="22352" xr:uid="{00000000-0005-0000-0000-0000273E0000}"/>
    <cellStyle name="Input 2 2 6 3 3 5" xfId="47477" xr:uid="{00000000-0005-0000-0000-0000283E0000}"/>
    <cellStyle name="Input 2 2 6 3 3 6" xfId="60041" xr:uid="{00000000-0005-0000-0000-0000293E0000}"/>
    <cellStyle name="Input 2 2 6 3 4" xfId="10585" xr:uid="{00000000-0005-0000-0000-00002A3E0000}"/>
    <cellStyle name="Input 2 2 6 3 4 2" xfId="22357" xr:uid="{00000000-0005-0000-0000-00002B3E0000}"/>
    <cellStyle name="Input 2 2 6 3 4 3" xfId="22356" xr:uid="{00000000-0005-0000-0000-00002C3E0000}"/>
    <cellStyle name="Input 2 2 6 3 4 4" xfId="50090" xr:uid="{00000000-0005-0000-0000-00002D3E0000}"/>
    <cellStyle name="Input 2 2 6 3 5" xfId="22347" xr:uid="{00000000-0005-0000-0000-00002E3E0000}"/>
    <cellStyle name="Input 2 2 6 3 6" xfId="18469" xr:uid="{00000000-0005-0000-0000-00002F3E0000}"/>
    <cellStyle name="Input 2 2 6 4" xfId="4475" xr:uid="{00000000-0005-0000-0000-0000303E0000}"/>
    <cellStyle name="Input 2 2 6 4 2" xfId="7091" xr:uid="{00000000-0005-0000-0000-0000313E0000}"/>
    <cellStyle name="Input 2 2 6 4 2 2" xfId="14069" xr:uid="{00000000-0005-0000-0000-0000323E0000}"/>
    <cellStyle name="Input 2 2 6 4 2 2 2" xfId="22361" xr:uid="{00000000-0005-0000-0000-0000333E0000}"/>
    <cellStyle name="Input 2 2 6 4 2 2 3" xfId="22360" xr:uid="{00000000-0005-0000-0000-0000343E0000}"/>
    <cellStyle name="Input 2 2 6 4 2 2 4" xfId="53574" xr:uid="{00000000-0005-0000-0000-0000353E0000}"/>
    <cellStyle name="Input 2 2 6 4 2 3" xfId="22362" xr:uid="{00000000-0005-0000-0000-0000363E0000}"/>
    <cellStyle name="Input 2 2 6 4 2 4" xfId="22359" xr:uid="{00000000-0005-0000-0000-0000373E0000}"/>
    <cellStyle name="Input 2 2 6 4 2 5" xfId="46606" xr:uid="{00000000-0005-0000-0000-0000383E0000}"/>
    <cellStyle name="Input 2 2 6 4 2 6" xfId="59170" xr:uid="{00000000-0005-0000-0000-0000393E0000}"/>
    <cellStyle name="Input 2 2 6 4 3" xfId="8842" xr:uid="{00000000-0005-0000-0000-00003A3E0000}"/>
    <cellStyle name="Input 2 2 6 4 3 2" xfId="15811" xr:uid="{00000000-0005-0000-0000-00003B3E0000}"/>
    <cellStyle name="Input 2 2 6 4 3 2 2" xfId="22365" xr:uid="{00000000-0005-0000-0000-00003C3E0000}"/>
    <cellStyle name="Input 2 2 6 4 3 2 3" xfId="22364" xr:uid="{00000000-0005-0000-0000-00003D3E0000}"/>
    <cellStyle name="Input 2 2 6 4 3 2 4" xfId="55316" xr:uid="{00000000-0005-0000-0000-00003E3E0000}"/>
    <cellStyle name="Input 2 2 6 4 3 3" xfId="22366" xr:uid="{00000000-0005-0000-0000-00003F3E0000}"/>
    <cellStyle name="Input 2 2 6 4 3 4" xfId="22363" xr:uid="{00000000-0005-0000-0000-0000403E0000}"/>
    <cellStyle name="Input 2 2 6 4 3 5" xfId="48348" xr:uid="{00000000-0005-0000-0000-0000413E0000}"/>
    <cellStyle name="Input 2 2 6 4 3 6" xfId="60912" xr:uid="{00000000-0005-0000-0000-0000423E0000}"/>
    <cellStyle name="Input 2 2 6 4 4" xfId="11456" xr:uid="{00000000-0005-0000-0000-0000433E0000}"/>
    <cellStyle name="Input 2 2 6 4 4 2" xfId="22368" xr:uid="{00000000-0005-0000-0000-0000443E0000}"/>
    <cellStyle name="Input 2 2 6 4 4 3" xfId="22367" xr:uid="{00000000-0005-0000-0000-0000453E0000}"/>
    <cellStyle name="Input 2 2 6 4 4 4" xfId="50961" xr:uid="{00000000-0005-0000-0000-0000463E0000}"/>
    <cellStyle name="Input 2 2 6 4 5" xfId="22369" xr:uid="{00000000-0005-0000-0000-0000473E0000}"/>
    <cellStyle name="Input 2 2 6 4 6" xfId="22358" xr:uid="{00000000-0005-0000-0000-0000483E0000}"/>
    <cellStyle name="Input 2 2 6 4 7" xfId="43993" xr:uid="{00000000-0005-0000-0000-0000493E0000}"/>
    <cellStyle name="Input 2 2 6 4 8" xfId="56557" xr:uid="{00000000-0005-0000-0000-00004A3E0000}"/>
    <cellStyle name="Input 2 2 6 5" xfId="5346" xr:uid="{00000000-0005-0000-0000-00004B3E0000}"/>
    <cellStyle name="Input 2 2 6 5 2" xfId="12327" xr:uid="{00000000-0005-0000-0000-00004C3E0000}"/>
    <cellStyle name="Input 2 2 6 5 2 2" xfId="22372" xr:uid="{00000000-0005-0000-0000-00004D3E0000}"/>
    <cellStyle name="Input 2 2 6 5 2 3" xfId="22371" xr:uid="{00000000-0005-0000-0000-00004E3E0000}"/>
    <cellStyle name="Input 2 2 6 5 2 4" xfId="51832" xr:uid="{00000000-0005-0000-0000-00004F3E0000}"/>
    <cellStyle name="Input 2 2 6 5 3" xfId="22373" xr:uid="{00000000-0005-0000-0000-0000503E0000}"/>
    <cellStyle name="Input 2 2 6 5 4" xfId="22370" xr:uid="{00000000-0005-0000-0000-0000513E0000}"/>
    <cellStyle name="Input 2 2 6 5 5" xfId="44864" xr:uid="{00000000-0005-0000-0000-0000523E0000}"/>
    <cellStyle name="Input 2 2 6 5 6" xfId="57428" xr:uid="{00000000-0005-0000-0000-0000533E0000}"/>
    <cellStyle name="Input 2 2 6 6" xfId="9713" xr:uid="{00000000-0005-0000-0000-0000543E0000}"/>
    <cellStyle name="Input 2 2 6 6 2" xfId="22375" xr:uid="{00000000-0005-0000-0000-0000553E0000}"/>
    <cellStyle name="Input 2 2 6 6 3" xfId="22374" xr:uid="{00000000-0005-0000-0000-0000563E0000}"/>
    <cellStyle name="Input 2 2 6 6 4" xfId="49219" xr:uid="{00000000-0005-0000-0000-0000573E0000}"/>
    <cellStyle name="Input 2 2 6 7" xfId="22316" xr:uid="{00000000-0005-0000-0000-0000583E0000}"/>
    <cellStyle name="Input 2 2 6 8" xfId="16690" xr:uid="{00000000-0005-0000-0000-0000593E0000}"/>
    <cellStyle name="Input 2 2 7" xfId="1998" xr:uid="{00000000-0005-0000-0000-00005A3E0000}"/>
    <cellStyle name="Input 2 2 7 2" xfId="3599" xr:uid="{00000000-0005-0000-0000-00005B3E0000}"/>
    <cellStyle name="Input 2 2 7 2 2" xfId="6222" xr:uid="{00000000-0005-0000-0000-00005C3E0000}"/>
    <cellStyle name="Input 2 2 7 2 2 2" xfId="13200" xr:uid="{00000000-0005-0000-0000-00005D3E0000}"/>
    <cellStyle name="Input 2 2 7 2 2 2 2" xfId="22380" xr:uid="{00000000-0005-0000-0000-00005E3E0000}"/>
    <cellStyle name="Input 2 2 7 2 2 2 3" xfId="22379" xr:uid="{00000000-0005-0000-0000-00005F3E0000}"/>
    <cellStyle name="Input 2 2 7 2 2 2 4" xfId="52705" xr:uid="{00000000-0005-0000-0000-0000603E0000}"/>
    <cellStyle name="Input 2 2 7 2 2 3" xfId="22381" xr:uid="{00000000-0005-0000-0000-0000613E0000}"/>
    <cellStyle name="Input 2 2 7 2 2 4" xfId="22378" xr:uid="{00000000-0005-0000-0000-0000623E0000}"/>
    <cellStyle name="Input 2 2 7 2 2 5" xfId="45737" xr:uid="{00000000-0005-0000-0000-0000633E0000}"/>
    <cellStyle name="Input 2 2 7 2 2 6" xfId="58301" xr:uid="{00000000-0005-0000-0000-0000643E0000}"/>
    <cellStyle name="Input 2 2 7 2 3" xfId="7966" xr:uid="{00000000-0005-0000-0000-0000653E0000}"/>
    <cellStyle name="Input 2 2 7 2 3 2" xfId="14942" xr:uid="{00000000-0005-0000-0000-0000663E0000}"/>
    <cellStyle name="Input 2 2 7 2 3 2 2" xfId="22384" xr:uid="{00000000-0005-0000-0000-0000673E0000}"/>
    <cellStyle name="Input 2 2 7 2 3 2 3" xfId="22383" xr:uid="{00000000-0005-0000-0000-0000683E0000}"/>
    <cellStyle name="Input 2 2 7 2 3 2 4" xfId="54447" xr:uid="{00000000-0005-0000-0000-0000693E0000}"/>
    <cellStyle name="Input 2 2 7 2 3 3" xfId="22385" xr:uid="{00000000-0005-0000-0000-00006A3E0000}"/>
    <cellStyle name="Input 2 2 7 2 3 4" xfId="22382" xr:uid="{00000000-0005-0000-0000-00006B3E0000}"/>
    <cellStyle name="Input 2 2 7 2 3 5" xfId="47479" xr:uid="{00000000-0005-0000-0000-00006C3E0000}"/>
    <cellStyle name="Input 2 2 7 2 3 6" xfId="60043" xr:uid="{00000000-0005-0000-0000-00006D3E0000}"/>
    <cellStyle name="Input 2 2 7 2 4" xfId="10587" xr:uid="{00000000-0005-0000-0000-00006E3E0000}"/>
    <cellStyle name="Input 2 2 7 2 4 2" xfId="22387" xr:uid="{00000000-0005-0000-0000-00006F3E0000}"/>
    <cellStyle name="Input 2 2 7 2 4 3" xfId="22386" xr:uid="{00000000-0005-0000-0000-0000703E0000}"/>
    <cellStyle name="Input 2 2 7 2 4 4" xfId="50092" xr:uid="{00000000-0005-0000-0000-0000713E0000}"/>
    <cellStyle name="Input 2 2 7 2 5" xfId="22377" xr:uid="{00000000-0005-0000-0000-0000723E0000}"/>
    <cellStyle name="Input 2 2 7 2 6" xfId="18474" xr:uid="{00000000-0005-0000-0000-0000733E0000}"/>
    <cellStyle name="Input 2 2 7 3" xfId="4477" xr:uid="{00000000-0005-0000-0000-0000743E0000}"/>
    <cellStyle name="Input 2 2 7 3 2" xfId="7093" xr:uid="{00000000-0005-0000-0000-0000753E0000}"/>
    <cellStyle name="Input 2 2 7 3 2 2" xfId="14071" xr:uid="{00000000-0005-0000-0000-0000763E0000}"/>
    <cellStyle name="Input 2 2 7 3 2 2 2" xfId="22391" xr:uid="{00000000-0005-0000-0000-0000773E0000}"/>
    <cellStyle name="Input 2 2 7 3 2 2 3" xfId="22390" xr:uid="{00000000-0005-0000-0000-0000783E0000}"/>
    <cellStyle name="Input 2 2 7 3 2 2 4" xfId="53576" xr:uid="{00000000-0005-0000-0000-0000793E0000}"/>
    <cellStyle name="Input 2 2 7 3 2 3" xfId="22392" xr:uid="{00000000-0005-0000-0000-00007A3E0000}"/>
    <cellStyle name="Input 2 2 7 3 2 4" xfId="22389" xr:uid="{00000000-0005-0000-0000-00007B3E0000}"/>
    <cellStyle name="Input 2 2 7 3 2 5" xfId="46608" xr:uid="{00000000-0005-0000-0000-00007C3E0000}"/>
    <cellStyle name="Input 2 2 7 3 2 6" xfId="59172" xr:uid="{00000000-0005-0000-0000-00007D3E0000}"/>
    <cellStyle name="Input 2 2 7 3 3" xfId="8844" xr:uid="{00000000-0005-0000-0000-00007E3E0000}"/>
    <cellStyle name="Input 2 2 7 3 3 2" xfId="15813" xr:uid="{00000000-0005-0000-0000-00007F3E0000}"/>
    <cellStyle name="Input 2 2 7 3 3 2 2" xfId="22395" xr:uid="{00000000-0005-0000-0000-0000803E0000}"/>
    <cellStyle name="Input 2 2 7 3 3 2 3" xfId="22394" xr:uid="{00000000-0005-0000-0000-0000813E0000}"/>
    <cellStyle name="Input 2 2 7 3 3 2 4" xfId="55318" xr:uid="{00000000-0005-0000-0000-0000823E0000}"/>
    <cellStyle name="Input 2 2 7 3 3 3" xfId="22396" xr:uid="{00000000-0005-0000-0000-0000833E0000}"/>
    <cellStyle name="Input 2 2 7 3 3 4" xfId="22393" xr:uid="{00000000-0005-0000-0000-0000843E0000}"/>
    <cellStyle name="Input 2 2 7 3 3 5" xfId="48350" xr:uid="{00000000-0005-0000-0000-0000853E0000}"/>
    <cellStyle name="Input 2 2 7 3 3 6" xfId="60914" xr:uid="{00000000-0005-0000-0000-0000863E0000}"/>
    <cellStyle name="Input 2 2 7 3 4" xfId="11458" xr:uid="{00000000-0005-0000-0000-0000873E0000}"/>
    <cellStyle name="Input 2 2 7 3 4 2" xfId="22398" xr:uid="{00000000-0005-0000-0000-0000883E0000}"/>
    <cellStyle name="Input 2 2 7 3 4 3" xfId="22397" xr:uid="{00000000-0005-0000-0000-0000893E0000}"/>
    <cellStyle name="Input 2 2 7 3 4 4" xfId="50963" xr:uid="{00000000-0005-0000-0000-00008A3E0000}"/>
    <cellStyle name="Input 2 2 7 3 5" xfId="22399" xr:uid="{00000000-0005-0000-0000-00008B3E0000}"/>
    <cellStyle name="Input 2 2 7 3 6" xfId="22388" xr:uid="{00000000-0005-0000-0000-00008C3E0000}"/>
    <cellStyle name="Input 2 2 7 3 7" xfId="43995" xr:uid="{00000000-0005-0000-0000-00008D3E0000}"/>
    <cellStyle name="Input 2 2 7 3 8" xfId="56559" xr:uid="{00000000-0005-0000-0000-00008E3E0000}"/>
    <cellStyle name="Input 2 2 7 4" xfId="5348" xr:uid="{00000000-0005-0000-0000-00008F3E0000}"/>
    <cellStyle name="Input 2 2 7 4 2" xfId="12329" xr:uid="{00000000-0005-0000-0000-0000903E0000}"/>
    <cellStyle name="Input 2 2 7 4 2 2" xfId="22402" xr:uid="{00000000-0005-0000-0000-0000913E0000}"/>
    <cellStyle name="Input 2 2 7 4 2 3" xfId="22401" xr:uid="{00000000-0005-0000-0000-0000923E0000}"/>
    <cellStyle name="Input 2 2 7 4 2 4" xfId="51834" xr:uid="{00000000-0005-0000-0000-0000933E0000}"/>
    <cellStyle name="Input 2 2 7 4 3" xfId="22403" xr:uid="{00000000-0005-0000-0000-0000943E0000}"/>
    <cellStyle name="Input 2 2 7 4 4" xfId="22400" xr:uid="{00000000-0005-0000-0000-0000953E0000}"/>
    <cellStyle name="Input 2 2 7 4 5" xfId="44866" xr:uid="{00000000-0005-0000-0000-0000963E0000}"/>
    <cellStyle name="Input 2 2 7 4 6" xfId="57430" xr:uid="{00000000-0005-0000-0000-0000973E0000}"/>
    <cellStyle name="Input 2 2 7 5" xfId="9715" xr:uid="{00000000-0005-0000-0000-0000983E0000}"/>
    <cellStyle name="Input 2 2 7 5 2" xfId="22405" xr:uid="{00000000-0005-0000-0000-0000993E0000}"/>
    <cellStyle name="Input 2 2 7 5 3" xfId="22404" xr:uid="{00000000-0005-0000-0000-00009A3E0000}"/>
    <cellStyle name="Input 2 2 7 5 4" xfId="49221" xr:uid="{00000000-0005-0000-0000-00009B3E0000}"/>
    <cellStyle name="Input 2 2 7 6" xfId="22376" xr:uid="{00000000-0005-0000-0000-00009C3E0000}"/>
    <cellStyle name="Input 2 2 7 7" xfId="16692" xr:uid="{00000000-0005-0000-0000-00009D3E0000}"/>
    <cellStyle name="Input 2 2 8" xfId="1999" xr:uid="{00000000-0005-0000-0000-00009E3E0000}"/>
    <cellStyle name="Input 2 2 8 2" xfId="3600" xr:uid="{00000000-0005-0000-0000-00009F3E0000}"/>
    <cellStyle name="Input 2 2 8 2 2" xfId="6223" xr:uid="{00000000-0005-0000-0000-0000A03E0000}"/>
    <cellStyle name="Input 2 2 8 2 2 2" xfId="13201" xr:uid="{00000000-0005-0000-0000-0000A13E0000}"/>
    <cellStyle name="Input 2 2 8 2 2 2 2" xfId="22410" xr:uid="{00000000-0005-0000-0000-0000A23E0000}"/>
    <cellStyle name="Input 2 2 8 2 2 2 3" xfId="22409" xr:uid="{00000000-0005-0000-0000-0000A33E0000}"/>
    <cellStyle name="Input 2 2 8 2 2 2 4" xfId="52706" xr:uid="{00000000-0005-0000-0000-0000A43E0000}"/>
    <cellStyle name="Input 2 2 8 2 2 3" xfId="22411" xr:uid="{00000000-0005-0000-0000-0000A53E0000}"/>
    <cellStyle name="Input 2 2 8 2 2 4" xfId="22408" xr:uid="{00000000-0005-0000-0000-0000A63E0000}"/>
    <cellStyle name="Input 2 2 8 2 2 5" xfId="45738" xr:uid="{00000000-0005-0000-0000-0000A73E0000}"/>
    <cellStyle name="Input 2 2 8 2 2 6" xfId="58302" xr:uid="{00000000-0005-0000-0000-0000A83E0000}"/>
    <cellStyle name="Input 2 2 8 2 3" xfId="7967" xr:uid="{00000000-0005-0000-0000-0000A93E0000}"/>
    <cellStyle name="Input 2 2 8 2 3 2" xfId="14943" xr:uid="{00000000-0005-0000-0000-0000AA3E0000}"/>
    <cellStyle name="Input 2 2 8 2 3 2 2" xfId="22414" xr:uid="{00000000-0005-0000-0000-0000AB3E0000}"/>
    <cellStyle name="Input 2 2 8 2 3 2 3" xfId="22413" xr:uid="{00000000-0005-0000-0000-0000AC3E0000}"/>
    <cellStyle name="Input 2 2 8 2 3 2 4" xfId="54448" xr:uid="{00000000-0005-0000-0000-0000AD3E0000}"/>
    <cellStyle name="Input 2 2 8 2 3 3" xfId="22415" xr:uid="{00000000-0005-0000-0000-0000AE3E0000}"/>
    <cellStyle name="Input 2 2 8 2 3 4" xfId="22412" xr:uid="{00000000-0005-0000-0000-0000AF3E0000}"/>
    <cellStyle name="Input 2 2 8 2 3 5" xfId="47480" xr:uid="{00000000-0005-0000-0000-0000B03E0000}"/>
    <cellStyle name="Input 2 2 8 2 3 6" xfId="60044" xr:uid="{00000000-0005-0000-0000-0000B13E0000}"/>
    <cellStyle name="Input 2 2 8 2 4" xfId="10588" xr:uid="{00000000-0005-0000-0000-0000B23E0000}"/>
    <cellStyle name="Input 2 2 8 2 4 2" xfId="22417" xr:uid="{00000000-0005-0000-0000-0000B33E0000}"/>
    <cellStyle name="Input 2 2 8 2 4 3" xfId="22416" xr:uid="{00000000-0005-0000-0000-0000B43E0000}"/>
    <cellStyle name="Input 2 2 8 2 4 4" xfId="50093" xr:uid="{00000000-0005-0000-0000-0000B53E0000}"/>
    <cellStyle name="Input 2 2 8 2 5" xfId="22407" xr:uid="{00000000-0005-0000-0000-0000B63E0000}"/>
    <cellStyle name="Input 2 2 8 2 6" xfId="18475" xr:uid="{00000000-0005-0000-0000-0000B73E0000}"/>
    <cellStyle name="Input 2 2 8 3" xfId="4478" xr:uid="{00000000-0005-0000-0000-0000B83E0000}"/>
    <cellStyle name="Input 2 2 8 3 2" xfId="7094" xr:uid="{00000000-0005-0000-0000-0000B93E0000}"/>
    <cellStyle name="Input 2 2 8 3 2 2" xfId="14072" xr:uid="{00000000-0005-0000-0000-0000BA3E0000}"/>
    <cellStyle name="Input 2 2 8 3 2 2 2" xfId="22421" xr:uid="{00000000-0005-0000-0000-0000BB3E0000}"/>
    <cellStyle name="Input 2 2 8 3 2 2 3" xfId="22420" xr:uid="{00000000-0005-0000-0000-0000BC3E0000}"/>
    <cellStyle name="Input 2 2 8 3 2 2 4" xfId="53577" xr:uid="{00000000-0005-0000-0000-0000BD3E0000}"/>
    <cellStyle name="Input 2 2 8 3 2 3" xfId="22422" xr:uid="{00000000-0005-0000-0000-0000BE3E0000}"/>
    <cellStyle name="Input 2 2 8 3 2 4" xfId="22419" xr:uid="{00000000-0005-0000-0000-0000BF3E0000}"/>
    <cellStyle name="Input 2 2 8 3 2 5" xfId="46609" xr:uid="{00000000-0005-0000-0000-0000C03E0000}"/>
    <cellStyle name="Input 2 2 8 3 2 6" xfId="59173" xr:uid="{00000000-0005-0000-0000-0000C13E0000}"/>
    <cellStyle name="Input 2 2 8 3 3" xfId="8845" xr:uid="{00000000-0005-0000-0000-0000C23E0000}"/>
    <cellStyle name="Input 2 2 8 3 3 2" xfId="15814" xr:uid="{00000000-0005-0000-0000-0000C33E0000}"/>
    <cellStyle name="Input 2 2 8 3 3 2 2" xfId="22425" xr:uid="{00000000-0005-0000-0000-0000C43E0000}"/>
    <cellStyle name="Input 2 2 8 3 3 2 3" xfId="22424" xr:uid="{00000000-0005-0000-0000-0000C53E0000}"/>
    <cellStyle name="Input 2 2 8 3 3 2 4" xfId="55319" xr:uid="{00000000-0005-0000-0000-0000C63E0000}"/>
    <cellStyle name="Input 2 2 8 3 3 3" xfId="22426" xr:uid="{00000000-0005-0000-0000-0000C73E0000}"/>
    <cellStyle name="Input 2 2 8 3 3 4" xfId="22423" xr:uid="{00000000-0005-0000-0000-0000C83E0000}"/>
    <cellStyle name="Input 2 2 8 3 3 5" xfId="48351" xr:uid="{00000000-0005-0000-0000-0000C93E0000}"/>
    <cellStyle name="Input 2 2 8 3 3 6" xfId="60915" xr:uid="{00000000-0005-0000-0000-0000CA3E0000}"/>
    <cellStyle name="Input 2 2 8 3 4" xfId="11459" xr:uid="{00000000-0005-0000-0000-0000CB3E0000}"/>
    <cellStyle name="Input 2 2 8 3 4 2" xfId="22428" xr:uid="{00000000-0005-0000-0000-0000CC3E0000}"/>
    <cellStyle name="Input 2 2 8 3 4 3" xfId="22427" xr:uid="{00000000-0005-0000-0000-0000CD3E0000}"/>
    <cellStyle name="Input 2 2 8 3 4 4" xfId="50964" xr:uid="{00000000-0005-0000-0000-0000CE3E0000}"/>
    <cellStyle name="Input 2 2 8 3 5" xfId="22429" xr:uid="{00000000-0005-0000-0000-0000CF3E0000}"/>
    <cellStyle name="Input 2 2 8 3 6" xfId="22418" xr:uid="{00000000-0005-0000-0000-0000D03E0000}"/>
    <cellStyle name="Input 2 2 8 3 7" xfId="43996" xr:uid="{00000000-0005-0000-0000-0000D13E0000}"/>
    <cellStyle name="Input 2 2 8 3 8" xfId="56560" xr:uid="{00000000-0005-0000-0000-0000D23E0000}"/>
    <cellStyle name="Input 2 2 8 4" xfId="5349" xr:uid="{00000000-0005-0000-0000-0000D33E0000}"/>
    <cellStyle name="Input 2 2 8 4 2" xfId="12330" xr:uid="{00000000-0005-0000-0000-0000D43E0000}"/>
    <cellStyle name="Input 2 2 8 4 2 2" xfId="22432" xr:uid="{00000000-0005-0000-0000-0000D53E0000}"/>
    <cellStyle name="Input 2 2 8 4 2 3" xfId="22431" xr:uid="{00000000-0005-0000-0000-0000D63E0000}"/>
    <cellStyle name="Input 2 2 8 4 2 4" xfId="51835" xr:uid="{00000000-0005-0000-0000-0000D73E0000}"/>
    <cellStyle name="Input 2 2 8 4 3" xfId="22433" xr:uid="{00000000-0005-0000-0000-0000D83E0000}"/>
    <cellStyle name="Input 2 2 8 4 4" xfId="22430" xr:uid="{00000000-0005-0000-0000-0000D93E0000}"/>
    <cellStyle name="Input 2 2 8 4 5" xfId="44867" xr:uid="{00000000-0005-0000-0000-0000DA3E0000}"/>
    <cellStyle name="Input 2 2 8 4 6" xfId="57431" xr:uid="{00000000-0005-0000-0000-0000DB3E0000}"/>
    <cellStyle name="Input 2 2 8 5" xfId="9716" xr:uid="{00000000-0005-0000-0000-0000DC3E0000}"/>
    <cellStyle name="Input 2 2 8 5 2" xfId="22435" xr:uid="{00000000-0005-0000-0000-0000DD3E0000}"/>
    <cellStyle name="Input 2 2 8 5 3" xfId="22434" xr:uid="{00000000-0005-0000-0000-0000DE3E0000}"/>
    <cellStyle name="Input 2 2 8 5 4" xfId="49222" xr:uid="{00000000-0005-0000-0000-0000DF3E0000}"/>
    <cellStyle name="Input 2 2 8 6" xfId="22406" xr:uid="{00000000-0005-0000-0000-0000E03E0000}"/>
    <cellStyle name="Input 2 2 8 7" xfId="16693" xr:uid="{00000000-0005-0000-0000-0000E13E0000}"/>
    <cellStyle name="Input 2 2 9" xfId="2000" xr:uid="{00000000-0005-0000-0000-0000E23E0000}"/>
    <cellStyle name="Input 2 2 9 2" xfId="3601" xr:uid="{00000000-0005-0000-0000-0000E33E0000}"/>
    <cellStyle name="Input 2 2 9 2 2" xfId="6224" xr:uid="{00000000-0005-0000-0000-0000E43E0000}"/>
    <cellStyle name="Input 2 2 9 2 2 2" xfId="13202" xr:uid="{00000000-0005-0000-0000-0000E53E0000}"/>
    <cellStyle name="Input 2 2 9 2 2 2 2" xfId="22440" xr:uid="{00000000-0005-0000-0000-0000E63E0000}"/>
    <cellStyle name="Input 2 2 9 2 2 2 3" xfId="22439" xr:uid="{00000000-0005-0000-0000-0000E73E0000}"/>
    <cellStyle name="Input 2 2 9 2 2 2 4" xfId="52707" xr:uid="{00000000-0005-0000-0000-0000E83E0000}"/>
    <cellStyle name="Input 2 2 9 2 2 3" xfId="22441" xr:uid="{00000000-0005-0000-0000-0000E93E0000}"/>
    <cellStyle name="Input 2 2 9 2 2 4" xfId="22438" xr:uid="{00000000-0005-0000-0000-0000EA3E0000}"/>
    <cellStyle name="Input 2 2 9 2 2 5" xfId="45739" xr:uid="{00000000-0005-0000-0000-0000EB3E0000}"/>
    <cellStyle name="Input 2 2 9 2 2 6" xfId="58303" xr:uid="{00000000-0005-0000-0000-0000EC3E0000}"/>
    <cellStyle name="Input 2 2 9 2 3" xfId="7968" xr:uid="{00000000-0005-0000-0000-0000ED3E0000}"/>
    <cellStyle name="Input 2 2 9 2 3 2" xfId="14944" xr:uid="{00000000-0005-0000-0000-0000EE3E0000}"/>
    <cellStyle name="Input 2 2 9 2 3 2 2" xfId="22444" xr:uid="{00000000-0005-0000-0000-0000EF3E0000}"/>
    <cellStyle name="Input 2 2 9 2 3 2 3" xfId="22443" xr:uid="{00000000-0005-0000-0000-0000F03E0000}"/>
    <cellStyle name="Input 2 2 9 2 3 2 4" xfId="54449" xr:uid="{00000000-0005-0000-0000-0000F13E0000}"/>
    <cellStyle name="Input 2 2 9 2 3 3" xfId="22445" xr:uid="{00000000-0005-0000-0000-0000F23E0000}"/>
    <cellStyle name="Input 2 2 9 2 3 4" xfId="22442" xr:uid="{00000000-0005-0000-0000-0000F33E0000}"/>
    <cellStyle name="Input 2 2 9 2 3 5" xfId="47481" xr:uid="{00000000-0005-0000-0000-0000F43E0000}"/>
    <cellStyle name="Input 2 2 9 2 3 6" xfId="60045" xr:uid="{00000000-0005-0000-0000-0000F53E0000}"/>
    <cellStyle name="Input 2 2 9 2 4" xfId="10589" xr:uid="{00000000-0005-0000-0000-0000F63E0000}"/>
    <cellStyle name="Input 2 2 9 2 4 2" xfId="22447" xr:uid="{00000000-0005-0000-0000-0000F73E0000}"/>
    <cellStyle name="Input 2 2 9 2 4 3" xfId="22446" xr:uid="{00000000-0005-0000-0000-0000F83E0000}"/>
    <cellStyle name="Input 2 2 9 2 4 4" xfId="50094" xr:uid="{00000000-0005-0000-0000-0000F93E0000}"/>
    <cellStyle name="Input 2 2 9 2 5" xfId="22437" xr:uid="{00000000-0005-0000-0000-0000FA3E0000}"/>
    <cellStyle name="Input 2 2 9 2 6" xfId="19119" xr:uid="{00000000-0005-0000-0000-0000FB3E0000}"/>
    <cellStyle name="Input 2 2 9 3" xfId="4479" xr:uid="{00000000-0005-0000-0000-0000FC3E0000}"/>
    <cellStyle name="Input 2 2 9 3 2" xfId="7095" xr:uid="{00000000-0005-0000-0000-0000FD3E0000}"/>
    <cellStyle name="Input 2 2 9 3 2 2" xfId="14073" xr:uid="{00000000-0005-0000-0000-0000FE3E0000}"/>
    <cellStyle name="Input 2 2 9 3 2 2 2" xfId="22451" xr:uid="{00000000-0005-0000-0000-0000FF3E0000}"/>
    <cellStyle name="Input 2 2 9 3 2 2 3" xfId="22450" xr:uid="{00000000-0005-0000-0000-0000003F0000}"/>
    <cellStyle name="Input 2 2 9 3 2 2 4" xfId="53578" xr:uid="{00000000-0005-0000-0000-0000013F0000}"/>
    <cellStyle name="Input 2 2 9 3 2 3" xfId="22452" xr:uid="{00000000-0005-0000-0000-0000023F0000}"/>
    <cellStyle name="Input 2 2 9 3 2 4" xfId="22449" xr:uid="{00000000-0005-0000-0000-0000033F0000}"/>
    <cellStyle name="Input 2 2 9 3 2 5" xfId="46610" xr:uid="{00000000-0005-0000-0000-0000043F0000}"/>
    <cellStyle name="Input 2 2 9 3 2 6" xfId="59174" xr:uid="{00000000-0005-0000-0000-0000053F0000}"/>
    <cellStyle name="Input 2 2 9 3 3" xfId="8846" xr:uid="{00000000-0005-0000-0000-0000063F0000}"/>
    <cellStyle name="Input 2 2 9 3 3 2" xfId="15815" xr:uid="{00000000-0005-0000-0000-0000073F0000}"/>
    <cellStyle name="Input 2 2 9 3 3 2 2" xfId="22455" xr:uid="{00000000-0005-0000-0000-0000083F0000}"/>
    <cellStyle name="Input 2 2 9 3 3 2 3" xfId="22454" xr:uid="{00000000-0005-0000-0000-0000093F0000}"/>
    <cellStyle name="Input 2 2 9 3 3 2 4" xfId="55320" xr:uid="{00000000-0005-0000-0000-00000A3F0000}"/>
    <cellStyle name="Input 2 2 9 3 3 3" xfId="22456" xr:uid="{00000000-0005-0000-0000-00000B3F0000}"/>
    <cellStyle name="Input 2 2 9 3 3 4" xfId="22453" xr:uid="{00000000-0005-0000-0000-00000C3F0000}"/>
    <cellStyle name="Input 2 2 9 3 3 5" xfId="48352" xr:uid="{00000000-0005-0000-0000-00000D3F0000}"/>
    <cellStyle name="Input 2 2 9 3 3 6" xfId="60916" xr:uid="{00000000-0005-0000-0000-00000E3F0000}"/>
    <cellStyle name="Input 2 2 9 3 4" xfId="11460" xr:uid="{00000000-0005-0000-0000-00000F3F0000}"/>
    <cellStyle name="Input 2 2 9 3 4 2" xfId="22458" xr:uid="{00000000-0005-0000-0000-0000103F0000}"/>
    <cellStyle name="Input 2 2 9 3 4 3" xfId="22457" xr:uid="{00000000-0005-0000-0000-0000113F0000}"/>
    <cellStyle name="Input 2 2 9 3 4 4" xfId="50965" xr:uid="{00000000-0005-0000-0000-0000123F0000}"/>
    <cellStyle name="Input 2 2 9 3 5" xfId="22459" xr:uid="{00000000-0005-0000-0000-0000133F0000}"/>
    <cellStyle name="Input 2 2 9 3 6" xfId="22448" xr:uid="{00000000-0005-0000-0000-0000143F0000}"/>
    <cellStyle name="Input 2 2 9 3 7" xfId="43997" xr:uid="{00000000-0005-0000-0000-0000153F0000}"/>
    <cellStyle name="Input 2 2 9 3 8" xfId="56561" xr:uid="{00000000-0005-0000-0000-0000163F0000}"/>
    <cellStyle name="Input 2 2 9 4" xfId="5350" xr:uid="{00000000-0005-0000-0000-0000173F0000}"/>
    <cellStyle name="Input 2 2 9 4 2" xfId="12331" xr:uid="{00000000-0005-0000-0000-0000183F0000}"/>
    <cellStyle name="Input 2 2 9 4 2 2" xfId="22462" xr:uid="{00000000-0005-0000-0000-0000193F0000}"/>
    <cellStyle name="Input 2 2 9 4 2 3" xfId="22461" xr:uid="{00000000-0005-0000-0000-00001A3F0000}"/>
    <cellStyle name="Input 2 2 9 4 2 4" xfId="51836" xr:uid="{00000000-0005-0000-0000-00001B3F0000}"/>
    <cellStyle name="Input 2 2 9 4 3" xfId="22463" xr:uid="{00000000-0005-0000-0000-00001C3F0000}"/>
    <cellStyle name="Input 2 2 9 4 4" xfId="22460" xr:uid="{00000000-0005-0000-0000-00001D3F0000}"/>
    <cellStyle name="Input 2 2 9 4 5" xfId="44868" xr:uid="{00000000-0005-0000-0000-00001E3F0000}"/>
    <cellStyle name="Input 2 2 9 4 6" xfId="57432" xr:uid="{00000000-0005-0000-0000-00001F3F0000}"/>
    <cellStyle name="Input 2 2 9 5" xfId="9717" xr:uid="{00000000-0005-0000-0000-0000203F0000}"/>
    <cellStyle name="Input 2 2 9 5 2" xfId="22465" xr:uid="{00000000-0005-0000-0000-0000213F0000}"/>
    <cellStyle name="Input 2 2 9 5 3" xfId="22464" xr:uid="{00000000-0005-0000-0000-0000223F0000}"/>
    <cellStyle name="Input 2 2 9 5 4" xfId="49223" xr:uid="{00000000-0005-0000-0000-0000233F0000}"/>
    <cellStyle name="Input 2 2 9 6" xfId="22436" xr:uid="{00000000-0005-0000-0000-0000243F0000}"/>
    <cellStyle name="Input 2 2 9 7" xfId="16694" xr:uid="{00000000-0005-0000-0000-0000253F0000}"/>
    <cellStyle name="Input 2 20" xfId="16673" xr:uid="{00000000-0005-0000-0000-0000263F0000}"/>
    <cellStyle name="Input 2 3" xfId="2001" xr:uid="{00000000-0005-0000-0000-0000273F0000}"/>
    <cellStyle name="Input 2 3 10" xfId="2002" xr:uid="{00000000-0005-0000-0000-0000283F0000}"/>
    <cellStyle name="Input 2 3 10 2" xfId="3603" xr:uid="{00000000-0005-0000-0000-0000293F0000}"/>
    <cellStyle name="Input 2 3 10 2 2" xfId="6226" xr:uid="{00000000-0005-0000-0000-00002A3F0000}"/>
    <cellStyle name="Input 2 3 10 2 2 2" xfId="13204" xr:uid="{00000000-0005-0000-0000-00002B3F0000}"/>
    <cellStyle name="Input 2 3 10 2 2 2 2" xfId="22471" xr:uid="{00000000-0005-0000-0000-00002C3F0000}"/>
    <cellStyle name="Input 2 3 10 2 2 2 3" xfId="22470" xr:uid="{00000000-0005-0000-0000-00002D3F0000}"/>
    <cellStyle name="Input 2 3 10 2 2 2 4" xfId="52709" xr:uid="{00000000-0005-0000-0000-00002E3F0000}"/>
    <cellStyle name="Input 2 3 10 2 2 3" xfId="22472" xr:uid="{00000000-0005-0000-0000-00002F3F0000}"/>
    <cellStyle name="Input 2 3 10 2 2 4" xfId="22469" xr:uid="{00000000-0005-0000-0000-0000303F0000}"/>
    <cellStyle name="Input 2 3 10 2 2 5" xfId="45741" xr:uid="{00000000-0005-0000-0000-0000313F0000}"/>
    <cellStyle name="Input 2 3 10 2 2 6" xfId="58305" xr:uid="{00000000-0005-0000-0000-0000323F0000}"/>
    <cellStyle name="Input 2 3 10 2 3" xfId="7970" xr:uid="{00000000-0005-0000-0000-0000333F0000}"/>
    <cellStyle name="Input 2 3 10 2 3 2" xfId="14946" xr:uid="{00000000-0005-0000-0000-0000343F0000}"/>
    <cellStyle name="Input 2 3 10 2 3 2 2" xfId="22475" xr:uid="{00000000-0005-0000-0000-0000353F0000}"/>
    <cellStyle name="Input 2 3 10 2 3 2 3" xfId="22474" xr:uid="{00000000-0005-0000-0000-0000363F0000}"/>
    <cellStyle name="Input 2 3 10 2 3 2 4" xfId="54451" xr:uid="{00000000-0005-0000-0000-0000373F0000}"/>
    <cellStyle name="Input 2 3 10 2 3 3" xfId="22476" xr:uid="{00000000-0005-0000-0000-0000383F0000}"/>
    <cellStyle name="Input 2 3 10 2 3 4" xfId="22473" xr:uid="{00000000-0005-0000-0000-0000393F0000}"/>
    <cellStyle name="Input 2 3 10 2 3 5" xfId="47483" xr:uid="{00000000-0005-0000-0000-00003A3F0000}"/>
    <cellStyle name="Input 2 3 10 2 3 6" xfId="60047" xr:uid="{00000000-0005-0000-0000-00003B3F0000}"/>
    <cellStyle name="Input 2 3 10 2 4" xfId="10591" xr:uid="{00000000-0005-0000-0000-00003C3F0000}"/>
    <cellStyle name="Input 2 3 10 2 4 2" xfId="22478" xr:uid="{00000000-0005-0000-0000-00003D3F0000}"/>
    <cellStyle name="Input 2 3 10 2 4 3" xfId="22477" xr:uid="{00000000-0005-0000-0000-00003E3F0000}"/>
    <cellStyle name="Input 2 3 10 2 4 4" xfId="50096" xr:uid="{00000000-0005-0000-0000-00003F3F0000}"/>
    <cellStyle name="Input 2 3 10 2 5" xfId="22468" xr:uid="{00000000-0005-0000-0000-0000403F0000}"/>
    <cellStyle name="Input 2 3 10 2 6" xfId="18479" xr:uid="{00000000-0005-0000-0000-0000413F0000}"/>
    <cellStyle name="Input 2 3 10 3" xfId="4481" xr:uid="{00000000-0005-0000-0000-0000423F0000}"/>
    <cellStyle name="Input 2 3 10 3 2" xfId="7097" xr:uid="{00000000-0005-0000-0000-0000433F0000}"/>
    <cellStyle name="Input 2 3 10 3 2 2" xfId="14075" xr:uid="{00000000-0005-0000-0000-0000443F0000}"/>
    <cellStyle name="Input 2 3 10 3 2 2 2" xfId="22482" xr:uid="{00000000-0005-0000-0000-0000453F0000}"/>
    <cellStyle name="Input 2 3 10 3 2 2 3" xfId="22481" xr:uid="{00000000-0005-0000-0000-0000463F0000}"/>
    <cellStyle name="Input 2 3 10 3 2 2 4" xfId="53580" xr:uid="{00000000-0005-0000-0000-0000473F0000}"/>
    <cellStyle name="Input 2 3 10 3 2 3" xfId="22483" xr:uid="{00000000-0005-0000-0000-0000483F0000}"/>
    <cellStyle name="Input 2 3 10 3 2 4" xfId="22480" xr:uid="{00000000-0005-0000-0000-0000493F0000}"/>
    <cellStyle name="Input 2 3 10 3 2 5" xfId="46612" xr:uid="{00000000-0005-0000-0000-00004A3F0000}"/>
    <cellStyle name="Input 2 3 10 3 2 6" xfId="59176" xr:uid="{00000000-0005-0000-0000-00004B3F0000}"/>
    <cellStyle name="Input 2 3 10 3 3" xfId="8848" xr:uid="{00000000-0005-0000-0000-00004C3F0000}"/>
    <cellStyle name="Input 2 3 10 3 3 2" xfId="15817" xr:uid="{00000000-0005-0000-0000-00004D3F0000}"/>
    <cellStyle name="Input 2 3 10 3 3 2 2" xfId="22486" xr:uid="{00000000-0005-0000-0000-00004E3F0000}"/>
    <cellStyle name="Input 2 3 10 3 3 2 3" xfId="22485" xr:uid="{00000000-0005-0000-0000-00004F3F0000}"/>
    <cellStyle name="Input 2 3 10 3 3 2 4" xfId="55322" xr:uid="{00000000-0005-0000-0000-0000503F0000}"/>
    <cellStyle name="Input 2 3 10 3 3 3" xfId="22487" xr:uid="{00000000-0005-0000-0000-0000513F0000}"/>
    <cellStyle name="Input 2 3 10 3 3 4" xfId="22484" xr:uid="{00000000-0005-0000-0000-0000523F0000}"/>
    <cellStyle name="Input 2 3 10 3 3 5" xfId="48354" xr:uid="{00000000-0005-0000-0000-0000533F0000}"/>
    <cellStyle name="Input 2 3 10 3 3 6" xfId="60918" xr:uid="{00000000-0005-0000-0000-0000543F0000}"/>
    <cellStyle name="Input 2 3 10 3 4" xfId="11462" xr:uid="{00000000-0005-0000-0000-0000553F0000}"/>
    <cellStyle name="Input 2 3 10 3 4 2" xfId="22489" xr:uid="{00000000-0005-0000-0000-0000563F0000}"/>
    <cellStyle name="Input 2 3 10 3 4 3" xfId="22488" xr:uid="{00000000-0005-0000-0000-0000573F0000}"/>
    <cellStyle name="Input 2 3 10 3 4 4" xfId="50967" xr:uid="{00000000-0005-0000-0000-0000583F0000}"/>
    <cellStyle name="Input 2 3 10 3 5" xfId="22490" xr:uid="{00000000-0005-0000-0000-0000593F0000}"/>
    <cellStyle name="Input 2 3 10 3 6" xfId="22479" xr:uid="{00000000-0005-0000-0000-00005A3F0000}"/>
    <cellStyle name="Input 2 3 10 3 7" xfId="43999" xr:uid="{00000000-0005-0000-0000-00005B3F0000}"/>
    <cellStyle name="Input 2 3 10 3 8" xfId="56563" xr:uid="{00000000-0005-0000-0000-00005C3F0000}"/>
    <cellStyle name="Input 2 3 10 4" xfId="5352" xr:uid="{00000000-0005-0000-0000-00005D3F0000}"/>
    <cellStyle name="Input 2 3 10 4 2" xfId="12333" xr:uid="{00000000-0005-0000-0000-00005E3F0000}"/>
    <cellStyle name="Input 2 3 10 4 2 2" xfId="22493" xr:uid="{00000000-0005-0000-0000-00005F3F0000}"/>
    <cellStyle name="Input 2 3 10 4 2 3" xfId="22492" xr:uid="{00000000-0005-0000-0000-0000603F0000}"/>
    <cellStyle name="Input 2 3 10 4 2 4" xfId="51838" xr:uid="{00000000-0005-0000-0000-0000613F0000}"/>
    <cellStyle name="Input 2 3 10 4 3" xfId="22494" xr:uid="{00000000-0005-0000-0000-0000623F0000}"/>
    <cellStyle name="Input 2 3 10 4 4" xfId="22491" xr:uid="{00000000-0005-0000-0000-0000633F0000}"/>
    <cellStyle name="Input 2 3 10 4 5" xfId="44870" xr:uid="{00000000-0005-0000-0000-0000643F0000}"/>
    <cellStyle name="Input 2 3 10 4 6" xfId="57434" xr:uid="{00000000-0005-0000-0000-0000653F0000}"/>
    <cellStyle name="Input 2 3 10 5" xfId="9719" xr:uid="{00000000-0005-0000-0000-0000663F0000}"/>
    <cellStyle name="Input 2 3 10 5 2" xfId="22496" xr:uid="{00000000-0005-0000-0000-0000673F0000}"/>
    <cellStyle name="Input 2 3 10 5 3" xfId="22495" xr:uid="{00000000-0005-0000-0000-0000683F0000}"/>
    <cellStyle name="Input 2 3 10 5 4" xfId="49225" xr:uid="{00000000-0005-0000-0000-0000693F0000}"/>
    <cellStyle name="Input 2 3 10 6" xfId="22467" xr:uid="{00000000-0005-0000-0000-00006A3F0000}"/>
    <cellStyle name="Input 2 3 10 7" xfId="16696" xr:uid="{00000000-0005-0000-0000-00006B3F0000}"/>
    <cellStyle name="Input 2 3 11" xfId="3602" xr:uid="{00000000-0005-0000-0000-00006C3F0000}"/>
    <cellStyle name="Input 2 3 11 2" xfId="6225" xr:uid="{00000000-0005-0000-0000-00006D3F0000}"/>
    <cellStyle name="Input 2 3 11 2 2" xfId="13203" xr:uid="{00000000-0005-0000-0000-00006E3F0000}"/>
    <cellStyle name="Input 2 3 11 2 2 2" xfId="22500" xr:uid="{00000000-0005-0000-0000-00006F3F0000}"/>
    <cellStyle name="Input 2 3 11 2 2 3" xfId="22499" xr:uid="{00000000-0005-0000-0000-0000703F0000}"/>
    <cellStyle name="Input 2 3 11 2 2 4" xfId="52708" xr:uid="{00000000-0005-0000-0000-0000713F0000}"/>
    <cellStyle name="Input 2 3 11 2 3" xfId="22501" xr:uid="{00000000-0005-0000-0000-0000723F0000}"/>
    <cellStyle name="Input 2 3 11 2 4" xfId="22498" xr:uid="{00000000-0005-0000-0000-0000733F0000}"/>
    <cellStyle name="Input 2 3 11 2 5" xfId="45740" xr:uid="{00000000-0005-0000-0000-0000743F0000}"/>
    <cellStyle name="Input 2 3 11 2 6" xfId="58304" xr:uid="{00000000-0005-0000-0000-0000753F0000}"/>
    <cellStyle name="Input 2 3 11 3" xfId="7969" xr:uid="{00000000-0005-0000-0000-0000763F0000}"/>
    <cellStyle name="Input 2 3 11 3 2" xfId="14945" xr:uid="{00000000-0005-0000-0000-0000773F0000}"/>
    <cellStyle name="Input 2 3 11 3 2 2" xfId="22504" xr:uid="{00000000-0005-0000-0000-0000783F0000}"/>
    <cellStyle name="Input 2 3 11 3 2 3" xfId="22503" xr:uid="{00000000-0005-0000-0000-0000793F0000}"/>
    <cellStyle name="Input 2 3 11 3 2 4" xfId="54450" xr:uid="{00000000-0005-0000-0000-00007A3F0000}"/>
    <cellStyle name="Input 2 3 11 3 3" xfId="22505" xr:uid="{00000000-0005-0000-0000-00007B3F0000}"/>
    <cellStyle name="Input 2 3 11 3 4" xfId="22502" xr:uid="{00000000-0005-0000-0000-00007C3F0000}"/>
    <cellStyle name="Input 2 3 11 3 5" xfId="47482" xr:uid="{00000000-0005-0000-0000-00007D3F0000}"/>
    <cellStyle name="Input 2 3 11 3 6" xfId="60046" xr:uid="{00000000-0005-0000-0000-00007E3F0000}"/>
    <cellStyle name="Input 2 3 11 4" xfId="10590" xr:uid="{00000000-0005-0000-0000-00007F3F0000}"/>
    <cellStyle name="Input 2 3 11 4 2" xfId="22507" xr:uid="{00000000-0005-0000-0000-0000803F0000}"/>
    <cellStyle name="Input 2 3 11 4 3" xfId="22506" xr:uid="{00000000-0005-0000-0000-0000813F0000}"/>
    <cellStyle name="Input 2 3 11 4 4" xfId="50095" xr:uid="{00000000-0005-0000-0000-0000823F0000}"/>
    <cellStyle name="Input 2 3 11 5" xfId="22497" xr:uid="{00000000-0005-0000-0000-0000833F0000}"/>
    <cellStyle name="Input 2 3 11 6" xfId="18476" xr:uid="{00000000-0005-0000-0000-0000843F0000}"/>
    <cellStyle name="Input 2 3 12" xfId="4480" xr:uid="{00000000-0005-0000-0000-0000853F0000}"/>
    <cellStyle name="Input 2 3 12 2" xfId="7096" xr:uid="{00000000-0005-0000-0000-0000863F0000}"/>
    <cellStyle name="Input 2 3 12 2 2" xfId="14074" xr:uid="{00000000-0005-0000-0000-0000873F0000}"/>
    <cellStyle name="Input 2 3 12 2 2 2" xfId="22511" xr:uid="{00000000-0005-0000-0000-0000883F0000}"/>
    <cellStyle name="Input 2 3 12 2 2 3" xfId="22510" xr:uid="{00000000-0005-0000-0000-0000893F0000}"/>
    <cellStyle name="Input 2 3 12 2 2 4" xfId="53579" xr:uid="{00000000-0005-0000-0000-00008A3F0000}"/>
    <cellStyle name="Input 2 3 12 2 3" xfId="22512" xr:uid="{00000000-0005-0000-0000-00008B3F0000}"/>
    <cellStyle name="Input 2 3 12 2 4" xfId="22509" xr:uid="{00000000-0005-0000-0000-00008C3F0000}"/>
    <cellStyle name="Input 2 3 12 2 5" xfId="46611" xr:uid="{00000000-0005-0000-0000-00008D3F0000}"/>
    <cellStyle name="Input 2 3 12 2 6" xfId="59175" xr:uid="{00000000-0005-0000-0000-00008E3F0000}"/>
    <cellStyle name="Input 2 3 12 3" xfId="8847" xr:uid="{00000000-0005-0000-0000-00008F3F0000}"/>
    <cellStyle name="Input 2 3 12 3 2" xfId="15816" xr:uid="{00000000-0005-0000-0000-0000903F0000}"/>
    <cellStyle name="Input 2 3 12 3 2 2" xfId="22515" xr:uid="{00000000-0005-0000-0000-0000913F0000}"/>
    <cellStyle name="Input 2 3 12 3 2 3" xfId="22514" xr:uid="{00000000-0005-0000-0000-0000923F0000}"/>
    <cellStyle name="Input 2 3 12 3 2 4" xfId="55321" xr:uid="{00000000-0005-0000-0000-0000933F0000}"/>
    <cellStyle name="Input 2 3 12 3 3" xfId="22516" xr:uid="{00000000-0005-0000-0000-0000943F0000}"/>
    <cellStyle name="Input 2 3 12 3 4" xfId="22513" xr:uid="{00000000-0005-0000-0000-0000953F0000}"/>
    <cellStyle name="Input 2 3 12 3 5" xfId="48353" xr:uid="{00000000-0005-0000-0000-0000963F0000}"/>
    <cellStyle name="Input 2 3 12 3 6" xfId="60917" xr:uid="{00000000-0005-0000-0000-0000973F0000}"/>
    <cellStyle name="Input 2 3 12 4" xfId="11461" xr:uid="{00000000-0005-0000-0000-0000983F0000}"/>
    <cellStyle name="Input 2 3 12 4 2" xfId="22518" xr:uid="{00000000-0005-0000-0000-0000993F0000}"/>
    <cellStyle name="Input 2 3 12 4 3" xfId="22517" xr:uid="{00000000-0005-0000-0000-00009A3F0000}"/>
    <cellStyle name="Input 2 3 12 4 4" xfId="50966" xr:uid="{00000000-0005-0000-0000-00009B3F0000}"/>
    <cellStyle name="Input 2 3 12 5" xfId="22519" xr:uid="{00000000-0005-0000-0000-00009C3F0000}"/>
    <cellStyle name="Input 2 3 12 6" xfId="22508" xr:uid="{00000000-0005-0000-0000-00009D3F0000}"/>
    <cellStyle name="Input 2 3 12 7" xfId="43998" xr:uid="{00000000-0005-0000-0000-00009E3F0000}"/>
    <cellStyle name="Input 2 3 12 8" xfId="56562" xr:uid="{00000000-0005-0000-0000-00009F3F0000}"/>
    <cellStyle name="Input 2 3 13" xfId="5351" xr:uid="{00000000-0005-0000-0000-0000A03F0000}"/>
    <cellStyle name="Input 2 3 13 2" xfId="12332" xr:uid="{00000000-0005-0000-0000-0000A13F0000}"/>
    <cellStyle name="Input 2 3 13 2 2" xfId="22522" xr:uid="{00000000-0005-0000-0000-0000A23F0000}"/>
    <cellStyle name="Input 2 3 13 2 3" xfId="22521" xr:uid="{00000000-0005-0000-0000-0000A33F0000}"/>
    <cellStyle name="Input 2 3 13 2 4" xfId="51837" xr:uid="{00000000-0005-0000-0000-0000A43F0000}"/>
    <cellStyle name="Input 2 3 13 3" xfId="22523" xr:uid="{00000000-0005-0000-0000-0000A53F0000}"/>
    <cellStyle name="Input 2 3 13 4" xfId="22520" xr:uid="{00000000-0005-0000-0000-0000A63F0000}"/>
    <cellStyle name="Input 2 3 13 5" xfId="44869" xr:uid="{00000000-0005-0000-0000-0000A73F0000}"/>
    <cellStyle name="Input 2 3 13 6" xfId="57433" xr:uid="{00000000-0005-0000-0000-0000A83F0000}"/>
    <cellStyle name="Input 2 3 14" xfId="9718" xr:uid="{00000000-0005-0000-0000-0000A93F0000}"/>
    <cellStyle name="Input 2 3 14 2" xfId="22525" xr:uid="{00000000-0005-0000-0000-0000AA3F0000}"/>
    <cellStyle name="Input 2 3 14 3" xfId="22524" xr:uid="{00000000-0005-0000-0000-0000AB3F0000}"/>
    <cellStyle name="Input 2 3 14 4" xfId="49224" xr:uid="{00000000-0005-0000-0000-0000AC3F0000}"/>
    <cellStyle name="Input 2 3 15" xfId="22466" xr:uid="{00000000-0005-0000-0000-0000AD3F0000}"/>
    <cellStyle name="Input 2 3 16" xfId="16695" xr:uid="{00000000-0005-0000-0000-0000AE3F0000}"/>
    <cellStyle name="Input 2 3 2" xfId="2003" xr:uid="{00000000-0005-0000-0000-0000AF3F0000}"/>
    <cellStyle name="Input 2 3 2 2" xfId="2004" xr:uid="{00000000-0005-0000-0000-0000B03F0000}"/>
    <cellStyle name="Input 2 3 2 2 2" xfId="3605" xr:uid="{00000000-0005-0000-0000-0000B13F0000}"/>
    <cellStyle name="Input 2 3 2 2 2 2" xfId="6228" xr:uid="{00000000-0005-0000-0000-0000B23F0000}"/>
    <cellStyle name="Input 2 3 2 2 2 2 2" xfId="13206" xr:uid="{00000000-0005-0000-0000-0000B33F0000}"/>
    <cellStyle name="Input 2 3 2 2 2 2 2 2" xfId="22531" xr:uid="{00000000-0005-0000-0000-0000B43F0000}"/>
    <cellStyle name="Input 2 3 2 2 2 2 2 3" xfId="22530" xr:uid="{00000000-0005-0000-0000-0000B53F0000}"/>
    <cellStyle name="Input 2 3 2 2 2 2 2 4" xfId="52711" xr:uid="{00000000-0005-0000-0000-0000B63F0000}"/>
    <cellStyle name="Input 2 3 2 2 2 2 3" xfId="22532" xr:uid="{00000000-0005-0000-0000-0000B73F0000}"/>
    <cellStyle name="Input 2 3 2 2 2 2 4" xfId="22529" xr:uid="{00000000-0005-0000-0000-0000B83F0000}"/>
    <cellStyle name="Input 2 3 2 2 2 2 5" xfId="45743" xr:uid="{00000000-0005-0000-0000-0000B93F0000}"/>
    <cellStyle name="Input 2 3 2 2 2 2 6" xfId="58307" xr:uid="{00000000-0005-0000-0000-0000BA3F0000}"/>
    <cellStyle name="Input 2 3 2 2 2 3" xfId="7972" xr:uid="{00000000-0005-0000-0000-0000BB3F0000}"/>
    <cellStyle name="Input 2 3 2 2 2 3 2" xfId="14948" xr:uid="{00000000-0005-0000-0000-0000BC3F0000}"/>
    <cellStyle name="Input 2 3 2 2 2 3 2 2" xfId="22535" xr:uid="{00000000-0005-0000-0000-0000BD3F0000}"/>
    <cellStyle name="Input 2 3 2 2 2 3 2 3" xfId="22534" xr:uid="{00000000-0005-0000-0000-0000BE3F0000}"/>
    <cellStyle name="Input 2 3 2 2 2 3 2 4" xfId="54453" xr:uid="{00000000-0005-0000-0000-0000BF3F0000}"/>
    <cellStyle name="Input 2 3 2 2 2 3 3" xfId="22536" xr:uid="{00000000-0005-0000-0000-0000C03F0000}"/>
    <cellStyle name="Input 2 3 2 2 2 3 4" xfId="22533" xr:uid="{00000000-0005-0000-0000-0000C13F0000}"/>
    <cellStyle name="Input 2 3 2 2 2 3 5" xfId="47485" xr:uid="{00000000-0005-0000-0000-0000C23F0000}"/>
    <cellStyle name="Input 2 3 2 2 2 3 6" xfId="60049" xr:uid="{00000000-0005-0000-0000-0000C33F0000}"/>
    <cellStyle name="Input 2 3 2 2 2 4" xfId="10593" xr:uid="{00000000-0005-0000-0000-0000C43F0000}"/>
    <cellStyle name="Input 2 3 2 2 2 4 2" xfId="22538" xr:uid="{00000000-0005-0000-0000-0000C53F0000}"/>
    <cellStyle name="Input 2 3 2 2 2 4 3" xfId="22537" xr:uid="{00000000-0005-0000-0000-0000C63F0000}"/>
    <cellStyle name="Input 2 3 2 2 2 4 4" xfId="50098" xr:uid="{00000000-0005-0000-0000-0000C73F0000}"/>
    <cellStyle name="Input 2 3 2 2 2 5" xfId="22528" xr:uid="{00000000-0005-0000-0000-0000C83F0000}"/>
    <cellStyle name="Input 2 3 2 2 2 6" xfId="18483" xr:uid="{00000000-0005-0000-0000-0000C93F0000}"/>
    <cellStyle name="Input 2 3 2 2 3" xfId="4483" xr:uid="{00000000-0005-0000-0000-0000CA3F0000}"/>
    <cellStyle name="Input 2 3 2 2 3 2" xfId="7099" xr:uid="{00000000-0005-0000-0000-0000CB3F0000}"/>
    <cellStyle name="Input 2 3 2 2 3 2 2" xfId="14077" xr:uid="{00000000-0005-0000-0000-0000CC3F0000}"/>
    <cellStyle name="Input 2 3 2 2 3 2 2 2" xfId="22542" xr:uid="{00000000-0005-0000-0000-0000CD3F0000}"/>
    <cellStyle name="Input 2 3 2 2 3 2 2 3" xfId="22541" xr:uid="{00000000-0005-0000-0000-0000CE3F0000}"/>
    <cellStyle name="Input 2 3 2 2 3 2 2 4" xfId="53582" xr:uid="{00000000-0005-0000-0000-0000CF3F0000}"/>
    <cellStyle name="Input 2 3 2 2 3 2 3" xfId="22543" xr:uid="{00000000-0005-0000-0000-0000D03F0000}"/>
    <cellStyle name="Input 2 3 2 2 3 2 4" xfId="22540" xr:uid="{00000000-0005-0000-0000-0000D13F0000}"/>
    <cellStyle name="Input 2 3 2 2 3 2 5" xfId="46614" xr:uid="{00000000-0005-0000-0000-0000D23F0000}"/>
    <cellStyle name="Input 2 3 2 2 3 2 6" xfId="59178" xr:uid="{00000000-0005-0000-0000-0000D33F0000}"/>
    <cellStyle name="Input 2 3 2 2 3 3" xfId="8850" xr:uid="{00000000-0005-0000-0000-0000D43F0000}"/>
    <cellStyle name="Input 2 3 2 2 3 3 2" xfId="15819" xr:uid="{00000000-0005-0000-0000-0000D53F0000}"/>
    <cellStyle name="Input 2 3 2 2 3 3 2 2" xfId="22546" xr:uid="{00000000-0005-0000-0000-0000D63F0000}"/>
    <cellStyle name="Input 2 3 2 2 3 3 2 3" xfId="22545" xr:uid="{00000000-0005-0000-0000-0000D73F0000}"/>
    <cellStyle name="Input 2 3 2 2 3 3 2 4" xfId="55324" xr:uid="{00000000-0005-0000-0000-0000D83F0000}"/>
    <cellStyle name="Input 2 3 2 2 3 3 3" xfId="22547" xr:uid="{00000000-0005-0000-0000-0000D93F0000}"/>
    <cellStyle name="Input 2 3 2 2 3 3 4" xfId="22544" xr:uid="{00000000-0005-0000-0000-0000DA3F0000}"/>
    <cellStyle name="Input 2 3 2 2 3 3 5" xfId="48356" xr:uid="{00000000-0005-0000-0000-0000DB3F0000}"/>
    <cellStyle name="Input 2 3 2 2 3 3 6" xfId="60920" xr:uid="{00000000-0005-0000-0000-0000DC3F0000}"/>
    <cellStyle name="Input 2 3 2 2 3 4" xfId="11464" xr:uid="{00000000-0005-0000-0000-0000DD3F0000}"/>
    <cellStyle name="Input 2 3 2 2 3 4 2" xfId="22549" xr:uid="{00000000-0005-0000-0000-0000DE3F0000}"/>
    <cellStyle name="Input 2 3 2 2 3 4 3" xfId="22548" xr:uid="{00000000-0005-0000-0000-0000DF3F0000}"/>
    <cellStyle name="Input 2 3 2 2 3 4 4" xfId="50969" xr:uid="{00000000-0005-0000-0000-0000E03F0000}"/>
    <cellStyle name="Input 2 3 2 2 3 5" xfId="22550" xr:uid="{00000000-0005-0000-0000-0000E13F0000}"/>
    <cellStyle name="Input 2 3 2 2 3 6" xfId="22539" xr:uid="{00000000-0005-0000-0000-0000E23F0000}"/>
    <cellStyle name="Input 2 3 2 2 3 7" xfId="44001" xr:uid="{00000000-0005-0000-0000-0000E33F0000}"/>
    <cellStyle name="Input 2 3 2 2 3 8" xfId="56565" xr:uid="{00000000-0005-0000-0000-0000E43F0000}"/>
    <cellStyle name="Input 2 3 2 2 4" xfId="5354" xr:uid="{00000000-0005-0000-0000-0000E53F0000}"/>
    <cellStyle name="Input 2 3 2 2 4 2" xfId="12335" xr:uid="{00000000-0005-0000-0000-0000E63F0000}"/>
    <cellStyle name="Input 2 3 2 2 4 2 2" xfId="22553" xr:uid="{00000000-0005-0000-0000-0000E73F0000}"/>
    <cellStyle name="Input 2 3 2 2 4 2 3" xfId="22552" xr:uid="{00000000-0005-0000-0000-0000E83F0000}"/>
    <cellStyle name="Input 2 3 2 2 4 2 4" xfId="51840" xr:uid="{00000000-0005-0000-0000-0000E93F0000}"/>
    <cellStyle name="Input 2 3 2 2 4 3" xfId="22554" xr:uid="{00000000-0005-0000-0000-0000EA3F0000}"/>
    <cellStyle name="Input 2 3 2 2 4 4" xfId="22551" xr:uid="{00000000-0005-0000-0000-0000EB3F0000}"/>
    <cellStyle name="Input 2 3 2 2 4 5" xfId="44872" xr:uid="{00000000-0005-0000-0000-0000EC3F0000}"/>
    <cellStyle name="Input 2 3 2 2 4 6" xfId="57436" xr:uid="{00000000-0005-0000-0000-0000ED3F0000}"/>
    <cellStyle name="Input 2 3 2 2 5" xfId="9721" xr:uid="{00000000-0005-0000-0000-0000EE3F0000}"/>
    <cellStyle name="Input 2 3 2 2 5 2" xfId="22556" xr:uid="{00000000-0005-0000-0000-0000EF3F0000}"/>
    <cellStyle name="Input 2 3 2 2 5 3" xfId="22555" xr:uid="{00000000-0005-0000-0000-0000F03F0000}"/>
    <cellStyle name="Input 2 3 2 2 5 4" xfId="49227" xr:uid="{00000000-0005-0000-0000-0000F13F0000}"/>
    <cellStyle name="Input 2 3 2 2 6" xfId="22527" xr:uid="{00000000-0005-0000-0000-0000F23F0000}"/>
    <cellStyle name="Input 2 3 2 2 7" xfId="16698" xr:uid="{00000000-0005-0000-0000-0000F33F0000}"/>
    <cellStyle name="Input 2 3 2 3" xfId="3604" xr:uid="{00000000-0005-0000-0000-0000F43F0000}"/>
    <cellStyle name="Input 2 3 2 3 2" xfId="6227" xr:uid="{00000000-0005-0000-0000-0000F53F0000}"/>
    <cellStyle name="Input 2 3 2 3 2 2" xfId="13205" xr:uid="{00000000-0005-0000-0000-0000F63F0000}"/>
    <cellStyle name="Input 2 3 2 3 2 2 2" xfId="22560" xr:uid="{00000000-0005-0000-0000-0000F73F0000}"/>
    <cellStyle name="Input 2 3 2 3 2 2 3" xfId="22559" xr:uid="{00000000-0005-0000-0000-0000F83F0000}"/>
    <cellStyle name="Input 2 3 2 3 2 2 4" xfId="52710" xr:uid="{00000000-0005-0000-0000-0000F93F0000}"/>
    <cellStyle name="Input 2 3 2 3 2 3" xfId="22561" xr:uid="{00000000-0005-0000-0000-0000FA3F0000}"/>
    <cellStyle name="Input 2 3 2 3 2 4" xfId="22558" xr:uid="{00000000-0005-0000-0000-0000FB3F0000}"/>
    <cellStyle name="Input 2 3 2 3 2 5" xfId="45742" xr:uid="{00000000-0005-0000-0000-0000FC3F0000}"/>
    <cellStyle name="Input 2 3 2 3 2 6" xfId="58306" xr:uid="{00000000-0005-0000-0000-0000FD3F0000}"/>
    <cellStyle name="Input 2 3 2 3 3" xfId="7971" xr:uid="{00000000-0005-0000-0000-0000FE3F0000}"/>
    <cellStyle name="Input 2 3 2 3 3 2" xfId="14947" xr:uid="{00000000-0005-0000-0000-0000FF3F0000}"/>
    <cellStyle name="Input 2 3 2 3 3 2 2" xfId="22564" xr:uid="{00000000-0005-0000-0000-000000400000}"/>
    <cellStyle name="Input 2 3 2 3 3 2 3" xfId="22563" xr:uid="{00000000-0005-0000-0000-000001400000}"/>
    <cellStyle name="Input 2 3 2 3 3 2 4" xfId="54452" xr:uid="{00000000-0005-0000-0000-000002400000}"/>
    <cellStyle name="Input 2 3 2 3 3 3" xfId="22565" xr:uid="{00000000-0005-0000-0000-000003400000}"/>
    <cellStyle name="Input 2 3 2 3 3 4" xfId="22562" xr:uid="{00000000-0005-0000-0000-000004400000}"/>
    <cellStyle name="Input 2 3 2 3 3 5" xfId="47484" xr:uid="{00000000-0005-0000-0000-000005400000}"/>
    <cellStyle name="Input 2 3 2 3 3 6" xfId="60048" xr:uid="{00000000-0005-0000-0000-000006400000}"/>
    <cellStyle name="Input 2 3 2 3 4" xfId="10592" xr:uid="{00000000-0005-0000-0000-000007400000}"/>
    <cellStyle name="Input 2 3 2 3 4 2" xfId="22567" xr:uid="{00000000-0005-0000-0000-000008400000}"/>
    <cellStyle name="Input 2 3 2 3 4 3" xfId="22566" xr:uid="{00000000-0005-0000-0000-000009400000}"/>
    <cellStyle name="Input 2 3 2 3 4 4" xfId="50097" xr:uid="{00000000-0005-0000-0000-00000A400000}"/>
    <cellStyle name="Input 2 3 2 3 5" xfId="22557" xr:uid="{00000000-0005-0000-0000-00000B400000}"/>
    <cellStyle name="Input 2 3 2 3 6" xfId="18480" xr:uid="{00000000-0005-0000-0000-00000C400000}"/>
    <cellStyle name="Input 2 3 2 4" xfId="4482" xr:uid="{00000000-0005-0000-0000-00000D400000}"/>
    <cellStyle name="Input 2 3 2 4 2" xfId="7098" xr:uid="{00000000-0005-0000-0000-00000E400000}"/>
    <cellStyle name="Input 2 3 2 4 2 2" xfId="14076" xr:uid="{00000000-0005-0000-0000-00000F400000}"/>
    <cellStyle name="Input 2 3 2 4 2 2 2" xfId="22571" xr:uid="{00000000-0005-0000-0000-000010400000}"/>
    <cellStyle name="Input 2 3 2 4 2 2 3" xfId="22570" xr:uid="{00000000-0005-0000-0000-000011400000}"/>
    <cellStyle name="Input 2 3 2 4 2 2 4" xfId="53581" xr:uid="{00000000-0005-0000-0000-000012400000}"/>
    <cellStyle name="Input 2 3 2 4 2 3" xfId="22572" xr:uid="{00000000-0005-0000-0000-000013400000}"/>
    <cellStyle name="Input 2 3 2 4 2 4" xfId="22569" xr:uid="{00000000-0005-0000-0000-000014400000}"/>
    <cellStyle name="Input 2 3 2 4 2 5" xfId="46613" xr:uid="{00000000-0005-0000-0000-000015400000}"/>
    <cellStyle name="Input 2 3 2 4 2 6" xfId="59177" xr:uid="{00000000-0005-0000-0000-000016400000}"/>
    <cellStyle name="Input 2 3 2 4 3" xfId="8849" xr:uid="{00000000-0005-0000-0000-000017400000}"/>
    <cellStyle name="Input 2 3 2 4 3 2" xfId="15818" xr:uid="{00000000-0005-0000-0000-000018400000}"/>
    <cellStyle name="Input 2 3 2 4 3 2 2" xfId="22575" xr:uid="{00000000-0005-0000-0000-000019400000}"/>
    <cellStyle name="Input 2 3 2 4 3 2 3" xfId="22574" xr:uid="{00000000-0005-0000-0000-00001A400000}"/>
    <cellStyle name="Input 2 3 2 4 3 2 4" xfId="55323" xr:uid="{00000000-0005-0000-0000-00001B400000}"/>
    <cellStyle name="Input 2 3 2 4 3 3" xfId="22576" xr:uid="{00000000-0005-0000-0000-00001C400000}"/>
    <cellStyle name="Input 2 3 2 4 3 4" xfId="22573" xr:uid="{00000000-0005-0000-0000-00001D400000}"/>
    <cellStyle name="Input 2 3 2 4 3 5" xfId="48355" xr:uid="{00000000-0005-0000-0000-00001E400000}"/>
    <cellStyle name="Input 2 3 2 4 3 6" xfId="60919" xr:uid="{00000000-0005-0000-0000-00001F400000}"/>
    <cellStyle name="Input 2 3 2 4 4" xfId="11463" xr:uid="{00000000-0005-0000-0000-000020400000}"/>
    <cellStyle name="Input 2 3 2 4 4 2" xfId="22578" xr:uid="{00000000-0005-0000-0000-000021400000}"/>
    <cellStyle name="Input 2 3 2 4 4 3" xfId="22577" xr:uid="{00000000-0005-0000-0000-000022400000}"/>
    <cellStyle name="Input 2 3 2 4 4 4" xfId="50968" xr:uid="{00000000-0005-0000-0000-000023400000}"/>
    <cellStyle name="Input 2 3 2 4 5" xfId="22579" xr:uid="{00000000-0005-0000-0000-000024400000}"/>
    <cellStyle name="Input 2 3 2 4 6" xfId="22568" xr:uid="{00000000-0005-0000-0000-000025400000}"/>
    <cellStyle name="Input 2 3 2 4 7" xfId="44000" xr:uid="{00000000-0005-0000-0000-000026400000}"/>
    <cellStyle name="Input 2 3 2 4 8" xfId="56564" xr:uid="{00000000-0005-0000-0000-000027400000}"/>
    <cellStyle name="Input 2 3 2 5" xfId="5353" xr:uid="{00000000-0005-0000-0000-000028400000}"/>
    <cellStyle name="Input 2 3 2 5 2" xfId="12334" xr:uid="{00000000-0005-0000-0000-000029400000}"/>
    <cellStyle name="Input 2 3 2 5 2 2" xfId="22582" xr:uid="{00000000-0005-0000-0000-00002A400000}"/>
    <cellStyle name="Input 2 3 2 5 2 3" xfId="22581" xr:uid="{00000000-0005-0000-0000-00002B400000}"/>
    <cellStyle name="Input 2 3 2 5 2 4" xfId="51839" xr:uid="{00000000-0005-0000-0000-00002C400000}"/>
    <cellStyle name="Input 2 3 2 5 3" xfId="22583" xr:uid="{00000000-0005-0000-0000-00002D400000}"/>
    <cellStyle name="Input 2 3 2 5 4" xfId="22580" xr:uid="{00000000-0005-0000-0000-00002E400000}"/>
    <cellStyle name="Input 2 3 2 5 5" xfId="44871" xr:uid="{00000000-0005-0000-0000-00002F400000}"/>
    <cellStyle name="Input 2 3 2 5 6" xfId="57435" xr:uid="{00000000-0005-0000-0000-000030400000}"/>
    <cellStyle name="Input 2 3 2 6" xfId="9720" xr:uid="{00000000-0005-0000-0000-000031400000}"/>
    <cellStyle name="Input 2 3 2 6 2" xfId="22585" xr:uid="{00000000-0005-0000-0000-000032400000}"/>
    <cellStyle name="Input 2 3 2 6 3" xfId="22584" xr:uid="{00000000-0005-0000-0000-000033400000}"/>
    <cellStyle name="Input 2 3 2 6 4" xfId="49226" xr:uid="{00000000-0005-0000-0000-000034400000}"/>
    <cellStyle name="Input 2 3 2 7" xfId="22526" xr:uid="{00000000-0005-0000-0000-000035400000}"/>
    <cellStyle name="Input 2 3 2 8" xfId="16697" xr:uid="{00000000-0005-0000-0000-000036400000}"/>
    <cellStyle name="Input 2 3 3" xfId="2005" xr:uid="{00000000-0005-0000-0000-000037400000}"/>
    <cellStyle name="Input 2 3 3 2" xfId="2006" xr:uid="{00000000-0005-0000-0000-000038400000}"/>
    <cellStyle name="Input 2 3 3 2 2" xfId="3607" xr:uid="{00000000-0005-0000-0000-000039400000}"/>
    <cellStyle name="Input 2 3 3 2 2 2" xfId="6230" xr:uid="{00000000-0005-0000-0000-00003A400000}"/>
    <cellStyle name="Input 2 3 3 2 2 2 2" xfId="13208" xr:uid="{00000000-0005-0000-0000-00003B400000}"/>
    <cellStyle name="Input 2 3 3 2 2 2 2 2" xfId="22591" xr:uid="{00000000-0005-0000-0000-00003C400000}"/>
    <cellStyle name="Input 2 3 3 2 2 2 2 3" xfId="22590" xr:uid="{00000000-0005-0000-0000-00003D400000}"/>
    <cellStyle name="Input 2 3 3 2 2 2 2 4" xfId="52713" xr:uid="{00000000-0005-0000-0000-00003E400000}"/>
    <cellStyle name="Input 2 3 3 2 2 2 3" xfId="22592" xr:uid="{00000000-0005-0000-0000-00003F400000}"/>
    <cellStyle name="Input 2 3 3 2 2 2 4" xfId="22589" xr:uid="{00000000-0005-0000-0000-000040400000}"/>
    <cellStyle name="Input 2 3 3 2 2 2 5" xfId="45745" xr:uid="{00000000-0005-0000-0000-000041400000}"/>
    <cellStyle name="Input 2 3 3 2 2 2 6" xfId="58309" xr:uid="{00000000-0005-0000-0000-000042400000}"/>
    <cellStyle name="Input 2 3 3 2 2 3" xfId="7974" xr:uid="{00000000-0005-0000-0000-000043400000}"/>
    <cellStyle name="Input 2 3 3 2 2 3 2" xfId="14950" xr:uid="{00000000-0005-0000-0000-000044400000}"/>
    <cellStyle name="Input 2 3 3 2 2 3 2 2" xfId="22595" xr:uid="{00000000-0005-0000-0000-000045400000}"/>
    <cellStyle name="Input 2 3 3 2 2 3 2 3" xfId="22594" xr:uid="{00000000-0005-0000-0000-000046400000}"/>
    <cellStyle name="Input 2 3 3 2 2 3 2 4" xfId="54455" xr:uid="{00000000-0005-0000-0000-000047400000}"/>
    <cellStyle name="Input 2 3 3 2 2 3 3" xfId="22596" xr:uid="{00000000-0005-0000-0000-000048400000}"/>
    <cellStyle name="Input 2 3 3 2 2 3 4" xfId="22593" xr:uid="{00000000-0005-0000-0000-000049400000}"/>
    <cellStyle name="Input 2 3 3 2 2 3 5" xfId="47487" xr:uid="{00000000-0005-0000-0000-00004A400000}"/>
    <cellStyle name="Input 2 3 3 2 2 3 6" xfId="60051" xr:uid="{00000000-0005-0000-0000-00004B400000}"/>
    <cellStyle name="Input 2 3 3 2 2 4" xfId="10595" xr:uid="{00000000-0005-0000-0000-00004C400000}"/>
    <cellStyle name="Input 2 3 3 2 2 4 2" xfId="22598" xr:uid="{00000000-0005-0000-0000-00004D400000}"/>
    <cellStyle name="Input 2 3 3 2 2 4 3" xfId="22597" xr:uid="{00000000-0005-0000-0000-00004E400000}"/>
    <cellStyle name="Input 2 3 3 2 2 4 4" xfId="50100" xr:uid="{00000000-0005-0000-0000-00004F400000}"/>
    <cellStyle name="Input 2 3 3 2 2 5" xfId="22588" xr:uid="{00000000-0005-0000-0000-000050400000}"/>
    <cellStyle name="Input 2 3 3 2 2 6" xfId="18487" xr:uid="{00000000-0005-0000-0000-000051400000}"/>
    <cellStyle name="Input 2 3 3 2 3" xfId="4485" xr:uid="{00000000-0005-0000-0000-000052400000}"/>
    <cellStyle name="Input 2 3 3 2 3 2" xfId="7101" xr:uid="{00000000-0005-0000-0000-000053400000}"/>
    <cellStyle name="Input 2 3 3 2 3 2 2" xfId="14079" xr:uid="{00000000-0005-0000-0000-000054400000}"/>
    <cellStyle name="Input 2 3 3 2 3 2 2 2" xfId="22602" xr:uid="{00000000-0005-0000-0000-000055400000}"/>
    <cellStyle name="Input 2 3 3 2 3 2 2 3" xfId="22601" xr:uid="{00000000-0005-0000-0000-000056400000}"/>
    <cellStyle name="Input 2 3 3 2 3 2 2 4" xfId="53584" xr:uid="{00000000-0005-0000-0000-000057400000}"/>
    <cellStyle name="Input 2 3 3 2 3 2 3" xfId="22603" xr:uid="{00000000-0005-0000-0000-000058400000}"/>
    <cellStyle name="Input 2 3 3 2 3 2 4" xfId="22600" xr:uid="{00000000-0005-0000-0000-000059400000}"/>
    <cellStyle name="Input 2 3 3 2 3 2 5" xfId="46616" xr:uid="{00000000-0005-0000-0000-00005A400000}"/>
    <cellStyle name="Input 2 3 3 2 3 2 6" xfId="59180" xr:uid="{00000000-0005-0000-0000-00005B400000}"/>
    <cellStyle name="Input 2 3 3 2 3 3" xfId="8852" xr:uid="{00000000-0005-0000-0000-00005C400000}"/>
    <cellStyle name="Input 2 3 3 2 3 3 2" xfId="15821" xr:uid="{00000000-0005-0000-0000-00005D400000}"/>
    <cellStyle name="Input 2 3 3 2 3 3 2 2" xfId="22606" xr:uid="{00000000-0005-0000-0000-00005E400000}"/>
    <cellStyle name="Input 2 3 3 2 3 3 2 3" xfId="22605" xr:uid="{00000000-0005-0000-0000-00005F400000}"/>
    <cellStyle name="Input 2 3 3 2 3 3 2 4" xfId="55326" xr:uid="{00000000-0005-0000-0000-000060400000}"/>
    <cellStyle name="Input 2 3 3 2 3 3 3" xfId="22607" xr:uid="{00000000-0005-0000-0000-000061400000}"/>
    <cellStyle name="Input 2 3 3 2 3 3 4" xfId="22604" xr:uid="{00000000-0005-0000-0000-000062400000}"/>
    <cellStyle name="Input 2 3 3 2 3 3 5" xfId="48358" xr:uid="{00000000-0005-0000-0000-000063400000}"/>
    <cellStyle name="Input 2 3 3 2 3 3 6" xfId="60922" xr:uid="{00000000-0005-0000-0000-000064400000}"/>
    <cellStyle name="Input 2 3 3 2 3 4" xfId="11466" xr:uid="{00000000-0005-0000-0000-000065400000}"/>
    <cellStyle name="Input 2 3 3 2 3 4 2" xfId="22609" xr:uid="{00000000-0005-0000-0000-000066400000}"/>
    <cellStyle name="Input 2 3 3 2 3 4 3" xfId="22608" xr:uid="{00000000-0005-0000-0000-000067400000}"/>
    <cellStyle name="Input 2 3 3 2 3 4 4" xfId="50971" xr:uid="{00000000-0005-0000-0000-000068400000}"/>
    <cellStyle name="Input 2 3 3 2 3 5" xfId="22610" xr:uid="{00000000-0005-0000-0000-000069400000}"/>
    <cellStyle name="Input 2 3 3 2 3 6" xfId="22599" xr:uid="{00000000-0005-0000-0000-00006A400000}"/>
    <cellStyle name="Input 2 3 3 2 3 7" xfId="44003" xr:uid="{00000000-0005-0000-0000-00006B400000}"/>
    <cellStyle name="Input 2 3 3 2 3 8" xfId="56567" xr:uid="{00000000-0005-0000-0000-00006C400000}"/>
    <cellStyle name="Input 2 3 3 2 4" xfId="5356" xr:uid="{00000000-0005-0000-0000-00006D400000}"/>
    <cellStyle name="Input 2 3 3 2 4 2" xfId="12337" xr:uid="{00000000-0005-0000-0000-00006E400000}"/>
    <cellStyle name="Input 2 3 3 2 4 2 2" xfId="22613" xr:uid="{00000000-0005-0000-0000-00006F400000}"/>
    <cellStyle name="Input 2 3 3 2 4 2 3" xfId="22612" xr:uid="{00000000-0005-0000-0000-000070400000}"/>
    <cellStyle name="Input 2 3 3 2 4 2 4" xfId="51842" xr:uid="{00000000-0005-0000-0000-000071400000}"/>
    <cellStyle name="Input 2 3 3 2 4 3" xfId="22614" xr:uid="{00000000-0005-0000-0000-000072400000}"/>
    <cellStyle name="Input 2 3 3 2 4 4" xfId="22611" xr:uid="{00000000-0005-0000-0000-000073400000}"/>
    <cellStyle name="Input 2 3 3 2 4 5" xfId="44874" xr:uid="{00000000-0005-0000-0000-000074400000}"/>
    <cellStyle name="Input 2 3 3 2 4 6" xfId="57438" xr:uid="{00000000-0005-0000-0000-000075400000}"/>
    <cellStyle name="Input 2 3 3 2 5" xfId="9723" xr:uid="{00000000-0005-0000-0000-000076400000}"/>
    <cellStyle name="Input 2 3 3 2 5 2" xfId="22616" xr:uid="{00000000-0005-0000-0000-000077400000}"/>
    <cellStyle name="Input 2 3 3 2 5 3" xfId="22615" xr:uid="{00000000-0005-0000-0000-000078400000}"/>
    <cellStyle name="Input 2 3 3 2 5 4" xfId="49229" xr:uid="{00000000-0005-0000-0000-000079400000}"/>
    <cellStyle name="Input 2 3 3 2 6" xfId="22587" xr:uid="{00000000-0005-0000-0000-00007A400000}"/>
    <cellStyle name="Input 2 3 3 2 7" xfId="19147" xr:uid="{00000000-0005-0000-0000-00007B400000}"/>
    <cellStyle name="Input 2 3 3 3" xfId="3606" xr:uid="{00000000-0005-0000-0000-00007C400000}"/>
    <cellStyle name="Input 2 3 3 3 2" xfId="6229" xr:uid="{00000000-0005-0000-0000-00007D400000}"/>
    <cellStyle name="Input 2 3 3 3 2 2" xfId="13207" xr:uid="{00000000-0005-0000-0000-00007E400000}"/>
    <cellStyle name="Input 2 3 3 3 2 2 2" xfId="22620" xr:uid="{00000000-0005-0000-0000-00007F400000}"/>
    <cellStyle name="Input 2 3 3 3 2 2 3" xfId="22619" xr:uid="{00000000-0005-0000-0000-000080400000}"/>
    <cellStyle name="Input 2 3 3 3 2 2 4" xfId="52712" xr:uid="{00000000-0005-0000-0000-000081400000}"/>
    <cellStyle name="Input 2 3 3 3 2 3" xfId="22621" xr:uid="{00000000-0005-0000-0000-000082400000}"/>
    <cellStyle name="Input 2 3 3 3 2 4" xfId="22618" xr:uid="{00000000-0005-0000-0000-000083400000}"/>
    <cellStyle name="Input 2 3 3 3 2 5" xfId="45744" xr:uid="{00000000-0005-0000-0000-000084400000}"/>
    <cellStyle name="Input 2 3 3 3 2 6" xfId="58308" xr:uid="{00000000-0005-0000-0000-000085400000}"/>
    <cellStyle name="Input 2 3 3 3 3" xfId="7973" xr:uid="{00000000-0005-0000-0000-000086400000}"/>
    <cellStyle name="Input 2 3 3 3 3 2" xfId="14949" xr:uid="{00000000-0005-0000-0000-000087400000}"/>
    <cellStyle name="Input 2 3 3 3 3 2 2" xfId="22624" xr:uid="{00000000-0005-0000-0000-000088400000}"/>
    <cellStyle name="Input 2 3 3 3 3 2 3" xfId="22623" xr:uid="{00000000-0005-0000-0000-000089400000}"/>
    <cellStyle name="Input 2 3 3 3 3 2 4" xfId="54454" xr:uid="{00000000-0005-0000-0000-00008A400000}"/>
    <cellStyle name="Input 2 3 3 3 3 3" xfId="22625" xr:uid="{00000000-0005-0000-0000-00008B400000}"/>
    <cellStyle name="Input 2 3 3 3 3 4" xfId="22622" xr:uid="{00000000-0005-0000-0000-00008C400000}"/>
    <cellStyle name="Input 2 3 3 3 3 5" xfId="47486" xr:uid="{00000000-0005-0000-0000-00008D400000}"/>
    <cellStyle name="Input 2 3 3 3 3 6" xfId="60050" xr:uid="{00000000-0005-0000-0000-00008E400000}"/>
    <cellStyle name="Input 2 3 3 3 4" xfId="10594" xr:uid="{00000000-0005-0000-0000-00008F400000}"/>
    <cellStyle name="Input 2 3 3 3 4 2" xfId="22627" xr:uid="{00000000-0005-0000-0000-000090400000}"/>
    <cellStyle name="Input 2 3 3 3 4 3" xfId="22626" xr:uid="{00000000-0005-0000-0000-000091400000}"/>
    <cellStyle name="Input 2 3 3 3 4 4" xfId="50099" xr:uid="{00000000-0005-0000-0000-000092400000}"/>
    <cellStyle name="Input 2 3 3 3 5" xfId="22617" xr:uid="{00000000-0005-0000-0000-000093400000}"/>
    <cellStyle name="Input 2 3 3 3 6" xfId="18486" xr:uid="{00000000-0005-0000-0000-000094400000}"/>
    <cellStyle name="Input 2 3 3 4" xfId="4484" xr:uid="{00000000-0005-0000-0000-000095400000}"/>
    <cellStyle name="Input 2 3 3 4 2" xfId="7100" xr:uid="{00000000-0005-0000-0000-000096400000}"/>
    <cellStyle name="Input 2 3 3 4 2 2" xfId="14078" xr:uid="{00000000-0005-0000-0000-000097400000}"/>
    <cellStyle name="Input 2 3 3 4 2 2 2" xfId="22631" xr:uid="{00000000-0005-0000-0000-000098400000}"/>
    <cellStyle name="Input 2 3 3 4 2 2 3" xfId="22630" xr:uid="{00000000-0005-0000-0000-000099400000}"/>
    <cellStyle name="Input 2 3 3 4 2 2 4" xfId="53583" xr:uid="{00000000-0005-0000-0000-00009A400000}"/>
    <cellStyle name="Input 2 3 3 4 2 3" xfId="22632" xr:uid="{00000000-0005-0000-0000-00009B400000}"/>
    <cellStyle name="Input 2 3 3 4 2 4" xfId="22629" xr:uid="{00000000-0005-0000-0000-00009C400000}"/>
    <cellStyle name="Input 2 3 3 4 2 5" xfId="46615" xr:uid="{00000000-0005-0000-0000-00009D400000}"/>
    <cellStyle name="Input 2 3 3 4 2 6" xfId="59179" xr:uid="{00000000-0005-0000-0000-00009E400000}"/>
    <cellStyle name="Input 2 3 3 4 3" xfId="8851" xr:uid="{00000000-0005-0000-0000-00009F400000}"/>
    <cellStyle name="Input 2 3 3 4 3 2" xfId="15820" xr:uid="{00000000-0005-0000-0000-0000A0400000}"/>
    <cellStyle name="Input 2 3 3 4 3 2 2" xfId="22635" xr:uid="{00000000-0005-0000-0000-0000A1400000}"/>
    <cellStyle name="Input 2 3 3 4 3 2 3" xfId="22634" xr:uid="{00000000-0005-0000-0000-0000A2400000}"/>
    <cellStyle name="Input 2 3 3 4 3 2 4" xfId="55325" xr:uid="{00000000-0005-0000-0000-0000A3400000}"/>
    <cellStyle name="Input 2 3 3 4 3 3" xfId="22636" xr:uid="{00000000-0005-0000-0000-0000A4400000}"/>
    <cellStyle name="Input 2 3 3 4 3 4" xfId="22633" xr:uid="{00000000-0005-0000-0000-0000A5400000}"/>
    <cellStyle name="Input 2 3 3 4 3 5" xfId="48357" xr:uid="{00000000-0005-0000-0000-0000A6400000}"/>
    <cellStyle name="Input 2 3 3 4 3 6" xfId="60921" xr:uid="{00000000-0005-0000-0000-0000A7400000}"/>
    <cellStyle name="Input 2 3 3 4 4" xfId="11465" xr:uid="{00000000-0005-0000-0000-0000A8400000}"/>
    <cellStyle name="Input 2 3 3 4 4 2" xfId="22638" xr:uid="{00000000-0005-0000-0000-0000A9400000}"/>
    <cellStyle name="Input 2 3 3 4 4 3" xfId="22637" xr:uid="{00000000-0005-0000-0000-0000AA400000}"/>
    <cellStyle name="Input 2 3 3 4 4 4" xfId="50970" xr:uid="{00000000-0005-0000-0000-0000AB400000}"/>
    <cellStyle name="Input 2 3 3 4 5" xfId="22639" xr:uid="{00000000-0005-0000-0000-0000AC400000}"/>
    <cellStyle name="Input 2 3 3 4 6" xfId="22628" xr:uid="{00000000-0005-0000-0000-0000AD400000}"/>
    <cellStyle name="Input 2 3 3 4 7" xfId="44002" xr:uid="{00000000-0005-0000-0000-0000AE400000}"/>
    <cellStyle name="Input 2 3 3 4 8" xfId="56566" xr:uid="{00000000-0005-0000-0000-0000AF400000}"/>
    <cellStyle name="Input 2 3 3 5" xfId="5355" xr:uid="{00000000-0005-0000-0000-0000B0400000}"/>
    <cellStyle name="Input 2 3 3 5 2" xfId="12336" xr:uid="{00000000-0005-0000-0000-0000B1400000}"/>
    <cellStyle name="Input 2 3 3 5 2 2" xfId="22642" xr:uid="{00000000-0005-0000-0000-0000B2400000}"/>
    <cellStyle name="Input 2 3 3 5 2 3" xfId="22641" xr:uid="{00000000-0005-0000-0000-0000B3400000}"/>
    <cellStyle name="Input 2 3 3 5 2 4" xfId="51841" xr:uid="{00000000-0005-0000-0000-0000B4400000}"/>
    <cellStyle name="Input 2 3 3 5 3" xfId="22643" xr:uid="{00000000-0005-0000-0000-0000B5400000}"/>
    <cellStyle name="Input 2 3 3 5 4" xfId="22640" xr:uid="{00000000-0005-0000-0000-0000B6400000}"/>
    <cellStyle name="Input 2 3 3 5 5" xfId="44873" xr:uid="{00000000-0005-0000-0000-0000B7400000}"/>
    <cellStyle name="Input 2 3 3 5 6" xfId="57437" xr:uid="{00000000-0005-0000-0000-0000B8400000}"/>
    <cellStyle name="Input 2 3 3 6" xfId="9722" xr:uid="{00000000-0005-0000-0000-0000B9400000}"/>
    <cellStyle name="Input 2 3 3 6 2" xfId="22645" xr:uid="{00000000-0005-0000-0000-0000BA400000}"/>
    <cellStyle name="Input 2 3 3 6 3" xfId="22644" xr:uid="{00000000-0005-0000-0000-0000BB400000}"/>
    <cellStyle name="Input 2 3 3 6 4" xfId="49228" xr:uid="{00000000-0005-0000-0000-0000BC400000}"/>
    <cellStyle name="Input 2 3 3 7" xfId="22586" xr:uid="{00000000-0005-0000-0000-0000BD400000}"/>
    <cellStyle name="Input 2 3 3 8" xfId="16699" xr:uid="{00000000-0005-0000-0000-0000BE400000}"/>
    <cellStyle name="Input 2 3 4" xfId="2007" xr:uid="{00000000-0005-0000-0000-0000BF400000}"/>
    <cellStyle name="Input 2 3 4 2" xfId="2008" xr:uid="{00000000-0005-0000-0000-0000C0400000}"/>
    <cellStyle name="Input 2 3 4 2 2" xfId="3609" xr:uid="{00000000-0005-0000-0000-0000C1400000}"/>
    <cellStyle name="Input 2 3 4 2 2 2" xfId="6232" xr:uid="{00000000-0005-0000-0000-0000C2400000}"/>
    <cellStyle name="Input 2 3 4 2 2 2 2" xfId="13210" xr:uid="{00000000-0005-0000-0000-0000C3400000}"/>
    <cellStyle name="Input 2 3 4 2 2 2 2 2" xfId="22651" xr:uid="{00000000-0005-0000-0000-0000C4400000}"/>
    <cellStyle name="Input 2 3 4 2 2 2 2 3" xfId="22650" xr:uid="{00000000-0005-0000-0000-0000C5400000}"/>
    <cellStyle name="Input 2 3 4 2 2 2 2 4" xfId="52715" xr:uid="{00000000-0005-0000-0000-0000C6400000}"/>
    <cellStyle name="Input 2 3 4 2 2 2 3" xfId="22652" xr:uid="{00000000-0005-0000-0000-0000C7400000}"/>
    <cellStyle name="Input 2 3 4 2 2 2 4" xfId="22649" xr:uid="{00000000-0005-0000-0000-0000C8400000}"/>
    <cellStyle name="Input 2 3 4 2 2 2 5" xfId="45747" xr:uid="{00000000-0005-0000-0000-0000C9400000}"/>
    <cellStyle name="Input 2 3 4 2 2 2 6" xfId="58311" xr:uid="{00000000-0005-0000-0000-0000CA400000}"/>
    <cellStyle name="Input 2 3 4 2 2 3" xfId="7976" xr:uid="{00000000-0005-0000-0000-0000CB400000}"/>
    <cellStyle name="Input 2 3 4 2 2 3 2" xfId="14952" xr:uid="{00000000-0005-0000-0000-0000CC400000}"/>
    <cellStyle name="Input 2 3 4 2 2 3 2 2" xfId="22655" xr:uid="{00000000-0005-0000-0000-0000CD400000}"/>
    <cellStyle name="Input 2 3 4 2 2 3 2 3" xfId="22654" xr:uid="{00000000-0005-0000-0000-0000CE400000}"/>
    <cellStyle name="Input 2 3 4 2 2 3 2 4" xfId="54457" xr:uid="{00000000-0005-0000-0000-0000CF400000}"/>
    <cellStyle name="Input 2 3 4 2 2 3 3" xfId="22656" xr:uid="{00000000-0005-0000-0000-0000D0400000}"/>
    <cellStyle name="Input 2 3 4 2 2 3 4" xfId="22653" xr:uid="{00000000-0005-0000-0000-0000D1400000}"/>
    <cellStyle name="Input 2 3 4 2 2 3 5" xfId="47489" xr:uid="{00000000-0005-0000-0000-0000D2400000}"/>
    <cellStyle name="Input 2 3 4 2 2 3 6" xfId="60053" xr:uid="{00000000-0005-0000-0000-0000D3400000}"/>
    <cellStyle name="Input 2 3 4 2 2 4" xfId="10597" xr:uid="{00000000-0005-0000-0000-0000D4400000}"/>
    <cellStyle name="Input 2 3 4 2 2 4 2" xfId="22658" xr:uid="{00000000-0005-0000-0000-0000D5400000}"/>
    <cellStyle name="Input 2 3 4 2 2 4 3" xfId="22657" xr:uid="{00000000-0005-0000-0000-0000D6400000}"/>
    <cellStyle name="Input 2 3 4 2 2 4 4" xfId="50102" xr:uid="{00000000-0005-0000-0000-0000D7400000}"/>
    <cellStyle name="Input 2 3 4 2 2 5" xfId="22648" xr:uid="{00000000-0005-0000-0000-0000D8400000}"/>
    <cellStyle name="Input 2 3 4 2 2 6" xfId="18495" xr:uid="{00000000-0005-0000-0000-0000D9400000}"/>
    <cellStyle name="Input 2 3 4 2 3" xfId="4487" xr:uid="{00000000-0005-0000-0000-0000DA400000}"/>
    <cellStyle name="Input 2 3 4 2 3 2" xfId="7103" xr:uid="{00000000-0005-0000-0000-0000DB400000}"/>
    <cellStyle name="Input 2 3 4 2 3 2 2" xfId="14081" xr:uid="{00000000-0005-0000-0000-0000DC400000}"/>
    <cellStyle name="Input 2 3 4 2 3 2 2 2" xfId="22662" xr:uid="{00000000-0005-0000-0000-0000DD400000}"/>
    <cellStyle name="Input 2 3 4 2 3 2 2 3" xfId="22661" xr:uid="{00000000-0005-0000-0000-0000DE400000}"/>
    <cellStyle name="Input 2 3 4 2 3 2 2 4" xfId="53586" xr:uid="{00000000-0005-0000-0000-0000DF400000}"/>
    <cellStyle name="Input 2 3 4 2 3 2 3" xfId="22663" xr:uid="{00000000-0005-0000-0000-0000E0400000}"/>
    <cellStyle name="Input 2 3 4 2 3 2 4" xfId="22660" xr:uid="{00000000-0005-0000-0000-0000E1400000}"/>
    <cellStyle name="Input 2 3 4 2 3 2 5" xfId="46618" xr:uid="{00000000-0005-0000-0000-0000E2400000}"/>
    <cellStyle name="Input 2 3 4 2 3 2 6" xfId="59182" xr:uid="{00000000-0005-0000-0000-0000E3400000}"/>
    <cellStyle name="Input 2 3 4 2 3 3" xfId="8854" xr:uid="{00000000-0005-0000-0000-0000E4400000}"/>
    <cellStyle name="Input 2 3 4 2 3 3 2" xfId="15823" xr:uid="{00000000-0005-0000-0000-0000E5400000}"/>
    <cellStyle name="Input 2 3 4 2 3 3 2 2" xfId="22666" xr:uid="{00000000-0005-0000-0000-0000E6400000}"/>
    <cellStyle name="Input 2 3 4 2 3 3 2 3" xfId="22665" xr:uid="{00000000-0005-0000-0000-0000E7400000}"/>
    <cellStyle name="Input 2 3 4 2 3 3 2 4" xfId="55328" xr:uid="{00000000-0005-0000-0000-0000E8400000}"/>
    <cellStyle name="Input 2 3 4 2 3 3 3" xfId="22667" xr:uid="{00000000-0005-0000-0000-0000E9400000}"/>
    <cellStyle name="Input 2 3 4 2 3 3 4" xfId="22664" xr:uid="{00000000-0005-0000-0000-0000EA400000}"/>
    <cellStyle name="Input 2 3 4 2 3 3 5" xfId="48360" xr:uid="{00000000-0005-0000-0000-0000EB400000}"/>
    <cellStyle name="Input 2 3 4 2 3 3 6" xfId="60924" xr:uid="{00000000-0005-0000-0000-0000EC400000}"/>
    <cellStyle name="Input 2 3 4 2 3 4" xfId="11468" xr:uid="{00000000-0005-0000-0000-0000ED400000}"/>
    <cellStyle name="Input 2 3 4 2 3 4 2" xfId="22669" xr:uid="{00000000-0005-0000-0000-0000EE400000}"/>
    <cellStyle name="Input 2 3 4 2 3 4 3" xfId="22668" xr:uid="{00000000-0005-0000-0000-0000EF400000}"/>
    <cellStyle name="Input 2 3 4 2 3 4 4" xfId="50973" xr:uid="{00000000-0005-0000-0000-0000F0400000}"/>
    <cellStyle name="Input 2 3 4 2 3 5" xfId="22670" xr:uid="{00000000-0005-0000-0000-0000F1400000}"/>
    <cellStyle name="Input 2 3 4 2 3 6" xfId="22659" xr:uid="{00000000-0005-0000-0000-0000F2400000}"/>
    <cellStyle name="Input 2 3 4 2 3 7" xfId="44005" xr:uid="{00000000-0005-0000-0000-0000F3400000}"/>
    <cellStyle name="Input 2 3 4 2 3 8" xfId="56569" xr:uid="{00000000-0005-0000-0000-0000F4400000}"/>
    <cellStyle name="Input 2 3 4 2 4" xfId="5358" xr:uid="{00000000-0005-0000-0000-0000F5400000}"/>
    <cellStyle name="Input 2 3 4 2 4 2" xfId="12339" xr:uid="{00000000-0005-0000-0000-0000F6400000}"/>
    <cellStyle name="Input 2 3 4 2 4 2 2" xfId="22673" xr:uid="{00000000-0005-0000-0000-0000F7400000}"/>
    <cellStyle name="Input 2 3 4 2 4 2 3" xfId="22672" xr:uid="{00000000-0005-0000-0000-0000F8400000}"/>
    <cellStyle name="Input 2 3 4 2 4 2 4" xfId="51844" xr:uid="{00000000-0005-0000-0000-0000F9400000}"/>
    <cellStyle name="Input 2 3 4 2 4 3" xfId="22674" xr:uid="{00000000-0005-0000-0000-0000FA400000}"/>
    <cellStyle name="Input 2 3 4 2 4 4" xfId="22671" xr:uid="{00000000-0005-0000-0000-0000FB400000}"/>
    <cellStyle name="Input 2 3 4 2 4 5" xfId="44876" xr:uid="{00000000-0005-0000-0000-0000FC400000}"/>
    <cellStyle name="Input 2 3 4 2 4 6" xfId="57440" xr:uid="{00000000-0005-0000-0000-0000FD400000}"/>
    <cellStyle name="Input 2 3 4 2 5" xfId="9725" xr:uid="{00000000-0005-0000-0000-0000FE400000}"/>
    <cellStyle name="Input 2 3 4 2 5 2" xfId="22676" xr:uid="{00000000-0005-0000-0000-0000FF400000}"/>
    <cellStyle name="Input 2 3 4 2 5 3" xfId="22675" xr:uid="{00000000-0005-0000-0000-000000410000}"/>
    <cellStyle name="Input 2 3 4 2 5 4" xfId="49231" xr:uid="{00000000-0005-0000-0000-000001410000}"/>
    <cellStyle name="Input 2 3 4 2 6" xfId="22647" xr:uid="{00000000-0005-0000-0000-000002410000}"/>
    <cellStyle name="Input 2 3 4 2 7" xfId="16703" xr:uid="{00000000-0005-0000-0000-000003410000}"/>
    <cellStyle name="Input 2 3 4 3" xfId="3608" xr:uid="{00000000-0005-0000-0000-000004410000}"/>
    <cellStyle name="Input 2 3 4 3 2" xfId="6231" xr:uid="{00000000-0005-0000-0000-000005410000}"/>
    <cellStyle name="Input 2 3 4 3 2 2" xfId="13209" xr:uid="{00000000-0005-0000-0000-000006410000}"/>
    <cellStyle name="Input 2 3 4 3 2 2 2" xfId="22680" xr:uid="{00000000-0005-0000-0000-000007410000}"/>
    <cellStyle name="Input 2 3 4 3 2 2 3" xfId="22679" xr:uid="{00000000-0005-0000-0000-000008410000}"/>
    <cellStyle name="Input 2 3 4 3 2 2 4" xfId="52714" xr:uid="{00000000-0005-0000-0000-000009410000}"/>
    <cellStyle name="Input 2 3 4 3 2 3" xfId="22681" xr:uid="{00000000-0005-0000-0000-00000A410000}"/>
    <cellStyle name="Input 2 3 4 3 2 4" xfId="22678" xr:uid="{00000000-0005-0000-0000-00000B410000}"/>
    <cellStyle name="Input 2 3 4 3 2 5" xfId="45746" xr:uid="{00000000-0005-0000-0000-00000C410000}"/>
    <cellStyle name="Input 2 3 4 3 2 6" xfId="58310" xr:uid="{00000000-0005-0000-0000-00000D410000}"/>
    <cellStyle name="Input 2 3 4 3 3" xfId="7975" xr:uid="{00000000-0005-0000-0000-00000E410000}"/>
    <cellStyle name="Input 2 3 4 3 3 2" xfId="14951" xr:uid="{00000000-0005-0000-0000-00000F410000}"/>
    <cellStyle name="Input 2 3 4 3 3 2 2" xfId="22684" xr:uid="{00000000-0005-0000-0000-000010410000}"/>
    <cellStyle name="Input 2 3 4 3 3 2 3" xfId="22683" xr:uid="{00000000-0005-0000-0000-000011410000}"/>
    <cellStyle name="Input 2 3 4 3 3 2 4" xfId="54456" xr:uid="{00000000-0005-0000-0000-000012410000}"/>
    <cellStyle name="Input 2 3 4 3 3 3" xfId="22685" xr:uid="{00000000-0005-0000-0000-000013410000}"/>
    <cellStyle name="Input 2 3 4 3 3 4" xfId="22682" xr:uid="{00000000-0005-0000-0000-000014410000}"/>
    <cellStyle name="Input 2 3 4 3 3 5" xfId="47488" xr:uid="{00000000-0005-0000-0000-000015410000}"/>
    <cellStyle name="Input 2 3 4 3 3 6" xfId="60052" xr:uid="{00000000-0005-0000-0000-000016410000}"/>
    <cellStyle name="Input 2 3 4 3 4" xfId="10596" xr:uid="{00000000-0005-0000-0000-000017410000}"/>
    <cellStyle name="Input 2 3 4 3 4 2" xfId="22687" xr:uid="{00000000-0005-0000-0000-000018410000}"/>
    <cellStyle name="Input 2 3 4 3 4 3" xfId="22686" xr:uid="{00000000-0005-0000-0000-000019410000}"/>
    <cellStyle name="Input 2 3 4 3 4 4" xfId="50101" xr:uid="{00000000-0005-0000-0000-00001A410000}"/>
    <cellStyle name="Input 2 3 4 3 5" xfId="22677" xr:uid="{00000000-0005-0000-0000-00001B410000}"/>
    <cellStyle name="Input 2 3 4 3 6" xfId="19028" xr:uid="{00000000-0005-0000-0000-00001C410000}"/>
    <cellStyle name="Input 2 3 4 4" xfId="4486" xr:uid="{00000000-0005-0000-0000-00001D410000}"/>
    <cellStyle name="Input 2 3 4 4 2" xfId="7102" xr:uid="{00000000-0005-0000-0000-00001E410000}"/>
    <cellStyle name="Input 2 3 4 4 2 2" xfId="14080" xr:uid="{00000000-0005-0000-0000-00001F410000}"/>
    <cellStyle name="Input 2 3 4 4 2 2 2" xfId="22691" xr:uid="{00000000-0005-0000-0000-000020410000}"/>
    <cellStyle name="Input 2 3 4 4 2 2 3" xfId="22690" xr:uid="{00000000-0005-0000-0000-000021410000}"/>
    <cellStyle name="Input 2 3 4 4 2 2 4" xfId="53585" xr:uid="{00000000-0005-0000-0000-000022410000}"/>
    <cellStyle name="Input 2 3 4 4 2 3" xfId="22692" xr:uid="{00000000-0005-0000-0000-000023410000}"/>
    <cellStyle name="Input 2 3 4 4 2 4" xfId="22689" xr:uid="{00000000-0005-0000-0000-000024410000}"/>
    <cellStyle name="Input 2 3 4 4 2 5" xfId="46617" xr:uid="{00000000-0005-0000-0000-000025410000}"/>
    <cellStyle name="Input 2 3 4 4 2 6" xfId="59181" xr:uid="{00000000-0005-0000-0000-000026410000}"/>
    <cellStyle name="Input 2 3 4 4 3" xfId="8853" xr:uid="{00000000-0005-0000-0000-000027410000}"/>
    <cellStyle name="Input 2 3 4 4 3 2" xfId="15822" xr:uid="{00000000-0005-0000-0000-000028410000}"/>
    <cellStyle name="Input 2 3 4 4 3 2 2" xfId="22695" xr:uid="{00000000-0005-0000-0000-000029410000}"/>
    <cellStyle name="Input 2 3 4 4 3 2 3" xfId="22694" xr:uid="{00000000-0005-0000-0000-00002A410000}"/>
    <cellStyle name="Input 2 3 4 4 3 2 4" xfId="55327" xr:uid="{00000000-0005-0000-0000-00002B410000}"/>
    <cellStyle name="Input 2 3 4 4 3 3" xfId="22696" xr:uid="{00000000-0005-0000-0000-00002C410000}"/>
    <cellStyle name="Input 2 3 4 4 3 4" xfId="22693" xr:uid="{00000000-0005-0000-0000-00002D410000}"/>
    <cellStyle name="Input 2 3 4 4 3 5" xfId="48359" xr:uid="{00000000-0005-0000-0000-00002E410000}"/>
    <cellStyle name="Input 2 3 4 4 3 6" xfId="60923" xr:uid="{00000000-0005-0000-0000-00002F410000}"/>
    <cellStyle name="Input 2 3 4 4 4" xfId="11467" xr:uid="{00000000-0005-0000-0000-000030410000}"/>
    <cellStyle name="Input 2 3 4 4 4 2" xfId="22698" xr:uid="{00000000-0005-0000-0000-000031410000}"/>
    <cellStyle name="Input 2 3 4 4 4 3" xfId="22697" xr:uid="{00000000-0005-0000-0000-000032410000}"/>
    <cellStyle name="Input 2 3 4 4 4 4" xfId="50972" xr:uid="{00000000-0005-0000-0000-000033410000}"/>
    <cellStyle name="Input 2 3 4 4 5" xfId="22699" xr:uid="{00000000-0005-0000-0000-000034410000}"/>
    <cellStyle name="Input 2 3 4 4 6" xfId="22688" xr:uid="{00000000-0005-0000-0000-000035410000}"/>
    <cellStyle name="Input 2 3 4 4 7" xfId="44004" xr:uid="{00000000-0005-0000-0000-000036410000}"/>
    <cellStyle name="Input 2 3 4 4 8" xfId="56568" xr:uid="{00000000-0005-0000-0000-000037410000}"/>
    <cellStyle name="Input 2 3 4 5" xfId="5357" xr:uid="{00000000-0005-0000-0000-000038410000}"/>
    <cellStyle name="Input 2 3 4 5 2" xfId="12338" xr:uid="{00000000-0005-0000-0000-000039410000}"/>
    <cellStyle name="Input 2 3 4 5 2 2" xfId="22702" xr:uid="{00000000-0005-0000-0000-00003A410000}"/>
    <cellStyle name="Input 2 3 4 5 2 3" xfId="22701" xr:uid="{00000000-0005-0000-0000-00003B410000}"/>
    <cellStyle name="Input 2 3 4 5 2 4" xfId="51843" xr:uid="{00000000-0005-0000-0000-00003C410000}"/>
    <cellStyle name="Input 2 3 4 5 3" xfId="22703" xr:uid="{00000000-0005-0000-0000-00003D410000}"/>
    <cellStyle name="Input 2 3 4 5 4" xfId="22700" xr:uid="{00000000-0005-0000-0000-00003E410000}"/>
    <cellStyle name="Input 2 3 4 5 5" xfId="44875" xr:uid="{00000000-0005-0000-0000-00003F410000}"/>
    <cellStyle name="Input 2 3 4 5 6" xfId="57439" xr:uid="{00000000-0005-0000-0000-000040410000}"/>
    <cellStyle name="Input 2 3 4 6" xfId="9724" xr:uid="{00000000-0005-0000-0000-000041410000}"/>
    <cellStyle name="Input 2 3 4 6 2" xfId="22705" xr:uid="{00000000-0005-0000-0000-000042410000}"/>
    <cellStyle name="Input 2 3 4 6 3" xfId="22704" xr:uid="{00000000-0005-0000-0000-000043410000}"/>
    <cellStyle name="Input 2 3 4 6 4" xfId="49230" xr:uid="{00000000-0005-0000-0000-000044410000}"/>
    <cellStyle name="Input 2 3 4 7" xfId="22646" xr:uid="{00000000-0005-0000-0000-000045410000}"/>
    <cellStyle name="Input 2 3 4 8" xfId="16702" xr:uid="{00000000-0005-0000-0000-000046410000}"/>
    <cellStyle name="Input 2 3 5" xfId="2009" xr:uid="{00000000-0005-0000-0000-000047410000}"/>
    <cellStyle name="Input 2 3 5 2" xfId="2010" xr:uid="{00000000-0005-0000-0000-000048410000}"/>
    <cellStyle name="Input 2 3 5 2 2" xfId="3611" xr:uid="{00000000-0005-0000-0000-000049410000}"/>
    <cellStyle name="Input 2 3 5 2 2 2" xfId="6234" xr:uid="{00000000-0005-0000-0000-00004A410000}"/>
    <cellStyle name="Input 2 3 5 2 2 2 2" xfId="13212" xr:uid="{00000000-0005-0000-0000-00004B410000}"/>
    <cellStyle name="Input 2 3 5 2 2 2 2 2" xfId="22711" xr:uid="{00000000-0005-0000-0000-00004C410000}"/>
    <cellStyle name="Input 2 3 5 2 2 2 2 3" xfId="22710" xr:uid="{00000000-0005-0000-0000-00004D410000}"/>
    <cellStyle name="Input 2 3 5 2 2 2 2 4" xfId="52717" xr:uid="{00000000-0005-0000-0000-00004E410000}"/>
    <cellStyle name="Input 2 3 5 2 2 2 3" xfId="22712" xr:uid="{00000000-0005-0000-0000-00004F410000}"/>
    <cellStyle name="Input 2 3 5 2 2 2 4" xfId="22709" xr:uid="{00000000-0005-0000-0000-000050410000}"/>
    <cellStyle name="Input 2 3 5 2 2 2 5" xfId="45749" xr:uid="{00000000-0005-0000-0000-000051410000}"/>
    <cellStyle name="Input 2 3 5 2 2 2 6" xfId="58313" xr:uid="{00000000-0005-0000-0000-000052410000}"/>
    <cellStyle name="Input 2 3 5 2 2 3" xfId="7978" xr:uid="{00000000-0005-0000-0000-000053410000}"/>
    <cellStyle name="Input 2 3 5 2 2 3 2" xfId="14954" xr:uid="{00000000-0005-0000-0000-000054410000}"/>
    <cellStyle name="Input 2 3 5 2 2 3 2 2" xfId="22715" xr:uid="{00000000-0005-0000-0000-000055410000}"/>
    <cellStyle name="Input 2 3 5 2 2 3 2 3" xfId="22714" xr:uid="{00000000-0005-0000-0000-000056410000}"/>
    <cellStyle name="Input 2 3 5 2 2 3 2 4" xfId="54459" xr:uid="{00000000-0005-0000-0000-000057410000}"/>
    <cellStyle name="Input 2 3 5 2 2 3 3" xfId="22716" xr:uid="{00000000-0005-0000-0000-000058410000}"/>
    <cellStyle name="Input 2 3 5 2 2 3 4" xfId="22713" xr:uid="{00000000-0005-0000-0000-000059410000}"/>
    <cellStyle name="Input 2 3 5 2 2 3 5" xfId="47491" xr:uid="{00000000-0005-0000-0000-00005A410000}"/>
    <cellStyle name="Input 2 3 5 2 2 3 6" xfId="60055" xr:uid="{00000000-0005-0000-0000-00005B410000}"/>
    <cellStyle name="Input 2 3 5 2 2 4" xfId="10599" xr:uid="{00000000-0005-0000-0000-00005C410000}"/>
    <cellStyle name="Input 2 3 5 2 2 4 2" xfId="22718" xr:uid="{00000000-0005-0000-0000-00005D410000}"/>
    <cellStyle name="Input 2 3 5 2 2 4 3" xfId="22717" xr:uid="{00000000-0005-0000-0000-00005E410000}"/>
    <cellStyle name="Input 2 3 5 2 2 4 4" xfId="50104" xr:uid="{00000000-0005-0000-0000-00005F410000}"/>
    <cellStyle name="Input 2 3 5 2 2 5" xfId="22708" xr:uid="{00000000-0005-0000-0000-000060410000}"/>
    <cellStyle name="Input 2 3 5 2 2 6" xfId="18492" xr:uid="{00000000-0005-0000-0000-000061410000}"/>
    <cellStyle name="Input 2 3 5 2 3" xfId="4489" xr:uid="{00000000-0005-0000-0000-000062410000}"/>
    <cellStyle name="Input 2 3 5 2 3 2" xfId="7105" xr:uid="{00000000-0005-0000-0000-000063410000}"/>
    <cellStyle name="Input 2 3 5 2 3 2 2" xfId="14083" xr:uid="{00000000-0005-0000-0000-000064410000}"/>
    <cellStyle name="Input 2 3 5 2 3 2 2 2" xfId="22722" xr:uid="{00000000-0005-0000-0000-000065410000}"/>
    <cellStyle name="Input 2 3 5 2 3 2 2 3" xfId="22721" xr:uid="{00000000-0005-0000-0000-000066410000}"/>
    <cellStyle name="Input 2 3 5 2 3 2 2 4" xfId="53588" xr:uid="{00000000-0005-0000-0000-000067410000}"/>
    <cellStyle name="Input 2 3 5 2 3 2 3" xfId="22723" xr:uid="{00000000-0005-0000-0000-000068410000}"/>
    <cellStyle name="Input 2 3 5 2 3 2 4" xfId="22720" xr:uid="{00000000-0005-0000-0000-000069410000}"/>
    <cellStyle name="Input 2 3 5 2 3 2 5" xfId="46620" xr:uid="{00000000-0005-0000-0000-00006A410000}"/>
    <cellStyle name="Input 2 3 5 2 3 2 6" xfId="59184" xr:uid="{00000000-0005-0000-0000-00006B410000}"/>
    <cellStyle name="Input 2 3 5 2 3 3" xfId="8856" xr:uid="{00000000-0005-0000-0000-00006C410000}"/>
    <cellStyle name="Input 2 3 5 2 3 3 2" xfId="15825" xr:uid="{00000000-0005-0000-0000-00006D410000}"/>
    <cellStyle name="Input 2 3 5 2 3 3 2 2" xfId="22726" xr:uid="{00000000-0005-0000-0000-00006E410000}"/>
    <cellStyle name="Input 2 3 5 2 3 3 2 3" xfId="22725" xr:uid="{00000000-0005-0000-0000-00006F410000}"/>
    <cellStyle name="Input 2 3 5 2 3 3 2 4" xfId="55330" xr:uid="{00000000-0005-0000-0000-000070410000}"/>
    <cellStyle name="Input 2 3 5 2 3 3 3" xfId="22727" xr:uid="{00000000-0005-0000-0000-000071410000}"/>
    <cellStyle name="Input 2 3 5 2 3 3 4" xfId="22724" xr:uid="{00000000-0005-0000-0000-000072410000}"/>
    <cellStyle name="Input 2 3 5 2 3 3 5" xfId="48362" xr:uid="{00000000-0005-0000-0000-000073410000}"/>
    <cellStyle name="Input 2 3 5 2 3 3 6" xfId="60926" xr:uid="{00000000-0005-0000-0000-000074410000}"/>
    <cellStyle name="Input 2 3 5 2 3 4" xfId="11470" xr:uid="{00000000-0005-0000-0000-000075410000}"/>
    <cellStyle name="Input 2 3 5 2 3 4 2" xfId="22729" xr:uid="{00000000-0005-0000-0000-000076410000}"/>
    <cellStyle name="Input 2 3 5 2 3 4 3" xfId="22728" xr:uid="{00000000-0005-0000-0000-000077410000}"/>
    <cellStyle name="Input 2 3 5 2 3 4 4" xfId="50975" xr:uid="{00000000-0005-0000-0000-000078410000}"/>
    <cellStyle name="Input 2 3 5 2 3 5" xfId="22730" xr:uid="{00000000-0005-0000-0000-000079410000}"/>
    <cellStyle name="Input 2 3 5 2 3 6" xfId="22719" xr:uid="{00000000-0005-0000-0000-00007A410000}"/>
    <cellStyle name="Input 2 3 5 2 3 7" xfId="44007" xr:uid="{00000000-0005-0000-0000-00007B410000}"/>
    <cellStyle name="Input 2 3 5 2 3 8" xfId="56571" xr:uid="{00000000-0005-0000-0000-00007C410000}"/>
    <cellStyle name="Input 2 3 5 2 4" xfId="5360" xr:uid="{00000000-0005-0000-0000-00007D410000}"/>
    <cellStyle name="Input 2 3 5 2 4 2" xfId="12341" xr:uid="{00000000-0005-0000-0000-00007E410000}"/>
    <cellStyle name="Input 2 3 5 2 4 2 2" xfId="22733" xr:uid="{00000000-0005-0000-0000-00007F410000}"/>
    <cellStyle name="Input 2 3 5 2 4 2 3" xfId="22732" xr:uid="{00000000-0005-0000-0000-000080410000}"/>
    <cellStyle name="Input 2 3 5 2 4 2 4" xfId="51846" xr:uid="{00000000-0005-0000-0000-000081410000}"/>
    <cellStyle name="Input 2 3 5 2 4 3" xfId="22734" xr:uid="{00000000-0005-0000-0000-000082410000}"/>
    <cellStyle name="Input 2 3 5 2 4 4" xfId="22731" xr:uid="{00000000-0005-0000-0000-000083410000}"/>
    <cellStyle name="Input 2 3 5 2 4 5" xfId="44878" xr:uid="{00000000-0005-0000-0000-000084410000}"/>
    <cellStyle name="Input 2 3 5 2 4 6" xfId="57442" xr:uid="{00000000-0005-0000-0000-000085410000}"/>
    <cellStyle name="Input 2 3 5 2 5" xfId="9727" xr:uid="{00000000-0005-0000-0000-000086410000}"/>
    <cellStyle name="Input 2 3 5 2 5 2" xfId="22736" xr:uid="{00000000-0005-0000-0000-000087410000}"/>
    <cellStyle name="Input 2 3 5 2 5 3" xfId="22735" xr:uid="{00000000-0005-0000-0000-000088410000}"/>
    <cellStyle name="Input 2 3 5 2 5 4" xfId="49233" xr:uid="{00000000-0005-0000-0000-000089410000}"/>
    <cellStyle name="Input 2 3 5 2 6" xfId="22707" xr:uid="{00000000-0005-0000-0000-00008A410000}"/>
    <cellStyle name="Input 2 3 5 2 7" xfId="16705" xr:uid="{00000000-0005-0000-0000-00008B410000}"/>
    <cellStyle name="Input 2 3 5 3" xfId="3610" xr:uid="{00000000-0005-0000-0000-00008C410000}"/>
    <cellStyle name="Input 2 3 5 3 2" xfId="6233" xr:uid="{00000000-0005-0000-0000-00008D410000}"/>
    <cellStyle name="Input 2 3 5 3 2 2" xfId="13211" xr:uid="{00000000-0005-0000-0000-00008E410000}"/>
    <cellStyle name="Input 2 3 5 3 2 2 2" xfId="22740" xr:uid="{00000000-0005-0000-0000-00008F410000}"/>
    <cellStyle name="Input 2 3 5 3 2 2 3" xfId="22739" xr:uid="{00000000-0005-0000-0000-000090410000}"/>
    <cellStyle name="Input 2 3 5 3 2 2 4" xfId="52716" xr:uid="{00000000-0005-0000-0000-000091410000}"/>
    <cellStyle name="Input 2 3 5 3 2 3" xfId="22741" xr:uid="{00000000-0005-0000-0000-000092410000}"/>
    <cellStyle name="Input 2 3 5 3 2 4" xfId="22738" xr:uid="{00000000-0005-0000-0000-000093410000}"/>
    <cellStyle name="Input 2 3 5 3 2 5" xfId="45748" xr:uid="{00000000-0005-0000-0000-000094410000}"/>
    <cellStyle name="Input 2 3 5 3 2 6" xfId="58312" xr:uid="{00000000-0005-0000-0000-000095410000}"/>
    <cellStyle name="Input 2 3 5 3 3" xfId="7977" xr:uid="{00000000-0005-0000-0000-000096410000}"/>
    <cellStyle name="Input 2 3 5 3 3 2" xfId="14953" xr:uid="{00000000-0005-0000-0000-000097410000}"/>
    <cellStyle name="Input 2 3 5 3 3 2 2" xfId="22744" xr:uid="{00000000-0005-0000-0000-000098410000}"/>
    <cellStyle name="Input 2 3 5 3 3 2 3" xfId="22743" xr:uid="{00000000-0005-0000-0000-000099410000}"/>
    <cellStyle name="Input 2 3 5 3 3 2 4" xfId="54458" xr:uid="{00000000-0005-0000-0000-00009A410000}"/>
    <cellStyle name="Input 2 3 5 3 3 3" xfId="22745" xr:uid="{00000000-0005-0000-0000-00009B410000}"/>
    <cellStyle name="Input 2 3 5 3 3 4" xfId="22742" xr:uid="{00000000-0005-0000-0000-00009C410000}"/>
    <cellStyle name="Input 2 3 5 3 3 5" xfId="47490" xr:uid="{00000000-0005-0000-0000-00009D410000}"/>
    <cellStyle name="Input 2 3 5 3 3 6" xfId="60054" xr:uid="{00000000-0005-0000-0000-00009E410000}"/>
    <cellStyle name="Input 2 3 5 3 4" xfId="10598" xr:uid="{00000000-0005-0000-0000-00009F410000}"/>
    <cellStyle name="Input 2 3 5 3 4 2" xfId="22747" xr:uid="{00000000-0005-0000-0000-0000A0410000}"/>
    <cellStyle name="Input 2 3 5 3 4 3" xfId="22746" xr:uid="{00000000-0005-0000-0000-0000A1410000}"/>
    <cellStyle name="Input 2 3 5 3 4 4" xfId="50103" xr:uid="{00000000-0005-0000-0000-0000A2410000}"/>
    <cellStyle name="Input 2 3 5 3 5" xfId="22737" xr:uid="{00000000-0005-0000-0000-0000A3410000}"/>
    <cellStyle name="Input 2 3 5 3 6" xfId="18490" xr:uid="{00000000-0005-0000-0000-0000A4410000}"/>
    <cellStyle name="Input 2 3 5 4" xfId="4488" xr:uid="{00000000-0005-0000-0000-0000A5410000}"/>
    <cellStyle name="Input 2 3 5 4 2" xfId="7104" xr:uid="{00000000-0005-0000-0000-0000A6410000}"/>
    <cellStyle name="Input 2 3 5 4 2 2" xfId="14082" xr:uid="{00000000-0005-0000-0000-0000A7410000}"/>
    <cellStyle name="Input 2 3 5 4 2 2 2" xfId="22751" xr:uid="{00000000-0005-0000-0000-0000A8410000}"/>
    <cellStyle name="Input 2 3 5 4 2 2 3" xfId="22750" xr:uid="{00000000-0005-0000-0000-0000A9410000}"/>
    <cellStyle name="Input 2 3 5 4 2 2 4" xfId="53587" xr:uid="{00000000-0005-0000-0000-0000AA410000}"/>
    <cellStyle name="Input 2 3 5 4 2 3" xfId="22752" xr:uid="{00000000-0005-0000-0000-0000AB410000}"/>
    <cellStyle name="Input 2 3 5 4 2 4" xfId="22749" xr:uid="{00000000-0005-0000-0000-0000AC410000}"/>
    <cellStyle name="Input 2 3 5 4 2 5" xfId="46619" xr:uid="{00000000-0005-0000-0000-0000AD410000}"/>
    <cellStyle name="Input 2 3 5 4 2 6" xfId="59183" xr:uid="{00000000-0005-0000-0000-0000AE410000}"/>
    <cellStyle name="Input 2 3 5 4 3" xfId="8855" xr:uid="{00000000-0005-0000-0000-0000AF410000}"/>
    <cellStyle name="Input 2 3 5 4 3 2" xfId="15824" xr:uid="{00000000-0005-0000-0000-0000B0410000}"/>
    <cellStyle name="Input 2 3 5 4 3 2 2" xfId="22755" xr:uid="{00000000-0005-0000-0000-0000B1410000}"/>
    <cellStyle name="Input 2 3 5 4 3 2 3" xfId="22754" xr:uid="{00000000-0005-0000-0000-0000B2410000}"/>
    <cellStyle name="Input 2 3 5 4 3 2 4" xfId="55329" xr:uid="{00000000-0005-0000-0000-0000B3410000}"/>
    <cellStyle name="Input 2 3 5 4 3 3" xfId="22756" xr:uid="{00000000-0005-0000-0000-0000B4410000}"/>
    <cellStyle name="Input 2 3 5 4 3 4" xfId="22753" xr:uid="{00000000-0005-0000-0000-0000B5410000}"/>
    <cellStyle name="Input 2 3 5 4 3 5" xfId="48361" xr:uid="{00000000-0005-0000-0000-0000B6410000}"/>
    <cellStyle name="Input 2 3 5 4 3 6" xfId="60925" xr:uid="{00000000-0005-0000-0000-0000B7410000}"/>
    <cellStyle name="Input 2 3 5 4 4" xfId="11469" xr:uid="{00000000-0005-0000-0000-0000B8410000}"/>
    <cellStyle name="Input 2 3 5 4 4 2" xfId="22758" xr:uid="{00000000-0005-0000-0000-0000B9410000}"/>
    <cellStyle name="Input 2 3 5 4 4 3" xfId="22757" xr:uid="{00000000-0005-0000-0000-0000BA410000}"/>
    <cellStyle name="Input 2 3 5 4 4 4" xfId="50974" xr:uid="{00000000-0005-0000-0000-0000BB410000}"/>
    <cellStyle name="Input 2 3 5 4 5" xfId="22759" xr:uid="{00000000-0005-0000-0000-0000BC410000}"/>
    <cellStyle name="Input 2 3 5 4 6" xfId="22748" xr:uid="{00000000-0005-0000-0000-0000BD410000}"/>
    <cellStyle name="Input 2 3 5 4 7" xfId="44006" xr:uid="{00000000-0005-0000-0000-0000BE410000}"/>
    <cellStyle name="Input 2 3 5 4 8" xfId="56570" xr:uid="{00000000-0005-0000-0000-0000BF410000}"/>
    <cellStyle name="Input 2 3 5 5" xfId="5359" xr:uid="{00000000-0005-0000-0000-0000C0410000}"/>
    <cellStyle name="Input 2 3 5 5 2" xfId="12340" xr:uid="{00000000-0005-0000-0000-0000C1410000}"/>
    <cellStyle name="Input 2 3 5 5 2 2" xfId="22762" xr:uid="{00000000-0005-0000-0000-0000C2410000}"/>
    <cellStyle name="Input 2 3 5 5 2 3" xfId="22761" xr:uid="{00000000-0005-0000-0000-0000C3410000}"/>
    <cellStyle name="Input 2 3 5 5 2 4" xfId="51845" xr:uid="{00000000-0005-0000-0000-0000C4410000}"/>
    <cellStyle name="Input 2 3 5 5 3" xfId="22763" xr:uid="{00000000-0005-0000-0000-0000C5410000}"/>
    <cellStyle name="Input 2 3 5 5 4" xfId="22760" xr:uid="{00000000-0005-0000-0000-0000C6410000}"/>
    <cellStyle name="Input 2 3 5 5 5" xfId="44877" xr:uid="{00000000-0005-0000-0000-0000C7410000}"/>
    <cellStyle name="Input 2 3 5 5 6" xfId="57441" xr:uid="{00000000-0005-0000-0000-0000C8410000}"/>
    <cellStyle name="Input 2 3 5 6" xfId="9726" xr:uid="{00000000-0005-0000-0000-0000C9410000}"/>
    <cellStyle name="Input 2 3 5 6 2" xfId="22765" xr:uid="{00000000-0005-0000-0000-0000CA410000}"/>
    <cellStyle name="Input 2 3 5 6 3" xfId="22764" xr:uid="{00000000-0005-0000-0000-0000CB410000}"/>
    <cellStyle name="Input 2 3 5 6 4" xfId="49232" xr:uid="{00000000-0005-0000-0000-0000CC410000}"/>
    <cellStyle name="Input 2 3 5 7" xfId="22706" xr:uid="{00000000-0005-0000-0000-0000CD410000}"/>
    <cellStyle name="Input 2 3 5 8" xfId="16704" xr:uid="{00000000-0005-0000-0000-0000CE410000}"/>
    <cellStyle name="Input 2 3 6" xfId="2011" xr:uid="{00000000-0005-0000-0000-0000CF410000}"/>
    <cellStyle name="Input 2 3 6 2" xfId="2012" xr:uid="{00000000-0005-0000-0000-0000D0410000}"/>
    <cellStyle name="Input 2 3 6 2 2" xfId="3613" xr:uid="{00000000-0005-0000-0000-0000D1410000}"/>
    <cellStyle name="Input 2 3 6 2 2 2" xfId="6236" xr:uid="{00000000-0005-0000-0000-0000D2410000}"/>
    <cellStyle name="Input 2 3 6 2 2 2 2" xfId="13214" xr:uid="{00000000-0005-0000-0000-0000D3410000}"/>
    <cellStyle name="Input 2 3 6 2 2 2 2 2" xfId="22771" xr:uid="{00000000-0005-0000-0000-0000D4410000}"/>
    <cellStyle name="Input 2 3 6 2 2 2 2 3" xfId="22770" xr:uid="{00000000-0005-0000-0000-0000D5410000}"/>
    <cellStyle name="Input 2 3 6 2 2 2 2 4" xfId="52719" xr:uid="{00000000-0005-0000-0000-0000D6410000}"/>
    <cellStyle name="Input 2 3 6 2 2 2 3" xfId="22772" xr:uid="{00000000-0005-0000-0000-0000D7410000}"/>
    <cellStyle name="Input 2 3 6 2 2 2 4" xfId="22769" xr:uid="{00000000-0005-0000-0000-0000D8410000}"/>
    <cellStyle name="Input 2 3 6 2 2 2 5" xfId="45751" xr:uid="{00000000-0005-0000-0000-0000D9410000}"/>
    <cellStyle name="Input 2 3 6 2 2 2 6" xfId="58315" xr:uid="{00000000-0005-0000-0000-0000DA410000}"/>
    <cellStyle name="Input 2 3 6 2 2 3" xfId="7980" xr:uid="{00000000-0005-0000-0000-0000DB410000}"/>
    <cellStyle name="Input 2 3 6 2 2 3 2" xfId="14956" xr:uid="{00000000-0005-0000-0000-0000DC410000}"/>
    <cellStyle name="Input 2 3 6 2 2 3 2 2" xfId="22775" xr:uid="{00000000-0005-0000-0000-0000DD410000}"/>
    <cellStyle name="Input 2 3 6 2 2 3 2 3" xfId="22774" xr:uid="{00000000-0005-0000-0000-0000DE410000}"/>
    <cellStyle name="Input 2 3 6 2 2 3 2 4" xfId="54461" xr:uid="{00000000-0005-0000-0000-0000DF410000}"/>
    <cellStyle name="Input 2 3 6 2 2 3 3" xfId="22776" xr:uid="{00000000-0005-0000-0000-0000E0410000}"/>
    <cellStyle name="Input 2 3 6 2 2 3 4" xfId="22773" xr:uid="{00000000-0005-0000-0000-0000E1410000}"/>
    <cellStyle name="Input 2 3 6 2 2 3 5" xfId="47493" xr:uid="{00000000-0005-0000-0000-0000E2410000}"/>
    <cellStyle name="Input 2 3 6 2 2 3 6" xfId="60057" xr:uid="{00000000-0005-0000-0000-0000E3410000}"/>
    <cellStyle name="Input 2 3 6 2 2 4" xfId="10601" xr:uid="{00000000-0005-0000-0000-0000E4410000}"/>
    <cellStyle name="Input 2 3 6 2 2 4 2" xfId="22778" xr:uid="{00000000-0005-0000-0000-0000E5410000}"/>
    <cellStyle name="Input 2 3 6 2 2 4 3" xfId="22777" xr:uid="{00000000-0005-0000-0000-0000E6410000}"/>
    <cellStyle name="Input 2 3 6 2 2 4 4" xfId="50106" xr:uid="{00000000-0005-0000-0000-0000E7410000}"/>
    <cellStyle name="Input 2 3 6 2 2 5" xfId="22768" xr:uid="{00000000-0005-0000-0000-0000E8410000}"/>
    <cellStyle name="Input 2 3 6 2 2 6" xfId="18494" xr:uid="{00000000-0005-0000-0000-0000E9410000}"/>
    <cellStyle name="Input 2 3 6 2 3" xfId="4491" xr:uid="{00000000-0005-0000-0000-0000EA410000}"/>
    <cellStyle name="Input 2 3 6 2 3 2" xfId="7107" xr:uid="{00000000-0005-0000-0000-0000EB410000}"/>
    <cellStyle name="Input 2 3 6 2 3 2 2" xfId="14085" xr:uid="{00000000-0005-0000-0000-0000EC410000}"/>
    <cellStyle name="Input 2 3 6 2 3 2 2 2" xfId="22782" xr:uid="{00000000-0005-0000-0000-0000ED410000}"/>
    <cellStyle name="Input 2 3 6 2 3 2 2 3" xfId="22781" xr:uid="{00000000-0005-0000-0000-0000EE410000}"/>
    <cellStyle name="Input 2 3 6 2 3 2 2 4" xfId="53590" xr:uid="{00000000-0005-0000-0000-0000EF410000}"/>
    <cellStyle name="Input 2 3 6 2 3 2 3" xfId="22783" xr:uid="{00000000-0005-0000-0000-0000F0410000}"/>
    <cellStyle name="Input 2 3 6 2 3 2 4" xfId="22780" xr:uid="{00000000-0005-0000-0000-0000F1410000}"/>
    <cellStyle name="Input 2 3 6 2 3 2 5" xfId="46622" xr:uid="{00000000-0005-0000-0000-0000F2410000}"/>
    <cellStyle name="Input 2 3 6 2 3 2 6" xfId="59186" xr:uid="{00000000-0005-0000-0000-0000F3410000}"/>
    <cellStyle name="Input 2 3 6 2 3 3" xfId="8858" xr:uid="{00000000-0005-0000-0000-0000F4410000}"/>
    <cellStyle name="Input 2 3 6 2 3 3 2" xfId="15827" xr:uid="{00000000-0005-0000-0000-0000F5410000}"/>
    <cellStyle name="Input 2 3 6 2 3 3 2 2" xfId="22786" xr:uid="{00000000-0005-0000-0000-0000F6410000}"/>
    <cellStyle name="Input 2 3 6 2 3 3 2 3" xfId="22785" xr:uid="{00000000-0005-0000-0000-0000F7410000}"/>
    <cellStyle name="Input 2 3 6 2 3 3 2 4" xfId="55332" xr:uid="{00000000-0005-0000-0000-0000F8410000}"/>
    <cellStyle name="Input 2 3 6 2 3 3 3" xfId="22787" xr:uid="{00000000-0005-0000-0000-0000F9410000}"/>
    <cellStyle name="Input 2 3 6 2 3 3 4" xfId="22784" xr:uid="{00000000-0005-0000-0000-0000FA410000}"/>
    <cellStyle name="Input 2 3 6 2 3 3 5" xfId="48364" xr:uid="{00000000-0005-0000-0000-0000FB410000}"/>
    <cellStyle name="Input 2 3 6 2 3 3 6" xfId="60928" xr:uid="{00000000-0005-0000-0000-0000FC410000}"/>
    <cellStyle name="Input 2 3 6 2 3 4" xfId="11472" xr:uid="{00000000-0005-0000-0000-0000FD410000}"/>
    <cellStyle name="Input 2 3 6 2 3 4 2" xfId="22789" xr:uid="{00000000-0005-0000-0000-0000FE410000}"/>
    <cellStyle name="Input 2 3 6 2 3 4 3" xfId="22788" xr:uid="{00000000-0005-0000-0000-0000FF410000}"/>
    <cellStyle name="Input 2 3 6 2 3 4 4" xfId="50977" xr:uid="{00000000-0005-0000-0000-000000420000}"/>
    <cellStyle name="Input 2 3 6 2 3 5" xfId="22790" xr:uid="{00000000-0005-0000-0000-000001420000}"/>
    <cellStyle name="Input 2 3 6 2 3 6" xfId="22779" xr:uid="{00000000-0005-0000-0000-000002420000}"/>
    <cellStyle name="Input 2 3 6 2 3 7" xfId="44009" xr:uid="{00000000-0005-0000-0000-000003420000}"/>
    <cellStyle name="Input 2 3 6 2 3 8" xfId="56573" xr:uid="{00000000-0005-0000-0000-000004420000}"/>
    <cellStyle name="Input 2 3 6 2 4" xfId="5362" xr:uid="{00000000-0005-0000-0000-000005420000}"/>
    <cellStyle name="Input 2 3 6 2 4 2" xfId="12343" xr:uid="{00000000-0005-0000-0000-000006420000}"/>
    <cellStyle name="Input 2 3 6 2 4 2 2" xfId="22793" xr:uid="{00000000-0005-0000-0000-000007420000}"/>
    <cellStyle name="Input 2 3 6 2 4 2 3" xfId="22792" xr:uid="{00000000-0005-0000-0000-000008420000}"/>
    <cellStyle name="Input 2 3 6 2 4 2 4" xfId="51848" xr:uid="{00000000-0005-0000-0000-000009420000}"/>
    <cellStyle name="Input 2 3 6 2 4 3" xfId="22794" xr:uid="{00000000-0005-0000-0000-00000A420000}"/>
    <cellStyle name="Input 2 3 6 2 4 4" xfId="22791" xr:uid="{00000000-0005-0000-0000-00000B420000}"/>
    <cellStyle name="Input 2 3 6 2 4 5" xfId="44880" xr:uid="{00000000-0005-0000-0000-00000C420000}"/>
    <cellStyle name="Input 2 3 6 2 4 6" xfId="57444" xr:uid="{00000000-0005-0000-0000-00000D420000}"/>
    <cellStyle name="Input 2 3 6 2 5" xfId="9729" xr:uid="{00000000-0005-0000-0000-00000E420000}"/>
    <cellStyle name="Input 2 3 6 2 5 2" xfId="22796" xr:uid="{00000000-0005-0000-0000-00000F420000}"/>
    <cellStyle name="Input 2 3 6 2 5 3" xfId="22795" xr:uid="{00000000-0005-0000-0000-000010420000}"/>
    <cellStyle name="Input 2 3 6 2 5 4" xfId="49235" xr:uid="{00000000-0005-0000-0000-000011420000}"/>
    <cellStyle name="Input 2 3 6 2 6" xfId="22767" xr:uid="{00000000-0005-0000-0000-000012420000}"/>
    <cellStyle name="Input 2 3 6 2 7" xfId="16707" xr:uid="{00000000-0005-0000-0000-000013420000}"/>
    <cellStyle name="Input 2 3 6 3" xfId="3612" xr:uid="{00000000-0005-0000-0000-000014420000}"/>
    <cellStyle name="Input 2 3 6 3 2" xfId="6235" xr:uid="{00000000-0005-0000-0000-000015420000}"/>
    <cellStyle name="Input 2 3 6 3 2 2" xfId="13213" xr:uid="{00000000-0005-0000-0000-000016420000}"/>
    <cellStyle name="Input 2 3 6 3 2 2 2" xfId="22800" xr:uid="{00000000-0005-0000-0000-000017420000}"/>
    <cellStyle name="Input 2 3 6 3 2 2 3" xfId="22799" xr:uid="{00000000-0005-0000-0000-000018420000}"/>
    <cellStyle name="Input 2 3 6 3 2 2 4" xfId="52718" xr:uid="{00000000-0005-0000-0000-000019420000}"/>
    <cellStyle name="Input 2 3 6 3 2 3" xfId="22801" xr:uid="{00000000-0005-0000-0000-00001A420000}"/>
    <cellStyle name="Input 2 3 6 3 2 4" xfId="22798" xr:uid="{00000000-0005-0000-0000-00001B420000}"/>
    <cellStyle name="Input 2 3 6 3 2 5" xfId="45750" xr:uid="{00000000-0005-0000-0000-00001C420000}"/>
    <cellStyle name="Input 2 3 6 3 2 6" xfId="58314" xr:uid="{00000000-0005-0000-0000-00001D420000}"/>
    <cellStyle name="Input 2 3 6 3 3" xfId="7979" xr:uid="{00000000-0005-0000-0000-00001E420000}"/>
    <cellStyle name="Input 2 3 6 3 3 2" xfId="14955" xr:uid="{00000000-0005-0000-0000-00001F420000}"/>
    <cellStyle name="Input 2 3 6 3 3 2 2" xfId="22804" xr:uid="{00000000-0005-0000-0000-000020420000}"/>
    <cellStyle name="Input 2 3 6 3 3 2 3" xfId="22803" xr:uid="{00000000-0005-0000-0000-000021420000}"/>
    <cellStyle name="Input 2 3 6 3 3 2 4" xfId="54460" xr:uid="{00000000-0005-0000-0000-000022420000}"/>
    <cellStyle name="Input 2 3 6 3 3 3" xfId="22805" xr:uid="{00000000-0005-0000-0000-000023420000}"/>
    <cellStyle name="Input 2 3 6 3 3 4" xfId="22802" xr:uid="{00000000-0005-0000-0000-000024420000}"/>
    <cellStyle name="Input 2 3 6 3 3 5" xfId="47492" xr:uid="{00000000-0005-0000-0000-000025420000}"/>
    <cellStyle name="Input 2 3 6 3 3 6" xfId="60056" xr:uid="{00000000-0005-0000-0000-000026420000}"/>
    <cellStyle name="Input 2 3 6 3 4" xfId="10600" xr:uid="{00000000-0005-0000-0000-000027420000}"/>
    <cellStyle name="Input 2 3 6 3 4 2" xfId="22807" xr:uid="{00000000-0005-0000-0000-000028420000}"/>
    <cellStyle name="Input 2 3 6 3 4 3" xfId="22806" xr:uid="{00000000-0005-0000-0000-000029420000}"/>
    <cellStyle name="Input 2 3 6 3 4 4" xfId="50105" xr:uid="{00000000-0005-0000-0000-00002A420000}"/>
    <cellStyle name="Input 2 3 6 3 5" xfId="22797" xr:uid="{00000000-0005-0000-0000-00002B420000}"/>
    <cellStyle name="Input 2 3 6 3 6" xfId="18493" xr:uid="{00000000-0005-0000-0000-00002C420000}"/>
    <cellStyle name="Input 2 3 6 4" xfId="4490" xr:uid="{00000000-0005-0000-0000-00002D420000}"/>
    <cellStyle name="Input 2 3 6 4 2" xfId="7106" xr:uid="{00000000-0005-0000-0000-00002E420000}"/>
    <cellStyle name="Input 2 3 6 4 2 2" xfId="14084" xr:uid="{00000000-0005-0000-0000-00002F420000}"/>
    <cellStyle name="Input 2 3 6 4 2 2 2" xfId="22811" xr:uid="{00000000-0005-0000-0000-000030420000}"/>
    <cellStyle name="Input 2 3 6 4 2 2 3" xfId="22810" xr:uid="{00000000-0005-0000-0000-000031420000}"/>
    <cellStyle name="Input 2 3 6 4 2 2 4" xfId="53589" xr:uid="{00000000-0005-0000-0000-000032420000}"/>
    <cellStyle name="Input 2 3 6 4 2 3" xfId="22812" xr:uid="{00000000-0005-0000-0000-000033420000}"/>
    <cellStyle name="Input 2 3 6 4 2 4" xfId="22809" xr:uid="{00000000-0005-0000-0000-000034420000}"/>
    <cellStyle name="Input 2 3 6 4 2 5" xfId="46621" xr:uid="{00000000-0005-0000-0000-000035420000}"/>
    <cellStyle name="Input 2 3 6 4 2 6" xfId="59185" xr:uid="{00000000-0005-0000-0000-000036420000}"/>
    <cellStyle name="Input 2 3 6 4 3" xfId="8857" xr:uid="{00000000-0005-0000-0000-000037420000}"/>
    <cellStyle name="Input 2 3 6 4 3 2" xfId="15826" xr:uid="{00000000-0005-0000-0000-000038420000}"/>
    <cellStyle name="Input 2 3 6 4 3 2 2" xfId="22815" xr:uid="{00000000-0005-0000-0000-000039420000}"/>
    <cellStyle name="Input 2 3 6 4 3 2 3" xfId="22814" xr:uid="{00000000-0005-0000-0000-00003A420000}"/>
    <cellStyle name="Input 2 3 6 4 3 2 4" xfId="55331" xr:uid="{00000000-0005-0000-0000-00003B420000}"/>
    <cellStyle name="Input 2 3 6 4 3 3" xfId="22816" xr:uid="{00000000-0005-0000-0000-00003C420000}"/>
    <cellStyle name="Input 2 3 6 4 3 4" xfId="22813" xr:uid="{00000000-0005-0000-0000-00003D420000}"/>
    <cellStyle name="Input 2 3 6 4 3 5" xfId="48363" xr:uid="{00000000-0005-0000-0000-00003E420000}"/>
    <cellStyle name="Input 2 3 6 4 3 6" xfId="60927" xr:uid="{00000000-0005-0000-0000-00003F420000}"/>
    <cellStyle name="Input 2 3 6 4 4" xfId="11471" xr:uid="{00000000-0005-0000-0000-000040420000}"/>
    <cellStyle name="Input 2 3 6 4 4 2" xfId="22818" xr:uid="{00000000-0005-0000-0000-000041420000}"/>
    <cellStyle name="Input 2 3 6 4 4 3" xfId="22817" xr:uid="{00000000-0005-0000-0000-000042420000}"/>
    <cellStyle name="Input 2 3 6 4 4 4" xfId="50976" xr:uid="{00000000-0005-0000-0000-000043420000}"/>
    <cellStyle name="Input 2 3 6 4 5" xfId="22819" xr:uid="{00000000-0005-0000-0000-000044420000}"/>
    <cellStyle name="Input 2 3 6 4 6" xfId="22808" xr:uid="{00000000-0005-0000-0000-000045420000}"/>
    <cellStyle name="Input 2 3 6 4 7" xfId="44008" xr:uid="{00000000-0005-0000-0000-000046420000}"/>
    <cellStyle name="Input 2 3 6 4 8" xfId="56572" xr:uid="{00000000-0005-0000-0000-000047420000}"/>
    <cellStyle name="Input 2 3 6 5" xfId="5361" xr:uid="{00000000-0005-0000-0000-000048420000}"/>
    <cellStyle name="Input 2 3 6 5 2" xfId="12342" xr:uid="{00000000-0005-0000-0000-000049420000}"/>
    <cellStyle name="Input 2 3 6 5 2 2" xfId="22822" xr:uid="{00000000-0005-0000-0000-00004A420000}"/>
    <cellStyle name="Input 2 3 6 5 2 3" xfId="22821" xr:uid="{00000000-0005-0000-0000-00004B420000}"/>
    <cellStyle name="Input 2 3 6 5 2 4" xfId="51847" xr:uid="{00000000-0005-0000-0000-00004C420000}"/>
    <cellStyle name="Input 2 3 6 5 3" xfId="22823" xr:uid="{00000000-0005-0000-0000-00004D420000}"/>
    <cellStyle name="Input 2 3 6 5 4" xfId="22820" xr:uid="{00000000-0005-0000-0000-00004E420000}"/>
    <cellStyle name="Input 2 3 6 5 5" xfId="44879" xr:uid="{00000000-0005-0000-0000-00004F420000}"/>
    <cellStyle name="Input 2 3 6 5 6" xfId="57443" xr:uid="{00000000-0005-0000-0000-000050420000}"/>
    <cellStyle name="Input 2 3 6 6" xfId="9728" xr:uid="{00000000-0005-0000-0000-000051420000}"/>
    <cellStyle name="Input 2 3 6 6 2" xfId="22825" xr:uid="{00000000-0005-0000-0000-000052420000}"/>
    <cellStyle name="Input 2 3 6 6 3" xfId="22824" xr:uid="{00000000-0005-0000-0000-000053420000}"/>
    <cellStyle name="Input 2 3 6 6 4" xfId="49234" xr:uid="{00000000-0005-0000-0000-000054420000}"/>
    <cellStyle name="Input 2 3 6 7" xfId="22766" xr:uid="{00000000-0005-0000-0000-000055420000}"/>
    <cellStyle name="Input 2 3 6 8" xfId="16706" xr:uid="{00000000-0005-0000-0000-000056420000}"/>
    <cellStyle name="Input 2 3 7" xfId="2013" xr:uid="{00000000-0005-0000-0000-000057420000}"/>
    <cellStyle name="Input 2 3 7 2" xfId="3614" xr:uid="{00000000-0005-0000-0000-000058420000}"/>
    <cellStyle name="Input 2 3 7 2 2" xfId="6237" xr:uid="{00000000-0005-0000-0000-000059420000}"/>
    <cellStyle name="Input 2 3 7 2 2 2" xfId="13215" xr:uid="{00000000-0005-0000-0000-00005A420000}"/>
    <cellStyle name="Input 2 3 7 2 2 2 2" xfId="22830" xr:uid="{00000000-0005-0000-0000-00005B420000}"/>
    <cellStyle name="Input 2 3 7 2 2 2 3" xfId="22829" xr:uid="{00000000-0005-0000-0000-00005C420000}"/>
    <cellStyle name="Input 2 3 7 2 2 2 4" xfId="52720" xr:uid="{00000000-0005-0000-0000-00005D420000}"/>
    <cellStyle name="Input 2 3 7 2 2 3" xfId="22831" xr:uid="{00000000-0005-0000-0000-00005E420000}"/>
    <cellStyle name="Input 2 3 7 2 2 4" xfId="22828" xr:uid="{00000000-0005-0000-0000-00005F420000}"/>
    <cellStyle name="Input 2 3 7 2 2 5" xfId="45752" xr:uid="{00000000-0005-0000-0000-000060420000}"/>
    <cellStyle name="Input 2 3 7 2 2 6" xfId="58316" xr:uid="{00000000-0005-0000-0000-000061420000}"/>
    <cellStyle name="Input 2 3 7 2 3" xfId="7981" xr:uid="{00000000-0005-0000-0000-000062420000}"/>
    <cellStyle name="Input 2 3 7 2 3 2" xfId="14957" xr:uid="{00000000-0005-0000-0000-000063420000}"/>
    <cellStyle name="Input 2 3 7 2 3 2 2" xfId="22834" xr:uid="{00000000-0005-0000-0000-000064420000}"/>
    <cellStyle name="Input 2 3 7 2 3 2 3" xfId="22833" xr:uid="{00000000-0005-0000-0000-000065420000}"/>
    <cellStyle name="Input 2 3 7 2 3 2 4" xfId="54462" xr:uid="{00000000-0005-0000-0000-000066420000}"/>
    <cellStyle name="Input 2 3 7 2 3 3" xfId="22835" xr:uid="{00000000-0005-0000-0000-000067420000}"/>
    <cellStyle name="Input 2 3 7 2 3 4" xfId="22832" xr:uid="{00000000-0005-0000-0000-000068420000}"/>
    <cellStyle name="Input 2 3 7 2 3 5" xfId="47494" xr:uid="{00000000-0005-0000-0000-000069420000}"/>
    <cellStyle name="Input 2 3 7 2 3 6" xfId="60058" xr:uid="{00000000-0005-0000-0000-00006A420000}"/>
    <cellStyle name="Input 2 3 7 2 4" xfId="10602" xr:uid="{00000000-0005-0000-0000-00006B420000}"/>
    <cellStyle name="Input 2 3 7 2 4 2" xfId="22837" xr:uid="{00000000-0005-0000-0000-00006C420000}"/>
    <cellStyle name="Input 2 3 7 2 4 3" xfId="22836" xr:uid="{00000000-0005-0000-0000-00006D420000}"/>
    <cellStyle name="Input 2 3 7 2 4 4" xfId="50107" xr:uid="{00000000-0005-0000-0000-00006E420000}"/>
    <cellStyle name="Input 2 3 7 2 5" xfId="22827" xr:uid="{00000000-0005-0000-0000-00006F420000}"/>
    <cellStyle name="Input 2 3 7 2 6" xfId="19031" xr:uid="{00000000-0005-0000-0000-000070420000}"/>
    <cellStyle name="Input 2 3 7 3" xfId="4492" xr:uid="{00000000-0005-0000-0000-000071420000}"/>
    <cellStyle name="Input 2 3 7 3 2" xfId="7108" xr:uid="{00000000-0005-0000-0000-000072420000}"/>
    <cellStyle name="Input 2 3 7 3 2 2" xfId="14086" xr:uid="{00000000-0005-0000-0000-000073420000}"/>
    <cellStyle name="Input 2 3 7 3 2 2 2" xfId="22841" xr:uid="{00000000-0005-0000-0000-000074420000}"/>
    <cellStyle name="Input 2 3 7 3 2 2 3" xfId="22840" xr:uid="{00000000-0005-0000-0000-000075420000}"/>
    <cellStyle name="Input 2 3 7 3 2 2 4" xfId="53591" xr:uid="{00000000-0005-0000-0000-000076420000}"/>
    <cellStyle name="Input 2 3 7 3 2 3" xfId="22842" xr:uid="{00000000-0005-0000-0000-000077420000}"/>
    <cellStyle name="Input 2 3 7 3 2 4" xfId="22839" xr:uid="{00000000-0005-0000-0000-000078420000}"/>
    <cellStyle name="Input 2 3 7 3 2 5" xfId="46623" xr:uid="{00000000-0005-0000-0000-000079420000}"/>
    <cellStyle name="Input 2 3 7 3 2 6" xfId="59187" xr:uid="{00000000-0005-0000-0000-00007A420000}"/>
    <cellStyle name="Input 2 3 7 3 3" xfId="8859" xr:uid="{00000000-0005-0000-0000-00007B420000}"/>
    <cellStyle name="Input 2 3 7 3 3 2" xfId="15828" xr:uid="{00000000-0005-0000-0000-00007C420000}"/>
    <cellStyle name="Input 2 3 7 3 3 2 2" xfId="22845" xr:uid="{00000000-0005-0000-0000-00007D420000}"/>
    <cellStyle name="Input 2 3 7 3 3 2 3" xfId="22844" xr:uid="{00000000-0005-0000-0000-00007E420000}"/>
    <cellStyle name="Input 2 3 7 3 3 2 4" xfId="55333" xr:uid="{00000000-0005-0000-0000-00007F420000}"/>
    <cellStyle name="Input 2 3 7 3 3 3" xfId="22846" xr:uid="{00000000-0005-0000-0000-000080420000}"/>
    <cellStyle name="Input 2 3 7 3 3 4" xfId="22843" xr:uid="{00000000-0005-0000-0000-000081420000}"/>
    <cellStyle name="Input 2 3 7 3 3 5" xfId="48365" xr:uid="{00000000-0005-0000-0000-000082420000}"/>
    <cellStyle name="Input 2 3 7 3 3 6" xfId="60929" xr:uid="{00000000-0005-0000-0000-000083420000}"/>
    <cellStyle name="Input 2 3 7 3 4" xfId="11473" xr:uid="{00000000-0005-0000-0000-000084420000}"/>
    <cellStyle name="Input 2 3 7 3 4 2" xfId="22848" xr:uid="{00000000-0005-0000-0000-000085420000}"/>
    <cellStyle name="Input 2 3 7 3 4 3" xfId="22847" xr:uid="{00000000-0005-0000-0000-000086420000}"/>
    <cellStyle name="Input 2 3 7 3 4 4" xfId="50978" xr:uid="{00000000-0005-0000-0000-000087420000}"/>
    <cellStyle name="Input 2 3 7 3 5" xfId="22849" xr:uid="{00000000-0005-0000-0000-000088420000}"/>
    <cellStyle name="Input 2 3 7 3 6" xfId="22838" xr:uid="{00000000-0005-0000-0000-000089420000}"/>
    <cellStyle name="Input 2 3 7 3 7" xfId="44010" xr:uid="{00000000-0005-0000-0000-00008A420000}"/>
    <cellStyle name="Input 2 3 7 3 8" xfId="56574" xr:uid="{00000000-0005-0000-0000-00008B420000}"/>
    <cellStyle name="Input 2 3 7 4" xfId="5363" xr:uid="{00000000-0005-0000-0000-00008C420000}"/>
    <cellStyle name="Input 2 3 7 4 2" xfId="12344" xr:uid="{00000000-0005-0000-0000-00008D420000}"/>
    <cellStyle name="Input 2 3 7 4 2 2" xfId="22852" xr:uid="{00000000-0005-0000-0000-00008E420000}"/>
    <cellStyle name="Input 2 3 7 4 2 3" xfId="22851" xr:uid="{00000000-0005-0000-0000-00008F420000}"/>
    <cellStyle name="Input 2 3 7 4 2 4" xfId="51849" xr:uid="{00000000-0005-0000-0000-000090420000}"/>
    <cellStyle name="Input 2 3 7 4 3" xfId="22853" xr:uid="{00000000-0005-0000-0000-000091420000}"/>
    <cellStyle name="Input 2 3 7 4 4" xfId="22850" xr:uid="{00000000-0005-0000-0000-000092420000}"/>
    <cellStyle name="Input 2 3 7 4 5" xfId="44881" xr:uid="{00000000-0005-0000-0000-000093420000}"/>
    <cellStyle name="Input 2 3 7 4 6" xfId="57445" xr:uid="{00000000-0005-0000-0000-000094420000}"/>
    <cellStyle name="Input 2 3 7 5" xfId="9730" xr:uid="{00000000-0005-0000-0000-000095420000}"/>
    <cellStyle name="Input 2 3 7 5 2" xfId="22855" xr:uid="{00000000-0005-0000-0000-000096420000}"/>
    <cellStyle name="Input 2 3 7 5 3" xfId="22854" xr:uid="{00000000-0005-0000-0000-000097420000}"/>
    <cellStyle name="Input 2 3 7 5 4" xfId="49236" xr:uid="{00000000-0005-0000-0000-000098420000}"/>
    <cellStyle name="Input 2 3 7 6" xfId="22826" xr:uid="{00000000-0005-0000-0000-000099420000}"/>
    <cellStyle name="Input 2 3 7 7" xfId="16708" xr:uid="{00000000-0005-0000-0000-00009A420000}"/>
    <cellStyle name="Input 2 3 8" xfId="2014" xr:uid="{00000000-0005-0000-0000-00009B420000}"/>
    <cellStyle name="Input 2 3 8 2" xfId="3615" xr:uid="{00000000-0005-0000-0000-00009C420000}"/>
    <cellStyle name="Input 2 3 8 2 2" xfId="6238" xr:uid="{00000000-0005-0000-0000-00009D420000}"/>
    <cellStyle name="Input 2 3 8 2 2 2" xfId="13216" xr:uid="{00000000-0005-0000-0000-00009E420000}"/>
    <cellStyle name="Input 2 3 8 2 2 2 2" xfId="22860" xr:uid="{00000000-0005-0000-0000-00009F420000}"/>
    <cellStyle name="Input 2 3 8 2 2 2 3" xfId="22859" xr:uid="{00000000-0005-0000-0000-0000A0420000}"/>
    <cellStyle name="Input 2 3 8 2 2 2 4" xfId="52721" xr:uid="{00000000-0005-0000-0000-0000A1420000}"/>
    <cellStyle name="Input 2 3 8 2 2 3" xfId="22861" xr:uid="{00000000-0005-0000-0000-0000A2420000}"/>
    <cellStyle name="Input 2 3 8 2 2 4" xfId="22858" xr:uid="{00000000-0005-0000-0000-0000A3420000}"/>
    <cellStyle name="Input 2 3 8 2 2 5" xfId="45753" xr:uid="{00000000-0005-0000-0000-0000A4420000}"/>
    <cellStyle name="Input 2 3 8 2 2 6" xfId="58317" xr:uid="{00000000-0005-0000-0000-0000A5420000}"/>
    <cellStyle name="Input 2 3 8 2 3" xfId="7982" xr:uid="{00000000-0005-0000-0000-0000A6420000}"/>
    <cellStyle name="Input 2 3 8 2 3 2" xfId="14958" xr:uid="{00000000-0005-0000-0000-0000A7420000}"/>
    <cellStyle name="Input 2 3 8 2 3 2 2" xfId="22864" xr:uid="{00000000-0005-0000-0000-0000A8420000}"/>
    <cellStyle name="Input 2 3 8 2 3 2 3" xfId="22863" xr:uid="{00000000-0005-0000-0000-0000A9420000}"/>
    <cellStyle name="Input 2 3 8 2 3 2 4" xfId="54463" xr:uid="{00000000-0005-0000-0000-0000AA420000}"/>
    <cellStyle name="Input 2 3 8 2 3 3" xfId="22865" xr:uid="{00000000-0005-0000-0000-0000AB420000}"/>
    <cellStyle name="Input 2 3 8 2 3 4" xfId="22862" xr:uid="{00000000-0005-0000-0000-0000AC420000}"/>
    <cellStyle name="Input 2 3 8 2 3 5" xfId="47495" xr:uid="{00000000-0005-0000-0000-0000AD420000}"/>
    <cellStyle name="Input 2 3 8 2 3 6" xfId="60059" xr:uid="{00000000-0005-0000-0000-0000AE420000}"/>
    <cellStyle name="Input 2 3 8 2 4" xfId="10603" xr:uid="{00000000-0005-0000-0000-0000AF420000}"/>
    <cellStyle name="Input 2 3 8 2 4 2" xfId="22867" xr:uid="{00000000-0005-0000-0000-0000B0420000}"/>
    <cellStyle name="Input 2 3 8 2 4 3" xfId="22866" xr:uid="{00000000-0005-0000-0000-0000B1420000}"/>
    <cellStyle name="Input 2 3 8 2 4 4" xfId="50108" xr:uid="{00000000-0005-0000-0000-0000B2420000}"/>
    <cellStyle name="Input 2 3 8 2 5" xfId="22857" xr:uid="{00000000-0005-0000-0000-0000B3420000}"/>
    <cellStyle name="Input 2 3 8 2 6" xfId="19033" xr:uid="{00000000-0005-0000-0000-0000B4420000}"/>
    <cellStyle name="Input 2 3 8 3" xfId="4493" xr:uid="{00000000-0005-0000-0000-0000B5420000}"/>
    <cellStyle name="Input 2 3 8 3 2" xfId="7109" xr:uid="{00000000-0005-0000-0000-0000B6420000}"/>
    <cellStyle name="Input 2 3 8 3 2 2" xfId="14087" xr:uid="{00000000-0005-0000-0000-0000B7420000}"/>
    <cellStyle name="Input 2 3 8 3 2 2 2" xfId="22871" xr:uid="{00000000-0005-0000-0000-0000B8420000}"/>
    <cellStyle name="Input 2 3 8 3 2 2 3" xfId="22870" xr:uid="{00000000-0005-0000-0000-0000B9420000}"/>
    <cellStyle name="Input 2 3 8 3 2 2 4" xfId="53592" xr:uid="{00000000-0005-0000-0000-0000BA420000}"/>
    <cellStyle name="Input 2 3 8 3 2 3" xfId="22872" xr:uid="{00000000-0005-0000-0000-0000BB420000}"/>
    <cellStyle name="Input 2 3 8 3 2 4" xfId="22869" xr:uid="{00000000-0005-0000-0000-0000BC420000}"/>
    <cellStyle name="Input 2 3 8 3 2 5" xfId="46624" xr:uid="{00000000-0005-0000-0000-0000BD420000}"/>
    <cellStyle name="Input 2 3 8 3 2 6" xfId="59188" xr:uid="{00000000-0005-0000-0000-0000BE420000}"/>
    <cellStyle name="Input 2 3 8 3 3" xfId="8860" xr:uid="{00000000-0005-0000-0000-0000BF420000}"/>
    <cellStyle name="Input 2 3 8 3 3 2" xfId="15829" xr:uid="{00000000-0005-0000-0000-0000C0420000}"/>
    <cellStyle name="Input 2 3 8 3 3 2 2" xfId="22875" xr:uid="{00000000-0005-0000-0000-0000C1420000}"/>
    <cellStyle name="Input 2 3 8 3 3 2 3" xfId="22874" xr:uid="{00000000-0005-0000-0000-0000C2420000}"/>
    <cellStyle name="Input 2 3 8 3 3 2 4" xfId="55334" xr:uid="{00000000-0005-0000-0000-0000C3420000}"/>
    <cellStyle name="Input 2 3 8 3 3 3" xfId="22876" xr:uid="{00000000-0005-0000-0000-0000C4420000}"/>
    <cellStyle name="Input 2 3 8 3 3 4" xfId="22873" xr:uid="{00000000-0005-0000-0000-0000C5420000}"/>
    <cellStyle name="Input 2 3 8 3 3 5" xfId="48366" xr:uid="{00000000-0005-0000-0000-0000C6420000}"/>
    <cellStyle name="Input 2 3 8 3 3 6" xfId="60930" xr:uid="{00000000-0005-0000-0000-0000C7420000}"/>
    <cellStyle name="Input 2 3 8 3 4" xfId="11474" xr:uid="{00000000-0005-0000-0000-0000C8420000}"/>
    <cellStyle name="Input 2 3 8 3 4 2" xfId="22878" xr:uid="{00000000-0005-0000-0000-0000C9420000}"/>
    <cellStyle name="Input 2 3 8 3 4 3" xfId="22877" xr:uid="{00000000-0005-0000-0000-0000CA420000}"/>
    <cellStyle name="Input 2 3 8 3 4 4" xfId="50979" xr:uid="{00000000-0005-0000-0000-0000CB420000}"/>
    <cellStyle name="Input 2 3 8 3 5" xfId="22879" xr:uid="{00000000-0005-0000-0000-0000CC420000}"/>
    <cellStyle name="Input 2 3 8 3 6" xfId="22868" xr:uid="{00000000-0005-0000-0000-0000CD420000}"/>
    <cellStyle name="Input 2 3 8 3 7" xfId="44011" xr:uid="{00000000-0005-0000-0000-0000CE420000}"/>
    <cellStyle name="Input 2 3 8 3 8" xfId="56575" xr:uid="{00000000-0005-0000-0000-0000CF420000}"/>
    <cellStyle name="Input 2 3 8 4" xfId="5364" xr:uid="{00000000-0005-0000-0000-0000D0420000}"/>
    <cellStyle name="Input 2 3 8 4 2" xfId="12345" xr:uid="{00000000-0005-0000-0000-0000D1420000}"/>
    <cellStyle name="Input 2 3 8 4 2 2" xfId="22882" xr:uid="{00000000-0005-0000-0000-0000D2420000}"/>
    <cellStyle name="Input 2 3 8 4 2 3" xfId="22881" xr:uid="{00000000-0005-0000-0000-0000D3420000}"/>
    <cellStyle name="Input 2 3 8 4 2 4" xfId="51850" xr:uid="{00000000-0005-0000-0000-0000D4420000}"/>
    <cellStyle name="Input 2 3 8 4 3" xfId="22883" xr:uid="{00000000-0005-0000-0000-0000D5420000}"/>
    <cellStyle name="Input 2 3 8 4 4" xfId="22880" xr:uid="{00000000-0005-0000-0000-0000D6420000}"/>
    <cellStyle name="Input 2 3 8 4 5" xfId="44882" xr:uid="{00000000-0005-0000-0000-0000D7420000}"/>
    <cellStyle name="Input 2 3 8 4 6" xfId="57446" xr:uid="{00000000-0005-0000-0000-0000D8420000}"/>
    <cellStyle name="Input 2 3 8 5" xfId="9731" xr:uid="{00000000-0005-0000-0000-0000D9420000}"/>
    <cellStyle name="Input 2 3 8 5 2" xfId="22885" xr:uid="{00000000-0005-0000-0000-0000DA420000}"/>
    <cellStyle name="Input 2 3 8 5 3" xfId="22884" xr:uid="{00000000-0005-0000-0000-0000DB420000}"/>
    <cellStyle name="Input 2 3 8 5 4" xfId="49237" xr:uid="{00000000-0005-0000-0000-0000DC420000}"/>
    <cellStyle name="Input 2 3 8 6" xfId="22856" xr:uid="{00000000-0005-0000-0000-0000DD420000}"/>
    <cellStyle name="Input 2 3 8 7" xfId="16709" xr:uid="{00000000-0005-0000-0000-0000DE420000}"/>
    <cellStyle name="Input 2 3 9" xfId="2015" xr:uid="{00000000-0005-0000-0000-0000DF420000}"/>
    <cellStyle name="Input 2 3 9 2" xfId="3616" xr:uid="{00000000-0005-0000-0000-0000E0420000}"/>
    <cellStyle name="Input 2 3 9 2 2" xfId="6239" xr:uid="{00000000-0005-0000-0000-0000E1420000}"/>
    <cellStyle name="Input 2 3 9 2 2 2" xfId="13217" xr:uid="{00000000-0005-0000-0000-0000E2420000}"/>
    <cellStyle name="Input 2 3 9 2 2 2 2" xfId="22890" xr:uid="{00000000-0005-0000-0000-0000E3420000}"/>
    <cellStyle name="Input 2 3 9 2 2 2 3" xfId="22889" xr:uid="{00000000-0005-0000-0000-0000E4420000}"/>
    <cellStyle name="Input 2 3 9 2 2 2 4" xfId="52722" xr:uid="{00000000-0005-0000-0000-0000E5420000}"/>
    <cellStyle name="Input 2 3 9 2 2 3" xfId="22891" xr:uid="{00000000-0005-0000-0000-0000E6420000}"/>
    <cellStyle name="Input 2 3 9 2 2 4" xfId="22888" xr:uid="{00000000-0005-0000-0000-0000E7420000}"/>
    <cellStyle name="Input 2 3 9 2 2 5" xfId="45754" xr:uid="{00000000-0005-0000-0000-0000E8420000}"/>
    <cellStyle name="Input 2 3 9 2 2 6" xfId="58318" xr:uid="{00000000-0005-0000-0000-0000E9420000}"/>
    <cellStyle name="Input 2 3 9 2 3" xfId="7983" xr:uid="{00000000-0005-0000-0000-0000EA420000}"/>
    <cellStyle name="Input 2 3 9 2 3 2" xfId="14959" xr:uid="{00000000-0005-0000-0000-0000EB420000}"/>
    <cellStyle name="Input 2 3 9 2 3 2 2" xfId="22894" xr:uid="{00000000-0005-0000-0000-0000EC420000}"/>
    <cellStyle name="Input 2 3 9 2 3 2 3" xfId="22893" xr:uid="{00000000-0005-0000-0000-0000ED420000}"/>
    <cellStyle name="Input 2 3 9 2 3 2 4" xfId="54464" xr:uid="{00000000-0005-0000-0000-0000EE420000}"/>
    <cellStyle name="Input 2 3 9 2 3 3" xfId="22895" xr:uid="{00000000-0005-0000-0000-0000EF420000}"/>
    <cellStyle name="Input 2 3 9 2 3 4" xfId="22892" xr:uid="{00000000-0005-0000-0000-0000F0420000}"/>
    <cellStyle name="Input 2 3 9 2 3 5" xfId="47496" xr:uid="{00000000-0005-0000-0000-0000F1420000}"/>
    <cellStyle name="Input 2 3 9 2 3 6" xfId="60060" xr:uid="{00000000-0005-0000-0000-0000F2420000}"/>
    <cellStyle name="Input 2 3 9 2 4" xfId="10604" xr:uid="{00000000-0005-0000-0000-0000F3420000}"/>
    <cellStyle name="Input 2 3 9 2 4 2" xfId="22897" xr:uid="{00000000-0005-0000-0000-0000F4420000}"/>
    <cellStyle name="Input 2 3 9 2 4 3" xfId="22896" xr:uid="{00000000-0005-0000-0000-0000F5420000}"/>
    <cellStyle name="Input 2 3 9 2 4 4" xfId="50109" xr:uid="{00000000-0005-0000-0000-0000F6420000}"/>
    <cellStyle name="Input 2 3 9 2 5" xfId="22887" xr:uid="{00000000-0005-0000-0000-0000F7420000}"/>
    <cellStyle name="Input 2 3 9 2 6" xfId="19125" xr:uid="{00000000-0005-0000-0000-0000F8420000}"/>
    <cellStyle name="Input 2 3 9 3" xfId="4494" xr:uid="{00000000-0005-0000-0000-0000F9420000}"/>
    <cellStyle name="Input 2 3 9 3 2" xfId="7110" xr:uid="{00000000-0005-0000-0000-0000FA420000}"/>
    <cellStyle name="Input 2 3 9 3 2 2" xfId="14088" xr:uid="{00000000-0005-0000-0000-0000FB420000}"/>
    <cellStyle name="Input 2 3 9 3 2 2 2" xfId="22901" xr:uid="{00000000-0005-0000-0000-0000FC420000}"/>
    <cellStyle name="Input 2 3 9 3 2 2 3" xfId="22900" xr:uid="{00000000-0005-0000-0000-0000FD420000}"/>
    <cellStyle name="Input 2 3 9 3 2 2 4" xfId="53593" xr:uid="{00000000-0005-0000-0000-0000FE420000}"/>
    <cellStyle name="Input 2 3 9 3 2 3" xfId="22902" xr:uid="{00000000-0005-0000-0000-0000FF420000}"/>
    <cellStyle name="Input 2 3 9 3 2 4" xfId="22899" xr:uid="{00000000-0005-0000-0000-000000430000}"/>
    <cellStyle name="Input 2 3 9 3 2 5" xfId="46625" xr:uid="{00000000-0005-0000-0000-000001430000}"/>
    <cellStyle name="Input 2 3 9 3 2 6" xfId="59189" xr:uid="{00000000-0005-0000-0000-000002430000}"/>
    <cellStyle name="Input 2 3 9 3 3" xfId="8861" xr:uid="{00000000-0005-0000-0000-000003430000}"/>
    <cellStyle name="Input 2 3 9 3 3 2" xfId="15830" xr:uid="{00000000-0005-0000-0000-000004430000}"/>
    <cellStyle name="Input 2 3 9 3 3 2 2" xfId="22905" xr:uid="{00000000-0005-0000-0000-000005430000}"/>
    <cellStyle name="Input 2 3 9 3 3 2 3" xfId="22904" xr:uid="{00000000-0005-0000-0000-000006430000}"/>
    <cellStyle name="Input 2 3 9 3 3 2 4" xfId="55335" xr:uid="{00000000-0005-0000-0000-000007430000}"/>
    <cellStyle name="Input 2 3 9 3 3 3" xfId="22906" xr:uid="{00000000-0005-0000-0000-000008430000}"/>
    <cellStyle name="Input 2 3 9 3 3 4" xfId="22903" xr:uid="{00000000-0005-0000-0000-000009430000}"/>
    <cellStyle name="Input 2 3 9 3 3 5" xfId="48367" xr:uid="{00000000-0005-0000-0000-00000A430000}"/>
    <cellStyle name="Input 2 3 9 3 3 6" xfId="60931" xr:uid="{00000000-0005-0000-0000-00000B430000}"/>
    <cellStyle name="Input 2 3 9 3 4" xfId="11475" xr:uid="{00000000-0005-0000-0000-00000C430000}"/>
    <cellStyle name="Input 2 3 9 3 4 2" xfId="22908" xr:uid="{00000000-0005-0000-0000-00000D430000}"/>
    <cellStyle name="Input 2 3 9 3 4 3" xfId="22907" xr:uid="{00000000-0005-0000-0000-00000E430000}"/>
    <cellStyle name="Input 2 3 9 3 4 4" xfId="50980" xr:uid="{00000000-0005-0000-0000-00000F430000}"/>
    <cellStyle name="Input 2 3 9 3 5" xfId="22909" xr:uid="{00000000-0005-0000-0000-000010430000}"/>
    <cellStyle name="Input 2 3 9 3 6" xfId="22898" xr:uid="{00000000-0005-0000-0000-000011430000}"/>
    <cellStyle name="Input 2 3 9 3 7" xfId="44012" xr:uid="{00000000-0005-0000-0000-000012430000}"/>
    <cellStyle name="Input 2 3 9 3 8" xfId="56576" xr:uid="{00000000-0005-0000-0000-000013430000}"/>
    <cellStyle name="Input 2 3 9 4" xfId="5365" xr:uid="{00000000-0005-0000-0000-000014430000}"/>
    <cellStyle name="Input 2 3 9 4 2" xfId="12346" xr:uid="{00000000-0005-0000-0000-000015430000}"/>
    <cellStyle name="Input 2 3 9 4 2 2" xfId="22912" xr:uid="{00000000-0005-0000-0000-000016430000}"/>
    <cellStyle name="Input 2 3 9 4 2 3" xfId="22911" xr:uid="{00000000-0005-0000-0000-000017430000}"/>
    <cellStyle name="Input 2 3 9 4 2 4" xfId="51851" xr:uid="{00000000-0005-0000-0000-000018430000}"/>
    <cellStyle name="Input 2 3 9 4 3" xfId="22913" xr:uid="{00000000-0005-0000-0000-000019430000}"/>
    <cellStyle name="Input 2 3 9 4 4" xfId="22910" xr:uid="{00000000-0005-0000-0000-00001A430000}"/>
    <cellStyle name="Input 2 3 9 4 5" xfId="44883" xr:uid="{00000000-0005-0000-0000-00001B430000}"/>
    <cellStyle name="Input 2 3 9 4 6" xfId="57447" xr:uid="{00000000-0005-0000-0000-00001C430000}"/>
    <cellStyle name="Input 2 3 9 5" xfId="9732" xr:uid="{00000000-0005-0000-0000-00001D430000}"/>
    <cellStyle name="Input 2 3 9 5 2" xfId="22915" xr:uid="{00000000-0005-0000-0000-00001E430000}"/>
    <cellStyle name="Input 2 3 9 5 3" xfId="22914" xr:uid="{00000000-0005-0000-0000-00001F430000}"/>
    <cellStyle name="Input 2 3 9 5 4" xfId="49238" xr:uid="{00000000-0005-0000-0000-000020430000}"/>
    <cellStyle name="Input 2 3 9 6" xfId="22886" xr:uid="{00000000-0005-0000-0000-000021430000}"/>
    <cellStyle name="Input 2 3 9 7" xfId="16710" xr:uid="{00000000-0005-0000-0000-000022430000}"/>
    <cellStyle name="Input 2 4" xfId="2016" xr:uid="{00000000-0005-0000-0000-000023430000}"/>
    <cellStyle name="Input 2 4 10" xfId="2017" xr:uid="{00000000-0005-0000-0000-000024430000}"/>
    <cellStyle name="Input 2 4 10 2" xfId="3618" xr:uid="{00000000-0005-0000-0000-000025430000}"/>
    <cellStyle name="Input 2 4 10 2 2" xfId="6241" xr:uid="{00000000-0005-0000-0000-000026430000}"/>
    <cellStyle name="Input 2 4 10 2 2 2" xfId="13219" xr:uid="{00000000-0005-0000-0000-000027430000}"/>
    <cellStyle name="Input 2 4 10 2 2 2 2" xfId="22921" xr:uid="{00000000-0005-0000-0000-000028430000}"/>
    <cellStyle name="Input 2 4 10 2 2 2 3" xfId="22920" xr:uid="{00000000-0005-0000-0000-000029430000}"/>
    <cellStyle name="Input 2 4 10 2 2 2 4" xfId="52724" xr:uid="{00000000-0005-0000-0000-00002A430000}"/>
    <cellStyle name="Input 2 4 10 2 2 3" xfId="22922" xr:uid="{00000000-0005-0000-0000-00002B430000}"/>
    <cellStyle name="Input 2 4 10 2 2 4" xfId="22919" xr:uid="{00000000-0005-0000-0000-00002C430000}"/>
    <cellStyle name="Input 2 4 10 2 2 5" xfId="45756" xr:uid="{00000000-0005-0000-0000-00002D430000}"/>
    <cellStyle name="Input 2 4 10 2 2 6" xfId="58320" xr:uid="{00000000-0005-0000-0000-00002E430000}"/>
    <cellStyle name="Input 2 4 10 2 3" xfId="7985" xr:uid="{00000000-0005-0000-0000-00002F430000}"/>
    <cellStyle name="Input 2 4 10 2 3 2" xfId="14961" xr:uid="{00000000-0005-0000-0000-000030430000}"/>
    <cellStyle name="Input 2 4 10 2 3 2 2" xfId="22925" xr:uid="{00000000-0005-0000-0000-000031430000}"/>
    <cellStyle name="Input 2 4 10 2 3 2 3" xfId="22924" xr:uid="{00000000-0005-0000-0000-000032430000}"/>
    <cellStyle name="Input 2 4 10 2 3 2 4" xfId="54466" xr:uid="{00000000-0005-0000-0000-000033430000}"/>
    <cellStyle name="Input 2 4 10 2 3 3" xfId="22926" xr:uid="{00000000-0005-0000-0000-000034430000}"/>
    <cellStyle name="Input 2 4 10 2 3 4" xfId="22923" xr:uid="{00000000-0005-0000-0000-000035430000}"/>
    <cellStyle name="Input 2 4 10 2 3 5" xfId="47498" xr:uid="{00000000-0005-0000-0000-000036430000}"/>
    <cellStyle name="Input 2 4 10 2 3 6" xfId="60062" xr:uid="{00000000-0005-0000-0000-000037430000}"/>
    <cellStyle name="Input 2 4 10 2 4" xfId="10606" xr:uid="{00000000-0005-0000-0000-000038430000}"/>
    <cellStyle name="Input 2 4 10 2 4 2" xfId="22928" xr:uid="{00000000-0005-0000-0000-000039430000}"/>
    <cellStyle name="Input 2 4 10 2 4 3" xfId="22927" xr:uid="{00000000-0005-0000-0000-00003A430000}"/>
    <cellStyle name="Input 2 4 10 2 4 4" xfId="50111" xr:uid="{00000000-0005-0000-0000-00003B430000}"/>
    <cellStyle name="Input 2 4 10 2 5" xfId="22918" xr:uid="{00000000-0005-0000-0000-00003C430000}"/>
    <cellStyle name="Input 2 4 10 2 6" xfId="18499" xr:uid="{00000000-0005-0000-0000-00003D430000}"/>
    <cellStyle name="Input 2 4 10 3" xfId="4496" xr:uid="{00000000-0005-0000-0000-00003E430000}"/>
    <cellStyle name="Input 2 4 10 3 2" xfId="7112" xr:uid="{00000000-0005-0000-0000-00003F430000}"/>
    <cellStyle name="Input 2 4 10 3 2 2" xfId="14090" xr:uid="{00000000-0005-0000-0000-000040430000}"/>
    <cellStyle name="Input 2 4 10 3 2 2 2" xfId="22932" xr:uid="{00000000-0005-0000-0000-000041430000}"/>
    <cellStyle name="Input 2 4 10 3 2 2 3" xfId="22931" xr:uid="{00000000-0005-0000-0000-000042430000}"/>
    <cellStyle name="Input 2 4 10 3 2 2 4" xfId="53595" xr:uid="{00000000-0005-0000-0000-000043430000}"/>
    <cellStyle name="Input 2 4 10 3 2 3" xfId="22933" xr:uid="{00000000-0005-0000-0000-000044430000}"/>
    <cellStyle name="Input 2 4 10 3 2 4" xfId="22930" xr:uid="{00000000-0005-0000-0000-000045430000}"/>
    <cellStyle name="Input 2 4 10 3 2 5" xfId="46627" xr:uid="{00000000-0005-0000-0000-000046430000}"/>
    <cellStyle name="Input 2 4 10 3 2 6" xfId="59191" xr:uid="{00000000-0005-0000-0000-000047430000}"/>
    <cellStyle name="Input 2 4 10 3 3" xfId="8863" xr:uid="{00000000-0005-0000-0000-000048430000}"/>
    <cellStyle name="Input 2 4 10 3 3 2" xfId="15832" xr:uid="{00000000-0005-0000-0000-000049430000}"/>
    <cellStyle name="Input 2 4 10 3 3 2 2" xfId="22936" xr:uid="{00000000-0005-0000-0000-00004A430000}"/>
    <cellStyle name="Input 2 4 10 3 3 2 3" xfId="22935" xr:uid="{00000000-0005-0000-0000-00004B430000}"/>
    <cellStyle name="Input 2 4 10 3 3 2 4" xfId="55337" xr:uid="{00000000-0005-0000-0000-00004C430000}"/>
    <cellStyle name="Input 2 4 10 3 3 3" xfId="22937" xr:uid="{00000000-0005-0000-0000-00004D430000}"/>
    <cellStyle name="Input 2 4 10 3 3 4" xfId="22934" xr:uid="{00000000-0005-0000-0000-00004E430000}"/>
    <cellStyle name="Input 2 4 10 3 3 5" xfId="48369" xr:uid="{00000000-0005-0000-0000-00004F430000}"/>
    <cellStyle name="Input 2 4 10 3 3 6" xfId="60933" xr:uid="{00000000-0005-0000-0000-000050430000}"/>
    <cellStyle name="Input 2 4 10 3 4" xfId="11477" xr:uid="{00000000-0005-0000-0000-000051430000}"/>
    <cellStyle name="Input 2 4 10 3 4 2" xfId="22939" xr:uid="{00000000-0005-0000-0000-000052430000}"/>
    <cellStyle name="Input 2 4 10 3 4 3" xfId="22938" xr:uid="{00000000-0005-0000-0000-000053430000}"/>
    <cellStyle name="Input 2 4 10 3 4 4" xfId="50982" xr:uid="{00000000-0005-0000-0000-000054430000}"/>
    <cellStyle name="Input 2 4 10 3 5" xfId="22940" xr:uid="{00000000-0005-0000-0000-000055430000}"/>
    <cellStyle name="Input 2 4 10 3 6" xfId="22929" xr:uid="{00000000-0005-0000-0000-000056430000}"/>
    <cellStyle name="Input 2 4 10 3 7" xfId="44014" xr:uid="{00000000-0005-0000-0000-000057430000}"/>
    <cellStyle name="Input 2 4 10 3 8" xfId="56578" xr:uid="{00000000-0005-0000-0000-000058430000}"/>
    <cellStyle name="Input 2 4 10 4" xfId="5367" xr:uid="{00000000-0005-0000-0000-000059430000}"/>
    <cellStyle name="Input 2 4 10 4 2" xfId="12348" xr:uid="{00000000-0005-0000-0000-00005A430000}"/>
    <cellStyle name="Input 2 4 10 4 2 2" xfId="22943" xr:uid="{00000000-0005-0000-0000-00005B430000}"/>
    <cellStyle name="Input 2 4 10 4 2 3" xfId="22942" xr:uid="{00000000-0005-0000-0000-00005C430000}"/>
    <cellStyle name="Input 2 4 10 4 2 4" xfId="51853" xr:uid="{00000000-0005-0000-0000-00005D430000}"/>
    <cellStyle name="Input 2 4 10 4 3" xfId="22944" xr:uid="{00000000-0005-0000-0000-00005E430000}"/>
    <cellStyle name="Input 2 4 10 4 4" xfId="22941" xr:uid="{00000000-0005-0000-0000-00005F430000}"/>
    <cellStyle name="Input 2 4 10 4 5" xfId="44885" xr:uid="{00000000-0005-0000-0000-000060430000}"/>
    <cellStyle name="Input 2 4 10 4 6" xfId="57449" xr:uid="{00000000-0005-0000-0000-000061430000}"/>
    <cellStyle name="Input 2 4 10 5" xfId="9734" xr:uid="{00000000-0005-0000-0000-000062430000}"/>
    <cellStyle name="Input 2 4 10 5 2" xfId="22946" xr:uid="{00000000-0005-0000-0000-000063430000}"/>
    <cellStyle name="Input 2 4 10 5 3" xfId="22945" xr:uid="{00000000-0005-0000-0000-000064430000}"/>
    <cellStyle name="Input 2 4 10 5 4" xfId="49240" xr:uid="{00000000-0005-0000-0000-000065430000}"/>
    <cellStyle name="Input 2 4 10 6" xfId="22917" xr:uid="{00000000-0005-0000-0000-000066430000}"/>
    <cellStyle name="Input 2 4 10 7" xfId="16712" xr:uid="{00000000-0005-0000-0000-000067430000}"/>
    <cellStyle name="Input 2 4 11" xfId="3617" xr:uid="{00000000-0005-0000-0000-000068430000}"/>
    <cellStyle name="Input 2 4 11 2" xfId="6240" xr:uid="{00000000-0005-0000-0000-000069430000}"/>
    <cellStyle name="Input 2 4 11 2 2" xfId="13218" xr:uid="{00000000-0005-0000-0000-00006A430000}"/>
    <cellStyle name="Input 2 4 11 2 2 2" xfId="22950" xr:uid="{00000000-0005-0000-0000-00006B430000}"/>
    <cellStyle name="Input 2 4 11 2 2 3" xfId="22949" xr:uid="{00000000-0005-0000-0000-00006C430000}"/>
    <cellStyle name="Input 2 4 11 2 2 4" xfId="52723" xr:uid="{00000000-0005-0000-0000-00006D430000}"/>
    <cellStyle name="Input 2 4 11 2 3" xfId="22951" xr:uid="{00000000-0005-0000-0000-00006E430000}"/>
    <cellStyle name="Input 2 4 11 2 4" xfId="22948" xr:uid="{00000000-0005-0000-0000-00006F430000}"/>
    <cellStyle name="Input 2 4 11 2 5" xfId="45755" xr:uid="{00000000-0005-0000-0000-000070430000}"/>
    <cellStyle name="Input 2 4 11 2 6" xfId="58319" xr:uid="{00000000-0005-0000-0000-000071430000}"/>
    <cellStyle name="Input 2 4 11 3" xfId="7984" xr:uid="{00000000-0005-0000-0000-000072430000}"/>
    <cellStyle name="Input 2 4 11 3 2" xfId="14960" xr:uid="{00000000-0005-0000-0000-000073430000}"/>
    <cellStyle name="Input 2 4 11 3 2 2" xfId="22954" xr:uid="{00000000-0005-0000-0000-000074430000}"/>
    <cellStyle name="Input 2 4 11 3 2 3" xfId="22953" xr:uid="{00000000-0005-0000-0000-000075430000}"/>
    <cellStyle name="Input 2 4 11 3 2 4" xfId="54465" xr:uid="{00000000-0005-0000-0000-000076430000}"/>
    <cellStyle name="Input 2 4 11 3 3" xfId="22955" xr:uid="{00000000-0005-0000-0000-000077430000}"/>
    <cellStyle name="Input 2 4 11 3 4" xfId="22952" xr:uid="{00000000-0005-0000-0000-000078430000}"/>
    <cellStyle name="Input 2 4 11 3 5" xfId="47497" xr:uid="{00000000-0005-0000-0000-000079430000}"/>
    <cellStyle name="Input 2 4 11 3 6" xfId="60061" xr:uid="{00000000-0005-0000-0000-00007A430000}"/>
    <cellStyle name="Input 2 4 11 4" xfId="10605" xr:uid="{00000000-0005-0000-0000-00007B430000}"/>
    <cellStyle name="Input 2 4 11 4 2" xfId="22957" xr:uid="{00000000-0005-0000-0000-00007C430000}"/>
    <cellStyle name="Input 2 4 11 4 3" xfId="22956" xr:uid="{00000000-0005-0000-0000-00007D430000}"/>
    <cellStyle name="Input 2 4 11 4 4" xfId="50110" xr:uid="{00000000-0005-0000-0000-00007E430000}"/>
    <cellStyle name="Input 2 4 11 5" xfId="22947" xr:uid="{00000000-0005-0000-0000-00007F430000}"/>
    <cellStyle name="Input 2 4 11 6" xfId="18496" xr:uid="{00000000-0005-0000-0000-000080430000}"/>
    <cellStyle name="Input 2 4 12" xfId="4495" xr:uid="{00000000-0005-0000-0000-000081430000}"/>
    <cellStyle name="Input 2 4 12 2" xfId="7111" xr:uid="{00000000-0005-0000-0000-000082430000}"/>
    <cellStyle name="Input 2 4 12 2 2" xfId="14089" xr:uid="{00000000-0005-0000-0000-000083430000}"/>
    <cellStyle name="Input 2 4 12 2 2 2" xfId="22961" xr:uid="{00000000-0005-0000-0000-000084430000}"/>
    <cellStyle name="Input 2 4 12 2 2 3" xfId="22960" xr:uid="{00000000-0005-0000-0000-000085430000}"/>
    <cellStyle name="Input 2 4 12 2 2 4" xfId="53594" xr:uid="{00000000-0005-0000-0000-000086430000}"/>
    <cellStyle name="Input 2 4 12 2 3" xfId="22962" xr:uid="{00000000-0005-0000-0000-000087430000}"/>
    <cellStyle name="Input 2 4 12 2 4" xfId="22959" xr:uid="{00000000-0005-0000-0000-000088430000}"/>
    <cellStyle name="Input 2 4 12 2 5" xfId="46626" xr:uid="{00000000-0005-0000-0000-000089430000}"/>
    <cellStyle name="Input 2 4 12 2 6" xfId="59190" xr:uid="{00000000-0005-0000-0000-00008A430000}"/>
    <cellStyle name="Input 2 4 12 3" xfId="8862" xr:uid="{00000000-0005-0000-0000-00008B430000}"/>
    <cellStyle name="Input 2 4 12 3 2" xfId="15831" xr:uid="{00000000-0005-0000-0000-00008C430000}"/>
    <cellStyle name="Input 2 4 12 3 2 2" xfId="22965" xr:uid="{00000000-0005-0000-0000-00008D430000}"/>
    <cellStyle name="Input 2 4 12 3 2 3" xfId="22964" xr:uid="{00000000-0005-0000-0000-00008E430000}"/>
    <cellStyle name="Input 2 4 12 3 2 4" xfId="55336" xr:uid="{00000000-0005-0000-0000-00008F430000}"/>
    <cellStyle name="Input 2 4 12 3 3" xfId="22966" xr:uid="{00000000-0005-0000-0000-000090430000}"/>
    <cellStyle name="Input 2 4 12 3 4" xfId="22963" xr:uid="{00000000-0005-0000-0000-000091430000}"/>
    <cellStyle name="Input 2 4 12 3 5" xfId="48368" xr:uid="{00000000-0005-0000-0000-000092430000}"/>
    <cellStyle name="Input 2 4 12 3 6" xfId="60932" xr:uid="{00000000-0005-0000-0000-000093430000}"/>
    <cellStyle name="Input 2 4 12 4" xfId="11476" xr:uid="{00000000-0005-0000-0000-000094430000}"/>
    <cellStyle name="Input 2 4 12 4 2" xfId="22968" xr:uid="{00000000-0005-0000-0000-000095430000}"/>
    <cellStyle name="Input 2 4 12 4 3" xfId="22967" xr:uid="{00000000-0005-0000-0000-000096430000}"/>
    <cellStyle name="Input 2 4 12 4 4" xfId="50981" xr:uid="{00000000-0005-0000-0000-000097430000}"/>
    <cellStyle name="Input 2 4 12 5" xfId="22969" xr:uid="{00000000-0005-0000-0000-000098430000}"/>
    <cellStyle name="Input 2 4 12 6" xfId="22958" xr:uid="{00000000-0005-0000-0000-000099430000}"/>
    <cellStyle name="Input 2 4 12 7" xfId="44013" xr:uid="{00000000-0005-0000-0000-00009A430000}"/>
    <cellStyle name="Input 2 4 12 8" xfId="56577" xr:uid="{00000000-0005-0000-0000-00009B430000}"/>
    <cellStyle name="Input 2 4 13" xfId="5366" xr:uid="{00000000-0005-0000-0000-00009C430000}"/>
    <cellStyle name="Input 2 4 13 2" xfId="12347" xr:uid="{00000000-0005-0000-0000-00009D430000}"/>
    <cellStyle name="Input 2 4 13 2 2" xfId="22972" xr:uid="{00000000-0005-0000-0000-00009E430000}"/>
    <cellStyle name="Input 2 4 13 2 3" xfId="22971" xr:uid="{00000000-0005-0000-0000-00009F430000}"/>
    <cellStyle name="Input 2 4 13 2 4" xfId="51852" xr:uid="{00000000-0005-0000-0000-0000A0430000}"/>
    <cellStyle name="Input 2 4 13 3" xfId="22973" xr:uid="{00000000-0005-0000-0000-0000A1430000}"/>
    <cellStyle name="Input 2 4 13 4" xfId="22970" xr:uid="{00000000-0005-0000-0000-0000A2430000}"/>
    <cellStyle name="Input 2 4 13 5" xfId="44884" xr:uid="{00000000-0005-0000-0000-0000A3430000}"/>
    <cellStyle name="Input 2 4 13 6" xfId="57448" xr:uid="{00000000-0005-0000-0000-0000A4430000}"/>
    <cellStyle name="Input 2 4 14" xfId="9733" xr:uid="{00000000-0005-0000-0000-0000A5430000}"/>
    <cellStyle name="Input 2 4 14 2" xfId="22975" xr:uid="{00000000-0005-0000-0000-0000A6430000}"/>
    <cellStyle name="Input 2 4 14 3" xfId="22974" xr:uid="{00000000-0005-0000-0000-0000A7430000}"/>
    <cellStyle name="Input 2 4 14 4" xfId="49239" xr:uid="{00000000-0005-0000-0000-0000A8430000}"/>
    <cellStyle name="Input 2 4 15" xfId="22916" xr:uid="{00000000-0005-0000-0000-0000A9430000}"/>
    <cellStyle name="Input 2 4 16" xfId="16711" xr:uid="{00000000-0005-0000-0000-0000AA430000}"/>
    <cellStyle name="Input 2 4 2" xfId="2018" xr:uid="{00000000-0005-0000-0000-0000AB430000}"/>
    <cellStyle name="Input 2 4 2 2" xfId="2019" xr:uid="{00000000-0005-0000-0000-0000AC430000}"/>
    <cellStyle name="Input 2 4 2 2 2" xfId="3620" xr:uid="{00000000-0005-0000-0000-0000AD430000}"/>
    <cellStyle name="Input 2 4 2 2 2 2" xfId="6243" xr:uid="{00000000-0005-0000-0000-0000AE430000}"/>
    <cellStyle name="Input 2 4 2 2 2 2 2" xfId="13221" xr:uid="{00000000-0005-0000-0000-0000AF430000}"/>
    <cellStyle name="Input 2 4 2 2 2 2 2 2" xfId="22981" xr:uid="{00000000-0005-0000-0000-0000B0430000}"/>
    <cellStyle name="Input 2 4 2 2 2 2 2 3" xfId="22980" xr:uid="{00000000-0005-0000-0000-0000B1430000}"/>
    <cellStyle name="Input 2 4 2 2 2 2 2 4" xfId="52726" xr:uid="{00000000-0005-0000-0000-0000B2430000}"/>
    <cellStyle name="Input 2 4 2 2 2 2 3" xfId="22982" xr:uid="{00000000-0005-0000-0000-0000B3430000}"/>
    <cellStyle name="Input 2 4 2 2 2 2 4" xfId="22979" xr:uid="{00000000-0005-0000-0000-0000B4430000}"/>
    <cellStyle name="Input 2 4 2 2 2 2 5" xfId="45758" xr:uid="{00000000-0005-0000-0000-0000B5430000}"/>
    <cellStyle name="Input 2 4 2 2 2 2 6" xfId="58322" xr:uid="{00000000-0005-0000-0000-0000B6430000}"/>
    <cellStyle name="Input 2 4 2 2 2 3" xfId="7987" xr:uid="{00000000-0005-0000-0000-0000B7430000}"/>
    <cellStyle name="Input 2 4 2 2 2 3 2" xfId="14963" xr:uid="{00000000-0005-0000-0000-0000B8430000}"/>
    <cellStyle name="Input 2 4 2 2 2 3 2 2" xfId="22985" xr:uid="{00000000-0005-0000-0000-0000B9430000}"/>
    <cellStyle name="Input 2 4 2 2 2 3 2 3" xfId="22984" xr:uid="{00000000-0005-0000-0000-0000BA430000}"/>
    <cellStyle name="Input 2 4 2 2 2 3 2 4" xfId="54468" xr:uid="{00000000-0005-0000-0000-0000BB430000}"/>
    <cellStyle name="Input 2 4 2 2 2 3 3" xfId="22986" xr:uid="{00000000-0005-0000-0000-0000BC430000}"/>
    <cellStyle name="Input 2 4 2 2 2 3 4" xfId="22983" xr:uid="{00000000-0005-0000-0000-0000BD430000}"/>
    <cellStyle name="Input 2 4 2 2 2 3 5" xfId="47500" xr:uid="{00000000-0005-0000-0000-0000BE430000}"/>
    <cellStyle name="Input 2 4 2 2 2 3 6" xfId="60064" xr:uid="{00000000-0005-0000-0000-0000BF430000}"/>
    <cellStyle name="Input 2 4 2 2 2 4" xfId="10608" xr:uid="{00000000-0005-0000-0000-0000C0430000}"/>
    <cellStyle name="Input 2 4 2 2 2 4 2" xfId="22988" xr:uid="{00000000-0005-0000-0000-0000C1430000}"/>
    <cellStyle name="Input 2 4 2 2 2 4 3" xfId="22987" xr:uid="{00000000-0005-0000-0000-0000C2430000}"/>
    <cellStyle name="Input 2 4 2 2 2 4 4" xfId="50113" xr:uid="{00000000-0005-0000-0000-0000C3430000}"/>
    <cellStyle name="Input 2 4 2 2 2 5" xfId="22978" xr:uid="{00000000-0005-0000-0000-0000C4430000}"/>
    <cellStyle name="Input 2 4 2 2 2 6" xfId="18503" xr:uid="{00000000-0005-0000-0000-0000C5430000}"/>
    <cellStyle name="Input 2 4 2 2 3" xfId="4498" xr:uid="{00000000-0005-0000-0000-0000C6430000}"/>
    <cellStyle name="Input 2 4 2 2 3 2" xfId="7114" xr:uid="{00000000-0005-0000-0000-0000C7430000}"/>
    <cellStyle name="Input 2 4 2 2 3 2 2" xfId="14092" xr:uid="{00000000-0005-0000-0000-0000C8430000}"/>
    <cellStyle name="Input 2 4 2 2 3 2 2 2" xfId="22992" xr:uid="{00000000-0005-0000-0000-0000C9430000}"/>
    <cellStyle name="Input 2 4 2 2 3 2 2 3" xfId="22991" xr:uid="{00000000-0005-0000-0000-0000CA430000}"/>
    <cellStyle name="Input 2 4 2 2 3 2 2 4" xfId="53597" xr:uid="{00000000-0005-0000-0000-0000CB430000}"/>
    <cellStyle name="Input 2 4 2 2 3 2 3" xfId="22993" xr:uid="{00000000-0005-0000-0000-0000CC430000}"/>
    <cellStyle name="Input 2 4 2 2 3 2 4" xfId="22990" xr:uid="{00000000-0005-0000-0000-0000CD430000}"/>
    <cellStyle name="Input 2 4 2 2 3 2 5" xfId="46629" xr:uid="{00000000-0005-0000-0000-0000CE430000}"/>
    <cellStyle name="Input 2 4 2 2 3 2 6" xfId="59193" xr:uid="{00000000-0005-0000-0000-0000CF430000}"/>
    <cellStyle name="Input 2 4 2 2 3 3" xfId="8865" xr:uid="{00000000-0005-0000-0000-0000D0430000}"/>
    <cellStyle name="Input 2 4 2 2 3 3 2" xfId="15834" xr:uid="{00000000-0005-0000-0000-0000D1430000}"/>
    <cellStyle name="Input 2 4 2 2 3 3 2 2" xfId="22996" xr:uid="{00000000-0005-0000-0000-0000D2430000}"/>
    <cellStyle name="Input 2 4 2 2 3 3 2 3" xfId="22995" xr:uid="{00000000-0005-0000-0000-0000D3430000}"/>
    <cellStyle name="Input 2 4 2 2 3 3 2 4" xfId="55339" xr:uid="{00000000-0005-0000-0000-0000D4430000}"/>
    <cellStyle name="Input 2 4 2 2 3 3 3" xfId="22997" xr:uid="{00000000-0005-0000-0000-0000D5430000}"/>
    <cellStyle name="Input 2 4 2 2 3 3 4" xfId="22994" xr:uid="{00000000-0005-0000-0000-0000D6430000}"/>
    <cellStyle name="Input 2 4 2 2 3 3 5" xfId="48371" xr:uid="{00000000-0005-0000-0000-0000D7430000}"/>
    <cellStyle name="Input 2 4 2 2 3 3 6" xfId="60935" xr:uid="{00000000-0005-0000-0000-0000D8430000}"/>
    <cellStyle name="Input 2 4 2 2 3 4" xfId="11479" xr:uid="{00000000-0005-0000-0000-0000D9430000}"/>
    <cellStyle name="Input 2 4 2 2 3 4 2" xfId="22999" xr:uid="{00000000-0005-0000-0000-0000DA430000}"/>
    <cellStyle name="Input 2 4 2 2 3 4 3" xfId="22998" xr:uid="{00000000-0005-0000-0000-0000DB430000}"/>
    <cellStyle name="Input 2 4 2 2 3 4 4" xfId="50984" xr:uid="{00000000-0005-0000-0000-0000DC430000}"/>
    <cellStyle name="Input 2 4 2 2 3 5" xfId="23000" xr:uid="{00000000-0005-0000-0000-0000DD430000}"/>
    <cellStyle name="Input 2 4 2 2 3 6" xfId="22989" xr:uid="{00000000-0005-0000-0000-0000DE430000}"/>
    <cellStyle name="Input 2 4 2 2 3 7" xfId="44016" xr:uid="{00000000-0005-0000-0000-0000DF430000}"/>
    <cellStyle name="Input 2 4 2 2 3 8" xfId="56580" xr:uid="{00000000-0005-0000-0000-0000E0430000}"/>
    <cellStyle name="Input 2 4 2 2 4" xfId="5369" xr:uid="{00000000-0005-0000-0000-0000E1430000}"/>
    <cellStyle name="Input 2 4 2 2 4 2" xfId="12350" xr:uid="{00000000-0005-0000-0000-0000E2430000}"/>
    <cellStyle name="Input 2 4 2 2 4 2 2" xfId="23003" xr:uid="{00000000-0005-0000-0000-0000E3430000}"/>
    <cellStyle name="Input 2 4 2 2 4 2 3" xfId="23002" xr:uid="{00000000-0005-0000-0000-0000E4430000}"/>
    <cellStyle name="Input 2 4 2 2 4 2 4" xfId="51855" xr:uid="{00000000-0005-0000-0000-0000E5430000}"/>
    <cellStyle name="Input 2 4 2 2 4 3" xfId="23004" xr:uid="{00000000-0005-0000-0000-0000E6430000}"/>
    <cellStyle name="Input 2 4 2 2 4 4" xfId="23001" xr:uid="{00000000-0005-0000-0000-0000E7430000}"/>
    <cellStyle name="Input 2 4 2 2 4 5" xfId="44887" xr:uid="{00000000-0005-0000-0000-0000E8430000}"/>
    <cellStyle name="Input 2 4 2 2 4 6" xfId="57451" xr:uid="{00000000-0005-0000-0000-0000E9430000}"/>
    <cellStyle name="Input 2 4 2 2 5" xfId="9736" xr:uid="{00000000-0005-0000-0000-0000EA430000}"/>
    <cellStyle name="Input 2 4 2 2 5 2" xfId="23006" xr:uid="{00000000-0005-0000-0000-0000EB430000}"/>
    <cellStyle name="Input 2 4 2 2 5 3" xfId="23005" xr:uid="{00000000-0005-0000-0000-0000EC430000}"/>
    <cellStyle name="Input 2 4 2 2 5 4" xfId="49242" xr:uid="{00000000-0005-0000-0000-0000ED430000}"/>
    <cellStyle name="Input 2 4 2 2 6" xfId="22977" xr:uid="{00000000-0005-0000-0000-0000EE430000}"/>
    <cellStyle name="Input 2 4 2 2 7" xfId="16714" xr:uid="{00000000-0005-0000-0000-0000EF430000}"/>
    <cellStyle name="Input 2 4 2 3" xfId="3619" xr:uid="{00000000-0005-0000-0000-0000F0430000}"/>
    <cellStyle name="Input 2 4 2 3 2" xfId="6242" xr:uid="{00000000-0005-0000-0000-0000F1430000}"/>
    <cellStyle name="Input 2 4 2 3 2 2" xfId="13220" xr:uid="{00000000-0005-0000-0000-0000F2430000}"/>
    <cellStyle name="Input 2 4 2 3 2 2 2" xfId="23010" xr:uid="{00000000-0005-0000-0000-0000F3430000}"/>
    <cellStyle name="Input 2 4 2 3 2 2 3" xfId="23009" xr:uid="{00000000-0005-0000-0000-0000F4430000}"/>
    <cellStyle name="Input 2 4 2 3 2 2 4" xfId="52725" xr:uid="{00000000-0005-0000-0000-0000F5430000}"/>
    <cellStyle name="Input 2 4 2 3 2 3" xfId="23011" xr:uid="{00000000-0005-0000-0000-0000F6430000}"/>
    <cellStyle name="Input 2 4 2 3 2 4" xfId="23008" xr:uid="{00000000-0005-0000-0000-0000F7430000}"/>
    <cellStyle name="Input 2 4 2 3 2 5" xfId="45757" xr:uid="{00000000-0005-0000-0000-0000F8430000}"/>
    <cellStyle name="Input 2 4 2 3 2 6" xfId="58321" xr:uid="{00000000-0005-0000-0000-0000F9430000}"/>
    <cellStyle name="Input 2 4 2 3 3" xfId="7986" xr:uid="{00000000-0005-0000-0000-0000FA430000}"/>
    <cellStyle name="Input 2 4 2 3 3 2" xfId="14962" xr:uid="{00000000-0005-0000-0000-0000FB430000}"/>
    <cellStyle name="Input 2 4 2 3 3 2 2" xfId="23014" xr:uid="{00000000-0005-0000-0000-0000FC430000}"/>
    <cellStyle name="Input 2 4 2 3 3 2 3" xfId="23013" xr:uid="{00000000-0005-0000-0000-0000FD430000}"/>
    <cellStyle name="Input 2 4 2 3 3 2 4" xfId="54467" xr:uid="{00000000-0005-0000-0000-0000FE430000}"/>
    <cellStyle name="Input 2 4 2 3 3 3" xfId="23015" xr:uid="{00000000-0005-0000-0000-0000FF430000}"/>
    <cellStyle name="Input 2 4 2 3 3 4" xfId="23012" xr:uid="{00000000-0005-0000-0000-000000440000}"/>
    <cellStyle name="Input 2 4 2 3 3 5" xfId="47499" xr:uid="{00000000-0005-0000-0000-000001440000}"/>
    <cellStyle name="Input 2 4 2 3 3 6" xfId="60063" xr:uid="{00000000-0005-0000-0000-000002440000}"/>
    <cellStyle name="Input 2 4 2 3 4" xfId="10607" xr:uid="{00000000-0005-0000-0000-000003440000}"/>
    <cellStyle name="Input 2 4 2 3 4 2" xfId="23017" xr:uid="{00000000-0005-0000-0000-000004440000}"/>
    <cellStyle name="Input 2 4 2 3 4 3" xfId="23016" xr:uid="{00000000-0005-0000-0000-000005440000}"/>
    <cellStyle name="Input 2 4 2 3 4 4" xfId="50112" xr:uid="{00000000-0005-0000-0000-000006440000}"/>
    <cellStyle name="Input 2 4 2 3 5" xfId="23007" xr:uid="{00000000-0005-0000-0000-000007440000}"/>
    <cellStyle name="Input 2 4 2 3 6" xfId="18500" xr:uid="{00000000-0005-0000-0000-000008440000}"/>
    <cellStyle name="Input 2 4 2 4" xfId="4497" xr:uid="{00000000-0005-0000-0000-000009440000}"/>
    <cellStyle name="Input 2 4 2 4 2" xfId="7113" xr:uid="{00000000-0005-0000-0000-00000A440000}"/>
    <cellStyle name="Input 2 4 2 4 2 2" xfId="14091" xr:uid="{00000000-0005-0000-0000-00000B440000}"/>
    <cellStyle name="Input 2 4 2 4 2 2 2" xfId="23021" xr:uid="{00000000-0005-0000-0000-00000C440000}"/>
    <cellStyle name="Input 2 4 2 4 2 2 3" xfId="23020" xr:uid="{00000000-0005-0000-0000-00000D440000}"/>
    <cellStyle name="Input 2 4 2 4 2 2 4" xfId="53596" xr:uid="{00000000-0005-0000-0000-00000E440000}"/>
    <cellStyle name="Input 2 4 2 4 2 3" xfId="23022" xr:uid="{00000000-0005-0000-0000-00000F440000}"/>
    <cellStyle name="Input 2 4 2 4 2 4" xfId="23019" xr:uid="{00000000-0005-0000-0000-000010440000}"/>
    <cellStyle name="Input 2 4 2 4 2 5" xfId="46628" xr:uid="{00000000-0005-0000-0000-000011440000}"/>
    <cellStyle name="Input 2 4 2 4 2 6" xfId="59192" xr:uid="{00000000-0005-0000-0000-000012440000}"/>
    <cellStyle name="Input 2 4 2 4 3" xfId="8864" xr:uid="{00000000-0005-0000-0000-000013440000}"/>
    <cellStyle name="Input 2 4 2 4 3 2" xfId="15833" xr:uid="{00000000-0005-0000-0000-000014440000}"/>
    <cellStyle name="Input 2 4 2 4 3 2 2" xfId="23025" xr:uid="{00000000-0005-0000-0000-000015440000}"/>
    <cellStyle name="Input 2 4 2 4 3 2 3" xfId="23024" xr:uid="{00000000-0005-0000-0000-000016440000}"/>
    <cellStyle name="Input 2 4 2 4 3 2 4" xfId="55338" xr:uid="{00000000-0005-0000-0000-000017440000}"/>
    <cellStyle name="Input 2 4 2 4 3 3" xfId="23026" xr:uid="{00000000-0005-0000-0000-000018440000}"/>
    <cellStyle name="Input 2 4 2 4 3 4" xfId="23023" xr:uid="{00000000-0005-0000-0000-000019440000}"/>
    <cellStyle name="Input 2 4 2 4 3 5" xfId="48370" xr:uid="{00000000-0005-0000-0000-00001A440000}"/>
    <cellStyle name="Input 2 4 2 4 3 6" xfId="60934" xr:uid="{00000000-0005-0000-0000-00001B440000}"/>
    <cellStyle name="Input 2 4 2 4 4" xfId="11478" xr:uid="{00000000-0005-0000-0000-00001C440000}"/>
    <cellStyle name="Input 2 4 2 4 4 2" xfId="23028" xr:uid="{00000000-0005-0000-0000-00001D440000}"/>
    <cellStyle name="Input 2 4 2 4 4 3" xfId="23027" xr:uid="{00000000-0005-0000-0000-00001E440000}"/>
    <cellStyle name="Input 2 4 2 4 4 4" xfId="50983" xr:uid="{00000000-0005-0000-0000-00001F440000}"/>
    <cellStyle name="Input 2 4 2 4 5" xfId="23029" xr:uid="{00000000-0005-0000-0000-000020440000}"/>
    <cellStyle name="Input 2 4 2 4 6" xfId="23018" xr:uid="{00000000-0005-0000-0000-000021440000}"/>
    <cellStyle name="Input 2 4 2 4 7" xfId="44015" xr:uid="{00000000-0005-0000-0000-000022440000}"/>
    <cellStyle name="Input 2 4 2 4 8" xfId="56579" xr:uid="{00000000-0005-0000-0000-000023440000}"/>
    <cellStyle name="Input 2 4 2 5" xfId="5368" xr:uid="{00000000-0005-0000-0000-000024440000}"/>
    <cellStyle name="Input 2 4 2 5 2" xfId="12349" xr:uid="{00000000-0005-0000-0000-000025440000}"/>
    <cellStyle name="Input 2 4 2 5 2 2" xfId="23032" xr:uid="{00000000-0005-0000-0000-000026440000}"/>
    <cellStyle name="Input 2 4 2 5 2 3" xfId="23031" xr:uid="{00000000-0005-0000-0000-000027440000}"/>
    <cellStyle name="Input 2 4 2 5 2 4" xfId="51854" xr:uid="{00000000-0005-0000-0000-000028440000}"/>
    <cellStyle name="Input 2 4 2 5 3" xfId="23033" xr:uid="{00000000-0005-0000-0000-000029440000}"/>
    <cellStyle name="Input 2 4 2 5 4" xfId="23030" xr:uid="{00000000-0005-0000-0000-00002A440000}"/>
    <cellStyle name="Input 2 4 2 5 5" xfId="44886" xr:uid="{00000000-0005-0000-0000-00002B440000}"/>
    <cellStyle name="Input 2 4 2 5 6" xfId="57450" xr:uid="{00000000-0005-0000-0000-00002C440000}"/>
    <cellStyle name="Input 2 4 2 6" xfId="9735" xr:uid="{00000000-0005-0000-0000-00002D440000}"/>
    <cellStyle name="Input 2 4 2 6 2" xfId="23035" xr:uid="{00000000-0005-0000-0000-00002E440000}"/>
    <cellStyle name="Input 2 4 2 6 3" xfId="23034" xr:uid="{00000000-0005-0000-0000-00002F440000}"/>
    <cellStyle name="Input 2 4 2 6 4" xfId="49241" xr:uid="{00000000-0005-0000-0000-000030440000}"/>
    <cellStyle name="Input 2 4 2 7" xfId="22976" xr:uid="{00000000-0005-0000-0000-000031440000}"/>
    <cellStyle name="Input 2 4 2 8" xfId="16713" xr:uid="{00000000-0005-0000-0000-000032440000}"/>
    <cellStyle name="Input 2 4 3" xfId="2020" xr:uid="{00000000-0005-0000-0000-000033440000}"/>
    <cellStyle name="Input 2 4 3 2" xfId="2021" xr:uid="{00000000-0005-0000-0000-000034440000}"/>
    <cellStyle name="Input 2 4 3 2 2" xfId="3622" xr:uid="{00000000-0005-0000-0000-000035440000}"/>
    <cellStyle name="Input 2 4 3 2 2 2" xfId="6245" xr:uid="{00000000-0005-0000-0000-000036440000}"/>
    <cellStyle name="Input 2 4 3 2 2 2 2" xfId="13223" xr:uid="{00000000-0005-0000-0000-000037440000}"/>
    <cellStyle name="Input 2 4 3 2 2 2 2 2" xfId="23041" xr:uid="{00000000-0005-0000-0000-000038440000}"/>
    <cellStyle name="Input 2 4 3 2 2 2 2 3" xfId="23040" xr:uid="{00000000-0005-0000-0000-000039440000}"/>
    <cellStyle name="Input 2 4 3 2 2 2 2 4" xfId="52728" xr:uid="{00000000-0005-0000-0000-00003A440000}"/>
    <cellStyle name="Input 2 4 3 2 2 2 3" xfId="23042" xr:uid="{00000000-0005-0000-0000-00003B440000}"/>
    <cellStyle name="Input 2 4 3 2 2 2 4" xfId="23039" xr:uid="{00000000-0005-0000-0000-00003C440000}"/>
    <cellStyle name="Input 2 4 3 2 2 2 5" xfId="45760" xr:uid="{00000000-0005-0000-0000-00003D440000}"/>
    <cellStyle name="Input 2 4 3 2 2 2 6" xfId="58324" xr:uid="{00000000-0005-0000-0000-00003E440000}"/>
    <cellStyle name="Input 2 4 3 2 2 3" xfId="7989" xr:uid="{00000000-0005-0000-0000-00003F440000}"/>
    <cellStyle name="Input 2 4 3 2 2 3 2" xfId="14965" xr:uid="{00000000-0005-0000-0000-000040440000}"/>
    <cellStyle name="Input 2 4 3 2 2 3 2 2" xfId="23045" xr:uid="{00000000-0005-0000-0000-000041440000}"/>
    <cellStyle name="Input 2 4 3 2 2 3 2 3" xfId="23044" xr:uid="{00000000-0005-0000-0000-000042440000}"/>
    <cellStyle name="Input 2 4 3 2 2 3 2 4" xfId="54470" xr:uid="{00000000-0005-0000-0000-000043440000}"/>
    <cellStyle name="Input 2 4 3 2 2 3 3" xfId="23046" xr:uid="{00000000-0005-0000-0000-000044440000}"/>
    <cellStyle name="Input 2 4 3 2 2 3 4" xfId="23043" xr:uid="{00000000-0005-0000-0000-000045440000}"/>
    <cellStyle name="Input 2 4 3 2 2 3 5" xfId="47502" xr:uid="{00000000-0005-0000-0000-000046440000}"/>
    <cellStyle name="Input 2 4 3 2 2 3 6" xfId="60066" xr:uid="{00000000-0005-0000-0000-000047440000}"/>
    <cellStyle name="Input 2 4 3 2 2 4" xfId="10610" xr:uid="{00000000-0005-0000-0000-000048440000}"/>
    <cellStyle name="Input 2 4 3 2 2 4 2" xfId="23048" xr:uid="{00000000-0005-0000-0000-000049440000}"/>
    <cellStyle name="Input 2 4 3 2 2 4 3" xfId="23047" xr:uid="{00000000-0005-0000-0000-00004A440000}"/>
    <cellStyle name="Input 2 4 3 2 2 4 4" xfId="50115" xr:uid="{00000000-0005-0000-0000-00004B440000}"/>
    <cellStyle name="Input 2 4 3 2 2 5" xfId="23038" xr:uid="{00000000-0005-0000-0000-00004C440000}"/>
    <cellStyle name="Input 2 4 3 2 2 6" xfId="18506" xr:uid="{00000000-0005-0000-0000-00004D440000}"/>
    <cellStyle name="Input 2 4 3 2 3" xfId="4500" xr:uid="{00000000-0005-0000-0000-00004E440000}"/>
    <cellStyle name="Input 2 4 3 2 3 2" xfId="7116" xr:uid="{00000000-0005-0000-0000-00004F440000}"/>
    <cellStyle name="Input 2 4 3 2 3 2 2" xfId="14094" xr:uid="{00000000-0005-0000-0000-000050440000}"/>
    <cellStyle name="Input 2 4 3 2 3 2 2 2" xfId="23052" xr:uid="{00000000-0005-0000-0000-000051440000}"/>
    <cellStyle name="Input 2 4 3 2 3 2 2 3" xfId="23051" xr:uid="{00000000-0005-0000-0000-000052440000}"/>
    <cellStyle name="Input 2 4 3 2 3 2 2 4" xfId="53599" xr:uid="{00000000-0005-0000-0000-000053440000}"/>
    <cellStyle name="Input 2 4 3 2 3 2 3" xfId="23053" xr:uid="{00000000-0005-0000-0000-000054440000}"/>
    <cellStyle name="Input 2 4 3 2 3 2 4" xfId="23050" xr:uid="{00000000-0005-0000-0000-000055440000}"/>
    <cellStyle name="Input 2 4 3 2 3 2 5" xfId="46631" xr:uid="{00000000-0005-0000-0000-000056440000}"/>
    <cellStyle name="Input 2 4 3 2 3 2 6" xfId="59195" xr:uid="{00000000-0005-0000-0000-000057440000}"/>
    <cellStyle name="Input 2 4 3 2 3 3" xfId="8867" xr:uid="{00000000-0005-0000-0000-000058440000}"/>
    <cellStyle name="Input 2 4 3 2 3 3 2" xfId="15836" xr:uid="{00000000-0005-0000-0000-000059440000}"/>
    <cellStyle name="Input 2 4 3 2 3 3 2 2" xfId="23056" xr:uid="{00000000-0005-0000-0000-00005A440000}"/>
    <cellStyle name="Input 2 4 3 2 3 3 2 3" xfId="23055" xr:uid="{00000000-0005-0000-0000-00005B440000}"/>
    <cellStyle name="Input 2 4 3 2 3 3 2 4" xfId="55341" xr:uid="{00000000-0005-0000-0000-00005C440000}"/>
    <cellStyle name="Input 2 4 3 2 3 3 3" xfId="23057" xr:uid="{00000000-0005-0000-0000-00005D440000}"/>
    <cellStyle name="Input 2 4 3 2 3 3 4" xfId="23054" xr:uid="{00000000-0005-0000-0000-00005E440000}"/>
    <cellStyle name="Input 2 4 3 2 3 3 5" xfId="48373" xr:uid="{00000000-0005-0000-0000-00005F440000}"/>
    <cellStyle name="Input 2 4 3 2 3 3 6" xfId="60937" xr:uid="{00000000-0005-0000-0000-000060440000}"/>
    <cellStyle name="Input 2 4 3 2 3 4" xfId="11481" xr:uid="{00000000-0005-0000-0000-000061440000}"/>
    <cellStyle name="Input 2 4 3 2 3 4 2" xfId="23059" xr:uid="{00000000-0005-0000-0000-000062440000}"/>
    <cellStyle name="Input 2 4 3 2 3 4 3" xfId="23058" xr:uid="{00000000-0005-0000-0000-000063440000}"/>
    <cellStyle name="Input 2 4 3 2 3 4 4" xfId="50986" xr:uid="{00000000-0005-0000-0000-000064440000}"/>
    <cellStyle name="Input 2 4 3 2 3 5" xfId="23060" xr:uid="{00000000-0005-0000-0000-000065440000}"/>
    <cellStyle name="Input 2 4 3 2 3 6" xfId="23049" xr:uid="{00000000-0005-0000-0000-000066440000}"/>
    <cellStyle name="Input 2 4 3 2 3 7" xfId="44018" xr:uid="{00000000-0005-0000-0000-000067440000}"/>
    <cellStyle name="Input 2 4 3 2 3 8" xfId="56582" xr:uid="{00000000-0005-0000-0000-000068440000}"/>
    <cellStyle name="Input 2 4 3 2 4" xfId="5371" xr:uid="{00000000-0005-0000-0000-000069440000}"/>
    <cellStyle name="Input 2 4 3 2 4 2" xfId="12352" xr:uid="{00000000-0005-0000-0000-00006A440000}"/>
    <cellStyle name="Input 2 4 3 2 4 2 2" xfId="23063" xr:uid="{00000000-0005-0000-0000-00006B440000}"/>
    <cellStyle name="Input 2 4 3 2 4 2 3" xfId="23062" xr:uid="{00000000-0005-0000-0000-00006C440000}"/>
    <cellStyle name="Input 2 4 3 2 4 2 4" xfId="51857" xr:uid="{00000000-0005-0000-0000-00006D440000}"/>
    <cellStyle name="Input 2 4 3 2 4 3" xfId="23064" xr:uid="{00000000-0005-0000-0000-00006E440000}"/>
    <cellStyle name="Input 2 4 3 2 4 4" xfId="23061" xr:uid="{00000000-0005-0000-0000-00006F440000}"/>
    <cellStyle name="Input 2 4 3 2 4 5" xfId="44889" xr:uid="{00000000-0005-0000-0000-000070440000}"/>
    <cellStyle name="Input 2 4 3 2 4 6" xfId="57453" xr:uid="{00000000-0005-0000-0000-000071440000}"/>
    <cellStyle name="Input 2 4 3 2 5" xfId="9738" xr:uid="{00000000-0005-0000-0000-000072440000}"/>
    <cellStyle name="Input 2 4 3 2 5 2" xfId="23066" xr:uid="{00000000-0005-0000-0000-000073440000}"/>
    <cellStyle name="Input 2 4 3 2 5 3" xfId="23065" xr:uid="{00000000-0005-0000-0000-000074440000}"/>
    <cellStyle name="Input 2 4 3 2 5 4" xfId="49244" xr:uid="{00000000-0005-0000-0000-000075440000}"/>
    <cellStyle name="Input 2 4 3 2 6" xfId="23037" xr:uid="{00000000-0005-0000-0000-000076440000}"/>
    <cellStyle name="Input 2 4 3 2 7" xfId="16716" xr:uid="{00000000-0005-0000-0000-000077440000}"/>
    <cellStyle name="Input 2 4 3 3" xfId="3621" xr:uid="{00000000-0005-0000-0000-000078440000}"/>
    <cellStyle name="Input 2 4 3 3 2" xfId="6244" xr:uid="{00000000-0005-0000-0000-000079440000}"/>
    <cellStyle name="Input 2 4 3 3 2 2" xfId="13222" xr:uid="{00000000-0005-0000-0000-00007A440000}"/>
    <cellStyle name="Input 2 4 3 3 2 2 2" xfId="23070" xr:uid="{00000000-0005-0000-0000-00007B440000}"/>
    <cellStyle name="Input 2 4 3 3 2 2 3" xfId="23069" xr:uid="{00000000-0005-0000-0000-00007C440000}"/>
    <cellStyle name="Input 2 4 3 3 2 2 4" xfId="52727" xr:uid="{00000000-0005-0000-0000-00007D440000}"/>
    <cellStyle name="Input 2 4 3 3 2 3" xfId="23071" xr:uid="{00000000-0005-0000-0000-00007E440000}"/>
    <cellStyle name="Input 2 4 3 3 2 4" xfId="23068" xr:uid="{00000000-0005-0000-0000-00007F440000}"/>
    <cellStyle name="Input 2 4 3 3 2 5" xfId="45759" xr:uid="{00000000-0005-0000-0000-000080440000}"/>
    <cellStyle name="Input 2 4 3 3 2 6" xfId="58323" xr:uid="{00000000-0005-0000-0000-000081440000}"/>
    <cellStyle name="Input 2 4 3 3 3" xfId="7988" xr:uid="{00000000-0005-0000-0000-000082440000}"/>
    <cellStyle name="Input 2 4 3 3 3 2" xfId="14964" xr:uid="{00000000-0005-0000-0000-000083440000}"/>
    <cellStyle name="Input 2 4 3 3 3 2 2" xfId="23074" xr:uid="{00000000-0005-0000-0000-000084440000}"/>
    <cellStyle name="Input 2 4 3 3 3 2 3" xfId="23073" xr:uid="{00000000-0005-0000-0000-000085440000}"/>
    <cellStyle name="Input 2 4 3 3 3 2 4" xfId="54469" xr:uid="{00000000-0005-0000-0000-000086440000}"/>
    <cellStyle name="Input 2 4 3 3 3 3" xfId="23075" xr:uid="{00000000-0005-0000-0000-000087440000}"/>
    <cellStyle name="Input 2 4 3 3 3 4" xfId="23072" xr:uid="{00000000-0005-0000-0000-000088440000}"/>
    <cellStyle name="Input 2 4 3 3 3 5" xfId="47501" xr:uid="{00000000-0005-0000-0000-000089440000}"/>
    <cellStyle name="Input 2 4 3 3 3 6" xfId="60065" xr:uid="{00000000-0005-0000-0000-00008A440000}"/>
    <cellStyle name="Input 2 4 3 3 4" xfId="10609" xr:uid="{00000000-0005-0000-0000-00008B440000}"/>
    <cellStyle name="Input 2 4 3 3 4 2" xfId="23077" xr:uid="{00000000-0005-0000-0000-00008C440000}"/>
    <cellStyle name="Input 2 4 3 3 4 3" xfId="23076" xr:uid="{00000000-0005-0000-0000-00008D440000}"/>
    <cellStyle name="Input 2 4 3 3 4 4" xfId="50114" xr:uid="{00000000-0005-0000-0000-00008E440000}"/>
    <cellStyle name="Input 2 4 3 3 5" xfId="23067" xr:uid="{00000000-0005-0000-0000-00008F440000}"/>
    <cellStyle name="Input 2 4 3 3 6" xfId="18505" xr:uid="{00000000-0005-0000-0000-000090440000}"/>
    <cellStyle name="Input 2 4 3 4" xfId="4499" xr:uid="{00000000-0005-0000-0000-000091440000}"/>
    <cellStyle name="Input 2 4 3 4 2" xfId="7115" xr:uid="{00000000-0005-0000-0000-000092440000}"/>
    <cellStyle name="Input 2 4 3 4 2 2" xfId="14093" xr:uid="{00000000-0005-0000-0000-000093440000}"/>
    <cellStyle name="Input 2 4 3 4 2 2 2" xfId="23081" xr:uid="{00000000-0005-0000-0000-000094440000}"/>
    <cellStyle name="Input 2 4 3 4 2 2 3" xfId="23080" xr:uid="{00000000-0005-0000-0000-000095440000}"/>
    <cellStyle name="Input 2 4 3 4 2 2 4" xfId="53598" xr:uid="{00000000-0005-0000-0000-000096440000}"/>
    <cellStyle name="Input 2 4 3 4 2 3" xfId="23082" xr:uid="{00000000-0005-0000-0000-000097440000}"/>
    <cellStyle name="Input 2 4 3 4 2 4" xfId="23079" xr:uid="{00000000-0005-0000-0000-000098440000}"/>
    <cellStyle name="Input 2 4 3 4 2 5" xfId="46630" xr:uid="{00000000-0005-0000-0000-000099440000}"/>
    <cellStyle name="Input 2 4 3 4 2 6" xfId="59194" xr:uid="{00000000-0005-0000-0000-00009A440000}"/>
    <cellStyle name="Input 2 4 3 4 3" xfId="8866" xr:uid="{00000000-0005-0000-0000-00009B440000}"/>
    <cellStyle name="Input 2 4 3 4 3 2" xfId="15835" xr:uid="{00000000-0005-0000-0000-00009C440000}"/>
    <cellStyle name="Input 2 4 3 4 3 2 2" xfId="23085" xr:uid="{00000000-0005-0000-0000-00009D440000}"/>
    <cellStyle name="Input 2 4 3 4 3 2 3" xfId="23084" xr:uid="{00000000-0005-0000-0000-00009E440000}"/>
    <cellStyle name="Input 2 4 3 4 3 2 4" xfId="55340" xr:uid="{00000000-0005-0000-0000-00009F440000}"/>
    <cellStyle name="Input 2 4 3 4 3 3" xfId="23086" xr:uid="{00000000-0005-0000-0000-0000A0440000}"/>
    <cellStyle name="Input 2 4 3 4 3 4" xfId="23083" xr:uid="{00000000-0005-0000-0000-0000A1440000}"/>
    <cellStyle name="Input 2 4 3 4 3 5" xfId="48372" xr:uid="{00000000-0005-0000-0000-0000A2440000}"/>
    <cellStyle name="Input 2 4 3 4 3 6" xfId="60936" xr:uid="{00000000-0005-0000-0000-0000A3440000}"/>
    <cellStyle name="Input 2 4 3 4 4" xfId="11480" xr:uid="{00000000-0005-0000-0000-0000A4440000}"/>
    <cellStyle name="Input 2 4 3 4 4 2" xfId="23088" xr:uid="{00000000-0005-0000-0000-0000A5440000}"/>
    <cellStyle name="Input 2 4 3 4 4 3" xfId="23087" xr:uid="{00000000-0005-0000-0000-0000A6440000}"/>
    <cellStyle name="Input 2 4 3 4 4 4" xfId="50985" xr:uid="{00000000-0005-0000-0000-0000A7440000}"/>
    <cellStyle name="Input 2 4 3 4 5" xfId="23089" xr:uid="{00000000-0005-0000-0000-0000A8440000}"/>
    <cellStyle name="Input 2 4 3 4 6" xfId="23078" xr:uid="{00000000-0005-0000-0000-0000A9440000}"/>
    <cellStyle name="Input 2 4 3 4 7" xfId="44017" xr:uid="{00000000-0005-0000-0000-0000AA440000}"/>
    <cellStyle name="Input 2 4 3 4 8" xfId="56581" xr:uid="{00000000-0005-0000-0000-0000AB440000}"/>
    <cellStyle name="Input 2 4 3 5" xfId="5370" xr:uid="{00000000-0005-0000-0000-0000AC440000}"/>
    <cellStyle name="Input 2 4 3 5 2" xfId="12351" xr:uid="{00000000-0005-0000-0000-0000AD440000}"/>
    <cellStyle name="Input 2 4 3 5 2 2" xfId="23092" xr:uid="{00000000-0005-0000-0000-0000AE440000}"/>
    <cellStyle name="Input 2 4 3 5 2 3" xfId="23091" xr:uid="{00000000-0005-0000-0000-0000AF440000}"/>
    <cellStyle name="Input 2 4 3 5 2 4" xfId="51856" xr:uid="{00000000-0005-0000-0000-0000B0440000}"/>
    <cellStyle name="Input 2 4 3 5 3" xfId="23093" xr:uid="{00000000-0005-0000-0000-0000B1440000}"/>
    <cellStyle name="Input 2 4 3 5 4" xfId="23090" xr:uid="{00000000-0005-0000-0000-0000B2440000}"/>
    <cellStyle name="Input 2 4 3 5 5" xfId="44888" xr:uid="{00000000-0005-0000-0000-0000B3440000}"/>
    <cellStyle name="Input 2 4 3 5 6" xfId="57452" xr:uid="{00000000-0005-0000-0000-0000B4440000}"/>
    <cellStyle name="Input 2 4 3 6" xfId="9737" xr:uid="{00000000-0005-0000-0000-0000B5440000}"/>
    <cellStyle name="Input 2 4 3 6 2" xfId="23095" xr:uid="{00000000-0005-0000-0000-0000B6440000}"/>
    <cellStyle name="Input 2 4 3 6 3" xfId="23094" xr:uid="{00000000-0005-0000-0000-0000B7440000}"/>
    <cellStyle name="Input 2 4 3 6 4" xfId="49243" xr:uid="{00000000-0005-0000-0000-0000B8440000}"/>
    <cellStyle name="Input 2 4 3 7" xfId="23036" xr:uid="{00000000-0005-0000-0000-0000B9440000}"/>
    <cellStyle name="Input 2 4 3 8" xfId="16715" xr:uid="{00000000-0005-0000-0000-0000BA440000}"/>
    <cellStyle name="Input 2 4 4" xfId="2022" xr:uid="{00000000-0005-0000-0000-0000BB440000}"/>
    <cellStyle name="Input 2 4 4 2" xfId="2023" xr:uid="{00000000-0005-0000-0000-0000BC440000}"/>
    <cellStyle name="Input 2 4 4 2 2" xfId="3624" xr:uid="{00000000-0005-0000-0000-0000BD440000}"/>
    <cellStyle name="Input 2 4 4 2 2 2" xfId="6247" xr:uid="{00000000-0005-0000-0000-0000BE440000}"/>
    <cellStyle name="Input 2 4 4 2 2 2 2" xfId="13225" xr:uid="{00000000-0005-0000-0000-0000BF440000}"/>
    <cellStyle name="Input 2 4 4 2 2 2 2 2" xfId="23101" xr:uid="{00000000-0005-0000-0000-0000C0440000}"/>
    <cellStyle name="Input 2 4 4 2 2 2 2 3" xfId="23100" xr:uid="{00000000-0005-0000-0000-0000C1440000}"/>
    <cellStyle name="Input 2 4 4 2 2 2 2 4" xfId="52730" xr:uid="{00000000-0005-0000-0000-0000C2440000}"/>
    <cellStyle name="Input 2 4 4 2 2 2 3" xfId="23102" xr:uid="{00000000-0005-0000-0000-0000C3440000}"/>
    <cellStyle name="Input 2 4 4 2 2 2 4" xfId="23099" xr:uid="{00000000-0005-0000-0000-0000C4440000}"/>
    <cellStyle name="Input 2 4 4 2 2 2 5" xfId="45762" xr:uid="{00000000-0005-0000-0000-0000C5440000}"/>
    <cellStyle name="Input 2 4 4 2 2 2 6" xfId="58326" xr:uid="{00000000-0005-0000-0000-0000C6440000}"/>
    <cellStyle name="Input 2 4 4 2 2 3" xfId="7991" xr:uid="{00000000-0005-0000-0000-0000C7440000}"/>
    <cellStyle name="Input 2 4 4 2 2 3 2" xfId="14967" xr:uid="{00000000-0005-0000-0000-0000C8440000}"/>
    <cellStyle name="Input 2 4 4 2 2 3 2 2" xfId="23105" xr:uid="{00000000-0005-0000-0000-0000C9440000}"/>
    <cellStyle name="Input 2 4 4 2 2 3 2 3" xfId="23104" xr:uid="{00000000-0005-0000-0000-0000CA440000}"/>
    <cellStyle name="Input 2 4 4 2 2 3 2 4" xfId="54472" xr:uid="{00000000-0005-0000-0000-0000CB440000}"/>
    <cellStyle name="Input 2 4 4 2 2 3 3" xfId="23106" xr:uid="{00000000-0005-0000-0000-0000CC440000}"/>
    <cellStyle name="Input 2 4 4 2 2 3 4" xfId="23103" xr:uid="{00000000-0005-0000-0000-0000CD440000}"/>
    <cellStyle name="Input 2 4 4 2 2 3 5" xfId="47504" xr:uid="{00000000-0005-0000-0000-0000CE440000}"/>
    <cellStyle name="Input 2 4 4 2 2 3 6" xfId="60068" xr:uid="{00000000-0005-0000-0000-0000CF440000}"/>
    <cellStyle name="Input 2 4 4 2 2 4" xfId="10612" xr:uid="{00000000-0005-0000-0000-0000D0440000}"/>
    <cellStyle name="Input 2 4 4 2 2 4 2" xfId="23108" xr:uid="{00000000-0005-0000-0000-0000D1440000}"/>
    <cellStyle name="Input 2 4 4 2 2 4 3" xfId="23107" xr:uid="{00000000-0005-0000-0000-0000D2440000}"/>
    <cellStyle name="Input 2 4 4 2 2 4 4" xfId="50117" xr:uid="{00000000-0005-0000-0000-0000D3440000}"/>
    <cellStyle name="Input 2 4 4 2 2 5" xfId="23098" xr:uid="{00000000-0005-0000-0000-0000D4440000}"/>
    <cellStyle name="Input 2 4 4 2 2 6" xfId="18510" xr:uid="{00000000-0005-0000-0000-0000D5440000}"/>
    <cellStyle name="Input 2 4 4 2 3" xfId="4502" xr:uid="{00000000-0005-0000-0000-0000D6440000}"/>
    <cellStyle name="Input 2 4 4 2 3 2" xfId="7118" xr:uid="{00000000-0005-0000-0000-0000D7440000}"/>
    <cellStyle name="Input 2 4 4 2 3 2 2" xfId="14096" xr:uid="{00000000-0005-0000-0000-0000D8440000}"/>
    <cellStyle name="Input 2 4 4 2 3 2 2 2" xfId="23112" xr:uid="{00000000-0005-0000-0000-0000D9440000}"/>
    <cellStyle name="Input 2 4 4 2 3 2 2 3" xfId="23111" xr:uid="{00000000-0005-0000-0000-0000DA440000}"/>
    <cellStyle name="Input 2 4 4 2 3 2 2 4" xfId="53601" xr:uid="{00000000-0005-0000-0000-0000DB440000}"/>
    <cellStyle name="Input 2 4 4 2 3 2 3" xfId="23113" xr:uid="{00000000-0005-0000-0000-0000DC440000}"/>
    <cellStyle name="Input 2 4 4 2 3 2 4" xfId="23110" xr:uid="{00000000-0005-0000-0000-0000DD440000}"/>
    <cellStyle name="Input 2 4 4 2 3 2 5" xfId="46633" xr:uid="{00000000-0005-0000-0000-0000DE440000}"/>
    <cellStyle name="Input 2 4 4 2 3 2 6" xfId="59197" xr:uid="{00000000-0005-0000-0000-0000DF440000}"/>
    <cellStyle name="Input 2 4 4 2 3 3" xfId="8869" xr:uid="{00000000-0005-0000-0000-0000E0440000}"/>
    <cellStyle name="Input 2 4 4 2 3 3 2" xfId="15838" xr:uid="{00000000-0005-0000-0000-0000E1440000}"/>
    <cellStyle name="Input 2 4 4 2 3 3 2 2" xfId="23116" xr:uid="{00000000-0005-0000-0000-0000E2440000}"/>
    <cellStyle name="Input 2 4 4 2 3 3 2 3" xfId="23115" xr:uid="{00000000-0005-0000-0000-0000E3440000}"/>
    <cellStyle name="Input 2 4 4 2 3 3 2 4" xfId="55343" xr:uid="{00000000-0005-0000-0000-0000E4440000}"/>
    <cellStyle name="Input 2 4 4 2 3 3 3" xfId="23117" xr:uid="{00000000-0005-0000-0000-0000E5440000}"/>
    <cellStyle name="Input 2 4 4 2 3 3 4" xfId="23114" xr:uid="{00000000-0005-0000-0000-0000E6440000}"/>
    <cellStyle name="Input 2 4 4 2 3 3 5" xfId="48375" xr:uid="{00000000-0005-0000-0000-0000E7440000}"/>
    <cellStyle name="Input 2 4 4 2 3 3 6" xfId="60939" xr:uid="{00000000-0005-0000-0000-0000E8440000}"/>
    <cellStyle name="Input 2 4 4 2 3 4" xfId="11483" xr:uid="{00000000-0005-0000-0000-0000E9440000}"/>
    <cellStyle name="Input 2 4 4 2 3 4 2" xfId="23119" xr:uid="{00000000-0005-0000-0000-0000EA440000}"/>
    <cellStyle name="Input 2 4 4 2 3 4 3" xfId="23118" xr:uid="{00000000-0005-0000-0000-0000EB440000}"/>
    <cellStyle name="Input 2 4 4 2 3 4 4" xfId="50988" xr:uid="{00000000-0005-0000-0000-0000EC440000}"/>
    <cellStyle name="Input 2 4 4 2 3 5" xfId="23120" xr:uid="{00000000-0005-0000-0000-0000ED440000}"/>
    <cellStyle name="Input 2 4 4 2 3 6" xfId="23109" xr:uid="{00000000-0005-0000-0000-0000EE440000}"/>
    <cellStyle name="Input 2 4 4 2 3 7" xfId="44020" xr:uid="{00000000-0005-0000-0000-0000EF440000}"/>
    <cellStyle name="Input 2 4 4 2 3 8" xfId="56584" xr:uid="{00000000-0005-0000-0000-0000F0440000}"/>
    <cellStyle name="Input 2 4 4 2 4" xfId="5373" xr:uid="{00000000-0005-0000-0000-0000F1440000}"/>
    <cellStyle name="Input 2 4 4 2 4 2" xfId="12354" xr:uid="{00000000-0005-0000-0000-0000F2440000}"/>
    <cellStyle name="Input 2 4 4 2 4 2 2" xfId="23123" xr:uid="{00000000-0005-0000-0000-0000F3440000}"/>
    <cellStyle name="Input 2 4 4 2 4 2 3" xfId="23122" xr:uid="{00000000-0005-0000-0000-0000F4440000}"/>
    <cellStyle name="Input 2 4 4 2 4 2 4" xfId="51859" xr:uid="{00000000-0005-0000-0000-0000F5440000}"/>
    <cellStyle name="Input 2 4 4 2 4 3" xfId="23124" xr:uid="{00000000-0005-0000-0000-0000F6440000}"/>
    <cellStyle name="Input 2 4 4 2 4 4" xfId="23121" xr:uid="{00000000-0005-0000-0000-0000F7440000}"/>
    <cellStyle name="Input 2 4 4 2 4 5" xfId="44891" xr:uid="{00000000-0005-0000-0000-0000F8440000}"/>
    <cellStyle name="Input 2 4 4 2 4 6" xfId="57455" xr:uid="{00000000-0005-0000-0000-0000F9440000}"/>
    <cellStyle name="Input 2 4 4 2 5" xfId="9740" xr:uid="{00000000-0005-0000-0000-0000FA440000}"/>
    <cellStyle name="Input 2 4 4 2 5 2" xfId="23126" xr:uid="{00000000-0005-0000-0000-0000FB440000}"/>
    <cellStyle name="Input 2 4 4 2 5 3" xfId="23125" xr:uid="{00000000-0005-0000-0000-0000FC440000}"/>
    <cellStyle name="Input 2 4 4 2 5 4" xfId="49246" xr:uid="{00000000-0005-0000-0000-0000FD440000}"/>
    <cellStyle name="Input 2 4 4 2 6" xfId="23097" xr:uid="{00000000-0005-0000-0000-0000FE440000}"/>
    <cellStyle name="Input 2 4 4 2 7" xfId="16718" xr:uid="{00000000-0005-0000-0000-0000FF440000}"/>
    <cellStyle name="Input 2 4 4 3" xfId="3623" xr:uid="{00000000-0005-0000-0000-000000450000}"/>
    <cellStyle name="Input 2 4 4 3 2" xfId="6246" xr:uid="{00000000-0005-0000-0000-000001450000}"/>
    <cellStyle name="Input 2 4 4 3 2 2" xfId="13224" xr:uid="{00000000-0005-0000-0000-000002450000}"/>
    <cellStyle name="Input 2 4 4 3 2 2 2" xfId="23130" xr:uid="{00000000-0005-0000-0000-000003450000}"/>
    <cellStyle name="Input 2 4 4 3 2 2 3" xfId="23129" xr:uid="{00000000-0005-0000-0000-000004450000}"/>
    <cellStyle name="Input 2 4 4 3 2 2 4" xfId="52729" xr:uid="{00000000-0005-0000-0000-000005450000}"/>
    <cellStyle name="Input 2 4 4 3 2 3" xfId="23131" xr:uid="{00000000-0005-0000-0000-000006450000}"/>
    <cellStyle name="Input 2 4 4 3 2 4" xfId="23128" xr:uid="{00000000-0005-0000-0000-000007450000}"/>
    <cellStyle name="Input 2 4 4 3 2 5" xfId="45761" xr:uid="{00000000-0005-0000-0000-000008450000}"/>
    <cellStyle name="Input 2 4 4 3 2 6" xfId="58325" xr:uid="{00000000-0005-0000-0000-000009450000}"/>
    <cellStyle name="Input 2 4 4 3 3" xfId="7990" xr:uid="{00000000-0005-0000-0000-00000A450000}"/>
    <cellStyle name="Input 2 4 4 3 3 2" xfId="14966" xr:uid="{00000000-0005-0000-0000-00000B450000}"/>
    <cellStyle name="Input 2 4 4 3 3 2 2" xfId="23134" xr:uid="{00000000-0005-0000-0000-00000C450000}"/>
    <cellStyle name="Input 2 4 4 3 3 2 3" xfId="23133" xr:uid="{00000000-0005-0000-0000-00000D450000}"/>
    <cellStyle name="Input 2 4 4 3 3 2 4" xfId="54471" xr:uid="{00000000-0005-0000-0000-00000E450000}"/>
    <cellStyle name="Input 2 4 4 3 3 3" xfId="23135" xr:uid="{00000000-0005-0000-0000-00000F450000}"/>
    <cellStyle name="Input 2 4 4 3 3 4" xfId="23132" xr:uid="{00000000-0005-0000-0000-000010450000}"/>
    <cellStyle name="Input 2 4 4 3 3 5" xfId="47503" xr:uid="{00000000-0005-0000-0000-000011450000}"/>
    <cellStyle name="Input 2 4 4 3 3 6" xfId="60067" xr:uid="{00000000-0005-0000-0000-000012450000}"/>
    <cellStyle name="Input 2 4 4 3 4" xfId="10611" xr:uid="{00000000-0005-0000-0000-000013450000}"/>
    <cellStyle name="Input 2 4 4 3 4 2" xfId="23137" xr:uid="{00000000-0005-0000-0000-000014450000}"/>
    <cellStyle name="Input 2 4 4 3 4 3" xfId="23136" xr:uid="{00000000-0005-0000-0000-000015450000}"/>
    <cellStyle name="Input 2 4 4 3 4 4" xfId="50116" xr:uid="{00000000-0005-0000-0000-000016450000}"/>
    <cellStyle name="Input 2 4 4 3 5" xfId="23127" xr:uid="{00000000-0005-0000-0000-000017450000}"/>
    <cellStyle name="Input 2 4 4 3 6" xfId="18507" xr:uid="{00000000-0005-0000-0000-000018450000}"/>
    <cellStyle name="Input 2 4 4 4" xfId="4501" xr:uid="{00000000-0005-0000-0000-000019450000}"/>
    <cellStyle name="Input 2 4 4 4 2" xfId="7117" xr:uid="{00000000-0005-0000-0000-00001A450000}"/>
    <cellStyle name="Input 2 4 4 4 2 2" xfId="14095" xr:uid="{00000000-0005-0000-0000-00001B450000}"/>
    <cellStyle name="Input 2 4 4 4 2 2 2" xfId="23141" xr:uid="{00000000-0005-0000-0000-00001C450000}"/>
    <cellStyle name="Input 2 4 4 4 2 2 3" xfId="23140" xr:uid="{00000000-0005-0000-0000-00001D450000}"/>
    <cellStyle name="Input 2 4 4 4 2 2 4" xfId="53600" xr:uid="{00000000-0005-0000-0000-00001E450000}"/>
    <cellStyle name="Input 2 4 4 4 2 3" xfId="23142" xr:uid="{00000000-0005-0000-0000-00001F450000}"/>
    <cellStyle name="Input 2 4 4 4 2 4" xfId="23139" xr:uid="{00000000-0005-0000-0000-000020450000}"/>
    <cellStyle name="Input 2 4 4 4 2 5" xfId="46632" xr:uid="{00000000-0005-0000-0000-000021450000}"/>
    <cellStyle name="Input 2 4 4 4 2 6" xfId="59196" xr:uid="{00000000-0005-0000-0000-000022450000}"/>
    <cellStyle name="Input 2 4 4 4 3" xfId="8868" xr:uid="{00000000-0005-0000-0000-000023450000}"/>
    <cellStyle name="Input 2 4 4 4 3 2" xfId="15837" xr:uid="{00000000-0005-0000-0000-000024450000}"/>
    <cellStyle name="Input 2 4 4 4 3 2 2" xfId="23145" xr:uid="{00000000-0005-0000-0000-000025450000}"/>
    <cellStyle name="Input 2 4 4 4 3 2 3" xfId="23144" xr:uid="{00000000-0005-0000-0000-000026450000}"/>
    <cellStyle name="Input 2 4 4 4 3 2 4" xfId="55342" xr:uid="{00000000-0005-0000-0000-000027450000}"/>
    <cellStyle name="Input 2 4 4 4 3 3" xfId="23146" xr:uid="{00000000-0005-0000-0000-000028450000}"/>
    <cellStyle name="Input 2 4 4 4 3 4" xfId="23143" xr:uid="{00000000-0005-0000-0000-000029450000}"/>
    <cellStyle name="Input 2 4 4 4 3 5" xfId="48374" xr:uid="{00000000-0005-0000-0000-00002A450000}"/>
    <cellStyle name="Input 2 4 4 4 3 6" xfId="60938" xr:uid="{00000000-0005-0000-0000-00002B450000}"/>
    <cellStyle name="Input 2 4 4 4 4" xfId="11482" xr:uid="{00000000-0005-0000-0000-00002C450000}"/>
    <cellStyle name="Input 2 4 4 4 4 2" xfId="23148" xr:uid="{00000000-0005-0000-0000-00002D450000}"/>
    <cellStyle name="Input 2 4 4 4 4 3" xfId="23147" xr:uid="{00000000-0005-0000-0000-00002E450000}"/>
    <cellStyle name="Input 2 4 4 4 4 4" xfId="50987" xr:uid="{00000000-0005-0000-0000-00002F450000}"/>
    <cellStyle name="Input 2 4 4 4 5" xfId="23149" xr:uid="{00000000-0005-0000-0000-000030450000}"/>
    <cellStyle name="Input 2 4 4 4 6" xfId="23138" xr:uid="{00000000-0005-0000-0000-000031450000}"/>
    <cellStyle name="Input 2 4 4 4 7" xfId="44019" xr:uid="{00000000-0005-0000-0000-000032450000}"/>
    <cellStyle name="Input 2 4 4 4 8" xfId="56583" xr:uid="{00000000-0005-0000-0000-000033450000}"/>
    <cellStyle name="Input 2 4 4 5" xfId="5372" xr:uid="{00000000-0005-0000-0000-000034450000}"/>
    <cellStyle name="Input 2 4 4 5 2" xfId="12353" xr:uid="{00000000-0005-0000-0000-000035450000}"/>
    <cellStyle name="Input 2 4 4 5 2 2" xfId="23152" xr:uid="{00000000-0005-0000-0000-000036450000}"/>
    <cellStyle name="Input 2 4 4 5 2 3" xfId="23151" xr:uid="{00000000-0005-0000-0000-000037450000}"/>
    <cellStyle name="Input 2 4 4 5 2 4" xfId="51858" xr:uid="{00000000-0005-0000-0000-000038450000}"/>
    <cellStyle name="Input 2 4 4 5 3" xfId="23153" xr:uid="{00000000-0005-0000-0000-000039450000}"/>
    <cellStyle name="Input 2 4 4 5 4" xfId="23150" xr:uid="{00000000-0005-0000-0000-00003A450000}"/>
    <cellStyle name="Input 2 4 4 5 5" xfId="44890" xr:uid="{00000000-0005-0000-0000-00003B450000}"/>
    <cellStyle name="Input 2 4 4 5 6" xfId="57454" xr:uid="{00000000-0005-0000-0000-00003C450000}"/>
    <cellStyle name="Input 2 4 4 6" xfId="9739" xr:uid="{00000000-0005-0000-0000-00003D450000}"/>
    <cellStyle name="Input 2 4 4 6 2" xfId="23155" xr:uid="{00000000-0005-0000-0000-00003E450000}"/>
    <cellStyle name="Input 2 4 4 6 3" xfId="23154" xr:uid="{00000000-0005-0000-0000-00003F450000}"/>
    <cellStyle name="Input 2 4 4 6 4" xfId="49245" xr:uid="{00000000-0005-0000-0000-000040450000}"/>
    <cellStyle name="Input 2 4 4 7" xfId="23096" xr:uid="{00000000-0005-0000-0000-000041450000}"/>
    <cellStyle name="Input 2 4 4 8" xfId="16717" xr:uid="{00000000-0005-0000-0000-000042450000}"/>
    <cellStyle name="Input 2 4 5" xfId="2024" xr:uid="{00000000-0005-0000-0000-000043450000}"/>
    <cellStyle name="Input 2 4 5 2" xfId="2025" xr:uid="{00000000-0005-0000-0000-000044450000}"/>
    <cellStyle name="Input 2 4 5 2 2" xfId="3626" xr:uid="{00000000-0005-0000-0000-000045450000}"/>
    <cellStyle name="Input 2 4 5 2 2 2" xfId="6249" xr:uid="{00000000-0005-0000-0000-000046450000}"/>
    <cellStyle name="Input 2 4 5 2 2 2 2" xfId="13227" xr:uid="{00000000-0005-0000-0000-000047450000}"/>
    <cellStyle name="Input 2 4 5 2 2 2 2 2" xfId="23161" xr:uid="{00000000-0005-0000-0000-000048450000}"/>
    <cellStyle name="Input 2 4 5 2 2 2 2 3" xfId="23160" xr:uid="{00000000-0005-0000-0000-000049450000}"/>
    <cellStyle name="Input 2 4 5 2 2 2 2 4" xfId="52732" xr:uid="{00000000-0005-0000-0000-00004A450000}"/>
    <cellStyle name="Input 2 4 5 2 2 2 3" xfId="23162" xr:uid="{00000000-0005-0000-0000-00004B450000}"/>
    <cellStyle name="Input 2 4 5 2 2 2 4" xfId="23159" xr:uid="{00000000-0005-0000-0000-00004C450000}"/>
    <cellStyle name="Input 2 4 5 2 2 2 5" xfId="45764" xr:uid="{00000000-0005-0000-0000-00004D450000}"/>
    <cellStyle name="Input 2 4 5 2 2 2 6" xfId="58328" xr:uid="{00000000-0005-0000-0000-00004E450000}"/>
    <cellStyle name="Input 2 4 5 2 2 3" xfId="7993" xr:uid="{00000000-0005-0000-0000-00004F450000}"/>
    <cellStyle name="Input 2 4 5 2 2 3 2" xfId="14969" xr:uid="{00000000-0005-0000-0000-000050450000}"/>
    <cellStyle name="Input 2 4 5 2 2 3 2 2" xfId="23165" xr:uid="{00000000-0005-0000-0000-000051450000}"/>
    <cellStyle name="Input 2 4 5 2 2 3 2 3" xfId="23164" xr:uid="{00000000-0005-0000-0000-000052450000}"/>
    <cellStyle name="Input 2 4 5 2 2 3 2 4" xfId="54474" xr:uid="{00000000-0005-0000-0000-000053450000}"/>
    <cellStyle name="Input 2 4 5 2 2 3 3" xfId="23166" xr:uid="{00000000-0005-0000-0000-000054450000}"/>
    <cellStyle name="Input 2 4 5 2 2 3 4" xfId="23163" xr:uid="{00000000-0005-0000-0000-000055450000}"/>
    <cellStyle name="Input 2 4 5 2 2 3 5" xfId="47506" xr:uid="{00000000-0005-0000-0000-000056450000}"/>
    <cellStyle name="Input 2 4 5 2 2 3 6" xfId="60070" xr:uid="{00000000-0005-0000-0000-000057450000}"/>
    <cellStyle name="Input 2 4 5 2 2 4" xfId="10614" xr:uid="{00000000-0005-0000-0000-000058450000}"/>
    <cellStyle name="Input 2 4 5 2 2 4 2" xfId="23168" xr:uid="{00000000-0005-0000-0000-000059450000}"/>
    <cellStyle name="Input 2 4 5 2 2 4 3" xfId="23167" xr:uid="{00000000-0005-0000-0000-00005A450000}"/>
    <cellStyle name="Input 2 4 5 2 2 4 4" xfId="50119" xr:uid="{00000000-0005-0000-0000-00005B450000}"/>
    <cellStyle name="Input 2 4 5 2 2 5" xfId="23158" xr:uid="{00000000-0005-0000-0000-00005C450000}"/>
    <cellStyle name="Input 2 4 5 2 2 6" xfId="18514" xr:uid="{00000000-0005-0000-0000-00005D450000}"/>
    <cellStyle name="Input 2 4 5 2 3" xfId="4504" xr:uid="{00000000-0005-0000-0000-00005E450000}"/>
    <cellStyle name="Input 2 4 5 2 3 2" xfId="7120" xr:uid="{00000000-0005-0000-0000-00005F450000}"/>
    <cellStyle name="Input 2 4 5 2 3 2 2" xfId="14098" xr:uid="{00000000-0005-0000-0000-000060450000}"/>
    <cellStyle name="Input 2 4 5 2 3 2 2 2" xfId="23172" xr:uid="{00000000-0005-0000-0000-000061450000}"/>
    <cellStyle name="Input 2 4 5 2 3 2 2 3" xfId="23171" xr:uid="{00000000-0005-0000-0000-000062450000}"/>
    <cellStyle name="Input 2 4 5 2 3 2 2 4" xfId="53603" xr:uid="{00000000-0005-0000-0000-000063450000}"/>
    <cellStyle name="Input 2 4 5 2 3 2 3" xfId="23173" xr:uid="{00000000-0005-0000-0000-000064450000}"/>
    <cellStyle name="Input 2 4 5 2 3 2 4" xfId="23170" xr:uid="{00000000-0005-0000-0000-000065450000}"/>
    <cellStyle name="Input 2 4 5 2 3 2 5" xfId="46635" xr:uid="{00000000-0005-0000-0000-000066450000}"/>
    <cellStyle name="Input 2 4 5 2 3 2 6" xfId="59199" xr:uid="{00000000-0005-0000-0000-000067450000}"/>
    <cellStyle name="Input 2 4 5 2 3 3" xfId="8871" xr:uid="{00000000-0005-0000-0000-000068450000}"/>
    <cellStyle name="Input 2 4 5 2 3 3 2" xfId="15840" xr:uid="{00000000-0005-0000-0000-000069450000}"/>
    <cellStyle name="Input 2 4 5 2 3 3 2 2" xfId="23176" xr:uid="{00000000-0005-0000-0000-00006A450000}"/>
    <cellStyle name="Input 2 4 5 2 3 3 2 3" xfId="23175" xr:uid="{00000000-0005-0000-0000-00006B450000}"/>
    <cellStyle name="Input 2 4 5 2 3 3 2 4" xfId="55345" xr:uid="{00000000-0005-0000-0000-00006C450000}"/>
    <cellStyle name="Input 2 4 5 2 3 3 3" xfId="23177" xr:uid="{00000000-0005-0000-0000-00006D450000}"/>
    <cellStyle name="Input 2 4 5 2 3 3 4" xfId="23174" xr:uid="{00000000-0005-0000-0000-00006E450000}"/>
    <cellStyle name="Input 2 4 5 2 3 3 5" xfId="48377" xr:uid="{00000000-0005-0000-0000-00006F450000}"/>
    <cellStyle name="Input 2 4 5 2 3 3 6" xfId="60941" xr:uid="{00000000-0005-0000-0000-000070450000}"/>
    <cellStyle name="Input 2 4 5 2 3 4" xfId="11485" xr:uid="{00000000-0005-0000-0000-000071450000}"/>
    <cellStyle name="Input 2 4 5 2 3 4 2" xfId="23179" xr:uid="{00000000-0005-0000-0000-000072450000}"/>
    <cellStyle name="Input 2 4 5 2 3 4 3" xfId="23178" xr:uid="{00000000-0005-0000-0000-000073450000}"/>
    <cellStyle name="Input 2 4 5 2 3 4 4" xfId="50990" xr:uid="{00000000-0005-0000-0000-000074450000}"/>
    <cellStyle name="Input 2 4 5 2 3 5" xfId="23180" xr:uid="{00000000-0005-0000-0000-000075450000}"/>
    <cellStyle name="Input 2 4 5 2 3 6" xfId="23169" xr:uid="{00000000-0005-0000-0000-000076450000}"/>
    <cellStyle name="Input 2 4 5 2 3 7" xfId="44022" xr:uid="{00000000-0005-0000-0000-000077450000}"/>
    <cellStyle name="Input 2 4 5 2 3 8" xfId="56586" xr:uid="{00000000-0005-0000-0000-000078450000}"/>
    <cellStyle name="Input 2 4 5 2 4" xfId="5375" xr:uid="{00000000-0005-0000-0000-000079450000}"/>
    <cellStyle name="Input 2 4 5 2 4 2" xfId="12356" xr:uid="{00000000-0005-0000-0000-00007A450000}"/>
    <cellStyle name="Input 2 4 5 2 4 2 2" xfId="23183" xr:uid="{00000000-0005-0000-0000-00007B450000}"/>
    <cellStyle name="Input 2 4 5 2 4 2 3" xfId="23182" xr:uid="{00000000-0005-0000-0000-00007C450000}"/>
    <cellStyle name="Input 2 4 5 2 4 2 4" xfId="51861" xr:uid="{00000000-0005-0000-0000-00007D450000}"/>
    <cellStyle name="Input 2 4 5 2 4 3" xfId="23184" xr:uid="{00000000-0005-0000-0000-00007E450000}"/>
    <cellStyle name="Input 2 4 5 2 4 4" xfId="23181" xr:uid="{00000000-0005-0000-0000-00007F450000}"/>
    <cellStyle name="Input 2 4 5 2 4 5" xfId="44893" xr:uid="{00000000-0005-0000-0000-000080450000}"/>
    <cellStyle name="Input 2 4 5 2 4 6" xfId="57457" xr:uid="{00000000-0005-0000-0000-000081450000}"/>
    <cellStyle name="Input 2 4 5 2 5" xfId="9742" xr:uid="{00000000-0005-0000-0000-000082450000}"/>
    <cellStyle name="Input 2 4 5 2 5 2" xfId="23186" xr:uid="{00000000-0005-0000-0000-000083450000}"/>
    <cellStyle name="Input 2 4 5 2 5 3" xfId="23185" xr:uid="{00000000-0005-0000-0000-000084450000}"/>
    <cellStyle name="Input 2 4 5 2 5 4" xfId="49248" xr:uid="{00000000-0005-0000-0000-000085450000}"/>
    <cellStyle name="Input 2 4 5 2 6" xfId="23157" xr:uid="{00000000-0005-0000-0000-000086450000}"/>
    <cellStyle name="Input 2 4 5 2 7" xfId="16720" xr:uid="{00000000-0005-0000-0000-000087450000}"/>
    <cellStyle name="Input 2 4 5 3" xfId="3625" xr:uid="{00000000-0005-0000-0000-000088450000}"/>
    <cellStyle name="Input 2 4 5 3 2" xfId="6248" xr:uid="{00000000-0005-0000-0000-000089450000}"/>
    <cellStyle name="Input 2 4 5 3 2 2" xfId="13226" xr:uid="{00000000-0005-0000-0000-00008A450000}"/>
    <cellStyle name="Input 2 4 5 3 2 2 2" xfId="23190" xr:uid="{00000000-0005-0000-0000-00008B450000}"/>
    <cellStyle name="Input 2 4 5 3 2 2 3" xfId="23189" xr:uid="{00000000-0005-0000-0000-00008C450000}"/>
    <cellStyle name="Input 2 4 5 3 2 2 4" xfId="52731" xr:uid="{00000000-0005-0000-0000-00008D450000}"/>
    <cellStyle name="Input 2 4 5 3 2 3" xfId="23191" xr:uid="{00000000-0005-0000-0000-00008E450000}"/>
    <cellStyle name="Input 2 4 5 3 2 4" xfId="23188" xr:uid="{00000000-0005-0000-0000-00008F450000}"/>
    <cellStyle name="Input 2 4 5 3 2 5" xfId="45763" xr:uid="{00000000-0005-0000-0000-000090450000}"/>
    <cellStyle name="Input 2 4 5 3 2 6" xfId="58327" xr:uid="{00000000-0005-0000-0000-000091450000}"/>
    <cellStyle name="Input 2 4 5 3 3" xfId="7992" xr:uid="{00000000-0005-0000-0000-000092450000}"/>
    <cellStyle name="Input 2 4 5 3 3 2" xfId="14968" xr:uid="{00000000-0005-0000-0000-000093450000}"/>
    <cellStyle name="Input 2 4 5 3 3 2 2" xfId="23194" xr:uid="{00000000-0005-0000-0000-000094450000}"/>
    <cellStyle name="Input 2 4 5 3 3 2 3" xfId="23193" xr:uid="{00000000-0005-0000-0000-000095450000}"/>
    <cellStyle name="Input 2 4 5 3 3 2 4" xfId="54473" xr:uid="{00000000-0005-0000-0000-000096450000}"/>
    <cellStyle name="Input 2 4 5 3 3 3" xfId="23195" xr:uid="{00000000-0005-0000-0000-000097450000}"/>
    <cellStyle name="Input 2 4 5 3 3 4" xfId="23192" xr:uid="{00000000-0005-0000-0000-000098450000}"/>
    <cellStyle name="Input 2 4 5 3 3 5" xfId="47505" xr:uid="{00000000-0005-0000-0000-000099450000}"/>
    <cellStyle name="Input 2 4 5 3 3 6" xfId="60069" xr:uid="{00000000-0005-0000-0000-00009A450000}"/>
    <cellStyle name="Input 2 4 5 3 4" xfId="10613" xr:uid="{00000000-0005-0000-0000-00009B450000}"/>
    <cellStyle name="Input 2 4 5 3 4 2" xfId="23197" xr:uid="{00000000-0005-0000-0000-00009C450000}"/>
    <cellStyle name="Input 2 4 5 3 4 3" xfId="23196" xr:uid="{00000000-0005-0000-0000-00009D450000}"/>
    <cellStyle name="Input 2 4 5 3 4 4" xfId="50118" xr:uid="{00000000-0005-0000-0000-00009E450000}"/>
    <cellStyle name="Input 2 4 5 3 5" xfId="23187" xr:uid="{00000000-0005-0000-0000-00009F450000}"/>
    <cellStyle name="Input 2 4 5 3 6" xfId="18511" xr:uid="{00000000-0005-0000-0000-0000A0450000}"/>
    <cellStyle name="Input 2 4 5 4" xfId="4503" xr:uid="{00000000-0005-0000-0000-0000A1450000}"/>
    <cellStyle name="Input 2 4 5 4 2" xfId="7119" xr:uid="{00000000-0005-0000-0000-0000A2450000}"/>
    <cellStyle name="Input 2 4 5 4 2 2" xfId="14097" xr:uid="{00000000-0005-0000-0000-0000A3450000}"/>
    <cellStyle name="Input 2 4 5 4 2 2 2" xfId="23201" xr:uid="{00000000-0005-0000-0000-0000A4450000}"/>
    <cellStyle name="Input 2 4 5 4 2 2 3" xfId="23200" xr:uid="{00000000-0005-0000-0000-0000A5450000}"/>
    <cellStyle name="Input 2 4 5 4 2 2 4" xfId="53602" xr:uid="{00000000-0005-0000-0000-0000A6450000}"/>
    <cellStyle name="Input 2 4 5 4 2 3" xfId="23202" xr:uid="{00000000-0005-0000-0000-0000A7450000}"/>
    <cellStyle name="Input 2 4 5 4 2 4" xfId="23199" xr:uid="{00000000-0005-0000-0000-0000A8450000}"/>
    <cellStyle name="Input 2 4 5 4 2 5" xfId="46634" xr:uid="{00000000-0005-0000-0000-0000A9450000}"/>
    <cellStyle name="Input 2 4 5 4 2 6" xfId="59198" xr:uid="{00000000-0005-0000-0000-0000AA450000}"/>
    <cellStyle name="Input 2 4 5 4 3" xfId="8870" xr:uid="{00000000-0005-0000-0000-0000AB450000}"/>
    <cellStyle name="Input 2 4 5 4 3 2" xfId="15839" xr:uid="{00000000-0005-0000-0000-0000AC450000}"/>
    <cellStyle name="Input 2 4 5 4 3 2 2" xfId="23205" xr:uid="{00000000-0005-0000-0000-0000AD450000}"/>
    <cellStyle name="Input 2 4 5 4 3 2 3" xfId="23204" xr:uid="{00000000-0005-0000-0000-0000AE450000}"/>
    <cellStyle name="Input 2 4 5 4 3 2 4" xfId="55344" xr:uid="{00000000-0005-0000-0000-0000AF450000}"/>
    <cellStyle name="Input 2 4 5 4 3 3" xfId="23206" xr:uid="{00000000-0005-0000-0000-0000B0450000}"/>
    <cellStyle name="Input 2 4 5 4 3 4" xfId="23203" xr:uid="{00000000-0005-0000-0000-0000B1450000}"/>
    <cellStyle name="Input 2 4 5 4 3 5" xfId="48376" xr:uid="{00000000-0005-0000-0000-0000B2450000}"/>
    <cellStyle name="Input 2 4 5 4 3 6" xfId="60940" xr:uid="{00000000-0005-0000-0000-0000B3450000}"/>
    <cellStyle name="Input 2 4 5 4 4" xfId="11484" xr:uid="{00000000-0005-0000-0000-0000B4450000}"/>
    <cellStyle name="Input 2 4 5 4 4 2" xfId="23208" xr:uid="{00000000-0005-0000-0000-0000B5450000}"/>
    <cellStyle name="Input 2 4 5 4 4 3" xfId="23207" xr:uid="{00000000-0005-0000-0000-0000B6450000}"/>
    <cellStyle name="Input 2 4 5 4 4 4" xfId="50989" xr:uid="{00000000-0005-0000-0000-0000B7450000}"/>
    <cellStyle name="Input 2 4 5 4 5" xfId="23209" xr:uid="{00000000-0005-0000-0000-0000B8450000}"/>
    <cellStyle name="Input 2 4 5 4 6" xfId="23198" xr:uid="{00000000-0005-0000-0000-0000B9450000}"/>
    <cellStyle name="Input 2 4 5 4 7" xfId="44021" xr:uid="{00000000-0005-0000-0000-0000BA450000}"/>
    <cellStyle name="Input 2 4 5 4 8" xfId="56585" xr:uid="{00000000-0005-0000-0000-0000BB450000}"/>
    <cellStyle name="Input 2 4 5 5" xfId="5374" xr:uid="{00000000-0005-0000-0000-0000BC450000}"/>
    <cellStyle name="Input 2 4 5 5 2" xfId="12355" xr:uid="{00000000-0005-0000-0000-0000BD450000}"/>
    <cellStyle name="Input 2 4 5 5 2 2" xfId="23212" xr:uid="{00000000-0005-0000-0000-0000BE450000}"/>
    <cellStyle name="Input 2 4 5 5 2 3" xfId="23211" xr:uid="{00000000-0005-0000-0000-0000BF450000}"/>
    <cellStyle name="Input 2 4 5 5 2 4" xfId="51860" xr:uid="{00000000-0005-0000-0000-0000C0450000}"/>
    <cellStyle name="Input 2 4 5 5 3" xfId="23213" xr:uid="{00000000-0005-0000-0000-0000C1450000}"/>
    <cellStyle name="Input 2 4 5 5 4" xfId="23210" xr:uid="{00000000-0005-0000-0000-0000C2450000}"/>
    <cellStyle name="Input 2 4 5 5 5" xfId="44892" xr:uid="{00000000-0005-0000-0000-0000C3450000}"/>
    <cellStyle name="Input 2 4 5 5 6" xfId="57456" xr:uid="{00000000-0005-0000-0000-0000C4450000}"/>
    <cellStyle name="Input 2 4 5 6" xfId="9741" xr:uid="{00000000-0005-0000-0000-0000C5450000}"/>
    <cellStyle name="Input 2 4 5 6 2" xfId="23215" xr:uid="{00000000-0005-0000-0000-0000C6450000}"/>
    <cellStyle name="Input 2 4 5 6 3" xfId="23214" xr:uid="{00000000-0005-0000-0000-0000C7450000}"/>
    <cellStyle name="Input 2 4 5 6 4" xfId="49247" xr:uid="{00000000-0005-0000-0000-0000C8450000}"/>
    <cellStyle name="Input 2 4 5 7" xfId="23156" xr:uid="{00000000-0005-0000-0000-0000C9450000}"/>
    <cellStyle name="Input 2 4 5 8" xfId="16719" xr:uid="{00000000-0005-0000-0000-0000CA450000}"/>
    <cellStyle name="Input 2 4 6" xfId="2026" xr:uid="{00000000-0005-0000-0000-0000CB450000}"/>
    <cellStyle name="Input 2 4 6 2" xfId="2027" xr:uid="{00000000-0005-0000-0000-0000CC450000}"/>
    <cellStyle name="Input 2 4 6 2 2" xfId="3628" xr:uid="{00000000-0005-0000-0000-0000CD450000}"/>
    <cellStyle name="Input 2 4 6 2 2 2" xfId="6251" xr:uid="{00000000-0005-0000-0000-0000CE450000}"/>
    <cellStyle name="Input 2 4 6 2 2 2 2" xfId="13229" xr:uid="{00000000-0005-0000-0000-0000CF450000}"/>
    <cellStyle name="Input 2 4 6 2 2 2 2 2" xfId="23221" xr:uid="{00000000-0005-0000-0000-0000D0450000}"/>
    <cellStyle name="Input 2 4 6 2 2 2 2 3" xfId="23220" xr:uid="{00000000-0005-0000-0000-0000D1450000}"/>
    <cellStyle name="Input 2 4 6 2 2 2 2 4" xfId="52734" xr:uid="{00000000-0005-0000-0000-0000D2450000}"/>
    <cellStyle name="Input 2 4 6 2 2 2 3" xfId="23222" xr:uid="{00000000-0005-0000-0000-0000D3450000}"/>
    <cellStyle name="Input 2 4 6 2 2 2 4" xfId="23219" xr:uid="{00000000-0005-0000-0000-0000D4450000}"/>
    <cellStyle name="Input 2 4 6 2 2 2 5" xfId="45766" xr:uid="{00000000-0005-0000-0000-0000D5450000}"/>
    <cellStyle name="Input 2 4 6 2 2 2 6" xfId="58330" xr:uid="{00000000-0005-0000-0000-0000D6450000}"/>
    <cellStyle name="Input 2 4 6 2 2 3" xfId="7995" xr:uid="{00000000-0005-0000-0000-0000D7450000}"/>
    <cellStyle name="Input 2 4 6 2 2 3 2" xfId="14971" xr:uid="{00000000-0005-0000-0000-0000D8450000}"/>
    <cellStyle name="Input 2 4 6 2 2 3 2 2" xfId="23225" xr:uid="{00000000-0005-0000-0000-0000D9450000}"/>
    <cellStyle name="Input 2 4 6 2 2 3 2 3" xfId="23224" xr:uid="{00000000-0005-0000-0000-0000DA450000}"/>
    <cellStyle name="Input 2 4 6 2 2 3 2 4" xfId="54476" xr:uid="{00000000-0005-0000-0000-0000DB450000}"/>
    <cellStyle name="Input 2 4 6 2 2 3 3" xfId="23226" xr:uid="{00000000-0005-0000-0000-0000DC450000}"/>
    <cellStyle name="Input 2 4 6 2 2 3 4" xfId="23223" xr:uid="{00000000-0005-0000-0000-0000DD450000}"/>
    <cellStyle name="Input 2 4 6 2 2 3 5" xfId="47508" xr:uid="{00000000-0005-0000-0000-0000DE450000}"/>
    <cellStyle name="Input 2 4 6 2 2 3 6" xfId="60072" xr:uid="{00000000-0005-0000-0000-0000DF450000}"/>
    <cellStyle name="Input 2 4 6 2 2 4" xfId="10616" xr:uid="{00000000-0005-0000-0000-0000E0450000}"/>
    <cellStyle name="Input 2 4 6 2 2 4 2" xfId="23228" xr:uid="{00000000-0005-0000-0000-0000E1450000}"/>
    <cellStyle name="Input 2 4 6 2 2 4 3" xfId="23227" xr:uid="{00000000-0005-0000-0000-0000E2450000}"/>
    <cellStyle name="Input 2 4 6 2 2 4 4" xfId="50121" xr:uid="{00000000-0005-0000-0000-0000E3450000}"/>
    <cellStyle name="Input 2 4 6 2 2 5" xfId="23218" xr:uid="{00000000-0005-0000-0000-0000E4450000}"/>
    <cellStyle name="Input 2 4 6 2 2 6" xfId="18518" xr:uid="{00000000-0005-0000-0000-0000E5450000}"/>
    <cellStyle name="Input 2 4 6 2 3" xfId="4506" xr:uid="{00000000-0005-0000-0000-0000E6450000}"/>
    <cellStyle name="Input 2 4 6 2 3 2" xfId="7122" xr:uid="{00000000-0005-0000-0000-0000E7450000}"/>
    <cellStyle name="Input 2 4 6 2 3 2 2" xfId="14100" xr:uid="{00000000-0005-0000-0000-0000E8450000}"/>
    <cellStyle name="Input 2 4 6 2 3 2 2 2" xfId="23232" xr:uid="{00000000-0005-0000-0000-0000E9450000}"/>
    <cellStyle name="Input 2 4 6 2 3 2 2 3" xfId="23231" xr:uid="{00000000-0005-0000-0000-0000EA450000}"/>
    <cellStyle name="Input 2 4 6 2 3 2 2 4" xfId="53605" xr:uid="{00000000-0005-0000-0000-0000EB450000}"/>
    <cellStyle name="Input 2 4 6 2 3 2 3" xfId="23233" xr:uid="{00000000-0005-0000-0000-0000EC450000}"/>
    <cellStyle name="Input 2 4 6 2 3 2 4" xfId="23230" xr:uid="{00000000-0005-0000-0000-0000ED450000}"/>
    <cellStyle name="Input 2 4 6 2 3 2 5" xfId="46637" xr:uid="{00000000-0005-0000-0000-0000EE450000}"/>
    <cellStyle name="Input 2 4 6 2 3 2 6" xfId="59201" xr:uid="{00000000-0005-0000-0000-0000EF450000}"/>
    <cellStyle name="Input 2 4 6 2 3 3" xfId="8873" xr:uid="{00000000-0005-0000-0000-0000F0450000}"/>
    <cellStyle name="Input 2 4 6 2 3 3 2" xfId="15842" xr:uid="{00000000-0005-0000-0000-0000F1450000}"/>
    <cellStyle name="Input 2 4 6 2 3 3 2 2" xfId="23236" xr:uid="{00000000-0005-0000-0000-0000F2450000}"/>
    <cellStyle name="Input 2 4 6 2 3 3 2 3" xfId="23235" xr:uid="{00000000-0005-0000-0000-0000F3450000}"/>
    <cellStyle name="Input 2 4 6 2 3 3 2 4" xfId="55347" xr:uid="{00000000-0005-0000-0000-0000F4450000}"/>
    <cellStyle name="Input 2 4 6 2 3 3 3" xfId="23237" xr:uid="{00000000-0005-0000-0000-0000F5450000}"/>
    <cellStyle name="Input 2 4 6 2 3 3 4" xfId="23234" xr:uid="{00000000-0005-0000-0000-0000F6450000}"/>
    <cellStyle name="Input 2 4 6 2 3 3 5" xfId="48379" xr:uid="{00000000-0005-0000-0000-0000F7450000}"/>
    <cellStyle name="Input 2 4 6 2 3 3 6" xfId="60943" xr:uid="{00000000-0005-0000-0000-0000F8450000}"/>
    <cellStyle name="Input 2 4 6 2 3 4" xfId="11487" xr:uid="{00000000-0005-0000-0000-0000F9450000}"/>
    <cellStyle name="Input 2 4 6 2 3 4 2" xfId="23239" xr:uid="{00000000-0005-0000-0000-0000FA450000}"/>
    <cellStyle name="Input 2 4 6 2 3 4 3" xfId="23238" xr:uid="{00000000-0005-0000-0000-0000FB450000}"/>
    <cellStyle name="Input 2 4 6 2 3 4 4" xfId="50992" xr:uid="{00000000-0005-0000-0000-0000FC450000}"/>
    <cellStyle name="Input 2 4 6 2 3 5" xfId="23240" xr:uid="{00000000-0005-0000-0000-0000FD450000}"/>
    <cellStyle name="Input 2 4 6 2 3 6" xfId="23229" xr:uid="{00000000-0005-0000-0000-0000FE450000}"/>
    <cellStyle name="Input 2 4 6 2 3 7" xfId="44024" xr:uid="{00000000-0005-0000-0000-0000FF450000}"/>
    <cellStyle name="Input 2 4 6 2 3 8" xfId="56588" xr:uid="{00000000-0005-0000-0000-000000460000}"/>
    <cellStyle name="Input 2 4 6 2 4" xfId="5377" xr:uid="{00000000-0005-0000-0000-000001460000}"/>
    <cellStyle name="Input 2 4 6 2 4 2" xfId="12358" xr:uid="{00000000-0005-0000-0000-000002460000}"/>
    <cellStyle name="Input 2 4 6 2 4 2 2" xfId="23243" xr:uid="{00000000-0005-0000-0000-000003460000}"/>
    <cellStyle name="Input 2 4 6 2 4 2 3" xfId="23242" xr:uid="{00000000-0005-0000-0000-000004460000}"/>
    <cellStyle name="Input 2 4 6 2 4 2 4" xfId="51863" xr:uid="{00000000-0005-0000-0000-000005460000}"/>
    <cellStyle name="Input 2 4 6 2 4 3" xfId="23244" xr:uid="{00000000-0005-0000-0000-000006460000}"/>
    <cellStyle name="Input 2 4 6 2 4 4" xfId="23241" xr:uid="{00000000-0005-0000-0000-000007460000}"/>
    <cellStyle name="Input 2 4 6 2 4 5" xfId="44895" xr:uid="{00000000-0005-0000-0000-000008460000}"/>
    <cellStyle name="Input 2 4 6 2 4 6" xfId="57459" xr:uid="{00000000-0005-0000-0000-000009460000}"/>
    <cellStyle name="Input 2 4 6 2 5" xfId="9744" xr:uid="{00000000-0005-0000-0000-00000A460000}"/>
    <cellStyle name="Input 2 4 6 2 5 2" xfId="23246" xr:uid="{00000000-0005-0000-0000-00000B460000}"/>
    <cellStyle name="Input 2 4 6 2 5 3" xfId="23245" xr:uid="{00000000-0005-0000-0000-00000C460000}"/>
    <cellStyle name="Input 2 4 6 2 5 4" xfId="49250" xr:uid="{00000000-0005-0000-0000-00000D460000}"/>
    <cellStyle name="Input 2 4 6 2 6" xfId="23217" xr:uid="{00000000-0005-0000-0000-00000E460000}"/>
    <cellStyle name="Input 2 4 6 2 7" xfId="16722" xr:uid="{00000000-0005-0000-0000-00000F460000}"/>
    <cellStyle name="Input 2 4 6 3" xfId="3627" xr:uid="{00000000-0005-0000-0000-000010460000}"/>
    <cellStyle name="Input 2 4 6 3 2" xfId="6250" xr:uid="{00000000-0005-0000-0000-000011460000}"/>
    <cellStyle name="Input 2 4 6 3 2 2" xfId="13228" xr:uid="{00000000-0005-0000-0000-000012460000}"/>
    <cellStyle name="Input 2 4 6 3 2 2 2" xfId="23250" xr:uid="{00000000-0005-0000-0000-000013460000}"/>
    <cellStyle name="Input 2 4 6 3 2 2 3" xfId="23249" xr:uid="{00000000-0005-0000-0000-000014460000}"/>
    <cellStyle name="Input 2 4 6 3 2 2 4" xfId="52733" xr:uid="{00000000-0005-0000-0000-000015460000}"/>
    <cellStyle name="Input 2 4 6 3 2 3" xfId="23251" xr:uid="{00000000-0005-0000-0000-000016460000}"/>
    <cellStyle name="Input 2 4 6 3 2 4" xfId="23248" xr:uid="{00000000-0005-0000-0000-000017460000}"/>
    <cellStyle name="Input 2 4 6 3 2 5" xfId="45765" xr:uid="{00000000-0005-0000-0000-000018460000}"/>
    <cellStyle name="Input 2 4 6 3 2 6" xfId="58329" xr:uid="{00000000-0005-0000-0000-000019460000}"/>
    <cellStyle name="Input 2 4 6 3 3" xfId="7994" xr:uid="{00000000-0005-0000-0000-00001A460000}"/>
    <cellStyle name="Input 2 4 6 3 3 2" xfId="14970" xr:uid="{00000000-0005-0000-0000-00001B460000}"/>
    <cellStyle name="Input 2 4 6 3 3 2 2" xfId="23254" xr:uid="{00000000-0005-0000-0000-00001C460000}"/>
    <cellStyle name="Input 2 4 6 3 3 2 3" xfId="23253" xr:uid="{00000000-0005-0000-0000-00001D460000}"/>
    <cellStyle name="Input 2 4 6 3 3 2 4" xfId="54475" xr:uid="{00000000-0005-0000-0000-00001E460000}"/>
    <cellStyle name="Input 2 4 6 3 3 3" xfId="23255" xr:uid="{00000000-0005-0000-0000-00001F460000}"/>
    <cellStyle name="Input 2 4 6 3 3 4" xfId="23252" xr:uid="{00000000-0005-0000-0000-000020460000}"/>
    <cellStyle name="Input 2 4 6 3 3 5" xfId="47507" xr:uid="{00000000-0005-0000-0000-000021460000}"/>
    <cellStyle name="Input 2 4 6 3 3 6" xfId="60071" xr:uid="{00000000-0005-0000-0000-000022460000}"/>
    <cellStyle name="Input 2 4 6 3 4" xfId="10615" xr:uid="{00000000-0005-0000-0000-000023460000}"/>
    <cellStyle name="Input 2 4 6 3 4 2" xfId="23257" xr:uid="{00000000-0005-0000-0000-000024460000}"/>
    <cellStyle name="Input 2 4 6 3 4 3" xfId="23256" xr:uid="{00000000-0005-0000-0000-000025460000}"/>
    <cellStyle name="Input 2 4 6 3 4 4" xfId="50120" xr:uid="{00000000-0005-0000-0000-000026460000}"/>
    <cellStyle name="Input 2 4 6 3 5" xfId="23247" xr:uid="{00000000-0005-0000-0000-000027460000}"/>
    <cellStyle name="Input 2 4 6 3 6" xfId="18517" xr:uid="{00000000-0005-0000-0000-000028460000}"/>
    <cellStyle name="Input 2 4 6 4" xfId="4505" xr:uid="{00000000-0005-0000-0000-000029460000}"/>
    <cellStyle name="Input 2 4 6 4 2" xfId="7121" xr:uid="{00000000-0005-0000-0000-00002A460000}"/>
    <cellStyle name="Input 2 4 6 4 2 2" xfId="14099" xr:uid="{00000000-0005-0000-0000-00002B460000}"/>
    <cellStyle name="Input 2 4 6 4 2 2 2" xfId="23261" xr:uid="{00000000-0005-0000-0000-00002C460000}"/>
    <cellStyle name="Input 2 4 6 4 2 2 3" xfId="23260" xr:uid="{00000000-0005-0000-0000-00002D460000}"/>
    <cellStyle name="Input 2 4 6 4 2 2 4" xfId="53604" xr:uid="{00000000-0005-0000-0000-00002E460000}"/>
    <cellStyle name="Input 2 4 6 4 2 3" xfId="23262" xr:uid="{00000000-0005-0000-0000-00002F460000}"/>
    <cellStyle name="Input 2 4 6 4 2 4" xfId="23259" xr:uid="{00000000-0005-0000-0000-000030460000}"/>
    <cellStyle name="Input 2 4 6 4 2 5" xfId="46636" xr:uid="{00000000-0005-0000-0000-000031460000}"/>
    <cellStyle name="Input 2 4 6 4 2 6" xfId="59200" xr:uid="{00000000-0005-0000-0000-000032460000}"/>
    <cellStyle name="Input 2 4 6 4 3" xfId="8872" xr:uid="{00000000-0005-0000-0000-000033460000}"/>
    <cellStyle name="Input 2 4 6 4 3 2" xfId="15841" xr:uid="{00000000-0005-0000-0000-000034460000}"/>
    <cellStyle name="Input 2 4 6 4 3 2 2" xfId="23265" xr:uid="{00000000-0005-0000-0000-000035460000}"/>
    <cellStyle name="Input 2 4 6 4 3 2 3" xfId="23264" xr:uid="{00000000-0005-0000-0000-000036460000}"/>
    <cellStyle name="Input 2 4 6 4 3 2 4" xfId="55346" xr:uid="{00000000-0005-0000-0000-000037460000}"/>
    <cellStyle name="Input 2 4 6 4 3 3" xfId="23266" xr:uid="{00000000-0005-0000-0000-000038460000}"/>
    <cellStyle name="Input 2 4 6 4 3 4" xfId="23263" xr:uid="{00000000-0005-0000-0000-000039460000}"/>
    <cellStyle name="Input 2 4 6 4 3 5" xfId="48378" xr:uid="{00000000-0005-0000-0000-00003A460000}"/>
    <cellStyle name="Input 2 4 6 4 3 6" xfId="60942" xr:uid="{00000000-0005-0000-0000-00003B460000}"/>
    <cellStyle name="Input 2 4 6 4 4" xfId="11486" xr:uid="{00000000-0005-0000-0000-00003C460000}"/>
    <cellStyle name="Input 2 4 6 4 4 2" xfId="23268" xr:uid="{00000000-0005-0000-0000-00003D460000}"/>
    <cellStyle name="Input 2 4 6 4 4 3" xfId="23267" xr:uid="{00000000-0005-0000-0000-00003E460000}"/>
    <cellStyle name="Input 2 4 6 4 4 4" xfId="50991" xr:uid="{00000000-0005-0000-0000-00003F460000}"/>
    <cellStyle name="Input 2 4 6 4 5" xfId="23269" xr:uid="{00000000-0005-0000-0000-000040460000}"/>
    <cellStyle name="Input 2 4 6 4 6" xfId="23258" xr:uid="{00000000-0005-0000-0000-000041460000}"/>
    <cellStyle name="Input 2 4 6 4 7" xfId="44023" xr:uid="{00000000-0005-0000-0000-000042460000}"/>
    <cellStyle name="Input 2 4 6 4 8" xfId="56587" xr:uid="{00000000-0005-0000-0000-000043460000}"/>
    <cellStyle name="Input 2 4 6 5" xfId="5376" xr:uid="{00000000-0005-0000-0000-000044460000}"/>
    <cellStyle name="Input 2 4 6 5 2" xfId="12357" xr:uid="{00000000-0005-0000-0000-000045460000}"/>
    <cellStyle name="Input 2 4 6 5 2 2" xfId="23272" xr:uid="{00000000-0005-0000-0000-000046460000}"/>
    <cellStyle name="Input 2 4 6 5 2 3" xfId="23271" xr:uid="{00000000-0005-0000-0000-000047460000}"/>
    <cellStyle name="Input 2 4 6 5 2 4" xfId="51862" xr:uid="{00000000-0005-0000-0000-000048460000}"/>
    <cellStyle name="Input 2 4 6 5 3" xfId="23273" xr:uid="{00000000-0005-0000-0000-000049460000}"/>
    <cellStyle name="Input 2 4 6 5 4" xfId="23270" xr:uid="{00000000-0005-0000-0000-00004A460000}"/>
    <cellStyle name="Input 2 4 6 5 5" xfId="44894" xr:uid="{00000000-0005-0000-0000-00004B460000}"/>
    <cellStyle name="Input 2 4 6 5 6" xfId="57458" xr:uid="{00000000-0005-0000-0000-00004C460000}"/>
    <cellStyle name="Input 2 4 6 6" xfId="9743" xr:uid="{00000000-0005-0000-0000-00004D460000}"/>
    <cellStyle name="Input 2 4 6 6 2" xfId="23275" xr:uid="{00000000-0005-0000-0000-00004E460000}"/>
    <cellStyle name="Input 2 4 6 6 3" xfId="23274" xr:uid="{00000000-0005-0000-0000-00004F460000}"/>
    <cellStyle name="Input 2 4 6 6 4" xfId="49249" xr:uid="{00000000-0005-0000-0000-000050460000}"/>
    <cellStyle name="Input 2 4 6 7" xfId="23216" xr:uid="{00000000-0005-0000-0000-000051460000}"/>
    <cellStyle name="Input 2 4 6 8" xfId="16721" xr:uid="{00000000-0005-0000-0000-000052460000}"/>
    <cellStyle name="Input 2 4 7" xfId="2028" xr:uid="{00000000-0005-0000-0000-000053460000}"/>
    <cellStyle name="Input 2 4 7 2" xfId="3629" xr:uid="{00000000-0005-0000-0000-000054460000}"/>
    <cellStyle name="Input 2 4 7 2 2" xfId="6252" xr:uid="{00000000-0005-0000-0000-000055460000}"/>
    <cellStyle name="Input 2 4 7 2 2 2" xfId="13230" xr:uid="{00000000-0005-0000-0000-000056460000}"/>
    <cellStyle name="Input 2 4 7 2 2 2 2" xfId="23280" xr:uid="{00000000-0005-0000-0000-000057460000}"/>
    <cellStyle name="Input 2 4 7 2 2 2 3" xfId="23279" xr:uid="{00000000-0005-0000-0000-000058460000}"/>
    <cellStyle name="Input 2 4 7 2 2 2 4" xfId="52735" xr:uid="{00000000-0005-0000-0000-000059460000}"/>
    <cellStyle name="Input 2 4 7 2 2 3" xfId="23281" xr:uid="{00000000-0005-0000-0000-00005A460000}"/>
    <cellStyle name="Input 2 4 7 2 2 4" xfId="23278" xr:uid="{00000000-0005-0000-0000-00005B460000}"/>
    <cellStyle name="Input 2 4 7 2 2 5" xfId="45767" xr:uid="{00000000-0005-0000-0000-00005C460000}"/>
    <cellStyle name="Input 2 4 7 2 2 6" xfId="58331" xr:uid="{00000000-0005-0000-0000-00005D460000}"/>
    <cellStyle name="Input 2 4 7 2 3" xfId="7996" xr:uid="{00000000-0005-0000-0000-00005E460000}"/>
    <cellStyle name="Input 2 4 7 2 3 2" xfId="14972" xr:uid="{00000000-0005-0000-0000-00005F460000}"/>
    <cellStyle name="Input 2 4 7 2 3 2 2" xfId="23284" xr:uid="{00000000-0005-0000-0000-000060460000}"/>
    <cellStyle name="Input 2 4 7 2 3 2 3" xfId="23283" xr:uid="{00000000-0005-0000-0000-000061460000}"/>
    <cellStyle name="Input 2 4 7 2 3 2 4" xfId="54477" xr:uid="{00000000-0005-0000-0000-000062460000}"/>
    <cellStyle name="Input 2 4 7 2 3 3" xfId="23285" xr:uid="{00000000-0005-0000-0000-000063460000}"/>
    <cellStyle name="Input 2 4 7 2 3 4" xfId="23282" xr:uid="{00000000-0005-0000-0000-000064460000}"/>
    <cellStyle name="Input 2 4 7 2 3 5" xfId="47509" xr:uid="{00000000-0005-0000-0000-000065460000}"/>
    <cellStyle name="Input 2 4 7 2 3 6" xfId="60073" xr:uid="{00000000-0005-0000-0000-000066460000}"/>
    <cellStyle name="Input 2 4 7 2 4" xfId="10617" xr:uid="{00000000-0005-0000-0000-000067460000}"/>
    <cellStyle name="Input 2 4 7 2 4 2" xfId="23287" xr:uid="{00000000-0005-0000-0000-000068460000}"/>
    <cellStyle name="Input 2 4 7 2 4 3" xfId="23286" xr:uid="{00000000-0005-0000-0000-000069460000}"/>
    <cellStyle name="Input 2 4 7 2 4 4" xfId="50122" xr:uid="{00000000-0005-0000-0000-00006A460000}"/>
    <cellStyle name="Input 2 4 7 2 5" xfId="23277" xr:uid="{00000000-0005-0000-0000-00006B460000}"/>
    <cellStyle name="Input 2 4 7 2 6" xfId="18521" xr:uid="{00000000-0005-0000-0000-00006C460000}"/>
    <cellStyle name="Input 2 4 7 3" xfId="4507" xr:uid="{00000000-0005-0000-0000-00006D460000}"/>
    <cellStyle name="Input 2 4 7 3 2" xfId="7123" xr:uid="{00000000-0005-0000-0000-00006E460000}"/>
    <cellStyle name="Input 2 4 7 3 2 2" xfId="14101" xr:uid="{00000000-0005-0000-0000-00006F460000}"/>
    <cellStyle name="Input 2 4 7 3 2 2 2" xfId="23291" xr:uid="{00000000-0005-0000-0000-000070460000}"/>
    <cellStyle name="Input 2 4 7 3 2 2 3" xfId="23290" xr:uid="{00000000-0005-0000-0000-000071460000}"/>
    <cellStyle name="Input 2 4 7 3 2 2 4" xfId="53606" xr:uid="{00000000-0005-0000-0000-000072460000}"/>
    <cellStyle name="Input 2 4 7 3 2 3" xfId="23292" xr:uid="{00000000-0005-0000-0000-000073460000}"/>
    <cellStyle name="Input 2 4 7 3 2 4" xfId="23289" xr:uid="{00000000-0005-0000-0000-000074460000}"/>
    <cellStyle name="Input 2 4 7 3 2 5" xfId="46638" xr:uid="{00000000-0005-0000-0000-000075460000}"/>
    <cellStyle name="Input 2 4 7 3 2 6" xfId="59202" xr:uid="{00000000-0005-0000-0000-000076460000}"/>
    <cellStyle name="Input 2 4 7 3 3" xfId="8874" xr:uid="{00000000-0005-0000-0000-000077460000}"/>
    <cellStyle name="Input 2 4 7 3 3 2" xfId="15843" xr:uid="{00000000-0005-0000-0000-000078460000}"/>
    <cellStyle name="Input 2 4 7 3 3 2 2" xfId="23295" xr:uid="{00000000-0005-0000-0000-000079460000}"/>
    <cellStyle name="Input 2 4 7 3 3 2 3" xfId="23294" xr:uid="{00000000-0005-0000-0000-00007A460000}"/>
    <cellStyle name="Input 2 4 7 3 3 2 4" xfId="55348" xr:uid="{00000000-0005-0000-0000-00007B460000}"/>
    <cellStyle name="Input 2 4 7 3 3 3" xfId="23296" xr:uid="{00000000-0005-0000-0000-00007C460000}"/>
    <cellStyle name="Input 2 4 7 3 3 4" xfId="23293" xr:uid="{00000000-0005-0000-0000-00007D460000}"/>
    <cellStyle name="Input 2 4 7 3 3 5" xfId="48380" xr:uid="{00000000-0005-0000-0000-00007E460000}"/>
    <cellStyle name="Input 2 4 7 3 3 6" xfId="60944" xr:uid="{00000000-0005-0000-0000-00007F460000}"/>
    <cellStyle name="Input 2 4 7 3 4" xfId="11488" xr:uid="{00000000-0005-0000-0000-000080460000}"/>
    <cellStyle name="Input 2 4 7 3 4 2" xfId="23298" xr:uid="{00000000-0005-0000-0000-000081460000}"/>
    <cellStyle name="Input 2 4 7 3 4 3" xfId="23297" xr:uid="{00000000-0005-0000-0000-000082460000}"/>
    <cellStyle name="Input 2 4 7 3 4 4" xfId="50993" xr:uid="{00000000-0005-0000-0000-000083460000}"/>
    <cellStyle name="Input 2 4 7 3 5" xfId="23299" xr:uid="{00000000-0005-0000-0000-000084460000}"/>
    <cellStyle name="Input 2 4 7 3 6" xfId="23288" xr:uid="{00000000-0005-0000-0000-000085460000}"/>
    <cellStyle name="Input 2 4 7 3 7" xfId="44025" xr:uid="{00000000-0005-0000-0000-000086460000}"/>
    <cellStyle name="Input 2 4 7 3 8" xfId="56589" xr:uid="{00000000-0005-0000-0000-000087460000}"/>
    <cellStyle name="Input 2 4 7 4" xfId="5378" xr:uid="{00000000-0005-0000-0000-000088460000}"/>
    <cellStyle name="Input 2 4 7 4 2" xfId="12359" xr:uid="{00000000-0005-0000-0000-000089460000}"/>
    <cellStyle name="Input 2 4 7 4 2 2" xfId="23302" xr:uid="{00000000-0005-0000-0000-00008A460000}"/>
    <cellStyle name="Input 2 4 7 4 2 3" xfId="23301" xr:uid="{00000000-0005-0000-0000-00008B460000}"/>
    <cellStyle name="Input 2 4 7 4 2 4" xfId="51864" xr:uid="{00000000-0005-0000-0000-00008C460000}"/>
    <cellStyle name="Input 2 4 7 4 3" xfId="23303" xr:uid="{00000000-0005-0000-0000-00008D460000}"/>
    <cellStyle name="Input 2 4 7 4 4" xfId="23300" xr:uid="{00000000-0005-0000-0000-00008E460000}"/>
    <cellStyle name="Input 2 4 7 4 5" xfId="44896" xr:uid="{00000000-0005-0000-0000-00008F460000}"/>
    <cellStyle name="Input 2 4 7 4 6" xfId="57460" xr:uid="{00000000-0005-0000-0000-000090460000}"/>
    <cellStyle name="Input 2 4 7 5" xfId="9745" xr:uid="{00000000-0005-0000-0000-000091460000}"/>
    <cellStyle name="Input 2 4 7 5 2" xfId="23305" xr:uid="{00000000-0005-0000-0000-000092460000}"/>
    <cellStyle name="Input 2 4 7 5 3" xfId="23304" xr:uid="{00000000-0005-0000-0000-000093460000}"/>
    <cellStyle name="Input 2 4 7 5 4" xfId="49251" xr:uid="{00000000-0005-0000-0000-000094460000}"/>
    <cellStyle name="Input 2 4 7 6" xfId="23276" xr:uid="{00000000-0005-0000-0000-000095460000}"/>
    <cellStyle name="Input 2 4 7 7" xfId="16723" xr:uid="{00000000-0005-0000-0000-000096460000}"/>
    <cellStyle name="Input 2 4 8" xfId="2029" xr:uid="{00000000-0005-0000-0000-000097460000}"/>
    <cellStyle name="Input 2 4 8 2" xfId="3630" xr:uid="{00000000-0005-0000-0000-000098460000}"/>
    <cellStyle name="Input 2 4 8 2 2" xfId="6253" xr:uid="{00000000-0005-0000-0000-000099460000}"/>
    <cellStyle name="Input 2 4 8 2 2 2" xfId="13231" xr:uid="{00000000-0005-0000-0000-00009A460000}"/>
    <cellStyle name="Input 2 4 8 2 2 2 2" xfId="23310" xr:uid="{00000000-0005-0000-0000-00009B460000}"/>
    <cellStyle name="Input 2 4 8 2 2 2 3" xfId="23309" xr:uid="{00000000-0005-0000-0000-00009C460000}"/>
    <cellStyle name="Input 2 4 8 2 2 2 4" xfId="52736" xr:uid="{00000000-0005-0000-0000-00009D460000}"/>
    <cellStyle name="Input 2 4 8 2 2 3" xfId="23311" xr:uid="{00000000-0005-0000-0000-00009E460000}"/>
    <cellStyle name="Input 2 4 8 2 2 4" xfId="23308" xr:uid="{00000000-0005-0000-0000-00009F460000}"/>
    <cellStyle name="Input 2 4 8 2 2 5" xfId="45768" xr:uid="{00000000-0005-0000-0000-0000A0460000}"/>
    <cellStyle name="Input 2 4 8 2 2 6" xfId="58332" xr:uid="{00000000-0005-0000-0000-0000A1460000}"/>
    <cellStyle name="Input 2 4 8 2 3" xfId="7997" xr:uid="{00000000-0005-0000-0000-0000A2460000}"/>
    <cellStyle name="Input 2 4 8 2 3 2" xfId="14973" xr:uid="{00000000-0005-0000-0000-0000A3460000}"/>
    <cellStyle name="Input 2 4 8 2 3 2 2" xfId="23314" xr:uid="{00000000-0005-0000-0000-0000A4460000}"/>
    <cellStyle name="Input 2 4 8 2 3 2 3" xfId="23313" xr:uid="{00000000-0005-0000-0000-0000A5460000}"/>
    <cellStyle name="Input 2 4 8 2 3 2 4" xfId="54478" xr:uid="{00000000-0005-0000-0000-0000A6460000}"/>
    <cellStyle name="Input 2 4 8 2 3 3" xfId="23315" xr:uid="{00000000-0005-0000-0000-0000A7460000}"/>
    <cellStyle name="Input 2 4 8 2 3 4" xfId="23312" xr:uid="{00000000-0005-0000-0000-0000A8460000}"/>
    <cellStyle name="Input 2 4 8 2 3 5" xfId="47510" xr:uid="{00000000-0005-0000-0000-0000A9460000}"/>
    <cellStyle name="Input 2 4 8 2 3 6" xfId="60074" xr:uid="{00000000-0005-0000-0000-0000AA460000}"/>
    <cellStyle name="Input 2 4 8 2 4" xfId="10618" xr:uid="{00000000-0005-0000-0000-0000AB460000}"/>
    <cellStyle name="Input 2 4 8 2 4 2" xfId="23317" xr:uid="{00000000-0005-0000-0000-0000AC460000}"/>
    <cellStyle name="Input 2 4 8 2 4 3" xfId="23316" xr:uid="{00000000-0005-0000-0000-0000AD460000}"/>
    <cellStyle name="Input 2 4 8 2 4 4" xfId="50123" xr:uid="{00000000-0005-0000-0000-0000AE460000}"/>
    <cellStyle name="Input 2 4 8 2 5" xfId="23307" xr:uid="{00000000-0005-0000-0000-0000AF460000}"/>
    <cellStyle name="Input 2 4 8 2 6" xfId="18523" xr:uid="{00000000-0005-0000-0000-0000B0460000}"/>
    <cellStyle name="Input 2 4 8 3" xfId="4508" xr:uid="{00000000-0005-0000-0000-0000B1460000}"/>
    <cellStyle name="Input 2 4 8 3 2" xfId="7124" xr:uid="{00000000-0005-0000-0000-0000B2460000}"/>
    <cellStyle name="Input 2 4 8 3 2 2" xfId="14102" xr:uid="{00000000-0005-0000-0000-0000B3460000}"/>
    <cellStyle name="Input 2 4 8 3 2 2 2" xfId="23321" xr:uid="{00000000-0005-0000-0000-0000B4460000}"/>
    <cellStyle name="Input 2 4 8 3 2 2 3" xfId="23320" xr:uid="{00000000-0005-0000-0000-0000B5460000}"/>
    <cellStyle name="Input 2 4 8 3 2 2 4" xfId="53607" xr:uid="{00000000-0005-0000-0000-0000B6460000}"/>
    <cellStyle name="Input 2 4 8 3 2 3" xfId="23322" xr:uid="{00000000-0005-0000-0000-0000B7460000}"/>
    <cellStyle name="Input 2 4 8 3 2 4" xfId="23319" xr:uid="{00000000-0005-0000-0000-0000B8460000}"/>
    <cellStyle name="Input 2 4 8 3 2 5" xfId="46639" xr:uid="{00000000-0005-0000-0000-0000B9460000}"/>
    <cellStyle name="Input 2 4 8 3 2 6" xfId="59203" xr:uid="{00000000-0005-0000-0000-0000BA460000}"/>
    <cellStyle name="Input 2 4 8 3 3" xfId="8875" xr:uid="{00000000-0005-0000-0000-0000BB460000}"/>
    <cellStyle name="Input 2 4 8 3 3 2" xfId="15844" xr:uid="{00000000-0005-0000-0000-0000BC460000}"/>
    <cellStyle name="Input 2 4 8 3 3 2 2" xfId="23325" xr:uid="{00000000-0005-0000-0000-0000BD460000}"/>
    <cellStyle name="Input 2 4 8 3 3 2 3" xfId="23324" xr:uid="{00000000-0005-0000-0000-0000BE460000}"/>
    <cellStyle name="Input 2 4 8 3 3 2 4" xfId="55349" xr:uid="{00000000-0005-0000-0000-0000BF460000}"/>
    <cellStyle name="Input 2 4 8 3 3 3" xfId="23326" xr:uid="{00000000-0005-0000-0000-0000C0460000}"/>
    <cellStyle name="Input 2 4 8 3 3 4" xfId="23323" xr:uid="{00000000-0005-0000-0000-0000C1460000}"/>
    <cellStyle name="Input 2 4 8 3 3 5" xfId="48381" xr:uid="{00000000-0005-0000-0000-0000C2460000}"/>
    <cellStyle name="Input 2 4 8 3 3 6" xfId="60945" xr:uid="{00000000-0005-0000-0000-0000C3460000}"/>
    <cellStyle name="Input 2 4 8 3 4" xfId="11489" xr:uid="{00000000-0005-0000-0000-0000C4460000}"/>
    <cellStyle name="Input 2 4 8 3 4 2" xfId="23328" xr:uid="{00000000-0005-0000-0000-0000C5460000}"/>
    <cellStyle name="Input 2 4 8 3 4 3" xfId="23327" xr:uid="{00000000-0005-0000-0000-0000C6460000}"/>
    <cellStyle name="Input 2 4 8 3 4 4" xfId="50994" xr:uid="{00000000-0005-0000-0000-0000C7460000}"/>
    <cellStyle name="Input 2 4 8 3 5" xfId="23329" xr:uid="{00000000-0005-0000-0000-0000C8460000}"/>
    <cellStyle name="Input 2 4 8 3 6" xfId="23318" xr:uid="{00000000-0005-0000-0000-0000C9460000}"/>
    <cellStyle name="Input 2 4 8 3 7" xfId="44026" xr:uid="{00000000-0005-0000-0000-0000CA460000}"/>
    <cellStyle name="Input 2 4 8 3 8" xfId="56590" xr:uid="{00000000-0005-0000-0000-0000CB460000}"/>
    <cellStyle name="Input 2 4 8 4" xfId="5379" xr:uid="{00000000-0005-0000-0000-0000CC460000}"/>
    <cellStyle name="Input 2 4 8 4 2" xfId="12360" xr:uid="{00000000-0005-0000-0000-0000CD460000}"/>
    <cellStyle name="Input 2 4 8 4 2 2" xfId="23332" xr:uid="{00000000-0005-0000-0000-0000CE460000}"/>
    <cellStyle name="Input 2 4 8 4 2 3" xfId="23331" xr:uid="{00000000-0005-0000-0000-0000CF460000}"/>
    <cellStyle name="Input 2 4 8 4 2 4" xfId="51865" xr:uid="{00000000-0005-0000-0000-0000D0460000}"/>
    <cellStyle name="Input 2 4 8 4 3" xfId="23333" xr:uid="{00000000-0005-0000-0000-0000D1460000}"/>
    <cellStyle name="Input 2 4 8 4 4" xfId="23330" xr:uid="{00000000-0005-0000-0000-0000D2460000}"/>
    <cellStyle name="Input 2 4 8 4 5" xfId="44897" xr:uid="{00000000-0005-0000-0000-0000D3460000}"/>
    <cellStyle name="Input 2 4 8 4 6" xfId="57461" xr:uid="{00000000-0005-0000-0000-0000D4460000}"/>
    <cellStyle name="Input 2 4 8 5" xfId="9746" xr:uid="{00000000-0005-0000-0000-0000D5460000}"/>
    <cellStyle name="Input 2 4 8 5 2" xfId="23335" xr:uid="{00000000-0005-0000-0000-0000D6460000}"/>
    <cellStyle name="Input 2 4 8 5 3" xfId="23334" xr:uid="{00000000-0005-0000-0000-0000D7460000}"/>
    <cellStyle name="Input 2 4 8 5 4" xfId="49252" xr:uid="{00000000-0005-0000-0000-0000D8460000}"/>
    <cellStyle name="Input 2 4 8 6" xfId="23306" xr:uid="{00000000-0005-0000-0000-0000D9460000}"/>
    <cellStyle name="Input 2 4 8 7" xfId="16724" xr:uid="{00000000-0005-0000-0000-0000DA460000}"/>
    <cellStyle name="Input 2 4 9" xfId="2030" xr:uid="{00000000-0005-0000-0000-0000DB460000}"/>
    <cellStyle name="Input 2 4 9 2" xfId="3631" xr:uid="{00000000-0005-0000-0000-0000DC460000}"/>
    <cellStyle name="Input 2 4 9 2 2" xfId="6254" xr:uid="{00000000-0005-0000-0000-0000DD460000}"/>
    <cellStyle name="Input 2 4 9 2 2 2" xfId="13232" xr:uid="{00000000-0005-0000-0000-0000DE460000}"/>
    <cellStyle name="Input 2 4 9 2 2 2 2" xfId="23340" xr:uid="{00000000-0005-0000-0000-0000DF460000}"/>
    <cellStyle name="Input 2 4 9 2 2 2 3" xfId="23339" xr:uid="{00000000-0005-0000-0000-0000E0460000}"/>
    <cellStyle name="Input 2 4 9 2 2 2 4" xfId="52737" xr:uid="{00000000-0005-0000-0000-0000E1460000}"/>
    <cellStyle name="Input 2 4 9 2 2 3" xfId="23341" xr:uid="{00000000-0005-0000-0000-0000E2460000}"/>
    <cellStyle name="Input 2 4 9 2 2 4" xfId="23338" xr:uid="{00000000-0005-0000-0000-0000E3460000}"/>
    <cellStyle name="Input 2 4 9 2 2 5" xfId="45769" xr:uid="{00000000-0005-0000-0000-0000E4460000}"/>
    <cellStyle name="Input 2 4 9 2 2 6" xfId="58333" xr:uid="{00000000-0005-0000-0000-0000E5460000}"/>
    <cellStyle name="Input 2 4 9 2 3" xfId="7998" xr:uid="{00000000-0005-0000-0000-0000E6460000}"/>
    <cellStyle name="Input 2 4 9 2 3 2" xfId="14974" xr:uid="{00000000-0005-0000-0000-0000E7460000}"/>
    <cellStyle name="Input 2 4 9 2 3 2 2" xfId="23344" xr:uid="{00000000-0005-0000-0000-0000E8460000}"/>
    <cellStyle name="Input 2 4 9 2 3 2 3" xfId="23343" xr:uid="{00000000-0005-0000-0000-0000E9460000}"/>
    <cellStyle name="Input 2 4 9 2 3 2 4" xfId="54479" xr:uid="{00000000-0005-0000-0000-0000EA460000}"/>
    <cellStyle name="Input 2 4 9 2 3 3" xfId="23345" xr:uid="{00000000-0005-0000-0000-0000EB460000}"/>
    <cellStyle name="Input 2 4 9 2 3 4" xfId="23342" xr:uid="{00000000-0005-0000-0000-0000EC460000}"/>
    <cellStyle name="Input 2 4 9 2 3 5" xfId="47511" xr:uid="{00000000-0005-0000-0000-0000ED460000}"/>
    <cellStyle name="Input 2 4 9 2 3 6" xfId="60075" xr:uid="{00000000-0005-0000-0000-0000EE460000}"/>
    <cellStyle name="Input 2 4 9 2 4" xfId="10619" xr:uid="{00000000-0005-0000-0000-0000EF460000}"/>
    <cellStyle name="Input 2 4 9 2 4 2" xfId="23347" xr:uid="{00000000-0005-0000-0000-0000F0460000}"/>
    <cellStyle name="Input 2 4 9 2 4 3" xfId="23346" xr:uid="{00000000-0005-0000-0000-0000F1460000}"/>
    <cellStyle name="Input 2 4 9 2 4 4" xfId="50124" xr:uid="{00000000-0005-0000-0000-0000F2460000}"/>
    <cellStyle name="Input 2 4 9 2 5" xfId="23337" xr:uid="{00000000-0005-0000-0000-0000F3460000}"/>
    <cellStyle name="Input 2 4 9 2 6" xfId="18524" xr:uid="{00000000-0005-0000-0000-0000F4460000}"/>
    <cellStyle name="Input 2 4 9 3" xfId="4509" xr:uid="{00000000-0005-0000-0000-0000F5460000}"/>
    <cellStyle name="Input 2 4 9 3 2" xfId="7125" xr:uid="{00000000-0005-0000-0000-0000F6460000}"/>
    <cellStyle name="Input 2 4 9 3 2 2" xfId="14103" xr:uid="{00000000-0005-0000-0000-0000F7460000}"/>
    <cellStyle name="Input 2 4 9 3 2 2 2" xfId="23351" xr:uid="{00000000-0005-0000-0000-0000F8460000}"/>
    <cellStyle name="Input 2 4 9 3 2 2 3" xfId="23350" xr:uid="{00000000-0005-0000-0000-0000F9460000}"/>
    <cellStyle name="Input 2 4 9 3 2 2 4" xfId="53608" xr:uid="{00000000-0005-0000-0000-0000FA460000}"/>
    <cellStyle name="Input 2 4 9 3 2 3" xfId="23352" xr:uid="{00000000-0005-0000-0000-0000FB460000}"/>
    <cellStyle name="Input 2 4 9 3 2 4" xfId="23349" xr:uid="{00000000-0005-0000-0000-0000FC460000}"/>
    <cellStyle name="Input 2 4 9 3 2 5" xfId="46640" xr:uid="{00000000-0005-0000-0000-0000FD460000}"/>
    <cellStyle name="Input 2 4 9 3 2 6" xfId="59204" xr:uid="{00000000-0005-0000-0000-0000FE460000}"/>
    <cellStyle name="Input 2 4 9 3 3" xfId="8876" xr:uid="{00000000-0005-0000-0000-0000FF460000}"/>
    <cellStyle name="Input 2 4 9 3 3 2" xfId="15845" xr:uid="{00000000-0005-0000-0000-000000470000}"/>
    <cellStyle name="Input 2 4 9 3 3 2 2" xfId="23355" xr:uid="{00000000-0005-0000-0000-000001470000}"/>
    <cellStyle name="Input 2 4 9 3 3 2 3" xfId="23354" xr:uid="{00000000-0005-0000-0000-000002470000}"/>
    <cellStyle name="Input 2 4 9 3 3 2 4" xfId="55350" xr:uid="{00000000-0005-0000-0000-000003470000}"/>
    <cellStyle name="Input 2 4 9 3 3 3" xfId="23356" xr:uid="{00000000-0005-0000-0000-000004470000}"/>
    <cellStyle name="Input 2 4 9 3 3 4" xfId="23353" xr:uid="{00000000-0005-0000-0000-000005470000}"/>
    <cellStyle name="Input 2 4 9 3 3 5" xfId="48382" xr:uid="{00000000-0005-0000-0000-000006470000}"/>
    <cellStyle name="Input 2 4 9 3 3 6" xfId="60946" xr:uid="{00000000-0005-0000-0000-000007470000}"/>
    <cellStyle name="Input 2 4 9 3 4" xfId="11490" xr:uid="{00000000-0005-0000-0000-000008470000}"/>
    <cellStyle name="Input 2 4 9 3 4 2" xfId="23358" xr:uid="{00000000-0005-0000-0000-000009470000}"/>
    <cellStyle name="Input 2 4 9 3 4 3" xfId="23357" xr:uid="{00000000-0005-0000-0000-00000A470000}"/>
    <cellStyle name="Input 2 4 9 3 4 4" xfId="50995" xr:uid="{00000000-0005-0000-0000-00000B470000}"/>
    <cellStyle name="Input 2 4 9 3 5" xfId="23359" xr:uid="{00000000-0005-0000-0000-00000C470000}"/>
    <cellStyle name="Input 2 4 9 3 6" xfId="23348" xr:uid="{00000000-0005-0000-0000-00000D470000}"/>
    <cellStyle name="Input 2 4 9 3 7" xfId="44027" xr:uid="{00000000-0005-0000-0000-00000E470000}"/>
    <cellStyle name="Input 2 4 9 3 8" xfId="56591" xr:uid="{00000000-0005-0000-0000-00000F470000}"/>
    <cellStyle name="Input 2 4 9 4" xfId="5380" xr:uid="{00000000-0005-0000-0000-000010470000}"/>
    <cellStyle name="Input 2 4 9 4 2" xfId="12361" xr:uid="{00000000-0005-0000-0000-000011470000}"/>
    <cellStyle name="Input 2 4 9 4 2 2" xfId="23362" xr:uid="{00000000-0005-0000-0000-000012470000}"/>
    <cellStyle name="Input 2 4 9 4 2 3" xfId="23361" xr:uid="{00000000-0005-0000-0000-000013470000}"/>
    <cellStyle name="Input 2 4 9 4 2 4" xfId="51866" xr:uid="{00000000-0005-0000-0000-000014470000}"/>
    <cellStyle name="Input 2 4 9 4 3" xfId="23363" xr:uid="{00000000-0005-0000-0000-000015470000}"/>
    <cellStyle name="Input 2 4 9 4 4" xfId="23360" xr:uid="{00000000-0005-0000-0000-000016470000}"/>
    <cellStyle name="Input 2 4 9 4 5" xfId="44898" xr:uid="{00000000-0005-0000-0000-000017470000}"/>
    <cellStyle name="Input 2 4 9 4 6" xfId="57462" xr:uid="{00000000-0005-0000-0000-000018470000}"/>
    <cellStyle name="Input 2 4 9 5" xfId="9747" xr:uid="{00000000-0005-0000-0000-000019470000}"/>
    <cellStyle name="Input 2 4 9 5 2" xfId="23365" xr:uid="{00000000-0005-0000-0000-00001A470000}"/>
    <cellStyle name="Input 2 4 9 5 3" xfId="23364" xr:uid="{00000000-0005-0000-0000-00001B470000}"/>
    <cellStyle name="Input 2 4 9 5 4" xfId="49253" xr:uid="{00000000-0005-0000-0000-00001C470000}"/>
    <cellStyle name="Input 2 4 9 6" xfId="23336" xr:uid="{00000000-0005-0000-0000-00001D470000}"/>
    <cellStyle name="Input 2 4 9 7" xfId="16725" xr:uid="{00000000-0005-0000-0000-00001E470000}"/>
    <cellStyle name="Input 2 5" xfId="2031" xr:uid="{00000000-0005-0000-0000-00001F470000}"/>
    <cellStyle name="Input 2 5 10" xfId="2032" xr:uid="{00000000-0005-0000-0000-000020470000}"/>
    <cellStyle name="Input 2 5 10 2" xfId="3633" xr:uid="{00000000-0005-0000-0000-000021470000}"/>
    <cellStyle name="Input 2 5 10 2 2" xfId="6256" xr:uid="{00000000-0005-0000-0000-000022470000}"/>
    <cellStyle name="Input 2 5 10 2 2 2" xfId="13234" xr:uid="{00000000-0005-0000-0000-000023470000}"/>
    <cellStyle name="Input 2 5 10 2 2 2 2" xfId="23371" xr:uid="{00000000-0005-0000-0000-000024470000}"/>
    <cellStyle name="Input 2 5 10 2 2 2 3" xfId="23370" xr:uid="{00000000-0005-0000-0000-000025470000}"/>
    <cellStyle name="Input 2 5 10 2 2 2 4" xfId="52739" xr:uid="{00000000-0005-0000-0000-000026470000}"/>
    <cellStyle name="Input 2 5 10 2 2 3" xfId="23372" xr:uid="{00000000-0005-0000-0000-000027470000}"/>
    <cellStyle name="Input 2 5 10 2 2 4" xfId="23369" xr:uid="{00000000-0005-0000-0000-000028470000}"/>
    <cellStyle name="Input 2 5 10 2 2 5" xfId="45771" xr:uid="{00000000-0005-0000-0000-000029470000}"/>
    <cellStyle name="Input 2 5 10 2 2 6" xfId="58335" xr:uid="{00000000-0005-0000-0000-00002A470000}"/>
    <cellStyle name="Input 2 5 10 2 3" xfId="8000" xr:uid="{00000000-0005-0000-0000-00002B470000}"/>
    <cellStyle name="Input 2 5 10 2 3 2" xfId="14976" xr:uid="{00000000-0005-0000-0000-00002C470000}"/>
    <cellStyle name="Input 2 5 10 2 3 2 2" xfId="23375" xr:uid="{00000000-0005-0000-0000-00002D470000}"/>
    <cellStyle name="Input 2 5 10 2 3 2 3" xfId="23374" xr:uid="{00000000-0005-0000-0000-00002E470000}"/>
    <cellStyle name="Input 2 5 10 2 3 2 4" xfId="54481" xr:uid="{00000000-0005-0000-0000-00002F470000}"/>
    <cellStyle name="Input 2 5 10 2 3 3" xfId="23376" xr:uid="{00000000-0005-0000-0000-000030470000}"/>
    <cellStyle name="Input 2 5 10 2 3 4" xfId="23373" xr:uid="{00000000-0005-0000-0000-000031470000}"/>
    <cellStyle name="Input 2 5 10 2 3 5" xfId="47513" xr:uid="{00000000-0005-0000-0000-000032470000}"/>
    <cellStyle name="Input 2 5 10 2 3 6" xfId="60077" xr:uid="{00000000-0005-0000-0000-000033470000}"/>
    <cellStyle name="Input 2 5 10 2 4" xfId="10621" xr:uid="{00000000-0005-0000-0000-000034470000}"/>
    <cellStyle name="Input 2 5 10 2 4 2" xfId="23378" xr:uid="{00000000-0005-0000-0000-000035470000}"/>
    <cellStyle name="Input 2 5 10 2 4 3" xfId="23377" xr:uid="{00000000-0005-0000-0000-000036470000}"/>
    <cellStyle name="Input 2 5 10 2 4 4" xfId="50126" xr:uid="{00000000-0005-0000-0000-000037470000}"/>
    <cellStyle name="Input 2 5 10 2 5" xfId="23368" xr:uid="{00000000-0005-0000-0000-000038470000}"/>
    <cellStyle name="Input 2 5 10 2 6" xfId="18528" xr:uid="{00000000-0005-0000-0000-000039470000}"/>
    <cellStyle name="Input 2 5 10 3" xfId="4511" xr:uid="{00000000-0005-0000-0000-00003A470000}"/>
    <cellStyle name="Input 2 5 10 3 2" xfId="7127" xr:uid="{00000000-0005-0000-0000-00003B470000}"/>
    <cellStyle name="Input 2 5 10 3 2 2" xfId="14105" xr:uid="{00000000-0005-0000-0000-00003C470000}"/>
    <cellStyle name="Input 2 5 10 3 2 2 2" xfId="23382" xr:uid="{00000000-0005-0000-0000-00003D470000}"/>
    <cellStyle name="Input 2 5 10 3 2 2 3" xfId="23381" xr:uid="{00000000-0005-0000-0000-00003E470000}"/>
    <cellStyle name="Input 2 5 10 3 2 2 4" xfId="53610" xr:uid="{00000000-0005-0000-0000-00003F470000}"/>
    <cellStyle name="Input 2 5 10 3 2 3" xfId="23383" xr:uid="{00000000-0005-0000-0000-000040470000}"/>
    <cellStyle name="Input 2 5 10 3 2 4" xfId="23380" xr:uid="{00000000-0005-0000-0000-000041470000}"/>
    <cellStyle name="Input 2 5 10 3 2 5" xfId="46642" xr:uid="{00000000-0005-0000-0000-000042470000}"/>
    <cellStyle name="Input 2 5 10 3 2 6" xfId="59206" xr:uid="{00000000-0005-0000-0000-000043470000}"/>
    <cellStyle name="Input 2 5 10 3 3" xfId="8878" xr:uid="{00000000-0005-0000-0000-000044470000}"/>
    <cellStyle name="Input 2 5 10 3 3 2" xfId="15847" xr:uid="{00000000-0005-0000-0000-000045470000}"/>
    <cellStyle name="Input 2 5 10 3 3 2 2" xfId="23386" xr:uid="{00000000-0005-0000-0000-000046470000}"/>
    <cellStyle name="Input 2 5 10 3 3 2 3" xfId="23385" xr:uid="{00000000-0005-0000-0000-000047470000}"/>
    <cellStyle name="Input 2 5 10 3 3 2 4" xfId="55352" xr:uid="{00000000-0005-0000-0000-000048470000}"/>
    <cellStyle name="Input 2 5 10 3 3 3" xfId="23387" xr:uid="{00000000-0005-0000-0000-000049470000}"/>
    <cellStyle name="Input 2 5 10 3 3 4" xfId="23384" xr:uid="{00000000-0005-0000-0000-00004A470000}"/>
    <cellStyle name="Input 2 5 10 3 3 5" xfId="48384" xr:uid="{00000000-0005-0000-0000-00004B470000}"/>
    <cellStyle name="Input 2 5 10 3 3 6" xfId="60948" xr:uid="{00000000-0005-0000-0000-00004C470000}"/>
    <cellStyle name="Input 2 5 10 3 4" xfId="11492" xr:uid="{00000000-0005-0000-0000-00004D470000}"/>
    <cellStyle name="Input 2 5 10 3 4 2" xfId="23389" xr:uid="{00000000-0005-0000-0000-00004E470000}"/>
    <cellStyle name="Input 2 5 10 3 4 3" xfId="23388" xr:uid="{00000000-0005-0000-0000-00004F470000}"/>
    <cellStyle name="Input 2 5 10 3 4 4" xfId="50997" xr:uid="{00000000-0005-0000-0000-000050470000}"/>
    <cellStyle name="Input 2 5 10 3 5" xfId="23390" xr:uid="{00000000-0005-0000-0000-000051470000}"/>
    <cellStyle name="Input 2 5 10 3 6" xfId="23379" xr:uid="{00000000-0005-0000-0000-000052470000}"/>
    <cellStyle name="Input 2 5 10 3 7" xfId="44029" xr:uid="{00000000-0005-0000-0000-000053470000}"/>
    <cellStyle name="Input 2 5 10 3 8" xfId="56593" xr:uid="{00000000-0005-0000-0000-000054470000}"/>
    <cellStyle name="Input 2 5 10 4" xfId="5382" xr:uid="{00000000-0005-0000-0000-000055470000}"/>
    <cellStyle name="Input 2 5 10 4 2" xfId="12363" xr:uid="{00000000-0005-0000-0000-000056470000}"/>
    <cellStyle name="Input 2 5 10 4 2 2" xfId="23393" xr:uid="{00000000-0005-0000-0000-000057470000}"/>
    <cellStyle name="Input 2 5 10 4 2 3" xfId="23392" xr:uid="{00000000-0005-0000-0000-000058470000}"/>
    <cellStyle name="Input 2 5 10 4 2 4" xfId="51868" xr:uid="{00000000-0005-0000-0000-000059470000}"/>
    <cellStyle name="Input 2 5 10 4 3" xfId="23394" xr:uid="{00000000-0005-0000-0000-00005A470000}"/>
    <cellStyle name="Input 2 5 10 4 4" xfId="23391" xr:uid="{00000000-0005-0000-0000-00005B470000}"/>
    <cellStyle name="Input 2 5 10 4 5" xfId="44900" xr:uid="{00000000-0005-0000-0000-00005C470000}"/>
    <cellStyle name="Input 2 5 10 4 6" xfId="57464" xr:uid="{00000000-0005-0000-0000-00005D470000}"/>
    <cellStyle name="Input 2 5 10 5" xfId="9749" xr:uid="{00000000-0005-0000-0000-00005E470000}"/>
    <cellStyle name="Input 2 5 10 5 2" xfId="23396" xr:uid="{00000000-0005-0000-0000-00005F470000}"/>
    <cellStyle name="Input 2 5 10 5 3" xfId="23395" xr:uid="{00000000-0005-0000-0000-000060470000}"/>
    <cellStyle name="Input 2 5 10 5 4" xfId="49255" xr:uid="{00000000-0005-0000-0000-000061470000}"/>
    <cellStyle name="Input 2 5 10 6" xfId="23367" xr:uid="{00000000-0005-0000-0000-000062470000}"/>
    <cellStyle name="Input 2 5 10 7" xfId="16727" xr:uid="{00000000-0005-0000-0000-000063470000}"/>
    <cellStyle name="Input 2 5 11" xfId="3632" xr:uid="{00000000-0005-0000-0000-000064470000}"/>
    <cellStyle name="Input 2 5 11 2" xfId="6255" xr:uid="{00000000-0005-0000-0000-000065470000}"/>
    <cellStyle name="Input 2 5 11 2 2" xfId="13233" xr:uid="{00000000-0005-0000-0000-000066470000}"/>
    <cellStyle name="Input 2 5 11 2 2 2" xfId="23400" xr:uid="{00000000-0005-0000-0000-000067470000}"/>
    <cellStyle name="Input 2 5 11 2 2 3" xfId="23399" xr:uid="{00000000-0005-0000-0000-000068470000}"/>
    <cellStyle name="Input 2 5 11 2 2 4" xfId="52738" xr:uid="{00000000-0005-0000-0000-000069470000}"/>
    <cellStyle name="Input 2 5 11 2 3" xfId="23401" xr:uid="{00000000-0005-0000-0000-00006A470000}"/>
    <cellStyle name="Input 2 5 11 2 4" xfId="23398" xr:uid="{00000000-0005-0000-0000-00006B470000}"/>
    <cellStyle name="Input 2 5 11 2 5" xfId="45770" xr:uid="{00000000-0005-0000-0000-00006C470000}"/>
    <cellStyle name="Input 2 5 11 2 6" xfId="58334" xr:uid="{00000000-0005-0000-0000-00006D470000}"/>
    <cellStyle name="Input 2 5 11 3" xfId="7999" xr:uid="{00000000-0005-0000-0000-00006E470000}"/>
    <cellStyle name="Input 2 5 11 3 2" xfId="14975" xr:uid="{00000000-0005-0000-0000-00006F470000}"/>
    <cellStyle name="Input 2 5 11 3 2 2" xfId="23404" xr:uid="{00000000-0005-0000-0000-000070470000}"/>
    <cellStyle name="Input 2 5 11 3 2 3" xfId="23403" xr:uid="{00000000-0005-0000-0000-000071470000}"/>
    <cellStyle name="Input 2 5 11 3 2 4" xfId="54480" xr:uid="{00000000-0005-0000-0000-000072470000}"/>
    <cellStyle name="Input 2 5 11 3 3" xfId="23405" xr:uid="{00000000-0005-0000-0000-000073470000}"/>
    <cellStyle name="Input 2 5 11 3 4" xfId="23402" xr:uid="{00000000-0005-0000-0000-000074470000}"/>
    <cellStyle name="Input 2 5 11 3 5" xfId="47512" xr:uid="{00000000-0005-0000-0000-000075470000}"/>
    <cellStyle name="Input 2 5 11 3 6" xfId="60076" xr:uid="{00000000-0005-0000-0000-000076470000}"/>
    <cellStyle name="Input 2 5 11 4" xfId="10620" xr:uid="{00000000-0005-0000-0000-000077470000}"/>
    <cellStyle name="Input 2 5 11 4 2" xfId="23407" xr:uid="{00000000-0005-0000-0000-000078470000}"/>
    <cellStyle name="Input 2 5 11 4 3" xfId="23406" xr:uid="{00000000-0005-0000-0000-000079470000}"/>
    <cellStyle name="Input 2 5 11 4 4" xfId="50125" xr:uid="{00000000-0005-0000-0000-00007A470000}"/>
    <cellStyle name="Input 2 5 11 5" xfId="23397" xr:uid="{00000000-0005-0000-0000-00007B470000}"/>
    <cellStyle name="Input 2 5 11 6" xfId="18525" xr:uid="{00000000-0005-0000-0000-00007C470000}"/>
    <cellStyle name="Input 2 5 12" xfId="4510" xr:uid="{00000000-0005-0000-0000-00007D470000}"/>
    <cellStyle name="Input 2 5 12 2" xfId="7126" xr:uid="{00000000-0005-0000-0000-00007E470000}"/>
    <cellStyle name="Input 2 5 12 2 2" xfId="14104" xr:uid="{00000000-0005-0000-0000-00007F470000}"/>
    <cellStyle name="Input 2 5 12 2 2 2" xfId="23411" xr:uid="{00000000-0005-0000-0000-000080470000}"/>
    <cellStyle name="Input 2 5 12 2 2 3" xfId="23410" xr:uid="{00000000-0005-0000-0000-000081470000}"/>
    <cellStyle name="Input 2 5 12 2 2 4" xfId="53609" xr:uid="{00000000-0005-0000-0000-000082470000}"/>
    <cellStyle name="Input 2 5 12 2 3" xfId="23412" xr:uid="{00000000-0005-0000-0000-000083470000}"/>
    <cellStyle name="Input 2 5 12 2 4" xfId="23409" xr:uid="{00000000-0005-0000-0000-000084470000}"/>
    <cellStyle name="Input 2 5 12 2 5" xfId="46641" xr:uid="{00000000-0005-0000-0000-000085470000}"/>
    <cellStyle name="Input 2 5 12 2 6" xfId="59205" xr:uid="{00000000-0005-0000-0000-000086470000}"/>
    <cellStyle name="Input 2 5 12 3" xfId="8877" xr:uid="{00000000-0005-0000-0000-000087470000}"/>
    <cellStyle name="Input 2 5 12 3 2" xfId="15846" xr:uid="{00000000-0005-0000-0000-000088470000}"/>
    <cellStyle name="Input 2 5 12 3 2 2" xfId="23415" xr:uid="{00000000-0005-0000-0000-000089470000}"/>
    <cellStyle name="Input 2 5 12 3 2 3" xfId="23414" xr:uid="{00000000-0005-0000-0000-00008A470000}"/>
    <cellStyle name="Input 2 5 12 3 2 4" xfId="55351" xr:uid="{00000000-0005-0000-0000-00008B470000}"/>
    <cellStyle name="Input 2 5 12 3 3" xfId="23416" xr:uid="{00000000-0005-0000-0000-00008C470000}"/>
    <cellStyle name="Input 2 5 12 3 4" xfId="23413" xr:uid="{00000000-0005-0000-0000-00008D470000}"/>
    <cellStyle name="Input 2 5 12 3 5" xfId="48383" xr:uid="{00000000-0005-0000-0000-00008E470000}"/>
    <cellStyle name="Input 2 5 12 3 6" xfId="60947" xr:uid="{00000000-0005-0000-0000-00008F470000}"/>
    <cellStyle name="Input 2 5 12 4" xfId="11491" xr:uid="{00000000-0005-0000-0000-000090470000}"/>
    <cellStyle name="Input 2 5 12 4 2" xfId="23418" xr:uid="{00000000-0005-0000-0000-000091470000}"/>
    <cellStyle name="Input 2 5 12 4 3" xfId="23417" xr:uid="{00000000-0005-0000-0000-000092470000}"/>
    <cellStyle name="Input 2 5 12 4 4" xfId="50996" xr:uid="{00000000-0005-0000-0000-000093470000}"/>
    <cellStyle name="Input 2 5 12 5" xfId="23419" xr:uid="{00000000-0005-0000-0000-000094470000}"/>
    <cellStyle name="Input 2 5 12 6" xfId="23408" xr:uid="{00000000-0005-0000-0000-000095470000}"/>
    <cellStyle name="Input 2 5 12 7" xfId="44028" xr:uid="{00000000-0005-0000-0000-000096470000}"/>
    <cellStyle name="Input 2 5 12 8" xfId="56592" xr:uid="{00000000-0005-0000-0000-000097470000}"/>
    <cellStyle name="Input 2 5 13" xfId="5381" xr:uid="{00000000-0005-0000-0000-000098470000}"/>
    <cellStyle name="Input 2 5 13 2" xfId="12362" xr:uid="{00000000-0005-0000-0000-000099470000}"/>
    <cellStyle name="Input 2 5 13 2 2" xfId="23422" xr:uid="{00000000-0005-0000-0000-00009A470000}"/>
    <cellStyle name="Input 2 5 13 2 3" xfId="23421" xr:uid="{00000000-0005-0000-0000-00009B470000}"/>
    <cellStyle name="Input 2 5 13 2 4" xfId="51867" xr:uid="{00000000-0005-0000-0000-00009C470000}"/>
    <cellStyle name="Input 2 5 13 3" xfId="23423" xr:uid="{00000000-0005-0000-0000-00009D470000}"/>
    <cellStyle name="Input 2 5 13 4" xfId="23420" xr:uid="{00000000-0005-0000-0000-00009E470000}"/>
    <cellStyle name="Input 2 5 13 5" xfId="44899" xr:uid="{00000000-0005-0000-0000-00009F470000}"/>
    <cellStyle name="Input 2 5 13 6" xfId="57463" xr:uid="{00000000-0005-0000-0000-0000A0470000}"/>
    <cellStyle name="Input 2 5 14" xfId="9748" xr:uid="{00000000-0005-0000-0000-0000A1470000}"/>
    <cellStyle name="Input 2 5 14 2" xfId="23425" xr:uid="{00000000-0005-0000-0000-0000A2470000}"/>
    <cellStyle name="Input 2 5 14 3" xfId="23424" xr:uid="{00000000-0005-0000-0000-0000A3470000}"/>
    <cellStyle name="Input 2 5 14 4" xfId="49254" xr:uid="{00000000-0005-0000-0000-0000A4470000}"/>
    <cellStyle name="Input 2 5 15" xfId="23366" xr:uid="{00000000-0005-0000-0000-0000A5470000}"/>
    <cellStyle name="Input 2 5 16" xfId="16726" xr:uid="{00000000-0005-0000-0000-0000A6470000}"/>
    <cellStyle name="Input 2 5 2" xfId="2033" xr:uid="{00000000-0005-0000-0000-0000A7470000}"/>
    <cellStyle name="Input 2 5 2 2" xfId="2034" xr:uid="{00000000-0005-0000-0000-0000A8470000}"/>
    <cellStyle name="Input 2 5 2 2 2" xfId="3635" xr:uid="{00000000-0005-0000-0000-0000A9470000}"/>
    <cellStyle name="Input 2 5 2 2 2 2" xfId="6258" xr:uid="{00000000-0005-0000-0000-0000AA470000}"/>
    <cellStyle name="Input 2 5 2 2 2 2 2" xfId="13236" xr:uid="{00000000-0005-0000-0000-0000AB470000}"/>
    <cellStyle name="Input 2 5 2 2 2 2 2 2" xfId="23431" xr:uid="{00000000-0005-0000-0000-0000AC470000}"/>
    <cellStyle name="Input 2 5 2 2 2 2 2 3" xfId="23430" xr:uid="{00000000-0005-0000-0000-0000AD470000}"/>
    <cellStyle name="Input 2 5 2 2 2 2 2 4" xfId="52741" xr:uid="{00000000-0005-0000-0000-0000AE470000}"/>
    <cellStyle name="Input 2 5 2 2 2 2 3" xfId="23432" xr:uid="{00000000-0005-0000-0000-0000AF470000}"/>
    <cellStyle name="Input 2 5 2 2 2 2 4" xfId="23429" xr:uid="{00000000-0005-0000-0000-0000B0470000}"/>
    <cellStyle name="Input 2 5 2 2 2 2 5" xfId="45773" xr:uid="{00000000-0005-0000-0000-0000B1470000}"/>
    <cellStyle name="Input 2 5 2 2 2 2 6" xfId="58337" xr:uid="{00000000-0005-0000-0000-0000B2470000}"/>
    <cellStyle name="Input 2 5 2 2 2 3" xfId="8002" xr:uid="{00000000-0005-0000-0000-0000B3470000}"/>
    <cellStyle name="Input 2 5 2 2 2 3 2" xfId="14978" xr:uid="{00000000-0005-0000-0000-0000B4470000}"/>
    <cellStyle name="Input 2 5 2 2 2 3 2 2" xfId="23435" xr:uid="{00000000-0005-0000-0000-0000B5470000}"/>
    <cellStyle name="Input 2 5 2 2 2 3 2 3" xfId="23434" xr:uid="{00000000-0005-0000-0000-0000B6470000}"/>
    <cellStyle name="Input 2 5 2 2 2 3 2 4" xfId="54483" xr:uid="{00000000-0005-0000-0000-0000B7470000}"/>
    <cellStyle name="Input 2 5 2 2 2 3 3" xfId="23436" xr:uid="{00000000-0005-0000-0000-0000B8470000}"/>
    <cellStyle name="Input 2 5 2 2 2 3 4" xfId="23433" xr:uid="{00000000-0005-0000-0000-0000B9470000}"/>
    <cellStyle name="Input 2 5 2 2 2 3 5" xfId="47515" xr:uid="{00000000-0005-0000-0000-0000BA470000}"/>
    <cellStyle name="Input 2 5 2 2 2 3 6" xfId="60079" xr:uid="{00000000-0005-0000-0000-0000BB470000}"/>
    <cellStyle name="Input 2 5 2 2 2 4" xfId="10623" xr:uid="{00000000-0005-0000-0000-0000BC470000}"/>
    <cellStyle name="Input 2 5 2 2 2 4 2" xfId="23438" xr:uid="{00000000-0005-0000-0000-0000BD470000}"/>
    <cellStyle name="Input 2 5 2 2 2 4 3" xfId="23437" xr:uid="{00000000-0005-0000-0000-0000BE470000}"/>
    <cellStyle name="Input 2 5 2 2 2 4 4" xfId="50128" xr:uid="{00000000-0005-0000-0000-0000BF470000}"/>
    <cellStyle name="Input 2 5 2 2 2 5" xfId="23428" xr:uid="{00000000-0005-0000-0000-0000C0470000}"/>
    <cellStyle name="Input 2 5 2 2 2 6" xfId="18532" xr:uid="{00000000-0005-0000-0000-0000C1470000}"/>
    <cellStyle name="Input 2 5 2 2 3" xfId="4513" xr:uid="{00000000-0005-0000-0000-0000C2470000}"/>
    <cellStyle name="Input 2 5 2 2 3 2" xfId="7129" xr:uid="{00000000-0005-0000-0000-0000C3470000}"/>
    <cellStyle name="Input 2 5 2 2 3 2 2" xfId="14107" xr:uid="{00000000-0005-0000-0000-0000C4470000}"/>
    <cellStyle name="Input 2 5 2 2 3 2 2 2" xfId="23442" xr:uid="{00000000-0005-0000-0000-0000C5470000}"/>
    <cellStyle name="Input 2 5 2 2 3 2 2 3" xfId="23441" xr:uid="{00000000-0005-0000-0000-0000C6470000}"/>
    <cellStyle name="Input 2 5 2 2 3 2 2 4" xfId="53612" xr:uid="{00000000-0005-0000-0000-0000C7470000}"/>
    <cellStyle name="Input 2 5 2 2 3 2 3" xfId="23443" xr:uid="{00000000-0005-0000-0000-0000C8470000}"/>
    <cellStyle name="Input 2 5 2 2 3 2 4" xfId="23440" xr:uid="{00000000-0005-0000-0000-0000C9470000}"/>
    <cellStyle name="Input 2 5 2 2 3 2 5" xfId="46644" xr:uid="{00000000-0005-0000-0000-0000CA470000}"/>
    <cellStyle name="Input 2 5 2 2 3 2 6" xfId="59208" xr:uid="{00000000-0005-0000-0000-0000CB470000}"/>
    <cellStyle name="Input 2 5 2 2 3 3" xfId="8880" xr:uid="{00000000-0005-0000-0000-0000CC470000}"/>
    <cellStyle name="Input 2 5 2 2 3 3 2" xfId="15849" xr:uid="{00000000-0005-0000-0000-0000CD470000}"/>
    <cellStyle name="Input 2 5 2 2 3 3 2 2" xfId="23446" xr:uid="{00000000-0005-0000-0000-0000CE470000}"/>
    <cellStyle name="Input 2 5 2 2 3 3 2 3" xfId="23445" xr:uid="{00000000-0005-0000-0000-0000CF470000}"/>
    <cellStyle name="Input 2 5 2 2 3 3 2 4" xfId="55354" xr:uid="{00000000-0005-0000-0000-0000D0470000}"/>
    <cellStyle name="Input 2 5 2 2 3 3 3" xfId="23447" xr:uid="{00000000-0005-0000-0000-0000D1470000}"/>
    <cellStyle name="Input 2 5 2 2 3 3 4" xfId="23444" xr:uid="{00000000-0005-0000-0000-0000D2470000}"/>
    <cellStyle name="Input 2 5 2 2 3 3 5" xfId="48386" xr:uid="{00000000-0005-0000-0000-0000D3470000}"/>
    <cellStyle name="Input 2 5 2 2 3 3 6" xfId="60950" xr:uid="{00000000-0005-0000-0000-0000D4470000}"/>
    <cellStyle name="Input 2 5 2 2 3 4" xfId="11494" xr:uid="{00000000-0005-0000-0000-0000D5470000}"/>
    <cellStyle name="Input 2 5 2 2 3 4 2" xfId="23449" xr:uid="{00000000-0005-0000-0000-0000D6470000}"/>
    <cellStyle name="Input 2 5 2 2 3 4 3" xfId="23448" xr:uid="{00000000-0005-0000-0000-0000D7470000}"/>
    <cellStyle name="Input 2 5 2 2 3 4 4" xfId="50999" xr:uid="{00000000-0005-0000-0000-0000D8470000}"/>
    <cellStyle name="Input 2 5 2 2 3 5" xfId="23450" xr:uid="{00000000-0005-0000-0000-0000D9470000}"/>
    <cellStyle name="Input 2 5 2 2 3 6" xfId="23439" xr:uid="{00000000-0005-0000-0000-0000DA470000}"/>
    <cellStyle name="Input 2 5 2 2 3 7" xfId="44031" xr:uid="{00000000-0005-0000-0000-0000DB470000}"/>
    <cellStyle name="Input 2 5 2 2 3 8" xfId="56595" xr:uid="{00000000-0005-0000-0000-0000DC470000}"/>
    <cellStyle name="Input 2 5 2 2 4" xfId="5384" xr:uid="{00000000-0005-0000-0000-0000DD470000}"/>
    <cellStyle name="Input 2 5 2 2 4 2" xfId="12365" xr:uid="{00000000-0005-0000-0000-0000DE470000}"/>
    <cellStyle name="Input 2 5 2 2 4 2 2" xfId="23453" xr:uid="{00000000-0005-0000-0000-0000DF470000}"/>
    <cellStyle name="Input 2 5 2 2 4 2 3" xfId="23452" xr:uid="{00000000-0005-0000-0000-0000E0470000}"/>
    <cellStyle name="Input 2 5 2 2 4 2 4" xfId="51870" xr:uid="{00000000-0005-0000-0000-0000E1470000}"/>
    <cellStyle name="Input 2 5 2 2 4 3" xfId="23454" xr:uid="{00000000-0005-0000-0000-0000E2470000}"/>
    <cellStyle name="Input 2 5 2 2 4 4" xfId="23451" xr:uid="{00000000-0005-0000-0000-0000E3470000}"/>
    <cellStyle name="Input 2 5 2 2 4 5" xfId="44902" xr:uid="{00000000-0005-0000-0000-0000E4470000}"/>
    <cellStyle name="Input 2 5 2 2 4 6" xfId="57466" xr:uid="{00000000-0005-0000-0000-0000E5470000}"/>
    <cellStyle name="Input 2 5 2 2 5" xfId="9751" xr:uid="{00000000-0005-0000-0000-0000E6470000}"/>
    <cellStyle name="Input 2 5 2 2 5 2" xfId="23456" xr:uid="{00000000-0005-0000-0000-0000E7470000}"/>
    <cellStyle name="Input 2 5 2 2 5 3" xfId="23455" xr:uid="{00000000-0005-0000-0000-0000E8470000}"/>
    <cellStyle name="Input 2 5 2 2 5 4" xfId="49257" xr:uid="{00000000-0005-0000-0000-0000E9470000}"/>
    <cellStyle name="Input 2 5 2 2 6" xfId="23427" xr:uid="{00000000-0005-0000-0000-0000EA470000}"/>
    <cellStyle name="Input 2 5 2 2 7" xfId="16729" xr:uid="{00000000-0005-0000-0000-0000EB470000}"/>
    <cellStyle name="Input 2 5 2 3" xfId="3634" xr:uid="{00000000-0005-0000-0000-0000EC470000}"/>
    <cellStyle name="Input 2 5 2 3 2" xfId="6257" xr:uid="{00000000-0005-0000-0000-0000ED470000}"/>
    <cellStyle name="Input 2 5 2 3 2 2" xfId="13235" xr:uid="{00000000-0005-0000-0000-0000EE470000}"/>
    <cellStyle name="Input 2 5 2 3 2 2 2" xfId="23460" xr:uid="{00000000-0005-0000-0000-0000EF470000}"/>
    <cellStyle name="Input 2 5 2 3 2 2 3" xfId="23459" xr:uid="{00000000-0005-0000-0000-0000F0470000}"/>
    <cellStyle name="Input 2 5 2 3 2 2 4" xfId="52740" xr:uid="{00000000-0005-0000-0000-0000F1470000}"/>
    <cellStyle name="Input 2 5 2 3 2 3" xfId="23461" xr:uid="{00000000-0005-0000-0000-0000F2470000}"/>
    <cellStyle name="Input 2 5 2 3 2 4" xfId="23458" xr:uid="{00000000-0005-0000-0000-0000F3470000}"/>
    <cellStyle name="Input 2 5 2 3 2 5" xfId="45772" xr:uid="{00000000-0005-0000-0000-0000F4470000}"/>
    <cellStyle name="Input 2 5 2 3 2 6" xfId="58336" xr:uid="{00000000-0005-0000-0000-0000F5470000}"/>
    <cellStyle name="Input 2 5 2 3 3" xfId="8001" xr:uid="{00000000-0005-0000-0000-0000F6470000}"/>
    <cellStyle name="Input 2 5 2 3 3 2" xfId="14977" xr:uid="{00000000-0005-0000-0000-0000F7470000}"/>
    <cellStyle name="Input 2 5 2 3 3 2 2" xfId="23464" xr:uid="{00000000-0005-0000-0000-0000F8470000}"/>
    <cellStyle name="Input 2 5 2 3 3 2 3" xfId="23463" xr:uid="{00000000-0005-0000-0000-0000F9470000}"/>
    <cellStyle name="Input 2 5 2 3 3 2 4" xfId="54482" xr:uid="{00000000-0005-0000-0000-0000FA470000}"/>
    <cellStyle name="Input 2 5 2 3 3 3" xfId="23465" xr:uid="{00000000-0005-0000-0000-0000FB470000}"/>
    <cellStyle name="Input 2 5 2 3 3 4" xfId="23462" xr:uid="{00000000-0005-0000-0000-0000FC470000}"/>
    <cellStyle name="Input 2 5 2 3 3 5" xfId="47514" xr:uid="{00000000-0005-0000-0000-0000FD470000}"/>
    <cellStyle name="Input 2 5 2 3 3 6" xfId="60078" xr:uid="{00000000-0005-0000-0000-0000FE470000}"/>
    <cellStyle name="Input 2 5 2 3 4" xfId="10622" xr:uid="{00000000-0005-0000-0000-0000FF470000}"/>
    <cellStyle name="Input 2 5 2 3 4 2" xfId="23467" xr:uid="{00000000-0005-0000-0000-000000480000}"/>
    <cellStyle name="Input 2 5 2 3 4 3" xfId="23466" xr:uid="{00000000-0005-0000-0000-000001480000}"/>
    <cellStyle name="Input 2 5 2 3 4 4" xfId="50127" xr:uid="{00000000-0005-0000-0000-000002480000}"/>
    <cellStyle name="Input 2 5 2 3 5" xfId="23457" xr:uid="{00000000-0005-0000-0000-000003480000}"/>
    <cellStyle name="Input 2 5 2 3 6" xfId="18529" xr:uid="{00000000-0005-0000-0000-000004480000}"/>
    <cellStyle name="Input 2 5 2 4" xfId="4512" xr:uid="{00000000-0005-0000-0000-000005480000}"/>
    <cellStyle name="Input 2 5 2 4 2" xfId="7128" xr:uid="{00000000-0005-0000-0000-000006480000}"/>
    <cellStyle name="Input 2 5 2 4 2 2" xfId="14106" xr:uid="{00000000-0005-0000-0000-000007480000}"/>
    <cellStyle name="Input 2 5 2 4 2 2 2" xfId="23471" xr:uid="{00000000-0005-0000-0000-000008480000}"/>
    <cellStyle name="Input 2 5 2 4 2 2 3" xfId="23470" xr:uid="{00000000-0005-0000-0000-000009480000}"/>
    <cellStyle name="Input 2 5 2 4 2 2 4" xfId="53611" xr:uid="{00000000-0005-0000-0000-00000A480000}"/>
    <cellStyle name="Input 2 5 2 4 2 3" xfId="23472" xr:uid="{00000000-0005-0000-0000-00000B480000}"/>
    <cellStyle name="Input 2 5 2 4 2 4" xfId="23469" xr:uid="{00000000-0005-0000-0000-00000C480000}"/>
    <cellStyle name="Input 2 5 2 4 2 5" xfId="46643" xr:uid="{00000000-0005-0000-0000-00000D480000}"/>
    <cellStyle name="Input 2 5 2 4 2 6" xfId="59207" xr:uid="{00000000-0005-0000-0000-00000E480000}"/>
    <cellStyle name="Input 2 5 2 4 3" xfId="8879" xr:uid="{00000000-0005-0000-0000-00000F480000}"/>
    <cellStyle name="Input 2 5 2 4 3 2" xfId="15848" xr:uid="{00000000-0005-0000-0000-000010480000}"/>
    <cellStyle name="Input 2 5 2 4 3 2 2" xfId="23475" xr:uid="{00000000-0005-0000-0000-000011480000}"/>
    <cellStyle name="Input 2 5 2 4 3 2 3" xfId="23474" xr:uid="{00000000-0005-0000-0000-000012480000}"/>
    <cellStyle name="Input 2 5 2 4 3 2 4" xfId="55353" xr:uid="{00000000-0005-0000-0000-000013480000}"/>
    <cellStyle name="Input 2 5 2 4 3 3" xfId="23476" xr:uid="{00000000-0005-0000-0000-000014480000}"/>
    <cellStyle name="Input 2 5 2 4 3 4" xfId="23473" xr:uid="{00000000-0005-0000-0000-000015480000}"/>
    <cellStyle name="Input 2 5 2 4 3 5" xfId="48385" xr:uid="{00000000-0005-0000-0000-000016480000}"/>
    <cellStyle name="Input 2 5 2 4 3 6" xfId="60949" xr:uid="{00000000-0005-0000-0000-000017480000}"/>
    <cellStyle name="Input 2 5 2 4 4" xfId="11493" xr:uid="{00000000-0005-0000-0000-000018480000}"/>
    <cellStyle name="Input 2 5 2 4 4 2" xfId="23478" xr:uid="{00000000-0005-0000-0000-000019480000}"/>
    <cellStyle name="Input 2 5 2 4 4 3" xfId="23477" xr:uid="{00000000-0005-0000-0000-00001A480000}"/>
    <cellStyle name="Input 2 5 2 4 4 4" xfId="50998" xr:uid="{00000000-0005-0000-0000-00001B480000}"/>
    <cellStyle name="Input 2 5 2 4 5" xfId="23479" xr:uid="{00000000-0005-0000-0000-00001C480000}"/>
    <cellStyle name="Input 2 5 2 4 6" xfId="23468" xr:uid="{00000000-0005-0000-0000-00001D480000}"/>
    <cellStyle name="Input 2 5 2 4 7" xfId="44030" xr:uid="{00000000-0005-0000-0000-00001E480000}"/>
    <cellStyle name="Input 2 5 2 4 8" xfId="56594" xr:uid="{00000000-0005-0000-0000-00001F480000}"/>
    <cellStyle name="Input 2 5 2 5" xfId="5383" xr:uid="{00000000-0005-0000-0000-000020480000}"/>
    <cellStyle name="Input 2 5 2 5 2" xfId="12364" xr:uid="{00000000-0005-0000-0000-000021480000}"/>
    <cellStyle name="Input 2 5 2 5 2 2" xfId="23482" xr:uid="{00000000-0005-0000-0000-000022480000}"/>
    <cellStyle name="Input 2 5 2 5 2 3" xfId="23481" xr:uid="{00000000-0005-0000-0000-000023480000}"/>
    <cellStyle name="Input 2 5 2 5 2 4" xfId="51869" xr:uid="{00000000-0005-0000-0000-000024480000}"/>
    <cellStyle name="Input 2 5 2 5 3" xfId="23483" xr:uid="{00000000-0005-0000-0000-000025480000}"/>
    <cellStyle name="Input 2 5 2 5 4" xfId="23480" xr:uid="{00000000-0005-0000-0000-000026480000}"/>
    <cellStyle name="Input 2 5 2 5 5" xfId="44901" xr:uid="{00000000-0005-0000-0000-000027480000}"/>
    <cellStyle name="Input 2 5 2 5 6" xfId="57465" xr:uid="{00000000-0005-0000-0000-000028480000}"/>
    <cellStyle name="Input 2 5 2 6" xfId="9750" xr:uid="{00000000-0005-0000-0000-000029480000}"/>
    <cellStyle name="Input 2 5 2 6 2" xfId="23485" xr:uid="{00000000-0005-0000-0000-00002A480000}"/>
    <cellStyle name="Input 2 5 2 6 3" xfId="23484" xr:uid="{00000000-0005-0000-0000-00002B480000}"/>
    <cellStyle name="Input 2 5 2 6 4" xfId="49256" xr:uid="{00000000-0005-0000-0000-00002C480000}"/>
    <cellStyle name="Input 2 5 2 7" xfId="23426" xr:uid="{00000000-0005-0000-0000-00002D480000}"/>
    <cellStyle name="Input 2 5 2 8" xfId="16728" xr:uid="{00000000-0005-0000-0000-00002E480000}"/>
    <cellStyle name="Input 2 5 3" xfId="2035" xr:uid="{00000000-0005-0000-0000-00002F480000}"/>
    <cellStyle name="Input 2 5 3 2" xfId="2036" xr:uid="{00000000-0005-0000-0000-000030480000}"/>
    <cellStyle name="Input 2 5 3 2 2" xfId="3637" xr:uid="{00000000-0005-0000-0000-000031480000}"/>
    <cellStyle name="Input 2 5 3 2 2 2" xfId="6260" xr:uid="{00000000-0005-0000-0000-000032480000}"/>
    <cellStyle name="Input 2 5 3 2 2 2 2" xfId="13238" xr:uid="{00000000-0005-0000-0000-000033480000}"/>
    <cellStyle name="Input 2 5 3 2 2 2 2 2" xfId="23491" xr:uid="{00000000-0005-0000-0000-000034480000}"/>
    <cellStyle name="Input 2 5 3 2 2 2 2 3" xfId="23490" xr:uid="{00000000-0005-0000-0000-000035480000}"/>
    <cellStyle name="Input 2 5 3 2 2 2 2 4" xfId="52743" xr:uid="{00000000-0005-0000-0000-000036480000}"/>
    <cellStyle name="Input 2 5 3 2 2 2 3" xfId="23492" xr:uid="{00000000-0005-0000-0000-000037480000}"/>
    <cellStyle name="Input 2 5 3 2 2 2 4" xfId="23489" xr:uid="{00000000-0005-0000-0000-000038480000}"/>
    <cellStyle name="Input 2 5 3 2 2 2 5" xfId="45775" xr:uid="{00000000-0005-0000-0000-000039480000}"/>
    <cellStyle name="Input 2 5 3 2 2 2 6" xfId="58339" xr:uid="{00000000-0005-0000-0000-00003A480000}"/>
    <cellStyle name="Input 2 5 3 2 2 3" xfId="8004" xr:uid="{00000000-0005-0000-0000-00003B480000}"/>
    <cellStyle name="Input 2 5 3 2 2 3 2" xfId="14980" xr:uid="{00000000-0005-0000-0000-00003C480000}"/>
    <cellStyle name="Input 2 5 3 2 2 3 2 2" xfId="23495" xr:uid="{00000000-0005-0000-0000-00003D480000}"/>
    <cellStyle name="Input 2 5 3 2 2 3 2 3" xfId="23494" xr:uid="{00000000-0005-0000-0000-00003E480000}"/>
    <cellStyle name="Input 2 5 3 2 2 3 2 4" xfId="54485" xr:uid="{00000000-0005-0000-0000-00003F480000}"/>
    <cellStyle name="Input 2 5 3 2 2 3 3" xfId="23496" xr:uid="{00000000-0005-0000-0000-000040480000}"/>
    <cellStyle name="Input 2 5 3 2 2 3 4" xfId="23493" xr:uid="{00000000-0005-0000-0000-000041480000}"/>
    <cellStyle name="Input 2 5 3 2 2 3 5" xfId="47517" xr:uid="{00000000-0005-0000-0000-000042480000}"/>
    <cellStyle name="Input 2 5 3 2 2 3 6" xfId="60081" xr:uid="{00000000-0005-0000-0000-000043480000}"/>
    <cellStyle name="Input 2 5 3 2 2 4" xfId="10625" xr:uid="{00000000-0005-0000-0000-000044480000}"/>
    <cellStyle name="Input 2 5 3 2 2 4 2" xfId="23498" xr:uid="{00000000-0005-0000-0000-000045480000}"/>
    <cellStyle name="Input 2 5 3 2 2 4 3" xfId="23497" xr:uid="{00000000-0005-0000-0000-000046480000}"/>
    <cellStyle name="Input 2 5 3 2 2 4 4" xfId="50130" xr:uid="{00000000-0005-0000-0000-000047480000}"/>
    <cellStyle name="Input 2 5 3 2 2 5" xfId="23488" xr:uid="{00000000-0005-0000-0000-000048480000}"/>
    <cellStyle name="Input 2 5 3 2 2 6" xfId="18535" xr:uid="{00000000-0005-0000-0000-000049480000}"/>
    <cellStyle name="Input 2 5 3 2 3" xfId="4515" xr:uid="{00000000-0005-0000-0000-00004A480000}"/>
    <cellStyle name="Input 2 5 3 2 3 2" xfId="7131" xr:uid="{00000000-0005-0000-0000-00004B480000}"/>
    <cellStyle name="Input 2 5 3 2 3 2 2" xfId="14109" xr:uid="{00000000-0005-0000-0000-00004C480000}"/>
    <cellStyle name="Input 2 5 3 2 3 2 2 2" xfId="23502" xr:uid="{00000000-0005-0000-0000-00004D480000}"/>
    <cellStyle name="Input 2 5 3 2 3 2 2 3" xfId="23501" xr:uid="{00000000-0005-0000-0000-00004E480000}"/>
    <cellStyle name="Input 2 5 3 2 3 2 2 4" xfId="53614" xr:uid="{00000000-0005-0000-0000-00004F480000}"/>
    <cellStyle name="Input 2 5 3 2 3 2 3" xfId="23503" xr:uid="{00000000-0005-0000-0000-000050480000}"/>
    <cellStyle name="Input 2 5 3 2 3 2 4" xfId="23500" xr:uid="{00000000-0005-0000-0000-000051480000}"/>
    <cellStyle name="Input 2 5 3 2 3 2 5" xfId="46646" xr:uid="{00000000-0005-0000-0000-000052480000}"/>
    <cellStyle name="Input 2 5 3 2 3 2 6" xfId="59210" xr:uid="{00000000-0005-0000-0000-000053480000}"/>
    <cellStyle name="Input 2 5 3 2 3 3" xfId="8882" xr:uid="{00000000-0005-0000-0000-000054480000}"/>
    <cellStyle name="Input 2 5 3 2 3 3 2" xfId="15851" xr:uid="{00000000-0005-0000-0000-000055480000}"/>
    <cellStyle name="Input 2 5 3 2 3 3 2 2" xfId="23506" xr:uid="{00000000-0005-0000-0000-000056480000}"/>
    <cellStyle name="Input 2 5 3 2 3 3 2 3" xfId="23505" xr:uid="{00000000-0005-0000-0000-000057480000}"/>
    <cellStyle name="Input 2 5 3 2 3 3 2 4" xfId="55356" xr:uid="{00000000-0005-0000-0000-000058480000}"/>
    <cellStyle name="Input 2 5 3 2 3 3 3" xfId="23507" xr:uid="{00000000-0005-0000-0000-000059480000}"/>
    <cellStyle name="Input 2 5 3 2 3 3 4" xfId="23504" xr:uid="{00000000-0005-0000-0000-00005A480000}"/>
    <cellStyle name="Input 2 5 3 2 3 3 5" xfId="48388" xr:uid="{00000000-0005-0000-0000-00005B480000}"/>
    <cellStyle name="Input 2 5 3 2 3 3 6" xfId="60952" xr:uid="{00000000-0005-0000-0000-00005C480000}"/>
    <cellStyle name="Input 2 5 3 2 3 4" xfId="11496" xr:uid="{00000000-0005-0000-0000-00005D480000}"/>
    <cellStyle name="Input 2 5 3 2 3 4 2" xfId="23509" xr:uid="{00000000-0005-0000-0000-00005E480000}"/>
    <cellStyle name="Input 2 5 3 2 3 4 3" xfId="23508" xr:uid="{00000000-0005-0000-0000-00005F480000}"/>
    <cellStyle name="Input 2 5 3 2 3 4 4" xfId="51001" xr:uid="{00000000-0005-0000-0000-000060480000}"/>
    <cellStyle name="Input 2 5 3 2 3 5" xfId="23510" xr:uid="{00000000-0005-0000-0000-000061480000}"/>
    <cellStyle name="Input 2 5 3 2 3 6" xfId="23499" xr:uid="{00000000-0005-0000-0000-000062480000}"/>
    <cellStyle name="Input 2 5 3 2 3 7" xfId="44033" xr:uid="{00000000-0005-0000-0000-000063480000}"/>
    <cellStyle name="Input 2 5 3 2 3 8" xfId="56597" xr:uid="{00000000-0005-0000-0000-000064480000}"/>
    <cellStyle name="Input 2 5 3 2 4" xfId="5386" xr:uid="{00000000-0005-0000-0000-000065480000}"/>
    <cellStyle name="Input 2 5 3 2 4 2" xfId="12367" xr:uid="{00000000-0005-0000-0000-000066480000}"/>
    <cellStyle name="Input 2 5 3 2 4 2 2" xfId="23513" xr:uid="{00000000-0005-0000-0000-000067480000}"/>
    <cellStyle name="Input 2 5 3 2 4 2 3" xfId="23512" xr:uid="{00000000-0005-0000-0000-000068480000}"/>
    <cellStyle name="Input 2 5 3 2 4 2 4" xfId="51872" xr:uid="{00000000-0005-0000-0000-000069480000}"/>
    <cellStyle name="Input 2 5 3 2 4 3" xfId="23514" xr:uid="{00000000-0005-0000-0000-00006A480000}"/>
    <cellStyle name="Input 2 5 3 2 4 4" xfId="23511" xr:uid="{00000000-0005-0000-0000-00006B480000}"/>
    <cellStyle name="Input 2 5 3 2 4 5" xfId="44904" xr:uid="{00000000-0005-0000-0000-00006C480000}"/>
    <cellStyle name="Input 2 5 3 2 4 6" xfId="57468" xr:uid="{00000000-0005-0000-0000-00006D480000}"/>
    <cellStyle name="Input 2 5 3 2 5" xfId="9753" xr:uid="{00000000-0005-0000-0000-00006E480000}"/>
    <cellStyle name="Input 2 5 3 2 5 2" xfId="23516" xr:uid="{00000000-0005-0000-0000-00006F480000}"/>
    <cellStyle name="Input 2 5 3 2 5 3" xfId="23515" xr:uid="{00000000-0005-0000-0000-000070480000}"/>
    <cellStyle name="Input 2 5 3 2 5 4" xfId="49259" xr:uid="{00000000-0005-0000-0000-000071480000}"/>
    <cellStyle name="Input 2 5 3 2 6" xfId="23487" xr:uid="{00000000-0005-0000-0000-000072480000}"/>
    <cellStyle name="Input 2 5 3 2 7" xfId="16731" xr:uid="{00000000-0005-0000-0000-000073480000}"/>
    <cellStyle name="Input 2 5 3 3" xfId="3636" xr:uid="{00000000-0005-0000-0000-000074480000}"/>
    <cellStyle name="Input 2 5 3 3 2" xfId="6259" xr:uid="{00000000-0005-0000-0000-000075480000}"/>
    <cellStyle name="Input 2 5 3 3 2 2" xfId="13237" xr:uid="{00000000-0005-0000-0000-000076480000}"/>
    <cellStyle name="Input 2 5 3 3 2 2 2" xfId="23520" xr:uid="{00000000-0005-0000-0000-000077480000}"/>
    <cellStyle name="Input 2 5 3 3 2 2 3" xfId="23519" xr:uid="{00000000-0005-0000-0000-000078480000}"/>
    <cellStyle name="Input 2 5 3 3 2 2 4" xfId="52742" xr:uid="{00000000-0005-0000-0000-000079480000}"/>
    <cellStyle name="Input 2 5 3 3 2 3" xfId="23521" xr:uid="{00000000-0005-0000-0000-00007A480000}"/>
    <cellStyle name="Input 2 5 3 3 2 4" xfId="23518" xr:uid="{00000000-0005-0000-0000-00007B480000}"/>
    <cellStyle name="Input 2 5 3 3 2 5" xfId="45774" xr:uid="{00000000-0005-0000-0000-00007C480000}"/>
    <cellStyle name="Input 2 5 3 3 2 6" xfId="58338" xr:uid="{00000000-0005-0000-0000-00007D480000}"/>
    <cellStyle name="Input 2 5 3 3 3" xfId="8003" xr:uid="{00000000-0005-0000-0000-00007E480000}"/>
    <cellStyle name="Input 2 5 3 3 3 2" xfId="14979" xr:uid="{00000000-0005-0000-0000-00007F480000}"/>
    <cellStyle name="Input 2 5 3 3 3 2 2" xfId="23524" xr:uid="{00000000-0005-0000-0000-000080480000}"/>
    <cellStyle name="Input 2 5 3 3 3 2 3" xfId="23523" xr:uid="{00000000-0005-0000-0000-000081480000}"/>
    <cellStyle name="Input 2 5 3 3 3 2 4" xfId="54484" xr:uid="{00000000-0005-0000-0000-000082480000}"/>
    <cellStyle name="Input 2 5 3 3 3 3" xfId="23525" xr:uid="{00000000-0005-0000-0000-000083480000}"/>
    <cellStyle name="Input 2 5 3 3 3 4" xfId="23522" xr:uid="{00000000-0005-0000-0000-000084480000}"/>
    <cellStyle name="Input 2 5 3 3 3 5" xfId="47516" xr:uid="{00000000-0005-0000-0000-000085480000}"/>
    <cellStyle name="Input 2 5 3 3 3 6" xfId="60080" xr:uid="{00000000-0005-0000-0000-000086480000}"/>
    <cellStyle name="Input 2 5 3 3 4" xfId="10624" xr:uid="{00000000-0005-0000-0000-000087480000}"/>
    <cellStyle name="Input 2 5 3 3 4 2" xfId="23527" xr:uid="{00000000-0005-0000-0000-000088480000}"/>
    <cellStyle name="Input 2 5 3 3 4 3" xfId="23526" xr:uid="{00000000-0005-0000-0000-000089480000}"/>
    <cellStyle name="Input 2 5 3 3 4 4" xfId="50129" xr:uid="{00000000-0005-0000-0000-00008A480000}"/>
    <cellStyle name="Input 2 5 3 3 5" xfId="23517" xr:uid="{00000000-0005-0000-0000-00008B480000}"/>
    <cellStyle name="Input 2 5 3 3 6" xfId="18534" xr:uid="{00000000-0005-0000-0000-00008C480000}"/>
    <cellStyle name="Input 2 5 3 4" xfId="4514" xr:uid="{00000000-0005-0000-0000-00008D480000}"/>
    <cellStyle name="Input 2 5 3 4 2" xfId="7130" xr:uid="{00000000-0005-0000-0000-00008E480000}"/>
    <cellStyle name="Input 2 5 3 4 2 2" xfId="14108" xr:uid="{00000000-0005-0000-0000-00008F480000}"/>
    <cellStyle name="Input 2 5 3 4 2 2 2" xfId="23531" xr:uid="{00000000-0005-0000-0000-000090480000}"/>
    <cellStyle name="Input 2 5 3 4 2 2 3" xfId="23530" xr:uid="{00000000-0005-0000-0000-000091480000}"/>
    <cellStyle name="Input 2 5 3 4 2 2 4" xfId="53613" xr:uid="{00000000-0005-0000-0000-000092480000}"/>
    <cellStyle name="Input 2 5 3 4 2 3" xfId="23532" xr:uid="{00000000-0005-0000-0000-000093480000}"/>
    <cellStyle name="Input 2 5 3 4 2 4" xfId="23529" xr:uid="{00000000-0005-0000-0000-000094480000}"/>
    <cellStyle name="Input 2 5 3 4 2 5" xfId="46645" xr:uid="{00000000-0005-0000-0000-000095480000}"/>
    <cellStyle name="Input 2 5 3 4 2 6" xfId="59209" xr:uid="{00000000-0005-0000-0000-000096480000}"/>
    <cellStyle name="Input 2 5 3 4 3" xfId="8881" xr:uid="{00000000-0005-0000-0000-000097480000}"/>
    <cellStyle name="Input 2 5 3 4 3 2" xfId="15850" xr:uid="{00000000-0005-0000-0000-000098480000}"/>
    <cellStyle name="Input 2 5 3 4 3 2 2" xfId="23535" xr:uid="{00000000-0005-0000-0000-000099480000}"/>
    <cellStyle name="Input 2 5 3 4 3 2 3" xfId="23534" xr:uid="{00000000-0005-0000-0000-00009A480000}"/>
    <cellStyle name="Input 2 5 3 4 3 2 4" xfId="55355" xr:uid="{00000000-0005-0000-0000-00009B480000}"/>
    <cellStyle name="Input 2 5 3 4 3 3" xfId="23536" xr:uid="{00000000-0005-0000-0000-00009C480000}"/>
    <cellStyle name="Input 2 5 3 4 3 4" xfId="23533" xr:uid="{00000000-0005-0000-0000-00009D480000}"/>
    <cellStyle name="Input 2 5 3 4 3 5" xfId="48387" xr:uid="{00000000-0005-0000-0000-00009E480000}"/>
    <cellStyle name="Input 2 5 3 4 3 6" xfId="60951" xr:uid="{00000000-0005-0000-0000-00009F480000}"/>
    <cellStyle name="Input 2 5 3 4 4" xfId="11495" xr:uid="{00000000-0005-0000-0000-0000A0480000}"/>
    <cellStyle name="Input 2 5 3 4 4 2" xfId="23538" xr:uid="{00000000-0005-0000-0000-0000A1480000}"/>
    <cellStyle name="Input 2 5 3 4 4 3" xfId="23537" xr:uid="{00000000-0005-0000-0000-0000A2480000}"/>
    <cellStyle name="Input 2 5 3 4 4 4" xfId="51000" xr:uid="{00000000-0005-0000-0000-0000A3480000}"/>
    <cellStyle name="Input 2 5 3 4 5" xfId="23539" xr:uid="{00000000-0005-0000-0000-0000A4480000}"/>
    <cellStyle name="Input 2 5 3 4 6" xfId="23528" xr:uid="{00000000-0005-0000-0000-0000A5480000}"/>
    <cellStyle name="Input 2 5 3 4 7" xfId="44032" xr:uid="{00000000-0005-0000-0000-0000A6480000}"/>
    <cellStyle name="Input 2 5 3 4 8" xfId="56596" xr:uid="{00000000-0005-0000-0000-0000A7480000}"/>
    <cellStyle name="Input 2 5 3 5" xfId="5385" xr:uid="{00000000-0005-0000-0000-0000A8480000}"/>
    <cellStyle name="Input 2 5 3 5 2" xfId="12366" xr:uid="{00000000-0005-0000-0000-0000A9480000}"/>
    <cellStyle name="Input 2 5 3 5 2 2" xfId="23542" xr:uid="{00000000-0005-0000-0000-0000AA480000}"/>
    <cellStyle name="Input 2 5 3 5 2 3" xfId="23541" xr:uid="{00000000-0005-0000-0000-0000AB480000}"/>
    <cellStyle name="Input 2 5 3 5 2 4" xfId="51871" xr:uid="{00000000-0005-0000-0000-0000AC480000}"/>
    <cellStyle name="Input 2 5 3 5 3" xfId="23543" xr:uid="{00000000-0005-0000-0000-0000AD480000}"/>
    <cellStyle name="Input 2 5 3 5 4" xfId="23540" xr:uid="{00000000-0005-0000-0000-0000AE480000}"/>
    <cellStyle name="Input 2 5 3 5 5" xfId="44903" xr:uid="{00000000-0005-0000-0000-0000AF480000}"/>
    <cellStyle name="Input 2 5 3 5 6" xfId="57467" xr:uid="{00000000-0005-0000-0000-0000B0480000}"/>
    <cellStyle name="Input 2 5 3 6" xfId="9752" xr:uid="{00000000-0005-0000-0000-0000B1480000}"/>
    <cellStyle name="Input 2 5 3 6 2" xfId="23545" xr:uid="{00000000-0005-0000-0000-0000B2480000}"/>
    <cellStyle name="Input 2 5 3 6 3" xfId="23544" xr:uid="{00000000-0005-0000-0000-0000B3480000}"/>
    <cellStyle name="Input 2 5 3 6 4" xfId="49258" xr:uid="{00000000-0005-0000-0000-0000B4480000}"/>
    <cellStyle name="Input 2 5 3 7" xfId="23486" xr:uid="{00000000-0005-0000-0000-0000B5480000}"/>
    <cellStyle name="Input 2 5 3 8" xfId="16730" xr:uid="{00000000-0005-0000-0000-0000B6480000}"/>
    <cellStyle name="Input 2 5 4" xfId="2037" xr:uid="{00000000-0005-0000-0000-0000B7480000}"/>
    <cellStyle name="Input 2 5 4 2" xfId="2038" xr:uid="{00000000-0005-0000-0000-0000B8480000}"/>
    <cellStyle name="Input 2 5 4 2 2" xfId="3639" xr:uid="{00000000-0005-0000-0000-0000B9480000}"/>
    <cellStyle name="Input 2 5 4 2 2 2" xfId="6262" xr:uid="{00000000-0005-0000-0000-0000BA480000}"/>
    <cellStyle name="Input 2 5 4 2 2 2 2" xfId="13240" xr:uid="{00000000-0005-0000-0000-0000BB480000}"/>
    <cellStyle name="Input 2 5 4 2 2 2 2 2" xfId="23551" xr:uid="{00000000-0005-0000-0000-0000BC480000}"/>
    <cellStyle name="Input 2 5 4 2 2 2 2 3" xfId="23550" xr:uid="{00000000-0005-0000-0000-0000BD480000}"/>
    <cellStyle name="Input 2 5 4 2 2 2 2 4" xfId="52745" xr:uid="{00000000-0005-0000-0000-0000BE480000}"/>
    <cellStyle name="Input 2 5 4 2 2 2 3" xfId="23552" xr:uid="{00000000-0005-0000-0000-0000BF480000}"/>
    <cellStyle name="Input 2 5 4 2 2 2 4" xfId="23549" xr:uid="{00000000-0005-0000-0000-0000C0480000}"/>
    <cellStyle name="Input 2 5 4 2 2 2 5" xfId="45777" xr:uid="{00000000-0005-0000-0000-0000C1480000}"/>
    <cellStyle name="Input 2 5 4 2 2 2 6" xfId="58341" xr:uid="{00000000-0005-0000-0000-0000C2480000}"/>
    <cellStyle name="Input 2 5 4 2 2 3" xfId="8006" xr:uid="{00000000-0005-0000-0000-0000C3480000}"/>
    <cellStyle name="Input 2 5 4 2 2 3 2" xfId="14982" xr:uid="{00000000-0005-0000-0000-0000C4480000}"/>
    <cellStyle name="Input 2 5 4 2 2 3 2 2" xfId="23555" xr:uid="{00000000-0005-0000-0000-0000C5480000}"/>
    <cellStyle name="Input 2 5 4 2 2 3 2 3" xfId="23554" xr:uid="{00000000-0005-0000-0000-0000C6480000}"/>
    <cellStyle name="Input 2 5 4 2 2 3 2 4" xfId="54487" xr:uid="{00000000-0005-0000-0000-0000C7480000}"/>
    <cellStyle name="Input 2 5 4 2 2 3 3" xfId="23556" xr:uid="{00000000-0005-0000-0000-0000C8480000}"/>
    <cellStyle name="Input 2 5 4 2 2 3 4" xfId="23553" xr:uid="{00000000-0005-0000-0000-0000C9480000}"/>
    <cellStyle name="Input 2 5 4 2 2 3 5" xfId="47519" xr:uid="{00000000-0005-0000-0000-0000CA480000}"/>
    <cellStyle name="Input 2 5 4 2 2 3 6" xfId="60083" xr:uid="{00000000-0005-0000-0000-0000CB480000}"/>
    <cellStyle name="Input 2 5 4 2 2 4" xfId="10627" xr:uid="{00000000-0005-0000-0000-0000CC480000}"/>
    <cellStyle name="Input 2 5 4 2 2 4 2" xfId="23558" xr:uid="{00000000-0005-0000-0000-0000CD480000}"/>
    <cellStyle name="Input 2 5 4 2 2 4 3" xfId="23557" xr:uid="{00000000-0005-0000-0000-0000CE480000}"/>
    <cellStyle name="Input 2 5 4 2 2 4 4" xfId="50132" xr:uid="{00000000-0005-0000-0000-0000CF480000}"/>
    <cellStyle name="Input 2 5 4 2 2 5" xfId="23548" xr:uid="{00000000-0005-0000-0000-0000D0480000}"/>
    <cellStyle name="Input 2 5 4 2 2 6" xfId="18539" xr:uid="{00000000-0005-0000-0000-0000D1480000}"/>
    <cellStyle name="Input 2 5 4 2 3" xfId="4517" xr:uid="{00000000-0005-0000-0000-0000D2480000}"/>
    <cellStyle name="Input 2 5 4 2 3 2" xfId="7133" xr:uid="{00000000-0005-0000-0000-0000D3480000}"/>
    <cellStyle name="Input 2 5 4 2 3 2 2" xfId="14111" xr:uid="{00000000-0005-0000-0000-0000D4480000}"/>
    <cellStyle name="Input 2 5 4 2 3 2 2 2" xfId="23562" xr:uid="{00000000-0005-0000-0000-0000D5480000}"/>
    <cellStyle name="Input 2 5 4 2 3 2 2 3" xfId="23561" xr:uid="{00000000-0005-0000-0000-0000D6480000}"/>
    <cellStyle name="Input 2 5 4 2 3 2 2 4" xfId="53616" xr:uid="{00000000-0005-0000-0000-0000D7480000}"/>
    <cellStyle name="Input 2 5 4 2 3 2 3" xfId="23563" xr:uid="{00000000-0005-0000-0000-0000D8480000}"/>
    <cellStyle name="Input 2 5 4 2 3 2 4" xfId="23560" xr:uid="{00000000-0005-0000-0000-0000D9480000}"/>
    <cellStyle name="Input 2 5 4 2 3 2 5" xfId="46648" xr:uid="{00000000-0005-0000-0000-0000DA480000}"/>
    <cellStyle name="Input 2 5 4 2 3 2 6" xfId="59212" xr:uid="{00000000-0005-0000-0000-0000DB480000}"/>
    <cellStyle name="Input 2 5 4 2 3 3" xfId="8884" xr:uid="{00000000-0005-0000-0000-0000DC480000}"/>
    <cellStyle name="Input 2 5 4 2 3 3 2" xfId="15853" xr:uid="{00000000-0005-0000-0000-0000DD480000}"/>
    <cellStyle name="Input 2 5 4 2 3 3 2 2" xfId="23566" xr:uid="{00000000-0005-0000-0000-0000DE480000}"/>
    <cellStyle name="Input 2 5 4 2 3 3 2 3" xfId="23565" xr:uid="{00000000-0005-0000-0000-0000DF480000}"/>
    <cellStyle name="Input 2 5 4 2 3 3 2 4" xfId="55358" xr:uid="{00000000-0005-0000-0000-0000E0480000}"/>
    <cellStyle name="Input 2 5 4 2 3 3 3" xfId="23567" xr:uid="{00000000-0005-0000-0000-0000E1480000}"/>
    <cellStyle name="Input 2 5 4 2 3 3 4" xfId="23564" xr:uid="{00000000-0005-0000-0000-0000E2480000}"/>
    <cellStyle name="Input 2 5 4 2 3 3 5" xfId="48390" xr:uid="{00000000-0005-0000-0000-0000E3480000}"/>
    <cellStyle name="Input 2 5 4 2 3 3 6" xfId="60954" xr:uid="{00000000-0005-0000-0000-0000E4480000}"/>
    <cellStyle name="Input 2 5 4 2 3 4" xfId="11498" xr:uid="{00000000-0005-0000-0000-0000E5480000}"/>
    <cellStyle name="Input 2 5 4 2 3 4 2" xfId="23569" xr:uid="{00000000-0005-0000-0000-0000E6480000}"/>
    <cellStyle name="Input 2 5 4 2 3 4 3" xfId="23568" xr:uid="{00000000-0005-0000-0000-0000E7480000}"/>
    <cellStyle name="Input 2 5 4 2 3 4 4" xfId="51003" xr:uid="{00000000-0005-0000-0000-0000E8480000}"/>
    <cellStyle name="Input 2 5 4 2 3 5" xfId="23570" xr:uid="{00000000-0005-0000-0000-0000E9480000}"/>
    <cellStyle name="Input 2 5 4 2 3 6" xfId="23559" xr:uid="{00000000-0005-0000-0000-0000EA480000}"/>
    <cellStyle name="Input 2 5 4 2 3 7" xfId="44035" xr:uid="{00000000-0005-0000-0000-0000EB480000}"/>
    <cellStyle name="Input 2 5 4 2 3 8" xfId="56599" xr:uid="{00000000-0005-0000-0000-0000EC480000}"/>
    <cellStyle name="Input 2 5 4 2 4" xfId="5388" xr:uid="{00000000-0005-0000-0000-0000ED480000}"/>
    <cellStyle name="Input 2 5 4 2 4 2" xfId="12369" xr:uid="{00000000-0005-0000-0000-0000EE480000}"/>
    <cellStyle name="Input 2 5 4 2 4 2 2" xfId="23573" xr:uid="{00000000-0005-0000-0000-0000EF480000}"/>
    <cellStyle name="Input 2 5 4 2 4 2 3" xfId="23572" xr:uid="{00000000-0005-0000-0000-0000F0480000}"/>
    <cellStyle name="Input 2 5 4 2 4 2 4" xfId="51874" xr:uid="{00000000-0005-0000-0000-0000F1480000}"/>
    <cellStyle name="Input 2 5 4 2 4 3" xfId="23574" xr:uid="{00000000-0005-0000-0000-0000F2480000}"/>
    <cellStyle name="Input 2 5 4 2 4 4" xfId="23571" xr:uid="{00000000-0005-0000-0000-0000F3480000}"/>
    <cellStyle name="Input 2 5 4 2 4 5" xfId="44906" xr:uid="{00000000-0005-0000-0000-0000F4480000}"/>
    <cellStyle name="Input 2 5 4 2 4 6" xfId="57470" xr:uid="{00000000-0005-0000-0000-0000F5480000}"/>
    <cellStyle name="Input 2 5 4 2 5" xfId="9755" xr:uid="{00000000-0005-0000-0000-0000F6480000}"/>
    <cellStyle name="Input 2 5 4 2 5 2" xfId="23576" xr:uid="{00000000-0005-0000-0000-0000F7480000}"/>
    <cellStyle name="Input 2 5 4 2 5 3" xfId="23575" xr:uid="{00000000-0005-0000-0000-0000F8480000}"/>
    <cellStyle name="Input 2 5 4 2 5 4" xfId="49261" xr:uid="{00000000-0005-0000-0000-0000F9480000}"/>
    <cellStyle name="Input 2 5 4 2 6" xfId="23547" xr:uid="{00000000-0005-0000-0000-0000FA480000}"/>
    <cellStyle name="Input 2 5 4 2 7" xfId="16733" xr:uid="{00000000-0005-0000-0000-0000FB480000}"/>
    <cellStyle name="Input 2 5 4 3" xfId="3638" xr:uid="{00000000-0005-0000-0000-0000FC480000}"/>
    <cellStyle name="Input 2 5 4 3 2" xfId="6261" xr:uid="{00000000-0005-0000-0000-0000FD480000}"/>
    <cellStyle name="Input 2 5 4 3 2 2" xfId="13239" xr:uid="{00000000-0005-0000-0000-0000FE480000}"/>
    <cellStyle name="Input 2 5 4 3 2 2 2" xfId="23580" xr:uid="{00000000-0005-0000-0000-0000FF480000}"/>
    <cellStyle name="Input 2 5 4 3 2 2 3" xfId="23579" xr:uid="{00000000-0005-0000-0000-000000490000}"/>
    <cellStyle name="Input 2 5 4 3 2 2 4" xfId="52744" xr:uid="{00000000-0005-0000-0000-000001490000}"/>
    <cellStyle name="Input 2 5 4 3 2 3" xfId="23581" xr:uid="{00000000-0005-0000-0000-000002490000}"/>
    <cellStyle name="Input 2 5 4 3 2 4" xfId="23578" xr:uid="{00000000-0005-0000-0000-000003490000}"/>
    <cellStyle name="Input 2 5 4 3 2 5" xfId="45776" xr:uid="{00000000-0005-0000-0000-000004490000}"/>
    <cellStyle name="Input 2 5 4 3 2 6" xfId="58340" xr:uid="{00000000-0005-0000-0000-000005490000}"/>
    <cellStyle name="Input 2 5 4 3 3" xfId="8005" xr:uid="{00000000-0005-0000-0000-000006490000}"/>
    <cellStyle name="Input 2 5 4 3 3 2" xfId="14981" xr:uid="{00000000-0005-0000-0000-000007490000}"/>
    <cellStyle name="Input 2 5 4 3 3 2 2" xfId="23584" xr:uid="{00000000-0005-0000-0000-000008490000}"/>
    <cellStyle name="Input 2 5 4 3 3 2 3" xfId="23583" xr:uid="{00000000-0005-0000-0000-000009490000}"/>
    <cellStyle name="Input 2 5 4 3 3 2 4" xfId="54486" xr:uid="{00000000-0005-0000-0000-00000A490000}"/>
    <cellStyle name="Input 2 5 4 3 3 3" xfId="23585" xr:uid="{00000000-0005-0000-0000-00000B490000}"/>
    <cellStyle name="Input 2 5 4 3 3 4" xfId="23582" xr:uid="{00000000-0005-0000-0000-00000C490000}"/>
    <cellStyle name="Input 2 5 4 3 3 5" xfId="47518" xr:uid="{00000000-0005-0000-0000-00000D490000}"/>
    <cellStyle name="Input 2 5 4 3 3 6" xfId="60082" xr:uid="{00000000-0005-0000-0000-00000E490000}"/>
    <cellStyle name="Input 2 5 4 3 4" xfId="10626" xr:uid="{00000000-0005-0000-0000-00000F490000}"/>
    <cellStyle name="Input 2 5 4 3 4 2" xfId="23587" xr:uid="{00000000-0005-0000-0000-000010490000}"/>
    <cellStyle name="Input 2 5 4 3 4 3" xfId="23586" xr:uid="{00000000-0005-0000-0000-000011490000}"/>
    <cellStyle name="Input 2 5 4 3 4 4" xfId="50131" xr:uid="{00000000-0005-0000-0000-000012490000}"/>
    <cellStyle name="Input 2 5 4 3 5" xfId="23577" xr:uid="{00000000-0005-0000-0000-000013490000}"/>
    <cellStyle name="Input 2 5 4 3 6" xfId="18536" xr:uid="{00000000-0005-0000-0000-000014490000}"/>
    <cellStyle name="Input 2 5 4 4" xfId="4516" xr:uid="{00000000-0005-0000-0000-000015490000}"/>
    <cellStyle name="Input 2 5 4 4 2" xfId="7132" xr:uid="{00000000-0005-0000-0000-000016490000}"/>
    <cellStyle name="Input 2 5 4 4 2 2" xfId="14110" xr:uid="{00000000-0005-0000-0000-000017490000}"/>
    <cellStyle name="Input 2 5 4 4 2 2 2" xfId="23591" xr:uid="{00000000-0005-0000-0000-000018490000}"/>
    <cellStyle name="Input 2 5 4 4 2 2 3" xfId="23590" xr:uid="{00000000-0005-0000-0000-000019490000}"/>
    <cellStyle name="Input 2 5 4 4 2 2 4" xfId="53615" xr:uid="{00000000-0005-0000-0000-00001A490000}"/>
    <cellStyle name="Input 2 5 4 4 2 3" xfId="23592" xr:uid="{00000000-0005-0000-0000-00001B490000}"/>
    <cellStyle name="Input 2 5 4 4 2 4" xfId="23589" xr:uid="{00000000-0005-0000-0000-00001C490000}"/>
    <cellStyle name="Input 2 5 4 4 2 5" xfId="46647" xr:uid="{00000000-0005-0000-0000-00001D490000}"/>
    <cellStyle name="Input 2 5 4 4 2 6" xfId="59211" xr:uid="{00000000-0005-0000-0000-00001E490000}"/>
    <cellStyle name="Input 2 5 4 4 3" xfId="8883" xr:uid="{00000000-0005-0000-0000-00001F490000}"/>
    <cellStyle name="Input 2 5 4 4 3 2" xfId="15852" xr:uid="{00000000-0005-0000-0000-000020490000}"/>
    <cellStyle name="Input 2 5 4 4 3 2 2" xfId="23595" xr:uid="{00000000-0005-0000-0000-000021490000}"/>
    <cellStyle name="Input 2 5 4 4 3 2 3" xfId="23594" xr:uid="{00000000-0005-0000-0000-000022490000}"/>
    <cellStyle name="Input 2 5 4 4 3 2 4" xfId="55357" xr:uid="{00000000-0005-0000-0000-000023490000}"/>
    <cellStyle name="Input 2 5 4 4 3 3" xfId="23596" xr:uid="{00000000-0005-0000-0000-000024490000}"/>
    <cellStyle name="Input 2 5 4 4 3 4" xfId="23593" xr:uid="{00000000-0005-0000-0000-000025490000}"/>
    <cellStyle name="Input 2 5 4 4 3 5" xfId="48389" xr:uid="{00000000-0005-0000-0000-000026490000}"/>
    <cellStyle name="Input 2 5 4 4 3 6" xfId="60953" xr:uid="{00000000-0005-0000-0000-000027490000}"/>
    <cellStyle name="Input 2 5 4 4 4" xfId="11497" xr:uid="{00000000-0005-0000-0000-000028490000}"/>
    <cellStyle name="Input 2 5 4 4 4 2" xfId="23598" xr:uid="{00000000-0005-0000-0000-000029490000}"/>
    <cellStyle name="Input 2 5 4 4 4 3" xfId="23597" xr:uid="{00000000-0005-0000-0000-00002A490000}"/>
    <cellStyle name="Input 2 5 4 4 4 4" xfId="51002" xr:uid="{00000000-0005-0000-0000-00002B490000}"/>
    <cellStyle name="Input 2 5 4 4 5" xfId="23599" xr:uid="{00000000-0005-0000-0000-00002C490000}"/>
    <cellStyle name="Input 2 5 4 4 6" xfId="23588" xr:uid="{00000000-0005-0000-0000-00002D490000}"/>
    <cellStyle name="Input 2 5 4 4 7" xfId="44034" xr:uid="{00000000-0005-0000-0000-00002E490000}"/>
    <cellStyle name="Input 2 5 4 4 8" xfId="56598" xr:uid="{00000000-0005-0000-0000-00002F490000}"/>
    <cellStyle name="Input 2 5 4 5" xfId="5387" xr:uid="{00000000-0005-0000-0000-000030490000}"/>
    <cellStyle name="Input 2 5 4 5 2" xfId="12368" xr:uid="{00000000-0005-0000-0000-000031490000}"/>
    <cellStyle name="Input 2 5 4 5 2 2" xfId="23602" xr:uid="{00000000-0005-0000-0000-000032490000}"/>
    <cellStyle name="Input 2 5 4 5 2 3" xfId="23601" xr:uid="{00000000-0005-0000-0000-000033490000}"/>
    <cellStyle name="Input 2 5 4 5 2 4" xfId="51873" xr:uid="{00000000-0005-0000-0000-000034490000}"/>
    <cellStyle name="Input 2 5 4 5 3" xfId="23603" xr:uid="{00000000-0005-0000-0000-000035490000}"/>
    <cellStyle name="Input 2 5 4 5 4" xfId="23600" xr:uid="{00000000-0005-0000-0000-000036490000}"/>
    <cellStyle name="Input 2 5 4 5 5" xfId="44905" xr:uid="{00000000-0005-0000-0000-000037490000}"/>
    <cellStyle name="Input 2 5 4 5 6" xfId="57469" xr:uid="{00000000-0005-0000-0000-000038490000}"/>
    <cellStyle name="Input 2 5 4 6" xfId="9754" xr:uid="{00000000-0005-0000-0000-000039490000}"/>
    <cellStyle name="Input 2 5 4 6 2" xfId="23605" xr:uid="{00000000-0005-0000-0000-00003A490000}"/>
    <cellStyle name="Input 2 5 4 6 3" xfId="23604" xr:uid="{00000000-0005-0000-0000-00003B490000}"/>
    <cellStyle name="Input 2 5 4 6 4" xfId="49260" xr:uid="{00000000-0005-0000-0000-00003C490000}"/>
    <cellStyle name="Input 2 5 4 7" xfId="23546" xr:uid="{00000000-0005-0000-0000-00003D490000}"/>
    <cellStyle name="Input 2 5 4 8" xfId="16732" xr:uid="{00000000-0005-0000-0000-00003E490000}"/>
    <cellStyle name="Input 2 5 5" xfId="2039" xr:uid="{00000000-0005-0000-0000-00003F490000}"/>
    <cellStyle name="Input 2 5 5 2" xfId="2040" xr:uid="{00000000-0005-0000-0000-000040490000}"/>
    <cellStyle name="Input 2 5 5 2 2" xfId="3641" xr:uid="{00000000-0005-0000-0000-000041490000}"/>
    <cellStyle name="Input 2 5 5 2 2 2" xfId="6264" xr:uid="{00000000-0005-0000-0000-000042490000}"/>
    <cellStyle name="Input 2 5 5 2 2 2 2" xfId="13242" xr:uid="{00000000-0005-0000-0000-000043490000}"/>
    <cellStyle name="Input 2 5 5 2 2 2 2 2" xfId="23611" xr:uid="{00000000-0005-0000-0000-000044490000}"/>
    <cellStyle name="Input 2 5 5 2 2 2 2 3" xfId="23610" xr:uid="{00000000-0005-0000-0000-000045490000}"/>
    <cellStyle name="Input 2 5 5 2 2 2 2 4" xfId="52747" xr:uid="{00000000-0005-0000-0000-000046490000}"/>
    <cellStyle name="Input 2 5 5 2 2 2 3" xfId="23612" xr:uid="{00000000-0005-0000-0000-000047490000}"/>
    <cellStyle name="Input 2 5 5 2 2 2 4" xfId="23609" xr:uid="{00000000-0005-0000-0000-000048490000}"/>
    <cellStyle name="Input 2 5 5 2 2 2 5" xfId="45779" xr:uid="{00000000-0005-0000-0000-000049490000}"/>
    <cellStyle name="Input 2 5 5 2 2 2 6" xfId="58343" xr:uid="{00000000-0005-0000-0000-00004A490000}"/>
    <cellStyle name="Input 2 5 5 2 2 3" xfId="8008" xr:uid="{00000000-0005-0000-0000-00004B490000}"/>
    <cellStyle name="Input 2 5 5 2 2 3 2" xfId="14984" xr:uid="{00000000-0005-0000-0000-00004C490000}"/>
    <cellStyle name="Input 2 5 5 2 2 3 2 2" xfId="23615" xr:uid="{00000000-0005-0000-0000-00004D490000}"/>
    <cellStyle name="Input 2 5 5 2 2 3 2 3" xfId="23614" xr:uid="{00000000-0005-0000-0000-00004E490000}"/>
    <cellStyle name="Input 2 5 5 2 2 3 2 4" xfId="54489" xr:uid="{00000000-0005-0000-0000-00004F490000}"/>
    <cellStyle name="Input 2 5 5 2 2 3 3" xfId="23616" xr:uid="{00000000-0005-0000-0000-000050490000}"/>
    <cellStyle name="Input 2 5 5 2 2 3 4" xfId="23613" xr:uid="{00000000-0005-0000-0000-000051490000}"/>
    <cellStyle name="Input 2 5 5 2 2 3 5" xfId="47521" xr:uid="{00000000-0005-0000-0000-000052490000}"/>
    <cellStyle name="Input 2 5 5 2 2 3 6" xfId="60085" xr:uid="{00000000-0005-0000-0000-000053490000}"/>
    <cellStyle name="Input 2 5 5 2 2 4" xfId="10629" xr:uid="{00000000-0005-0000-0000-000054490000}"/>
    <cellStyle name="Input 2 5 5 2 2 4 2" xfId="23618" xr:uid="{00000000-0005-0000-0000-000055490000}"/>
    <cellStyle name="Input 2 5 5 2 2 4 3" xfId="23617" xr:uid="{00000000-0005-0000-0000-000056490000}"/>
    <cellStyle name="Input 2 5 5 2 2 4 4" xfId="50134" xr:uid="{00000000-0005-0000-0000-000057490000}"/>
    <cellStyle name="Input 2 5 5 2 2 5" xfId="23608" xr:uid="{00000000-0005-0000-0000-000058490000}"/>
    <cellStyle name="Input 2 5 5 2 2 6" xfId="18543" xr:uid="{00000000-0005-0000-0000-000059490000}"/>
    <cellStyle name="Input 2 5 5 2 3" xfId="4519" xr:uid="{00000000-0005-0000-0000-00005A490000}"/>
    <cellStyle name="Input 2 5 5 2 3 2" xfId="7135" xr:uid="{00000000-0005-0000-0000-00005B490000}"/>
    <cellStyle name="Input 2 5 5 2 3 2 2" xfId="14113" xr:uid="{00000000-0005-0000-0000-00005C490000}"/>
    <cellStyle name="Input 2 5 5 2 3 2 2 2" xfId="23622" xr:uid="{00000000-0005-0000-0000-00005D490000}"/>
    <cellStyle name="Input 2 5 5 2 3 2 2 3" xfId="23621" xr:uid="{00000000-0005-0000-0000-00005E490000}"/>
    <cellStyle name="Input 2 5 5 2 3 2 2 4" xfId="53618" xr:uid="{00000000-0005-0000-0000-00005F490000}"/>
    <cellStyle name="Input 2 5 5 2 3 2 3" xfId="23623" xr:uid="{00000000-0005-0000-0000-000060490000}"/>
    <cellStyle name="Input 2 5 5 2 3 2 4" xfId="23620" xr:uid="{00000000-0005-0000-0000-000061490000}"/>
    <cellStyle name="Input 2 5 5 2 3 2 5" xfId="46650" xr:uid="{00000000-0005-0000-0000-000062490000}"/>
    <cellStyle name="Input 2 5 5 2 3 2 6" xfId="59214" xr:uid="{00000000-0005-0000-0000-000063490000}"/>
    <cellStyle name="Input 2 5 5 2 3 3" xfId="8886" xr:uid="{00000000-0005-0000-0000-000064490000}"/>
    <cellStyle name="Input 2 5 5 2 3 3 2" xfId="15855" xr:uid="{00000000-0005-0000-0000-000065490000}"/>
    <cellStyle name="Input 2 5 5 2 3 3 2 2" xfId="23626" xr:uid="{00000000-0005-0000-0000-000066490000}"/>
    <cellStyle name="Input 2 5 5 2 3 3 2 3" xfId="23625" xr:uid="{00000000-0005-0000-0000-000067490000}"/>
    <cellStyle name="Input 2 5 5 2 3 3 2 4" xfId="55360" xr:uid="{00000000-0005-0000-0000-000068490000}"/>
    <cellStyle name="Input 2 5 5 2 3 3 3" xfId="23627" xr:uid="{00000000-0005-0000-0000-000069490000}"/>
    <cellStyle name="Input 2 5 5 2 3 3 4" xfId="23624" xr:uid="{00000000-0005-0000-0000-00006A490000}"/>
    <cellStyle name="Input 2 5 5 2 3 3 5" xfId="48392" xr:uid="{00000000-0005-0000-0000-00006B490000}"/>
    <cellStyle name="Input 2 5 5 2 3 3 6" xfId="60956" xr:uid="{00000000-0005-0000-0000-00006C490000}"/>
    <cellStyle name="Input 2 5 5 2 3 4" xfId="11500" xr:uid="{00000000-0005-0000-0000-00006D490000}"/>
    <cellStyle name="Input 2 5 5 2 3 4 2" xfId="23629" xr:uid="{00000000-0005-0000-0000-00006E490000}"/>
    <cellStyle name="Input 2 5 5 2 3 4 3" xfId="23628" xr:uid="{00000000-0005-0000-0000-00006F490000}"/>
    <cellStyle name="Input 2 5 5 2 3 4 4" xfId="51005" xr:uid="{00000000-0005-0000-0000-000070490000}"/>
    <cellStyle name="Input 2 5 5 2 3 5" xfId="23630" xr:uid="{00000000-0005-0000-0000-000071490000}"/>
    <cellStyle name="Input 2 5 5 2 3 6" xfId="23619" xr:uid="{00000000-0005-0000-0000-000072490000}"/>
    <cellStyle name="Input 2 5 5 2 3 7" xfId="44037" xr:uid="{00000000-0005-0000-0000-000073490000}"/>
    <cellStyle name="Input 2 5 5 2 3 8" xfId="56601" xr:uid="{00000000-0005-0000-0000-000074490000}"/>
    <cellStyle name="Input 2 5 5 2 4" xfId="5390" xr:uid="{00000000-0005-0000-0000-000075490000}"/>
    <cellStyle name="Input 2 5 5 2 4 2" xfId="12371" xr:uid="{00000000-0005-0000-0000-000076490000}"/>
    <cellStyle name="Input 2 5 5 2 4 2 2" xfId="23633" xr:uid="{00000000-0005-0000-0000-000077490000}"/>
    <cellStyle name="Input 2 5 5 2 4 2 3" xfId="23632" xr:uid="{00000000-0005-0000-0000-000078490000}"/>
    <cellStyle name="Input 2 5 5 2 4 2 4" xfId="51876" xr:uid="{00000000-0005-0000-0000-000079490000}"/>
    <cellStyle name="Input 2 5 5 2 4 3" xfId="23634" xr:uid="{00000000-0005-0000-0000-00007A490000}"/>
    <cellStyle name="Input 2 5 5 2 4 4" xfId="23631" xr:uid="{00000000-0005-0000-0000-00007B490000}"/>
    <cellStyle name="Input 2 5 5 2 4 5" xfId="44908" xr:uid="{00000000-0005-0000-0000-00007C490000}"/>
    <cellStyle name="Input 2 5 5 2 4 6" xfId="57472" xr:uid="{00000000-0005-0000-0000-00007D490000}"/>
    <cellStyle name="Input 2 5 5 2 5" xfId="9757" xr:uid="{00000000-0005-0000-0000-00007E490000}"/>
    <cellStyle name="Input 2 5 5 2 5 2" xfId="23636" xr:uid="{00000000-0005-0000-0000-00007F490000}"/>
    <cellStyle name="Input 2 5 5 2 5 3" xfId="23635" xr:uid="{00000000-0005-0000-0000-000080490000}"/>
    <cellStyle name="Input 2 5 5 2 5 4" xfId="49263" xr:uid="{00000000-0005-0000-0000-000081490000}"/>
    <cellStyle name="Input 2 5 5 2 6" xfId="23607" xr:uid="{00000000-0005-0000-0000-000082490000}"/>
    <cellStyle name="Input 2 5 5 2 7" xfId="16735" xr:uid="{00000000-0005-0000-0000-000083490000}"/>
    <cellStyle name="Input 2 5 5 3" xfId="3640" xr:uid="{00000000-0005-0000-0000-000084490000}"/>
    <cellStyle name="Input 2 5 5 3 2" xfId="6263" xr:uid="{00000000-0005-0000-0000-000085490000}"/>
    <cellStyle name="Input 2 5 5 3 2 2" xfId="13241" xr:uid="{00000000-0005-0000-0000-000086490000}"/>
    <cellStyle name="Input 2 5 5 3 2 2 2" xfId="23640" xr:uid="{00000000-0005-0000-0000-000087490000}"/>
    <cellStyle name="Input 2 5 5 3 2 2 3" xfId="23639" xr:uid="{00000000-0005-0000-0000-000088490000}"/>
    <cellStyle name="Input 2 5 5 3 2 2 4" xfId="52746" xr:uid="{00000000-0005-0000-0000-000089490000}"/>
    <cellStyle name="Input 2 5 5 3 2 3" xfId="23641" xr:uid="{00000000-0005-0000-0000-00008A490000}"/>
    <cellStyle name="Input 2 5 5 3 2 4" xfId="23638" xr:uid="{00000000-0005-0000-0000-00008B490000}"/>
    <cellStyle name="Input 2 5 5 3 2 5" xfId="45778" xr:uid="{00000000-0005-0000-0000-00008C490000}"/>
    <cellStyle name="Input 2 5 5 3 2 6" xfId="58342" xr:uid="{00000000-0005-0000-0000-00008D490000}"/>
    <cellStyle name="Input 2 5 5 3 3" xfId="8007" xr:uid="{00000000-0005-0000-0000-00008E490000}"/>
    <cellStyle name="Input 2 5 5 3 3 2" xfId="14983" xr:uid="{00000000-0005-0000-0000-00008F490000}"/>
    <cellStyle name="Input 2 5 5 3 3 2 2" xfId="23644" xr:uid="{00000000-0005-0000-0000-000090490000}"/>
    <cellStyle name="Input 2 5 5 3 3 2 3" xfId="23643" xr:uid="{00000000-0005-0000-0000-000091490000}"/>
    <cellStyle name="Input 2 5 5 3 3 2 4" xfId="54488" xr:uid="{00000000-0005-0000-0000-000092490000}"/>
    <cellStyle name="Input 2 5 5 3 3 3" xfId="23645" xr:uid="{00000000-0005-0000-0000-000093490000}"/>
    <cellStyle name="Input 2 5 5 3 3 4" xfId="23642" xr:uid="{00000000-0005-0000-0000-000094490000}"/>
    <cellStyle name="Input 2 5 5 3 3 5" xfId="47520" xr:uid="{00000000-0005-0000-0000-000095490000}"/>
    <cellStyle name="Input 2 5 5 3 3 6" xfId="60084" xr:uid="{00000000-0005-0000-0000-000096490000}"/>
    <cellStyle name="Input 2 5 5 3 4" xfId="10628" xr:uid="{00000000-0005-0000-0000-000097490000}"/>
    <cellStyle name="Input 2 5 5 3 4 2" xfId="23647" xr:uid="{00000000-0005-0000-0000-000098490000}"/>
    <cellStyle name="Input 2 5 5 3 4 3" xfId="23646" xr:uid="{00000000-0005-0000-0000-000099490000}"/>
    <cellStyle name="Input 2 5 5 3 4 4" xfId="50133" xr:uid="{00000000-0005-0000-0000-00009A490000}"/>
    <cellStyle name="Input 2 5 5 3 5" xfId="23637" xr:uid="{00000000-0005-0000-0000-00009B490000}"/>
    <cellStyle name="Input 2 5 5 3 6" xfId="18540" xr:uid="{00000000-0005-0000-0000-00009C490000}"/>
    <cellStyle name="Input 2 5 5 4" xfId="4518" xr:uid="{00000000-0005-0000-0000-00009D490000}"/>
    <cellStyle name="Input 2 5 5 4 2" xfId="7134" xr:uid="{00000000-0005-0000-0000-00009E490000}"/>
    <cellStyle name="Input 2 5 5 4 2 2" xfId="14112" xr:uid="{00000000-0005-0000-0000-00009F490000}"/>
    <cellStyle name="Input 2 5 5 4 2 2 2" xfId="23651" xr:uid="{00000000-0005-0000-0000-0000A0490000}"/>
    <cellStyle name="Input 2 5 5 4 2 2 3" xfId="23650" xr:uid="{00000000-0005-0000-0000-0000A1490000}"/>
    <cellStyle name="Input 2 5 5 4 2 2 4" xfId="53617" xr:uid="{00000000-0005-0000-0000-0000A2490000}"/>
    <cellStyle name="Input 2 5 5 4 2 3" xfId="23652" xr:uid="{00000000-0005-0000-0000-0000A3490000}"/>
    <cellStyle name="Input 2 5 5 4 2 4" xfId="23649" xr:uid="{00000000-0005-0000-0000-0000A4490000}"/>
    <cellStyle name="Input 2 5 5 4 2 5" xfId="46649" xr:uid="{00000000-0005-0000-0000-0000A5490000}"/>
    <cellStyle name="Input 2 5 5 4 2 6" xfId="59213" xr:uid="{00000000-0005-0000-0000-0000A6490000}"/>
    <cellStyle name="Input 2 5 5 4 3" xfId="8885" xr:uid="{00000000-0005-0000-0000-0000A7490000}"/>
    <cellStyle name="Input 2 5 5 4 3 2" xfId="15854" xr:uid="{00000000-0005-0000-0000-0000A8490000}"/>
    <cellStyle name="Input 2 5 5 4 3 2 2" xfId="23655" xr:uid="{00000000-0005-0000-0000-0000A9490000}"/>
    <cellStyle name="Input 2 5 5 4 3 2 3" xfId="23654" xr:uid="{00000000-0005-0000-0000-0000AA490000}"/>
    <cellStyle name="Input 2 5 5 4 3 2 4" xfId="55359" xr:uid="{00000000-0005-0000-0000-0000AB490000}"/>
    <cellStyle name="Input 2 5 5 4 3 3" xfId="23656" xr:uid="{00000000-0005-0000-0000-0000AC490000}"/>
    <cellStyle name="Input 2 5 5 4 3 4" xfId="23653" xr:uid="{00000000-0005-0000-0000-0000AD490000}"/>
    <cellStyle name="Input 2 5 5 4 3 5" xfId="48391" xr:uid="{00000000-0005-0000-0000-0000AE490000}"/>
    <cellStyle name="Input 2 5 5 4 3 6" xfId="60955" xr:uid="{00000000-0005-0000-0000-0000AF490000}"/>
    <cellStyle name="Input 2 5 5 4 4" xfId="11499" xr:uid="{00000000-0005-0000-0000-0000B0490000}"/>
    <cellStyle name="Input 2 5 5 4 4 2" xfId="23658" xr:uid="{00000000-0005-0000-0000-0000B1490000}"/>
    <cellStyle name="Input 2 5 5 4 4 3" xfId="23657" xr:uid="{00000000-0005-0000-0000-0000B2490000}"/>
    <cellStyle name="Input 2 5 5 4 4 4" xfId="51004" xr:uid="{00000000-0005-0000-0000-0000B3490000}"/>
    <cellStyle name="Input 2 5 5 4 5" xfId="23659" xr:uid="{00000000-0005-0000-0000-0000B4490000}"/>
    <cellStyle name="Input 2 5 5 4 6" xfId="23648" xr:uid="{00000000-0005-0000-0000-0000B5490000}"/>
    <cellStyle name="Input 2 5 5 4 7" xfId="44036" xr:uid="{00000000-0005-0000-0000-0000B6490000}"/>
    <cellStyle name="Input 2 5 5 4 8" xfId="56600" xr:uid="{00000000-0005-0000-0000-0000B7490000}"/>
    <cellStyle name="Input 2 5 5 5" xfId="5389" xr:uid="{00000000-0005-0000-0000-0000B8490000}"/>
    <cellStyle name="Input 2 5 5 5 2" xfId="12370" xr:uid="{00000000-0005-0000-0000-0000B9490000}"/>
    <cellStyle name="Input 2 5 5 5 2 2" xfId="23662" xr:uid="{00000000-0005-0000-0000-0000BA490000}"/>
    <cellStyle name="Input 2 5 5 5 2 3" xfId="23661" xr:uid="{00000000-0005-0000-0000-0000BB490000}"/>
    <cellStyle name="Input 2 5 5 5 2 4" xfId="51875" xr:uid="{00000000-0005-0000-0000-0000BC490000}"/>
    <cellStyle name="Input 2 5 5 5 3" xfId="23663" xr:uid="{00000000-0005-0000-0000-0000BD490000}"/>
    <cellStyle name="Input 2 5 5 5 4" xfId="23660" xr:uid="{00000000-0005-0000-0000-0000BE490000}"/>
    <cellStyle name="Input 2 5 5 5 5" xfId="44907" xr:uid="{00000000-0005-0000-0000-0000BF490000}"/>
    <cellStyle name="Input 2 5 5 5 6" xfId="57471" xr:uid="{00000000-0005-0000-0000-0000C0490000}"/>
    <cellStyle name="Input 2 5 5 6" xfId="9756" xr:uid="{00000000-0005-0000-0000-0000C1490000}"/>
    <cellStyle name="Input 2 5 5 6 2" xfId="23665" xr:uid="{00000000-0005-0000-0000-0000C2490000}"/>
    <cellStyle name="Input 2 5 5 6 3" xfId="23664" xr:uid="{00000000-0005-0000-0000-0000C3490000}"/>
    <cellStyle name="Input 2 5 5 6 4" xfId="49262" xr:uid="{00000000-0005-0000-0000-0000C4490000}"/>
    <cellStyle name="Input 2 5 5 7" xfId="23606" xr:uid="{00000000-0005-0000-0000-0000C5490000}"/>
    <cellStyle name="Input 2 5 5 8" xfId="16734" xr:uid="{00000000-0005-0000-0000-0000C6490000}"/>
    <cellStyle name="Input 2 5 6" xfId="2041" xr:uid="{00000000-0005-0000-0000-0000C7490000}"/>
    <cellStyle name="Input 2 5 6 2" xfId="2042" xr:uid="{00000000-0005-0000-0000-0000C8490000}"/>
    <cellStyle name="Input 2 5 6 2 2" xfId="3643" xr:uid="{00000000-0005-0000-0000-0000C9490000}"/>
    <cellStyle name="Input 2 5 6 2 2 2" xfId="6266" xr:uid="{00000000-0005-0000-0000-0000CA490000}"/>
    <cellStyle name="Input 2 5 6 2 2 2 2" xfId="13244" xr:uid="{00000000-0005-0000-0000-0000CB490000}"/>
    <cellStyle name="Input 2 5 6 2 2 2 2 2" xfId="23671" xr:uid="{00000000-0005-0000-0000-0000CC490000}"/>
    <cellStyle name="Input 2 5 6 2 2 2 2 3" xfId="23670" xr:uid="{00000000-0005-0000-0000-0000CD490000}"/>
    <cellStyle name="Input 2 5 6 2 2 2 2 4" xfId="52749" xr:uid="{00000000-0005-0000-0000-0000CE490000}"/>
    <cellStyle name="Input 2 5 6 2 2 2 3" xfId="23672" xr:uid="{00000000-0005-0000-0000-0000CF490000}"/>
    <cellStyle name="Input 2 5 6 2 2 2 4" xfId="23669" xr:uid="{00000000-0005-0000-0000-0000D0490000}"/>
    <cellStyle name="Input 2 5 6 2 2 2 5" xfId="45781" xr:uid="{00000000-0005-0000-0000-0000D1490000}"/>
    <cellStyle name="Input 2 5 6 2 2 2 6" xfId="58345" xr:uid="{00000000-0005-0000-0000-0000D2490000}"/>
    <cellStyle name="Input 2 5 6 2 2 3" xfId="8010" xr:uid="{00000000-0005-0000-0000-0000D3490000}"/>
    <cellStyle name="Input 2 5 6 2 2 3 2" xfId="14986" xr:uid="{00000000-0005-0000-0000-0000D4490000}"/>
    <cellStyle name="Input 2 5 6 2 2 3 2 2" xfId="23675" xr:uid="{00000000-0005-0000-0000-0000D5490000}"/>
    <cellStyle name="Input 2 5 6 2 2 3 2 3" xfId="23674" xr:uid="{00000000-0005-0000-0000-0000D6490000}"/>
    <cellStyle name="Input 2 5 6 2 2 3 2 4" xfId="54491" xr:uid="{00000000-0005-0000-0000-0000D7490000}"/>
    <cellStyle name="Input 2 5 6 2 2 3 3" xfId="23676" xr:uid="{00000000-0005-0000-0000-0000D8490000}"/>
    <cellStyle name="Input 2 5 6 2 2 3 4" xfId="23673" xr:uid="{00000000-0005-0000-0000-0000D9490000}"/>
    <cellStyle name="Input 2 5 6 2 2 3 5" xfId="47523" xr:uid="{00000000-0005-0000-0000-0000DA490000}"/>
    <cellStyle name="Input 2 5 6 2 2 3 6" xfId="60087" xr:uid="{00000000-0005-0000-0000-0000DB490000}"/>
    <cellStyle name="Input 2 5 6 2 2 4" xfId="10631" xr:uid="{00000000-0005-0000-0000-0000DC490000}"/>
    <cellStyle name="Input 2 5 6 2 2 4 2" xfId="23678" xr:uid="{00000000-0005-0000-0000-0000DD490000}"/>
    <cellStyle name="Input 2 5 6 2 2 4 3" xfId="23677" xr:uid="{00000000-0005-0000-0000-0000DE490000}"/>
    <cellStyle name="Input 2 5 6 2 2 4 4" xfId="50136" xr:uid="{00000000-0005-0000-0000-0000DF490000}"/>
    <cellStyle name="Input 2 5 6 2 2 5" xfId="23668" xr:uid="{00000000-0005-0000-0000-0000E0490000}"/>
    <cellStyle name="Input 2 5 6 2 2 6" xfId="18546" xr:uid="{00000000-0005-0000-0000-0000E1490000}"/>
    <cellStyle name="Input 2 5 6 2 3" xfId="4521" xr:uid="{00000000-0005-0000-0000-0000E2490000}"/>
    <cellStyle name="Input 2 5 6 2 3 2" xfId="7137" xr:uid="{00000000-0005-0000-0000-0000E3490000}"/>
    <cellStyle name="Input 2 5 6 2 3 2 2" xfId="14115" xr:uid="{00000000-0005-0000-0000-0000E4490000}"/>
    <cellStyle name="Input 2 5 6 2 3 2 2 2" xfId="23682" xr:uid="{00000000-0005-0000-0000-0000E5490000}"/>
    <cellStyle name="Input 2 5 6 2 3 2 2 3" xfId="23681" xr:uid="{00000000-0005-0000-0000-0000E6490000}"/>
    <cellStyle name="Input 2 5 6 2 3 2 2 4" xfId="53620" xr:uid="{00000000-0005-0000-0000-0000E7490000}"/>
    <cellStyle name="Input 2 5 6 2 3 2 3" xfId="23683" xr:uid="{00000000-0005-0000-0000-0000E8490000}"/>
    <cellStyle name="Input 2 5 6 2 3 2 4" xfId="23680" xr:uid="{00000000-0005-0000-0000-0000E9490000}"/>
    <cellStyle name="Input 2 5 6 2 3 2 5" xfId="46652" xr:uid="{00000000-0005-0000-0000-0000EA490000}"/>
    <cellStyle name="Input 2 5 6 2 3 2 6" xfId="59216" xr:uid="{00000000-0005-0000-0000-0000EB490000}"/>
    <cellStyle name="Input 2 5 6 2 3 3" xfId="8888" xr:uid="{00000000-0005-0000-0000-0000EC490000}"/>
    <cellStyle name="Input 2 5 6 2 3 3 2" xfId="15857" xr:uid="{00000000-0005-0000-0000-0000ED490000}"/>
    <cellStyle name="Input 2 5 6 2 3 3 2 2" xfId="23686" xr:uid="{00000000-0005-0000-0000-0000EE490000}"/>
    <cellStyle name="Input 2 5 6 2 3 3 2 3" xfId="23685" xr:uid="{00000000-0005-0000-0000-0000EF490000}"/>
    <cellStyle name="Input 2 5 6 2 3 3 2 4" xfId="55362" xr:uid="{00000000-0005-0000-0000-0000F0490000}"/>
    <cellStyle name="Input 2 5 6 2 3 3 3" xfId="23687" xr:uid="{00000000-0005-0000-0000-0000F1490000}"/>
    <cellStyle name="Input 2 5 6 2 3 3 4" xfId="23684" xr:uid="{00000000-0005-0000-0000-0000F2490000}"/>
    <cellStyle name="Input 2 5 6 2 3 3 5" xfId="48394" xr:uid="{00000000-0005-0000-0000-0000F3490000}"/>
    <cellStyle name="Input 2 5 6 2 3 3 6" xfId="60958" xr:uid="{00000000-0005-0000-0000-0000F4490000}"/>
    <cellStyle name="Input 2 5 6 2 3 4" xfId="11502" xr:uid="{00000000-0005-0000-0000-0000F5490000}"/>
    <cellStyle name="Input 2 5 6 2 3 4 2" xfId="23689" xr:uid="{00000000-0005-0000-0000-0000F6490000}"/>
    <cellStyle name="Input 2 5 6 2 3 4 3" xfId="23688" xr:uid="{00000000-0005-0000-0000-0000F7490000}"/>
    <cellStyle name="Input 2 5 6 2 3 4 4" xfId="51007" xr:uid="{00000000-0005-0000-0000-0000F8490000}"/>
    <cellStyle name="Input 2 5 6 2 3 5" xfId="23690" xr:uid="{00000000-0005-0000-0000-0000F9490000}"/>
    <cellStyle name="Input 2 5 6 2 3 6" xfId="23679" xr:uid="{00000000-0005-0000-0000-0000FA490000}"/>
    <cellStyle name="Input 2 5 6 2 3 7" xfId="44039" xr:uid="{00000000-0005-0000-0000-0000FB490000}"/>
    <cellStyle name="Input 2 5 6 2 3 8" xfId="56603" xr:uid="{00000000-0005-0000-0000-0000FC490000}"/>
    <cellStyle name="Input 2 5 6 2 4" xfId="5392" xr:uid="{00000000-0005-0000-0000-0000FD490000}"/>
    <cellStyle name="Input 2 5 6 2 4 2" xfId="12373" xr:uid="{00000000-0005-0000-0000-0000FE490000}"/>
    <cellStyle name="Input 2 5 6 2 4 2 2" xfId="23693" xr:uid="{00000000-0005-0000-0000-0000FF490000}"/>
    <cellStyle name="Input 2 5 6 2 4 2 3" xfId="23692" xr:uid="{00000000-0005-0000-0000-0000004A0000}"/>
    <cellStyle name="Input 2 5 6 2 4 2 4" xfId="51878" xr:uid="{00000000-0005-0000-0000-0000014A0000}"/>
    <cellStyle name="Input 2 5 6 2 4 3" xfId="23694" xr:uid="{00000000-0005-0000-0000-0000024A0000}"/>
    <cellStyle name="Input 2 5 6 2 4 4" xfId="23691" xr:uid="{00000000-0005-0000-0000-0000034A0000}"/>
    <cellStyle name="Input 2 5 6 2 4 5" xfId="44910" xr:uid="{00000000-0005-0000-0000-0000044A0000}"/>
    <cellStyle name="Input 2 5 6 2 4 6" xfId="57474" xr:uid="{00000000-0005-0000-0000-0000054A0000}"/>
    <cellStyle name="Input 2 5 6 2 5" xfId="9759" xr:uid="{00000000-0005-0000-0000-0000064A0000}"/>
    <cellStyle name="Input 2 5 6 2 5 2" xfId="23696" xr:uid="{00000000-0005-0000-0000-0000074A0000}"/>
    <cellStyle name="Input 2 5 6 2 5 3" xfId="23695" xr:uid="{00000000-0005-0000-0000-0000084A0000}"/>
    <cellStyle name="Input 2 5 6 2 5 4" xfId="49265" xr:uid="{00000000-0005-0000-0000-0000094A0000}"/>
    <cellStyle name="Input 2 5 6 2 6" xfId="23667" xr:uid="{00000000-0005-0000-0000-00000A4A0000}"/>
    <cellStyle name="Input 2 5 6 2 7" xfId="16737" xr:uid="{00000000-0005-0000-0000-00000B4A0000}"/>
    <cellStyle name="Input 2 5 6 3" xfId="3642" xr:uid="{00000000-0005-0000-0000-00000C4A0000}"/>
    <cellStyle name="Input 2 5 6 3 2" xfId="6265" xr:uid="{00000000-0005-0000-0000-00000D4A0000}"/>
    <cellStyle name="Input 2 5 6 3 2 2" xfId="13243" xr:uid="{00000000-0005-0000-0000-00000E4A0000}"/>
    <cellStyle name="Input 2 5 6 3 2 2 2" xfId="23700" xr:uid="{00000000-0005-0000-0000-00000F4A0000}"/>
    <cellStyle name="Input 2 5 6 3 2 2 3" xfId="23699" xr:uid="{00000000-0005-0000-0000-0000104A0000}"/>
    <cellStyle name="Input 2 5 6 3 2 2 4" xfId="52748" xr:uid="{00000000-0005-0000-0000-0000114A0000}"/>
    <cellStyle name="Input 2 5 6 3 2 3" xfId="23701" xr:uid="{00000000-0005-0000-0000-0000124A0000}"/>
    <cellStyle name="Input 2 5 6 3 2 4" xfId="23698" xr:uid="{00000000-0005-0000-0000-0000134A0000}"/>
    <cellStyle name="Input 2 5 6 3 2 5" xfId="45780" xr:uid="{00000000-0005-0000-0000-0000144A0000}"/>
    <cellStyle name="Input 2 5 6 3 2 6" xfId="58344" xr:uid="{00000000-0005-0000-0000-0000154A0000}"/>
    <cellStyle name="Input 2 5 6 3 3" xfId="8009" xr:uid="{00000000-0005-0000-0000-0000164A0000}"/>
    <cellStyle name="Input 2 5 6 3 3 2" xfId="14985" xr:uid="{00000000-0005-0000-0000-0000174A0000}"/>
    <cellStyle name="Input 2 5 6 3 3 2 2" xfId="23704" xr:uid="{00000000-0005-0000-0000-0000184A0000}"/>
    <cellStyle name="Input 2 5 6 3 3 2 3" xfId="23703" xr:uid="{00000000-0005-0000-0000-0000194A0000}"/>
    <cellStyle name="Input 2 5 6 3 3 2 4" xfId="54490" xr:uid="{00000000-0005-0000-0000-00001A4A0000}"/>
    <cellStyle name="Input 2 5 6 3 3 3" xfId="23705" xr:uid="{00000000-0005-0000-0000-00001B4A0000}"/>
    <cellStyle name="Input 2 5 6 3 3 4" xfId="23702" xr:uid="{00000000-0005-0000-0000-00001C4A0000}"/>
    <cellStyle name="Input 2 5 6 3 3 5" xfId="47522" xr:uid="{00000000-0005-0000-0000-00001D4A0000}"/>
    <cellStyle name="Input 2 5 6 3 3 6" xfId="60086" xr:uid="{00000000-0005-0000-0000-00001E4A0000}"/>
    <cellStyle name="Input 2 5 6 3 4" xfId="10630" xr:uid="{00000000-0005-0000-0000-00001F4A0000}"/>
    <cellStyle name="Input 2 5 6 3 4 2" xfId="23707" xr:uid="{00000000-0005-0000-0000-0000204A0000}"/>
    <cellStyle name="Input 2 5 6 3 4 3" xfId="23706" xr:uid="{00000000-0005-0000-0000-0000214A0000}"/>
    <cellStyle name="Input 2 5 6 3 4 4" xfId="50135" xr:uid="{00000000-0005-0000-0000-0000224A0000}"/>
    <cellStyle name="Input 2 5 6 3 5" xfId="23697" xr:uid="{00000000-0005-0000-0000-0000234A0000}"/>
    <cellStyle name="Input 2 5 6 3 6" xfId="19034" xr:uid="{00000000-0005-0000-0000-0000244A0000}"/>
    <cellStyle name="Input 2 5 6 4" xfId="4520" xr:uid="{00000000-0005-0000-0000-0000254A0000}"/>
    <cellStyle name="Input 2 5 6 4 2" xfId="7136" xr:uid="{00000000-0005-0000-0000-0000264A0000}"/>
    <cellStyle name="Input 2 5 6 4 2 2" xfId="14114" xr:uid="{00000000-0005-0000-0000-0000274A0000}"/>
    <cellStyle name="Input 2 5 6 4 2 2 2" xfId="23711" xr:uid="{00000000-0005-0000-0000-0000284A0000}"/>
    <cellStyle name="Input 2 5 6 4 2 2 3" xfId="23710" xr:uid="{00000000-0005-0000-0000-0000294A0000}"/>
    <cellStyle name="Input 2 5 6 4 2 2 4" xfId="53619" xr:uid="{00000000-0005-0000-0000-00002A4A0000}"/>
    <cellStyle name="Input 2 5 6 4 2 3" xfId="23712" xr:uid="{00000000-0005-0000-0000-00002B4A0000}"/>
    <cellStyle name="Input 2 5 6 4 2 4" xfId="23709" xr:uid="{00000000-0005-0000-0000-00002C4A0000}"/>
    <cellStyle name="Input 2 5 6 4 2 5" xfId="46651" xr:uid="{00000000-0005-0000-0000-00002D4A0000}"/>
    <cellStyle name="Input 2 5 6 4 2 6" xfId="59215" xr:uid="{00000000-0005-0000-0000-00002E4A0000}"/>
    <cellStyle name="Input 2 5 6 4 3" xfId="8887" xr:uid="{00000000-0005-0000-0000-00002F4A0000}"/>
    <cellStyle name="Input 2 5 6 4 3 2" xfId="15856" xr:uid="{00000000-0005-0000-0000-0000304A0000}"/>
    <cellStyle name="Input 2 5 6 4 3 2 2" xfId="23715" xr:uid="{00000000-0005-0000-0000-0000314A0000}"/>
    <cellStyle name="Input 2 5 6 4 3 2 3" xfId="23714" xr:uid="{00000000-0005-0000-0000-0000324A0000}"/>
    <cellStyle name="Input 2 5 6 4 3 2 4" xfId="55361" xr:uid="{00000000-0005-0000-0000-0000334A0000}"/>
    <cellStyle name="Input 2 5 6 4 3 3" xfId="23716" xr:uid="{00000000-0005-0000-0000-0000344A0000}"/>
    <cellStyle name="Input 2 5 6 4 3 4" xfId="23713" xr:uid="{00000000-0005-0000-0000-0000354A0000}"/>
    <cellStyle name="Input 2 5 6 4 3 5" xfId="48393" xr:uid="{00000000-0005-0000-0000-0000364A0000}"/>
    <cellStyle name="Input 2 5 6 4 3 6" xfId="60957" xr:uid="{00000000-0005-0000-0000-0000374A0000}"/>
    <cellStyle name="Input 2 5 6 4 4" xfId="11501" xr:uid="{00000000-0005-0000-0000-0000384A0000}"/>
    <cellStyle name="Input 2 5 6 4 4 2" xfId="23718" xr:uid="{00000000-0005-0000-0000-0000394A0000}"/>
    <cellStyle name="Input 2 5 6 4 4 3" xfId="23717" xr:uid="{00000000-0005-0000-0000-00003A4A0000}"/>
    <cellStyle name="Input 2 5 6 4 4 4" xfId="51006" xr:uid="{00000000-0005-0000-0000-00003B4A0000}"/>
    <cellStyle name="Input 2 5 6 4 5" xfId="23719" xr:uid="{00000000-0005-0000-0000-00003C4A0000}"/>
    <cellStyle name="Input 2 5 6 4 6" xfId="23708" xr:uid="{00000000-0005-0000-0000-00003D4A0000}"/>
    <cellStyle name="Input 2 5 6 4 7" xfId="44038" xr:uid="{00000000-0005-0000-0000-00003E4A0000}"/>
    <cellStyle name="Input 2 5 6 4 8" xfId="56602" xr:uid="{00000000-0005-0000-0000-00003F4A0000}"/>
    <cellStyle name="Input 2 5 6 5" xfId="5391" xr:uid="{00000000-0005-0000-0000-0000404A0000}"/>
    <cellStyle name="Input 2 5 6 5 2" xfId="12372" xr:uid="{00000000-0005-0000-0000-0000414A0000}"/>
    <cellStyle name="Input 2 5 6 5 2 2" xfId="23722" xr:uid="{00000000-0005-0000-0000-0000424A0000}"/>
    <cellStyle name="Input 2 5 6 5 2 3" xfId="23721" xr:uid="{00000000-0005-0000-0000-0000434A0000}"/>
    <cellStyle name="Input 2 5 6 5 2 4" xfId="51877" xr:uid="{00000000-0005-0000-0000-0000444A0000}"/>
    <cellStyle name="Input 2 5 6 5 3" xfId="23723" xr:uid="{00000000-0005-0000-0000-0000454A0000}"/>
    <cellStyle name="Input 2 5 6 5 4" xfId="23720" xr:uid="{00000000-0005-0000-0000-0000464A0000}"/>
    <cellStyle name="Input 2 5 6 5 5" xfId="44909" xr:uid="{00000000-0005-0000-0000-0000474A0000}"/>
    <cellStyle name="Input 2 5 6 5 6" xfId="57473" xr:uid="{00000000-0005-0000-0000-0000484A0000}"/>
    <cellStyle name="Input 2 5 6 6" xfId="9758" xr:uid="{00000000-0005-0000-0000-0000494A0000}"/>
    <cellStyle name="Input 2 5 6 6 2" xfId="23725" xr:uid="{00000000-0005-0000-0000-00004A4A0000}"/>
    <cellStyle name="Input 2 5 6 6 3" xfId="23724" xr:uid="{00000000-0005-0000-0000-00004B4A0000}"/>
    <cellStyle name="Input 2 5 6 6 4" xfId="49264" xr:uid="{00000000-0005-0000-0000-00004C4A0000}"/>
    <cellStyle name="Input 2 5 6 7" xfId="23666" xr:uid="{00000000-0005-0000-0000-00004D4A0000}"/>
    <cellStyle name="Input 2 5 6 8" xfId="16736" xr:uid="{00000000-0005-0000-0000-00004E4A0000}"/>
    <cellStyle name="Input 2 5 7" xfId="2043" xr:uid="{00000000-0005-0000-0000-00004F4A0000}"/>
    <cellStyle name="Input 2 5 7 2" xfId="3644" xr:uid="{00000000-0005-0000-0000-0000504A0000}"/>
    <cellStyle name="Input 2 5 7 2 2" xfId="6267" xr:uid="{00000000-0005-0000-0000-0000514A0000}"/>
    <cellStyle name="Input 2 5 7 2 2 2" xfId="13245" xr:uid="{00000000-0005-0000-0000-0000524A0000}"/>
    <cellStyle name="Input 2 5 7 2 2 2 2" xfId="23730" xr:uid="{00000000-0005-0000-0000-0000534A0000}"/>
    <cellStyle name="Input 2 5 7 2 2 2 3" xfId="23729" xr:uid="{00000000-0005-0000-0000-0000544A0000}"/>
    <cellStyle name="Input 2 5 7 2 2 2 4" xfId="52750" xr:uid="{00000000-0005-0000-0000-0000554A0000}"/>
    <cellStyle name="Input 2 5 7 2 2 3" xfId="23731" xr:uid="{00000000-0005-0000-0000-0000564A0000}"/>
    <cellStyle name="Input 2 5 7 2 2 4" xfId="23728" xr:uid="{00000000-0005-0000-0000-0000574A0000}"/>
    <cellStyle name="Input 2 5 7 2 2 5" xfId="45782" xr:uid="{00000000-0005-0000-0000-0000584A0000}"/>
    <cellStyle name="Input 2 5 7 2 2 6" xfId="58346" xr:uid="{00000000-0005-0000-0000-0000594A0000}"/>
    <cellStyle name="Input 2 5 7 2 3" xfId="8011" xr:uid="{00000000-0005-0000-0000-00005A4A0000}"/>
    <cellStyle name="Input 2 5 7 2 3 2" xfId="14987" xr:uid="{00000000-0005-0000-0000-00005B4A0000}"/>
    <cellStyle name="Input 2 5 7 2 3 2 2" xfId="23734" xr:uid="{00000000-0005-0000-0000-00005C4A0000}"/>
    <cellStyle name="Input 2 5 7 2 3 2 3" xfId="23733" xr:uid="{00000000-0005-0000-0000-00005D4A0000}"/>
    <cellStyle name="Input 2 5 7 2 3 2 4" xfId="54492" xr:uid="{00000000-0005-0000-0000-00005E4A0000}"/>
    <cellStyle name="Input 2 5 7 2 3 3" xfId="23735" xr:uid="{00000000-0005-0000-0000-00005F4A0000}"/>
    <cellStyle name="Input 2 5 7 2 3 4" xfId="23732" xr:uid="{00000000-0005-0000-0000-0000604A0000}"/>
    <cellStyle name="Input 2 5 7 2 3 5" xfId="47524" xr:uid="{00000000-0005-0000-0000-0000614A0000}"/>
    <cellStyle name="Input 2 5 7 2 3 6" xfId="60088" xr:uid="{00000000-0005-0000-0000-0000624A0000}"/>
    <cellStyle name="Input 2 5 7 2 4" xfId="10632" xr:uid="{00000000-0005-0000-0000-0000634A0000}"/>
    <cellStyle name="Input 2 5 7 2 4 2" xfId="23737" xr:uid="{00000000-0005-0000-0000-0000644A0000}"/>
    <cellStyle name="Input 2 5 7 2 4 3" xfId="23736" xr:uid="{00000000-0005-0000-0000-0000654A0000}"/>
    <cellStyle name="Input 2 5 7 2 4 4" xfId="50137" xr:uid="{00000000-0005-0000-0000-0000664A0000}"/>
    <cellStyle name="Input 2 5 7 2 5" xfId="23727" xr:uid="{00000000-0005-0000-0000-0000674A0000}"/>
    <cellStyle name="Input 2 5 7 2 6" xfId="18547" xr:uid="{00000000-0005-0000-0000-0000684A0000}"/>
    <cellStyle name="Input 2 5 7 3" xfId="4522" xr:uid="{00000000-0005-0000-0000-0000694A0000}"/>
    <cellStyle name="Input 2 5 7 3 2" xfId="7138" xr:uid="{00000000-0005-0000-0000-00006A4A0000}"/>
    <cellStyle name="Input 2 5 7 3 2 2" xfId="14116" xr:uid="{00000000-0005-0000-0000-00006B4A0000}"/>
    <cellStyle name="Input 2 5 7 3 2 2 2" xfId="23741" xr:uid="{00000000-0005-0000-0000-00006C4A0000}"/>
    <cellStyle name="Input 2 5 7 3 2 2 3" xfId="23740" xr:uid="{00000000-0005-0000-0000-00006D4A0000}"/>
    <cellStyle name="Input 2 5 7 3 2 2 4" xfId="53621" xr:uid="{00000000-0005-0000-0000-00006E4A0000}"/>
    <cellStyle name="Input 2 5 7 3 2 3" xfId="23742" xr:uid="{00000000-0005-0000-0000-00006F4A0000}"/>
    <cellStyle name="Input 2 5 7 3 2 4" xfId="23739" xr:uid="{00000000-0005-0000-0000-0000704A0000}"/>
    <cellStyle name="Input 2 5 7 3 2 5" xfId="46653" xr:uid="{00000000-0005-0000-0000-0000714A0000}"/>
    <cellStyle name="Input 2 5 7 3 2 6" xfId="59217" xr:uid="{00000000-0005-0000-0000-0000724A0000}"/>
    <cellStyle name="Input 2 5 7 3 3" xfId="8889" xr:uid="{00000000-0005-0000-0000-0000734A0000}"/>
    <cellStyle name="Input 2 5 7 3 3 2" xfId="15858" xr:uid="{00000000-0005-0000-0000-0000744A0000}"/>
    <cellStyle name="Input 2 5 7 3 3 2 2" xfId="23745" xr:uid="{00000000-0005-0000-0000-0000754A0000}"/>
    <cellStyle name="Input 2 5 7 3 3 2 3" xfId="23744" xr:uid="{00000000-0005-0000-0000-0000764A0000}"/>
    <cellStyle name="Input 2 5 7 3 3 2 4" xfId="55363" xr:uid="{00000000-0005-0000-0000-0000774A0000}"/>
    <cellStyle name="Input 2 5 7 3 3 3" xfId="23746" xr:uid="{00000000-0005-0000-0000-0000784A0000}"/>
    <cellStyle name="Input 2 5 7 3 3 4" xfId="23743" xr:uid="{00000000-0005-0000-0000-0000794A0000}"/>
    <cellStyle name="Input 2 5 7 3 3 5" xfId="48395" xr:uid="{00000000-0005-0000-0000-00007A4A0000}"/>
    <cellStyle name="Input 2 5 7 3 3 6" xfId="60959" xr:uid="{00000000-0005-0000-0000-00007B4A0000}"/>
    <cellStyle name="Input 2 5 7 3 4" xfId="11503" xr:uid="{00000000-0005-0000-0000-00007C4A0000}"/>
    <cellStyle name="Input 2 5 7 3 4 2" xfId="23748" xr:uid="{00000000-0005-0000-0000-00007D4A0000}"/>
    <cellStyle name="Input 2 5 7 3 4 3" xfId="23747" xr:uid="{00000000-0005-0000-0000-00007E4A0000}"/>
    <cellStyle name="Input 2 5 7 3 4 4" xfId="51008" xr:uid="{00000000-0005-0000-0000-00007F4A0000}"/>
    <cellStyle name="Input 2 5 7 3 5" xfId="23749" xr:uid="{00000000-0005-0000-0000-0000804A0000}"/>
    <cellStyle name="Input 2 5 7 3 6" xfId="23738" xr:uid="{00000000-0005-0000-0000-0000814A0000}"/>
    <cellStyle name="Input 2 5 7 3 7" xfId="44040" xr:uid="{00000000-0005-0000-0000-0000824A0000}"/>
    <cellStyle name="Input 2 5 7 3 8" xfId="56604" xr:uid="{00000000-0005-0000-0000-0000834A0000}"/>
    <cellStyle name="Input 2 5 7 4" xfId="5393" xr:uid="{00000000-0005-0000-0000-0000844A0000}"/>
    <cellStyle name="Input 2 5 7 4 2" xfId="12374" xr:uid="{00000000-0005-0000-0000-0000854A0000}"/>
    <cellStyle name="Input 2 5 7 4 2 2" xfId="23752" xr:uid="{00000000-0005-0000-0000-0000864A0000}"/>
    <cellStyle name="Input 2 5 7 4 2 3" xfId="23751" xr:uid="{00000000-0005-0000-0000-0000874A0000}"/>
    <cellStyle name="Input 2 5 7 4 2 4" xfId="51879" xr:uid="{00000000-0005-0000-0000-0000884A0000}"/>
    <cellStyle name="Input 2 5 7 4 3" xfId="23753" xr:uid="{00000000-0005-0000-0000-0000894A0000}"/>
    <cellStyle name="Input 2 5 7 4 4" xfId="23750" xr:uid="{00000000-0005-0000-0000-00008A4A0000}"/>
    <cellStyle name="Input 2 5 7 4 5" xfId="44911" xr:uid="{00000000-0005-0000-0000-00008B4A0000}"/>
    <cellStyle name="Input 2 5 7 4 6" xfId="57475" xr:uid="{00000000-0005-0000-0000-00008C4A0000}"/>
    <cellStyle name="Input 2 5 7 5" xfId="9760" xr:uid="{00000000-0005-0000-0000-00008D4A0000}"/>
    <cellStyle name="Input 2 5 7 5 2" xfId="23755" xr:uid="{00000000-0005-0000-0000-00008E4A0000}"/>
    <cellStyle name="Input 2 5 7 5 3" xfId="23754" xr:uid="{00000000-0005-0000-0000-00008F4A0000}"/>
    <cellStyle name="Input 2 5 7 5 4" xfId="49266" xr:uid="{00000000-0005-0000-0000-0000904A0000}"/>
    <cellStyle name="Input 2 5 7 6" xfId="23726" xr:uid="{00000000-0005-0000-0000-0000914A0000}"/>
    <cellStyle name="Input 2 5 7 7" xfId="16738" xr:uid="{00000000-0005-0000-0000-0000924A0000}"/>
    <cellStyle name="Input 2 5 8" xfId="2044" xr:uid="{00000000-0005-0000-0000-0000934A0000}"/>
    <cellStyle name="Input 2 5 8 2" xfId="3645" xr:uid="{00000000-0005-0000-0000-0000944A0000}"/>
    <cellStyle name="Input 2 5 8 2 2" xfId="6268" xr:uid="{00000000-0005-0000-0000-0000954A0000}"/>
    <cellStyle name="Input 2 5 8 2 2 2" xfId="13246" xr:uid="{00000000-0005-0000-0000-0000964A0000}"/>
    <cellStyle name="Input 2 5 8 2 2 2 2" xfId="23760" xr:uid="{00000000-0005-0000-0000-0000974A0000}"/>
    <cellStyle name="Input 2 5 8 2 2 2 3" xfId="23759" xr:uid="{00000000-0005-0000-0000-0000984A0000}"/>
    <cellStyle name="Input 2 5 8 2 2 2 4" xfId="52751" xr:uid="{00000000-0005-0000-0000-0000994A0000}"/>
    <cellStyle name="Input 2 5 8 2 2 3" xfId="23761" xr:uid="{00000000-0005-0000-0000-00009A4A0000}"/>
    <cellStyle name="Input 2 5 8 2 2 4" xfId="23758" xr:uid="{00000000-0005-0000-0000-00009B4A0000}"/>
    <cellStyle name="Input 2 5 8 2 2 5" xfId="45783" xr:uid="{00000000-0005-0000-0000-00009C4A0000}"/>
    <cellStyle name="Input 2 5 8 2 2 6" xfId="58347" xr:uid="{00000000-0005-0000-0000-00009D4A0000}"/>
    <cellStyle name="Input 2 5 8 2 3" xfId="8012" xr:uid="{00000000-0005-0000-0000-00009E4A0000}"/>
    <cellStyle name="Input 2 5 8 2 3 2" xfId="14988" xr:uid="{00000000-0005-0000-0000-00009F4A0000}"/>
    <cellStyle name="Input 2 5 8 2 3 2 2" xfId="23764" xr:uid="{00000000-0005-0000-0000-0000A04A0000}"/>
    <cellStyle name="Input 2 5 8 2 3 2 3" xfId="23763" xr:uid="{00000000-0005-0000-0000-0000A14A0000}"/>
    <cellStyle name="Input 2 5 8 2 3 2 4" xfId="54493" xr:uid="{00000000-0005-0000-0000-0000A24A0000}"/>
    <cellStyle name="Input 2 5 8 2 3 3" xfId="23765" xr:uid="{00000000-0005-0000-0000-0000A34A0000}"/>
    <cellStyle name="Input 2 5 8 2 3 4" xfId="23762" xr:uid="{00000000-0005-0000-0000-0000A44A0000}"/>
    <cellStyle name="Input 2 5 8 2 3 5" xfId="47525" xr:uid="{00000000-0005-0000-0000-0000A54A0000}"/>
    <cellStyle name="Input 2 5 8 2 3 6" xfId="60089" xr:uid="{00000000-0005-0000-0000-0000A64A0000}"/>
    <cellStyle name="Input 2 5 8 2 4" xfId="10633" xr:uid="{00000000-0005-0000-0000-0000A74A0000}"/>
    <cellStyle name="Input 2 5 8 2 4 2" xfId="23767" xr:uid="{00000000-0005-0000-0000-0000A84A0000}"/>
    <cellStyle name="Input 2 5 8 2 4 3" xfId="23766" xr:uid="{00000000-0005-0000-0000-0000A94A0000}"/>
    <cellStyle name="Input 2 5 8 2 4 4" xfId="50138" xr:uid="{00000000-0005-0000-0000-0000AA4A0000}"/>
    <cellStyle name="Input 2 5 8 2 5" xfId="23757" xr:uid="{00000000-0005-0000-0000-0000AB4A0000}"/>
    <cellStyle name="Input 2 5 8 2 6" xfId="18550" xr:uid="{00000000-0005-0000-0000-0000AC4A0000}"/>
    <cellStyle name="Input 2 5 8 3" xfId="4523" xr:uid="{00000000-0005-0000-0000-0000AD4A0000}"/>
    <cellStyle name="Input 2 5 8 3 2" xfId="7139" xr:uid="{00000000-0005-0000-0000-0000AE4A0000}"/>
    <cellStyle name="Input 2 5 8 3 2 2" xfId="14117" xr:uid="{00000000-0005-0000-0000-0000AF4A0000}"/>
    <cellStyle name="Input 2 5 8 3 2 2 2" xfId="23771" xr:uid="{00000000-0005-0000-0000-0000B04A0000}"/>
    <cellStyle name="Input 2 5 8 3 2 2 3" xfId="23770" xr:uid="{00000000-0005-0000-0000-0000B14A0000}"/>
    <cellStyle name="Input 2 5 8 3 2 2 4" xfId="53622" xr:uid="{00000000-0005-0000-0000-0000B24A0000}"/>
    <cellStyle name="Input 2 5 8 3 2 3" xfId="23772" xr:uid="{00000000-0005-0000-0000-0000B34A0000}"/>
    <cellStyle name="Input 2 5 8 3 2 4" xfId="23769" xr:uid="{00000000-0005-0000-0000-0000B44A0000}"/>
    <cellStyle name="Input 2 5 8 3 2 5" xfId="46654" xr:uid="{00000000-0005-0000-0000-0000B54A0000}"/>
    <cellStyle name="Input 2 5 8 3 2 6" xfId="59218" xr:uid="{00000000-0005-0000-0000-0000B64A0000}"/>
    <cellStyle name="Input 2 5 8 3 3" xfId="8890" xr:uid="{00000000-0005-0000-0000-0000B74A0000}"/>
    <cellStyle name="Input 2 5 8 3 3 2" xfId="15859" xr:uid="{00000000-0005-0000-0000-0000B84A0000}"/>
    <cellStyle name="Input 2 5 8 3 3 2 2" xfId="23775" xr:uid="{00000000-0005-0000-0000-0000B94A0000}"/>
    <cellStyle name="Input 2 5 8 3 3 2 3" xfId="23774" xr:uid="{00000000-0005-0000-0000-0000BA4A0000}"/>
    <cellStyle name="Input 2 5 8 3 3 2 4" xfId="55364" xr:uid="{00000000-0005-0000-0000-0000BB4A0000}"/>
    <cellStyle name="Input 2 5 8 3 3 3" xfId="23776" xr:uid="{00000000-0005-0000-0000-0000BC4A0000}"/>
    <cellStyle name="Input 2 5 8 3 3 4" xfId="23773" xr:uid="{00000000-0005-0000-0000-0000BD4A0000}"/>
    <cellStyle name="Input 2 5 8 3 3 5" xfId="48396" xr:uid="{00000000-0005-0000-0000-0000BE4A0000}"/>
    <cellStyle name="Input 2 5 8 3 3 6" xfId="60960" xr:uid="{00000000-0005-0000-0000-0000BF4A0000}"/>
    <cellStyle name="Input 2 5 8 3 4" xfId="11504" xr:uid="{00000000-0005-0000-0000-0000C04A0000}"/>
    <cellStyle name="Input 2 5 8 3 4 2" xfId="23778" xr:uid="{00000000-0005-0000-0000-0000C14A0000}"/>
    <cellStyle name="Input 2 5 8 3 4 3" xfId="23777" xr:uid="{00000000-0005-0000-0000-0000C24A0000}"/>
    <cellStyle name="Input 2 5 8 3 4 4" xfId="51009" xr:uid="{00000000-0005-0000-0000-0000C34A0000}"/>
    <cellStyle name="Input 2 5 8 3 5" xfId="23779" xr:uid="{00000000-0005-0000-0000-0000C44A0000}"/>
    <cellStyle name="Input 2 5 8 3 6" xfId="23768" xr:uid="{00000000-0005-0000-0000-0000C54A0000}"/>
    <cellStyle name="Input 2 5 8 3 7" xfId="44041" xr:uid="{00000000-0005-0000-0000-0000C64A0000}"/>
    <cellStyle name="Input 2 5 8 3 8" xfId="56605" xr:uid="{00000000-0005-0000-0000-0000C74A0000}"/>
    <cellStyle name="Input 2 5 8 4" xfId="5394" xr:uid="{00000000-0005-0000-0000-0000C84A0000}"/>
    <cellStyle name="Input 2 5 8 4 2" xfId="12375" xr:uid="{00000000-0005-0000-0000-0000C94A0000}"/>
    <cellStyle name="Input 2 5 8 4 2 2" xfId="23782" xr:uid="{00000000-0005-0000-0000-0000CA4A0000}"/>
    <cellStyle name="Input 2 5 8 4 2 3" xfId="23781" xr:uid="{00000000-0005-0000-0000-0000CB4A0000}"/>
    <cellStyle name="Input 2 5 8 4 2 4" xfId="51880" xr:uid="{00000000-0005-0000-0000-0000CC4A0000}"/>
    <cellStyle name="Input 2 5 8 4 3" xfId="23783" xr:uid="{00000000-0005-0000-0000-0000CD4A0000}"/>
    <cellStyle name="Input 2 5 8 4 4" xfId="23780" xr:uid="{00000000-0005-0000-0000-0000CE4A0000}"/>
    <cellStyle name="Input 2 5 8 4 5" xfId="44912" xr:uid="{00000000-0005-0000-0000-0000CF4A0000}"/>
    <cellStyle name="Input 2 5 8 4 6" xfId="57476" xr:uid="{00000000-0005-0000-0000-0000D04A0000}"/>
    <cellStyle name="Input 2 5 8 5" xfId="9761" xr:uid="{00000000-0005-0000-0000-0000D14A0000}"/>
    <cellStyle name="Input 2 5 8 5 2" xfId="23785" xr:uid="{00000000-0005-0000-0000-0000D24A0000}"/>
    <cellStyle name="Input 2 5 8 5 3" xfId="23784" xr:uid="{00000000-0005-0000-0000-0000D34A0000}"/>
    <cellStyle name="Input 2 5 8 5 4" xfId="49267" xr:uid="{00000000-0005-0000-0000-0000D44A0000}"/>
    <cellStyle name="Input 2 5 8 6" xfId="23756" xr:uid="{00000000-0005-0000-0000-0000D54A0000}"/>
    <cellStyle name="Input 2 5 8 7" xfId="16739" xr:uid="{00000000-0005-0000-0000-0000D64A0000}"/>
    <cellStyle name="Input 2 5 9" xfId="2045" xr:uid="{00000000-0005-0000-0000-0000D74A0000}"/>
    <cellStyle name="Input 2 5 9 2" xfId="3646" xr:uid="{00000000-0005-0000-0000-0000D84A0000}"/>
    <cellStyle name="Input 2 5 9 2 2" xfId="6269" xr:uid="{00000000-0005-0000-0000-0000D94A0000}"/>
    <cellStyle name="Input 2 5 9 2 2 2" xfId="13247" xr:uid="{00000000-0005-0000-0000-0000DA4A0000}"/>
    <cellStyle name="Input 2 5 9 2 2 2 2" xfId="23790" xr:uid="{00000000-0005-0000-0000-0000DB4A0000}"/>
    <cellStyle name="Input 2 5 9 2 2 2 3" xfId="23789" xr:uid="{00000000-0005-0000-0000-0000DC4A0000}"/>
    <cellStyle name="Input 2 5 9 2 2 2 4" xfId="52752" xr:uid="{00000000-0005-0000-0000-0000DD4A0000}"/>
    <cellStyle name="Input 2 5 9 2 2 3" xfId="23791" xr:uid="{00000000-0005-0000-0000-0000DE4A0000}"/>
    <cellStyle name="Input 2 5 9 2 2 4" xfId="23788" xr:uid="{00000000-0005-0000-0000-0000DF4A0000}"/>
    <cellStyle name="Input 2 5 9 2 2 5" xfId="45784" xr:uid="{00000000-0005-0000-0000-0000E04A0000}"/>
    <cellStyle name="Input 2 5 9 2 2 6" xfId="58348" xr:uid="{00000000-0005-0000-0000-0000E14A0000}"/>
    <cellStyle name="Input 2 5 9 2 3" xfId="8013" xr:uid="{00000000-0005-0000-0000-0000E24A0000}"/>
    <cellStyle name="Input 2 5 9 2 3 2" xfId="14989" xr:uid="{00000000-0005-0000-0000-0000E34A0000}"/>
    <cellStyle name="Input 2 5 9 2 3 2 2" xfId="23794" xr:uid="{00000000-0005-0000-0000-0000E44A0000}"/>
    <cellStyle name="Input 2 5 9 2 3 2 3" xfId="23793" xr:uid="{00000000-0005-0000-0000-0000E54A0000}"/>
    <cellStyle name="Input 2 5 9 2 3 2 4" xfId="54494" xr:uid="{00000000-0005-0000-0000-0000E64A0000}"/>
    <cellStyle name="Input 2 5 9 2 3 3" xfId="23795" xr:uid="{00000000-0005-0000-0000-0000E74A0000}"/>
    <cellStyle name="Input 2 5 9 2 3 4" xfId="23792" xr:uid="{00000000-0005-0000-0000-0000E84A0000}"/>
    <cellStyle name="Input 2 5 9 2 3 5" xfId="47526" xr:uid="{00000000-0005-0000-0000-0000E94A0000}"/>
    <cellStyle name="Input 2 5 9 2 3 6" xfId="60090" xr:uid="{00000000-0005-0000-0000-0000EA4A0000}"/>
    <cellStyle name="Input 2 5 9 2 4" xfId="10634" xr:uid="{00000000-0005-0000-0000-0000EB4A0000}"/>
    <cellStyle name="Input 2 5 9 2 4 2" xfId="23797" xr:uid="{00000000-0005-0000-0000-0000EC4A0000}"/>
    <cellStyle name="Input 2 5 9 2 4 3" xfId="23796" xr:uid="{00000000-0005-0000-0000-0000ED4A0000}"/>
    <cellStyle name="Input 2 5 9 2 4 4" xfId="50139" xr:uid="{00000000-0005-0000-0000-0000EE4A0000}"/>
    <cellStyle name="Input 2 5 9 2 5" xfId="23787" xr:uid="{00000000-0005-0000-0000-0000EF4A0000}"/>
    <cellStyle name="Input 2 5 9 2 6" xfId="18552" xr:uid="{00000000-0005-0000-0000-0000F04A0000}"/>
    <cellStyle name="Input 2 5 9 3" xfId="4524" xr:uid="{00000000-0005-0000-0000-0000F14A0000}"/>
    <cellStyle name="Input 2 5 9 3 2" xfId="7140" xr:uid="{00000000-0005-0000-0000-0000F24A0000}"/>
    <cellStyle name="Input 2 5 9 3 2 2" xfId="14118" xr:uid="{00000000-0005-0000-0000-0000F34A0000}"/>
    <cellStyle name="Input 2 5 9 3 2 2 2" xfId="23801" xr:uid="{00000000-0005-0000-0000-0000F44A0000}"/>
    <cellStyle name="Input 2 5 9 3 2 2 3" xfId="23800" xr:uid="{00000000-0005-0000-0000-0000F54A0000}"/>
    <cellStyle name="Input 2 5 9 3 2 2 4" xfId="53623" xr:uid="{00000000-0005-0000-0000-0000F64A0000}"/>
    <cellStyle name="Input 2 5 9 3 2 3" xfId="23802" xr:uid="{00000000-0005-0000-0000-0000F74A0000}"/>
    <cellStyle name="Input 2 5 9 3 2 4" xfId="23799" xr:uid="{00000000-0005-0000-0000-0000F84A0000}"/>
    <cellStyle name="Input 2 5 9 3 2 5" xfId="46655" xr:uid="{00000000-0005-0000-0000-0000F94A0000}"/>
    <cellStyle name="Input 2 5 9 3 2 6" xfId="59219" xr:uid="{00000000-0005-0000-0000-0000FA4A0000}"/>
    <cellStyle name="Input 2 5 9 3 3" xfId="8891" xr:uid="{00000000-0005-0000-0000-0000FB4A0000}"/>
    <cellStyle name="Input 2 5 9 3 3 2" xfId="15860" xr:uid="{00000000-0005-0000-0000-0000FC4A0000}"/>
    <cellStyle name="Input 2 5 9 3 3 2 2" xfId="23805" xr:uid="{00000000-0005-0000-0000-0000FD4A0000}"/>
    <cellStyle name="Input 2 5 9 3 3 2 3" xfId="23804" xr:uid="{00000000-0005-0000-0000-0000FE4A0000}"/>
    <cellStyle name="Input 2 5 9 3 3 2 4" xfId="55365" xr:uid="{00000000-0005-0000-0000-0000FF4A0000}"/>
    <cellStyle name="Input 2 5 9 3 3 3" xfId="23806" xr:uid="{00000000-0005-0000-0000-0000004B0000}"/>
    <cellStyle name="Input 2 5 9 3 3 4" xfId="23803" xr:uid="{00000000-0005-0000-0000-0000014B0000}"/>
    <cellStyle name="Input 2 5 9 3 3 5" xfId="48397" xr:uid="{00000000-0005-0000-0000-0000024B0000}"/>
    <cellStyle name="Input 2 5 9 3 3 6" xfId="60961" xr:uid="{00000000-0005-0000-0000-0000034B0000}"/>
    <cellStyle name="Input 2 5 9 3 4" xfId="11505" xr:uid="{00000000-0005-0000-0000-0000044B0000}"/>
    <cellStyle name="Input 2 5 9 3 4 2" xfId="23808" xr:uid="{00000000-0005-0000-0000-0000054B0000}"/>
    <cellStyle name="Input 2 5 9 3 4 3" xfId="23807" xr:uid="{00000000-0005-0000-0000-0000064B0000}"/>
    <cellStyle name="Input 2 5 9 3 4 4" xfId="51010" xr:uid="{00000000-0005-0000-0000-0000074B0000}"/>
    <cellStyle name="Input 2 5 9 3 5" xfId="23809" xr:uid="{00000000-0005-0000-0000-0000084B0000}"/>
    <cellStyle name="Input 2 5 9 3 6" xfId="23798" xr:uid="{00000000-0005-0000-0000-0000094B0000}"/>
    <cellStyle name="Input 2 5 9 3 7" xfId="44042" xr:uid="{00000000-0005-0000-0000-00000A4B0000}"/>
    <cellStyle name="Input 2 5 9 3 8" xfId="56606" xr:uid="{00000000-0005-0000-0000-00000B4B0000}"/>
    <cellStyle name="Input 2 5 9 4" xfId="5395" xr:uid="{00000000-0005-0000-0000-00000C4B0000}"/>
    <cellStyle name="Input 2 5 9 4 2" xfId="12376" xr:uid="{00000000-0005-0000-0000-00000D4B0000}"/>
    <cellStyle name="Input 2 5 9 4 2 2" xfId="23812" xr:uid="{00000000-0005-0000-0000-00000E4B0000}"/>
    <cellStyle name="Input 2 5 9 4 2 3" xfId="23811" xr:uid="{00000000-0005-0000-0000-00000F4B0000}"/>
    <cellStyle name="Input 2 5 9 4 2 4" xfId="51881" xr:uid="{00000000-0005-0000-0000-0000104B0000}"/>
    <cellStyle name="Input 2 5 9 4 3" xfId="23813" xr:uid="{00000000-0005-0000-0000-0000114B0000}"/>
    <cellStyle name="Input 2 5 9 4 4" xfId="23810" xr:uid="{00000000-0005-0000-0000-0000124B0000}"/>
    <cellStyle name="Input 2 5 9 4 5" xfId="44913" xr:uid="{00000000-0005-0000-0000-0000134B0000}"/>
    <cellStyle name="Input 2 5 9 4 6" xfId="57477" xr:uid="{00000000-0005-0000-0000-0000144B0000}"/>
    <cellStyle name="Input 2 5 9 5" xfId="9762" xr:uid="{00000000-0005-0000-0000-0000154B0000}"/>
    <cellStyle name="Input 2 5 9 5 2" xfId="23815" xr:uid="{00000000-0005-0000-0000-0000164B0000}"/>
    <cellStyle name="Input 2 5 9 5 3" xfId="23814" xr:uid="{00000000-0005-0000-0000-0000174B0000}"/>
    <cellStyle name="Input 2 5 9 5 4" xfId="49268" xr:uid="{00000000-0005-0000-0000-0000184B0000}"/>
    <cellStyle name="Input 2 5 9 6" xfId="23786" xr:uid="{00000000-0005-0000-0000-0000194B0000}"/>
    <cellStyle name="Input 2 5 9 7" xfId="16740" xr:uid="{00000000-0005-0000-0000-00001A4B0000}"/>
    <cellStyle name="Input 2 6" xfId="2046" xr:uid="{00000000-0005-0000-0000-00001B4B0000}"/>
    <cellStyle name="Input 2 6 2" xfId="2047" xr:uid="{00000000-0005-0000-0000-00001C4B0000}"/>
    <cellStyle name="Input 2 6 2 2" xfId="3648" xr:uid="{00000000-0005-0000-0000-00001D4B0000}"/>
    <cellStyle name="Input 2 6 2 2 2" xfId="6271" xr:uid="{00000000-0005-0000-0000-00001E4B0000}"/>
    <cellStyle name="Input 2 6 2 2 2 2" xfId="13249" xr:uid="{00000000-0005-0000-0000-00001F4B0000}"/>
    <cellStyle name="Input 2 6 2 2 2 2 2" xfId="23821" xr:uid="{00000000-0005-0000-0000-0000204B0000}"/>
    <cellStyle name="Input 2 6 2 2 2 2 3" xfId="23820" xr:uid="{00000000-0005-0000-0000-0000214B0000}"/>
    <cellStyle name="Input 2 6 2 2 2 2 4" xfId="52754" xr:uid="{00000000-0005-0000-0000-0000224B0000}"/>
    <cellStyle name="Input 2 6 2 2 2 3" xfId="23822" xr:uid="{00000000-0005-0000-0000-0000234B0000}"/>
    <cellStyle name="Input 2 6 2 2 2 4" xfId="23819" xr:uid="{00000000-0005-0000-0000-0000244B0000}"/>
    <cellStyle name="Input 2 6 2 2 2 5" xfId="45786" xr:uid="{00000000-0005-0000-0000-0000254B0000}"/>
    <cellStyle name="Input 2 6 2 2 2 6" xfId="58350" xr:uid="{00000000-0005-0000-0000-0000264B0000}"/>
    <cellStyle name="Input 2 6 2 2 3" xfId="8015" xr:uid="{00000000-0005-0000-0000-0000274B0000}"/>
    <cellStyle name="Input 2 6 2 2 3 2" xfId="14991" xr:uid="{00000000-0005-0000-0000-0000284B0000}"/>
    <cellStyle name="Input 2 6 2 2 3 2 2" xfId="23825" xr:uid="{00000000-0005-0000-0000-0000294B0000}"/>
    <cellStyle name="Input 2 6 2 2 3 2 3" xfId="23824" xr:uid="{00000000-0005-0000-0000-00002A4B0000}"/>
    <cellStyle name="Input 2 6 2 2 3 2 4" xfId="54496" xr:uid="{00000000-0005-0000-0000-00002B4B0000}"/>
    <cellStyle name="Input 2 6 2 2 3 3" xfId="23826" xr:uid="{00000000-0005-0000-0000-00002C4B0000}"/>
    <cellStyle name="Input 2 6 2 2 3 4" xfId="23823" xr:uid="{00000000-0005-0000-0000-00002D4B0000}"/>
    <cellStyle name="Input 2 6 2 2 3 5" xfId="47528" xr:uid="{00000000-0005-0000-0000-00002E4B0000}"/>
    <cellStyle name="Input 2 6 2 2 3 6" xfId="60092" xr:uid="{00000000-0005-0000-0000-00002F4B0000}"/>
    <cellStyle name="Input 2 6 2 2 4" xfId="10636" xr:uid="{00000000-0005-0000-0000-0000304B0000}"/>
    <cellStyle name="Input 2 6 2 2 4 2" xfId="23828" xr:uid="{00000000-0005-0000-0000-0000314B0000}"/>
    <cellStyle name="Input 2 6 2 2 4 3" xfId="23827" xr:uid="{00000000-0005-0000-0000-0000324B0000}"/>
    <cellStyle name="Input 2 6 2 2 4 4" xfId="50141" xr:uid="{00000000-0005-0000-0000-0000334B0000}"/>
    <cellStyle name="Input 2 6 2 2 5" xfId="23818" xr:uid="{00000000-0005-0000-0000-0000344B0000}"/>
    <cellStyle name="Input 2 6 2 2 6" xfId="18554" xr:uid="{00000000-0005-0000-0000-0000354B0000}"/>
    <cellStyle name="Input 2 6 2 3" xfId="4526" xr:uid="{00000000-0005-0000-0000-0000364B0000}"/>
    <cellStyle name="Input 2 6 2 3 2" xfId="7142" xr:uid="{00000000-0005-0000-0000-0000374B0000}"/>
    <cellStyle name="Input 2 6 2 3 2 2" xfId="14120" xr:uid="{00000000-0005-0000-0000-0000384B0000}"/>
    <cellStyle name="Input 2 6 2 3 2 2 2" xfId="23832" xr:uid="{00000000-0005-0000-0000-0000394B0000}"/>
    <cellStyle name="Input 2 6 2 3 2 2 3" xfId="23831" xr:uid="{00000000-0005-0000-0000-00003A4B0000}"/>
    <cellStyle name="Input 2 6 2 3 2 2 4" xfId="53625" xr:uid="{00000000-0005-0000-0000-00003B4B0000}"/>
    <cellStyle name="Input 2 6 2 3 2 3" xfId="23833" xr:uid="{00000000-0005-0000-0000-00003C4B0000}"/>
    <cellStyle name="Input 2 6 2 3 2 4" xfId="23830" xr:uid="{00000000-0005-0000-0000-00003D4B0000}"/>
    <cellStyle name="Input 2 6 2 3 2 5" xfId="46657" xr:uid="{00000000-0005-0000-0000-00003E4B0000}"/>
    <cellStyle name="Input 2 6 2 3 2 6" xfId="59221" xr:uid="{00000000-0005-0000-0000-00003F4B0000}"/>
    <cellStyle name="Input 2 6 2 3 3" xfId="8893" xr:uid="{00000000-0005-0000-0000-0000404B0000}"/>
    <cellStyle name="Input 2 6 2 3 3 2" xfId="15862" xr:uid="{00000000-0005-0000-0000-0000414B0000}"/>
    <cellStyle name="Input 2 6 2 3 3 2 2" xfId="23836" xr:uid="{00000000-0005-0000-0000-0000424B0000}"/>
    <cellStyle name="Input 2 6 2 3 3 2 3" xfId="23835" xr:uid="{00000000-0005-0000-0000-0000434B0000}"/>
    <cellStyle name="Input 2 6 2 3 3 2 4" xfId="55367" xr:uid="{00000000-0005-0000-0000-0000444B0000}"/>
    <cellStyle name="Input 2 6 2 3 3 3" xfId="23837" xr:uid="{00000000-0005-0000-0000-0000454B0000}"/>
    <cellStyle name="Input 2 6 2 3 3 4" xfId="23834" xr:uid="{00000000-0005-0000-0000-0000464B0000}"/>
    <cellStyle name="Input 2 6 2 3 3 5" xfId="48399" xr:uid="{00000000-0005-0000-0000-0000474B0000}"/>
    <cellStyle name="Input 2 6 2 3 3 6" xfId="60963" xr:uid="{00000000-0005-0000-0000-0000484B0000}"/>
    <cellStyle name="Input 2 6 2 3 4" xfId="11507" xr:uid="{00000000-0005-0000-0000-0000494B0000}"/>
    <cellStyle name="Input 2 6 2 3 4 2" xfId="23839" xr:uid="{00000000-0005-0000-0000-00004A4B0000}"/>
    <cellStyle name="Input 2 6 2 3 4 3" xfId="23838" xr:uid="{00000000-0005-0000-0000-00004B4B0000}"/>
    <cellStyle name="Input 2 6 2 3 4 4" xfId="51012" xr:uid="{00000000-0005-0000-0000-00004C4B0000}"/>
    <cellStyle name="Input 2 6 2 3 5" xfId="23840" xr:uid="{00000000-0005-0000-0000-00004D4B0000}"/>
    <cellStyle name="Input 2 6 2 3 6" xfId="23829" xr:uid="{00000000-0005-0000-0000-00004E4B0000}"/>
    <cellStyle name="Input 2 6 2 3 7" xfId="44044" xr:uid="{00000000-0005-0000-0000-00004F4B0000}"/>
    <cellStyle name="Input 2 6 2 3 8" xfId="56608" xr:uid="{00000000-0005-0000-0000-0000504B0000}"/>
    <cellStyle name="Input 2 6 2 4" xfId="5397" xr:uid="{00000000-0005-0000-0000-0000514B0000}"/>
    <cellStyle name="Input 2 6 2 4 2" xfId="12378" xr:uid="{00000000-0005-0000-0000-0000524B0000}"/>
    <cellStyle name="Input 2 6 2 4 2 2" xfId="23843" xr:uid="{00000000-0005-0000-0000-0000534B0000}"/>
    <cellStyle name="Input 2 6 2 4 2 3" xfId="23842" xr:uid="{00000000-0005-0000-0000-0000544B0000}"/>
    <cellStyle name="Input 2 6 2 4 2 4" xfId="51883" xr:uid="{00000000-0005-0000-0000-0000554B0000}"/>
    <cellStyle name="Input 2 6 2 4 3" xfId="23844" xr:uid="{00000000-0005-0000-0000-0000564B0000}"/>
    <cellStyle name="Input 2 6 2 4 4" xfId="23841" xr:uid="{00000000-0005-0000-0000-0000574B0000}"/>
    <cellStyle name="Input 2 6 2 4 5" xfId="44915" xr:uid="{00000000-0005-0000-0000-0000584B0000}"/>
    <cellStyle name="Input 2 6 2 4 6" xfId="57479" xr:uid="{00000000-0005-0000-0000-0000594B0000}"/>
    <cellStyle name="Input 2 6 2 5" xfId="9764" xr:uid="{00000000-0005-0000-0000-00005A4B0000}"/>
    <cellStyle name="Input 2 6 2 5 2" xfId="23846" xr:uid="{00000000-0005-0000-0000-00005B4B0000}"/>
    <cellStyle name="Input 2 6 2 5 3" xfId="23845" xr:uid="{00000000-0005-0000-0000-00005C4B0000}"/>
    <cellStyle name="Input 2 6 2 5 4" xfId="49270" xr:uid="{00000000-0005-0000-0000-00005D4B0000}"/>
    <cellStyle name="Input 2 6 2 6" xfId="23817" xr:uid="{00000000-0005-0000-0000-00005E4B0000}"/>
    <cellStyle name="Input 2 6 2 7" xfId="16742" xr:uid="{00000000-0005-0000-0000-00005F4B0000}"/>
    <cellStyle name="Input 2 6 3" xfId="3647" xr:uid="{00000000-0005-0000-0000-0000604B0000}"/>
    <cellStyle name="Input 2 6 3 2" xfId="6270" xr:uid="{00000000-0005-0000-0000-0000614B0000}"/>
    <cellStyle name="Input 2 6 3 2 2" xfId="13248" xr:uid="{00000000-0005-0000-0000-0000624B0000}"/>
    <cellStyle name="Input 2 6 3 2 2 2" xfId="23850" xr:uid="{00000000-0005-0000-0000-0000634B0000}"/>
    <cellStyle name="Input 2 6 3 2 2 3" xfId="23849" xr:uid="{00000000-0005-0000-0000-0000644B0000}"/>
    <cellStyle name="Input 2 6 3 2 2 4" xfId="52753" xr:uid="{00000000-0005-0000-0000-0000654B0000}"/>
    <cellStyle name="Input 2 6 3 2 3" xfId="23851" xr:uid="{00000000-0005-0000-0000-0000664B0000}"/>
    <cellStyle name="Input 2 6 3 2 4" xfId="23848" xr:uid="{00000000-0005-0000-0000-0000674B0000}"/>
    <cellStyle name="Input 2 6 3 2 5" xfId="45785" xr:uid="{00000000-0005-0000-0000-0000684B0000}"/>
    <cellStyle name="Input 2 6 3 2 6" xfId="58349" xr:uid="{00000000-0005-0000-0000-0000694B0000}"/>
    <cellStyle name="Input 2 6 3 3" xfId="8014" xr:uid="{00000000-0005-0000-0000-00006A4B0000}"/>
    <cellStyle name="Input 2 6 3 3 2" xfId="14990" xr:uid="{00000000-0005-0000-0000-00006B4B0000}"/>
    <cellStyle name="Input 2 6 3 3 2 2" xfId="23854" xr:uid="{00000000-0005-0000-0000-00006C4B0000}"/>
    <cellStyle name="Input 2 6 3 3 2 3" xfId="23853" xr:uid="{00000000-0005-0000-0000-00006D4B0000}"/>
    <cellStyle name="Input 2 6 3 3 2 4" xfId="54495" xr:uid="{00000000-0005-0000-0000-00006E4B0000}"/>
    <cellStyle name="Input 2 6 3 3 3" xfId="23855" xr:uid="{00000000-0005-0000-0000-00006F4B0000}"/>
    <cellStyle name="Input 2 6 3 3 4" xfId="23852" xr:uid="{00000000-0005-0000-0000-0000704B0000}"/>
    <cellStyle name="Input 2 6 3 3 5" xfId="47527" xr:uid="{00000000-0005-0000-0000-0000714B0000}"/>
    <cellStyle name="Input 2 6 3 3 6" xfId="60091" xr:uid="{00000000-0005-0000-0000-0000724B0000}"/>
    <cellStyle name="Input 2 6 3 4" xfId="10635" xr:uid="{00000000-0005-0000-0000-0000734B0000}"/>
    <cellStyle name="Input 2 6 3 4 2" xfId="23857" xr:uid="{00000000-0005-0000-0000-0000744B0000}"/>
    <cellStyle name="Input 2 6 3 4 3" xfId="23856" xr:uid="{00000000-0005-0000-0000-0000754B0000}"/>
    <cellStyle name="Input 2 6 3 4 4" xfId="50140" xr:uid="{00000000-0005-0000-0000-0000764B0000}"/>
    <cellStyle name="Input 2 6 3 5" xfId="23847" xr:uid="{00000000-0005-0000-0000-0000774B0000}"/>
    <cellStyle name="Input 2 6 3 6" xfId="18553" xr:uid="{00000000-0005-0000-0000-0000784B0000}"/>
    <cellStyle name="Input 2 6 4" xfId="4525" xr:uid="{00000000-0005-0000-0000-0000794B0000}"/>
    <cellStyle name="Input 2 6 4 2" xfId="7141" xr:uid="{00000000-0005-0000-0000-00007A4B0000}"/>
    <cellStyle name="Input 2 6 4 2 2" xfId="14119" xr:uid="{00000000-0005-0000-0000-00007B4B0000}"/>
    <cellStyle name="Input 2 6 4 2 2 2" xfId="23861" xr:uid="{00000000-0005-0000-0000-00007C4B0000}"/>
    <cellStyle name="Input 2 6 4 2 2 3" xfId="23860" xr:uid="{00000000-0005-0000-0000-00007D4B0000}"/>
    <cellStyle name="Input 2 6 4 2 2 4" xfId="53624" xr:uid="{00000000-0005-0000-0000-00007E4B0000}"/>
    <cellStyle name="Input 2 6 4 2 3" xfId="23862" xr:uid="{00000000-0005-0000-0000-00007F4B0000}"/>
    <cellStyle name="Input 2 6 4 2 4" xfId="23859" xr:uid="{00000000-0005-0000-0000-0000804B0000}"/>
    <cellStyle name="Input 2 6 4 2 5" xfId="46656" xr:uid="{00000000-0005-0000-0000-0000814B0000}"/>
    <cellStyle name="Input 2 6 4 2 6" xfId="59220" xr:uid="{00000000-0005-0000-0000-0000824B0000}"/>
    <cellStyle name="Input 2 6 4 3" xfId="8892" xr:uid="{00000000-0005-0000-0000-0000834B0000}"/>
    <cellStyle name="Input 2 6 4 3 2" xfId="15861" xr:uid="{00000000-0005-0000-0000-0000844B0000}"/>
    <cellStyle name="Input 2 6 4 3 2 2" xfId="23865" xr:uid="{00000000-0005-0000-0000-0000854B0000}"/>
    <cellStyle name="Input 2 6 4 3 2 3" xfId="23864" xr:uid="{00000000-0005-0000-0000-0000864B0000}"/>
    <cellStyle name="Input 2 6 4 3 2 4" xfId="55366" xr:uid="{00000000-0005-0000-0000-0000874B0000}"/>
    <cellStyle name="Input 2 6 4 3 3" xfId="23866" xr:uid="{00000000-0005-0000-0000-0000884B0000}"/>
    <cellStyle name="Input 2 6 4 3 4" xfId="23863" xr:uid="{00000000-0005-0000-0000-0000894B0000}"/>
    <cellStyle name="Input 2 6 4 3 5" xfId="48398" xr:uid="{00000000-0005-0000-0000-00008A4B0000}"/>
    <cellStyle name="Input 2 6 4 3 6" xfId="60962" xr:uid="{00000000-0005-0000-0000-00008B4B0000}"/>
    <cellStyle name="Input 2 6 4 4" xfId="11506" xr:uid="{00000000-0005-0000-0000-00008C4B0000}"/>
    <cellStyle name="Input 2 6 4 4 2" xfId="23868" xr:uid="{00000000-0005-0000-0000-00008D4B0000}"/>
    <cellStyle name="Input 2 6 4 4 3" xfId="23867" xr:uid="{00000000-0005-0000-0000-00008E4B0000}"/>
    <cellStyle name="Input 2 6 4 4 4" xfId="51011" xr:uid="{00000000-0005-0000-0000-00008F4B0000}"/>
    <cellStyle name="Input 2 6 4 5" xfId="23869" xr:uid="{00000000-0005-0000-0000-0000904B0000}"/>
    <cellStyle name="Input 2 6 4 6" xfId="23858" xr:uid="{00000000-0005-0000-0000-0000914B0000}"/>
    <cellStyle name="Input 2 6 4 7" xfId="44043" xr:uid="{00000000-0005-0000-0000-0000924B0000}"/>
    <cellStyle name="Input 2 6 4 8" xfId="56607" xr:uid="{00000000-0005-0000-0000-0000934B0000}"/>
    <cellStyle name="Input 2 6 5" xfId="5396" xr:uid="{00000000-0005-0000-0000-0000944B0000}"/>
    <cellStyle name="Input 2 6 5 2" xfId="12377" xr:uid="{00000000-0005-0000-0000-0000954B0000}"/>
    <cellStyle name="Input 2 6 5 2 2" xfId="23872" xr:uid="{00000000-0005-0000-0000-0000964B0000}"/>
    <cellStyle name="Input 2 6 5 2 3" xfId="23871" xr:uid="{00000000-0005-0000-0000-0000974B0000}"/>
    <cellStyle name="Input 2 6 5 2 4" xfId="51882" xr:uid="{00000000-0005-0000-0000-0000984B0000}"/>
    <cellStyle name="Input 2 6 5 3" xfId="23873" xr:uid="{00000000-0005-0000-0000-0000994B0000}"/>
    <cellStyle name="Input 2 6 5 4" xfId="23870" xr:uid="{00000000-0005-0000-0000-00009A4B0000}"/>
    <cellStyle name="Input 2 6 5 5" xfId="44914" xr:uid="{00000000-0005-0000-0000-00009B4B0000}"/>
    <cellStyle name="Input 2 6 5 6" xfId="57478" xr:uid="{00000000-0005-0000-0000-00009C4B0000}"/>
    <cellStyle name="Input 2 6 6" xfId="9763" xr:uid="{00000000-0005-0000-0000-00009D4B0000}"/>
    <cellStyle name="Input 2 6 6 2" xfId="23875" xr:uid="{00000000-0005-0000-0000-00009E4B0000}"/>
    <cellStyle name="Input 2 6 6 3" xfId="23874" xr:uid="{00000000-0005-0000-0000-00009F4B0000}"/>
    <cellStyle name="Input 2 6 6 4" xfId="49269" xr:uid="{00000000-0005-0000-0000-0000A04B0000}"/>
    <cellStyle name="Input 2 6 7" xfId="23816" xr:uid="{00000000-0005-0000-0000-0000A14B0000}"/>
    <cellStyle name="Input 2 6 8" xfId="16741" xr:uid="{00000000-0005-0000-0000-0000A24B0000}"/>
    <cellStyle name="Input 2 7" xfId="2048" xr:uid="{00000000-0005-0000-0000-0000A34B0000}"/>
    <cellStyle name="Input 2 7 2" xfId="2049" xr:uid="{00000000-0005-0000-0000-0000A44B0000}"/>
    <cellStyle name="Input 2 7 2 2" xfId="3650" xr:uid="{00000000-0005-0000-0000-0000A54B0000}"/>
    <cellStyle name="Input 2 7 2 2 2" xfId="6273" xr:uid="{00000000-0005-0000-0000-0000A64B0000}"/>
    <cellStyle name="Input 2 7 2 2 2 2" xfId="13251" xr:uid="{00000000-0005-0000-0000-0000A74B0000}"/>
    <cellStyle name="Input 2 7 2 2 2 2 2" xfId="23881" xr:uid="{00000000-0005-0000-0000-0000A84B0000}"/>
    <cellStyle name="Input 2 7 2 2 2 2 3" xfId="23880" xr:uid="{00000000-0005-0000-0000-0000A94B0000}"/>
    <cellStyle name="Input 2 7 2 2 2 2 4" xfId="52756" xr:uid="{00000000-0005-0000-0000-0000AA4B0000}"/>
    <cellStyle name="Input 2 7 2 2 2 3" xfId="23882" xr:uid="{00000000-0005-0000-0000-0000AB4B0000}"/>
    <cellStyle name="Input 2 7 2 2 2 4" xfId="23879" xr:uid="{00000000-0005-0000-0000-0000AC4B0000}"/>
    <cellStyle name="Input 2 7 2 2 2 5" xfId="45788" xr:uid="{00000000-0005-0000-0000-0000AD4B0000}"/>
    <cellStyle name="Input 2 7 2 2 2 6" xfId="58352" xr:uid="{00000000-0005-0000-0000-0000AE4B0000}"/>
    <cellStyle name="Input 2 7 2 2 3" xfId="8017" xr:uid="{00000000-0005-0000-0000-0000AF4B0000}"/>
    <cellStyle name="Input 2 7 2 2 3 2" xfId="14993" xr:uid="{00000000-0005-0000-0000-0000B04B0000}"/>
    <cellStyle name="Input 2 7 2 2 3 2 2" xfId="23885" xr:uid="{00000000-0005-0000-0000-0000B14B0000}"/>
    <cellStyle name="Input 2 7 2 2 3 2 3" xfId="23884" xr:uid="{00000000-0005-0000-0000-0000B24B0000}"/>
    <cellStyle name="Input 2 7 2 2 3 2 4" xfId="54498" xr:uid="{00000000-0005-0000-0000-0000B34B0000}"/>
    <cellStyle name="Input 2 7 2 2 3 3" xfId="23886" xr:uid="{00000000-0005-0000-0000-0000B44B0000}"/>
    <cellStyle name="Input 2 7 2 2 3 4" xfId="23883" xr:uid="{00000000-0005-0000-0000-0000B54B0000}"/>
    <cellStyle name="Input 2 7 2 2 3 5" xfId="47530" xr:uid="{00000000-0005-0000-0000-0000B64B0000}"/>
    <cellStyle name="Input 2 7 2 2 3 6" xfId="60094" xr:uid="{00000000-0005-0000-0000-0000B74B0000}"/>
    <cellStyle name="Input 2 7 2 2 4" xfId="10638" xr:uid="{00000000-0005-0000-0000-0000B84B0000}"/>
    <cellStyle name="Input 2 7 2 2 4 2" xfId="23888" xr:uid="{00000000-0005-0000-0000-0000B94B0000}"/>
    <cellStyle name="Input 2 7 2 2 4 3" xfId="23887" xr:uid="{00000000-0005-0000-0000-0000BA4B0000}"/>
    <cellStyle name="Input 2 7 2 2 4 4" xfId="50143" xr:uid="{00000000-0005-0000-0000-0000BB4B0000}"/>
    <cellStyle name="Input 2 7 2 2 5" xfId="23878" xr:uid="{00000000-0005-0000-0000-0000BC4B0000}"/>
    <cellStyle name="Input 2 7 2 2 6" xfId="18556" xr:uid="{00000000-0005-0000-0000-0000BD4B0000}"/>
    <cellStyle name="Input 2 7 2 3" xfId="4528" xr:uid="{00000000-0005-0000-0000-0000BE4B0000}"/>
    <cellStyle name="Input 2 7 2 3 2" xfId="7144" xr:uid="{00000000-0005-0000-0000-0000BF4B0000}"/>
    <cellStyle name="Input 2 7 2 3 2 2" xfId="14122" xr:uid="{00000000-0005-0000-0000-0000C04B0000}"/>
    <cellStyle name="Input 2 7 2 3 2 2 2" xfId="23892" xr:uid="{00000000-0005-0000-0000-0000C14B0000}"/>
    <cellStyle name="Input 2 7 2 3 2 2 3" xfId="23891" xr:uid="{00000000-0005-0000-0000-0000C24B0000}"/>
    <cellStyle name="Input 2 7 2 3 2 2 4" xfId="53627" xr:uid="{00000000-0005-0000-0000-0000C34B0000}"/>
    <cellStyle name="Input 2 7 2 3 2 3" xfId="23893" xr:uid="{00000000-0005-0000-0000-0000C44B0000}"/>
    <cellStyle name="Input 2 7 2 3 2 4" xfId="23890" xr:uid="{00000000-0005-0000-0000-0000C54B0000}"/>
    <cellStyle name="Input 2 7 2 3 2 5" xfId="46659" xr:uid="{00000000-0005-0000-0000-0000C64B0000}"/>
    <cellStyle name="Input 2 7 2 3 2 6" xfId="59223" xr:uid="{00000000-0005-0000-0000-0000C74B0000}"/>
    <cellStyle name="Input 2 7 2 3 3" xfId="8895" xr:uid="{00000000-0005-0000-0000-0000C84B0000}"/>
    <cellStyle name="Input 2 7 2 3 3 2" xfId="15864" xr:uid="{00000000-0005-0000-0000-0000C94B0000}"/>
    <cellStyle name="Input 2 7 2 3 3 2 2" xfId="23896" xr:uid="{00000000-0005-0000-0000-0000CA4B0000}"/>
    <cellStyle name="Input 2 7 2 3 3 2 3" xfId="23895" xr:uid="{00000000-0005-0000-0000-0000CB4B0000}"/>
    <cellStyle name="Input 2 7 2 3 3 2 4" xfId="55369" xr:uid="{00000000-0005-0000-0000-0000CC4B0000}"/>
    <cellStyle name="Input 2 7 2 3 3 3" xfId="23897" xr:uid="{00000000-0005-0000-0000-0000CD4B0000}"/>
    <cellStyle name="Input 2 7 2 3 3 4" xfId="23894" xr:uid="{00000000-0005-0000-0000-0000CE4B0000}"/>
    <cellStyle name="Input 2 7 2 3 3 5" xfId="48401" xr:uid="{00000000-0005-0000-0000-0000CF4B0000}"/>
    <cellStyle name="Input 2 7 2 3 3 6" xfId="60965" xr:uid="{00000000-0005-0000-0000-0000D04B0000}"/>
    <cellStyle name="Input 2 7 2 3 4" xfId="11509" xr:uid="{00000000-0005-0000-0000-0000D14B0000}"/>
    <cellStyle name="Input 2 7 2 3 4 2" xfId="23899" xr:uid="{00000000-0005-0000-0000-0000D24B0000}"/>
    <cellStyle name="Input 2 7 2 3 4 3" xfId="23898" xr:uid="{00000000-0005-0000-0000-0000D34B0000}"/>
    <cellStyle name="Input 2 7 2 3 4 4" xfId="51014" xr:uid="{00000000-0005-0000-0000-0000D44B0000}"/>
    <cellStyle name="Input 2 7 2 3 5" xfId="23900" xr:uid="{00000000-0005-0000-0000-0000D54B0000}"/>
    <cellStyle name="Input 2 7 2 3 6" xfId="23889" xr:uid="{00000000-0005-0000-0000-0000D64B0000}"/>
    <cellStyle name="Input 2 7 2 3 7" xfId="44046" xr:uid="{00000000-0005-0000-0000-0000D74B0000}"/>
    <cellStyle name="Input 2 7 2 3 8" xfId="56610" xr:uid="{00000000-0005-0000-0000-0000D84B0000}"/>
    <cellStyle name="Input 2 7 2 4" xfId="5399" xr:uid="{00000000-0005-0000-0000-0000D94B0000}"/>
    <cellStyle name="Input 2 7 2 4 2" xfId="12380" xr:uid="{00000000-0005-0000-0000-0000DA4B0000}"/>
    <cellStyle name="Input 2 7 2 4 2 2" xfId="23903" xr:uid="{00000000-0005-0000-0000-0000DB4B0000}"/>
    <cellStyle name="Input 2 7 2 4 2 3" xfId="23902" xr:uid="{00000000-0005-0000-0000-0000DC4B0000}"/>
    <cellStyle name="Input 2 7 2 4 2 4" xfId="51885" xr:uid="{00000000-0005-0000-0000-0000DD4B0000}"/>
    <cellStyle name="Input 2 7 2 4 3" xfId="23904" xr:uid="{00000000-0005-0000-0000-0000DE4B0000}"/>
    <cellStyle name="Input 2 7 2 4 4" xfId="23901" xr:uid="{00000000-0005-0000-0000-0000DF4B0000}"/>
    <cellStyle name="Input 2 7 2 4 5" xfId="44917" xr:uid="{00000000-0005-0000-0000-0000E04B0000}"/>
    <cellStyle name="Input 2 7 2 4 6" xfId="57481" xr:uid="{00000000-0005-0000-0000-0000E14B0000}"/>
    <cellStyle name="Input 2 7 2 5" xfId="9766" xr:uid="{00000000-0005-0000-0000-0000E24B0000}"/>
    <cellStyle name="Input 2 7 2 5 2" xfId="23906" xr:uid="{00000000-0005-0000-0000-0000E34B0000}"/>
    <cellStyle name="Input 2 7 2 5 3" xfId="23905" xr:uid="{00000000-0005-0000-0000-0000E44B0000}"/>
    <cellStyle name="Input 2 7 2 5 4" xfId="49272" xr:uid="{00000000-0005-0000-0000-0000E54B0000}"/>
    <cellStyle name="Input 2 7 2 6" xfId="23877" xr:uid="{00000000-0005-0000-0000-0000E64B0000}"/>
    <cellStyle name="Input 2 7 2 7" xfId="16744" xr:uid="{00000000-0005-0000-0000-0000E74B0000}"/>
    <cellStyle name="Input 2 7 3" xfId="3649" xr:uid="{00000000-0005-0000-0000-0000E84B0000}"/>
    <cellStyle name="Input 2 7 3 2" xfId="6272" xr:uid="{00000000-0005-0000-0000-0000E94B0000}"/>
    <cellStyle name="Input 2 7 3 2 2" xfId="13250" xr:uid="{00000000-0005-0000-0000-0000EA4B0000}"/>
    <cellStyle name="Input 2 7 3 2 2 2" xfId="23910" xr:uid="{00000000-0005-0000-0000-0000EB4B0000}"/>
    <cellStyle name="Input 2 7 3 2 2 3" xfId="23909" xr:uid="{00000000-0005-0000-0000-0000EC4B0000}"/>
    <cellStyle name="Input 2 7 3 2 2 4" xfId="52755" xr:uid="{00000000-0005-0000-0000-0000ED4B0000}"/>
    <cellStyle name="Input 2 7 3 2 3" xfId="23911" xr:uid="{00000000-0005-0000-0000-0000EE4B0000}"/>
    <cellStyle name="Input 2 7 3 2 4" xfId="23908" xr:uid="{00000000-0005-0000-0000-0000EF4B0000}"/>
    <cellStyle name="Input 2 7 3 2 5" xfId="45787" xr:uid="{00000000-0005-0000-0000-0000F04B0000}"/>
    <cellStyle name="Input 2 7 3 2 6" xfId="58351" xr:uid="{00000000-0005-0000-0000-0000F14B0000}"/>
    <cellStyle name="Input 2 7 3 3" xfId="8016" xr:uid="{00000000-0005-0000-0000-0000F24B0000}"/>
    <cellStyle name="Input 2 7 3 3 2" xfId="14992" xr:uid="{00000000-0005-0000-0000-0000F34B0000}"/>
    <cellStyle name="Input 2 7 3 3 2 2" xfId="23914" xr:uid="{00000000-0005-0000-0000-0000F44B0000}"/>
    <cellStyle name="Input 2 7 3 3 2 3" xfId="23913" xr:uid="{00000000-0005-0000-0000-0000F54B0000}"/>
    <cellStyle name="Input 2 7 3 3 2 4" xfId="54497" xr:uid="{00000000-0005-0000-0000-0000F64B0000}"/>
    <cellStyle name="Input 2 7 3 3 3" xfId="23915" xr:uid="{00000000-0005-0000-0000-0000F74B0000}"/>
    <cellStyle name="Input 2 7 3 3 4" xfId="23912" xr:uid="{00000000-0005-0000-0000-0000F84B0000}"/>
    <cellStyle name="Input 2 7 3 3 5" xfId="47529" xr:uid="{00000000-0005-0000-0000-0000F94B0000}"/>
    <cellStyle name="Input 2 7 3 3 6" xfId="60093" xr:uid="{00000000-0005-0000-0000-0000FA4B0000}"/>
    <cellStyle name="Input 2 7 3 4" xfId="10637" xr:uid="{00000000-0005-0000-0000-0000FB4B0000}"/>
    <cellStyle name="Input 2 7 3 4 2" xfId="23917" xr:uid="{00000000-0005-0000-0000-0000FC4B0000}"/>
    <cellStyle name="Input 2 7 3 4 3" xfId="23916" xr:uid="{00000000-0005-0000-0000-0000FD4B0000}"/>
    <cellStyle name="Input 2 7 3 4 4" xfId="50142" xr:uid="{00000000-0005-0000-0000-0000FE4B0000}"/>
    <cellStyle name="Input 2 7 3 5" xfId="23907" xr:uid="{00000000-0005-0000-0000-0000FF4B0000}"/>
    <cellStyle name="Input 2 7 3 6" xfId="18555" xr:uid="{00000000-0005-0000-0000-0000004C0000}"/>
    <cellStyle name="Input 2 7 4" xfId="4527" xr:uid="{00000000-0005-0000-0000-0000014C0000}"/>
    <cellStyle name="Input 2 7 4 2" xfId="7143" xr:uid="{00000000-0005-0000-0000-0000024C0000}"/>
    <cellStyle name="Input 2 7 4 2 2" xfId="14121" xr:uid="{00000000-0005-0000-0000-0000034C0000}"/>
    <cellStyle name="Input 2 7 4 2 2 2" xfId="23921" xr:uid="{00000000-0005-0000-0000-0000044C0000}"/>
    <cellStyle name="Input 2 7 4 2 2 3" xfId="23920" xr:uid="{00000000-0005-0000-0000-0000054C0000}"/>
    <cellStyle name="Input 2 7 4 2 2 4" xfId="53626" xr:uid="{00000000-0005-0000-0000-0000064C0000}"/>
    <cellStyle name="Input 2 7 4 2 3" xfId="23922" xr:uid="{00000000-0005-0000-0000-0000074C0000}"/>
    <cellStyle name="Input 2 7 4 2 4" xfId="23919" xr:uid="{00000000-0005-0000-0000-0000084C0000}"/>
    <cellStyle name="Input 2 7 4 2 5" xfId="46658" xr:uid="{00000000-0005-0000-0000-0000094C0000}"/>
    <cellStyle name="Input 2 7 4 2 6" xfId="59222" xr:uid="{00000000-0005-0000-0000-00000A4C0000}"/>
    <cellStyle name="Input 2 7 4 3" xfId="8894" xr:uid="{00000000-0005-0000-0000-00000B4C0000}"/>
    <cellStyle name="Input 2 7 4 3 2" xfId="15863" xr:uid="{00000000-0005-0000-0000-00000C4C0000}"/>
    <cellStyle name="Input 2 7 4 3 2 2" xfId="23925" xr:uid="{00000000-0005-0000-0000-00000D4C0000}"/>
    <cellStyle name="Input 2 7 4 3 2 3" xfId="23924" xr:uid="{00000000-0005-0000-0000-00000E4C0000}"/>
    <cellStyle name="Input 2 7 4 3 2 4" xfId="55368" xr:uid="{00000000-0005-0000-0000-00000F4C0000}"/>
    <cellStyle name="Input 2 7 4 3 3" xfId="23926" xr:uid="{00000000-0005-0000-0000-0000104C0000}"/>
    <cellStyle name="Input 2 7 4 3 4" xfId="23923" xr:uid="{00000000-0005-0000-0000-0000114C0000}"/>
    <cellStyle name="Input 2 7 4 3 5" xfId="48400" xr:uid="{00000000-0005-0000-0000-0000124C0000}"/>
    <cellStyle name="Input 2 7 4 3 6" xfId="60964" xr:uid="{00000000-0005-0000-0000-0000134C0000}"/>
    <cellStyle name="Input 2 7 4 4" xfId="11508" xr:uid="{00000000-0005-0000-0000-0000144C0000}"/>
    <cellStyle name="Input 2 7 4 4 2" xfId="23928" xr:uid="{00000000-0005-0000-0000-0000154C0000}"/>
    <cellStyle name="Input 2 7 4 4 3" xfId="23927" xr:uid="{00000000-0005-0000-0000-0000164C0000}"/>
    <cellStyle name="Input 2 7 4 4 4" xfId="51013" xr:uid="{00000000-0005-0000-0000-0000174C0000}"/>
    <cellStyle name="Input 2 7 4 5" xfId="23929" xr:uid="{00000000-0005-0000-0000-0000184C0000}"/>
    <cellStyle name="Input 2 7 4 6" xfId="23918" xr:uid="{00000000-0005-0000-0000-0000194C0000}"/>
    <cellStyle name="Input 2 7 4 7" xfId="44045" xr:uid="{00000000-0005-0000-0000-00001A4C0000}"/>
    <cellStyle name="Input 2 7 4 8" xfId="56609" xr:uid="{00000000-0005-0000-0000-00001B4C0000}"/>
    <cellStyle name="Input 2 7 5" xfId="5398" xr:uid="{00000000-0005-0000-0000-00001C4C0000}"/>
    <cellStyle name="Input 2 7 5 2" xfId="12379" xr:uid="{00000000-0005-0000-0000-00001D4C0000}"/>
    <cellStyle name="Input 2 7 5 2 2" xfId="23932" xr:uid="{00000000-0005-0000-0000-00001E4C0000}"/>
    <cellStyle name="Input 2 7 5 2 3" xfId="23931" xr:uid="{00000000-0005-0000-0000-00001F4C0000}"/>
    <cellStyle name="Input 2 7 5 2 4" xfId="51884" xr:uid="{00000000-0005-0000-0000-0000204C0000}"/>
    <cellStyle name="Input 2 7 5 3" xfId="23933" xr:uid="{00000000-0005-0000-0000-0000214C0000}"/>
    <cellStyle name="Input 2 7 5 4" xfId="23930" xr:uid="{00000000-0005-0000-0000-0000224C0000}"/>
    <cellStyle name="Input 2 7 5 5" xfId="44916" xr:uid="{00000000-0005-0000-0000-0000234C0000}"/>
    <cellStyle name="Input 2 7 5 6" xfId="57480" xr:uid="{00000000-0005-0000-0000-0000244C0000}"/>
    <cellStyle name="Input 2 7 6" xfId="9765" xr:uid="{00000000-0005-0000-0000-0000254C0000}"/>
    <cellStyle name="Input 2 7 6 2" xfId="23935" xr:uid="{00000000-0005-0000-0000-0000264C0000}"/>
    <cellStyle name="Input 2 7 6 3" xfId="23934" xr:uid="{00000000-0005-0000-0000-0000274C0000}"/>
    <cellStyle name="Input 2 7 6 4" xfId="49271" xr:uid="{00000000-0005-0000-0000-0000284C0000}"/>
    <cellStyle name="Input 2 7 7" xfId="23876" xr:uid="{00000000-0005-0000-0000-0000294C0000}"/>
    <cellStyle name="Input 2 7 8" xfId="16743" xr:uid="{00000000-0005-0000-0000-00002A4C0000}"/>
    <cellStyle name="Input 2 8" xfId="2050" xr:uid="{00000000-0005-0000-0000-00002B4C0000}"/>
    <cellStyle name="Input 2 8 2" xfId="2051" xr:uid="{00000000-0005-0000-0000-00002C4C0000}"/>
    <cellStyle name="Input 2 8 2 2" xfId="3652" xr:uid="{00000000-0005-0000-0000-00002D4C0000}"/>
    <cellStyle name="Input 2 8 2 2 2" xfId="6275" xr:uid="{00000000-0005-0000-0000-00002E4C0000}"/>
    <cellStyle name="Input 2 8 2 2 2 2" xfId="13253" xr:uid="{00000000-0005-0000-0000-00002F4C0000}"/>
    <cellStyle name="Input 2 8 2 2 2 2 2" xfId="23941" xr:uid="{00000000-0005-0000-0000-0000304C0000}"/>
    <cellStyle name="Input 2 8 2 2 2 2 3" xfId="23940" xr:uid="{00000000-0005-0000-0000-0000314C0000}"/>
    <cellStyle name="Input 2 8 2 2 2 2 4" xfId="52758" xr:uid="{00000000-0005-0000-0000-0000324C0000}"/>
    <cellStyle name="Input 2 8 2 2 2 3" xfId="23942" xr:uid="{00000000-0005-0000-0000-0000334C0000}"/>
    <cellStyle name="Input 2 8 2 2 2 4" xfId="23939" xr:uid="{00000000-0005-0000-0000-0000344C0000}"/>
    <cellStyle name="Input 2 8 2 2 2 5" xfId="45790" xr:uid="{00000000-0005-0000-0000-0000354C0000}"/>
    <cellStyle name="Input 2 8 2 2 2 6" xfId="58354" xr:uid="{00000000-0005-0000-0000-0000364C0000}"/>
    <cellStyle name="Input 2 8 2 2 3" xfId="8019" xr:uid="{00000000-0005-0000-0000-0000374C0000}"/>
    <cellStyle name="Input 2 8 2 2 3 2" xfId="14995" xr:uid="{00000000-0005-0000-0000-0000384C0000}"/>
    <cellStyle name="Input 2 8 2 2 3 2 2" xfId="23945" xr:uid="{00000000-0005-0000-0000-0000394C0000}"/>
    <cellStyle name="Input 2 8 2 2 3 2 3" xfId="23944" xr:uid="{00000000-0005-0000-0000-00003A4C0000}"/>
    <cellStyle name="Input 2 8 2 2 3 2 4" xfId="54500" xr:uid="{00000000-0005-0000-0000-00003B4C0000}"/>
    <cellStyle name="Input 2 8 2 2 3 3" xfId="23946" xr:uid="{00000000-0005-0000-0000-00003C4C0000}"/>
    <cellStyle name="Input 2 8 2 2 3 4" xfId="23943" xr:uid="{00000000-0005-0000-0000-00003D4C0000}"/>
    <cellStyle name="Input 2 8 2 2 3 5" xfId="47532" xr:uid="{00000000-0005-0000-0000-00003E4C0000}"/>
    <cellStyle name="Input 2 8 2 2 3 6" xfId="60096" xr:uid="{00000000-0005-0000-0000-00003F4C0000}"/>
    <cellStyle name="Input 2 8 2 2 4" xfId="10640" xr:uid="{00000000-0005-0000-0000-0000404C0000}"/>
    <cellStyle name="Input 2 8 2 2 4 2" xfId="23948" xr:uid="{00000000-0005-0000-0000-0000414C0000}"/>
    <cellStyle name="Input 2 8 2 2 4 3" xfId="23947" xr:uid="{00000000-0005-0000-0000-0000424C0000}"/>
    <cellStyle name="Input 2 8 2 2 4 4" xfId="50145" xr:uid="{00000000-0005-0000-0000-0000434C0000}"/>
    <cellStyle name="Input 2 8 2 2 5" xfId="23938" xr:uid="{00000000-0005-0000-0000-0000444C0000}"/>
    <cellStyle name="Input 2 8 2 2 6" xfId="18560" xr:uid="{00000000-0005-0000-0000-0000454C0000}"/>
    <cellStyle name="Input 2 8 2 3" xfId="4530" xr:uid="{00000000-0005-0000-0000-0000464C0000}"/>
    <cellStyle name="Input 2 8 2 3 2" xfId="7146" xr:uid="{00000000-0005-0000-0000-0000474C0000}"/>
    <cellStyle name="Input 2 8 2 3 2 2" xfId="14124" xr:uid="{00000000-0005-0000-0000-0000484C0000}"/>
    <cellStyle name="Input 2 8 2 3 2 2 2" xfId="23952" xr:uid="{00000000-0005-0000-0000-0000494C0000}"/>
    <cellStyle name="Input 2 8 2 3 2 2 3" xfId="23951" xr:uid="{00000000-0005-0000-0000-00004A4C0000}"/>
    <cellStyle name="Input 2 8 2 3 2 2 4" xfId="53629" xr:uid="{00000000-0005-0000-0000-00004B4C0000}"/>
    <cellStyle name="Input 2 8 2 3 2 3" xfId="23953" xr:uid="{00000000-0005-0000-0000-00004C4C0000}"/>
    <cellStyle name="Input 2 8 2 3 2 4" xfId="23950" xr:uid="{00000000-0005-0000-0000-00004D4C0000}"/>
    <cellStyle name="Input 2 8 2 3 2 5" xfId="46661" xr:uid="{00000000-0005-0000-0000-00004E4C0000}"/>
    <cellStyle name="Input 2 8 2 3 2 6" xfId="59225" xr:uid="{00000000-0005-0000-0000-00004F4C0000}"/>
    <cellStyle name="Input 2 8 2 3 3" xfId="8897" xr:uid="{00000000-0005-0000-0000-0000504C0000}"/>
    <cellStyle name="Input 2 8 2 3 3 2" xfId="15866" xr:uid="{00000000-0005-0000-0000-0000514C0000}"/>
    <cellStyle name="Input 2 8 2 3 3 2 2" xfId="23956" xr:uid="{00000000-0005-0000-0000-0000524C0000}"/>
    <cellStyle name="Input 2 8 2 3 3 2 3" xfId="23955" xr:uid="{00000000-0005-0000-0000-0000534C0000}"/>
    <cellStyle name="Input 2 8 2 3 3 2 4" xfId="55371" xr:uid="{00000000-0005-0000-0000-0000544C0000}"/>
    <cellStyle name="Input 2 8 2 3 3 3" xfId="23957" xr:uid="{00000000-0005-0000-0000-0000554C0000}"/>
    <cellStyle name="Input 2 8 2 3 3 4" xfId="23954" xr:uid="{00000000-0005-0000-0000-0000564C0000}"/>
    <cellStyle name="Input 2 8 2 3 3 5" xfId="48403" xr:uid="{00000000-0005-0000-0000-0000574C0000}"/>
    <cellStyle name="Input 2 8 2 3 3 6" xfId="60967" xr:uid="{00000000-0005-0000-0000-0000584C0000}"/>
    <cellStyle name="Input 2 8 2 3 4" xfId="11511" xr:uid="{00000000-0005-0000-0000-0000594C0000}"/>
    <cellStyle name="Input 2 8 2 3 4 2" xfId="23959" xr:uid="{00000000-0005-0000-0000-00005A4C0000}"/>
    <cellStyle name="Input 2 8 2 3 4 3" xfId="23958" xr:uid="{00000000-0005-0000-0000-00005B4C0000}"/>
    <cellStyle name="Input 2 8 2 3 4 4" xfId="51016" xr:uid="{00000000-0005-0000-0000-00005C4C0000}"/>
    <cellStyle name="Input 2 8 2 3 5" xfId="23960" xr:uid="{00000000-0005-0000-0000-00005D4C0000}"/>
    <cellStyle name="Input 2 8 2 3 6" xfId="23949" xr:uid="{00000000-0005-0000-0000-00005E4C0000}"/>
    <cellStyle name="Input 2 8 2 3 7" xfId="44048" xr:uid="{00000000-0005-0000-0000-00005F4C0000}"/>
    <cellStyle name="Input 2 8 2 3 8" xfId="56612" xr:uid="{00000000-0005-0000-0000-0000604C0000}"/>
    <cellStyle name="Input 2 8 2 4" xfId="5401" xr:uid="{00000000-0005-0000-0000-0000614C0000}"/>
    <cellStyle name="Input 2 8 2 4 2" xfId="12382" xr:uid="{00000000-0005-0000-0000-0000624C0000}"/>
    <cellStyle name="Input 2 8 2 4 2 2" xfId="23963" xr:uid="{00000000-0005-0000-0000-0000634C0000}"/>
    <cellStyle name="Input 2 8 2 4 2 3" xfId="23962" xr:uid="{00000000-0005-0000-0000-0000644C0000}"/>
    <cellStyle name="Input 2 8 2 4 2 4" xfId="51887" xr:uid="{00000000-0005-0000-0000-0000654C0000}"/>
    <cellStyle name="Input 2 8 2 4 3" xfId="23964" xr:uid="{00000000-0005-0000-0000-0000664C0000}"/>
    <cellStyle name="Input 2 8 2 4 4" xfId="23961" xr:uid="{00000000-0005-0000-0000-0000674C0000}"/>
    <cellStyle name="Input 2 8 2 4 5" xfId="44919" xr:uid="{00000000-0005-0000-0000-0000684C0000}"/>
    <cellStyle name="Input 2 8 2 4 6" xfId="57483" xr:uid="{00000000-0005-0000-0000-0000694C0000}"/>
    <cellStyle name="Input 2 8 2 5" xfId="9768" xr:uid="{00000000-0005-0000-0000-00006A4C0000}"/>
    <cellStyle name="Input 2 8 2 5 2" xfId="23966" xr:uid="{00000000-0005-0000-0000-00006B4C0000}"/>
    <cellStyle name="Input 2 8 2 5 3" xfId="23965" xr:uid="{00000000-0005-0000-0000-00006C4C0000}"/>
    <cellStyle name="Input 2 8 2 5 4" xfId="49274" xr:uid="{00000000-0005-0000-0000-00006D4C0000}"/>
    <cellStyle name="Input 2 8 2 6" xfId="23937" xr:uid="{00000000-0005-0000-0000-00006E4C0000}"/>
    <cellStyle name="Input 2 8 2 7" xfId="16746" xr:uid="{00000000-0005-0000-0000-00006F4C0000}"/>
    <cellStyle name="Input 2 8 3" xfId="3651" xr:uid="{00000000-0005-0000-0000-0000704C0000}"/>
    <cellStyle name="Input 2 8 3 2" xfId="6274" xr:uid="{00000000-0005-0000-0000-0000714C0000}"/>
    <cellStyle name="Input 2 8 3 2 2" xfId="13252" xr:uid="{00000000-0005-0000-0000-0000724C0000}"/>
    <cellStyle name="Input 2 8 3 2 2 2" xfId="23970" xr:uid="{00000000-0005-0000-0000-0000734C0000}"/>
    <cellStyle name="Input 2 8 3 2 2 3" xfId="23969" xr:uid="{00000000-0005-0000-0000-0000744C0000}"/>
    <cellStyle name="Input 2 8 3 2 2 4" xfId="52757" xr:uid="{00000000-0005-0000-0000-0000754C0000}"/>
    <cellStyle name="Input 2 8 3 2 3" xfId="23971" xr:uid="{00000000-0005-0000-0000-0000764C0000}"/>
    <cellStyle name="Input 2 8 3 2 4" xfId="23968" xr:uid="{00000000-0005-0000-0000-0000774C0000}"/>
    <cellStyle name="Input 2 8 3 2 5" xfId="45789" xr:uid="{00000000-0005-0000-0000-0000784C0000}"/>
    <cellStyle name="Input 2 8 3 2 6" xfId="58353" xr:uid="{00000000-0005-0000-0000-0000794C0000}"/>
    <cellStyle name="Input 2 8 3 3" xfId="8018" xr:uid="{00000000-0005-0000-0000-00007A4C0000}"/>
    <cellStyle name="Input 2 8 3 3 2" xfId="14994" xr:uid="{00000000-0005-0000-0000-00007B4C0000}"/>
    <cellStyle name="Input 2 8 3 3 2 2" xfId="23974" xr:uid="{00000000-0005-0000-0000-00007C4C0000}"/>
    <cellStyle name="Input 2 8 3 3 2 3" xfId="23973" xr:uid="{00000000-0005-0000-0000-00007D4C0000}"/>
    <cellStyle name="Input 2 8 3 3 2 4" xfId="54499" xr:uid="{00000000-0005-0000-0000-00007E4C0000}"/>
    <cellStyle name="Input 2 8 3 3 3" xfId="23975" xr:uid="{00000000-0005-0000-0000-00007F4C0000}"/>
    <cellStyle name="Input 2 8 3 3 4" xfId="23972" xr:uid="{00000000-0005-0000-0000-0000804C0000}"/>
    <cellStyle name="Input 2 8 3 3 5" xfId="47531" xr:uid="{00000000-0005-0000-0000-0000814C0000}"/>
    <cellStyle name="Input 2 8 3 3 6" xfId="60095" xr:uid="{00000000-0005-0000-0000-0000824C0000}"/>
    <cellStyle name="Input 2 8 3 4" xfId="10639" xr:uid="{00000000-0005-0000-0000-0000834C0000}"/>
    <cellStyle name="Input 2 8 3 4 2" xfId="23977" xr:uid="{00000000-0005-0000-0000-0000844C0000}"/>
    <cellStyle name="Input 2 8 3 4 3" xfId="23976" xr:uid="{00000000-0005-0000-0000-0000854C0000}"/>
    <cellStyle name="Input 2 8 3 4 4" xfId="50144" xr:uid="{00000000-0005-0000-0000-0000864C0000}"/>
    <cellStyle name="Input 2 8 3 5" xfId="23967" xr:uid="{00000000-0005-0000-0000-0000874C0000}"/>
    <cellStyle name="Input 2 8 3 6" xfId="18559" xr:uid="{00000000-0005-0000-0000-0000884C0000}"/>
    <cellStyle name="Input 2 8 4" xfId="4529" xr:uid="{00000000-0005-0000-0000-0000894C0000}"/>
    <cellStyle name="Input 2 8 4 2" xfId="7145" xr:uid="{00000000-0005-0000-0000-00008A4C0000}"/>
    <cellStyle name="Input 2 8 4 2 2" xfId="14123" xr:uid="{00000000-0005-0000-0000-00008B4C0000}"/>
    <cellStyle name="Input 2 8 4 2 2 2" xfId="23981" xr:uid="{00000000-0005-0000-0000-00008C4C0000}"/>
    <cellStyle name="Input 2 8 4 2 2 3" xfId="23980" xr:uid="{00000000-0005-0000-0000-00008D4C0000}"/>
    <cellStyle name="Input 2 8 4 2 2 4" xfId="53628" xr:uid="{00000000-0005-0000-0000-00008E4C0000}"/>
    <cellStyle name="Input 2 8 4 2 3" xfId="23982" xr:uid="{00000000-0005-0000-0000-00008F4C0000}"/>
    <cellStyle name="Input 2 8 4 2 4" xfId="23979" xr:uid="{00000000-0005-0000-0000-0000904C0000}"/>
    <cellStyle name="Input 2 8 4 2 5" xfId="46660" xr:uid="{00000000-0005-0000-0000-0000914C0000}"/>
    <cellStyle name="Input 2 8 4 2 6" xfId="59224" xr:uid="{00000000-0005-0000-0000-0000924C0000}"/>
    <cellStyle name="Input 2 8 4 3" xfId="8896" xr:uid="{00000000-0005-0000-0000-0000934C0000}"/>
    <cellStyle name="Input 2 8 4 3 2" xfId="15865" xr:uid="{00000000-0005-0000-0000-0000944C0000}"/>
    <cellStyle name="Input 2 8 4 3 2 2" xfId="23985" xr:uid="{00000000-0005-0000-0000-0000954C0000}"/>
    <cellStyle name="Input 2 8 4 3 2 3" xfId="23984" xr:uid="{00000000-0005-0000-0000-0000964C0000}"/>
    <cellStyle name="Input 2 8 4 3 2 4" xfId="55370" xr:uid="{00000000-0005-0000-0000-0000974C0000}"/>
    <cellStyle name="Input 2 8 4 3 3" xfId="23986" xr:uid="{00000000-0005-0000-0000-0000984C0000}"/>
    <cellStyle name="Input 2 8 4 3 4" xfId="23983" xr:uid="{00000000-0005-0000-0000-0000994C0000}"/>
    <cellStyle name="Input 2 8 4 3 5" xfId="48402" xr:uid="{00000000-0005-0000-0000-00009A4C0000}"/>
    <cellStyle name="Input 2 8 4 3 6" xfId="60966" xr:uid="{00000000-0005-0000-0000-00009B4C0000}"/>
    <cellStyle name="Input 2 8 4 4" xfId="11510" xr:uid="{00000000-0005-0000-0000-00009C4C0000}"/>
    <cellStyle name="Input 2 8 4 4 2" xfId="23988" xr:uid="{00000000-0005-0000-0000-00009D4C0000}"/>
    <cellStyle name="Input 2 8 4 4 3" xfId="23987" xr:uid="{00000000-0005-0000-0000-00009E4C0000}"/>
    <cellStyle name="Input 2 8 4 4 4" xfId="51015" xr:uid="{00000000-0005-0000-0000-00009F4C0000}"/>
    <cellStyle name="Input 2 8 4 5" xfId="23989" xr:uid="{00000000-0005-0000-0000-0000A04C0000}"/>
    <cellStyle name="Input 2 8 4 6" xfId="23978" xr:uid="{00000000-0005-0000-0000-0000A14C0000}"/>
    <cellStyle name="Input 2 8 4 7" xfId="44047" xr:uid="{00000000-0005-0000-0000-0000A24C0000}"/>
    <cellStyle name="Input 2 8 4 8" xfId="56611" xr:uid="{00000000-0005-0000-0000-0000A34C0000}"/>
    <cellStyle name="Input 2 8 5" xfId="5400" xr:uid="{00000000-0005-0000-0000-0000A44C0000}"/>
    <cellStyle name="Input 2 8 5 2" xfId="12381" xr:uid="{00000000-0005-0000-0000-0000A54C0000}"/>
    <cellStyle name="Input 2 8 5 2 2" xfId="23992" xr:uid="{00000000-0005-0000-0000-0000A64C0000}"/>
    <cellStyle name="Input 2 8 5 2 3" xfId="23991" xr:uid="{00000000-0005-0000-0000-0000A74C0000}"/>
    <cellStyle name="Input 2 8 5 2 4" xfId="51886" xr:uid="{00000000-0005-0000-0000-0000A84C0000}"/>
    <cellStyle name="Input 2 8 5 3" xfId="23993" xr:uid="{00000000-0005-0000-0000-0000A94C0000}"/>
    <cellStyle name="Input 2 8 5 4" xfId="23990" xr:uid="{00000000-0005-0000-0000-0000AA4C0000}"/>
    <cellStyle name="Input 2 8 5 5" xfId="44918" xr:uid="{00000000-0005-0000-0000-0000AB4C0000}"/>
    <cellStyle name="Input 2 8 5 6" xfId="57482" xr:uid="{00000000-0005-0000-0000-0000AC4C0000}"/>
    <cellStyle name="Input 2 8 6" xfId="9767" xr:uid="{00000000-0005-0000-0000-0000AD4C0000}"/>
    <cellStyle name="Input 2 8 6 2" xfId="23995" xr:uid="{00000000-0005-0000-0000-0000AE4C0000}"/>
    <cellStyle name="Input 2 8 6 3" xfId="23994" xr:uid="{00000000-0005-0000-0000-0000AF4C0000}"/>
    <cellStyle name="Input 2 8 6 4" xfId="49273" xr:uid="{00000000-0005-0000-0000-0000B04C0000}"/>
    <cellStyle name="Input 2 8 7" xfId="23936" xr:uid="{00000000-0005-0000-0000-0000B14C0000}"/>
    <cellStyle name="Input 2 8 8" xfId="16745" xr:uid="{00000000-0005-0000-0000-0000B24C0000}"/>
    <cellStyle name="Input 2 9" xfId="2052" xr:uid="{00000000-0005-0000-0000-0000B34C0000}"/>
    <cellStyle name="Input 2 9 2" xfId="2053" xr:uid="{00000000-0005-0000-0000-0000B44C0000}"/>
    <cellStyle name="Input 2 9 2 2" xfId="3654" xr:uid="{00000000-0005-0000-0000-0000B54C0000}"/>
    <cellStyle name="Input 2 9 2 2 2" xfId="6277" xr:uid="{00000000-0005-0000-0000-0000B64C0000}"/>
    <cellStyle name="Input 2 9 2 2 2 2" xfId="13255" xr:uid="{00000000-0005-0000-0000-0000B74C0000}"/>
    <cellStyle name="Input 2 9 2 2 2 2 2" xfId="24001" xr:uid="{00000000-0005-0000-0000-0000B84C0000}"/>
    <cellStyle name="Input 2 9 2 2 2 2 3" xfId="24000" xr:uid="{00000000-0005-0000-0000-0000B94C0000}"/>
    <cellStyle name="Input 2 9 2 2 2 2 4" xfId="52760" xr:uid="{00000000-0005-0000-0000-0000BA4C0000}"/>
    <cellStyle name="Input 2 9 2 2 2 3" xfId="24002" xr:uid="{00000000-0005-0000-0000-0000BB4C0000}"/>
    <cellStyle name="Input 2 9 2 2 2 4" xfId="23999" xr:uid="{00000000-0005-0000-0000-0000BC4C0000}"/>
    <cellStyle name="Input 2 9 2 2 2 5" xfId="45792" xr:uid="{00000000-0005-0000-0000-0000BD4C0000}"/>
    <cellStyle name="Input 2 9 2 2 2 6" xfId="58356" xr:uid="{00000000-0005-0000-0000-0000BE4C0000}"/>
    <cellStyle name="Input 2 9 2 2 3" xfId="8021" xr:uid="{00000000-0005-0000-0000-0000BF4C0000}"/>
    <cellStyle name="Input 2 9 2 2 3 2" xfId="14997" xr:uid="{00000000-0005-0000-0000-0000C04C0000}"/>
    <cellStyle name="Input 2 9 2 2 3 2 2" xfId="24005" xr:uid="{00000000-0005-0000-0000-0000C14C0000}"/>
    <cellStyle name="Input 2 9 2 2 3 2 3" xfId="24004" xr:uid="{00000000-0005-0000-0000-0000C24C0000}"/>
    <cellStyle name="Input 2 9 2 2 3 2 4" xfId="54502" xr:uid="{00000000-0005-0000-0000-0000C34C0000}"/>
    <cellStyle name="Input 2 9 2 2 3 3" xfId="24006" xr:uid="{00000000-0005-0000-0000-0000C44C0000}"/>
    <cellStyle name="Input 2 9 2 2 3 4" xfId="24003" xr:uid="{00000000-0005-0000-0000-0000C54C0000}"/>
    <cellStyle name="Input 2 9 2 2 3 5" xfId="47534" xr:uid="{00000000-0005-0000-0000-0000C64C0000}"/>
    <cellStyle name="Input 2 9 2 2 3 6" xfId="60098" xr:uid="{00000000-0005-0000-0000-0000C74C0000}"/>
    <cellStyle name="Input 2 9 2 2 4" xfId="10642" xr:uid="{00000000-0005-0000-0000-0000C84C0000}"/>
    <cellStyle name="Input 2 9 2 2 4 2" xfId="24008" xr:uid="{00000000-0005-0000-0000-0000C94C0000}"/>
    <cellStyle name="Input 2 9 2 2 4 3" xfId="24007" xr:uid="{00000000-0005-0000-0000-0000CA4C0000}"/>
    <cellStyle name="Input 2 9 2 2 4 4" xfId="50147" xr:uid="{00000000-0005-0000-0000-0000CB4C0000}"/>
    <cellStyle name="Input 2 9 2 2 5" xfId="23998" xr:uid="{00000000-0005-0000-0000-0000CC4C0000}"/>
    <cellStyle name="Input 2 9 2 2 6" xfId="18563" xr:uid="{00000000-0005-0000-0000-0000CD4C0000}"/>
    <cellStyle name="Input 2 9 2 3" xfId="4532" xr:uid="{00000000-0005-0000-0000-0000CE4C0000}"/>
    <cellStyle name="Input 2 9 2 3 2" xfId="7148" xr:uid="{00000000-0005-0000-0000-0000CF4C0000}"/>
    <cellStyle name="Input 2 9 2 3 2 2" xfId="14126" xr:uid="{00000000-0005-0000-0000-0000D04C0000}"/>
    <cellStyle name="Input 2 9 2 3 2 2 2" xfId="24012" xr:uid="{00000000-0005-0000-0000-0000D14C0000}"/>
    <cellStyle name="Input 2 9 2 3 2 2 3" xfId="24011" xr:uid="{00000000-0005-0000-0000-0000D24C0000}"/>
    <cellStyle name="Input 2 9 2 3 2 2 4" xfId="53631" xr:uid="{00000000-0005-0000-0000-0000D34C0000}"/>
    <cellStyle name="Input 2 9 2 3 2 3" xfId="24013" xr:uid="{00000000-0005-0000-0000-0000D44C0000}"/>
    <cellStyle name="Input 2 9 2 3 2 4" xfId="24010" xr:uid="{00000000-0005-0000-0000-0000D54C0000}"/>
    <cellStyle name="Input 2 9 2 3 2 5" xfId="46663" xr:uid="{00000000-0005-0000-0000-0000D64C0000}"/>
    <cellStyle name="Input 2 9 2 3 2 6" xfId="59227" xr:uid="{00000000-0005-0000-0000-0000D74C0000}"/>
    <cellStyle name="Input 2 9 2 3 3" xfId="8899" xr:uid="{00000000-0005-0000-0000-0000D84C0000}"/>
    <cellStyle name="Input 2 9 2 3 3 2" xfId="15868" xr:uid="{00000000-0005-0000-0000-0000D94C0000}"/>
    <cellStyle name="Input 2 9 2 3 3 2 2" xfId="24016" xr:uid="{00000000-0005-0000-0000-0000DA4C0000}"/>
    <cellStyle name="Input 2 9 2 3 3 2 3" xfId="24015" xr:uid="{00000000-0005-0000-0000-0000DB4C0000}"/>
    <cellStyle name="Input 2 9 2 3 3 2 4" xfId="55373" xr:uid="{00000000-0005-0000-0000-0000DC4C0000}"/>
    <cellStyle name="Input 2 9 2 3 3 3" xfId="24017" xr:uid="{00000000-0005-0000-0000-0000DD4C0000}"/>
    <cellStyle name="Input 2 9 2 3 3 4" xfId="24014" xr:uid="{00000000-0005-0000-0000-0000DE4C0000}"/>
    <cellStyle name="Input 2 9 2 3 3 5" xfId="48405" xr:uid="{00000000-0005-0000-0000-0000DF4C0000}"/>
    <cellStyle name="Input 2 9 2 3 3 6" xfId="60969" xr:uid="{00000000-0005-0000-0000-0000E04C0000}"/>
    <cellStyle name="Input 2 9 2 3 4" xfId="11513" xr:uid="{00000000-0005-0000-0000-0000E14C0000}"/>
    <cellStyle name="Input 2 9 2 3 4 2" xfId="24019" xr:uid="{00000000-0005-0000-0000-0000E24C0000}"/>
    <cellStyle name="Input 2 9 2 3 4 3" xfId="24018" xr:uid="{00000000-0005-0000-0000-0000E34C0000}"/>
    <cellStyle name="Input 2 9 2 3 4 4" xfId="51018" xr:uid="{00000000-0005-0000-0000-0000E44C0000}"/>
    <cellStyle name="Input 2 9 2 3 5" xfId="24020" xr:uid="{00000000-0005-0000-0000-0000E54C0000}"/>
    <cellStyle name="Input 2 9 2 3 6" xfId="24009" xr:uid="{00000000-0005-0000-0000-0000E64C0000}"/>
    <cellStyle name="Input 2 9 2 3 7" xfId="44050" xr:uid="{00000000-0005-0000-0000-0000E74C0000}"/>
    <cellStyle name="Input 2 9 2 3 8" xfId="56614" xr:uid="{00000000-0005-0000-0000-0000E84C0000}"/>
    <cellStyle name="Input 2 9 2 4" xfId="5403" xr:uid="{00000000-0005-0000-0000-0000E94C0000}"/>
    <cellStyle name="Input 2 9 2 4 2" xfId="12384" xr:uid="{00000000-0005-0000-0000-0000EA4C0000}"/>
    <cellStyle name="Input 2 9 2 4 2 2" xfId="24023" xr:uid="{00000000-0005-0000-0000-0000EB4C0000}"/>
    <cellStyle name="Input 2 9 2 4 2 3" xfId="24022" xr:uid="{00000000-0005-0000-0000-0000EC4C0000}"/>
    <cellStyle name="Input 2 9 2 4 2 4" xfId="51889" xr:uid="{00000000-0005-0000-0000-0000ED4C0000}"/>
    <cellStyle name="Input 2 9 2 4 3" xfId="24024" xr:uid="{00000000-0005-0000-0000-0000EE4C0000}"/>
    <cellStyle name="Input 2 9 2 4 4" xfId="24021" xr:uid="{00000000-0005-0000-0000-0000EF4C0000}"/>
    <cellStyle name="Input 2 9 2 4 5" xfId="44921" xr:uid="{00000000-0005-0000-0000-0000F04C0000}"/>
    <cellStyle name="Input 2 9 2 4 6" xfId="57485" xr:uid="{00000000-0005-0000-0000-0000F14C0000}"/>
    <cellStyle name="Input 2 9 2 5" xfId="9770" xr:uid="{00000000-0005-0000-0000-0000F24C0000}"/>
    <cellStyle name="Input 2 9 2 5 2" xfId="24026" xr:uid="{00000000-0005-0000-0000-0000F34C0000}"/>
    <cellStyle name="Input 2 9 2 5 3" xfId="24025" xr:uid="{00000000-0005-0000-0000-0000F44C0000}"/>
    <cellStyle name="Input 2 9 2 5 4" xfId="49276" xr:uid="{00000000-0005-0000-0000-0000F54C0000}"/>
    <cellStyle name="Input 2 9 2 6" xfId="23997" xr:uid="{00000000-0005-0000-0000-0000F64C0000}"/>
    <cellStyle name="Input 2 9 2 7" xfId="16748" xr:uid="{00000000-0005-0000-0000-0000F74C0000}"/>
    <cellStyle name="Input 2 9 3" xfId="3653" xr:uid="{00000000-0005-0000-0000-0000F84C0000}"/>
    <cellStyle name="Input 2 9 3 2" xfId="6276" xr:uid="{00000000-0005-0000-0000-0000F94C0000}"/>
    <cellStyle name="Input 2 9 3 2 2" xfId="13254" xr:uid="{00000000-0005-0000-0000-0000FA4C0000}"/>
    <cellStyle name="Input 2 9 3 2 2 2" xfId="24030" xr:uid="{00000000-0005-0000-0000-0000FB4C0000}"/>
    <cellStyle name="Input 2 9 3 2 2 3" xfId="24029" xr:uid="{00000000-0005-0000-0000-0000FC4C0000}"/>
    <cellStyle name="Input 2 9 3 2 2 4" xfId="52759" xr:uid="{00000000-0005-0000-0000-0000FD4C0000}"/>
    <cellStyle name="Input 2 9 3 2 3" xfId="24031" xr:uid="{00000000-0005-0000-0000-0000FE4C0000}"/>
    <cellStyle name="Input 2 9 3 2 4" xfId="24028" xr:uid="{00000000-0005-0000-0000-0000FF4C0000}"/>
    <cellStyle name="Input 2 9 3 2 5" xfId="45791" xr:uid="{00000000-0005-0000-0000-0000004D0000}"/>
    <cellStyle name="Input 2 9 3 2 6" xfId="58355" xr:uid="{00000000-0005-0000-0000-0000014D0000}"/>
    <cellStyle name="Input 2 9 3 3" xfId="8020" xr:uid="{00000000-0005-0000-0000-0000024D0000}"/>
    <cellStyle name="Input 2 9 3 3 2" xfId="14996" xr:uid="{00000000-0005-0000-0000-0000034D0000}"/>
    <cellStyle name="Input 2 9 3 3 2 2" xfId="24034" xr:uid="{00000000-0005-0000-0000-0000044D0000}"/>
    <cellStyle name="Input 2 9 3 3 2 3" xfId="24033" xr:uid="{00000000-0005-0000-0000-0000054D0000}"/>
    <cellStyle name="Input 2 9 3 3 2 4" xfId="54501" xr:uid="{00000000-0005-0000-0000-0000064D0000}"/>
    <cellStyle name="Input 2 9 3 3 3" xfId="24035" xr:uid="{00000000-0005-0000-0000-0000074D0000}"/>
    <cellStyle name="Input 2 9 3 3 4" xfId="24032" xr:uid="{00000000-0005-0000-0000-0000084D0000}"/>
    <cellStyle name="Input 2 9 3 3 5" xfId="47533" xr:uid="{00000000-0005-0000-0000-0000094D0000}"/>
    <cellStyle name="Input 2 9 3 3 6" xfId="60097" xr:uid="{00000000-0005-0000-0000-00000A4D0000}"/>
    <cellStyle name="Input 2 9 3 4" xfId="10641" xr:uid="{00000000-0005-0000-0000-00000B4D0000}"/>
    <cellStyle name="Input 2 9 3 4 2" xfId="24037" xr:uid="{00000000-0005-0000-0000-00000C4D0000}"/>
    <cellStyle name="Input 2 9 3 4 3" xfId="24036" xr:uid="{00000000-0005-0000-0000-00000D4D0000}"/>
    <cellStyle name="Input 2 9 3 4 4" xfId="50146" xr:uid="{00000000-0005-0000-0000-00000E4D0000}"/>
    <cellStyle name="Input 2 9 3 5" xfId="24027" xr:uid="{00000000-0005-0000-0000-00000F4D0000}"/>
    <cellStyle name="Input 2 9 3 6" xfId="18570" xr:uid="{00000000-0005-0000-0000-0000104D0000}"/>
    <cellStyle name="Input 2 9 4" xfId="4531" xr:uid="{00000000-0005-0000-0000-0000114D0000}"/>
    <cellStyle name="Input 2 9 4 2" xfId="7147" xr:uid="{00000000-0005-0000-0000-0000124D0000}"/>
    <cellStyle name="Input 2 9 4 2 2" xfId="14125" xr:uid="{00000000-0005-0000-0000-0000134D0000}"/>
    <cellStyle name="Input 2 9 4 2 2 2" xfId="24041" xr:uid="{00000000-0005-0000-0000-0000144D0000}"/>
    <cellStyle name="Input 2 9 4 2 2 3" xfId="24040" xr:uid="{00000000-0005-0000-0000-0000154D0000}"/>
    <cellStyle name="Input 2 9 4 2 2 4" xfId="53630" xr:uid="{00000000-0005-0000-0000-0000164D0000}"/>
    <cellStyle name="Input 2 9 4 2 3" xfId="24042" xr:uid="{00000000-0005-0000-0000-0000174D0000}"/>
    <cellStyle name="Input 2 9 4 2 4" xfId="24039" xr:uid="{00000000-0005-0000-0000-0000184D0000}"/>
    <cellStyle name="Input 2 9 4 2 5" xfId="46662" xr:uid="{00000000-0005-0000-0000-0000194D0000}"/>
    <cellStyle name="Input 2 9 4 2 6" xfId="59226" xr:uid="{00000000-0005-0000-0000-00001A4D0000}"/>
    <cellStyle name="Input 2 9 4 3" xfId="8898" xr:uid="{00000000-0005-0000-0000-00001B4D0000}"/>
    <cellStyle name="Input 2 9 4 3 2" xfId="15867" xr:uid="{00000000-0005-0000-0000-00001C4D0000}"/>
    <cellStyle name="Input 2 9 4 3 2 2" xfId="24045" xr:uid="{00000000-0005-0000-0000-00001D4D0000}"/>
    <cellStyle name="Input 2 9 4 3 2 3" xfId="24044" xr:uid="{00000000-0005-0000-0000-00001E4D0000}"/>
    <cellStyle name="Input 2 9 4 3 2 4" xfId="55372" xr:uid="{00000000-0005-0000-0000-00001F4D0000}"/>
    <cellStyle name="Input 2 9 4 3 3" xfId="24046" xr:uid="{00000000-0005-0000-0000-0000204D0000}"/>
    <cellStyle name="Input 2 9 4 3 4" xfId="24043" xr:uid="{00000000-0005-0000-0000-0000214D0000}"/>
    <cellStyle name="Input 2 9 4 3 5" xfId="48404" xr:uid="{00000000-0005-0000-0000-0000224D0000}"/>
    <cellStyle name="Input 2 9 4 3 6" xfId="60968" xr:uid="{00000000-0005-0000-0000-0000234D0000}"/>
    <cellStyle name="Input 2 9 4 4" xfId="11512" xr:uid="{00000000-0005-0000-0000-0000244D0000}"/>
    <cellStyle name="Input 2 9 4 4 2" xfId="24048" xr:uid="{00000000-0005-0000-0000-0000254D0000}"/>
    <cellStyle name="Input 2 9 4 4 3" xfId="24047" xr:uid="{00000000-0005-0000-0000-0000264D0000}"/>
    <cellStyle name="Input 2 9 4 4 4" xfId="51017" xr:uid="{00000000-0005-0000-0000-0000274D0000}"/>
    <cellStyle name="Input 2 9 4 5" xfId="24049" xr:uid="{00000000-0005-0000-0000-0000284D0000}"/>
    <cellStyle name="Input 2 9 4 6" xfId="24038" xr:uid="{00000000-0005-0000-0000-0000294D0000}"/>
    <cellStyle name="Input 2 9 4 7" xfId="44049" xr:uid="{00000000-0005-0000-0000-00002A4D0000}"/>
    <cellStyle name="Input 2 9 4 8" xfId="56613" xr:uid="{00000000-0005-0000-0000-00002B4D0000}"/>
    <cellStyle name="Input 2 9 5" xfId="5402" xr:uid="{00000000-0005-0000-0000-00002C4D0000}"/>
    <cellStyle name="Input 2 9 5 2" xfId="12383" xr:uid="{00000000-0005-0000-0000-00002D4D0000}"/>
    <cellStyle name="Input 2 9 5 2 2" xfId="24052" xr:uid="{00000000-0005-0000-0000-00002E4D0000}"/>
    <cellStyle name="Input 2 9 5 2 3" xfId="24051" xr:uid="{00000000-0005-0000-0000-00002F4D0000}"/>
    <cellStyle name="Input 2 9 5 2 4" xfId="51888" xr:uid="{00000000-0005-0000-0000-0000304D0000}"/>
    <cellStyle name="Input 2 9 5 3" xfId="24053" xr:uid="{00000000-0005-0000-0000-0000314D0000}"/>
    <cellStyle name="Input 2 9 5 4" xfId="24050" xr:uid="{00000000-0005-0000-0000-0000324D0000}"/>
    <cellStyle name="Input 2 9 5 5" xfId="44920" xr:uid="{00000000-0005-0000-0000-0000334D0000}"/>
    <cellStyle name="Input 2 9 5 6" xfId="57484" xr:uid="{00000000-0005-0000-0000-0000344D0000}"/>
    <cellStyle name="Input 2 9 6" xfId="9769" xr:uid="{00000000-0005-0000-0000-0000354D0000}"/>
    <cellStyle name="Input 2 9 6 2" xfId="24055" xr:uid="{00000000-0005-0000-0000-0000364D0000}"/>
    <cellStyle name="Input 2 9 6 3" xfId="24054" xr:uid="{00000000-0005-0000-0000-0000374D0000}"/>
    <cellStyle name="Input 2 9 6 4" xfId="49275" xr:uid="{00000000-0005-0000-0000-0000384D0000}"/>
    <cellStyle name="Input 2 9 7" xfId="23996" xr:uid="{00000000-0005-0000-0000-0000394D0000}"/>
    <cellStyle name="Input 2 9 8" xfId="16747" xr:uid="{00000000-0005-0000-0000-00003A4D0000}"/>
    <cellStyle name="Input 3" xfId="2054" xr:uid="{00000000-0005-0000-0000-00003B4D0000}"/>
    <cellStyle name="Input 3 10" xfId="2055" xr:uid="{00000000-0005-0000-0000-00003C4D0000}"/>
    <cellStyle name="Input 3 10 2" xfId="3656" xr:uid="{00000000-0005-0000-0000-00003D4D0000}"/>
    <cellStyle name="Input 3 10 2 2" xfId="6279" xr:uid="{00000000-0005-0000-0000-00003E4D0000}"/>
    <cellStyle name="Input 3 10 2 2 2" xfId="13257" xr:uid="{00000000-0005-0000-0000-00003F4D0000}"/>
    <cellStyle name="Input 3 10 2 2 2 2" xfId="24061" xr:uid="{00000000-0005-0000-0000-0000404D0000}"/>
    <cellStyle name="Input 3 10 2 2 2 3" xfId="24060" xr:uid="{00000000-0005-0000-0000-0000414D0000}"/>
    <cellStyle name="Input 3 10 2 2 2 4" xfId="52762" xr:uid="{00000000-0005-0000-0000-0000424D0000}"/>
    <cellStyle name="Input 3 10 2 2 3" xfId="24062" xr:uid="{00000000-0005-0000-0000-0000434D0000}"/>
    <cellStyle name="Input 3 10 2 2 4" xfId="24059" xr:uid="{00000000-0005-0000-0000-0000444D0000}"/>
    <cellStyle name="Input 3 10 2 2 5" xfId="45794" xr:uid="{00000000-0005-0000-0000-0000454D0000}"/>
    <cellStyle name="Input 3 10 2 2 6" xfId="58358" xr:uid="{00000000-0005-0000-0000-0000464D0000}"/>
    <cellStyle name="Input 3 10 2 3" xfId="8023" xr:uid="{00000000-0005-0000-0000-0000474D0000}"/>
    <cellStyle name="Input 3 10 2 3 2" xfId="14999" xr:uid="{00000000-0005-0000-0000-0000484D0000}"/>
    <cellStyle name="Input 3 10 2 3 2 2" xfId="24065" xr:uid="{00000000-0005-0000-0000-0000494D0000}"/>
    <cellStyle name="Input 3 10 2 3 2 3" xfId="24064" xr:uid="{00000000-0005-0000-0000-00004A4D0000}"/>
    <cellStyle name="Input 3 10 2 3 2 4" xfId="54504" xr:uid="{00000000-0005-0000-0000-00004B4D0000}"/>
    <cellStyle name="Input 3 10 2 3 3" xfId="24066" xr:uid="{00000000-0005-0000-0000-00004C4D0000}"/>
    <cellStyle name="Input 3 10 2 3 4" xfId="24063" xr:uid="{00000000-0005-0000-0000-00004D4D0000}"/>
    <cellStyle name="Input 3 10 2 3 5" xfId="47536" xr:uid="{00000000-0005-0000-0000-00004E4D0000}"/>
    <cellStyle name="Input 3 10 2 3 6" xfId="60100" xr:uid="{00000000-0005-0000-0000-00004F4D0000}"/>
    <cellStyle name="Input 3 10 2 4" xfId="10644" xr:uid="{00000000-0005-0000-0000-0000504D0000}"/>
    <cellStyle name="Input 3 10 2 4 2" xfId="24068" xr:uid="{00000000-0005-0000-0000-0000514D0000}"/>
    <cellStyle name="Input 3 10 2 4 3" xfId="24067" xr:uid="{00000000-0005-0000-0000-0000524D0000}"/>
    <cellStyle name="Input 3 10 2 4 4" xfId="50149" xr:uid="{00000000-0005-0000-0000-0000534D0000}"/>
    <cellStyle name="Input 3 10 2 5" xfId="24058" xr:uid="{00000000-0005-0000-0000-0000544D0000}"/>
    <cellStyle name="Input 3 10 2 6" xfId="18566" xr:uid="{00000000-0005-0000-0000-0000554D0000}"/>
    <cellStyle name="Input 3 10 3" xfId="4534" xr:uid="{00000000-0005-0000-0000-0000564D0000}"/>
    <cellStyle name="Input 3 10 3 2" xfId="7150" xr:uid="{00000000-0005-0000-0000-0000574D0000}"/>
    <cellStyle name="Input 3 10 3 2 2" xfId="14128" xr:uid="{00000000-0005-0000-0000-0000584D0000}"/>
    <cellStyle name="Input 3 10 3 2 2 2" xfId="24072" xr:uid="{00000000-0005-0000-0000-0000594D0000}"/>
    <cellStyle name="Input 3 10 3 2 2 3" xfId="24071" xr:uid="{00000000-0005-0000-0000-00005A4D0000}"/>
    <cellStyle name="Input 3 10 3 2 2 4" xfId="53633" xr:uid="{00000000-0005-0000-0000-00005B4D0000}"/>
    <cellStyle name="Input 3 10 3 2 3" xfId="24073" xr:uid="{00000000-0005-0000-0000-00005C4D0000}"/>
    <cellStyle name="Input 3 10 3 2 4" xfId="24070" xr:uid="{00000000-0005-0000-0000-00005D4D0000}"/>
    <cellStyle name="Input 3 10 3 2 5" xfId="46665" xr:uid="{00000000-0005-0000-0000-00005E4D0000}"/>
    <cellStyle name="Input 3 10 3 2 6" xfId="59229" xr:uid="{00000000-0005-0000-0000-00005F4D0000}"/>
    <cellStyle name="Input 3 10 3 3" xfId="8901" xr:uid="{00000000-0005-0000-0000-0000604D0000}"/>
    <cellStyle name="Input 3 10 3 3 2" xfId="15870" xr:uid="{00000000-0005-0000-0000-0000614D0000}"/>
    <cellStyle name="Input 3 10 3 3 2 2" xfId="24076" xr:uid="{00000000-0005-0000-0000-0000624D0000}"/>
    <cellStyle name="Input 3 10 3 3 2 3" xfId="24075" xr:uid="{00000000-0005-0000-0000-0000634D0000}"/>
    <cellStyle name="Input 3 10 3 3 2 4" xfId="55375" xr:uid="{00000000-0005-0000-0000-0000644D0000}"/>
    <cellStyle name="Input 3 10 3 3 3" xfId="24077" xr:uid="{00000000-0005-0000-0000-0000654D0000}"/>
    <cellStyle name="Input 3 10 3 3 4" xfId="24074" xr:uid="{00000000-0005-0000-0000-0000664D0000}"/>
    <cellStyle name="Input 3 10 3 3 5" xfId="48407" xr:uid="{00000000-0005-0000-0000-0000674D0000}"/>
    <cellStyle name="Input 3 10 3 3 6" xfId="60971" xr:uid="{00000000-0005-0000-0000-0000684D0000}"/>
    <cellStyle name="Input 3 10 3 4" xfId="11515" xr:uid="{00000000-0005-0000-0000-0000694D0000}"/>
    <cellStyle name="Input 3 10 3 4 2" xfId="24079" xr:uid="{00000000-0005-0000-0000-00006A4D0000}"/>
    <cellStyle name="Input 3 10 3 4 3" xfId="24078" xr:uid="{00000000-0005-0000-0000-00006B4D0000}"/>
    <cellStyle name="Input 3 10 3 4 4" xfId="51020" xr:uid="{00000000-0005-0000-0000-00006C4D0000}"/>
    <cellStyle name="Input 3 10 3 5" xfId="24080" xr:uid="{00000000-0005-0000-0000-00006D4D0000}"/>
    <cellStyle name="Input 3 10 3 6" xfId="24069" xr:uid="{00000000-0005-0000-0000-00006E4D0000}"/>
    <cellStyle name="Input 3 10 3 7" xfId="44052" xr:uid="{00000000-0005-0000-0000-00006F4D0000}"/>
    <cellStyle name="Input 3 10 3 8" xfId="56616" xr:uid="{00000000-0005-0000-0000-0000704D0000}"/>
    <cellStyle name="Input 3 10 4" xfId="5405" xr:uid="{00000000-0005-0000-0000-0000714D0000}"/>
    <cellStyle name="Input 3 10 4 2" xfId="12386" xr:uid="{00000000-0005-0000-0000-0000724D0000}"/>
    <cellStyle name="Input 3 10 4 2 2" xfId="24083" xr:uid="{00000000-0005-0000-0000-0000734D0000}"/>
    <cellStyle name="Input 3 10 4 2 3" xfId="24082" xr:uid="{00000000-0005-0000-0000-0000744D0000}"/>
    <cellStyle name="Input 3 10 4 2 4" xfId="51891" xr:uid="{00000000-0005-0000-0000-0000754D0000}"/>
    <cellStyle name="Input 3 10 4 3" xfId="24084" xr:uid="{00000000-0005-0000-0000-0000764D0000}"/>
    <cellStyle name="Input 3 10 4 4" xfId="24081" xr:uid="{00000000-0005-0000-0000-0000774D0000}"/>
    <cellStyle name="Input 3 10 4 5" xfId="44923" xr:uid="{00000000-0005-0000-0000-0000784D0000}"/>
    <cellStyle name="Input 3 10 4 6" xfId="57487" xr:uid="{00000000-0005-0000-0000-0000794D0000}"/>
    <cellStyle name="Input 3 10 5" xfId="9772" xr:uid="{00000000-0005-0000-0000-00007A4D0000}"/>
    <cellStyle name="Input 3 10 5 2" xfId="24086" xr:uid="{00000000-0005-0000-0000-00007B4D0000}"/>
    <cellStyle name="Input 3 10 5 3" xfId="24085" xr:uid="{00000000-0005-0000-0000-00007C4D0000}"/>
    <cellStyle name="Input 3 10 5 4" xfId="49278" xr:uid="{00000000-0005-0000-0000-00007D4D0000}"/>
    <cellStyle name="Input 3 10 6" xfId="24057" xr:uid="{00000000-0005-0000-0000-00007E4D0000}"/>
    <cellStyle name="Input 3 10 7" xfId="16750" xr:uid="{00000000-0005-0000-0000-00007F4D0000}"/>
    <cellStyle name="Input 3 11" xfId="3655" xr:uid="{00000000-0005-0000-0000-0000804D0000}"/>
    <cellStyle name="Input 3 11 2" xfId="6278" xr:uid="{00000000-0005-0000-0000-0000814D0000}"/>
    <cellStyle name="Input 3 11 2 2" xfId="13256" xr:uid="{00000000-0005-0000-0000-0000824D0000}"/>
    <cellStyle name="Input 3 11 2 2 2" xfId="24090" xr:uid="{00000000-0005-0000-0000-0000834D0000}"/>
    <cellStyle name="Input 3 11 2 2 3" xfId="24089" xr:uid="{00000000-0005-0000-0000-0000844D0000}"/>
    <cellStyle name="Input 3 11 2 2 4" xfId="52761" xr:uid="{00000000-0005-0000-0000-0000854D0000}"/>
    <cellStyle name="Input 3 11 2 3" xfId="24091" xr:uid="{00000000-0005-0000-0000-0000864D0000}"/>
    <cellStyle name="Input 3 11 2 4" xfId="24088" xr:uid="{00000000-0005-0000-0000-0000874D0000}"/>
    <cellStyle name="Input 3 11 2 5" xfId="45793" xr:uid="{00000000-0005-0000-0000-0000884D0000}"/>
    <cellStyle name="Input 3 11 2 6" xfId="58357" xr:uid="{00000000-0005-0000-0000-0000894D0000}"/>
    <cellStyle name="Input 3 11 3" xfId="8022" xr:uid="{00000000-0005-0000-0000-00008A4D0000}"/>
    <cellStyle name="Input 3 11 3 2" xfId="14998" xr:uid="{00000000-0005-0000-0000-00008B4D0000}"/>
    <cellStyle name="Input 3 11 3 2 2" xfId="24094" xr:uid="{00000000-0005-0000-0000-00008C4D0000}"/>
    <cellStyle name="Input 3 11 3 2 3" xfId="24093" xr:uid="{00000000-0005-0000-0000-00008D4D0000}"/>
    <cellStyle name="Input 3 11 3 2 4" xfId="54503" xr:uid="{00000000-0005-0000-0000-00008E4D0000}"/>
    <cellStyle name="Input 3 11 3 3" xfId="24095" xr:uid="{00000000-0005-0000-0000-00008F4D0000}"/>
    <cellStyle name="Input 3 11 3 4" xfId="24092" xr:uid="{00000000-0005-0000-0000-0000904D0000}"/>
    <cellStyle name="Input 3 11 3 5" xfId="47535" xr:uid="{00000000-0005-0000-0000-0000914D0000}"/>
    <cellStyle name="Input 3 11 3 6" xfId="60099" xr:uid="{00000000-0005-0000-0000-0000924D0000}"/>
    <cellStyle name="Input 3 11 4" xfId="10643" xr:uid="{00000000-0005-0000-0000-0000934D0000}"/>
    <cellStyle name="Input 3 11 4 2" xfId="24097" xr:uid="{00000000-0005-0000-0000-0000944D0000}"/>
    <cellStyle name="Input 3 11 4 3" xfId="24096" xr:uid="{00000000-0005-0000-0000-0000954D0000}"/>
    <cellStyle name="Input 3 11 4 4" xfId="50148" xr:uid="{00000000-0005-0000-0000-0000964D0000}"/>
    <cellStyle name="Input 3 11 5" xfId="24087" xr:uid="{00000000-0005-0000-0000-0000974D0000}"/>
    <cellStyle name="Input 3 11 6" xfId="18565" xr:uid="{00000000-0005-0000-0000-0000984D0000}"/>
    <cellStyle name="Input 3 12" xfId="4533" xr:uid="{00000000-0005-0000-0000-0000994D0000}"/>
    <cellStyle name="Input 3 12 2" xfId="7149" xr:uid="{00000000-0005-0000-0000-00009A4D0000}"/>
    <cellStyle name="Input 3 12 2 2" xfId="14127" xr:uid="{00000000-0005-0000-0000-00009B4D0000}"/>
    <cellStyle name="Input 3 12 2 2 2" xfId="24101" xr:uid="{00000000-0005-0000-0000-00009C4D0000}"/>
    <cellStyle name="Input 3 12 2 2 3" xfId="24100" xr:uid="{00000000-0005-0000-0000-00009D4D0000}"/>
    <cellStyle name="Input 3 12 2 2 4" xfId="53632" xr:uid="{00000000-0005-0000-0000-00009E4D0000}"/>
    <cellStyle name="Input 3 12 2 3" xfId="24102" xr:uid="{00000000-0005-0000-0000-00009F4D0000}"/>
    <cellStyle name="Input 3 12 2 4" xfId="24099" xr:uid="{00000000-0005-0000-0000-0000A04D0000}"/>
    <cellStyle name="Input 3 12 2 5" xfId="46664" xr:uid="{00000000-0005-0000-0000-0000A14D0000}"/>
    <cellStyle name="Input 3 12 2 6" xfId="59228" xr:uid="{00000000-0005-0000-0000-0000A24D0000}"/>
    <cellStyle name="Input 3 12 3" xfId="8900" xr:uid="{00000000-0005-0000-0000-0000A34D0000}"/>
    <cellStyle name="Input 3 12 3 2" xfId="15869" xr:uid="{00000000-0005-0000-0000-0000A44D0000}"/>
    <cellStyle name="Input 3 12 3 2 2" xfId="24105" xr:uid="{00000000-0005-0000-0000-0000A54D0000}"/>
    <cellStyle name="Input 3 12 3 2 3" xfId="24104" xr:uid="{00000000-0005-0000-0000-0000A64D0000}"/>
    <cellStyle name="Input 3 12 3 2 4" xfId="55374" xr:uid="{00000000-0005-0000-0000-0000A74D0000}"/>
    <cellStyle name="Input 3 12 3 3" xfId="24106" xr:uid="{00000000-0005-0000-0000-0000A84D0000}"/>
    <cellStyle name="Input 3 12 3 4" xfId="24103" xr:uid="{00000000-0005-0000-0000-0000A94D0000}"/>
    <cellStyle name="Input 3 12 3 5" xfId="48406" xr:uid="{00000000-0005-0000-0000-0000AA4D0000}"/>
    <cellStyle name="Input 3 12 3 6" xfId="60970" xr:uid="{00000000-0005-0000-0000-0000AB4D0000}"/>
    <cellStyle name="Input 3 12 4" xfId="11514" xr:uid="{00000000-0005-0000-0000-0000AC4D0000}"/>
    <cellStyle name="Input 3 12 4 2" xfId="24108" xr:uid="{00000000-0005-0000-0000-0000AD4D0000}"/>
    <cellStyle name="Input 3 12 4 3" xfId="24107" xr:uid="{00000000-0005-0000-0000-0000AE4D0000}"/>
    <cellStyle name="Input 3 12 4 4" xfId="51019" xr:uid="{00000000-0005-0000-0000-0000AF4D0000}"/>
    <cellStyle name="Input 3 12 5" xfId="24109" xr:uid="{00000000-0005-0000-0000-0000B04D0000}"/>
    <cellStyle name="Input 3 12 6" xfId="24098" xr:uid="{00000000-0005-0000-0000-0000B14D0000}"/>
    <cellStyle name="Input 3 12 7" xfId="44051" xr:uid="{00000000-0005-0000-0000-0000B24D0000}"/>
    <cellStyle name="Input 3 12 8" xfId="56615" xr:uid="{00000000-0005-0000-0000-0000B34D0000}"/>
    <cellStyle name="Input 3 13" xfId="5404" xr:uid="{00000000-0005-0000-0000-0000B44D0000}"/>
    <cellStyle name="Input 3 13 2" xfId="12385" xr:uid="{00000000-0005-0000-0000-0000B54D0000}"/>
    <cellStyle name="Input 3 13 2 2" xfId="24112" xr:uid="{00000000-0005-0000-0000-0000B64D0000}"/>
    <cellStyle name="Input 3 13 2 3" xfId="24111" xr:uid="{00000000-0005-0000-0000-0000B74D0000}"/>
    <cellStyle name="Input 3 13 2 4" xfId="51890" xr:uid="{00000000-0005-0000-0000-0000B84D0000}"/>
    <cellStyle name="Input 3 13 3" xfId="24113" xr:uid="{00000000-0005-0000-0000-0000B94D0000}"/>
    <cellStyle name="Input 3 13 4" xfId="24110" xr:uid="{00000000-0005-0000-0000-0000BA4D0000}"/>
    <cellStyle name="Input 3 13 5" xfId="44922" xr:uid="{00000000-0005-0000-0000-0000BB4D0000}"/>
    <cellStyle name="Input 3 13 6" xfId="57486" xr:uid="{00000000-0005-0000-0000-0000BC4D0000}"/>
    <cellStyle name="Input 3 14" xfId="9771" xr:uid="{00000000-0005-0000-0000-0000BD4D0000}"/>
    <cellStyle name="Input 3 14 2" xfId="24115" xr:uid="{00000000-0005-0000-0000-0000BE4D0000}"/>
    <cellStyle name="Input 3 14 3" xfId="24114" xr:uid="{00000000-0005-0000-0000-0000BF4D0000}"/>
    <cellStyle name="Input 3 14 4" xfId="49277" xr:uid="{00000000-0005-0000-0000-0000C04D0000}"/>
    <cellStyle name="Input 3 15" xfId="24056" xr:uid="{00000000-0005-0000-0000-0000C14D0000}"/>
    <cellStyle name="Input 3 16" xfId="16749" xr:uid="{00000000-0005-0000-0000-0000C24D0000}"/>
    <cellStyle name="Input 3 2" xfId="2056" xr:uid="{00000000-0005-0000-0000-0000C34D0000}"/>
    <cellStyle name="Input 3 2 2" xfId="2057" xr:uid="{00000000-0005-0000-0000-0000C44D0000}"/>
    <cellStyle name="Input 3 2 2 2" xfId="3658" xr:uid="{00000000-0005-0000-0000-0000C54D0000}"/>
    <cellStyle name="Input 3 2 2 2 2" xfId="6281" xr:uid="{00000000-0005-0000-0000-0000C64D0000}"/>
    <cellStyle name="Input 3 2 2 2 2 2" xfId="13259" xr:uid="{00000000-0005-0000-0000-0000C74D0000}"/>
    <cellStyle name="Input 3 2 2 2 2 2 2" xfId="24121" xr:uid="{00000000-0005-0000-0000-0000C84D0000}"/>
    <cellStyle name="Input 3 2 2 2 2 2 3" xfId="24120" xr:uid="{00000000-0005-0000-0000-0000C94D0000}"/>
    <cellStyle name="Input 3 2 2 2 2 2 4" xfId="52764" xr:uid="{00000000-0005-0000-0000-0000CA4D0000}"/>
    <cellStyle name="Input 3 2 2 2 2 3" xfId="24122" xr:uid="{00000000-0005-0000-0000-0000CB4D0000}"/>
    <cellStyle name="Input 3 2 2 2 2 4" xfId="24119" xr:uid="{00000000-0005-0000-0000-0000CC4D0000}"/>
    <cellStyle name="Input 3 2 2 2 2 5" xfId="45796" xr:uid="{00000000-0005-0000-0000-0000CD4D0000}"/>
    <cellStyle name="Input 3 2 2 2 2 6" xfId="58360" xr:uid="{00000000-0005-0000-0000-0000CE4D0000}"/>
    <cellStyle name="Input 3 2 2 2 3" xfId="8025" xr:uid="{00000000-0005-0000-0000-0000CF4D0000}"/>
    <cellStyle name="Input 3 2 2 2 3 2" xfId="15001" xr:uid="{00000000-0005-0000-0000-0000D04D0000}"/>
    <cellStyle name="Input 3 2 2 2 3 2 2" xfId="24125" xr:uid="{00000000-0005-0000-0000-0000D14D0000}"/>
    <cellStyle name="Input 3 2 2 2 3 2 3" xfId="24124" xr:uid="{00000000-0005-0000-0000-0000D24D0000}"/>
    <cellStyle name="Input 3 2 2 2 3 2 4" xfId="54506" xr:uid="{00000000-0005-0000-0000-0000D34D0000}"/>
    <cellStyle name="Input 3 2 2 2 3 3" xfId="24126" xr:uid="{00000000-0005-0000-0000-0000D44D0000}"/>
    <cellStyle name="Input 3 2 2 2 3 4" xfId="24123" xr:uid="{00000000-0005-0000-0000-0000D54D0000}"/>
    <cellStyle name="Input 3 2 2 2 3 5" xfId="47538" xr:uid="{00000000-0005-0000-0000-0000D64D0000}"/>
    <cellStyle name="Input 3 2 2 2 3 6" xfId="60102" xr:uid="{00000000-0005-0000-0000-0000D74D0000}"/>
    <cellStyle name="Input 3 2 2 2 4" xfId="10646" xr:uid="{00000000-0005-0000-0000-0000D84D0000}"/>
    <cellStyle name="Input 3 2 2 2 4 2" xfId="24128" xr:uid="{00000000-0005-0000-0000-0000D94D0000}"/>
    <cellStyle name="Input 3 2 2 2 4 3" xfId="24127" xr:uid="{00000000-0005-0000-0000-0000DA4D0000}"/>
    <cellStyle name="Input 3 2 2 2 4 4" xfId="50151" xr:uid="{00000000-0005-0000-0000-0000DB4D0000}"/>
    <cellStyle name="Input 3 2 2 2 5" xfId="24118" xr:uid="{00000000-0005-0000-0000-0000DC4D0000}"/>
    <cellStyle name="Input 3 2 2 2 6" xfId="19035" xr:uid="{00000000-0005-0000-0000-0000DD4D0000}"/>
    <cellStyle name="Input 3 2 2 3" xfId="4536" xr:uid="{00000000-0005-0000-0000-0000DE4D0000}"/>
    <cellStyle name="Input 3 2 2 3 2" xfId="7152" xr:uid="{00000000-0005-0000-0000-0000DF4D0000}"/>
    <cellStyle name="Input 3 2 2 3 2 2" xfId="14130" xr:uid="{00000000-0005-0000-0000-0000E04D0000}"/>
    <cellStyle name="Input 3 2 2 3 2 2 2" xfId="24132" xr:uid="{00000000-0005-0000-0000-0000E14D0000}"/>
    <cellStyle name="Input 3 2 2 3 2 2 3" xfId="24131" xr:uid="{00000000-0005-0000-0000-0000E24D0000}"/>
    <cellStyle name="Input 3 2 2 3 2 2 4" xfId="53635" xr:uid="{00000000-0005-0000-0000-0000E34D0000}"/>
    <cellStyle name="Input 3 2 2 3 2 3" xfId="24133" xr:uid="{00000000-0005-0000-0000-0000E44D0000}"/>
    <cellStyle name="Input 3 2 2 3 2 4" xfId="24130" xr:uid="{00000000-0005-0000-0000-0000E54D0000}"/>
    <cellStyle name="Input 3 2 2 3 2 5" xfId="46667" xr:uid="{00000000-0005-0000-0000-0000E64D0000}"/>
    <cellStyle name="Input 3 2 2 3 2 6" xfId="59231" xr:uid="{00000000-0005-0000-0000-0000E74D0000}"/>
    <cellStyle name="Input 3 2 2 3 3" xfId="8903" xr:uid="{00000000-0005-0000-0000-0000E84D0000}"/>
    <cellStyle name="Input 3 2 2 3 3 2" xfId="15872" xr:uid="{00000000-0005-0000-0000-0000E94D0000}"/>
    <cellStyle name="Input 3 2 2 3 3 2 2" xfId="24136" xr:uid="{00000000-0005-0000-0000-0000EA4D0000}"/>
    <cellStyle name="Input 3 2 2 3 3 2 3" xfId="24135" xr:uid="{00000000-0005-0000-0000-0000EB4D0000}"/>
    <cellStyle name="Input 3 2 2 3 3 2 4" xfId="55377" xr:uid="{00000000-0005-0000-0000-0000EC4D0000}"/>
    <cellStyle name="Input 3 2 2 3 3 3" xfId="24137" xr:uid="{00000000-0005-0000-0000-0000ED4D0000}"/>
    <cellStyle name="Input 3 2 2 3 3 4" xfId="24134" xr:uid="{00000000-0005-0000-0000-0000EE4D0000}"/>
    <cellStyle name="Input 3 2 2 3 3 5" xfId="48409" xr:uid="{00000000-0005-0000-0000-0000EF4D0000}"/>
    <cellStyle name="Input 3 2 2 3 3 6" xfId="60973" xr:uid="{00000000-0005-0000-0000-0000F04D0000}"/>
    <cellStyle name="Input 3 2 2 3 4" xfId="11517" xr:uid="{00000000-0005-0000-0000-0000F14D0000}"/>
    <cellStyle name="Input 3 2 2 3 4 2" xfId="24139" xr:uid="{00000000-0005-0000-0000-0000F24D0000}"/>
    <cellStyle name="Input 3 2 2 3 4 3" xfId="24138" xr:uid="{00000000-0005-0000-0000-0000F34D0000}"/>
    <cellStyle name="Input 3 2 2 3 4 4" xfId="51022" xr:uid="{00000000-0005-0000-0000-0000F44D0000}"/>
    <cellStyle name="Input 3 2 2 3 5" xfId="24140" xr:uid="{00000000-0005-0000-0000-0000F54D0000}"/>
    <cellStyle name="Input 3 2 2 3 6" xfId="24129" xr:uid="{00000000-0005-0000-0000-0000F64D0000}"/>
    <cellStyle name="Input 3 2 2 3 7" xfId="44054" xr:uid="{00000000-0005-0000-0000-0000F74D0000}"/>
    <cellStyle name="Input 3 2 2 3 8" xfId="56618" xr:uid="{00000000-0005-0000-0000-0000F84D0000}"/>
    <cellStyle name="Input 3 2 2 4" xfId="5407" xr:uid="{00000000-0005-0000-0000-0000F94D0000}"/>
    <cellStyle name="Input 3 2 2 4 2" xfId="12388" xr:uid="{00000000-0005-0000-0000-0000FA4D0000}"/>
    <cellStyle name="Input 3 2 2 4 2 2" xfId="24143" xr:uid="{00000000-0005-0000-0000-0000FB4D0000}"/>
    <cellStyle name="Input 3 2 2 4 2 3" xfId="24142" xr:uid="{00000000-0005-0000-0000-0000FC4D0000}"/>
    <cellStyle name="Input 3 2 2 4 2 4" xfId="51893" xr:uid="{00000000-0005-0000-0000-0000FD4D0000}"/>
    <cellStyle name="Input 3 2 2 4 3" xfId="24144" xr:uid="{00000000-0005-0000-0000-0000FE4D0000}"/>
    <cellStyle name="Input 3 2 2 4 4" xfId="24141" xr:uid="{00000000-0005-0000-0000-0000FF4D0000}"/>
    <cellStyle name="Input 3 2 2 4 5" xfId="44925" xr:uid="{00000000-0005-0000-0000-0000004E0000}"/>
    <cellStyle name="Input 3 2 2 4 6" xfId="57489" xr:uid="{00000000-0005-0000-0000-0000014E0000}"/>
    <cellStyle name="Input 3 2 2 5" xfId="9774" xr:uid="{00000000-0005-0000-0000-0000024E0000}"/>
    <cellStyle name="Input 3 2 2 5 2" xfId="24146" xr:uid="{00000000-0005-0000-0000-0000034E0000}"/>
    <cellStyle name="Input 3 2 2 5 3" xfId="24145" xr:uid="{00000000-0005-0000-0000-0000044E0000}"/>
    <cellStyle name="Input 3 2 2 5 4" xfId="49280" xr:uid="{00000000-0005-0000-0000-0000054E0000}"/>
    <cellStyle name="Input 3 2 2 6" xfId="24117" xr:uid="{00000000-0005-0000-0000-0000064E0000}"/>
    <cellStyle name="Input 3 2 2 7" xfId="19148" xr:uid="{00000000-0005-0000-0000-0000074E0000}"/>
    <cellStyle name="Input 3 2 3" xfId="3657" xr:uid="{00000000-0005-0000-0000-0000084E0000}"/>
    <cellStyle name="Input 3 2 3 2" xfId="6280" xr:uid="{00000000-0005-0000-0000-0000094E0000}"/>
    <cellStyle name="Input 3 2 3 2 2" xfId="13258" xr:uid="{00000000-0005-0000-0000-00000A4E0000}"/>
    <cellStyle name="Input 3 2 3 2 2 2" xfId="24150" xr:uid="{00000000-0005-0000-0000-00000B4E0000}"/>
    <cellStyle name="Input 3 2 3 2 2 3" xfId="24149" xr:uid="{00000000-0005-0000-0000-00000C4E0000}"/>
    <cellStyle name="Input 3 2 3 2 2 4" xfId="52763" xr:uid="{00000000-0005-0000-0000-00000D4E0000}"/>
    <cellStyle name="Input 3 2 3 2 3" xfId="24151" xr:uid="{00000000-0005-0000-0000-00000E4E0000}"/>
    <cellStyle name="Input 3 2 3 2 4" xfId="24148" xr:uid="{00000000-0005-0000-0000-00000F4E0000}"/>
    <cellStyle name="Input 3 2 3 2 5" xfId="45795" xr:uid="{00000000-0005-0000-0000-0000104E0000}"/>
    <cellStyle name="Input 3 2 3 2 6" xfId="58359" xr:uid="{00000000-0005-0000-0000-0000114E0000}"/>
    <cellStyle name="Input 3 2 3 3" xfId="8024" xr:uid="{00000000-0005-0000-0000-0000124E0000}"/>
    <cellStyle name="Input 3 2 3 3 2" xfId="15000" xr:uid="{00000000-0005-0000-0000-0000134E0000}"/>
    <cellStyle name="Input 3 2 3 3 2 2" xfId="24154" xr:uid="{00000000-0005-0000-0000-0000144E0000}"/>
    <cellStyle name="Input 3 2 3 3 2 3" xfId="24153" xr:uid="{00000000-0005-0000-0000-0000154E0000}"/>
    <cellStyle name="Input 3 2 3 3 2 4" xfId="54505" xr:uid="{00000000-0005-0000-0000-0000164E0000}"/>
    <cellStyle name="Input 3 2 3 3 3" xfId="24155" xr:uid="{00000000-0005-0000-0000-0000174E0000}"/>
    <cellStyle name="Input 3 2 3 3 4" xfId="24152" xr:uid="{00000000-0005-0000-0000-0000184E0000}"/>
    <cellStyle name="Input 3 2 3 3 5" xfId="47537" xr:uid="{00000000-0005-0000-0000-0000194E0000}"/>
    <cellStyle name="Input 3 2 3 3 6" xfId="60101" xr:uid="{00000000-0005-0000-0000-00001A4E0000}"/>
    <cellStyle name="Input 3 2 3 4" xfId="10645" xr:uid="{00000000-0005-0000-0000-00001B4E0000}"/>
    <cellStyle name="Input 3 2 3 4 2" xfId="24157" xr:uid="{00000000-0005-0000-0000-00001C4E0000}"/>
    <cellStyle name="Input 3 2 3 4 3" xfId="24156" xr:uid="{00000000-0005-0000-0000-00001D4E0000}"/>
    <cellStyle name="Input 3 2 3 4 4" xfId="50150" xr:uid="{00000000-0005-0000-0000-00001E4E0000}"/>
    <cellStyle name="Input 3 2 3 5" xfId="24147" xr:uid="{00000000-0005-0000-0000-00001F4E0000}"/>
    <cellStyle name="Input 3 2 3 6" xfId="18567" xr:uid="{00000000-0005-0000-0000-0000204E0000}"/>
    <cellStyle name="Input 3 2 4" xfId="4535" xr:uid="{00000000-0005-0000-0000-0000214E0000}"/>
    <cellStyle name="Input 3 2 4 2" xfId="7151" xr:uid="{00000000-0005-0000-0000-0000224E0000}"/>
    <cellStyle name="Input 3 2 4 2 2" xfId="14129" xr:uid="{00000000-0005-0000-0000-0000234E0000}"/>
    <cellStyle name="Input 3 2 4 2 2 2" xfId="24161" xr:uid="{00000000-0005-0000-0000-0000244E0000}"/>
    <cellStyle name="Input 3 2 4 2 2 3" xfId="24160" xr:uid="{00000000-0005-0000-0000-0000254E0000}"/>
    <cellStyle name="Input 3 2 4 2 2 4" xfId="53634" xr:uid="{00000000-0005-0000-0000-0000264E0000}"/>
    <cellStyle name="Input 3 2 4 2 3" xfId="24162" xr:uid="{00000000-0005-0000-0000-0000274E0000}"/>
    <cellStyle name="Input 3 2 4 2 4" xfId="24159" xr:uid="{00000000-0005-0000-0000-0000284E0000}"/>
    <cellStyle name="Input 3 2 4 2 5" xfId="46666" xr:uid="{00000000-0005-0000-0000-0000294E0000}"/>
    <cellStyle name="Input 3 2 4 2 6" xfId="59230" xr:uid="{00000000-0005-0000-0000-00002A4E0000}"/>
    <cellStyle name="Input 3 2 4 3" xfId="8902" xr:uid="{00000000-0005-0000-0000-00002B4E0000}"/>
    <cellStyle name="Input 3 2 4 3 2" xfId="15871" xr:uid="{00000000-0005-0000-0000-00002C4E0000}"/>
    <cellStyle name="Input 3 2 4 3 2 2" xfId="24165" xr:uid="{00000000-0005-0000-0000-00002D4E0000}"/>
    <cellStyle name="Input 3 2 4 3 2 3" xfId="24164" xr:uid="{00000000-0005-0000-0000-00002E4E0000}"/>
    <cellStyle name="Input 3 2 4 3 2 4" xfId="55376" xr:uid="{00000000-0005-0000-0000-00002F4E0000}"/>
    <cellStyle name="Input 3 2 4 3 3" xfId="24166" xr:uid="{00000000-0005-0000-0000-0000304E0000}"/>
    <cellStyle name="Input 3 2 4 3 4" xfId="24163" xr:uid="{00000000-0005-0000-0000-0000314E0000}"/>
    <cellStyle name="Input 3 2 4 3 5" xfId="48408" xr:uid="{00000000-0005-0000-0000-0000324E0000}"/>
    <cellStyle name="Input 3 2 4 3 6" xfId="60972" xr:uid="{00000000-0005-0000-0000-0000334E0000}"/>
    <cellStyle name="Input 3 2 4 4" xfId="11516" xr:uid="{00000000-0005-0000-0000-0000344E0000}"/>
    <cellStyle name="Input 3 2 4 4 2" xfId="24168" xr:uid="{00000000-0005-0000-0000-0000354E0000}"/>
    <cellStyle name="Input 3 2 4 4 3" xfId="24167" xr:uid="{00000000-0005-0000-0000-0000364E0000}"/>
    <cellStyle name="Input 3 2 4 4 4" xfId="51021" xr:uid="{00000000-0005-0000-0000-0000374E0000}"/>
    <cellStyle name="Input 3 2 4 5" xfId="24169" xr:uid="{00000000-0005-0000-0000-0000384E0000}"/>
    <cellStyle name="Input 3 2 4 6" xfId="24158" xr:uid="{00000000-0005-0000-0000-0000394E0000}"/>
    <cellStyle name="Input 3 2 4 7" xfId="44053" xr:uid="{00000000-0005-0000-0000-00003A4E0000}"/>
    <cellStyle name="Input 3 2 4 8" xfId="56617" xr:uid="{00000000-0005-0000-0000-00003B4E0000}"/>
    <cellStyle name="Input 3 2 5" xfId="5406" xr:uid="{00000000-0005-0000-0000-00003C4E0000}"/>
    <cellStyle name="Input 3 2 5 2" xfId="12387" xr:uid="{00000000-0005-0000-0000-00003D4E0000}"/>
    <cellStyle name="Input 3 2 5 2 2" xfId="24172" xr:uid="{00000000-0005-0000-0000-00003E4E0000}"/>
    <cellStyle name="Input 3 2 5 2 3" xfId="24171" xr:uid="{00000000-0005-0000-0000-00003F4E0000}"/>
    <cellStyle name="Input 3 2 5 2 4" xfId="51892" xr:uid="{00000000-0005-0000-0000-0000404E0000}"/>
    <cellStyle name="Input 3 2 5 3" xfId="24173" xr:uid="{00000000-0005-0000-0000-0000414E0000}"/>
    <cellStyle name="Input 3 2 5 4" xfId="24170" xr:uid="{00000000-0005-0000-0000-0000424E0000}"/>
    <cellStyle name="Input 3 2 5 5" xfId="44924" xr:uid="{00000000-0005-0000-0000-0000434E0000}"/>
    <cellStyle name="Input 3 2 5 6" xfId="57488" xr:uid="{00000000-0005-0000-0000-0000444E0000}"/>
    <cellStyle name="Input 3 2 6" xfId="9773" xr:uid="{00000000-0005-0000-0000-0000454E0000}"/>
    <cellStyle name="Input 3 2 6 2" xfId="24175" xr:uid="{00000000-0005-0000-0000-0000464E0000}"/>
    <cellStyle name="Input 3 2 6 3" xfId="24174" xr:uid="{00000000-0005-0000-0000-0000474E0000}"/>
    <cellStyle name="Input 3 2 6 4" xfId="49279" xr:uid="{00000000-0005-0000-0000-0000484E0000}"/>
    <cellStyle name="Input 3 2 7" xfId="24116" xr:uid="{00000000-0005-0000-0000-0000494E0000}"/>
    <cellStyle name="Input 3 2 8" xfId="16751" xr:uid="{00000000-0005-0000-0000-00004A4E0000}"/>
    <cellStyle name="Input 3 3" xfId="2058" xr:uid="{00000000-0005-0000-0000-00004B4E0000}"/>
    <cellStyle name="Input 3 3 2" xfId="2059" xr:uid="{00000000-0005-0000-0000-00004C4E0000}"/>
    <cellStyle name="Input 3 3 2 2" xfId="3660" xr:uid="{00000000-0005-0000-0000-00004D4E0000}"/>
    <cellStyle name="Input 3 3 2 2 2" xfId="6283" xr:uid="{00000000-0005-0000-0000-00004E4E0000}"/>
    <cellStyle name="Input 3 3 2 2 2 2" xfId="13261" xr:uid="{00000000-0005-0000-0000-00004F4E0000}"/>
    <cellStyle name="Input 3 3 2 2 2 2 2" xfId="24181" xr:uid="{00000000-0005-0000-0000-0000504E0000}"/>
    <cellStyle name="Input 3 3 2 2 2 2 3" xfId="24180" xr:uid="{00000000-0005-0000-0000-0000514E0000}"/>
    <cellStyle name="Input 3 3 2 2 2 2 4" xfId="52766" xr:uid="{00000000-0005-0000-0000-0000524E0000}"/>
    <cellStyle name="Input 3 3 2 2 2 3" xfId="24182" xr:uid="{00000000-0005-0000-0000-0000534E0000}"/>
    <cellStyle name="Input 3 3 2 2 2 4" xfId="24179" xr:uid="{00000000-0005-0000-0000-0000544E0000}"/>
    <cellStyle name="Input 3 3 2 2 2 5" xfId="45798" xr:uid="{00000000-0005-0000-0000-0000554E0000}"/>
    <cellStyle name="Input 3 3 2 2 2 6" xfId="58362" xr:uid="{00000000-0005-0000-0000-0000564E0000}"/>
    <cellStyle name="Input 3 3 2 2 3" xfId="8027" xr:uid="{00000000-0005-0000-0000-0000574E0000}"/>
    <cellStyle name="Input 3 3 2 2 3 2" xfId="15003" xr:uid="{00000000-0005-0000-0000-0000584E0000}"/>
    <cellStyle name="Input 3 3 2 2 3 2 2" xfId="24185" xr:uid="{00000000-0005-0000-0000-0000594E0000}"/>
    <cellStyle name="Input 3 3 2 2 3 2 3" xfId="24184" xr:uid="{00000000-0005-0000-0000-00005A4E0000}"/>
    <cellStyle name="Input 3 3 2 2 3 2 4" xfId="54508" xr:uid="{00000000-0005-0000-0000-00005B4E0000}"/>
    <cellStyle name="Input 3 3 2 2 3 3" xfId="24186" xr:uid="{00000000-0005-0000-0000-00005C4E0000}"/>
    <cellStyle name="Input 3 3 2 2 3 4" xfId="24183" xr:uid="{00000000-0005-0000-0000-00005D4E0000}"/>
    <cellStyle name="Input 3 3 2 2 3 5" xfId="47540" xr:uid="{00000000-0005-0000-0000-00005E4E0000}"/>
    <cellStyle name="Input 3 3 2 2 3 6" xfId="60104" xr:uid="{00000000-0005-0000-0000-00005F4E0000}"/>
    <cellStyle name="Input 3 3 2 2 4" xfId="10648" xr:uid="{00000000-0005-0000-0000-0000604E0000}"/>
    <cellStyle name="Input 3 3 2 2 4 2" xfId="24188" xr:uid="{00000000-0005-0000-0000-0000614E0000}"/>
    <cellStyle name="Input 3 3 2 2 4 3" xfId="24187" xr:uid="{00000000-0005-0000-0000-0000624E0000}"/>
    <cellStyle name="Input 3 3 2 2 4 4" xfId="50153" xr:uid="{00000000-0005-0000-0000-0000634E0000}"/>
    <cellStyle name="Input 3 3 2 2 5" xfId="24178" xr:uid="{00000000-0005-0000-0000-0000644E0000}"/>
    <cellStyle name="Input 3 3 2 2 6" xfId="18571" xr:uid="{00000000-0005-0000-0000-0000654E0000}"/>
    <cellStyle name="Input 3 3 2 3" xfId="4538" xr:uid="{00000000-0005-0000-0000-0000664E0000}"/>
    <cellStyle name="Input 3 3 2 3 2" xfId="7154" xr:uid="{00000000-0005-0000-0000-0000674E0000}"/>
    <cellStyle name="Input 3 3 2 3 2 2" xfId="14132" xr:uid="{00000000-0005-0000-0000-0000684E0000}"/>
    <cellStyle name="Input 3 3 2 3 2 2 2" xfId="24192" xr:uid="{00000000-0005-0000-0000-0000694E0000}"/>
    <cellStyle name="Input 3 3 2 3 2 2 3" xfId="24191" xr:uid="{00000000-0005-0000-0000-00006A4E0000}"/>
    <cellStyle name="Input 3 3 2 3 2 2 4" xfId="53637" xr:uid="{00000000-0005-0000-0000-00006B4E0000}"/>
    <cellStyle name="Input 3 3 2 3 2 3" xfId="24193" xr:uid="{00000000-0005-0000-0000-00006C4E0000}"/>
    <cellStyle name="Input 3 3 2 3 2 4" xfId="24190" xr:uid="{00000000-0005-0000-0000-00006D4E0000}"/>
    <cellStyle name="Input 3 3 2 3 2 5" xfId="46669" xr:uid="{00000000-0005-0000-0000-00006E4E0000}"/>
    <cellStyle name="Input 3 3 2 3 2 6" xfId="59233" xr:uid="{00000000-0005-0000-0000-00006F4E0000}"/>
    <cellStyle name="Input 3 3 2 3 3" xfId="8905" xr:uid="{00000000-0005-0000-0000-0000704E0000}"/>
    <cellStyle name="Input 3 3 2 3 3 2" xfId="15874" xr:uid="{00000000-0005-0000-0000-0000714E0000}"/>
    <cellStyle name="Input 3 3 2 3 3 2 2" xfId="24196" xr:uid="{00000000-0005-0000-0000-0000724E0000}"/>
    <cellStyle name="Input 3 3 2 3 3 2 3" xfId="24195" xr:uid="{00000000-0005-0000-0000-0000734E0000}"/>
    <cellStyle name="Input 3 3 2 3 3 2 4" xfId="55379" xr:uid="{00000000-0005-0000-0000-0000744E0000}"/>
    <cellStyle name="Input 3 3 2 3 3 3" xfId="24197" xr:uid="{00000000-0005-0000-0000-0000754E0000}"/>
    <cellStyle name="Input 3 3 2 3 3 4" xfId="24194" xr:uid="{00000000-0005-0000-0000-0000764E0000}"/>
    <cellStyle name="Input 3 3 2 3 3 5" xfId="48411" xr:uid="{00000000-0005-0000-0000-0000774E0000}"/>
    <cellStyle name="Input 3 3 2 3 3 6" xfId="60975" xr:uid="{00000000-0005-0000-0000-0000784E0000}"/>
    <cellStyle name="Input 3 3 2 3 4" xfId="11519" xr:uid="{00000000-0005-0000-0000-0000794E0000}"/>
    <cellStyle name="Input 3 3 2 3 4 2" xfId="24199" xr:uid="{00000000-0005-0000-0000-00007A4E0000}"/>
    <cellStyle name="Input 3 3 2 3 4 3" xfId="24198" xr:uid="{00000000-0005-0000-0000-00007B4E0000}"/>
    <cellStyle name="Input 3 3 2 3 4 4" xfId="51024" xr:uid="{00000000-0005-0000-0000-00007C4E0000}"/>
    <cellStyle name="Input 3 3 2 3 5" xfId="24200" xr:uid="{00000000-0005-0000-0000-00007D4E0000}"/>
    <cellStyle name="Input 3 3 2 3 6" xfId="24189" xr:uid="{00000000-0005-0000-0000-00007E4E0000}"/>
    <cellStyle name="Input 3 3 2 3 7" xfId="44056" xr:uid="{00000000-0005-0000-0000-00007F4E0000}"/>
    <cellStyle name="Input 3 3 2 3 8" xfId="56620" xr:uid="{00000000-0005-0000-0000-0000804E0000}"/>
    <cellStyle name="Input 3 3 2 4" xfId="5409" xr:uid="{00000000-0005-0000-0000-0000814E0000}"/>
    <cellStyle name="Input 3 3 2 4 2" xfId="12390" xr:uid="{00000000-0005-0000-0000-0000824E0000}"/>
    <cellStyle name="Input 3 3 2 4 2 2" xfId="24203" xr:uid="{00000000-0005-0000-0000-0000834E0000}"/>
    <cellStyle name="Input 3 3 2 4 2 3" xfId="24202" xr:uid="{00000000-0005-0000-0000-0000844E0000}"/>
    <cellStyle name="Input 3 3 2 4 2 4" xfId="51895" xr:uid="{00000000-0005-0000-0000-0000854E0000}"/>
    <cellStyle name="Input 3 3 2 4 3" xfId="24204" xr:uid="{00000000-0005-0000-0000-0000864E0000}"/>
    <cellStyle name="Input 3 3 2 4 4" xfId="24201" xr:uid="{00000000-0005-0000-0000-0000874E0000}"/>
    <cellStyle name="Input 3 3 2 4 5" xfId="44927" xr:uid="{00000000-0005-0000-0000-0000884E0000}"/>
    <cellStyle name="Input 3 3 2 4 6" xfId="57491" xr:uid="{00000000-0005-0000-0000-0000894E0000}"/>
    <cellStyle name="Input 3 3 2 5" xfId="9776" xr:uid="{00000000-0005-0000-0000-00008A4E0000}"/>
    <cellStyle name="Input 3 3 2 5 2" xfId="24206" xr:uid="{00000000-0005-0000-0000-00008B4E0000}"/>
    <cellStyle name="Input 3 3 2 5 3" xfId="24205" xr:uid="{00000000-0005-0000-0000-00008C4E0000}"/>
    <cellStyle name="Input 3 3 2 5 4" xfId="49282" xr:uid="{00000000-0005-0000-0000-00008D4E0000}"/>
    <cellStyle name="Input 3 3 2 6" xfId="24177" xr:uid="{00000000-0005-0000-0000-00008E4E0000}"/>
    <cellStyle name="Input 3 3 2 7" xfId="16753" xr:uid="{00000000-0005-0000-0000-00008F4E0000}"/>
    <cellStyle name="Input 3 3 3" xfId="3659" xr:uid="{00000000-0005-0000-0000-0000904E0000}"/>
    <cellStyle name="Input 3 3 3 2" xfId="6282" xr:uid="{00000000-0005-0000-0000-0000914E0000}"/>
    <cellStyle name="Input 3 3 3 2 2" xfId="13260" xr:uid="{00000000-0005-0000-0000-0000924E0000}"/>
    <cellStyle name="Input 3 3 3 2 2 2" xfId="24210" xr:uid="{00000000-0005-0000-0000-0000934E0000}"/>
    <cellStyle name="Input 3 3 3 2 2 3" xfId="24209" xr:uid="{00000000-0005-0000-0000-0000944E0000}"/>
    <cellStyle name="Input 3 3 3 2 2 4" xfId="52765" xr:uid="{00000000-0005-0000-0000-0000954E0000}"/>
    <cellStyle name="Input 3 3 3 2 3" xfId="24211" xr:uid="{00000000-0005-0000-0000-0000964E0000}"/>
    <cellStyle name="Input 3 3 3 2 4" xfId="24208" xr:uid="{00000000-0005-0000-0000-0000974E0000}"/>
    <cellStyle name="Input 3 3 3 2 5" xfId="45797" xr:uid="{00000000-0005-0000-0000-0000984E0000}"/>
    <cellStyle name="Input 3 3 3 2 6" xfId="58361" xr:uid="{00000000-0005-0000-0000-0000994E0000}"/>
    <cellStyle name="Input 3 3 3 3" xfId="8026" xr:uid="{00000000-0005-0000-0000-00009A4E0000}"/>
    <cellStyle name="Input 3 3 3 3 2" xfId="15002" xr:uid="{00000000-0005-0000-0000-00009B4E0000}"/>
    <cellStyle name="Input 3 3 3 3 2 2" xfId="24214" xr:uid="{00000000-0005-0000-0000-00009C4E0000}"/>
    <cellStyle name="Input 3 3 3 3 2 3" xfId="24213" xr:uid="{00000000-0005-0000-0000-00009D4E0000}"/>
    <cellStyle name="Input 3 3 3 3 2 4" xfId="54507" xr:uid="{00000000-0005-0000-0000-00009E4E0000}"/>
    <cellStyle name="Input 3 3 3 3 3" xfId="24215" xr:uid="{00000000-0005-0000-0000-00009F4E0000}"/>
    <cellStyle name="Input 3 3 3 3 4" xfId="24212" xr:uid="{00000000-0005-0000-0000-0000A04E0000}"/>
    <cellStyle name="Input 3 3 3 3 5" xfId="47539" xr:uid="{00000000-0005-0000-0000-0000A14E0000}"/>
    <cellStyle name="Input 3 3 3 3 6" xfId="60103" xr:uid="{00000000-0005-0000-0000-0000A24E0000}"/>
    <cellStyle name="Input 3 3 3 4" xfId="10647" xr:uid="{00000000-0005-0000-0000-0000A34E0000}"/>
    <cellStyle name="Input 3 3 3 4 2" xfId="24217" xr:uid="{00000000-0005-0000-0000-0000A44E0000}"/>
    <cellStyle name="Input 3 3 3 4 3" xfId="24216" xr:uid="{00000000-0005-0000-0000-0000A54E0000}"/>
    <cellStyle name="Input 3 3 3 4 4" xfId="50152" xr:uid="{00000000-0005-0000-0000-0000A64E0000}"/>
    <cellStyle name="Input 3 3 3 5" xfId="24207" xr:uid="{00000000-0005-0000-0000-0000A74E0000}"/>
    <cellStyle name="Input 3 3 3 6" xfId="19036" xr:uid="{00000000-0005-0000-0000-0000A84E0000}"/>
    <cellStyle name="Input 3 3 4" xfId="4537" xr:uid="{00000000-0005-0000-0000-0000A94E0000}"/>
    <cellStyle name="Input 3 3 4 2" xfId="7153" xr:uid="{00000000-0005-0000-0000-0000AA4E0000}"/>
    <cellStyle name="Input 3 3 4 2 2" xfId="14131" xr:uid="{00000000-0005-0000-0000-0000AB4E0000}"/>
    <cellStyle name="Input 3 3 4 2 2 2" xfId="24221" xr:uid="{00000000-0005-0000-0000-0000AC4E0000}"/>
    <cellStyle name="Input 3 3 4 2 2 3" xfId="24220" xr:uid="{00000000-0005-0000-0000-0000AD4E0000}"/>
    <cellStyle name="Input 3 3 4 2 2 4" xfId="53636" xr:uid="{00000000-0005-0000-0000-0000AE4E0000}"/>
    <cellStyle name="Input 3 3 4 2 3" xfId="24222" xr:uid="{00000000-0005-0000-0000-0000AF4E0000}"/>
    <cellStyle name="Input 3 3 4 2 4" xfId="24219" xr:uid="{00000000-0005-0000-0000-0000B04E0000}"/>
    <cellStyle name="Input 3 3 4 2 5" xfId="46668" xr:uid="{00000000-0005-0000-0000-0000B14E0000}"/>
    <cellStyle name="Input 3 3 4 2 6" xfId="59232" xr:uid="{00000000-0005-0000-0000-0000B24E0000}"/>
    <cellStyle name="Input 3 3 4 3" xfId="8904" xr:uid="{00000000-0005-0000-0000-0000B34E0000}"/>
    <cellStyle name="Input 3 3 4 3 2" xfId="15873" xr:uid="{00000000-0005-0000-0000-0000B44E0000}"/>
    <cellStyle name="Input 3 3 4 3 2 2" xfId="24225" xr:uid="{00000000-0005-0000-0000-0000B54E0000}"/>
    <cellStyle name="Input 3 3 4 3 2 3" xfId="24224" xr:uid="{00000000-0005-0000-0000-0000B64E0000}"/>
    <cellStyle name="Input 3 3 4 3 2 4" xfId="55378" xr:uid="{00000000-0005-0000-0000-0000B74E0000}"/>
    <cellStyle name="Input 3 3 4 3 3" xfId="24226" xr:uid="{00000000-0005-0000-0000-0000B84E0000}"/>
    <cellStyle name="Input 3 3 4 3 4" xfId="24223" xr:uid="{00000000-0005-0000-0000-0000B94E0000}"/>
    <cellStyle name="Input 3 3 4 3 5" xfId="48410" xr:uid="{00000000-0005-0000-0000-0000BA4E0000}"/>
    <cellStyle name="Input 3 3 4 3 6" xfId="60974" xr:uid="{00000000-0005-0000-0000-0000BB4E0000}"/>
    <cellStyle name="Input 3 3 4 4" xfId="11518" xr:uid="{00000000-0005-0000-0000-0000BC4E0000}"/>
    <cellStyle name="Input 3 3 4 4 2" xfId="24228" xr:uid="{00000000-0005-0000-0000-0000BD4E0000}"/>
    <cellStyle name="Input 3 3 4 4 3" xfId="24227" xr:uid="{00000000-0005-0000-0000-0000BE4E0000}"/>
    <cellStyle name="Input 3 3 4 4 4" xfId="51023" xr:uid="{00000000-0005-0000-0000-0000BF4E0000}"/>
    <cellStyle name="Input 3 3 4 5" xfId="24229" xr:uid="{00000000-0005-0000-0000-0000C04E0000}"/>
    <cellStyle name="Input 3 3 4 6" xfId="24218" xr:uid="{00000000-0005-0000-0000-0000C14E0000}"/>
    <cellStyle name="Input 3 3 4 7" xfId="44055" xr:uid="{00000000-0005-0000-0000-0000C24E0000}"/>
    <cellStyle name="Input 3 3 4 8" xfId="56619" xr:uid="{00000000-0005-0000-0000-0000C34E0000}"/>
    <cellStyle name="Input 3 3 5" xfId="5408" xr:uid="{00000000-0005-0000-0000-0000C44E0000}"/>
    <cellStyle name="Input 3 3 5 2" xfId="12389" xr:uid="{00000000-0005-0000-0000-0000C54E0000}"/>
    <cellStyle name="Input 3 3 5 2 2" xfId="24232" xr:uid="{00000000-0005-0000-0000-0000C64E0000}"/>
    <cellStyle name="Input 3 3 5 2 3" xfId="24231" xr:uid="{00000000-0005-0000-0000-0000C74E0000}"/>
    <cellStyle name="Input 3 3 5 2 4" xfId="51894" xr:uid="{00000000-0005-0000-0000-0000C84E0000}"/>
    <cellStyle name="Input 3 3 5 3" xfId="24233" xr:uid="{00000000-0005-0000-0000-0000C94E0000}"/>
    <cellStyle name="Input 3 3 5 4" xfId="24230" xr:uid="{00000000-0005-0000-0000-0000CA4E0000}"/>
    <cellStyle name="Input 3 3 5 5" xfId="44926" xr:uid="{00000000-0005-0000-0000-0000CB4E0000}"/>
    <cellStyle name="Input 3 3 5 6" xfId="57490" xr:uid="{00000000-0005-0000-0000-0000CC4E0000}"/>
    <cellStyle name="Input 3 3 6" xfId="9775" xr:uid="{00000000-0005-0000-0000-0000CD4E0000}"/>
    <cellStyle name="Input 3 3 6 2" xfId="24235" xr:uid="{00000000-0005-0000-0000-0000CE4E0000}"/>
    <cellStyle name="Input 3 3 6 3" xfId="24234" xr:uid="{00000000-0005-0000-0000-0000CF4E0000}"/>
    <cellStyle name="Input 3 3 6 4" xfId="49281" xr:uid="{00000000-0005-0000-0000-0000D04E0000}"/>
    <cellStyle name="Input 3 3 7" xfId="24176" xr:uid="{00000000-0005-0000-0000-0000D14E0000}"/>
    <cellStyle name="Input 3 3 8" xfId="16752" xr:uid="{00000000-0005-0000-0000-0000D24E0000}"/>
    <cellStyle name="Input 3 4" xfId="2060" xr:uid="{00000000-0005-0000-0000-0000D34E0000}"/>
    <cellStyle name="Input 3 4 2" xfId="2061" xr:uid="{00000000-0005-0000-0000-0000D44E0000}"/>
    <cellStyle name="Input 3 4 2 2" xfId="3662" xr:uid="{00000000-0005-0000-0000-0000D54E0000}"/>
    <cellStyle name="Input 3 4 2 2 2" xfId="6285" xr:uid="{00000000-0005-0000-0000-0000D64E0000}"/>
    <cellStyle name="Input 3 4 2 2 2 2" xfId="13263" xr:uid="{00000000-0005-0000-0000-0000D74E0000}"/>
    <cellStyle name="Input 3 4 2 2 2 2 2" xfId="24241" xr:uid="{00000000-0005-0000-0000-0000D84E0000}"/>
    <cellStyle name="Input 3 4 2 2 2 2 3" xfId="24240" xr:uid="{00000000-0005-0000-0000-0000D94E0000}"/>
    <cellStyle name="Input 3 4 2 2 2 2 4" xfId="52768" xr:uid="{00000000-0005-0000-0000-0000DA4E0000}"/>
    <cellStyle name="Input 3 4 2 2 2 3" xfId="24242" xr:uid="{00000000-0005-0000-0000-0000DB4E0000}"/>
    <cellStyle name="Input 3 4 2 2 2 4" xfId="24239" xr:uid="{00000000-0005-0000-0000-0000DC4E0000}"/>
    <cellStyle name="Input 3 4 2 2 2 5" xfId="45800" xr:uid="{00000000-0005-0000-0000-0000DD4E0000}"/>
    <cellStyle name="Input 3 4 2 2 2 6" xfId="58364" xr:uid="{00000000-0005-0000-0000-0000DE4E0000}"/>
    <cellStyle name="Input 3 4 2 2 3" xfId="8029" xr:uid="{00000000-0005-0000-0000-0000DF4E0000}"/>
    <cellStyle name="Input 3 4 2 2 3 2" xfId="15005" xr:uid="{00000000-0005-0000-0000-0000E04E0000}"/>
    <cellStyle name="Input 3 4 2 2 3 2 2" xfId="24245" xr:uid="{00000000-0005-0000-0000-0000E14E0000}"/>
    <cellStyle name="Input 3 4 2 2 3 2 3" xfId="24244" xr:uid="{00000000-0005-0000-0000-0000E24E0000}"/>
    <cellStyle name="Input 3 4 2 2 3 2 4" xfId="54510" xr:uid="{00000000-0005-0000-0000-0000E34E0000}"/>
    <cellStyle name="Input 3 4 2 2 3 3" xfId="24246" xr:uid="{00000000-0005-0000-0000-0000E44E0000}"/>
    <cellStyle name="Input 3 4 2 2 3 4" xfId="24243" xr:uid="{00000000-0005-0000-0000-0000E54E0000}"/>
    <cellStyle name="Input 3 4 2 2 3 5" xfId="47542" xr:uid="{00000000-0005-0000-0000-0000E64E0000}"/>
    <cellStyle name="Input 3 4 2 2 3 6" xfId="60106" xr:uid="{00000000-0005-0000-0000-0000E74E0000}"/>
    <cellStyle name="Input 3 4 2 2 4" xfId="10650" xr:uid="{00000000-0005-0000-0000-0000E84E0000}"/>
    <cellStyle name="Input 3 4 2 2 4 2" xfId="24248" xr:uid="{00000000-0005-0000-0000-0000E94E0000}"/>
    <cellStyle name="Input 3 4 2 2 4 3" xfId="24247" xr:uid="{00000000-0005-0000-0000-0000EA4E0000}"/>
    <cellStyle name="Input 3 4 2 2 4 4" xfId="50155" xr:uid="{00000000-0005-0000-0000-0000EB4E0000}"/>
    <cellStyle name="Input 3 4 2 2 5" xfId="24238" xr:uid="{00000000-0005-0000-0000-0000EC4E0000}"/>
    <cellStyle name="Input 3 4 2 2 6" xfId="18577" xr:uid="{00000000-0005-0000-0000-0000ED4E0000}"/>
    <cellStyle name="Input 3 4 2 3" xfId="4540" xr:uid="{00000000-0005-0000-0000-0000EE4E0000}"/>
    <cellStyle name="Input 3 4 2 3 2" xfId="7156" xr:uid="{00000000-0005-0000-0000-0000EF4E0000}"/>
    <cellStyle name="Input 3 4 2 3 2 2" xfId="14134" xr:uid="{00000000-0005-0000-0000-0000F04E0000}"/>
    <cellStyle name="Input 3 4 2 3 2 2 2" xfId="24252" xr:uid="{00000000-0005-0000-0000-0000F14E0000}"/>
    <cellStyle name="Input 3 4 2 3 2 2 3" xfId="24251" xr:uid="{00000000-0005-0000-0000-0000F24E0000}"/>
    <cellStyle name="Input 3 4 2 3 2 2 4" xfId="53639" xr:uid="{00000000-0005-0000-0000-0000F34E0000}"/>
    <cellStyle name="Input 3 4 2 3 2 3" xfId="24253" xr:uid="{00000000-0005-0000-0000-0000F44E0000}"/>
    <cellStyle name="Input 3 4 2 3 2 4" xfId="24250" xr:uid="{00000000-0005-0000-0000-0000F54E0000}"/>
    <cellStyle name="Input 3 4 2 3 2 5" xfId="46671" xr:uid="{00000000-0005-0000-0000-0000F64E0000}"/>
    <cellStyle name="Input 3 4 2 3 2 6" xfId="59235" xr:uid="{00000000-0005-0000-0000-0000F74E0000}"/>
    <cellStyle name="Input 3 4 2 3 3" xfId="8907" xr:uid="{00000000-0005-0000-0000-0000F84E0000}"/>
    <cellStyle name="Input 3 4 2 3 3 2" xfId="15876" xr:uid="{00000000-0005-0000-0000-0000F94E0000}"/>
    <cellStyle name="Input 3 4 2 3 3 2 2" xfId="24256" xr:uid="{00000000-0005-0000-0000-0000FA4E0000}"/>
    <cellStyle name="Input 3 4 2 3 3 2 3" xfId="24255" xr:uid="{00000000-0005-0000-0000-0000FB4E0000}"/>
    <cellStyle name="Input 3 4 2 3 3 2 4" xfId="55381" xr:uid="{00000000-0005-0000-0000-0000FC4E0000}"/>
    <cellStyle name="Input 3 4 2 3 3 3" xfId="24257" xr:uid="{00000000-0005-0000-0000-0000FD4E0000}"/>
    <cellStyle name="Input 3 4 2 3 3 4" xfId="24254" xr:uid="{00000000-0005-0000-0000-0000FE4E0000}"/>
    <cellStyle name="Input 3 4 2 3 3 5" xfId="48413" xr:uid="{00000000-0005-0000-0000-0000FF4E0000}"/>
    <cellStyle name="Input 3 4 2 3 3 6" xfId="60977" xr:uid="{00000000-0005-0000-0000-0000004F0000}"/>
    <cellStyle name="Input 3 4 2 3 4" xfId="11521" xr:uid="{00000000-0005-0000-0000-0000014F0000}"/>
    <cellStyle name="Input 3 4 2 3 4 2" xfId="24259" xr:uid="{00000000-0005-0000-0000-0000024F0000}"/>
    <cellStyle name="Input 3 4 2 3 4 3" xfId="24258" xr:uid="{00000000-0005-0000-0000-0000034F0000}"/>
    <cellStyle name="Input 3 4 2 3 4 4" xfId="51026" xr:uid="{00000000-0005-0000-0000-0000044F0000}"/>
    <cellStyle name="Input 3 4 2 3 5" xfId="24260" xr:uid="{00000000-0005-0000-0000-0000054F0000}"/>
    <cellStyle name="Input 3 4 2 3 6" xfId="24249" xr:uid="{00000000-0005-0000-0000-0000064F0000}"/>
    <cellStyle name="Input 3 4 2 3 7" xfId="44058" xr:uid="{00000000-0005-0000-0000-0000074F0000}"/>
    <cellStyle name="Input 3 4 2 3 8" xfId="56622" xr:uid="{00000000-0005-0000-0000-0000084F0000}"/>
    <cellStyle name="Input 3 4 2 4" xfId="5411" xr:uid="{00000000-0005-0000-0000-0000094F0000}"/>
    <cellStyle name="Input 3 4 2 4 2" xfId="12392" xr:uid="{00000000-0005-0000-0000-00000A4F0000}"/>
    <cellStyle name="Input 3 4 2 4 2 2" xfId="24263" xr:uid="{00000000-0005-0000-0000-00000B4F0000}"/>
    <cellStyle name="Input 3 4 2 4 2 3" xfId="24262" xr:uid="{00000000-0005-0000-0000-00000C4F0000}"/>
    <cellStyle name="Input 3 4 2 4 2 4" xfId="51897" xr:uid="{00000000-0005-0000-0000-00000D4F0000}"/>
    <cellStyle name="Input 3 4 2 4 3" xfId="24264" xr:uid="{00000000-0005-0000-0000-00000E4F0000}"/>
    <cellStyle name="Input 3 4 2 4 4" xfId="24261" xr:uid="{00000000-0005-0000-0000-00000F4F0000}"/>
    <cellStyle name="Input 3 4 2 4 5" xfId="44929" xr:uid="{00000000-0005-0000-0000-0000104F0000}"/>
    <cellStyle name="Input 3 4 2 4 6" xfId="57493" xr:uid="{00000000-0005-0000-0000-0000114F0000}"/>
    <cellStyle name="Input 3 4 2 5" xfId="9778" xr:uid="{00000000-0005-0000-0000-0000124F0000}"/>
    <cellStyle name="Input 3 4 2 5 2" xfId="24266" xr:uid="{00000000-0005-0000-0000-0000134F0000}"/>
    <cellStyle name="Input 3 4 2 5 3" xfId="24265" xr:uid="{00000000-0005-0000-0000-0000144F0000}"/>
    <cellStyle name="Input 3 4 2 5 4" xfId="49284" xr:uid="{00000000-0005-0000-0000-0000154F0000}"/>
    <cellStyle name="Input 3 4 2 6" xfId="24237" xr:uid="{00000000-0005-0000-0000-0000164F0000}"/>
    <cellStyle name="Input 3 4 2 7" xfId="16755" xr:uid="{00000000-0005-0000-0000-0000174F0000}"/>
    <cellStyle name="Input 3 4 3" xfId="3661" xr:uid="{00000000-0005-0000-0000-0000184F0000}"/>
    <cellStyle name="Input 3 4 3 2" xfId="6284" xr:uid="{00000000-0005-0000-0000-0000194F0000}"/>
    <cellStyle name="Input 3 4 3 2 2" xfId="13262" xr:uid="{00000000-0005-0000-0000-00001A4F0000}"/>
    <cellStyle name="Input 3 4 3 2 2 2" xfId="24270" xr:uid="{00000000-0005-0000-0000-00001B4F0000}"/>
    <cellStyle name="Input 3 4 3 2 2 3" xfId="24269" xr:uid="{00000000-0005-0000-0000-00001C4F0000}"/>
    <cellStyle name="Input 3 4 3 2 2 4" xfId="52767" xr:uid="{00000000-0005-0000-0000-00001D4F0000}"/>
    <cellStyle name="Input 3 4 3 2 3" xfId="24271" xr:uid="{00000000-0005-0000-0000-00001E4F0000}"/>
    <cellStyle name="Input 3 4 3 2 4" xfId="24268" xr:uid="{00000000-0005-0000-0000-00001F4F0000}"/>
    <cellStyle name="Input 3 4 3 2 5" xfId="45799" xr:uid="{00000000-0005-0000-0000-0000204F0000}"/>
    <cellStyle name="Input 3 4 3 2 6" xfId="58363" xr:uid="{00000000-0005-0000-0000-0000214F0000}"/>
    <cellStyle name="Input 3 4 3 3" xfId="8028" xr:uid="{00000000-0005-0000-0000-0000224F0000}"/>
    <cellStyle name="Input 3 4 3 3 2" xfId="15004" xr:uid="{00000000-0005-0000-0000-0000234F0000}"/>
    <cellStyle name="Input 3 4 3 3 2 2" xfId="24274" xr:uid="{00000000-0005-0000-0000-0000244F0000}"/>
    <cellStyle name="Input 3 4 3 3 2 3" xfId="24273" xr:uid="{00000000-0005-0000-0000-0000254F0000}"/>
    <cellStyle name="Input 3 4 3 3 2 4" xfId="54509" xr:uid="{00000000-0005-0000-0000-0000264F0000}"/>
    <cellStyle name="Input 3 4 3 3 3" xfId="24275" xr:uid="{00000000-0005-0000-0000-0000274F0000}"/>
    <cellStyle name="Input 3 4 3 3 4" xfId="24272" xr:uid="{00000000-0005-0000-0000-0000284F0000}"/>
    <cellStyle name="Input 3 4 3 3 5" xfId="47541" xr:uid="{00000000-0005-0000-0000-0000294F0000}"/>
    <cellStyle name="Input 3 4 3 3 6" xfId="60105" xr:uid="{00000000-0005-0000-0000-00002A4F0000}"/>
    <cellStyle name="Input 3 4 3 4" xfId="10649" xr:uid="{00000000-0005-0000-0000-00002B4F0000}"/>
    <cellStyle name="Input 3 4 3 4 2" xfId="24277" xr:uid="{00000000-0005-0000-0000-00002C4F0000}"/>
    <cellStyle name="Input 3 4 3 4 3" xfId="24276" xr:uid="{00000000-0005-0000-0000-00002D4F0000}"/>
    <cellStyle name="Input 3 4 3 4 4" xfId="50154" xr:uid="{00000000-0005-0000-0000-00002E4F0000}"/>
    <cellStyle name="Input 3 4 3 5" xfId="24267" xr:uid="{00000000-0005-0000-0000-00002F4F0000}"/>
    <cellStyle name="Input 3 4 3 6" xfId="18574" xr:uid="{00000000-0005-0000-0000-0000304F0000}"/>
    <cellStyle name="Input 3 4 4" xfId="4539" xr:uid="{00000000-0005-0000-0000-0000314F0000}"/>
    <cellStyle name="Input 3 4 4 2" xfId="7155" xr:uid="{00000000-0005-0000-0000-0000324F0000}"/>
    <cellStyle name="Input 3 4 4 2 2" xfId="14133" xr:uid="{00000000-0005-0000-0000-0000334F0000}"/>
    <cellStyle name="Input 3 4 4 2 2 2" xfId="24281" xr:uid="{00000000-0005-0000-0000-0000344F0000}"/>
    <cellStyle name="Input 3 4 4 2 2 3" xfId="24280" xr:uid="{00000000-0005-0000-0000-0000354F0000}"/>
    <cellStyle name="Input 3 4 4 2 2 4" xfId="53638" xr:uid="{00000000-0005-0000-0000-0000364F0000}"/>
    <cellStyle name="Input 3 4 4 2 3" xfId="24282" xr:uid="{00000000-0005-0000-0000-0000374F0000}"/>
    <cellStyle name="Input 3 4 4 2 4" xfId="24279" xr:uid="{00000000-0005-0000-0000-0000384F0000}"/>
    <cellStyle name="Input 3 4 4 2 5" xfId="46670" xr:uid="{00000000-0005-0000-0000-0000394F0000}"/>
    <cellStyle name="Input 3 4 4 2 6" xfId="59234" xr:uid="{00000000-0005-0000-0000-00003A4F0000}"/>
    <cellStyle name="Input 3 4 4 3" xfId="8906" xr:uid="{00000000-0005-0000-0000-00003B4F0000}"/>
    <cellStyle name="Input 3 4 4 3 2" xfId="15875" xr:uid="{00000000-0005-0000-0000-00003C4F0000}"/>
    <cellStyle name="Input 3 4 4 3 2 2" xfId="24285" xr:uid="{00000000-0005-0000-0000-00003D4F0000}"/>
    <cellStyle name="Input 3 4 4 3 2 3" xfId="24284" xr:uid="{00000000-0005-0000-0000-00003E4F0000}"/>
    <cellStyle name="Input 3 4 4 3 2 4" xfId="55380" xr:uid="{00000000-0005-0000-0000-00003F4F0000}"/>
    <cellStyle name="Input 3 4 4 3 3" xfId="24286" xr:uid="{00000000-0005-0000-0000-0000404F0000}"/>
    <cellStyle name="Input 3 4 4 3 4" xfId="24283" xr:uid="{00000000-0005-0000-0000-0000414F0000}"/>
    <cellStyle name="Input 3 4 4 3 5" xfId="48412" xr:uid="{00000000-0005-0000-0000-0000424F0000}"/>
    <cellStyle name="Input 3 4 4 3 6" xfId="60976" xr:uid="{00000000-0005-0000-0000-0000434F0000}"/>
    <cellStyle name="Input 3 4 4 4" xfId="11520" xr:uid="{00000000-0005-0000-0000-0000444F0000}"/>
    <cellStyle name="Input 3 4 4 4 2" xfId="24288" xr:uid="{00000000-0005-0000-0000-0000454F0000}"/>
    <cellStyle name="Input 3 4 4 4 3" xfId="24287" xr:uid="{00000000-0005-0000-0000-0000464F0000}"/>
    <cellStyle name="Input 3 4 4 4 4" xfId="51025" xr:uid="{00000000-0005-0000-0000-0000474F0000}"/>
    <cellStyle name="Input 3 4 4 5" xfId="24289" xr:uid="{00000000-0005-0000-0000-0000484F0000}"/>
    <cellStyle name="Input 3 4 4 6" xfId="24278" xr:uid="{00000000-0005-0000-0000-0000494F0000}"/>
    <cellStyle name="Input 3 4 4 7" xfId="44057" xr:uid="{00000000-0005-0000-0000-00004A4F0000}"/>
    <cellStyle name="Input 3 4 4 8" xfId="56621" xr:uid="{00000000-0005-0000-0000-00004B4F0000}"/>
    <cellStyle name="Input 3 4 5" xfId="5410" xr:uid="{00000000-0005-0000-0000-00004C4F0000}"/>
    <cellStyle name="Input 3 4 5 2" xfId="12391" xr:uid="{00000000-0005-0000-0000-00004D4F0000}"/>
    <cellStyle name="Input 3 4 5 2 2" xfId="24292" xr:uid="{00000000-0005-0000-0000-00004E4F0000}"/>
    <cellStyle name="Input 3 4 5 2 3" xfId="24291" xr:uid="{00000000-0005-0000-0000-00004F4F0000}"/>
    <cellStyle name="Input 3 4 5 2 4" xfId="51896" xr:uid="{00000000-0005-0000-0000-0000504F0000}"/>
    <cellStyle name="Input 3 4 5 3" xfId="24293" xr:uid="{00000000-0005-0000-0000-0000514F0000}"/>
    <cellStyle name="Input 3 4 5 4" xfId="24290" xr:uid="{00000000-0005-0000-0000-0000524F0000}"/>
    <cellStyle name="Input 3 4 5 5" xfId="44928" xr:uid="{00000000-0005-0000-0000-0000534F0000}"/>
    <cellStyle name="Input 3 4 5 6" xfId="57492" xr:uid="{00000000-0005-0000-0000-0000544F0000}"/>
    <cellStyle name="Input 3 4 6" xfId="9777" xr:uid="{00000000-0005-0000-0000-0000554F0000}"/>
    <cellStyle name="Input 3 4 6 2" xfId="24295" xr:uid="{00000000-0005-0000-0000-0000564F0000}"/>
    <cellStyle name="Input 3 4 6 3" xfId="24294" xr:uid="{00000000-0005-0000-0000-0000574F0000}"/>
    <cellStyle name="Input 3 4 6 4" xfId="49283" xr:uid="{00000000-0005-0000-0000-0000584F0000}"/>
    <cellStyle name="Input 3 4 7" xfId="24236" xr:uid="{00000000-0005-0000-0000-0000594F0000}"/>
    <cellStyle name="Input 3 4 8" xfId="16754" xr:uid="{00000000-0005-0000-0000-00005A4F0000}"/>
    <cellStyle name="Input 3 5" xfId="2062" xr:uid="{00000000-0005-0000-0000-00005B4F0000}"/>
    <cellStyle name="Input 3 5 2" xfId="2063" xr:uid="{00000000-0005-0000-0000-00005C4F0000}"/>
    <cellStyle name="Input 3 5 2 2" xfId="3664" xr:uid="{00000000-0005-0000-0000-00005D4F0000}"/>
    <cellStyle name="Input 3 5 2 2 2" xfId="6287" xr:uid="{00000000-0005-0000-0000-00005E4F0000}"/>
    <cellStyle name="Input 3 5 2 2 2 2" xfId="13265" xr:uid="{00000000-0005-0000-0000-00005F4F0000}"/>
    <cellStyle name="Input 3 5 2 2 2 2 2" xfId="24301" xr:uid="{00000000-0005-0000-0000-0000604F0000}"/>
    <cellStyle name="Input 3 5 2 2 2 2 3" xfId="24300" xr:uid="{00000000-0005-0000-0000-0000614F0000}"/>
    <cellStyle name="Input 3 5 2 2 2 2 4" xfId="52770" xr:uid="{00000000-0005-0000-0000-0000624F0000}"/>
    <cellStyle name="Input 3 5 2 2 2 3" xfId="24302" xr:uid="{00000000-0005-0000-0000-0000634F0000}"/>
    <cellStyle name="Input 3 5 2 2 2 4" xfId="24299" xr:uid="{00000000-0005-0000-0000-0000644F0000}"/>
    <cellStyle name="Input 3 5 2 2 2 5" xfId="45802" xr:uid="{00000000-0005-0000-0000-0000654F0000}"/>
    <cellStyle name="Input 3 5 2 2 2 6" xfId="58366" xr:uid="{00000000-0005-0000-0000-0000664F0000}"/>
    <cellStyle name="Input 3 5 2 2 3" xfId="8031" xr:uid="{00000000-0005-0000-0000-0000674F0000}"/>
    <cellStyle name="Input 3 5 2 2 3 2" xfId="15007" xr:uid="{00000000-0005-0000-0000-0000684F0000}"/>
    <cellStyle name="Input 3 5 2 2 3 2 2" xfId="24305" xr:uid="{00000000-0005-0000-0000-0000694F0000}"/>
    <cellStyle name="Input 3 5 2 2 3 2 3" xfId="24304" xr:uid="{00000000-0005-0000-0000-00006A4F0000}"/>
    <cellStyle name="Input 3 5 2 2 3 2 4" xfId="54512" xr:uid="{00000000-0005-0000-0000-00006B4F0000}"/>
    <cellStyle name="Input 3 5 2 2 3 3" xfId="24306" xr:uid="{00000000-0005-0000-0000-00006C4F0000}"/>
    <cellStyle name="Input 3 5 2 2 3 4" xfId="24303" xr:uid="{00000000-0005-0000-0000-00006D4F0000}"/>
    <cellStyle name="Input 3 5 2 2 3 5" xfId="47544" xr:uid="{00000000-0005-0000-0000-00006E4F0000}"/>
    <cellStyle name="Input 3 5 2 2 3 6" xfId="60108" xr:uid="{00000000-0005-0000-0000-00006F4F0000}"/>
    <cellStyle name="Input 3 5 2 2 4" xfId="10652" xr:uid="{00000000-0005-0000-0000-0000704F0000}"/>
    <cellStyle name="Input 3 5 2 2 4 2" xfId="24308" xr:uid="{00000000-0005-0000-0000-0000714F0000}"/>
    <cellStyle name="Input 3 5 2 2 4 3" xfId="24307" xr:uid="{00000000-0005-0000-0000-0000724F0000}"/>
    <cellStyle name="Input 3 5 2 2 4 4" xfId="50157" xr:uid="{00000000-0005-0000-0000-0000734F0000}"/>
    <cellStyle name="Input 3 5 2 2 5" xfId="24298" xr:uid="{00000000-0005-0000-0000-0000744F0000}"/>
    <cellStyle name="Input 3 5 2 2 6" xfId="18581" xr:uid="{00000000-0005-0000-0000-0000754F0000}"/>
    <cellStyle name="Input 3 5 2 3" xfId="4542" xr:uid="{00000000-0005-0000-0000-0000764F0000}"/>
    <cellStyle name="Input 3 5 2 3 2" xfId="7158" xr:uid="{00000000-0005-0000-0000-0000774F0000}"/>
    <cellStyle name="Input 3 5 2 3 2 2" xfId="14136" xr:uid="{00000000-0005-0000-0000-0000784F0000}"/>
    <cellStyle name="Input 3 5 2 3 2 2 2" xfId="24312" xr:uid="{00000000-0005-0000-0000-0000794F0000}"/>
    <cellStyle name="Input 3 5 2 3 2 2 3" xfId="24311" xr:uid="{00000000-0005-0000-0000-00007A4F0000}"/>
    <cellStyle name="Input 3 5 2 3 2 2 4" xfId="53641" xr:uid="{00000000-0005-0000-0000-00007B4F0000}"/>
    <cellStyle name="Input 3 5 2 3 2 3" xfId="24313" xr:uid="{00000000-0005-0000-0000-00007C4F0000}"/>
    <cellStyle name="Input 3 5 2 3 2 4" xfId="24310" xr:uid="{00000000-0005-0000-0000-00007D4F0000}"/>
    <cellStyle name="Input 3 5 2 3 2 5" xfId="46673" xr:uid="{00000000-0005-0000-0000-00007E4F0000}"/>
    <cellStyle name="Input 3 5 2 3 2 6" xfId="59237" xr:uid="{00000000-0005-0000-0000-00007F4F0000}"/>
    <cellStyle name="Input 3 5 2 3 3" xfId="8909" xr:uid="{00000000-0005-0000-0000-0000804F0000}"/>
    <cellStyle name="Input 3 5 2 3 3 2" xfId="15878" xr:uid="{00000000-0005-0000-0000-0000814F0000}"/>
    <cellStyle name="Input 3 5 2 3 3 2 2" xfId="24316" xr:uid="{00000000-0005-0000-0000-0000824F0000}"/>
    <cellStyle name="Input 3 5 2 3 3 2 3" xfId="24315" xr:uid="{00000000-0005-0000-0000-0000834F0000}"/>
    <cellStyle name="Input 3 5 2 3 3 2 4" xfId="55383" xr:uid="{00000000-0005-0000-0000-0000844F0000}"/>
    <cellStyle name="Input 3 5 2 3 3 3" xfId="24317" xr:uid="{00000000-0005-0000-0000-0000854F0000}"/>
    <cellStyle name="Input 3 5 2 3 3 4" xfId="24314" xr:uid="{00000000-0005-0000-0000-0000864F0000}"/>
    <cellStyle name="Input 3 5 2 3 3 5" xfId="48415" xr:uid="{00000000-0005-0000-0000-0000874F0000}"/>
    <cellStyle name="Input 3 5 2 3 3 6" xfId="60979" xr:uid="{00000000-0005-0000-0000-0000884F0000}"/>
    <cellStyle name="Input 3 5 2 3 4" xfId="11523" xr:uid="{00000000-0005-0000-0000-0000894F0000}"/>
    <cellStyle name="Input 3 5 2 3 4 2" xfId="24319" xr:uid="{00000000-0005-0000-0000-00008A4F0000}"/>
    <cellStyle name="Input 3 5 2 3 4 3" xfId="24318" xr:uid="{00000000-0005-0000-0000-00008B4F0000}"/>
    <cellStyle name="Input 3 5 2 3 4 4" xfId="51028" xr:uid="{00000000-0005-0000-0000-00008C4F0000}"/>
    <cellStyle name="Input 3 5 2 3 5" xfId="24320" xr:uid="{00000000-0005-0000-0000-00008D4F0000}"/>
    <cellStyle name="Input 3 5 2 3 6" xfId="24309" xr:uid="{00000000-0005-0000-0000-00008E4F0000}"/>
    <cellStyle name="Input 3 5 2 3 7" xfId="44060" xr:uid="{00000000-0005-0000-0000-00008F4F0000}"/>
    <cellStyle name="Input 3 5 2 3 8" xfId="56624" xr:uid="{00000000-0005-0000-0000-0000904F0000}"/>
    <cellStyle name="Input 3 5 2 4" xfId="5413" xr:uid="{00000000-0005-0000-0000-0000914F0000}"/>
    <cellStyle name="Input 3 5 2 4 2" xfId="12394" xr:uid="{00000000-0005-0000-0000-0000924F0000}"/>
    <cellStyle name="Input 3 5 2 4 2 2" xfId="24323" xr:uid="{00000000-0005-0000-0000-0000934F0000}"/>
    <cellStyle name="Input 3 5 2 4 2 3" xfId="24322" xr:uid="{00000000-0005-0000-0000-0000944F0000}"/>
    <cellStyle name="Input 3 5 2 4 2 4" xfId="51899" xr:uid="{00000000-0005-0000-0000-0000954F0000}"/>
    <cellStyle name="Input 3 5 2 4 3" xfId="24324" xr:uid="{00000000-0005-0000-0000-0000964F0000}"/>
    <cellStyle name="Input 3 5 2 4 4" xfId="24321" xr:uid="{00000000-0005-0000-0000-0000974F0000}"/>
    <cellStyle name="Input 3 5 2 4 5" xfId="44931" xr:uid="{00000000-0005-0000-0000-0000984F0000}"/>
    <cellStyle name="Input 3 5 2 4 6" xfId="57495" xr:uid="{00000000-0005-0000-0000-0000994F0000}"/>
    <cellStyle name="Input 3 5 2 5" xfId="9780" xr:uid="{00000000-0005-0000-0000-00009A4F0000}"/>
    <cellStyle name="Input 3 5 2 5 2" xfId="24326" xr:uid="{00000000-0005-0000-0000-00009B4F0000}"/>
    <cellStyle name="Input 3 5 2 5 3" xfId="24325" xr:uid="{00000000-0005-0000-0000-00009C4F0000}"/>
    <cellStyle name="Input 3 5 2 5 4" xfId="49286" xr:uid="{00000000-0005-0000-0000-00009D4F0000}"/>
    <cellStyle name="Input 3 5 2 6" xfId="24297" xr:uid="{00000000-0005-0000-0000-00009E4F0000}"/>
    <cellStyle name="Input 3 5 2 7" xfId="16757" xr:uid="{00000000-0005-0000-0000-00009F4F0000}"/>
    <cellStyle name="Input 3 5 3" xfId="3663" xr:uid="{00000000-0005-0000-0000-0000A04F0000}"/>
    <cellStyle name="Input 3 5 3 2" xfId="6286" xr:uid="{00000000-0005-0000-0000-0000A14F0000}"/>
    <cellStyle name="Input 3 5 3 2 2" xfId="13264" xr:uid="{00000000-0005-0000-0000-0000A24F0000}"/>
    <cellStyle name="Input 3 5 3 2 2 2" xfId="24330" xr:uid="{00000000-0005-0000-0000-0000A34F0000}"/>
    <cellStyle name="Input 3 5 3 2 2 3" xfId="24329" xr:uid="{00000000-0005-0000-0000-0000A44F0000}"/>
    <cellStyle name="Input 3 5 3 2 2 4" xfId="52769" xr:uid="{00000000-0005-0000-0000-0000A54F0000}"/>
    <cellStyle name="Input 3 5 3 2 3" xfId="24331" xr:uid="{00000000-0005-0000-0000-0000A64F0000}"/>
    <cellStyle name="Input 3 5 3 2 4" xfId="24328" xr:uid="{00000000-0005-0000-0000-0000A74F0000}"/>
    <cellStyle name="Input 3 5 3 2 5" xfId="45801" xr:uid="{00000000-0005-0000-0000-0000A84F0000}"/>
    <cellStyle name="Input 3 5 3 2 6" xfId="58365" xr:uid="{00000000-0005-0000-0000-0000A94F0000}"/>
    <cellStyle name="Input 3 5 3 3" xfId="8030" xr:uid="{00000000-0005-0000-0000-0000AA4F0000}"/>
    <cellStyle name="Input 3 5 3 3 2" xfId="15006" xr:uid="{00000000-0005-0000-0000-0000AB4F0000}"/>
    <cellStyle name="Input 3 5 3 3 2 2" xfId="24334" xr:uid="{00000000-0005-0000-0000-0000AC4F0000}"/>
    <cellStyle name="Input 3 5 3 3 2 3" xfId="24333" xr:uid="{00000000-0005-0000-0000-0000AD4F0000}"/>
    <cellStyle name="Input 3 5 3 3 2 4" xfId="54511" xr:uid="{00000000-0005-0000-0000-0000AE4F0000}"/>
    <cellStyle name="Input 3 5 3 3 3" xfId="24335" xr:uid="{00000000-0005-0000-0000-0000AF4F0000}"/>
    <cellStyle name="Input 3 5 3 3 4" xfId="24332" xr:uid="{00000000-0005-0000-0000-0000B04F0000}"/>
    <cellStyle name="Input 3 5 3 3 5" xfId="47543" xr:uid="{00000000-0005-0000-0000-0000B14F0000}"/>
    <cellStyle name="Input 3 5 3 3 6" xfId="60107" xr:uid="{00000000-0005-0000-0000-0000B24F0000}"/>
    <cellStyle name="Input 3 5 3 4" xfId="10651" xr:uid="{00000000-0005-0000-0000-0000B34F0000}"/>
    <cellStyle name="Input 3 5 3 4 2" xfId="24337" xr:uid="{00000000-0005-0000-0000-0000B44F0000}"/>
    <cellStyle name="Input 3 5 3 4 3" xfId="24336" xr:uid="{00000000-0005-0000-0000-0000B54F0000}"/>
    <cellStyle name="Input 3 5 3 4 4" xfId="50156" xr:uid="{00000000-0005-0000-0000-0000B64F0000}"/>
    <cellStyle name="Input 3 5 3 5" xfId="24327" xr:uid="{00000000-0005-0000-0000-0000B74F0000}"/>
    <cellStyle name="Input 3 5 3 6" xfId="18578" xr:uid="{00000000-0005-0000-0000-0000B84F0000}"/>
    <cellStyle name="Input 3 5 4" xfId="4541" xr:uid="{00000000-0005-0000-0000-0000B94F0000}"/>
    <cellStyle name="Input 3 5 4 2" xfId="7157" xr:uid="{00000000-0005-0000-0000-0000BA4F0000}"/>
    <cellStyle name="Input 3 5 4 2 2" xfId="14135" xr:uid="{00000000-0005-0000-0000-0000BB4F0000}"/>
    <cellStyle name="Input 3 5 4 2 2 2" xfId="24341" xr:uid="{00000000-0005-0000-0000-0000BC4F0000}"/>
    <cellStyle name="Input 3 5 4 2 2 3" xfId="24340" xr:uid="{00000000-0005-0000-0000-0000BD4F0000}"/>
    <cellStyle name="Input 3 5 4 2 2 4" xfId="53640" xr:uid="{00000000-0005-0000-0000-0000BE4F0000}"/>
    <cellStyle name="Input 3 5 4 2 3" xfId="24342" xr:uid="{00000000-0005-0000-0000-0000BF4F0000}"/>
    <cellStyle name="Input 3 5 4 2 4" xfId="24339" xr:uid="{00000000-0005-0000-0000-0000C04F0000}"/>
    <cellStyle name="Input 3 5 4 2 5" xfId="46672" xr:uid="{00000000-0005-0000-0000-0000C14F0000}"/>
    <cellStyle name="Input 3 5 4 2 6" xfId="59236" xr:uid="{00000000-0005-0000-0000-0000C24F0000}"/>
    <cellStyle name="Input 3 5 4 3" xfId="8908" xr:uid="{00000000-0005-0000-0000-0000C34F0000}"/>
    <cellStyle name="Input 3 5 4 3 2" xfId="15877" xr:uid="{00000000-0005-0000-0000-0000C44F0000}"/>
    <cellStyle name="Input 3 5 4 3 2 2" xfId="24345" xr:uid="{00000000-0005-0000-0000-0000C54F0000}"/>
    <cellStyle name="Input 3 5 4 3 2 3" xfId="24344" xr:uid="{00000000-0005-0000-0000-0000C64F0000}"/>
    <cellStyle name="Input 3 5 4 3 2 4" xfId="55382" xr:uid="{00000000-0005-0000-0000-0000C74F0000}"/>
    <cellStyle name="Input 3 5 4 3 3" xfId="24346" xr:uid="{00000000-0005-0000-0000-0000C84F0000}"/>
    <cellStyle name="Input 3 5 4 3 4" xfId="24343" xr:uid="{00000000-0005-0000-0000-0000C94F0000}"/>
    <cellStyle name="Input 3 5 4 3 5" xfId="48414" xr:uid="{00000000-0005-0000-0000-0000CA4F0000}"/>
    <cellStyle name="Input 3 5 4 3 6" xfId="60978" xr:uid="{00000000-0005-0000-0000-0000CB4F0000}"/>
    <cellStyle name="Input 3 5 4 4" xfId="11522" xr:uid="{00000000-0005-0000-0000-0000CC4F0000}"/>
    <cellStyle name="Input 3 5 4 4 2" xfId="24348" xr:uid="{00000000-0005-0000-0000-0000CD4F0000}"/>
    <cellStyle name="Input 3 5 4 4 3" xfId="24347" xr:uid="{00000000-0005-0000-0000-0000CE4F0000}"/>
    <cellStyle name="Input 3 5 4 4 4" xfId="51027" xr:uid="{00000000-0005-0000-0000-0000CF4F0000}"/>
    <cellStyle name="Input 3 5 4 5" xfId="24349" xr:uid="{00000000-0005-0000-0000-0000D04F0000}"/>
    <cellStyle name="Input 3 5 4 6" xfId="24338" xr:uid="{00000000-0005-0000-0000-0000D14F0000}"/>
    <cellStyle name="Input 3 5 4 7" xfId="44059" xr:uid="{00000000-0005-0000-0000-0000D24F0000}"/>
    <cellStyle name="Input 3 5 4 8" xfId="56623" xr:uid="{00000000-0005-0000-0000-0000D34F0000}"/>
    <cellStyle name="Input 3 5 5" xfId="5412" xr:uid="{00000000-0005-0000-0000-0000D44F0000}"/>
    <cellStyle name="Input 3 5 5 2" xfId="12393" xr:uid="{00000000-0005-0000-0000-0000D54F0000}"/>
    <cellStyle name="Input 3 5 5 2 2" xfId="24352" xr:uid="{00000000-0005-0000-0000-0000D64F0000}"/>
    <cellStyle name="Input 3 5 5 2 3" xfId="24351" xr:uid="{00000000-0005-0000-0000-0000D74F0000}"/>
    <cellStyle name="Input 3 5 5 2 4" xfId="51898" xr:uid="{00000000-0005-0000-0000-0000D84F0000}"/>
    <cellStyle name="Input 3 5 5 3" xfId="24353" xr:uid="{00000000-0005-0000-0000-0000D94F0000}"/>
    <cellStyle name="Input 3 5 5 4" xfId="24350" xr:uid="{00000000-0005-0000-0000-0000DA4F0000}"/>
    <cellStyle name="Input 3 5 5 5" xfId="44930" xr:uid="{00000000-0005-0000-0000-0000DB4F0000}"/>
    <cellStyle name="Input 3 5 5 6" xfId="57494" xr:uid="{00000000-0005-0000-0000-0000DC4F0000}"/>
    <cellStyle name="Input 3 5 6" xfId="9779" xr:uid="{00000000-0005-0000-0000-0000DD4F0000}"/>
    <cellStyle name="Input 3 5 6 2" xfId="24355" xr:uid="{00000000-0005-0000-0000-0000DE4F0000}"/>
    <cellStyle name="Input 3 5 6 3" xfId="24354" xr:uid="{00000000-0005-0000-0000-0000DF4F0000}"/>
    <cellStyle name="Input 3 5 6 4" xfId="49285" xr:uid="{00000000-0005-0000-0000-0000E04F0000}"/>
    <cellStyle name="Input 3 5 7" xfId="24296" xr:uid="{00000000-0005-0000-0000-0000E14F0000}"/>
    <cellStyle name="Input 3 5 8" xfId="16756" xr:uid="{00000000-0005-0000-0000-0000E24F0000}"/>
    <cellStyle name="Input 3 6" xfId="2064" xr:uid="{00000000-0005-0000-0000-0000E34F0000}"/>
    <cellStyle name="Input 3 6 2" xfId="2065" xr:uid="{00000000-0005-0000-0000-0000E44F0000}"/>
    <cellStyle name="Input 3 6 2 2" xfId="3666" xr:uid="{00000000-0005-0000-0000-0000E54F0000}"/>
    <cellStyle name="Input 3 6 2 2 2" xfId="6289" xr:uid="{00000000-0005-0000-0000-0000E64F0000}"/>
    <cellStyle name="Input 3 6 2 2 2 2" xfId="13267" xr:uid="{00000000-0005-0000-0000-0000E74F0000}"/>
    <cellStyle name="Input 3 6 2 2 2 2 2" xfId="24361" xr:uid="{00000000-0005-0000-0000-0000E84F0000}"/>
    <cellStyle name="Input 3 6 2 2 2 2 3" xfId="24360" xr:uid="{00000000-0005-0000-0000-0000E94F0000}"/>
    <cellStyle name="Input 3 6 2 2 2 2 4" xfId="52772" xr:uid="{00000000-0005-0000-0000-0000EA4F0000}"/>
    <cellStyle name="Input 3 6 2 2 2 3" xfId="24362" xr:uid="{00000000-0005-0000-0000-0000EB4F0000}"/>
    <cellStyle name="Input 3 6 2 2 2 4" xfId="24359" xr:uid="{00000000-0005-0000-0000-0000EC4F0000}"/>
    <cellStyle name="Input 3 6 2 2 2 5" xfId="45804" xr:uid="{00000000-0005-0000-0000-0000ED4F0000}"/>
    <cellStyle name="Input 3 6 2 2 2 6" xfId="58368" xr:uid="{00000000-0005-0000-0000-0000EE4F0000}"/>
    <cellStyle name="Input 3 6 2 2 3" xfId="8033" xr:uid="{00000000-0005-0000-0000-0000EF4F0000}"/>
    <cellStyle name="Input 3 6 2 2 3 2" xfId="15009" xr:uid="{00000000-0005-0000-0000-0000F04F0000}"/>
    <cellStyle name="Input 3 6 2 2 3 2 2" xfId="24365" xr:uid="{00000000-0005-0000-0000-0000F14F0000}"/>
    <cellStyle name="Input 3 6 2 2 3 2 3" xfId="24364" xr:uid="{00000000-0005-0000-0000-0000F24F0000}"/>
    <cellStyle name="Input 3 6 2 2 3 2 4" xfId="54514" xr:uid="{00000000-0005-0000-0000-0000F34F0000}"/>
    <cellStyle name="Input 3 6 2 2 3 3" xfId="24366" xr:uid="{00000000-0005-0000-0000-0000F44F0000}"/>
    <cellStyle name="Input 3 6 2 2 3 4" xfId="24363" xr:uid="{00000000-0005-0000-0000-0000F54F0000}"/>
    <cellStyle name="Input 3 6 2 2 3 5" xfId="47546" xr:uid="{00000000-0005-0000-0000-0000F64F0000}"/>
    <cellStyle name="Input 3 6 2 2 3 6" xfId="60110" xr:uid="{00000000-0005-0000-0000-0000F74F0000}"/>
    <cellStyle name="Input 3 6 2 2 4" xfId="10654" xr:uid="{00000000-0005-0000-0000-0000F84F0000}"/>
    <cellStyle name="Input 3 6 2 2 4 2" xfId="24368" xr:uid="{00000000-0005-0000-0000-0000F94F0000}"/>
    <cellStyle name="Input 3 6 2 2 4 3" xfId="24367" xr:uid="{00000000-0005-0000-0000-0000FA4F0000}"/>
    <cellStyle name="Input 3 6 2 2 4 4" xfId="50159" xr:uid="{00000000-0005-0000-0000-0000FB4F0000}"/>
    <cellStyle name="Input 3 6 2 2 5" xfId="24358" xr:uid="{00000000-0005-0000-0000-0000FC4F0000}"/>
    <cellStyle name="Input 3 6 2 2 6" xfId="18584" xr:uid="{00000000-0005-0000-0000-0000FD4F0000}"/>
    <cellStyle name="Input 3 6 2 3" xfId="4544" xr:uid="{00000000-0005-0000-0000-0000FE4F0000}"/>
    <cellStyle name="Input 3 6 2 3 2" xfId="7160" xr:uid="{00000000-0005-0000-0000-0000FF4F0000}"/>
    <cellStyle name="Input 3 6 2 3 2 2" xfId="14138" xr:uid="{00000000-0005-0000-0000-000000500000}"/>
    <cellStyle name="Input 3 6 2 3 2 2 2" xfId="24372" xr:uid="{00000000-0005-0000-0000-000001500000}"/>
    <cellStyle name="Input 3 6 2 3 2 2 3" xfId="24371" xr:uid="{00000000-0005-0000-0000-000002500000}"/>
    <cellStyle name="Input 3 6 2 3 2 2 4" xfId="53643" xr:uid="{00000000-0005-0000-0000-000003500000}"/>
    <cellStyle name="Input 3 6 2 3 2 3" xfId="24373" xr:uid="{00000000-0005-0000-0000-000004500000}"/>
    <cellStyle name="Input 3 6 2 3 2 4" xfId="24370" xr:uid="{00000000-0005-0000-0000-000005500000}"/>
    <cellStyle name="Input 3 6 2 3 2 5" xfId="46675" xr:uid="{00000000-0005-0000-0000-000006500000}"/>
    <cellStyle name="Input 3 6 2 3 2 6" xfId="59239" xr:uid="{00000000-0005-0000-0000-000007500000}"/>
    <cellStyle name="Input 3 6 2 3 3" xfId="8911" xr:uid="{00000000-0005-0000-0000-000008500000}"/>
    <cellStyle name="Input 3 6 2 3 3 2" xfId="15880" xr:uid="{00000000-0005-0000-0000-000009500000}"/>
    <cellStyle name="Input 3 6 2 3 3 2 2" xfId="24376" xr:uid="{00000000-0005-0000-0000-00000A500000}"/>
    <cellStyle name="Input 3 6 2 3 3 2 3" xfId="24375" xr:uid="{00000000-0005-0000-0000-00000B500000}"/>
    <cellStyle name="Input 3 6 2 3 3 2 4" xfId="55385" xr:uid="{00000000-0005-0000-0000-00000C500000}"/>
    <cellStyle name="Input 3 6 2 3 3 3" xfId="24377" xr:uid="{00000000-0005-0000-0000-00000D500000}"/>
    <cellStyle name="Input 3 6 2 3 3 4" xfId="24374" xr:uid="{00000000-0005-0000-0000-00000E500000}"/>
    <cellStyle name="Input 3 6 2 3 3 5" xfId="48417" xr:uid="{00000000-0005-0000-0000-00000F500000}"/>
    <cellStyle name="Input 3 6 2 3 3 6" xfId="60981" xr:uid="{00000000-0005-0000-0000-000010500000}"/>
    <cellStyle name="Input 3 6 2 3 4" xfId="11525" xr:uid="{00000000-0005-0000-0000-000011500000}"/>
    <cellStyle name="Input 3 6 2 3 4 2" xfId="24379" xr:uid="{00000000-0005-0000-0000-000012500000}"/>
    <cellStyle name="Input 3 6 2 3 4 3" xfId="24378" xr:uid="{00000000-0005-0000-0000-000013500000}"/>
    <cellStyle name="Input 3 6 2 3 4 4" xfId="51030" xr:uid="{00000000-0005-0000-0000-000014500000}"/>
    <cellStyle name="Input 3 6 2 3 5" xfId="24380" xr:uid="{00000000-0005-0000-0000-000015500000}"/>
    <cellStyle name="Input 3 6 2 3 6" xfId="24369" xr:uid="{00000000-0005-0000-0000-000016500000}"/>
    <cellStyle name="Input 3 6 2 3 7" xfId="44062" xr:uid="{00000000-0005-0000-0000-000017500000}"/>
    <cellStyle name="Input 3 6 2 3 8" xfId="56626" xr:uid="{00000000-0005-0000-0000-000018500000}"/>
    <cellStyle name="Input 3 6 2 4" xfId="5415" xr:uid="{00000000-0005-0000-0000-000019500000}"/>
    <cellStyle name="Input 3 6 2 4 2" xfId="12396" xr:uid="{00000000-0005-0000-0000-00001A500000}"/>
    <cellStyle name="Input 3 6 2 4 2 2" xfId="24383" xr:uid="{00000000-0005-0000-0000-00001B500000}"/>
    <cellStyle name="Input 3 6 2 4 2 3" xfId="24382" xr:uid="{00000000-0005-0000-0000-00001C500000}"/>
    <cellStyle name="Input 3 6 2 4 2 4" xfId="51901" xr:uid="{00000000-0005-0000-0000-00001D500000}"/>
    <cellStyle name="Input 3 6 2 4 3" xfId="24384" xr:uid="{00000000-0005-0000-0000-00001E500000}"/>
    <cellStyle name="Input 3 6 2 4 4" xfId="24381" xr:uid="{00000000-0005-0000-0000-00001F500000}"/>
    <cellStyle name="Input 3 6 2 4 5" xfId="44933" xr:uid="{00000000-0005-0000-0000-000020500000}"/>
    <cellStyle name="Input 3 6 2 4 6" xfId="57497" xr:uid="{00000000-0005-0000-0000-000021500000}"/>
    <cellStyle name="Input 3 6 2 5" xfId="9782" xr:uid="{00000000-0005-0000-0000-000022500000}"/>
    <cellStyle name="Input 3 6 2 5 2" xfId="24386" xr:uid="{00000000-0005-0000-0000-000023500000}"/>
    <cellStyle name="Input 3 6 2 5 3" xfId="24385" xr:uid="{00000000-0005-0000-0000-000024500000}"/>
    <cellStyle name="Input 3 6 2 5 4" xfId="49288" xr:uid="{00000000-0005-0000-0000-000025500000}"/>
    <cellStyle name="Input 3 6 2 6" xfId="24357" xr:uid="{00000000-0005-0000-0000-000026500000}"/>
    <cellStyle name="Input 3 6 2 7" xfId="16759" xr:uid="{00000000-0005-0000-0000-000027500000}"/>
    <cellStyle name="Input 3 6 3" xfId="3665" xr:uid="{00000000-0005-0000-0000-000028500000}"/>
    <cellStyle name="Input 3 6 3 2" xfId="6288" xr:uid="{00000000-0005-0000-0000-000029500000}"/>
    <cellStyle name="Input 3 6 3 2 2" xfId="13266" xr:uid="{00000000-0005-0000-0000-00002A500000}"/>
    <cellStyle name="Input 3 6 3 2 2 2" xfId="24390" xr:uid="{00000000-0005-0000-0000-00002B500000}"/>
    <cellStyle name="Input 3 6 3 2 2 3" xfId="24389" xr:uid="{00000000-0005-0000-0000-00002C500000}"/>
    <cellStyle name="Input 3 6 3 2 2 4" xfId="52771" xr:uid="{00000000-0005-0000-0000-00002D500000}"/>
    <cellStyle name="Input 3 6 3 2 3" xfId="24391" xr:uid="{00000000-0005-0000-0000-00002E500000}"/>
    <cellStyle name="Input 3 6 3 2 4" xfId="24388" xr:uid="{00000000-0005-0000-0000-00002F500000}"/>
    <cellStyle name="Input 3 6 3 2 5" xfId="45803" xr:uid="{00000000-0005-0000-0000-000030500000}"/>
    <cellStyle name="Input 3 6 3 2 6" xfId="58367" xr:uid="{00000000-0005-0000-0000-000031500000}"/>
    <cellStyle name="Input 3 6 3 3" xfId="8032" xr:uid="{00000000-0005-0000-0000-000032500000}"/>
    <cellStyle name="Input 3 6 3 3 2" xfId="15008" xr:uid="{00000000-0005-0000-0000-000033500000}"/>
    <cellStyle name="Input 3 6 3 3 2 2" xfId="24394" xr:uid="{00000000-0005-0000-0000-000034500000}"/>
    <cellStyle name="Input 3 6 3 3 2 3" xfId="24393" xr:uid="{00000000-0005-0000-0000-000035500000}"/>
    <cellStyle name="Input 3 6 3 3 2 4" xfId="54513" xr:uid="{00000000-0005-0000-0000-000036500000}"/>
    <cellStyle name="Input 3 6 3 3 3" xfId="24395" xr:uid="{00000000-0005-0000-0000-000037500000}"/>
    <cellStyle name="Input 3 6 3 3 4" xfId="24392" xr:uid="{00000000-0005-0000-0000-000038500000}"/>
    <cellStyle name="Input 3 6 3 3 5" xfId="47545" xr:uid="{00000000-0005-0000-0000-000039500000}"/>
    <cellStyle name="Input 3 6 3 3 6" xfId="60109" xr:uid="{00000000-0005-0000-0000-00003A500000}"/>
    <cellStyle name="Input 3 6 3 4" xfId="10653" xr:uid="{00000000-0005-0000-0000-00003B500000}"/>
    <cellStyle name="Input 3 6 3 4 2" xfId="24397" xr:uid="{00000000-0005-0000-0000-00003C500000}"/>
    <cellStyle name="Input 3 6 3 4 3" xfId="24396" xr:uid="{00000000-0005-0000-0000-00003D500000}"/>
    <cellStyle name="Input 3 6 3 4 4" xfId="50158" xr:uid="{00000000-0005-0000-0000-00003E500000}"/>
    <cellStyle name="Input 3 6 3 5" xfId="24387" xr:uid="{00000000-0005-0000-0000-00003F500000}"/>
    <cellStyle name="Input 3 6 3 6" xfId="18583" xr:uid="{00000000-0005-0000-0000-000040500000}"/>
    <cellStyle name="Input 3 6 4" xfId="4543" xr:uid="{00000000-0005-0000-0000-000041500000}"/>
    <cellStyle name="Input 3 6 4 2" xfId="7159" xr:uid="{00000000-0005-0000-0000-000042500000}"/>
    <cellStyle name="Input 3 6 4 2 2" xfId="14137" xr:uid="{00000000-0005-0000-0000-000043500000}"/>
    <cellStyle name="Input 3 6 4 2 2 2" xfId="24401" xr:uid="{00000000-0005-0000-0000-000044500000}"/>
    <cellStyle name="Input 3 6 4 2 2 3" xfId="24400" xr:uid="{00000000-0005-0000-0000-000045500000}"/>
    <cellStyle name="Input 3 6 4 2 2 4" xfId="53642" xr:uid="{00000000-0005-0000-0000-000046500000}"/>
    <cellStyle name="Input 3 6 4 2 3" xfId="24402" xr:uid="{00000000-0005-0000-0000-000047500000}"/>
    <cellStyle name="Input 3 6 4 2 4" xfId="24399" xr:uid="{00000000-0005-0000-0000-000048500000}"/>
    <cellStyle name="Input 3 6 4 2 5" xfId="46674" xr:uid="{00000000-0005-0000-0000-000049500000}"/>
    <cellStyle name="Input 3 6 4 2 6" xfId="59238" xr:uid="{00000000-0005-0000-0000-00004A500000}"/>
    <cellStyle name="Input 3 6 4 3" xfId="8910" xr:uid="{00000000-0005-0000-0000-00004B500000}"/>
    <cellStyle name="Input 3 6 4 3 2" xfId="15879" xr:uid="{00000000-0005-0000-0000-00004C500000}"/>
    <cellStyle name="Input 3 6 4 3 2 2" xfId="24405" xr:uid="{00000000-0005-0000-0000-00004D500000}"/>
    <cellStyle name="Input 3 6 4 3 2 3" xfId="24404" xr:uid="{00000000-0005-0000-0000-00004E500000}"/>
    <cellStyle name="Input 3 6 4 3 2 4" xfId="55384" xr:uid="{00000000-0005-0000-0000-00004F500000}"/>
    <cellStyle name="Input 3 6 4 3 3" xfId="24406" xr:uid="{00000000-0005-0000-0000-000050500000}"/>
    <cellStyle name="Input 3 6 4 3 4" xfId="24403" xr:uid="{00000000-0005-0000-0000-000051500000}"/>
    <cellStyle name="Input 3 6 4 3 5" xfId="48416" xr:uid="{00000000-0005-0000-0000-000052500000}"/>
    <cellStyle name="Input 3 6 4 3 6" xfId="60980" xr:uid="{00000000-0005-0000-0000-000053500000}"/>
    <cellStyle name="Input 3 6 4 4" xfId="11524" xr:uid="{00000000-0005-0000-0000-000054500000}"/>
    <cellStyle name="Input 3 6 4 4 2" xfId="24408" xr:uid="{00000000-0005-0000-0000-000055500000}"/>
    <cellStyle name="Input 3 6 4 4 3" xfId="24407" xr:uid="{00000000-0005-0000-0000-000056500000}"/>
    <cellStyle name="Input 3 6 4 4 4" xfId="51029" xr:uid="{00000000-0005-0000-0000-000057500000}"/>
    <cellStyle name="Input 3 6 4 5" xfId="24409" xr:uid="{00000000-0005-0000-0000-000058500000}"/>
    <cellStyle name="Input 3 6 4 6" xfId="24398" xr:uid="{00000000-0005-0000-0000-000059500000}"/>
    <cellStyle name="Input 3 6 4 7" xfId="44061" xr:uid="{00000000-0005-0000-0000-00005A500000}"/>
    <cellStyle name="Input 3 6 4 8" xfId="56625" xr:uid="{00000000-0005-0000-0000-00005B500000}"/>
    <cellStyle name="Input 3 6 5" xfId="5414" xr:uid="{00000000-0005-0000-0000-00005C500000}"/>
    <cellStyle name="Input 3 6 5 2" xfId="12395" xr:uid="{00000000-0005-0000-0000-00005D500000}"/>
    <cellStyle name="Input 3 6 5 2 2" xfId="24412" xr:uid="{00000000-0005-0000-0000-00005E500000}"/>
    <cellStyle name="Input 3 6 5 2 3" xfId="24411" xr:uid="{00000000-0005-0000-0000-00005F500000}"/>
    <cellStyle name="Input 3 6 5 2 4" xfId="51900" xr:uid="{00000000-0005-0000-0000-000060500000}"/>
    <cellStyle name="Input 3 6 5 3" xfId="24413" xr:uid="{00000000-0005-0000-0000-000061500000}"/>
    <cellStyle name="Input 3 6 5 4" xfId="24410" xr:uid="{00000000-0005-0000-0000-000062500000}"/>
    <cellStyle name="Input 3 6 5 5" xfId="44932" xr:uid="{00000000-0005-0000-0000-000063500000}"/>
    <cellStyle name="Input 3 6 5 6" xfId="57496" xr:uid="{00000000-0005-0000-0000-000064500000}"/>
    <cellStyle name="Input 3 6 6" xfId="9781" xr:uid="{00000000-0005-0000-0000-000065500000}"/>
    <cellStyle name="Input 3 6 6 2" xfId="24415" xr:uid="{00000000-0005-0000-0000-000066500000}"/>
    <cellStyle name="Input 3 6 6 3" xfId="24414" xr:uid="{00000000-0005-0000-0000-000067500000}"/>
    <cellStyle name="Input 3 6 6 4" xfId="49287" xr:uid="{00000000-0005-0000-0000-000068500000}"/>
    <cellStyle name="Input 3 6 7" xfId="24356" xr:uid="{00000000-0005-0000-0000-000069500000}"/>
    <cellStyle name="Input 3 6 8" xfId="16758" xr:uid="{00000000-0005-0000-0000-00006A500000}"/>
    <cellStyle name="Input 3 7" xfId="2066" xr:uid="{00000000-0005-0000-0000-00006B500000}"/>
    <cellStyle name="Input 3 7 2" xfId="3667" xr:uid="{00000000-0005-0000-0000-00006C500000}"/>
    <cellStyle name="Input 3 7 2 2" xfId="6290" xr:uid="{00000000-0005-0000-0000-00006D500000}"/>
    <cellStyle name="Input 3 7 2 2 2" xfId="13268" xr:uid="{00000000-0005-0000-0000-00006E500000}"/>
    <cellStyle name="Input 3 7 2 2 2 2" xfId="24420" xr:uid="{00000000-0005-0000-0000-00006F500000}"/>
    <cellStyle name="Input 3 7 2 2 2 3" xfId="24419" xr:uid="{00000000-0005-0000-0000-000070500000}"/>
    <cellStyle name="Input 3 7 2 2 2 4" xfId="52773" xr:uid="{00000000-0005-0000-0000-000071500000}"/>
    <cellStyle name="Input 3 7 2 2 3" xfId="24421" xr:uid="{00000000-0005-0000-0000-000072500000}"/>
    <cellStyle name="Input 3 7 2 2 4" xfId="24418" xr:uid="{00000000-0005-0000-0000-000073500000}"/>
    <cellStyle name="Input 3 7 2 2 5" xfId="45805" xr:uid="{00000000-0005-0000-0000-000074500000}"/>
    <cellStyle name="Input 3 7 2 2 6" xfId="58369" xr:uid="{00000000-0005-0000-0000-000075500000}"/>
    <cellStyle name="Input 3 7 2 3" xfId="8034" xr:uid="{00000000-0005-0000-0000-000076500000}"/>
    <cellStyle name="Input 3 7 2 3 2" xfId="15010" xr:uid="{00000000-0005-0000-0000-000077500000}"/>
    <cellStyle name="Input 3 7 2 3 2 2" xfId="24424" xr:uid="{00000000-0005-0000-0000-000078500000}"/>
    <cellStyle name="Input 3 7 2 3 2 3" xfId="24423" xr:uid="{00000000-0005-0000-0000-000079500000}"/>
    <cellStyle name="Input 3 7 2 3 2 4" xfId="54515" xr:uid="{00000000-0005-0000-0000-00007A500000}"/>
    <cellStyle name="Input 3 7 2 3 3" xfId="24425" xr:uid="{00000000-0005-0000-0000-00007B500000}"/>
    <cellStyle name="Input 3 7 2 3 4" xfId="24422" xr:uid="{00000000-0005-0000-0000-00007C500000}"/>
    <cellStyle name="Input 3 7 2 3 5" xfId="47547" xr:uid="{00000000-0005-0000-0000-00007D500000}"/>
    <cellStyle name="Input 3 7 2 3 6" xfId="60111" xr:uid="{00000000-0005-0000-0000-00007E500000}"/>
    <cellStyle name="Input 3 7 2 4" xfId="10655" xr:uid="{00000000-0005-0000-0000-00007F500000}"/>
    <cellStyle name="Input 3 7 2 4 2" xfId="24427" xr:uid="{00000000-0005-0000-0000-000080500000}"/>
    <cellStyle name="Input 3 7 2 4 3" xfId="24426" xr:uid="{00000000-0005-0000-0000-000081500000}"/>
    <cellStyle name="Input 3 7 2 4 4" xfId="50160" xr:uid="{00000000-0005-0000-0000-000082500000}"/>
    <cellStyle name="Input 3 7 2 5" xfId="24417" xr:uid="{00000000-0005-0000-0000-000083500000}"/>
    <cellStyle name="Input 3 7 2 6" xfId="18585" xr:uid="{00000000-0005-0000-0000-000084500000}"/>
    <cellStyle name="Input 3 7 3" xfId="4545" xr:uid="{00000000-0005-0000-0000-000085500000}"/>
    <cellStyle name="Input 3 7 3 2" xfId="7161" xr:uid="{00000000-0005-0000-0000-000086500000}"/>
    <cellStyle name="Input 3 7 3 2 2" xfId="14139" xr:uid="{00000000-0005-0000-0000-000087500000}"/>
    <cellStyle name="Input 3 7 3 2 2 2" xfId="24431" xr:uid="{00000000-0005-0000-0000-000088500000}"/>
    <cellStyle name="Input 3 7 3 2 2 3" xfId="24430" xr:uid="{00000000-0005-0000-0000-000089500000}"/>
    <cellStyle name="Input 3 7 3 2 2 4" xfId="53644" xr:uid="{00000000-0005-0000-0000-00008A500000}"/>
    <cellStyle name="Input 3 7 3 2 3" xfId="24432" xr:uid="{00000000-0005-0000-0000-00008B500000}"/>
    <cellStyle name="Input 3 7 3 2 4" xfId="24429" xr:uid="{00000000-0005-0000-0000-00008C500000}"/>
    <cellStyle name="Input 3 7 3 2 5" xfId="46676" xr:uid="{00000000-0005-0000-0000-00008D500000}"/>
    <cellStyle name="Input 3 7 3 2 6" xfId="59240" xr:uid="{00000000-0005-0000-0000-00008E500000}"/>
    <cellStyle name="Input 3 7 3 3" xfId="8912" xr:uid="{00000000-0005-0000-0000-00008F500000}"/>
    <cellStyle name="Input 3 7 3 3 2" xfId="15881" xr:uid="{00000000-0005-0000-0000-000090500000}"/>
    <cellStyle name="Input 3 7 3 3 2 2" xfId="24435" xr:uid="{00000000-0005-0000-0000-000091500000}"/>
    <cellStyle name="Input 3 7 3 3 2 3" xfId="24434" xr:uid="{00000000-0005-0000-0000-000092500000}"/>
    <cellStyle name="Input 3 7 3 3 2 4" xfId="55386" xr:uid="{00000000-0005-0000-0000-000093500000}"/>
    <cellStyle name="Input 3 7 3 3 3" xfId="24436" xr:uid="{00000000-0005-0000-0000-000094500000}"/>
    <cellStyle name="Input 3 7 3 3 4" xfId="24433" xr:uid="{00000000-0005-0000-0000-000095500000}"/>
    <cellStyle name="Input 3 7 3 3 5" xfId="48418" xr:uid="{00000000-0005-0000-0000-000096500000}"/>
    <cellStyle name="Input 3 7 3 3 6" xfId="60982" xr:uid="{00000000-0005-0000-0000-000097500000}"/>
    <cellStyle name="Input 3 7 3 4" xfId="11526" xr:uid="{00000000-0005-0000-0000-000098500000}"/>
    <cellStyle name="Input 3 7 3 4 2" xfId="24438" xr:uid="{00000000-0005-0000-0000-000099500000}"/>
    <cellStyle name="Input 3 7 3 4 3" xfId="24437" xr:uid="{00000000-0005-0000-0000-00009A500000}"/>
    <cellStyle name="Input 3 7 3 4 4" xfId="51031" xr:uid="{00000000-0005-0000-0000-00009B500000}"/>
    <cellStyle name="Input 3 7 3 5" xfId="24439" xr:uid="{00000000-0005-0000-0000-00009C500000}"/>
    <cellStyle name="Input 3 7 3 6" xfId="24428" xr:uid="{00000000-0005-0000-0000-00009D500000}"/>
    <cellStyle name="Input 3 7 3 7" xfId="44063" xr:uid="{00000000-0005-0000-0000-00009E500000}"/>
    <cellStyle name="Input 3 7 3 8" xfId="56627" xr:uid="{00000000-0005-0000-0000-00009F500000}"/>
    <cellStyle name="Input 3 7 4" xfId="5416" xr:uid="{00000000-0005-0000-0000-0000A0500000}"/>
    <cellStyle name="Input 3 7 4 2" xfId="12397" xr:uid="{00000000-0005-0000-0000-0000A1500000}"/>
    <cellStyle name="Input 3 7 4 2 2" xfId="24442" xr:uid="{00000000-0005-0000-0000-0000A2500000}"/>
    <cellStyle name="Input 3 7 4 2 3" xfId="24441" xr:uid="{00000000-0005-0000-0000-0000A3500000}"/>
    <cellStyle name="Input 3 7 4 2 4" xfId="51902" xr:uid="{00000000-0005-0000-0000-0000A4500000}"/>
    <cellStyle name="Input 3 7 4 3" xfId="24443" xr:uid="{00000000-0005-0000-0000-0000A5500000}"/>
    <cellStyle name="Input 3 7 4 4" xfId="24440" xr:uid="{00000000-0005-0000-0000-0000A6500000}"/>
    <cellStyle name="Input 3 7 4 5" xfId="44934" xr:uid="{00000000-0005-0000-0000-0000A7500000}"/>
    <cellStyle name="Input 3 7 4 6" xfId="57498" xr:uid="{00000000-0005-0000-0000-0000A8500000}"/>
    <cellStyle name="Input 3 7 5" xfId="9783" xr:uid="{00000000-0005-0000-0000-0000A9500000}"/>
    <cellStyle name="Input 3 7 5 2" xfId="24445" xr:uid="{00000000-0005-0000-0000-0000AA500000}"/>
    <cellStyle name="Input 3 7 5 3" xfId="24444" xr:uid="{00000000-0005-0000-0000-0000AB500000}"/>
    <cellStyle name="Input 3 7 5 4" xfId="49289" xr:uid="{00000000-0005-0000-0000-0000AC500000}"/>
    <cellStyle name="Input 3 7 6" xfId="24416" xr:uid="{00000000-0005-0000-0000-0000AD500000}"/>
    <cellStyle name="Input 3 7 7" xfId="16760" xr:uid="{00000000-0005-0000-0000-0000AE500000}"/>
    <cellStyle name="Input 3 8" xfId="2067" xr:uid="{00000000-0005-0000-0000-0000AF500000}"/>
    <cellStyle name="Input 3 8 2" xfId="3668" xr:uid="{00000000-0005-0000-0000-0000B0500000}"/>
    <cellStyle name="Input 3 8 2 2" xfId="6291" xr:uid="{00000000-0005-0000-0000-0000B1500000}"/>
    <cellStyle name="Input 3 8 2 2 2" xfId="13269" xr:uid="{00000000-0005-0000-0000-0000B2500000}"/>
    <cellStyle name="Input 3 8 2 2 2 2" xfId="24450" xr:uid="{00000000-0005-0000-0000-0000B3500000}"/>
    <cellStyle name="Input 3 8 2 2 2 3" xfId="24449" xr:uid="{00000000-0005-0000-0000-0000B4500000}"/>
    <cellStyle name="Input 3 8 2 2 2 4" xfId="52774" xr:uid="{00000000-0005-0000-0000-0000B5500000}"/>
    <cellStyle name="Input 3 8 2 2 3" xfId="24451" xr:uid="{00000000-0005-0000-0000-0000B6500000}"/>
    <cellStyle name="Input 3 8 2 2 4" xfId="24448" xr:uid="{00000000-0005-0000-0000-0000B7500000}"/>
    <cellStyle name="Input 3 8 2 2 5" xfId="45806" xr:uid="{00000000-0005-0000-0000-0000B8500000}"/>
    <cellStyle name="Input 3 8 2 2 6" xfId="58370" xr:uid="{00000000-0005-0000-0000-0000B9500000}"/>
    <cellStyle name="Input 3 8 2 3" xfId="8035" xr:uid="{00000000-0005-0000-0000-0000BA500000}"/>
    <cellStyle name="Input 3 8 2 3 2" xfId="15011" xr:uid="{00000000-0005-0000-0000-0000BB500000}"/>
    <cellStyle name="Input 3 8 2 3 2 2" xfId="24454" xr:uid="{00000000-0005-0000-0000-0000BC500000}"/>
    <cellStyle name="Input 3 8 2 3 2 3" xfId="24453" xr:uid="{00000000-0005-0000-0000-0000BD500000}"/>
    <cellStyle name="Input 3 8 2 3 2 4" xfId="54516" xr:uid="{00000000-0005-0000-0000-0000BE500000}"/>
    <cellStyle name="Input 3 8 2 3 3" xfId="24455" xr:uid="{00000000-0005-0000-0000-0000BF500000}"/>
    <cellStyle name="Input 3 8 2 3 4" xfId="24452" xr:uid="{00000000-0005-0000-0000-0000C0500000}"/>
    <cellStyle name="Input 3 8 2 3 5" xfId="47548" xr:uid="{00000000-0005-0000-0000-0000C1500000}"/>
    <cellStyle name="Input 3 8 2 3 6" xfId="60112" xr:uid="{00000000-0005-0000-0000-0000C2500000}"/>
    <cellStyle name="Input 3 8 2 4" xfId="10656" xr:uid="{00000000-0005-0000-0000-0000C3500000}"/>
    <cellStyle name="Input 3 8 2 4 2" xfId="24457" xr:uid="{00000000-0005-0000-0000-0000C4500000}"/>
    <cellStyle name="Input 3 8 2 4 3" xfId="24456" xr:uid="{00000000-0005-0000-0000-0000C5500000}"/>
    <cellStyle name="Input 3 8 2 4 4" xfId="50161" xr:uid="{00000000-0005-0000-0000-0000C6500000}"/>
    <cellStyle name="Input 3 8 2 5" xfId="24447" xr:uid="{00000000-0005-0000-0000-0000C7500000}"/>
    <cellStyle name="Input 3 8 2 6" xfId="18588" xr:uid="{00000000-0005-0000-0000-0000C8500000}"/>
    <cellStyle name="Input 3 8 3" xfId="4546" xr:uid="{00000000-0005-0000-0000-0000C9500000}"/>
    <cellStyle name="Input 3 8 3 2" xfId="7162" xr:uid="{00000000-0005-0000-0000-0000CA500000}"/>
    <cellStyle name="Input 3 8 3 2 2" xfId="14140" xr:uid="{00000000-0005-0000-0000-0000CB500000}"/>
    <cellStyle name="Input 3 8 3 2 2 2" xfId="24461" xr:uid="{00000000-0005-0000-0000-0000CC500000}"/>
    <cellStyle name="Input 3 8 3 2 2 3" xfId="24460" xr:uid="{00000000-0005-0000-0000-0000CD500000}"/>
    <cellStyle name="Input 3 8 3 2 2 4" xfId="53645" xr:uid="{00000000-0005-0000-0000-0000CE500000}"/>
    <cellStyle name="Input 3 8 3 2 3" xfId="24462" xr:uid="{00000000-0005-0000-0000-0000CF500000}"/>
    <cellStyle name="Input 3 8 3 2 4" xfId="24459" xr:uid="{00000000-0005-0000-0000-0000D0500000}"/>
    <cellStyle name="Input 3 8 3 2 5" xfId="46677" xr:uid="{00000000-0005-0000-0000-0000D1500000}"/>
    <cellStyle name="Input 3 8 3 2 6" xfId="59241" xr:uid="{00000000-0005-0000-0000-0000D2500000}"/>
    <cellStyle name="Input 3 8 3 3" xfId="8913" xr:uid="{00000000-0005-0000-0000-0000D3500000}"/>
    <cellStyle name="Input 3 8 3 3 2" xfId="15882" xr:uid="{00000000-0005-0000-0000-0000D4500000}"/>
    <cellStyle name="Input 3 8 3 3 2 2" xfId="24465" xr:uid="{00000000-0005-0000-0000-0000D5500000}"/>
    <cellStyle name="Input 3 8 3 3 2 3" xfId="24464" xr:uid="{00000000-0005-0000-0000-0000D6500000}"/>
    <cellStyle name="Input 3 8 3 3 2 4" xfId="55387" xr:uid="{00000000-0005-0000-0000-0000D7500000}"/>
    <cellStyle name="Input 3 8 3 3 3" xfId="24466" xr:uid="{00000000-0005-0000-0000-0000D8500000}"/>
    <cellStyle name="Input 3 8 3 3 4" xfId="24463" xr:uid="{00000000-0005-0000-0000-0000D9500000}"/>
    <cellStyle name="Input 3 8 3 3 5" xfId="48419" xr:uid="{00000000-0005-0000-0000-0000DA500000}"/>
    <cellStyle name="Input 3 8 3 3 6" xfId="60983" xr:uid="{00000000-0005-0000-0000-0000DB500000}"/>
    <cellStyle name="Input 3 8 3 4" xfId="11527" xr:uid="{00000000-0005-0000-0000-0000DC500000}"/>
    <cellStyle name="Input 3 8 3 4 2" xfId="24468" xr:uid="{00000000-0005-0000-0000-0000DD500000}"/>
    <cellStyle name="Input 3 8 3 4 3" xfId="24467" xr:uid="{00000000-0005-0000-0000-0000DE500000}"/>
    <cellStyle name="Input 3 8 3 4 4" xfId="51032" xr:uid="{00000000-0005-0000-0000-0000DF500000}"/>
    <cellStyle name="Input 3 8 3 5" xfId="24469" xr:uid="{00000000-0005-0000-0000-0000E0500000}"/>
    <cellStyle name="Input 3 8 3 6" xfId="24458" xr:uid="{00000000-0005-0000-0000-0000E1500000}"/>
    <cellStyle name="Input 3 8 3 7" xfId="44064" xr:uid="{00000000-0005-0000-0000-0000E2500000}"/>
    <cellStyle name="Input 3 8 3 8" xfId="56628" xr:uid="{00000000-0005-0000-0000-0000E3500000}"/>
    <cellStyle name="Input 3 8 4" xfId="5417" xr:uid="{00000000-0005-0000-0000-0000E4500000}"/>
    <cellStyle name="Input 3 8 4 2" xfId="12398" xr:uid="{00000000-0005-0000-0000-0000E5500000}"/>
    <cellStyle name="Input 3 8 4 2 2" xfId="24472" xr:uid="{00000000-0005-0000-0000-0000E6500000}"/>
    <cellStyle name="Input 3 8 4 2 3" xfId="24471" xr:uid="{00000000-0005-0000-0000-0000E7500000}"/>
    <cellStyle name="Input 3 8 4 2 4" xfId="51903" xr:uid="{00000000-0005-0000-0000-0000E8500000}"/>
    <cellStyle name="Input 3 8 4 3" xfId="24473" xr:uid="{00000000-0005-0000-0000-0000E9500000}"/>
    <cellStyle name="Input 3 8 4 4" xfId="24470" xr:uid="{00000000-0005-0000-0000-0000EA500000}"/>
    <cellStyle name="Input 3 8 4 5" xfId="44935" xr:uid="{00000000-0005-0000-0000-0000EB500000}"/>
    <cellStyle name="Input 3 8 4 6" xfId="57499" xr:uid="{00000000-0005-0000-0000-0000EC500000}"/>
    <cellStyle name="Input 3 8 5" xfId="9784" xr:uid="{00000000-0005-0000-0000-0000ED500000}"/>
    <cellStyle name="Input 3 8 5 2" xfId="24475" xr:uid="{00000000-0005-0000-0000-0000EE500000}"/>
    <cellStyle name="Input 3 8 5 3" xfId="24474" xr:uid="{00000000-0005-0000-0000-0000EF500000}"/>
    <cellStyle name="Input 3 8 5 4" xfId="49290" xr:uid="{00000000-0005-0000-0000-0000F0500000}"/>
    <cellStyle name="Input 3 8 6" xfId="24446" xr:uid="{00000000-0005-0000-0000-0000F1500000}"/>
    <cellStyle name="Input 3 8 7" xfId="16761" xr:uid="{00000000-0005-0000-0000-0000F2500000}"/>
    <cellStyle name="Input 3 9" xfId="2068" xr:uid="{00000000-0005-0000-0000-0000F3500000}"/>
    <cellStyle name="Input 3 9 2" xfId="3669" xr:uid="{00000000-0005-0000-0000-0000F4500000}"/>
    <cellStyle name="Input 3 9 2 2" xfId="6292" xr:uid="{00000000-0005-0000-0000-0000F5500000}"/>
    <cellStyle name="Input 3 9 2 2 2" xfId="13270" xr:uid="{00000000-0005-0000-0000-0000F6500000}"/>
    <cellStyle name="Input 3 9 2 2 2 2" xfId="24480" xr:uid="{00000000-0005-0000-0000-0000F7500000}"/>
    <cellStyle name="Input 3 9 2 2 2 3" xfId="24479" xr:uid="{00000000-0005-0000-0000-0000F8500000}"/>
    <cellStyle name="Input 3 9 2 2 2 4" xfId="52775" xr:uid="{00000000-0005-0000-0000-0000F9500000}"/>
    <cellStyle name="Input 3 9 2 2 3" xfId="24481" xr:uid="{00000000-0005-0000-0000-0000FA500000}"/>
    <cellStyle name="Input 3 9 2 2 4" xfId="24478" xr:uid="{00000000-0005-0000-0000-0000FB500000}"/>
    <cellStyle name="Input 3 9 2 2 5" xfId="45807" xr:uid="{00000000-0005-0000-0000-0000FC500000}"/>
    <cellStyle name="Input 3 9 2 2 6" xfId="58371" xr:uid="{00000000-0005-0000-0000-0000FD500000}"/>
    <cellStyle name="Input 3 9 2 3" xfId="8036" xr:uid="{00000000-0005-0000-0000-0000FE500000}"/>
    <cellStyle name="Input 3 9 2 3 2" xfId="15012" xr:uid="{00000000-0005-0000-0000-0000FF500000}"/>
    <cellStyle name="Input 3 9 2 3 2 2" xfId="24484" xr:uid="{00000000-0005-0000-0000-000000510000}"/>
    <cellStyle name="Input 3 9 2 3 2 3" xfId="24483" xr:uid="{00000000-0005-0000-0000-000001510000}"/>
    <cellStyle name="Input 3 9 2 3 2 4" xfId="54517" xr:uid="{00000000-0005-0000-0000-000002510000}"/>
    <cellStyle name="Input 3 9 2 3 3" xfId="24485" xr:uid="{00000000-0005-0000-0000-000003510000}"/>
    <cellStyle name="Input 3 9 2 3 4" xfId="24482" xr:uid="{00000000-0005-0000-0000-000004510000}"/>
    <cellStyle name="Input 3 9 2 3 5" xfId="47549" xr:uid="{00000000-0005-0000-0000-000005510000}"/>
    <cellStyle name="Input 3 9 2 3 6" xfId="60113" xr:uid="{00000000-0005-0000-0000-000006510000}"/>
    <cellStyle name="Input 3 9 2 4" xfId="10657" xr:uid="{00000000-0005-0000-0000-000007510000}"/>
    <cellStyle name="Input 3 9 2 4 2" xfId="24487" xr:uid="{00000000-0005-0000-0000-000008510000}"/>
    <cellStyle name="Input 3 9 2 4 3" xfId="24486" xr:uid="{00000000-0005-0000-0000-000009510000}"/>
    <cellStyle name="Input 3 9 2 4 4" xfId="50162" xr:uid="{00000000-0005-0000-0000-00000A510000}"/>
    <cellStyle name="Input 3 9 2 5" xfId="24477" xr:uid="{00000000-0005-0000-0000-00000B510000}"/>
    <cellStyle name="Input 3 9 2 6" xfId="18589" xr:uid="{00000000-0005-0000-0000-00000C510000}"/>
    <cellStyle name="Input 3 9 3" xfId="4547" xr:uid="{00000000-0005-0000-0000-00000D510000}"/>
    <cellStyle name="Input 3 9 3 2" xfId="7163" xr:uid="{00000000-0005-0000-0000-00000E510000}"/>
    <cellStyle name="Input 3 9 3 2 2" xfId="14141" xr:uid="{00000000-0005-0000-0000-00000F510000}"/>
    <cellStyle name="Input 3 9 3 2 2 2" xfId="24491" xr:uid="{00000000-0005-0000-0000-000010510000}"/>
    <cellStyle name="Input 3 9 3 2 2 3" xfId="24490" xr:uid="{00000000-0005-0000-0000-000011510000}"/>
    <cellStyle name="Input 3 9 3 2 2 4" xfId="53646" xr:uid="{00000000-0005-0000-0000-000012510000}"/>
    <cellStyle name="Input 3 9 3 2 3" xfId="24492" xr:uid="{00000000-0005-0000-0000-000013510000}"/>
    <cellStyle name="Input 3 9 3 2 4" xfId="24489" xr:uid="{00000000-0005-0000-0000-000014510000}"/>
    <cellStyle name="Input 3 9 3 2 5" xfId="46678" xr:uid="{00000000-0005-0000-0000-000015510000}"/>
    <cellStyle name="Input 3 9 3 2 6" xfId="59242" xr:uid="{00000000-0005-0000-0000-000016510000}"/>
    <cellStyle name="Input 3 9 3 3" xfId="8914" xr:uid="{00000000-0005-0000-0000-000017510000}"/>
    <cellStyle name="Input 3 9 3 3 2" xfId="15883" xr:uid="{00000000-0005-0000-0000-000018510000}"/>
    <cellStyle name="Input 3 9 3 3 2 2" xfId="24495" xr:uid="{00000000-0005-0000-0000-000019510000}"/>
    <cellStyle name="Input 3 9 3 3 2 3" xfId="24494" xr:uid="{00000000-0005-0000-0000-00001A510000}"/>
    <cellStyle name="Input 3 9 3 3 2 4" xfId="55388" xr:uid="{00000000-0005-0000-0000-00001B510000}"/>
    <cellStyle name="Input 3 9 3 3 3" xfId="24496" xr:uid="{00000000-0005-0000-0000-00001C510000}"/>
    <cellStyle name="Input 3 9 3 3 4" xfId="24493" xr:uid="{00000000-0005-0000-0000-00001D510000}"/>
    <cellStyle name="Input 3 9 3 3 5" xfId="48420" xr:uid="{00000000-0005-0000-0000-00001E510000}"/>
    <cellStyle name="Input 3 9 3 3 6" xfId="60984" xr:uid="{00000000-0005-0000-0000-00001F510000}"/>
    <cellStyle name="Input 3 9 3 4" xfId="11528" xr:uid="{00000000-0005-0000-0000-000020510000}"/>
    <cellStyle name="Input 3 9 3 4 2" xfId="24498" xr:uid="{00000000-0005-0000-0000-000021510000}"/>
    <cellStyle name="Input 3 9 3 4 3" xfId="24497" xr:uid="{00000000-0005-0000-0000-000022510000}"/>
    <cellStyle name="Input 3 9 3 4 4" xfId="51033" xr:uid="{00000000-0005-0000-0000-000023510000}"/>
    <cellStyle name="Input 3 9 3 5" xfId="24499" xr:uid="{00000000-0005-0000-0000-000024510000}"/>
    <cellStyle name="Input 3 9 3 6" xfId="24488" xr:uid="{00000000-0005-0000-0000-000025510000}"/>
    <cellStyle name="Input 3 9 3 7" xfId="44065" xr:uid="{00000000-0005-0000-0000-000026510000}"/>
    <cellStyle name="Input 3 9 3 8" xfId="56629" xr:uid="{00000000-0005-0000-0000-000027510000}"/>
    <cellStyle name="Input 3 9 4" xfId="5418" xr:uid="{00000000-0005-0000-0000-000028510000}"/>
    <cellStyle name="Input 3 9 4 2" xfId="12399" xr:uid="{00000000-0005-0000-0000-000029510000}"/>
    <cellStyle name="Input 3 9 4 2 2" xfId="24502" xr:uid="{00000000-0005-0000-0000-00002A510000}"/>
    <cellStyle name="Input 3 9 4 2 3" xfId="24501" xr:uid="{00000000-0005-0000-0000-00002B510000}"/>
    <cellStyle name="Input 3 9 4 2 4" xfId="51904" xr:uid="{00000000-0005-0000-0000-00002C510000}"/>
    <cellStyle name="Input 3 9 4 3" xfId="24503" xr:uid="{00000000-0005-0000-0000-00002D510000}"/>
    <cellStyle name="Input 3 9 4 4" xfId="24500" xr:uid="{00000000-0005-0000-0000-00002E510000}"/>
    <cellStyle name="Input 3 9 4 5" xfId="44936" xr:uid="{00000000-0005-0000-0000-00002F510000}"/>
    <cellStyle name="Input 3 9 4 6" xfId="57500" xr:uid="{00000000-0005-0000-0000-000030510000}"/>
    <cellStyle name="Input 3 9 5" xfId="9785" xr:uid="{00000000-0005-0000-0000-000031510000}"/>
    <cellStyle name="Input 3 9 5 2" xfId="24505" xr:uid="{00000000-0005-0000-0000-000032510000}"/>
    <cellStyle name="Input 3 9 5 3" xfId="24504" xr:uid="{00000000-0005-0000-0000-000033510000}"/>
    <cellStyle name="Input 3 9 5 4" xfId="49291" xr:uid="{00000000-0005-0000-0000-000034510000}"/>
    <cellStyle name="Input 3 9 6" xfId="24476" xr:uid="{00000000-0005-0000-0000-000035510000}"/>
    <cellStyle name="Input 3 9 7" xfId="16762" xr:uid="{00000000-0005-0000-0000-000036510000}"/>
    <cellStyle name="Input 4" xfId="2069" xr:uid="{00000000-0005-0000-0000-000037510000}"/>
    <cellStyle name="Input 4 10" xfId="2070" xr:uid="{00000000-0005-0000-0000-000038510000}"/>
    <cellStyle name="Input 4 10 2" xfId="3671" xr:uid="{00000000-0005-0000-0000-000039510000}"/>
    <cellStyle name="Input 4 10 2 2" xfId="6294" xr:uid="{00000000-0005-0000-0000-00003A510000}"/>
    <cellStyle name="Input 4 10 2 2 2" xfId="13272" xr:uid="{00000000-0005-0000-0000-00003B510000}"/>
    <cellStyle name="Input 4 10 2 2 2 2" xfId="24511" xr:uid="{00000000-0005-0000-0000-00003C510000}"/>
    <cellStyle name="Input 4 10 2 2 2 3" xfId="24510" xr:uid="{00000000-0005-0000-0000-00003D510000}"/>
    <cellStyle name="Input 4 10 2 2 2 4" xfId="52777" xr:uid="{00000000-0005-0000-0000-00003E510000}"/>
    <cellStyle name="Input 4 10 2 2 3" xfId="24512" xr:uid="{00000000-0005-0000-0000-00003F510000}"/>
    <cellStyle name="Input 4 10 2 2 4" xfId="24509" xr:uid="{00000000-0005-0000-0000-000040510000}"/>
    <cellStyle name="Input 4 10 2 2 5" xfId="45809" xr:uid="{00000000-0005-0000-0000-000041510000}"/>
    <cellStyle name="Input 4 10 2 2 6" xfId="58373" xr:uid="{00000000-0005-0000-0000-000042510000}"/>
    <cellStyle name="Input 4 10 2 3" xfId="8038" xr:uid="{00000000-0005-0000-0000-000043510000}"/>
    <cellStyle name="Input 4 10 2 3 2" xfId="15014" xr:uid="{00000000-0005-0000-0000-000044510000}"/>
    <cellStyle name="Input 4 10 2 3 2 2" xfId="24515" xr:uid="{00000000-0005-0000-0000-000045510000}"/>
    <cellStyle name="Input 4 10 2 3 2 3" xfId="24514" xr:uid="{00000000-0005-0000-0000-000046510000}"/>
    <cellStyle name="Input 4 10 2 3 2 4" xfId="54519" xr:uid="{00000000-0005-0000-0000-000047510000}"/>
    <cellStyle name="Input 4 10 2 3 3" xfId="24516" xr:uid="{00000000-0005-0000-0000-000048510000}"/>
    <cellStyle name="Input 4 10 2 3 4" xfId="24513" xr:uid="{00000000-0005-0000-0000-000049510000}"/>
    <cellStyle name="Input 4 10 2 3 5" xfId="47551" xr:uid="{00000000-0005-0000-0000-00004A510000}"/>
    <cellStyle name="Input 4 10 2 3 6" xfId="60115" xr:uid="{00000000-0005-0000-0000-00004B510000}"/>
    <cellStyle name="Input 4 10 2 4" xfId="10659" xr:uid="{00000000-0005-0000-0000-00004C510000}"/>
    <cellStyle name="Input 4 10 2 4 2" xfId="24518" xr:uid="{00000000-0005-0000-0000-00004D510000}"/>
    <cellStyle name="Input 4 10 2 4 3" xfId="24517" xr:uid="{00000000-0005-0000-0000-00004E510000}"/>
    <cellStyle name="Input 4 10 2 4 4" xfId="50164" xr:uid="{00000000-0005-0000-0000-00004F510000}"/>
    <cellStyle name="Input 4 10 2 5" xfId="24508" xr:uid="{00000000-0005-0000-0000-000050510000}"/>
    <cellStyle name="Input 4 10 2 6" xfId="18592" xr:uid="{00000000-0005-0000-0000-000051510000}"/>
    <cellStyle name="Input 4 10 3" xfId="4549" xr:uid="{00000000-0005-0000-0000-000052510000}"/>
    <cellStyle name="Input 4 10 3 2" xfId="7165" xr:uid="{00000000-0005-0000-0000-000053510000}"/>
    <cellStyle name="Input 4 10 3 2 2" xfId="14143" xr:uid="{00000000-0005-0000-0000-000054510000}"/>
    <cellStyle name="Input 4 10 3 2 2 2" xfId="24522" xr:uid="{00000000-0005-0000-0000-000055510000}"/>
    <cellStyle name="Input 4 10 3 2 2 3" xfId="24521" xr:uid="{00000000-0005-0000-0000-000056510000}"/>
    <cellStyle name="Input 4 10 3 2 2 4" xfId="53648" xr:uid="{00000000-0005-0000-0000-000057510000}"/>
    <cellStyle name="Input 4 10 3 2 3" xfId="24523" xr:uid="{00000000-0005-0000-0000-000058510000}"/>
    <cellStyle name="Input 4 10 3 2 4" xfId="24520" xr:uid="{00000000-0005-0000-0000-000059510000}"/>
    <cellStyle name="Input 4 10 3 2 5" xfId="46680" xr:uid="{00000000-0005-0000-0000-00005A510000}"/>
    <cellStyle name="Input 4 10 3 2 6" xfId="59244" xr:uid="{00000000-0005-0000-0000-00005B510000}"/>
    <cellStyle name="Input 4 10 3 3" xfId="8916" xr:uid="{00000000-0005-0000-0000-00005C510000}"/>
    <cellStyle name="Input 4 10 3 3 2" xfId="15885" xr:uid="{00000000-0005-0000-0000-00005D510000}"/>
    <cellStyle name="Input 4 10 3 3 2 2" xfId="24526" xr:uid="{00000000-0005-0000-0000-00005E510000}"/>
    <cellStyle name="Input 4 10 3 3 2 3" xfId="24525" xr:uid="{00000000-0005-0000-0000-00005F510000}"/>
    <cellStyle name="Input 4 10 3 3 2 4" xfId="55390" xr:uid="{00000000-0005-0000-0000-000060510000}"/>
    <cellStyle name="Input 4 10 3 3 3" xfId="24527" xr:uid="{00000000-0005-0000-0000-000061510000}"/>
    <cellStyle name="Input 4 10 3 3 4" xfId="24524" xr:uid="{00000000-0005-0000-0000-000062510000}"/>
    <cellStyle name="Input 4 10 3 3 5" xfId="48422" xr:uid="{00000000-0005-0000-0000-000063510000}"/>
    <cellStyle name="Input 4 10 3 3 6" xfId="60986" xr:uid="{00000000-0005-0000-0000-000064510000}"/>
    <cellStyle name="Input 4 10 3 4" xfId="11530" xr:uid="{00000000-0005-0000-0000-000065510000}"/>
    <cellStyle name="Input 4 10 3 4 2" xfId="24529" xr:uid="{00000000-0005-0000-0000-000066510000}"/>
    <cellStyle name="Input 4 10 3 4 3" xfId="24528" xr:uid="{00000000-0005-0000-0000-000067510000}"/>
    <cellStyle name="Input 4 10 3 4 4" xfId="51035" xr:uid="{00000000-0005-0000-0000-000068510000}"/>
    <cellStyle name="Input 4 10 3 5" xfId="24530" xr:uid="{00000000-0005-0000-0000-000069510000}"/>
    <cellStyle name="Input 4 10 3 6" xfId="24519" xr:uid="{00000000-0005-0000-0000-00006A510000}"/>
    <cellStyle name="Input 4 10 3 7" xfId="44067" xr:uid="{00000000-0005-0000-0000-00006B510000}"/>
    <cellStyle name="Input 4 10 3 8" xfId="56631" xr:uid="{00000000-0005-0000-0000-00006C510000}"/>
    <cellStyle name="Input 4 10 4" xfId="5420" xr:uid="{00000000-0005-0000-0000-00006D510000}"/>
    <cellStyle name="Input 4 10 4 2" xfId="12401" xr:uid="{00000000-0005-0000-0000-00006E510000}"/>
    <cellStyle name="Input 4 10 4 2 2" xfId="24533" xr:uid="{00000000-0005-0000-0000-00006F510000}"/>
    <cellStyle name="Input 4 10 4 2 3" xfId="24532" xr:uid="{00000000-0005-0000-0000-000070510000}"/>
    <cellStyle name="Input 4 10 4 2 4" xfId="51906" xr:uid="{00000000-0005-0000-0000-000071510000}"/>
    <cellStyle name="Input 4 10 4 3" xfId="24534" xr:uid="{00000000-0005-0000-0000-000072510000}"/>
    <cellStyle name="Input 4 10 4 4" xfId="24531" xr:uid="{00000000-0005-0000-0000-000073510000}"/>
    <cellStyle name="Input 4 10 4 5" xfId="44938" xr:uid="{00000000-0005-0000-0000-000074510000}"/>
    <cellStyle name="Input 4 10 4 6" xfId="57502" xr:uid="{00000000-0005-0000-0000-000075510000}"/>
    <cellStyle name="Input 4 10 5" xfId="9787" xr:uid="{00000000-0005-0000-0000-000076510000}"/>
    <cellStyle name="Input 4 10 5 2" xfId="24536" xr:uid="{00000000-0005-0000-0000-000077510000}"/>
    <cellStyle name="Input 4 10 5 3" xfId="24535" xr:uid="{00000000-0005-0000-0000-000078510000}"/>
    <cellStyle name="Input 4 10 5 4" xfId="49293" xr:uid="{00000000-0005-0000-0000-000079510000}"/>
    <cellStyle name="Input 4 10 6" xfId="24507" xr:uid="{00000000-0005-0000-0000-00007A510000}"/>
    <cellStyle name="Input 4 10 7" xfId="16764" xr:uid="{00000000-0005-0000-0000-00007B510000}"/>
    <cellStyle name="Input 4 11" xfId="3670" xr:uid="{00000000-0005-0000-0000-00007C510000}"/>
    <cellStyle name="Input 4 11 2" xfId="6293" xr:uid="{00000000-0005-0000-0000-00007D510000}"/>
    <cellStyle name="Input 4 11 2 2" xfId="13271" xr:uid="{00000000-0005-0000-0000-00007E510000}"/>
    <cellStyle name="Input 4 11 2 2 2" xfId="24540" xr:uid="{00000000-0005-0000-0000-00007F510000}"/>
    <cellStyle name="Input 4 11 2 2 3" xfId="24539" xr:uid="{00000000-0005-0000-0000-000080510000}"/>
    <cellStyle name="Input 4 11 2 2 4" xfId="52776" xr:uid="{00000000-0005-0000-0000-000081510000}"/>
    <cellStyle name="Input 4 11 2 3" xfId="24541" xr:uid="{00000000-0005-0000-0000-000082510000}"/>
    <cellStyle name="Input 4 11 2 4" xfId="24538" xr:uid="{00000000-0005-0000-0000-000083510000}"/>
    <cellStyle name="Input 4 11 2 5" xfId="45808" xr:uid="{00000000-0005-0000-0000-000084510000}"/>
    <cellStyle name="Input 4 11 2 6" xfId="58372" xr:uid="{00000000-0005-0000-0000-000085510000}"/>
    <cellStyle name="Input 4 11 3" xfId="8037" xr:uid="{00000000-0005-0000-0000-000086510000}"/>
    <cellStyle name="Input 4 11 3 2" xfId="15013" xr:uid="{00000000-0005-0000-0000-000087510000}"/>
    <cellStyle name="Input 4 11 3 2 2" xfId="24544" xr:uid="{00000000-0005-0000-0000-000088510000}"/>
    <cellStyle name="Input 4 11 3 2 3" xfId="24543" xr:uid="{00000000-0005-0000-0000-000089510000}"/>
    <cellStyle name="Input 4 11 3 2 4" xfId="54518" xr:uid="{00000000-0005-0000-0000-00008A510000}"/>
    <cellStyle name="Input 4 11 3 3" xfId="24545" xr:uid="{00000000-0005-0000-0000-00008B510000}"/>
    <cellStyle name="Input 4 11 3 4" xfId="24542" xr:uid="{00000000-0005-0000-0000-00008C510000}"/>
    <cellStyle name="Input 4 11 3 5" xfId="47550" xr:uid="{00000000-0005-0000-0000-00008D510000}"/>
    <cellStyle name="Input 4 11 3 6" xfId="60114" xr:uid="{00000000-0005-0000-0000-00008E510000}"/>
    <cellStyle name="Input 4 11 4" xfId="10658" xr:uid="{00000000-0005-0000-0000-00008F510000}"/>
    <cellStyle name="Input 4 11 4 2" xfId="24547" xr:uid="{00000000-0005-0000-0000-000090510000}"/>
    <cellStyle name="Input 4 11 4 3" xfId="24546" xr:uid="{00000000-0005-0000-0000-000091510000}"/>
    <cellStyle name="Input 4 11 4 4" xfId="50163" xr:uid="{00000000-0005-0000-0000-000092510000}"/>
    <cellStyle name="Input 4 11 5" xfId="24537" xr:uid="{00000000-0005-0000-0000-000093510000}"/>
    <cellStyle name="Input 4 11 6" xfId="19131" xr:uid="{00000000-0005-0000-0000-000094510000}"/>
    <cellStyle name="Input 4 12" xfId="4548" xr:uid="{00000000-0005-0000-0000-000095510000}"/>
    <cellStyle name="Input 4 12 2" xfId="7164" xr:uid="{00000000-0005-0000-0000-000096510000}"/>
    <cellStyle name="Input 4 12 2 2" xfId="14142" xr:uid="{00000000-0005-0000-0000-000097510000}"/>
    <cellStyle name="Input 4 12 2 2 2" xfId="24551" xr:uid="{00000000-0005-0000-0000-000098510000}"/>
    <cellStyle name="Input 4 12 2 2 3" xfId="24550" xr:uid="{00000000-0005-0000-0000-000099510000}"/>
    <cellStyle name="Input 4 12 2 2 4" xfId="53647" xr:uid="{00000000-0005-0000-0000-00009A510000}"/>
    <cellStyle name="Input 4 12 2 3" xfId="24552" xr:uid="{00000000-0005-0000-0000-00009B510000}"/>
    <cellStyle name="Input 4 12 2 4" xfId="24549" xr:uid="{00000000-0005-0000-0000-00009C510000}"/>
    <cellStyle name="Input 4 12 2 5" xfId="46679" xr:uid="{00000000-0005-0000-0000-00009D510000}"/>
    <cellStyle name="Input 4 12 2 6" xfId="59243" xr:uid="{00000000-0005-0000-0000-00009E510000}"/>
    <cellStyle name="Input 4 12 3" xfId="8915" xr:uid="{00000000-0005-0000-0000-00009F510000}"/>
    <cellStyle name="Input 4 12 3 2" xfId="15884" xr:uid="{00000000-0005-0000-0000-0000A0510000}"/>
    <cellStyle name="Input 4 12 3 2 2" xfId="24555" xr:uid="{00000000-0005-0000-0000-0000A1510000}"/>
    <cellStyle name="Input 4 12 3 2 3" xfId="24554" xr:uid="{00000000-0005-0000-0000-0000A2510000}"/>
    <cellStyle name="Input 4 12 3 2 4" xfId="55389" xr:uid="{00000000-0005-0000-0000-0000A3510000}"/>
    <cellStyle name="Input 4 12 3 3" xfId="24556" xr:uid="{00000000-0005-0000-0000-0000A4510000}"/>
    <cellStyle name="Input 4 12 3 4" xfId="24553" xr:uid="{00000000-0005-0000-0000-0000A5510000}"/>
    <cellStyle name="Input 4 12 3 5" xfId="48421" xr:uid="{00000000-0005-0000-0000-0000A6510000}"/>
    <cellStyle name="Input 4 12 3 6" xfId="60985" xr:uid="{00000000-0005-0000-0000-0000A7510000}"/>
    <cellStyle name="Input 4 12 4" xfId="11529" xr:uid="{00000000-0005-0000-0000-0000A8510000}"/>
    <cellStyle name="Input 4 12 4 2" xfId="24558" xr:uid="{00000000-0005-0000-0000-0000A9510000}"/>
    <cellStyle name="Input 4 12 4 3" xfId="24557" xr:uid="{00000000-0005-0000-0000-0000AA510000}"/>
    <cellStyle name="Input 4 12 4 4" xfId="51034" xr:uid="{00000000-0005-0000-0000-0000AB510000}"/>
    <cellStyle name="Input 4 12 5" xfId="24559" xr:uid="{00000000-0005-0000-0000-0000AC510000}"/>
    <cellStyle name="Input 4 12 6" xfId="24548" xr:uid="{00000000-0005-0000-0000-0000AD510000}"/>
    <cellStyle name="Input 4 12 7" xfId="44066" xr:uid="{00000000-0005-0000-0000-0000AE510000}"/>
    <cellStyle name="Input 4 12 8" xfId="56630" xr:uid="{00000000-0005-0000-0000-0000AF510000}"/>
    <cellStyle name="Input 4 13" xfId="5419" xr:uid="{00000000-0005-0000-0000-0000B0510000}"/>
    <cellStyle name="Input 4 13 2" xfId="12400" xr:uid="{00000000-0005-0000-0000-0000B1510000}"/>
    <cellStyle name="Input 4 13 2 2" xfId="24562" xr:uid="{00000000-0005-0000-0000-0000B2510000}"/>
    <cellStyle name="Input 4 13 2 3" xfId="24561" xr:uid="{00000000-0005-0000-0000-0000B3510000}"/>
    <cellStyle name="Input 4 13 2 4" xfId="51905" xr:uid="{00000000-0005-0000-0000-0000B4510000}"/>
    <cellStyle name="Input 4 13 3" xfId="24563" xr:uid="{00000000-0005-0000-0000-0000B5510000}"/>
    <cellStyle name="Input 4 13 4" xfId="24560" xr:uid="{00000000-0005-0000-0000-0000B6510000}"/>
    <cellStyle name="Input 4 13 5" xfId="44937" xr:uid="{00000000-0005-0000-0000-0000B7510000}"/>
    <cellStyle name="Input 4 13 6" xfId="57501" xr:uid="{00000000-0005-0000-0000-0000B8510000}"/>
    <cellStyle name="Input 4 14" xfId="9786" xr:uid="{00000000-0005-0000-0000-0000B9510000}"/>
    <cellStyle name="Input 4 14 2" xfId="24565" xr:uid="{00000000-0005-0000-0000-0000BA510000}"/>
    <cellStyle name="Input 4 14 3" xfId="24564" xr:uid="{00000000-0005-0000-0000-0000BB510000}"/>
    <cellStyle name="Input 4 14 4" xfId="49292" xr:uid="{00000000-0005-0000-0000-0000BC510000}"/>
    <cellStyle name="Input 4 15" xfId="24506" xr:uid="{00000000-0005-0000-0000-0000BD510000}"/>
    <cellStyle name="Input 4 16" xfId="16763" xr:uid="{00000000-0005-0000-0000-0000BE510000}"/>
    <cellStyle name="Input 4 2" xfId="2071" xr:uid="{00000000-0005-0000-0000-0000BF510000}"/>
    <cellStyle name="Input 4 2 2" xfId="2072" xr:uid="{00000000-0005-0000-0000-0000C0510000}"/>
    <cellStyle name="Input 4 2 2 2" xfId="3673" xr:uid="{00000000-0005-0000-0000-0000C1510000}"/>
    <cellStyle name="Input 4 2 2 2 2" xfId="6296" xr:uid="{00000000-0005-0000-0000-0000C2510000}"/>
    <cellStyle name="Input 4 2 2 2 2 2" xfId="13274" xr:uid="{00000000-0005-0000-0000-0000C3510000}"/>
    <cellStyle name="Input 4 2 2 2 2 2 2" xfId="24571" xr:uid="{00000000-0005-0000-0000-0000C4510000}"/>
    <cellStyle name="Input 4 2 2 2 2 2 3" xfId="24570" xr:uid="{00000000-0005-0000-0000-0000C5510000}"/>
    <cellStyle name="Input 4 2 2 2 2 2 4" xfId="52779" xr:uid="{00000000-0005-0000-0000-0000C6510000}"/>
    <cellStyle name="Input 4 2 2 2 2 3" xfId="24572" xr:uid="{00000000-0005-0000-0000-0000C7510000}"/>
    <cellStyle name="Input 4 2 2 2 2 4" xfId="24569" xr:uid="{00000000-0005-0000-0000-0000C8510000}"/>
    <cellStyle name="Input 4 2 2 2 2 5" xfId="45811" xr:uid="{00000000-0005-0000-0000-0000C9510000}"/>
    <cellStyle name="Input 4 2 2 2 2 6" xfId="58375" xr:uid="{00000000-0005-0000-0000-0000CA510000}"/>
    <cellStyle name="Input 4 2 2 2 3" xfId="8040" xr:uid="{00000000-0005-0000-0000-0000CB510000}"/>
    <cellStyle name="Input 4 2 2 2 3 2" xfId="15016" xr:uid="{00000000-0005-0000-0000-0000CC510000}"/>
    <cellStyle name="Input 4 2 2 2 3 2 2" xfId="24575" xr:uid="{00000000-0005-0000-0000-0000CD510000}"/>
    <cellStyle name="Input 4 2 2 2 3 2 3" xfId="24574" xr:uid="{00000000-0005-0000-0000-0000CE510000}"/>
    <cellStyle name="Input 4 2 2 2 3 2 4" xfId="54521" xr:uid="{00000000-0005-0000-0000-0000CF510000}"/>
    <cellStyle name="Input 4 2 2 2 3 3" xfId="24576" xr:uid="{00000000-0005-0000-0000-0000D0510000}"/>
    <cellStyle name="Input 4 2 2 2 3 4" xfId="24573" xr:uid="{00000000-0005-0000-0000-0000D1510000}"/>
    <cellStyle name="Input 4 2 2 2 3 5" xfId="47553" xr:uid="{00000000-0005-0000-0000-0000D2510000}"/>
    <cellStyle name="Input 4 2 2 2 3 6" xfId="60117" xr:uid="{00000000-0005-0000-0000-0000D3510000}"/>
    <cellStyle name="Input 4 2 2 2 4" xfId="10661" xr:uid="{00000000-0005-0000-0000-0000D4510000}"/>
    <cellStyle name="Input 4 2 2 2 4 2" xfId="24578" xr:uid="{00000000-0005-0000-0000-0000D5510000}"/>
    <cellStyle name="Input 4 2 2 2 4 3" xfId="24577" xr:uid="{00000000-0005-0000-0000-0000D6510000}"/>
    <cellStyle name="Input 4 2 2 2 4 4" xfId="50166" xr:uid="{00000000-0005-0000-0000-0000D7510000}"/>
    <cellStyle name="Input 4 2 2 2 5" xfId="24568" xr:uid="{00000000-0005-0000-0000-0000D8510000}"/>
    <cellStyle name="Input 4 2 2 2 6" xfId="18595" xr:uid="{00000000-0005-0000-0000-0000D9510000}"/>
    <cellStyle name="Input 4 2 2 3" xfId="4551" xr:uid="{00000000-0005-0000-0000-0000DA510000}"/>
    <cellStyle name="Input 4 2 2 3 2" xfId="7167" xr:uid="{00000000-0005-0000-0000-0000DB510000}"/>
    <cellStyle name="Input 4 2 2 3 2 2" xfId="14145" xr:uid="{00000000-0005-0000-0000-0000DC510000}"/>
    <cellStyle name="Input 4 2 2 3 2 2 2" xfId="24582" xr:uid="{00000000-0005-0000-0000-0000DD510000}"/>
    <cellStyle name="Input 4 2 2 3 2 2 3" xfId="24581" xr:uid="{00000000-0005-0000-0000-0000DE510000}"/>
    <cellStyle name="Input 4 2 2 3 2 2 4" xfId="53650" xr:uid="{00000000-0005-0000-0000-0000DF510000}"/>
    <cellStyle name="Input 4 2 2 3 2 3" xfId="24583" xr:uid="{00000000-0005-0000-0000-0000E0510000}"/>
    <cellStyle name="Input 4 2 2 3 2 4" xfId="24580" xr:uid="{00000000-0005-0000-0000-0000E1510000}"/>
    <cellStyle name="Input 4 2 2 3 2 5" xfId="46682" xr:uid="{00000000-0005-0000-0000-0000E2510000}"/>
    <cellStyle name="Input 4 2 2 3 2 6" xfId="59246" xr:uid="{00000000-0005-0000-0000-0000E3510000}"/>
    <cellStyle name="Input 4 2 2 3 3" xfId="8918" xr:uid="{00000000-0005-0000-0000-0000E4510000}"/>
    <cellStyle name="Input 4 2 2 3 3 2" xfId="15887" xr:uid="{00000000-0005-0000-0000-0000E5510000}"/>
    <cellStyle name="Input 4 2 2 3 3 2 2" xfId="24586" xr:uid="{00000000-0005-0000-0000-0000E6510000}"/>
    <cellStyle name="Input 4 2 2 3 3 2 3" xfId="24585" xr:uid="{00000000-0005-0000-0000-0000E7510000}"/>
    <cellStyle name="Input 4 2 2 3 3 2 4" xfId="55392" xr:uid="{00000000-0005-0000-0000-0000E8510000}"/>
    <cellStyle name="Input 4 2 2 3 3 3" xfId="24587" xr:uid="{00000000-0005-0000-0000-0000E9510000}"/>
    <cellStyle name="Input 4 2 2 3 3 4" xfId="24584" xr:uid="{00000000-0005-0000-0000-0000EA510000}"/>
    <cellStyle name="Input 4 2 2 3 3 5" xfId="48424" xr:uid="{00000000-0005-0000-0000-0000EB510000}"/>
    <cellStyle name="Input 4 2 2 3 3 6" xfId="60988" xr:uid="{00000000-0005-0000-0000-0000EC510000}"/>
    <cellStyle name="Input 4 2 2 3 4" xfId="11532" xr:uid="{00000000-0005-0000-0000-0000ED510000}"/>
    <cellStyle name="Input 4 2 2 3 4 2" xfId="24589" xr:uid="{00000000-0005-0000-0000-0000EE510000}"/>
    <cellStyle name="Input 4 2 2 3 4 3" xfId="24588" xr:uid="{00000000-0005-0000-0000-0000EF510000}"/>
    <cellStyle name="Input 4 2 2 3 4 4" xfId="51037" xr:uid="{00000000-0005-0000-0000-0000F0510000}"/>
    <cellStyle name="Input 4 2 2 3 5" xfId="24590" xr:uid="{00000000-0005-0000-0000-0000F1510000}"/>
    <cellStyle name="Input 4 2 2 3 6" xfId="24579" xr:uid="{00000000-0005-0000-0000-0000F2510000}"/>
    <cellStyle name="Input 4 2 2 3 7" xfId="44069" xr:uid="{00000000-0005-0000-0000-0000F3510000}"/>
    <cellStyle name="Input 4 2 2 3 8" xfId="56633" xr:uid="{00000000-0005-0000-0000-0000F4510000}"/>
    <cellStyle name="Input 4 2 2 4" xfId="5422" xr:uid="{00000000-0005-0000-0000-0000F5510000}"/>
    <cellStyle name="Input 4 2 2 4 2" xfId="12403" xr:uid="{00000000-0005-0000-0000-0000F6510000}"/>
    <cellStyle name="Input 4 2 2 4 2 2" xfId="24593" xr:uid="{00000000-0005-0000-0000-0000F7510000}"/>
    <cellStyle name="Input 4 2 2 4 2 3" xfId="24592" xr:uid="{00000000-0005-0000-0000-0000F8510000}"/>
    <cellStyle name="Input 4 2 2 4 2 4" xfId="51908" xr:uid="{00000000-0005-0000-0000-0000F9510000}"/>
    <cellStyle name="Input 4 2 2 4 3" xfId="24594" xr:uid="{00000000-0005-0000-0000-0000FA510000}"/>
    <cellStyle name="Input 4 2 2 4 4" xfId="24591" xr:uid="{00000000-0005-0000-0000-0000FB510000}"/>
    <cellStyle name="Input 4 2 2 4 5" xfId="44940" xr:uid="{00000000-0005-0000-0000-0000FC510000}"/>
    <cellStyle name="Input 4 2 2 4 6" xfId="57504" xr:uid="{00000000-0005-0000-0000-0000FD510000}"/>
    <cellStyle name="Input 4 2 2 5" xfId="9789" xr:uid="{00000000-0005-0000-0000-0000FE510000}"/>
    <cellStyle name="Input 4 2 2 5 2" xfId="24596" xr:uid="{00000000-0005-0000-0000-0000FF510000}"/>
    <cellStyle name="Input 4 2 2 5 3" xfId="24595" xr:uid="{00000000-0005-0000-0000-000000520000}"/>
    <cellStyle name="Input 4 2 2 5 4" xfId="49295" xr:uid="{00000000-0005-0000-0000-000001520000}"/>
    <cellStyle name="Input 4 2 2 6" xfId="24567" xr:uid="{00000000-0005-0000-0000-000002520000}"/>
    <cellStyle name="Input 4 2 2 7" xfId="16766" xr:uid="{00000000-0005-0000-0000-000003520000}"/>
    <cellStyle name="Input 4 2 3" xfId="3672" xr:uid="{00000000-0005-0000-0000-000004520000}"/>
    <cellStyle name="Input 4 2 3 2" xfId="6295" xr:uid="{00000000-0005-0000-0000-000005520000}"/>
    <cellStyle name="Input 4 2 3 2 2" xfId="13273" xr:uid="{00000000-0005-0000-0000-000006520000}"/>
    <cellStyle name="Input 4 2 3 2 2 2" xfId="24600" xr:uid="{00000000-0005-0000-0000-000007520000}"/>
    <cellStyle name="Input 4 2 3 2 2 3" xfId="24599" xr:uid="{00000000-0005-0000-0000-000008520000}"/>
    <cellStyle name="Input 4 2 3 2 2 4" xfId="52778" xr:uid="{00000000-0005-0000-0000-000009520000}"/>
    <cellStyle name="Input 4 2 3 2 3" xfId="24601" xr:uid="{00000000-0005-0000-0000-00000A520000}"/>
    <cellStyle name="Input 4 2 3 2 4" xfId="24598" xr:uid="{00000000-0005-0000-0000-00000B520000}"/>
    <cellStyle name="Input 4 2 3 2 5" xfId="45810" xr:uid="{00000000-0005-0000-0000-00000C520000}"/>
    <cellStyle name="Input 4 2 3 2 6" xfId="58374" xr:uid="{00000000-0005-0000-0000-00000D520000}"/>
    <cellStyle name="Input 4 2 3 3" xfId="8039" xr:uid="{00000000-0005-0000-0000-00000E520000}"/>
    <cellStyle name="Input 4 2 3 3 2" xfId="15015" xr:uid="{00000000-0005-0000-0000-00000F520000}"/>
    <cellStyle name="Input 4 2 3 3 2 2" xfId="24604" xr:uid="{00000000-0005-0000-0000-000010520000}"/>
    <cellStyle name="Input 4 2 3 3 2 3" xfId="24603" xr:uid="{00000000-0005-0000-0000-000011520000}"/>
    <cellStyle name="Input 4 2 3 3 2 4" xfId="54520" xr:uid="{00000000-0005-0000-0000-000012520000}"/>
    <cellStyle name="Input 4 2 3 3 3" xfId="24605" xr:uid="{00000000-0005-0000-0000-000013520000}"/>
    <cellStyle name="Input 4 2 3 3 4" xfId="24602" xr:uid="{00000000-0005-0000-0000-000014520000}"/>
    <cellStyle name="Input 4 2 3 3 5" xfId="47552" xr:uid="{00000000-0005-0000-0000-000015520000}"/>
    <cellStyle name="Input 4 2 3 3 6" xfId="60116" xr:uid="{00000000-0005-0000-0000-000016520000}"/>
    <cellStyle name="Input 4 2 3 4" xfId="10660" xr:uid="{00000000-0005-0000-0000-000017520000}"/>
    <cellStyle name="Input 4 2 3 4 2" xfId="24607" xr:uid="{00000000-0005-0000-0000-000018520000}"/>
    <cellStyle name="Input 4 2 3 4 3" xfId="24606" xr:uid="{00000000-0005-0000-0000-000019520000}"/>
    <cellStyle name="Input 4 2 3 4 4" xfId="50165" xr:uid="{00000000-0005-0000-0000-00001A520000}"/>
    <cellStyle name="Input 4 2 3 5" xfId="24597" xr:uid="{00000000-0005-0000-0000-00001B520000}"/>
    <cellStyle name="Input 4 2 3 6" xfId="18594" xr:uid="{00000000-0005-0000-0000-00001C520000}"/>
    <cellStyle name="Input 4 2 4" xfId="4550" xr:uid="{00000000-0005-0000-0000-00001D520000}"/>
    <cellStyle name="Input 4 2 4 2" xfId="7166" xr:uid="{00000000-0005-0000-0000-00001E520000}"/>
    <cellStyle name="Input 4 2 4 2 2" xfId="14144" xr:uid="{00000000-0005-0000-0000-00001F520000}"/>
    <cellStyle name="Input 4 2 4 2 2 2" xfId="24611" xr:uid="{00000000-0005-0000-0000-000020520000}"/>
    <cellStyle name="Input 4 2 4 2 2 3" xfId="24610" xr:uid="{00000000-0005-0000-0000-000021520000}"/>
    <cellStyle name="Input 4 2 4 2 2 4" xfId="53649" xr:uid="{00000000-0005-0000-0000-000022520000}"/>
    <cellStyle name="Input 4 2 4 2 3" xfId="24612" xr:uid="{00000000-0005-0000-0000-000023520000}"/>
    <cellStyle name="Input 4 2 4 2 4" xfId="24609" xr:uid="{00000000-0005-0000-0000-000024520000}"/>
    <cellStyle name="Input 4 2 4 2 5" xfId="46681" xr:uid="{00000000-0005-0000-0000-000025520000}"/>
    <cellStyle name="Input 4 2 4 2 6" xfId="59245" xr:uid="{00000000-0005-0000-0000-000026520000}"/>
    <cellStyle name="Input 4 2 4 3" xfId="8917" xr:uid="{00000000-0005-0000-0000-000027520000}"/>
    <cellStyle name="Input 4 2 4 3 2" xfId="15886" xr:uid="{00000000-0005-0000-0000-000028520000}"/>
    <cellStyle name="Input 4 2 4 3 2 2" xfId="24615" xr:uid="{00000000-0005-0000-0000-000029520000}"/>
    <cellStyle name="Input 4 2 4 3 2 3" xfId="24614" xr:uid="{00000000-0005-0000-0000-00002A520000}"/>
    <cellStyle name="Input 4 2 4 3 2 4" xfId="55391" xr:uid="{00000000-0005-0000-0000-00002B520000}"/>
    <cellStyle name="Input 4 2 4 3 3" xfId="24616" xr:uid="{00000000-0005-0000-0000-00002C520000}"/>
    <cellStyle name="Input 4 2 4 3 4" xfId="24613" xr:uid="{00000000-0005-0000-0000-00002D520000}"/>
    <cellStyle name="Input 4 2 4 3 5" xfId="48423" xr:uid="{00000000-0005-0000-0000-00002E520000}"/>
    <cellStyle name="Input 4 2 4 3 6" xfId="60987" xr:uid="{00000000-0005-0000-0000-00002F520000}"/>
    <cellStyle name="Input 4 2 4 4" xfId="11531" xr:uid="{00000000-0005-0000-0000-000030520000}"/>
    <cellStyle name="Input 4 2 4 4 2" xfId="24618" xr:uid="{00000000-0005-0000-0000-000031520000}"/>
    <cellStyle name="Input 4 2 4 4 3" xfId="24617" xr:uid="{00000000-0005-0000-0000-000032520000}"/>
    <cellStyle name="Input 4 2 4 4 4" xfId="51036" xr:uid="{00000000-0005-0000-0000-000033520000}"/>
    <cellStyle name="Input 4 2 4 5" xfId="24619" xr:uid="{00000000-0005-0000-0000-000034520000}"/>
    <cellStyle name="Input 4 2 4 6" xfId="24608" xr:uid="{00000000-0005-0000-0000-000035520000}"/>
    <cellStyle name="Input 4 2 4 7" xfId="44068" xr:uid="{00000000-0005-0000-0000-000036520000}"/>
    <cellStyle name="Input 4 2 4 8" xfId="56632" xr:uid="{00000000-0005-0000-0000-000037520000}"/>
    <cellStyle name="Input 4 2 5" xfId="5421" xr:uid="{00000000-0005-0000-0000-000038520000}"/>
    <cellStyle name="Input 4 2 5 2" xfId="12402" xr:uid="{00000000-0005-0000-0000-000039520000}"/>
    <cellStyle name="Input 4 2 5 2 2" xfId="24622" xr:uid="{00000000-0005-0000-0000-00003A520000}"/>
    <cellStyle name="Input 4 2 5 2 3" xfId="24621" xr:uid="{00000000-0005-0000-0000-00003B520000}"/>
    <cellStyle name="Input 4 2 5 2 4" xfId="51907" xr:uid="{00000000-0005-0000-0000-00003C520000}"/>
    <cellStyle name="Input 4 2 5 3" xfId="24623" xr:uid="{00000000-0005-0000-0000-00003D520000}"/>
    <cellStyle name="Input 4 2 5 4" xfId="24620" xr:uid="{00000000-0005-0000-0000-00003E520000}"/>
    <cellStyle name="Input 4 2 5 5" xfId="44939" xr:uid="{00000000-0005-0000-0000-00003F520000}"/>
    <cellStyle name="Input 4 2 5 6" xfId="57503" xr:uid="{00000000-0005-0000-0000-000040520000}"/>
    <cellStyle name="Input 4 2 6" xfId="9788" xr:uid="{00000000-0005-0000-0000-000041520000}"/>
    <cellStyle name="Input 4 2 6 2" xfId="24625" xr:uid="{00000000-0005-0000-0000-000042520000}"/>
    <cellStyle name="Input 4 2 6 3" xfId="24624" xr:uid="{00000000-0005-0000-0000-000043520000}"/>
    <cellStyle name="Input 4 2 6 4" xfId="49294" xr:uid="{00000000-0005-0000-0000-000044520000}"/>
    <cellStyle name="Input 4 2 7" xfId="24566" xr:uid="{00000000-0005-0000-0000-000045520000}"/>
    <cellStyle name="Input 4 2 8" xfId="16765" xr:uid="{00000000-0005-0000-0000-000046520000}"/>
    <cellStyle name="Input 4 3" xfId="2073" xr:uid="{00000000-0005-0000-0000-000047520000}"/>
    <cellStyle name="Input 4 3 2" xfId="2074" xr:uid="{00000000-0005-0000-0000-000048520000}"/>
    <cellStyle name="Input 4 3 2 2" xfId="3675" xr:uid="{00000000-0005-0000-0000-000049520000}"/>
    <cellStyle name="Input 4 3 2 2 2" xfId="6298" xr:uid="{00000000-0005-0000-0000-00004A520000}"/>
    <cellStyle name="Input 4 3 2 2 2 2" xfId="13276" xr:uid="{00000000-0005-0000-0000-00004B520000}"/>
    <cellStyle name="Input 4 3 2 2 2 2 2" xfId="24631" xr:uid="{00000000-0005-0000-0000-00004C520000}"/>
    <cellStyle name="Input 4 3 2 2 2 2 3" xfId="24630" xr:uid="{00000000-0005-0000-0000-00004D520000}"/>
    <cellStyle name="Input 4 3 2 2 2 2 4" xfId="52781" xr:uid="{00000000-0005-0000-0000-00004E520000}"/>
    <cellStyle name="Input 4 3 2 2 2 3" xfId="24632" xr:uid="{00000000-0005-0000-0000-00004F520000}"/>
    <cellStyle name="Input 4 3 2 2 2 4" xfId="24629" xr:uid="{00000000-0005-0000-0000-000050520000}"/>
    <cellStyle name="Input 4 3 2 2 2 5" xfId="45813" xr:uid="{00000000-0005-0000-0000-000051520000}"/>
    <cellStyle name="Input 4 3 2 2 2 6" xfId="58377" xr:uid="{00000000-0005-0000-0000-000052520000}"/>
    <cellStyle name="Input 4 3 2 2 3" xfId="8042" xr:uid="{00000000-0005-0000-0000-000053520000}"/>
    <cellStyle name="Input 4 3 2 2 3 2" xfId="15018" xr:uid="{00000000-0005-0000-0000-000054520000}"/>
    <cellStyle name="Input 4 3 2 2 3 2 2" xfId="24635" xr:uid="{00000000-0005-0000-0000-000055520000}"/>
    <cellStyle name="Input 4 3 2 2 3 2 3" xfId="24634" xr:uid="{00000000-0005-0000-0000-000056520000}"/>
    <cellStyle name="Input 4 3 2 2 3 2 4" xfId="54523" xr:uid="{00000000-0005-0000-0000-000057520000}"/>
    <cellStyle name="Input 4 3 2 2 3 3" xfId="24636" xr:uid="{00000000-0005-0000-0000-000058520000}"/>
    <cellStyle name="Input 4 3 2 2 3 4" xfId="24633" xr:uid="{00000000-0005-0000-0000-000059520000}"/>
    <cellStyle name="Input 4 3 2 2 3 5" xfId="47555" xr:uid="{00000000-0005-0000-0000-00005A520000}"/>
    <cellStyle name="Input 4 3 2 2 3 6" xfId="60119" xr:uid="{00000000-0005-0000-0000-00005B520000}"/>
    <cellStyle name="Input 4 3 2 2 4" xfId="10663" xr:uid="{00000000-0005-0000-0000-00005C520000}"/>
    <cellStyle name="Input 4 3 2 2 4 2" xfId="24638" xr:uid="{00000000-0005-0000-0000-00005D520000}"/>
    <cellStyle name="Input 4 3 2 2 4 3" xfId="24637" xr:uid="{00000000-0005-0000-0000-00005E520000}"/>
    <cellStyle name="Input 4 3 2 2 4 4" xfId="50168" xr:uid="{00000000-0005-0000-0000-00005F520000}"/>
    <cellStyle name="Input 4 3 2 2 5" xfId="24628" xr:uid="{00000000-0005-0000-0000-000060520000}"/>
    <cellStyle name="Input 4 3 2 2 6" xfId="18599" xr:uid="{00000000-0005-0000-0000-000061520000}"/>
    <cellStyle name="Input 4 3 2 3" xfId="4553" xr:uid="{00000000-0005-0000-0000-000062520000}"/>
    <cellStyle name="Input 4 3 2 3 2" xfId="7169" xr:uid="{00000000-0005-0000-0000-000063520000}"/>
    <cellStyle name="Input 4 3 2 3 2 2" xfId="14147" xr:uid="{00000000-0005-0000-0000-000064520000}"/>
    <cellStyle name="Input 4 3 2 3 2 2 2" xfId="24642" xr:uid="{00000000-0005-0000-0000-000065520000}"/>
    <cellStyle name="Input 4 3 2 3 2 2 3" xfId="24641" xr:uid="{00000000-0005-0000-0000-000066520000}"/>
    <cellStyle name="Input 4 3 2 3 2 2 4" xfId="53652" xr:uid="{00000000-0005-0000-0000-000067520000}"/>
    <cellStyle name="Input 4 3 2 3 2 3" xfId="24643" xr:uid="{00000000-0005-0000-0000-000068520000}"/>
    <cellStyle name="Input 4 3 2 3 2 4" xfId="24640" xr:uid="{00000000-0005-0000-0000-000069520000}"/>
    <cellStyle name="Input 4 3 2 3 2 5" xfId="46684" xr:uid="{00000000-0005-0000-0000-00006A520000}"/>
    <cellStyle name="Input 4 3 2 3 2 6" xfId="59248" xr:uid="{00000000-0005-0000-0000-00006B520000}"/>
    <cellStyle name="Input 4 3 2 3 3" xfId="8920" xr:uid="{00000000-0005-0000-0000-00006C520000}"/>
    <cellStyle name="Input 4 3 2 3 3 2" xfId="15889" xr:uid="{00000000-0005-0000-0000-00006D520000}"/>
    <cellStyle name="Input 4 3 2 3 3 2 2" xfId="24646" xr:uid="{00000000-0005-0000-0000-00006E520000}"/>
    <cellStyle name="Input 4 3 2 3 3 2 3" xfId="24645" xr:uid="{00000000-0005-0000-0000-00006F520000}"/>
    <cellStyle name="Input 4 3 2 3 3 2 4" xfId="55394" xr:uid="{00000000-0005-0000-0000-000070520000}"/>
    <cellStyle name="Input 4 3 2 3 3 3" xfId="24647" xr:uid="{00000000-0005-0000-0000-000071520000}"/>
    <cellStyle name="Input 4 3 2 3 3 4" xfId="24644" xr:uid="{00000000-0005-0000-0000-000072520000}"/>
    <cellStyle name="Input 4 3 2 3 3 5" xfId="48426" xr:uid="{00000000-0005-0000-0000-000073520000}"/>
    <cellStyle name="Input 4 3 2 3 3 6" xfId="60990" xr:uid="{00000000-0005-0000-0000-000074520000}"/>
    <cellStyle name="Input 4 3 2 3 4" xfId="11534" xr:uid="{00000000-0005-0000-0000-000075520000}"/>
    <cellStyle name="Input 4 3 2 3 4 2" xfId="24649" xr:uid="{00000000-0005-0000-0000-000076520000}"/>
    <cellStyle name="Input 4 3 2 3 4 3" xfId="24648" xr:uid="{00000000-0005-0000-0000-000077520000}"/>
    <cellStyle name="Input 4 3 2 3 4 4" xfId="51039" xr:uid="{00000000-0005-0000-0000-000078520000}"/>
    <cellStyle name="Input 4 3 2 3 5" xfId="24650" xr:uid="{00000000-0005-0000-0000-000079520000}"/>
    <cellStyle name="Input 4 3 2 3 6" xfId="24639" xr:uid="{00000000-0005-0000-0000-00007A520000}"/>
    <cellStyle name="Input 4 3 2 3 7" xfId="44071" xr:uid="{00000000-0005-0000-0000-00007B520000}"/>
    <cellStyle name="Input 4 3 2 3 8" xfId="56635" xr:uid="{00000000-0005-0000-0000-00007C520000}"/>
    <cellStyle name="Input 4 3 2 4" xfId="5424" xr:uid="{00000000-0005-0000-0000-00007D520000}"/>
    <cellStyle name="Input 4 3 2 4 2" xfId="12405" xr:uid="{00000000-0005-0000-0000-00007E520000}"/>
    <cellStyle name="Input 4 3 2 4 2 2" xfId="24653" xr:uid="{00000000-0005-0000-0000-00007F520000}"/>
    <cellStyle name="Input 4 3 2 4 2 3" xfId="24652" xr:uid="{00000000-0005-0000-0000-000080520000}"/>
    <cellStyle name="Input 4 3 2 4 2 4" xfId="51910" xr:uid="{00000000-0005-0000-0000-000081520000}"/>
    <cellStyle name="Input 4 3 2 4 3" xfId="24654" xr:uid="{00000000-0005-0000-0000-000082520000}"/>
    <cellStyle name="Input 4 3 2 4 4" xfId="24651" xr:uid="{00000000-0005-0000-0000-000083520000}"/>
    <cellStyle name="Input 4 3 2 4 5" xfId="44942" xr:uid="{00000000-0005-0000-0000-000084520000}"/>
    <cellStyle name="Input 4 3 2 4 6" xfId="57506" xr:uid="{00000000-0005-0000-0000-000085520000}"/>
    <cellStyle name="Input 4 3 2 5" xfId="9791" xr:uid="{00000000-0005-0000-0000-000086520000}"/>
    <cellStyle name="Input 4 3 2 5 2" xfId="24656" xr:uid="{00000000-0005-0000-0000-000087520000}"/>
    <cellStyle name="Input 4 3 2 5 3" xfId="24655" xr:uid="{00000000-0005-0000-0000-000088520000}"/>
    <cellStyle name="Input 4 3 2 5 4" xfId="49297" xr:uid="{00000000-0005-0000-0000-000089520000}"/>
    <cellStyle name="Input 4 3 2 6" xfId="24627" xr:uid="{00000000-0005-0000-0000-00008A520000}"/>
    <cellStyle name="Input 4 3 2 7" xfId="16768" xr:uid="{00000000-0005-0000-0000-00008B520000}"/>
    <cellStyle name="Input 4 3 3" xfId="3674" xr:uid="{00000000-0005-0000-0000-00008C520000}"/>
    <cellStyle name="Input 4 3 3 2" xfId="6297" xr:uid="{00000000-0005-0000-0000-00008D520000}"/>
    <cellStyle name="Input 4 3 3 2 2" xfId="13275" xr:uid="{00000000-0005-0000-0000-00008E520000}"/>
    <cellStyle name="Input 4 3 3 2 2 2" xfId="24660" xr:uid="{00000000-0005-0000-0000-00008F520000}"/>
    <cellStyle name="Input 4 3 3 2 2 3" xfId="24659" xr:uid="{00000000-0005-0000-0000-000090520000}"/>
    <cellStyle name="Input 4 3 3 2 2 4" xfId="52780" xr:uid="{00000000-0005-0000-0000-000091520000}"/>
    <cellStyle name="Input 4 3 3 2 3" xfId="24661" xr:uid="{00000000-0005-0000-0000-000092520000}"/>
    <cellStyle name="Input 4 3 3 2 4" xfId="24658" xr:uid="{00000000-0005-0000-0000-000093520000}"/>
    <cellStyle name="Input 4 3 3 2 5" xfId="45812" xr:uid="{00000000-0005-0000-0000-000094520000}"/>
    <cellStyle name="Input 4 3 3 2 6" xfId="58376" xr:uid="{00000000-0005-0000-0000-000095520000}"/>
    <cellStyle name="Input 4 3 3 3" xfId="8041" xr:uid="{00000000-0005-0000-0000-000096520000}"/>
    <cellStyle name="Input 4 3 3 3 2" xfId="15017" xr:uid="{00000000-0005-0000-0000-000097520000}"/>
    <cellStyle name="Input 4 3 3 3 2 2" xfId="24664" xr:uid="{00000000-0005-0000-0000-000098520000}"/>
    <cellStyle name="Input 4 3 3 3 2 3" xfId="24663" xr:uid="{00000000-0005-0000-0000-000099520000}"/>
    <cellStyle name="Input 4 3 3 3 2 4" xfId="54522" xr:uid="{00000000-0005-0000-0000-00009A520000}"/>
    <cellStyle name="Input 4 3 3 3 3" xfId="24665" xr:uid="{00000000-0005-0000-0000-00009B520000}"/>
    <cellStyle name="Input 4 3 3 3 4" xfId="24662" xr:uid="{00000000-0005-0000-0000-00009C520000}"/>
    <cellStyle name="Input 4 3 3 3 5" xfId="47554" xr:uid="{00000000-0005-0000-0000-00009D520000}"/>
    <cellStyle name="Input 4 3 3 3 6" xfId="60118" xr:uid="{00000000-0005-0000-0000-00009E520000}"/>
    <cellStyle name="Input 4 3 3 4" xfId="10662" xr:uid="{00000000-0005-0000-0000-00009F520000}"/>
    <cellStyle name="Input 4 3 3 4 2" xfId="24667" xr:uid="{00000000-0005-0000-0000-0000A0520000}"/>
    <cellStyle name="Input 4 3 3 4 3" xfId="24666" xr:uid="{00000000-0005-0000-0000-0000A1520000}"/>
    <cellStyle name="Input 4 3 3 4 4" xfId="50167" xr:uid="{00000000-0005-0000-0000-0000A2520000}"/>
    <cellStyle name="Input 4 3 3 5" xfId="24657" xr:uid="{00000000-0005-0000-0000-0000A3520000}"/>
    <cellStyle name="Input 4 3 3 6" xfId="18596" xr:uid="{00000000-0005-0000-0000-0000A4520000}"/>
    <cellStyle name="Input 4 3 4" xfId="4552" xr:uid="{00000000-0005-0000-0000-0000A5520000}"/>
    <cellStyle name="Input 4 3 4 2" xfId="7168" xr:uid="{00000000-0005-0000-0000-0000A6520000}"/>
    <cellStyle name="Input 4 3 4 2 2" xfId="14146" xr:uid="{00000000-0005-0000-0000-0000A7520000}"/>
    <cellStyle name="Input 4 3 4 2 2 2" xfId="24671" xr:uid="{00000000-0005-0000-0000-0000A8520000}"/>
    <cellStyle name="Input 4 3 4 2 2 3" xfId="24670" xr:uid="{00000000-0005-0000-0000-0000A9520000}"/>
    <cellStyle name="Input 4 3 4 2 2 4" xfId="53651" xr:uid="{00000000-0005-0000-0000-0000AA520000}"/>
    <cellStyle name="Input 4 3 4 2 3" xfId="24672" xr:uid="{00000000-0005-0000-0000-0000AB520000}"/>
    <cellStyle name="Input 4 3 4 2 4" xfId="24669" xr:uid="{00000000-0005-0000-0000-0000AC520000}"/>
    <cellStyle name="Input 4 3 4 2 5" xfId="46683" xr:uid="{00000000-0005-0000-0000-0000AD520000}"/>
    <cellStyle name="Input 4 3 4 2 6" xfId="59247" xr:uid="{00000000-0005-0000-0000-0000AE520000}"/>
    <cellStyle name="Input 4 3 4 3" xfId="8919" xr:uid="{00000000-0005-0000-0000-0000AF520000}"/>
    <cellStyle name="Input 4 3 4 3 2" xfId="15888" xr:uid="{00000000-0005-0000-0000-0000B0520000}"/>
    <cellStyle name="Input 4 3 4 3 2 2" xfId="24675" xr:uid="{00000000-0005-0000-0000-0000B1520000}"/>
    <cellStyle name="Input 4 3 4 3 2 3" xfId="24674" xr:uid="{00000000-0005-0000-0000-0000B2520000}"/>
    <cellStyle name="Input 4 3 4 3 2 4" xfId="55393" xr:uid="{00000000-0005-0000-0000-0000B3520000}"/>
    <cellStyle name="Input 4 3 4 3 3" xfId="24676" xr:uid="{00000000-0005-0000-0000-0000B4520000}"/>
    <cellStyle name="Input 4 3 4 3 4" xfId="24673" xr:uid="{00000000-0005-0000-0000-0000B5520000}"/>
    <cellStyle name="Input 4 3 4 3 5" xfId="48425" xr:uid="{00000000-0005-0000-0000-0000B6520000}"/>
    <cellStyle name="Input 4 3 4 3 6" xfId="60989" xr:uid="{00000000-0005-0000-0000-0000B7520000}"/>
    <cellStyle name="Input 4 3 4 4" xfId="11533" xr:uid="{00000000-0005-0000-0000-0000B8520000}"/>
    <cellStyle name="Input 4 3 4 4 2" xfId="24678" xr:uid="{00000000-0005-0000-0000-0000B9520000}"/>
    <cellStyle name="Input 4 3 4 4 3" xfId="24677" xr:uid="{00000000-0005-0000-0000-0000BA520000}"/>
    <cellStyle name="Input 4 3 4 4 4" xfId="51038" xr:uid="{00000000-0005-0000-0000-0000BB520000}"/>
    <cellStyle name="Input 4 3 4 5" xfId="24679" xr:uid="{00000000-0005-0000-0000-0000BC520000}"/>
    <cellStyle name="Input 4 3 4 6" xfId="24668" xr:uid="{00000000-0005-0000-0000-0000BD520000}"/>
    <cellStyle name="Input 4 3 4 7" xfId="44070" xr:uid="{00000000-0005-0000-0000-0000BE520000}"/>
    <cellStyle name="Input 4 3 4 8" xfId="56634" xr:uid="{00000000-0005-0000-0000-0000BF520000}"/>
    <cellStyle name="Input 4 3 5" xfId="5423" xr:uid="{00000000-0005-0000-0000-0000C0520000}"/>
    <cellStyle name="Input 4 3 5 2" xfId="12404" xr:uid="{00000000-0005-0000-0000-0000C1520000}"/>
    <cellStyle name="Input 4 3 5 2 2" xfId="24682" xr:uid="{00000000-0005-0000-0000-0000C2520000}"/>
    <cellStyle name="Input 4 3 5 2 3" xfId="24681" xr:uid="{00000000-0005-0000-0000-0000C3520000}"/>
    <cellStyle name="Input 4 3 5 2 4" xfId="51909" xr:uid="{00000000-0005-0000-0000-0000C4520000}"/>
    <cellStyle name="Input 4 3 5 3" xfId="24683" xr:uid="{00000000-0005-0000-0000-0000C5520000}"/>
    <cellStyle name="Input 4 3 5 4" xfId="24680" xr:uid="{00000000-0005-0000-0000-0000C6520000}"/>
    <cellStyle name="Input 4 3 5 5" xfId="44941" xr:uid="{00000000-0005-0000-0000-0000C7520000}"/>
    <cellStyle name="Input 4 3 5 6" xfId="57505" xr:uid="{00000000-0005-0000-0000-0000C8520000}"/>
    <cellStyle name="Input 4 3 6" xfId="9790" xr:uid="{00000000-0005-0000-0000-0000C9520000}"/>
    <cellStyle name="Input 4 3 6 2" xfId="24685" xr:uid="{00000000-0005-0000-0000-0000CA520000}"/>
    <cellStyle name="Input 4 3 6 3" xfId="24684" xr:uid="{00000000-0005-0000-0000-0000CB520000}"/>
    <cellStyle name="Input 4 3 6 4" xfId="49296" xr:uid="{00000000-0005-0000-0000-0000CC520000}"/>
    <cellStyle name="Input 4 3 7" xfId="24626" xr:uid="{00000000-0005-0000-0000-0000CD520000}"/>
    <cellStyle name="Input 4 3 8" xfId="16767" xr:uid="{00000000-0005-0000-0000-0000CE520000}"/>
    <cellStyle name="Input 4 4" xfId="2075" xr:uid="{00000000-0005-0000-0000-0000CF520000}"/>
    <cellStyle name="Input 4 4 2" xfId="2076" xr:uid="{00000000-0005-0000-0000-0000D0520000}"/>
    <cellStyle name="Input 4 4 2 2" xfId="3677" xr:uid="{00000000-0005-0000-0000-0000D1520000}"/>
    <cellStyle name="Input 4 4 2 2 2" xfId="6300" xr:uid="{00000000-0005-0000-0000-0000D2520000}"/>
    <cellStyle name="Input 4 4 2 2 2 2" xfId="13278" xr:uid="{00000000-0005-0000-0000-0000D3520000}"/>
    <cellStyle name="Input 4 4 2 2 2 2 2" xfId="24691" xr:uid="{00000000-0005-0000-0000-0000D4520000}"/>
    <cellStyle name="Input 4 4 2 2 2 2 3" xfId="24690" xr:uid="{00000000-0005-0000-0000-0000D5520000}"/>
    <cellStyle name="Input 4 4 2 2 2 2 4" xfId="52783" xr:uid="{00000000-0005-0000-0000-0000D6520000}"/>
    <cellStyle name="Input 4 4 2 2 2 3" xfId="24692" xr:uid="{00000000-0005-0000-0000-0000D7520000}"/>
    <cellStyle name="Input 4 4 2 2 2 4" xfId="24689" xr:uid="{00000000-0005-0000-0000-0000D8520000}"/>
    <cellStyle name="Input 4 4 2 2 2 5" xfId="45815" xr:uid="{00000000-0005-0000-0000-0000D9520000}"/>
    <cellStyle name="Input 4 4 2 2 2 6" xfId="58379" xr:uid="{00000000-0005-0000-0000-0000DA520000}"/>
    <cellStyle name="Input 4 4 2 2 3" xfId="8044" xr:uid="{00000000-0005-0000-0000-0000DB520000}"/>
    <cellStyle name="Input 4 4 2 2 3 2" xfId="15020" xr:uid="{00000000-0005-0000-0000-0000DC520000}"/>
    <cellStyle name="Input 4 4 2 2 3 2 2" xfId="24695" xr:uid="{00000000-0005-0000-0000-0000DD520000}"/>
    <cellStyle name="Input 4 4 2 2 3 2 3" xfId="24694" xr:uid="{00000000-0005-0000-0000-0000DE520000}"/>
    <cellStyle name="Input 4 4 2 2 3 2 4" xfId="54525" xr:uid="{00000000-0005-0000-0000-0000DF520000}"/>
    <cellStyle name="Input 4 4 2 2 3 3" xfId="24696" xr:uid="{00000000-0005-0000-0000-0000E0520000}"/>
    <cellStyle name="Input 4 4 2 2 3 4" xfId="24693" xr:uid="{00000000-0005-0000-0000-0000E1520000}"/>
    <cellStyle name="Input 4 4 2 2 3 5" xfId="47557" xr:uid="{00000000-0005-0000-0000-0000E2520000}"/>
    <cellStyle name="Input 4 4 2 2 3 6" xfId="60121" xr:uid="{00000000-0005-0000-0000-0000E3520000}"/>
    <cellStyle name="Input 4 4 2 2 4" xfId="10665" xr:uid="{00000000-0005-0000-0000-0000E4520000}"/>
    <cellStyle name="Input 4 4 2 2 4 2" xfId="24698" xr:uid="{00000000-0005-0000-0000-0000E5520000}"/>
    <cellStyle name="Input 4 4 2 2 4 3" xfId="24697" xr:uid="{00000000-0005-0000-0000-0000E6520000}"/>
    <cellStyle name="Input 4 4 2 2 4 4" xfId="50170" xr:uid="{00000000-0005-0000-0000-0000E7520000}"/>
    <cellStyle name="Input 4 4 2 2 5" xfId="24688" xr:uid="{00000000-0005-0000-0000-0000E8520000}"/>
    <cellStyle name="Input 4 4 2 2 6" xfId="19037" xr:uid="{00000000-0005-0000-0000-0000E9520000}"/>
    <cellStyle name="Input 4 4 2 3" xfId="4555" xr:uid="{00000000-0005-0000-0000-0000EA520000}"/>
    <cellStyle name="Input 4 4 2 3 2" xfId="7171" xr:uid="{00000000-0005-0000-0000-0000EB520000}"/>
    <cellStyle name="Input 4 4 2 3 2 2" xfId="14149" xr:uid="{00000000-0005-0000-0000-0000EC520000}"/>
    <cellStyle name="Input 4 4 2 3 2 2 2" xfId="24702" xr:uid="{00000000-0005-0000-0000-0000ED520000}"/>
    <cellStyle name="Input 4 4 2 3 2 2 3" xfId="24701" xr:uid="{00000000-0005-0000-0000-0000EE520000}"/>
    <cellStyle name="Input 4 4 2 3 2 2 4" xfId="53654" xr:uid="{00000000-0005-0000-0000-0000EF520000}"/>
    <cellStyle name="Input 4 4 2 3 2 3" xfId="24703" xr:uid="{00000000-0005-0000-0000-0000F0520000}"/>
    <cellStyle name="Input 4 4 2 3 2 4" xfId="24700" xr:uid="{00000000-0005-0000-0000-0000F1520000}"/>
    <cellStyle name="Input 4 4 2 3 2 5" xfId="46686" xr:uid="{00000000-0005-0000-0000-0000F2520000}"/>
    <cellStyle name="Input 4 4 2 3 2 6" xfId="59250" xr:uid="{00000000-0005-0000-0000-0000F3520000}"/>
    <cellStyle name="Input 4 4 2 3 3" xfId="8922" xr:uid="{00000000-0005-0000-0000-0000F4520000}"/>
    <cellStyle name="Input 4 4 2 3 3 2" xfId="15891" xr:uid="{00000000-0005-0000-0000-0000F5520000}"/>
    <cellStyle name="Input 4 4 2 3 3 2 2" xfId="24706" xr:uid="{00000000-0005-0000-0000-0000F6520000}"/>
    <cellStyle name="Input 4 4 2 3 3 2 3" xfId="24705" xr:uid="{00000000-0005-0000-0000-0000F7520000}"/>
    <cellStyle name="Input 4 4 2 3 3 2 4" xfId="55396" xr:uid="{00000000-0005-0000-0000-0000F8520000}"/>
    <cellStyle name="Input 4 4 2 3 3 3" xfId="24707" xr:uid="{00000000-0005-0000-0000-0000F9520000}"/>
    <cellStyle name="Input 4 4 2 3 3 4" xfId="24704" xr:uid="{00000000-0005-0000-0000-0000FA520000}"/>
    <cellStyle name="Input 4 4 2 3 3 5" xfId="48428" xr:uid="{00000000-0005-0000-0000-0000FB520000}"/>
    <cellStyle name="Input 4 4 2 3 3 6" xfId="60992" xr:uid="{00000000-0005-0000-0000-0000FC520000}"/>
    <cellStyle name="Input 4 4 2 3 4" xfId="11536" xr:uid="{00000000-0005-0000-0000-0000FD520000}"/>
    <cellStyle name="Input 4 4 2 3 4 2" xfId="24709" xr:uid="{00000000-0005-0000-0000-0000FE520000}"/>
    <cellStyle name="Input 4 4 2 3 4 3" xfId="24708" xr:uid="{00000000-0005-0000-0000-0000FF520000}"/>
    <cellStyle name="Input 4 4 2 3 4 4" xfId="51041" xr:uid="{00000000-0005-0000-0000-000000530000}"/>
    <cellStyle name="Input 4 4 2 3 5" xfId="24710" xr:uid="{00000000-0005-0000-0000-000001530000}"/>
    <cellStyle name="Input 4 4 2 3 6" xfId="24699" xr:uid="{00000000-0005-0000-0000-000002530000}"/>
    <cellStyle name="Input 4 4 2 3 7" xfId="44073" xr:uid="{00000000-0005-0000-0000-000003530000}"/>
    <cellStyle name="Input 4 4 2 3 8" xfId="56637" xr:uid="{00000000-0005-0000-0000-000004530000}"/>
    <cellStyle name="Input 4 4 2 4" xfId="5426" xr:uid="{00000000-0005-0000-0000-000005530000}"/>
    <cellStyle name="Input 4 4 2 4 2" xfId="12407" xr:uid="{00000000-0005-0000-0000-000006530000}"/>
    <cellStyle name="Input 4 4 2 4 2 2" xfId="24713" xr:uid="{00000000-0005-0000-0000-000007530000}"/>
    <cellStyle name="Input 4 4 2 4 2 3" xfId="24712" xr:uid="{00000000-0005-0000-0000-000008530000}"/>
    <cellStyle name="Input 4 4 2 4 2 4" xfId="51912" xr:uid="{00000000-0005-0000-0000-000009530000}"/>
    <cellStyle name="Input 4 4 2 4 3" xfId="24714" xr:uid="{00000000-0005-0000-0000-00000A530000}"/>
    <cellStyle name="Input 4 4 2 4 4" xfId="24711" xr:uid="{00000000-0005-0000-0000-00000B530000}"/>
    <cellStyle name="Input 4 4 2 4 5" xfId="44944" xr:uid="{00000000-0005-0000-0000-00000C530000}"/>
    <cellStyle name="Input 4 4 2 4 6" xfId="57508" xr:uid="{00000000-0005-0000-0000-00000D530000}"/>
    <cellStyle name="Input 4 4 2 5" xfId="9793" xr:uid="{00000000-0005-0000-0000-00000E530000}"/>
    <cellStyle name="Input 4 4 2 5 2" xfId="24716" xr:uid="{00000000-0005-0000-0000-00000F530000}"/>
    <cellStyle name="Input 4 4 2 5 3" xfId="24715" xr:uid="{00000000-0005-0000-0000-000010530000}"/>
    <cellStyle name="Input 4 4 2 5 4" xfId="49299" xr:uid="{00000000-0005-0000-0000-000011530000}"/>
    <cellStyle name="Input 4 4 2 6" xfId="24687" xr:uid="{00000000-0005-0000-0000-000012530000}"/>
    <cellStyle name="Input 4 4 2 7" xfId="16770" xr:uid="{00000000-0005-0000-0000-000013530000}"/>
    <cellStyle name="Input 4 4 3" xfId="3676" xr:uid="{00000000-0005-0000-0000-000014530000}"/>
    <cellStyle name="Input 4 4 3 2" xfId="6299" xr:uid="{00000000-0005-0000-0000-000015530000}"/>
    <cellStyle name="Input 4 4 3 2 2" xfId="13277" xr:uid="{00000000-0005-0000-0000-000016530000}"/>
    <cellStyle name="Input 4 4 3 2 2 2" xfId="24720" xr:uid="{00000000-0005-0000-0000-000017530000}"/>
    <cellStyle name="Input 4 4 3 2 2 3" xfId="24719" xr:uid="{00000000-0005-0000-0000-000018530000}"/>
    <cellStyle name="Input 4 4 3 2 2 4" xfId="52782" xr:uid="{00000000-0005-0000-0000-000019530000}"/>
    <cellStyle name="Input 4 4 3 2 3" xfId="24721" xr:uid="{00000000-0005-0000-0000-00001A530000}"/>
    <cellStyle name="Input 4 4 3 2 4" xfId="24718" xr:uid="{00000000-0005-0000-0000-00001B530000}"/>
    <cellStyle name="Input 4 4 3 2 5" xfId="45814" xr:uid="{00000000-0005-0000-0000-00001C530000}"/>
    <cellStyle name="Input 4 4 3 2 6" xfId="58378" xr:uid="{00000000-0005-0000-0000-00001D530000}"/>
    <cellStyle name="Input 4 4 3 3" xfId="8043" xr:uid="{00000000-0005-0000-0000-00001E530000}"/>
    <cellStyle name="Input 4 4 3 3 2" xfId="15019" xr:uid="{00000000-0005-0000-0000-00001F530000}"/>
    <cellStyle name="Input 4 4 3 3 2 2" xfId="24724" xr:uid="{00000000-0005-0000-0000-000020530000}"/>
    <cellStyle name="Input 4 4 3 3 2 3" xfId="24723" xr:uid="{00000000-0005-0000-0000-000021530000}"/>
    <cellStyle name="Input 4 4 3 3 2 4" xfId="54524" xr:uid="{00000000-0005-0000-0000-000022530000}"/>
    <cellStyle name="Input 4 4 3 3 3" xfId="24725" xr:uid="{00000000-0005-0000-0000-000023530000}"/>
    <cellStyle name="Input 4 4 3 3 4" xfId="24722" xr:uid="{00000000-0005-0000-0000-000024530000}"/>
    <cellStyle name="Input 4 4 3 3 5" xfId="47556" xr:uid="{00000000-0005-0000-0000-000025530000}"/>
    <cellStyle name="Input 4 4 3 3 6" xfId="60120" xr:uid="{00000000-0005-0000-0000-000026530000}"/>
    <cellStyle name="Input 4 4 3 4" xfId="10664" xr:uid="{00000000-0005-0000-0000-000027530000}"/>
    <cellStyle name="Input 4 4 3 4 2" xfId="24727" xr:uid="{00000000-0005-0000-0000-000028530000}"/>
    <cellStyle name="Input 4 4 3 4 3" xfId="24726" xr:uid="{00000000-0005-0000-0000-000029530000}"/>
    <cellStyle name="Input 4 4 3 4 4" xfId="50169" xr:uid="{00000000-0005-0000-0000-00002A530000}"/>
    <cellStyle name="Input 4 4 3 5" xfId="24717" xr:uid="{00000000-0005-0000-0000-00002B530000}"/>
    <cellStyle name="Input 4 4 3 6" xfId="18600" xr:uid="{00000000-0005-0000-0000-00002C530000}"/>
    <cellStyle name="Input 4 4 4" xfId="4554" xr:uid="{00000000-0005-0000-0000-00002D530000}"/>
    <cellStyle name="Input 4 4 4 2" xfId="7170" xr:uid="{00000000-0005-0000-0000-00002E530000}"/>
    <cellStyle name="Input 4 4 4 2 2" xfId="14148" xr:uid="{00000000-0005-0000-0000-00002F530000}"/>
    <cellStyle name="Input 4 4 4 2 2 2" xfId="24731" xr:uid="{00000000-0005-0000-0000-000030530000}"/>
    <cellStyle name="Input 4 4 4 2 2 3" xfId="24730" xr:uid="{00000000-0005-0000-0000-000031530000}"/>
    <cellStyle name="Input 4 4 4 2 2 4" xfId="53653" xr:uid="{00000000-0005-0000-0000-000032530000}"/>
    <cellStyle name="Input 4 4 4 2 3" xfId="24732" xr:uid="{00000000-0005-0000-0000-000033530000}"/>
    <cellStyle name="Input 4 4 4 2 4" xfId="24729" xr:uid="{00000000-0005-0000-0000-000034530000}"/>
    <cellStyle name="Input 4 4 4 2 5" xfId="46685" xr:uid="{00000000-0005-0000-0000-000035530000}"/>
    <cellStyle name="Input 4 4 4 2 6" xfId="59249" xr:uid="{00000000-0005-0000-0000-000036530000}"/>
    <cellStyle name="Input 4 4 4 3" xfId="8921" xr:uid="{00000000-0005-0000-0000-000037530000}"/>
    <cellStyle name="Input 4 4 4 3 2" xfId="15890" xr:uid="{00000000-0005-0000-0000-000038530000}"/>
    <cellStyle name="Input 4 4 4 3 2 2" xfId="24735" xr:uid="{00000000-0005-0000-0000-000039530000}"/>
    <cellStyle name="Input 4 4 4 3 2 3" xfId="24734" xr:uid="{00000000-0005-0000-0000-00003A530000}"/>
    <cellStyle name="Input 4 4 4 3 2 4" xfId="55395" xr:uid="{00000000-0005-0000-0000-00003B530000}"/>
    <cellStyle name="Input 4 4 4 3 3" xfId="24736" xr:uid="{00000000-0005-0000-0000-00003C530000}"/>
    <cellStyle name="Input 4 4 4 3 4" xfId="24733" xr:uid="{00000000-0005-0000-0000-00003D530000}"/>
    <cellStyle name="Input 4 4 4 3 5" xfId="48427" xr:uid="{00000000-0005-0000-0000-00003E530000}"/>
    <cellStyle name="Input 4 4 4 3 6" xfId="60991" xr:uid="{00000000-0005-0000-0000-00003F530000}"/>
    <cellStyle name="Input 4 4 4 4" xfId="11535" xr:uid="{00000000-0005-0000-0000-000040530000}"/>
    <cellStyle name="Input 4 4 4 4 2" xfId="24738" xr:uid="{00000000-0005-0000-0000-000041530000}"/>
    <cellStyle name="Input 4 4 4 4 3" xfId="24737" xr:uid="{00000000-0005-0000-0000-000042530000}"/>
    <cellStyle name="Input 4 4 4 4 4" xfId="51040" xr:uid="{00000000-0005-0000-0000-000043530000}"/>
    <cellStyle name="Input 4 4 4 5" xfId="24739" xr:uid="{00000000-0005-0000-0000-000044530000}"/>
    <cellStyle name="Input 4 4 4 6" xfId="24728" xr:uid="{00000000-0005-0000-0000-000045530000}"/>
    <cellStyle name="Input 4 4 4 7" xfId="44072" xr:uid="{00000000-0005-0000-0000-000046530000}"/>
    <cellStyle name="Input 4 4 4 8" xfId="56636" xr:uid="{00000000-0005-0000-0000-000047530000}"/>
    <cellStyle name="Input 4 4 5" xfId="5425" xr:uid="{00000000-0005-0000-0000-000048530000}"/>
    <cellStyle name="Input 4 4 5 2" xfId="12406" xr:uid="{00000000-0005-0000-0000-000049530000}"/>
    <cellStyle name="Input 4 4 5 2 2" xfId="24742" xr:uid="{00000000-0005-0000-0000-00004A530000}"/>
    <cellStyle name="Input 4 4 5 2 3" xfId="24741" xr:uid="{00000000-0005-0000-0000-00004B530000}"/>
    <cellStyle name="Input 4 4 5 2 4" xfId="51911" xr:uid="{00000000-0005-0000-0000-00004C530000}"/>
    <cellStyle name="Input 4 4 5 3" xfId="24743" xr:uid="{00000000-0005-0000-0000-00004D530000}"/>
    <cellStyle name="Input 4 4 5 4" xfId="24740" xr:uid="{00000000-0005-0000-0000-00004E530000}"/>
    <cellStyle name="Input 4 4 5 5" xfId="44943" xr:uid="{00000000-0005-0000-0000-00004F530000}"/>
    <cellStyle name="Input 4 4 5 6" xfId="57507" xr:uid="{00000000-0005-0000-0000-000050530000}"/>
    <cellStyle name="Input 4 4 6" xfId="9792" xr:uid="{00000000-0005-0000-0000-000051530000}"/>
    <cellStyle name="Input 4 4 6 2" xfId="24745" xr:uid="{00000000-0005-0000-0000-000052530000}"/>
    <cellStyle name="Input 4 4 6 3" xfId="24744" xr:uid="{00000000-0005-0000-0000-000053530000}"/>
    <cellStyle name="Input 4 4 6 4" xfId="49298" xr:uid="{00000000-0005-0000-0000-000054530000}"/>
    <cellStyle name="Input 4 4 7" xfId="24686" xr:uid="{00000000-0005-0000-0000-000055530000}"/>
    <cellStyle name="Input 4 4 8" xfId="16769" xr:uid="{00000000-0005-0000-0000-000056530000}"/>
    <cellStyle name="Input 4 5" xfId="2077" xr:uid="{00000000-0005-0000-0000-000057530000}"/>
    <cellStyle name="Input 4 5 2" xfId="2078" xr:uid="{00000000-0005-0000-0000-000058530000}"/>
    <cellStyle name="Input 4 5 2 2" xfId="3679" xr:uid="{00000000-0005-0000-0000-000059530000}"/>
    <cellStyle name="Input 4 5 2 2 2" xfId="6302" xr:uid="{00000000-0005-0000-0000-00005A530000}"/>
    <cellStyle name="Input 4 5 2 2 2 2" xfId="13280" xr:uid="{00000000-0005-0000-0000-00005B530000}"/>
    <cellStyle name="Input 4 5 2 2 2 2 2" xfId="24751" xr:uid="{00000000-0005-0000-0000-00005C530000}"/>
    <cellStyle name="Input 4 5 2 2 2 2 3" xfId="24750" xr:uid="{00000000-0005-0000-0000-00005D530000}"/>
    <cellStyle name="Input 4 5 2 2 2 2 4" xfId="52785" xr:uid="{00000000-0005-0000-0000-00005E530000}"/>
    <cellStyle name="Input 4 5 2 2 2 3" xfId="24752" xr:uid="{00000000-0005-0000-0000-00005F530000}"/>
    <cellStyle name="Input 4 5 2 2 2 4" xfId="24749" xr:uid="{00000000-0005-0000-0000-000060530000}"/>
    <cellStyle name="Input 4 5 2 2 2 5" xfId="45817" xr:uid="{00000000-0005-0000-0000-000061530000}"/>
    <cellStyle name="Input 4 5 2 2 2 6" xfId="58381" xr:uid="{00000000-0005-0000-0000-000062530000}"/>
    <cellStyle name="Input 4 5 2 2 3" xfId="8046" xr:uid="{00000000-0005-0000-0000-000063530000}"/>
    <cellStyle name="Input 4 5 2 2 3 2" xfId="15022" xr:uid="{00000000-0005-0000-0000-000064530000}"/>
    <cellStyle name="Input 4 5 2 2 3 2 2" xfId="24755" xr:uid="{00000000-0005-0000-0000-000065530000}"/>
    <cellStyle name="Input 4 5 2 2 3 2 3" xfId="24754" xr:uid="{00000000-0005-0000-0000-000066530000}"/>
    <cellStyle name="Input 4 5 2 2 3 2 4" xfId="54527" xr:uid="{00000000-0005-0000-0000-000067530000}"/>
    <cellStyle name="Input 4 5 2 2 3 3" xfId="24756" xr:uid="{00000000-0005-0000-0000-000068530000}"/>
    <cellStyle name="Input 4 5 2 2 3 4" xfId="24753" xr:uid="{00000000-0005-0000-0000-000069530000}"/>
    <cellStyle name="Input 4 5 2 2 3 5" xfId="47559" xr:uid="{00000000-0005-0000-0000-00006A530000}"/>
    <cellStyle name="Input 4 5 2 2 3 6" xfId="60123" xr:uid="{00000000-0005-0000-0000-00006B530000}"/>
    <cellStyle name="Input 4 5 2 2 4" xfId="10667" xr:uid="{00000000-0005-0000-0000-00006C530000}"/>
    <cellStyle name="Input 4 5 2 2 4 2" xfId="24758" xr:uid="{00000000-0005-0000-0000-00006D530000}"/>
    <cellStyle name="Input 4 5 2 2 4 3" xfId="24757" xr:uid="{00000000-0005-0000-0000-00006E530000}"/>
    <cellStyle name="Input 4 5 2 2 4 4" xfId="50172" xr:uid="{00000000-0005-0000-0000-00006F530000}"/>
    <cellStyle name="Input 4 5 2 2 5" xfId="24748" xr:uid="{00000000-0005-0000-0000-000070530000}"/>
    <cellStyle name="Input 4 5 2 2 6" xfId="18603" xr:uid="{00000000-0005-0000-0000-000071530000}"/>
    <cellStyle name="Input 4 5 2 3" xfId="4557" xr:uid="{00000000-0005-0000-0000-000072530000}"/>
    <cellStyle name="Input 4 5 2 3 2" xfId="7173" xr:uid="{00000000-0005-0000-0000-000073530000}"/>
    <cellStyle name="Input 4 5 2 3 2 2" xfId="14151" xr:uid="{00000000-0005-0000-0000-000074530000}"/>
    <cellStyle name="Input 4 5 2 3 2 2 2" xfId="24762" xr:uid="{00000000-0005-0000-0000-000075530000}"/>
    <cellStyle name="Input 4 5 2 3 2 2 3" xfId="24761" xr:uid="{00000000-0005-0000-0000-000076530000}"/>
    <cellStyle name="Input 4 5 2 3 2 2 4" xfId="53656" xr:uid="{00000000-0005-0000-0000-000077530000}"/>
    <cellStyle name="Input 4 5 2 3 2 3" xfId="24763" xr:uid="{00000000-0005-0000-0000-000078530000}"/>
    <cellStyle name="Input 4 5 2 3 2 4" xfId="24760" xr:uid="{00000000-0005-0000-0000-000079530000}"/>
    <cellStyle name="Input 4 5 2 3 2 5" xfId="46688" xr:uid="{00000000-0005-0000-0000-00007A530000}"/>
    <cellStyle name="Input 4 5 2 3 2 6" xfId="59252" xr:uid="{00000000-0005-0000-0000-00007B530000}"/>
    <cellStyle name="Input 4 5 2 3 3" xfId="8924" xr:uid="{00000000-0005-0000-0000-00007C530000}"/>
    <cellStyle name="Input 4 5 2 3 3 2" xfId="15893" xr:uid="{00000000-0005-0000-0000-00007D530000}"/>
    <cellStyle name="Input 4 5 2 3 3 2 2" xfId="24766" xr:uid="{00000000-0005-0000-0000-00007E530000}"/>
    <cellStyle name="Input 4 5 2 3 3 2 3" xfId="24765" xr:uid="{00000000-0005-0000-0000-00007F530000}"/>
    <cellStyle name="Input 4 5 2 3 3 2 4" xfId="55398" xr:uid="{00000000-0005-0000-0000-000080530000}"/>
    <cellStyle name="Input 4 5 2 3 3 3" xfId="24767" xr:uid="{00000000-0005-0000-0000-000081530000}"/>
    <cellStyle name="Input 4 5 2 3 3 4" xfId="24764" xr:uid="{00000000-0005-0000-0000-000082530000}"/>
    <cellStyle name="Input 4 5 2 3 3 5" xfId="48430" xr:uid="{00000000-0005-0000-0000-000083530000}"/>
    <cellStyle name="Input 4 5 2 3 3 6" xfId="60994" xr:uid="{00000000-0005-0000-0000-000084530000}"/>
    <cellStyle name="Input 4 5 2 3 4" xfId="11538" xr:uid="{00000000-0005-0000-0000-000085530000}"/>
    <cellStyle name="Input 4 5 2 3 4 2" xfId="24769" xr:uid="{00000000-0005-0000-0000-000086530000}"/>
    <cellStyle name="Input 4 5 2 3 4 3" xfId="24768" xr:uid="{00000000-0005-0000-0000-000087530000}"/>
    <cellStyle name="Input 4 5 2 3 4 4" xfId="51043" xr:uid="{00000000-0005-0000-0000-000088530000}"/>
    <cellStyle name="Input 4 5 2 3 5" xfId="24770" xr:uid="{00000000-0005-0000-0000-000089530000}"/>
    <cellStyle name="Input 4 5 2 3 6" xfId="24759" xr:uid="{00000000-0005-0000-0000-00008A530000}"/>
    <cellStyle name="Input 4 5 2 3 7" xfId="44075" xr:uid="{00000000-0005-0000-0000-00008B530000}"/>
    <cellStyle name="Input 4 5 2 3 8" xfId="56639" xr:uid="{00000000-0005-0000-0000-00008C530000}"/>
    <cellStyle name="Input 4 5 2 4" xfId="5428" xr:uid="{00000000-0005-0000-0000-00008D530000}"/>
    <cellStyle name="Input 4 5 2 4 2" xfId="12409" xr:uid="{00000000-0005-0000-0000-00008E530000}"/>
    <cellStyle name="Input 4 5 2 4 2 2" xfId="24773" xr:uid="{00000000-0005-0000-0000-00008F530000}"/>
    <cellStyle name="Input 4 5 2 4 2 3" xfId="24772" xr:uid="{00000000-0005-0000-0000-000090530000}"/>
    <cellStyle name="Input 4 5 2 4 2 4" xfId="51914" xr:uid="{00000000-0005-0000-0000-000091530000}"/>
    <cellStyle name="Input 4 5 2 4 3" xfId="24774" xr:uid="{00000000-0005-0000-0000-000092530000}"/>
    <cellStyle name="Input 4 5 2 4 4" xfId="24771" xr:uid="{00000000-0005-0000-0000-000093530000}"/>
    <cellStyle name="Input 4 5 2 4 5" xfId="44946" xr:uid="{00000000-0005-0000-0000-000094530000}"/>
    <cellStyle name="Input 4 5 2 4 6" xfId="57510" xr:uid="{00000000-0005-0000-0000-000095530000}"/>
    <cellStyle name="Input 4 5 2 5" xfId="9795" xr:uid="{00000000-0005-0000-0000-000096530000}"/>
    <cellStyle name="Input 4 5 2 5 2" xfId="24776" xr:uid="{00000000-0005-0000-0000-000097530000}"/>
    <cellStyle name="Input 4 5 2 5 3" xfId="24775" xr:uid="{00000000-0005-0000-0000-000098530000}"/>
    <cellStyle name="Input 4 5 2 5 4" xfId="49301" xr:uid="{00000000-0005-0000-0000-000099530000}"/>
    <cellStyle name="Input 4 5 2 6" xfId="24747" xr:uid="{00000000-0005-0000-0000-00009A530000}"/>
    <cellStyle name="Input 4 5 2 7" xfId="16772" xr:uid="{00000000-0005-0000-0000-00009B530000}"/>
    <cellStyle name="Input 4 5 3" xfId="3678" xr:uid="{00000000-0005-0000-0000-00009C530000}"/>
    <cellStyle name="Input 4 5 3 2" xfId="6301" xr:uid="{00000000-0005-0000-0000-00009D530000}"/>
    <cellStyle name="Input 4 5 3 2 2" xfId="13279" xr:uid="{00000000-0005-0000-0000-00009E530000}"/>
    <cellStyle name="Input 4 5 3 2 2 2" xfId="24780" xr:uid="{00000000-0005-0000-0000-00009F530000}"/>
    <cellStyle name="Input 4 5 3 2 2 3" xfId="24779" xr:uid="{00000000-0005-0000-0000-0000A0530000}"/>
    <cellStyle name="Input 4 5 3 2 2 4" xfId="52784" xr:uid="{00000000-0005-0000-0000-0000A1530000}"/>
    <cellStyle name="Input 4 5 3 2 3" xfId="24781" xr:uid="{00000000-0005-0000-0000-0000A2530000}"/>
    <cellStyle name="Input 4 5 3 2 4" xfId="24778" xr:uid="{00000000-0005-0000-0000-0000A3530000}"/>
    <cellStyle name="Input 4 5 3 2 5" xfId="45816" xr:uid="{00000000-0005-0000-0000-0000A4530000}"/>
    <cellStyle name="Input 4 5 3 2 6" xfId="58380" xr:uid="{00000000-0005-0000-0000-0000A5530000}"/>
    <cellStyle name="Input 4 5 3 3" xfId="8045" xr:uid="{00000000-0005-0000-0000-0000A6530000}"/>
    <cellStyle name="Input 4 5 3 3 2" xfId="15021" xr:uid="{00000000-0005-0000-0000-0000A7530000}"/>
    <cellStyle name="Input 4 5 3 3 2 2" xfId="24784" xr:uid="{00000000-0005-0000-0000-0000A8530000}"/>
    <cellStyle name="Input 4 5 3 3 2 3" xfId="24783" xr:uid="{00000000-0005-0000-0000-0000A9530000}"/>
    <cellStyle name="Input 4 5 3 3 2 4" xfId="54526" xr:uid="{00000000-0005-0000-0000-0000AA530000}"/>
    <cellStyle name="Input 4 5 3 3 3" xfId="24785" xr:uid="{00000000-0005-0000-0000-0000AB530000}"/>
    <cellStyle name="Input 4 5 3 3 4" xfId="24782" xr:uid="{00000000-0005-0000-0000-0000AC530000}"/>
    <cellStyle name="Input 4 5 3 3 5" xfId="47558" xr:uid="{00000000-0005-0000-0000-0000AD530000}"/>
    <cellStyle name="Input 4 5 3 3 6" xfId="60122" xr:uid="{00000000-0005-0000-0000-0000AE530000}"/>
    <cellStyle name="Input 4 5 3 4" xfId="10666" xr:uid="{00000000-0005-0000-0000-0000AF530000}"/>
    <cellStyle name="Input 4 5 3 4 2" xfId="24787" xr:uid="{00000000-0005-0000-0000-0000B0530000}"/>
    <cellStyle name="Input 4 5 3 4 3" xfId="24786" xr:uid="{00000000-0005-0000-0000-0000B1530000}"/>
    <cellStyle name="Input 4 5 3 4 4" xfId="50171" xr:uid="{00000000-0005-0000-0000-0000B2530000}"/>
    <cellStyle name="Input 4 5 3 5" xfId="24777" xr:uid="{00000000-0005-0000-0000-0000B3530000}"/>
    <cellStyle name="Input 4 5 3 6" xfId="18612" xr:uid="{00000000-0005-0000-0000-0000B4530000}"/>
    <cellStyle name="Input 4 5 4" xfId="4556" xr:uid="{00000000-0005-0000-0000-0000B5530000}"/>
    <cellStyle name="Input 4 5 4 2" xfId="7172" xr:uid="{00000000-0005-0000-0000-0000B6530000}"/>
    <cellStyle name="Input 4 5 4 2 2" xfId="14150" xr:uid="{00000000-0005-0000-0000-0000B7530000}"/>
    <cellStyle name="Input 4 5 4 2 2 2" xfId="24791" xr:uid="{00000000-0005-0000-0000-0000B8530000}"/>
    <cellStyle name="Input 4 5 4 2 2 3" xfId="24790" xr:uid="{00000000-0005-0000-0000-0000B9530000}"/>
    <cellStyle name="Input 4 5 4 2 2 4" xfId="53655" xr:uid="{00000000-0005-0000-0000-0000BA530000}"/>
    <cellStyle name="Input 4 5 4 2 3" xfId="24792" xr:uid="{00000000-0005-0000-0000-0000BB530000}"/>
    <cellStyle name="Input 4 5 4 2 4" xfId="24789" xr:uid="{00000000-0005-0000-0000-0000BC530000}"/>
    <cellStyle name="Input 4 5 4 2 5" xfId="46687" xr:uid="{00000000-0005-0000-0000-0000BD530000}"/>
    <cellStyle name="Input 4 5 4 2 6" xfId="59251" xr:uid="{00000000-0005-0000-0000-0000BE530000}"/>
    <cellStyle name="Input 4 5 4 3" xfId="8923" xr:uid="{00000000-0005-0000-0000-0000BF530000}"/>
    <cellStyle name="Input 4 5 4 3 2" xfId="15892" xr:uid="{00000000-0005-0000-0000-0000C0530000}"/>
    <cellStyle name="Input 4 5 4 3 2 2" xfId="24795" xr:uid="{00000000-0005-0000-0000-0000C1530000}"/>
    <cellStyle name="Input 4 5 4 3 2 3" xfId="24794" xr:uid="{00000000-0005-0000-0000-0000C2530000}"/>
    <cellStyle name="Input 4 5 4 3 2 4" xfId="55397" xr:uid="{00000000-0005-0000-0000-0000C3530000}"/>
    <cellStyle name="Input 4 5 4 3 3" xfId="24796" xr:uid="{00000000-0005-0000-0000-0000C4530000}"/>
    <cellStyle name="Input 4 5 4 3 4" xfId="24793" xr:uid="{00000000-0005-0000-0000-0000C5530000}"/>
    <cellStyle name="Input 4 5 4 3 5" xfId="48429" xr:uid="{00000000-0005-0000-0000-0000C6530000}"/>
    <cellStyle name="Input 4 5 4 3 6" xfId="60993" xr:uid="{00000000-0005-0000-0000-0000C7530000}"/>
    <cellStyle name="Input 4 5 4 4" xfId="11537" xr:uid="{00000000-0005-0000-0000-0000C8530000}"/>
    <cellStyle name="Input 4 5 4 4 2" xfId="24798" xr:uid="{00000000-0005-0000-0000-0000C9530000}"/>
    <cellStyle name="Input 4 5 4 4 3" xfId="24797" xr:uid="{00000000-0005-0000-0000-0000CA530000}"/>
    <cellStyle name="Input 4 5 4 4 4" xfId="51042" xr:uid="{00000000-0005-0000-0000-0000CB530000}"/>
    <cellStyle name="Input 4 5 4 5" xfId="24799" xr:uid="{00000000-0005-0000-0000-0000CC530000}"/>
    <cellStyle name="Input 4 5 4 6" xfId="24788" xr:uid="{00000000-0005-0000-0000-0000CD530000}"/>
    <cellStyle name="Input 4 5 4 7" xfId="44074" xr:uid="{00000000-0005-0000-0000-0000CE530000}"/>
    <cellStyle name="Input 4 5 4 8" xfId="56638" xr:uid="{00000000-0005-0000-0000-0000CF530000}"/>
    <cellStyle name="Input 4 5 5" xfId="5427" xr:uid="{00000000-0005-0000-0000-0000D0530000}"/>
    <cellStyle name="Input 4 5 5 2" xfId="12408" xr:uid="{00000000-0005-0000-0000-0000D1530000}"/>
    <cellStyle name="Input 4 5 5 2 2" xfId="24802" xr:uid="{00000000-0005-0000-0000-0000D2530000}"/>
    <cellStyle name="Input 4 5 5 2 3" xfId="24801" xr:uid="{00000000-0005-0000-0000-0000D3530000}"/>
    <cellStyle name="Input 4 5 5 2 4" xfId="51913" xr:uid="{00000000-0005-0000-0000-0000D4530000}"/>
    <cellStyle name="Input 4 5 5 3" xfId="24803" xr:uid="{00000000-0005-0000-0000-0000D5530000}"/>
    <cellStyle name="Input 4 5 5 4" xfId="24800" xr:uid="{00000000-0005-0000-0000-0000D6530000}"/>
    <cellStyle name="Input 4 5 5 5" xfId="44945" xr:uid="{00000000-0005-0000-0000-0000D7530000}"/>
    <cellStyle name="Input 4 5 5 6" xfId="57509" xr:uid="{00000000-0005-0000-0000-0000D8530000}"/>
    <cellStyle name="Input 4 5 6" xfId="9794" xr:uid="{00000000-0005-0000-0000-0000D9530000}"/>
    <cellStyle name="Input 4 5 6 2" xfId="24805" xr:uid="{00000000-0005-0000-0000-0000DA530000}"/>
    <cellStyle name="Input 4 5 6 3" xfId="24804" xr:uid="{00000000-0005-0000-0000-0000DB530000}"/>
    <cellStyle name="Input 4 5 6 4" xfId="49300" xr:uid="{00000000-0005-0000-0000-0000DC530000}"/>
    <cellStyle name="Input 4 5 7" xfId="24746" xr:uid="{00000000-0005-0000-0000-0000DD530000}"/>
    <cellStyle name="Input 4 5 8" xfId="16771" xr:uid="{00000000-0005-0000-0000-0000DE530000}"/>
    <cellStyle name="Input 4 6" xfId="2079" xr:uid="{00000000-0005-0000-0000-0000DF530000}"/>
    <cellStyle name="Input 4 6 2" xfId="2080" xr:uid="{00000000-0005-0000-0000-0000E0530000}"/>
    <cellStyle name="Input 4 6 2 2" xfId="3681" xr:uid="{00000000-0005-0000-0000-0000E1530000}"/>
    <cellStyle name="Input 4 6 2 2 2" xfId="6304" xr:uid="{00000000-0005-0000-0000-0000E2530000}"/>
    <cellStyle name="Input 4 6 2 2 2 2" xfId="13282" xr:uid="{00000000-0005-0000-0000-0000E3530000}"/>
    <cellStyle name="Input 4 6 2 2 2 2 2" xfId="24811" xr:uid="{00000000-0005-0000-0000-0000E4530000}"/>
    <cellStyle name="Input 4 6 2 2 2 2 3" xfId="24810" xr:uid="{00000000-0005-0000-0000-0000E5530000}"/>
    <cellStyle name="Input 4 6 2 2 2 2 4" xfId="52787" xr:uid="{00000000-0005-0000-0000-0000E6530000}"/>
    <cellStyle name="Input 4 6 2 2 2 3" xfId="24812" xr:uid="{00000000-0005-0000-0000-0000E7530000}"/>
    <cellStyle name="Input 4 6 2 2 2 4" xfId="24809" xr:uid="{00000000-0005-0000-0000-0000E8530000}"/>
    <cellStyle name="Input 4 6 2 2 2 5" xfId="45819" xr:uid="{00000000-0005-0000-0000-0000E9530000}"/>
    <cellStyle name="Input 4 6 2 2 2 6" xfId="58383" xr:uid="{00000000-0005-0000-0000-0000EA530000}"/>
    <cellStyle name="Input 4 6 2 2 3" xfId="8048" xr:uid="{00000000-0005-0000-0000-0000EB530000}"/>
    <cellStyle name="Input 4 6 2 2 3 2" xfId="15024" xr:uid="{00000000-0005-0000-0000-0000EC530000}"/>
    <cellStyle name="Input 4 6 2 2 3 2 2" xfId="24815" xr:uid="{00000000-0005-0000-0000-0000ED530000}"/>
    <cellStyle name="Input 4 6 2 2 3 2 3" xfId="24814" xr:uid="{00000000-0005-0000-0000-0000EE530000}"/>
    <cellStyle name="Input 4 6 2 2 3 2 4" xfId="54529" xr:uid="{00000000-0005-0000-0000-0000EF530000}"/>
    <cellStyle name="Input 4 6 2 2 3 3" xfId="24816" xr:uid="{00000000-0005-0000-0000-0000F0530000}"/>
    <cellStyle name="Input 4 6 2 2 3 4" xfId="24813" xr:uid="{00000000-0005-0000-0000-0000F1530000}"/>
    <cellStyle name="Input 4 6 2 2 3 5" xfId="47561" xr:uid="{00000000-0005-0000-0000-0000F2530000}"/>
    <cellStyle name="Input 4 6 2 2 3 6" xfId="60125" xr:uid="{00000000-0005-0000-0000-0000F3530000}"/>
    <cellStyle name="Input 4 6 2 2 4" xfId="10669" xr:uid="{00000000-0005-0000-0000-0000F4530000}"/>
    <cellStyle name="Input 4 6 2 2 4 2" xfId="24818" xr:uid="{00000000-0005-0000-0000-0000F5530000}"/>
    <cellStyle name="Input 4 6 2 2 4 3" xfId="24817" xr:uid="{00000000-0005-0000-0000-0000F6530000}"/>
    <cellStyle name="Input 4 6 2 2 4 4" xfId="50174" xr:uid="{00000000-0005-0000-0000-0000F7530000}"/>
    <cellStyle name="Input 4 6 2 2 5" xfId="24808" xr:uid="{00000000-0005-0000-0000-0000F8530000}"/>
    <cellStyle name="Input 4 6 2 2 6" xfId="18607" xr:uid="{00000000-0005-0000-0000-0000F9530000}"/>
    <cellStyle name="Input 4 6 2 3" xfId="4559" xr:uid="{00000000-0005-0000-0000-0000FA530000}"/>
    <cellStyle name="Input 4 6 2 3 2" xfId="7175" xr:uid="{00000000-0005-0000-0000-0000FB530000}"/>
    <cellStyle name="Input 4 6 2 3 2 2" xfId="14153" xr:uid="{00000000-0005-0000-0000-0000FC530000}"/>
    <cellStyle name="Input 4 6 2 3 2 2 2" xfId="24822" xr:uid="{00000000-0005-0000-0000-0000FD530000}"/>
    <cellStyle name="Input 4 6 2 3 2 2 3" xfId="24821" xr:uid="{00000000-0005-0000-0000-0000FE530000}"/>
    <cellStyle name="Input 4 6 2 3 2 2 4" xfId="53658" xr:uid="{00000000-0005-0000-0000-0000FF530000}"/>
    <cellStyle name="Input 4 6 2 3 2 3" xfId="24823" xr:uid="{00000000-0005-0000-0000-000000540000}"/>
    <cellStyle name="Input 4 6 2 3 2 4" xfId="24820" xr:uid="{00000000-0005-0000-0000-000001540000}"/>
    <cellStyle name="Input 4 6 2 3 2 5" xfId="46690" xr:uid="{00000000-0005-0000-0000-000002540000}"/>
    <cellStyle name="Input 4 6 2 3 2 6" xfId="59254" xr:uid="{00000000-0005-0000-0000-000003540000}"/>
    <cellStyle name="Input 4 6 2 3 3" xfId="8926" xr:uid="{00000000-0005-0000-0000-000004540000}"/>
    <cellStyle name="Input 4 6 2 3 3 2" xfId="15895" xr:uid="{00000000-0005-0000-0000-000005540000}"/>
    <cellStyle name="Input 4 6 2 3 3 2 2" xfId="24826" xr:uid="{00000000-0005-0000-0000-000006540000}"/>
    <cellStyle name="Input 4 6 2 3 3 2 3" xfId="24825" xr:uid="{00000000-0005-0000-0000-000007540000}"/>
    <cellStyle name="Input 4 6 2 3 3 2 4" xfId="55400" xr:uid="{00000000-0005-0000-0000-000008540000}"/>
    <cellStyle name="Input 4 6 2 3 3 3" xfId="24827" xr:uid="{00000000-0005-0000-0000-000009540000}"/>
    <cellStyle name="Input 4 6 2 3 3 4" xfId="24824" xr:uid="{00000000-0005-0000-0000-00000A540000}"/>
    <cellStyle name="Input 4 6 2 3 3 5" xfId="48432" xr:uid="{00000000-0005-0000-0000-00000B540000}"/>
    <cellStyle name="Input 4 6 2 3 3 6" xfId="60996" xr:uid="{00000000-0005-0000-0000-00000C540000}"/>
    <cellStyle name="Input 4 6 2 3 4" xfId="11540" xr:uid="{00000000-0005-0000-0000-00000D540000}"/>
    <cellStyle name="Input 4 6 2 3 4 2" xfId="24829" xr:uid="{00000000-0005-0000-0000-00000E540000}"/>
    <cellStyle name="Input 4 6 2 3 4 3" xfId="24828" xr:uid="{00000000-0005-0000-0000-00000F540000}"/>
    <cellStyle name="Input 4 6 2 3 4 4" xfId="51045" xr:uid="{00000000-0005-0000-0000-000010540000}"/>
    <cellStyle name="Input 4 6 2 3 5" xfId="24830" xr:uid="{00000000-0005-0000-0000-000011540000}"/>
    <cellStyle name="Input 4 6 2 3 6" xfId="24819" xr:uid="{00000000-0005-0000-0000-000012540000}"/>
    <cellStyle name="Input 4 6 2 3 7" xfId="44077" xr:uid="{00000000-0005-0000-0000-000013540000}"/>
    <cellStyle name="Input 4 6 2 3 8" xfId="56641" xr:uid="{00000000-0005-0000-0000-000014540000}"/>
    <cellStyle name="Input 4 6 2 4" xfId="5430" xr:uid="{00000000-0005-0000-0000-000015540000}"/>
    <cellStyle name="Input 4 6 2 4 2" xfId="12411" xr:uid="{00000000-0005-0000-0000-000016540000}"/>
    <cellStyle name="Input 4 6 2 4 2 2" xfId="24833" xr:uid="{00000000-0005-0000-0000-000017540000}"/>
    <cellStyle name="Input 4 6 2 4 2 3" xfId="24832" xr:uid="{00000000-0005-0000-0000-000018540000}"/>
    <cellStyle name="Input 4 6 2 4 2 4" xfId="51916" xr:uid="{00000000-0005-0000-0000-000019540000}"/>
    <cellStyle name="Input 4 6 2 4 3" xfId="24834" xr:uid="{00000000-0005-0000-0000-00001A540000}"/>
    <cellStyle name="Input 4 6 2 4 4" xfId="24831" xr:uid="{00000000-0005-0000-0000-00001B540000}"/>
    <cellStyle name="Input 4 6 2 4 5" xfId="44948" xr:uid="{00000000-0005-0000-0000-00001C540000}"/>
    <cellStyle name="Input 4 6 2 4 6" xfId="57512" xr:uid="{00000000-0005-0000-0000-00001D540000}"/>
    <cellStyle name="Input 4 6 2 5" xfId="9797" xr:uid="{00000000-0005-0000-0000-00001E540000}"/>
    <cellStyle name="Input 4 6 2 5 2" xfId="24836" xr:uid="{00000000-0005-0000-0000-00001F540000}"/>
    <cellStyle name="Input 4 6 2 5 3" xfId="24835" xr:uid="{00000000-0005-0000-0000-000020540000}"/>
    <cellStyle name="Input 4 6 2 5 4" xfId="49303" xr:uid="{00000000-0005-0000-0000-000021540000}"/>
    <cellStyle name="Input 4 6 2 6" xfId="24807" xr:uid="{00000000-0005-0000-0000-000022540000}"/>
    <cellStyle name="Input 4 6 2 7" xfId="16774" xr:uid="{00000000-0005-0000-0000-000023540000}"/>
    <cellStyle name="Input 4 6 3" xfId="3680" xr:uid="{00000000-0005-0000-0000-000024540000}"/>
    <cellStyle name="Input 4 6 3 2" xfId="6303" xr:uid="{00000000-0005-0000-0000-000025540000}"/>
    <cellStyle name="Input 4 6 3 2 2" xfId="13281" xr:uid="{00000000-0005-0000-0000-000026540000}"/>
    <cellStyle name="Input 4 6 3 2 2 2" xfId="24840" xr:uid="{00000000-0005-0000-0000-000027540000}"/>
    <cellStyle name="Input 4 6 3 2 2 3" xfId="24839" xr:uid="{00000000-0005-0000-0000-000028540000}"/>
    <cellStyle name="Input 4 6 3 2 2 4" xfId="52786" xr:uid="{00000000-0005-0000-0000-000029540000}"/>
    <cellStyle name="Input 4 6 3 2 3" xfId="24841" xr:uid="{00000000-0005-0000-0000-00002A540000}"/>
    <cellStyle name="Input 4 6 3 2 4" xfId="24838" xr:uid="{00000000-0005-0000-0000-00002B540000}"/>
    <cellStyle name="Input 4 6 3 2 5" xfId="45818" xr:uid="{00000000-0005-0000-0000-00002C540000}"/>
    <cellStyle name="Input 4 6 3 2 6" xfId="58382" xr:uid="{00000000-0005-0000-0000-00002D540000}"/>
    <cellStyle name="Input 4 6 3 3" xfId="8047" xr:uid="{00000000-0005-0000-0000-00002E540000}"/>
    <cellStyle name="Input 4 6 3 3 2" xfId="15023" xr:uid="{00000000-0005-0000-0000-00002F540000}"/>
    <cellStyle name="Input 4 6 3 3 2 2" xfId="24844" xr:uid="{00000000-0005-0000-0000-000030540000}"/>
    <cellStyle name="Input 4 6 3 3 2 3" xfId="24843" xr:uid="{00000000-0005-0000-0000-000031540000}"/>
    <cellStyle name="Input 4 6 3 3 2 4" xfId="54528" xr:uid="{00000000-0005-0000-0000-000032540000}"/>
    <cellStyle name="Input 4 6 3 3 3" xfId="24845" xr:uid="{00000000-0005-0000-0000-000033540000}"/>
    <cellStyle name="Input 4 6 3 3 4" xfId="24842" xr:uid="{00000000-0005-0000-0000-000034540000}"/>
    <cellStyle name="Input 4 6 3 3 5" xfId="47560" xr:uid="{00000000-0005-0000-0000-000035540000}"/>
    <cellStyle name="Input 4 6 3 3 6" xfId="60124" xr:uid="{00000000-0005-0000-0000-000036540000}"/>
    <cellStyle name="Input 4 6 3 4" xfId="10668" xr:uid="{00000000-0005-0000-0000-000037540000}"/>
    <cellStyle name="Input 4 6 3 4 2" xfId="24847" xr:uid="{00000000-0005-0000-0000-000038540000}"/>
    <cellStyle name="Input 4 6 3 4 3" xfId="24846" xr:uid="{00000000-0005-0000-0000-000039540000}"/>
    <cellStyle name="Input 4 6 3 4 4" xfId="50173" xr:uid="{00000000-0005-0000-0000-00003A540000}"/>
    <cellStyle name="Input 4 6 3 5" xfId="24837" xr:uid="{00000000-0005-0000-0000-00003B540000}"/>
    <cellStyle name="Input 4 6 3 6" xfId="18606" xr:uid="{00000000-0005-0000-0000-00003C540000}"/>
    <cellStyle name="Input 4 6 4" xfId="4558" xr:uid="{00000000-0005-0000-0000-00003D540000}"/>
    <cellStyle name="Input 4 6 4 2" xfId="7174" xr:uid="{00000000-0005-0000-0000-00003E540000}"/>
    <cellStyle name="Input 4 6 4 2 2" xfId="14152" xr:uid="{00000000-0005-0000-0000-00003F540000}"/>
    <cellStyle name="Input 4 6 4 2 2 2" xfId="24851" xr:uid="{00000000-0005-0000-0000-000040540000}"/>
    <cellStyle name="Input 4 6 4 2 2 3" xfId="24850" xr:uid="{00000000-0005-0000-0000-000041540000}"/>
    <cellStyle name="Input 4 6 4 2 2 4" xfId="53657" xr:uid="{00000000-0005-0000-0000-000042540000}"/>
    <cellStyle name="Input 4 6 4 2 3" xfId="24852" xr:uid="{00000000-0005-0000-0000-000043540000}"/>
    <cellStyle name="Input 4 6 4 2 4" xfId="24849" xr:uid="{00000000-0005-0000-0000-000044540000}"/>
    <cellStyle name="Input 4 6 4 2 5" xfId="46689" xr:uid="{00000000-0005-0000-0000-000045540000}"/>
    <cellStyle name="Input 4 6 4 2 6" xfId="59253" xr:uid="{00000000-0005-0000-0000-000046540000}"/>
    <cellStyle name="Input 4 6 4 3" xfId="8925" xr:uid="{00000000-0005-0000-0000-000047540000}"/>
    <cellStyle name="Input 4 6 4 3 2" xfId="15894" xr:uid="{00000000-0005-0000-0000-000048540000}"/>
    <cellStyle name="Input 4 6 4 3 2 2" xfId="24855" xr:uid="{00000000-0005-0000-0000-000049540000}"/>
    <cellStyle name="Input 4 6 4 3 2 3" xfId="24854" xr:uid="{00000000-0005-0000-0000-00004A540000}"/>
    <cellStyle name="Input 4 6 4 3 2 4" xfId="55399" xr:uid="{00000000-0005-0000-0000-00004B540000}"/>
    <cellStyle name="Input 4 6 4 3 3" xfId="24856" xr:uid="{00000000-0005-0000-0000-00004C540000}"/>
    <cellStyle name="Input 4 6 4 3 4" xfId="24853" xr:uid="{00000000-0005-0000-0000-00004D540000}"/>
    <cellStyle name="Input 4 6 4 3 5" xfId="48431" xr:uid="{00000000-0005-0000-0000-00004E540000}"/>
    <cellStyle name="Input 4 6 4 3 6" xfId="60995" xr:uid="{00000000-0005-0000-0000-00004F540000}"/>
    <cellStyle name="Input 4 6 4 4" xfId="11539" xr:uid="{00000000-0005-0000-0000-000050540000}"/>
    <cellStyle name="Input 4 6 4 4 2" xfId="24858" xr:uid="{00000000-0005-0000-0000-000051540000}"/>
    <cellStyle name="Input 4 6 4 4 3" xfId="24857" xr:uid="{00000000-0005-0000-0000-000052540000}"/>
    <cellStyle name="Input 4 6 4 4 4" xfId="51044" xr:uid="{00000000-0005-0000-0000-000053540000}"/>
    <cellStyle name="Input 4 6 4 5" xfId="24859" xr:uid="{00000000-0005-0000-0000-000054540000}"/>
    <cellStyle name="Input 4 6 4 6" xfId="24848" xr:uid="{00000000-0005-0000-0000-000055540000}"/>
    <cellStyle name="Input 4 6 4 7" xfId="44076" xr:uid="{00000000-0005-0000-0000-000056540000}"/>
    <cellStyle name="Input 4 6 4 8" xfId="56640" xr:uid="{00000000-0005-0000-0000-000057540000}"/>
    <cellStyle name="Input 4 6 5" xfId="5429" xr:uid="{00000000-0005-0000-0000-000058540000}"/>
    <cellStyle name="Input 4 6 5 2" xfId="12410" xr:uid="{00000000-0005-0000-0000-000059540000}"/>
    <cellStyle name="Input 4 6 5 2 2" xfId="24862" xr:uid="{00000000-0005-0000-0000-00005A540000}"/>
    <cellStyle name="Input 4 6 5 2 3" xfId="24861" xr:uid="{00000000-0005-0000-0000-00005B540000}"/>
    <cellStyle name="Input 4 6 5 2 4" xfId="51915" xr:uid="{00000000-0005-0000-0000-00005C540000}"/>
    <cellStyle name="Input 4 6 5 3" xfId="24863" xr:uid="{00000000-0005-0000-0000-00005D540000}"/>
    <cellStyle name="Input 4 6 5 4" xfId="24860" xr:uid="{00000000-0005-0000-0000-00005E540000}"/>
    <cellStyle name="Input 4 6 5 5" xfId="44947" xr:uid="{00000000-0005-0000-0000-00005F540000}"/>
    <cellStyle name="Input 4 6 5 6" xfId="57511" xr:uid="{00000000-0005-0000-0000-000060540000}"/>
    <cellStyle name="Input 4 6 6" xfId="9796" xr:uid="{00000000-0005-0000-0000-000061540000}"/>
    <cellStyle name="Input 4 6 6 2" xfId="24865" xr:uid="{00000000-0005-0000-0000-000062540000}"/>
    <cellStyle name="Input 4 6 6 3" xfId="24864" xr:uid="{00000000-0005-0000-0000-000063540000}"/>
    <cellStyle name="Input 4 6 6 4" xfId="49302" xr:uid="{00000000-0005-0000-0000-000064540000}"/>
    <cellStyle name="Input 4 6 7" xfId="24806" xr:uid="{00000000-0005-0000-0000-000065540000}"/>
    <cellStyle name="Input 4 6 8" xfId="16773" xr:uid="{00000000-0005-0000-0000-000066540000}"/>
    <cellStyle name="Input 4 7" xfId="2081" xr:uid="{00000000-0005-0000-0000-000067540000}"/>
    <cellStyle name="Input 4 7 2" xfId="3682" xr:uid="{00000000-0005-0000-0000-000068540000}"/>
    <cellStyle name="Input 4 7 2 2" xfId="6305" xr:uid="{00000000-0005-0000-0000-000069540000}"/>
    <cellStyle name="Input 4 7 2 2 2" xfId="13283" xr:uid="{00000000-0005-0000-0000-00006A540000}"/>
    <cellStyle name="Input 4 7 2 2 2 2" xfId="24870" xr:uid="{00000000-0005-0000-0000-00006B540000}"/>
    <cellStyle name="Input 4 7 2 2 2 3" xfId="24869" xr:uid="{00000000-0005-0000-0000-00006C540000}"/>
    <cellStyle name="Input 4 7 2 2 2 4" xfId="52788" xr:uid="{00000000-0005-0000-0000-00006D540000}"/>
    <cellStyle name="Input 4 7 2 2 3" xfId="24871" xr:uid="{00000000-0005-0000-0000-00006E540000}"/>
    <cellStyle name="Input 4 7 2 2 4" xfId="24868" xr:uid="{00000000-0005-0000-0000-00006F540000}"/>
    <cellStyle name="Input 4 7 2 2 5" xfId="45820" xr:uid="{00000000-0005-0000-0000-000070540000}"/>
    <cellStyle name="Input 4 7 2 2 6" xfId="58384" xr:uid="{00000000-0005-0000-0000-000071540000}"/>
    <cellStyle name="Input 4 7 2 3" xfId="8049" xr:uid="{00000000-0005-0000-0000-000072540000}"/>
    <cellStyle name="Input 4 7 2 3 2" xfId="15025" xr:uid="{00000000-0005-0000-0000-000073540000}"/>
    <cellStyle name="Input 4 7 2 3 2 2" xfId="24874" xr:uid="{00000000-0005-0000-0000-000074540000}"/>
    <cellStyle name="Input 4 7 2 3 2 3" xfId="24873" xr:uid="{00000000-0005-0000-0000-000075540000}"/>
    <cellStyle name="Input 4 7 2 3 2 4" xfId="54530" xr:uid="{00000000-0005-0000-0000-000076540000}"/>
    <cellStyle name="Input 4 7 2 3 3" xfId="24875" xr:uid="{00000000-0005-0000-0000-000077540000}"/>
    <cellStyle name="Input 4 7 2 3 4" xfId="24872" xr:uid="{00000000-0005-0000-0000-000078540000}"/>
    <cellStyle name="Input 4 7 2 3 5" xfId="47562" xr:uid="{00000000-0005-0000-0000-000079540000}"/>
    <cellStyle name="Input 4 7 2 3 6" xfId="60126" xr:uid="{00000000-0005-0000-0000-00007A540000}"/>
    <cellStyle name="Input 4 7 2 4" xfId="10670" xr:uid="{00000000-0005-0000-0000-00007B540000}"/>
    <cellStyle name="Input 4 7 2 4 2" xfId="24877" xr:uid="{00000000-0005-0000-0000-00007C540000}"/>
    <cellStyle name="Input 4 7 2 4 3" xfId="24876" xr:uid="{00000000-0005-0000-0000-00007D540000}"/>
    <cellStyle name="Input 4 7 2 4 4" xfId="50175" xr:uid="{00000000-0005-0000-0000-00007E540000}"/>
    <cellStyle name="Input 4 7 2 5" xfId="24867" xr:uid="{00000000-0005-0000-0000-00007F540000}"/>
    <cellStyle name="Input 4 7 2 6" xfId="18610" xr:uid="{00000000-0005-0000-0000-000080540000}"/>
    <cellStyle name="Input 4 7 3" xfId="4560" xr:uid="{00000000-0005-0000-0000-000081540000}"/>
    <cellStyle name="Input 4 7 3 2" xfId="7176" xr:uid="{00000000-0005-0000-0000-000082540000}"/>
    <cellStyle name="Input 4 7 3 2 2" xfId="14154" xr:uid="{00000000-0005-0000-0000-000083540000}"/>
    <cellStyle name="Input 4 7 3 2 2 2" xfId="24881" xr:uid="{00000000-0005-0000-0000-000084540000}"/>
    <cellStyle name="Input 4 7 3 2 2 3" xfId="24880" xr:uid="{00000000-0005-0000-0000-000085540000}"/>
    <cellStyle name="Input 4 7 3 2 2 4" xfId="53659" xr:uid="{00000000-0005-0000-0000-000086540000}"/>
    <cellStyle name="Input 4 7 3 2 3" xfId="24882" xr:uid="{00000000-0005-0000-0000-000087540000}"/>
    <cellStyle name="Input 4 7 3 2 4" xfId="24879" xr:uid="{00000000-0005-0000-0000-000088540000}"/>
    <cellStyle name="Input 4 7 3 2 5" xfId="46691" xr:uid="{00000000-0005-0000-0000-000089540000}"/>
    <cellStyle name="Input 4 7 3 2 6" xfId="59255" xr:uid="{00000000-0005-0000-0000-00008A540000}"/>
    <cellStyle name="Input 4 7 3 3" xfId="8927" xr:uid="{00000000-0005-0000-0000-00008B540000}"/>
    <cellStyle name="Input 4 7 3 3 2" xfId="15896" xr:uid="{00000000-0005-0000-0000-00008C540000}"/>
    <cellStyle name="Input 4 7 3 3 2 2" xfId="24885" xr:uid="{00000000-0005-0000-0000-00008D540000}"/>
    <cellStyle name="Input 4 7 3 3 2 3" xfId="24884" xr:uid="{00000000-0005-0000-0000-00008E540000}"/>
    <cellStyle name="Input 4 7 3 3 2 4" xfId="55401" xr:uid="{00000000-0005-0000-0000-00008F540000}"/>
    <cellStyle name="Input 4 7 3 3 3" xfId="24886" xr:uid="{00000000-0005-0000-0000-000090540000}"/>
    <cellStyle name="Input 4 7 3 3 4" xfId="24883" xr:uid="{00000000-0005-0000-0000-000091540000}"/>
    <cellStyle name="Input 4 7 3 3 5" xfId="48433" xr:uid="{00000000-0005-0000-0000-000092540000}"/>
    <cellStyle name="Input 4 7 3 3 6" xfId="60997" xr:uid="{00000000-0005-0000-0000-000093540000}"/>
    <cellStyle name="Input 4 7 3 4" xfId="11541" xr:uid="{00000000-0005-0000-0000-000094540000}"/>
    <cellStyle name="Input 4 7 3 4 2" xfId="24888" xr:uid="{00000000-0005-0000-0000-000095540000}"/>
    <cellStyle name="Input 4 7 3 4 3" xfId="24887" xr:uid="{00000000-0005-0000-0000-000096540000}"/>
    <cellStyle name="Input 4 7 3 4 4" xfId="51046" xr:uid="{00000000-0005-0000-0000-000097540000}"/>
    <cellStyle name="Input 4 7 3 5" xfId="24889" xr:uid="{00000000-0005-0000-0000-000098540000}"/>
    <cellStyle name="Input 4 7 3 6" xfId="24878" xr:uid="{00000000-0005-0000-0000-000099540000}"/>
    <cellStyle name="Input 4 7 3 7" xfId="44078" xr:uid="{00000000-0005-0000-0000-00009A540000}"/>
    <cellStyle name="Input 4 7 3 8" xfId="56642" xr:uid="{00000000-0005-0000-0000-00009B540000}"/>
    <cellStyle name="Input 4 7 4" xfId="5431" xr:uid="{00000000-0005-0000-0000-00009C540000}"/>
    <cellStyle name="Input 4 7 4 2" xfId="12412" xr:uid="{00000000-0005-0000-0000-00009D540000}"/>
    <cellStyle name="Input 4 7 4 2 2" xfId="24892" xr:uid="{00000000-0005-0000-0000-00009E540000}"/>
    <cellStyle name="Input 4 7 4 2 3" xfId="24891" xr:uid="{00000000-0005-0000-0000-00009F540000}"/>
    <cellStyle name="Input 4 7 4 2 4" xfId="51917" xr:uid="{00000000-0005-0000-0000-0000A0540000}"/>
    <cellStyle name="Input 4 7 4 3" xfId="24893" xr:uid="{00000000-0005-0000-0000-0000A1540000}"/>
    <cellStyle name="Input 4 7 4 4" xfId="24890" xr:uid="{00000000-0005-0000-0000-0000A2540000}"/>
    <cellStyle name="Input 4 7 4 5" xfId="44949" xr:uid="{00000000-0005-0000-0000-0000A3540000}"/>
    <cellStyle name="Input 4 7 4 6" xfId="57513" xr:uid="{00000000-0005-0000-0000-0000A4540000}"/>
    <cellStyle name="Input 4 7 5" xfId="9798" xr:uid="{00000000-0005-0000-0000-0000A5540000}"/>
    <cellStyle name="Input 4 7 5 2" xfId="24895" xr:uid="{00000000-0005-0000-0000-0000A6540000}"/>
    <cellStyle name="Input 4 7 5 3" xfId="24894" xr:uid="{00000000-0005-0000-0000-0000A7540000}"/>
    <cellStyle name="Input 4 7 5 4" xfId="49304" xr:uid="{00000000-0005-0000-0000-0000A8540000}"/>
    <cellStyle name="Input 4 7 6" xfId="24866" xr:uid="{00000000-0005-0000-0000-0000A9540000}"/>
    <cellStyle name="Input 4 7 7" xfId="16775" xr:uid="{00000000-0005-0000-0000-0000AA540000}"/>
    <cellStyle name="Input 4 8" xfId="2082" xr:uid="{00000000-0005-0000-0000-0000AB540000}"/>
    <cellStyle name="Input 4 8 2" xfId="3683" xr:uid="{00000000-0005-0000-0000-0000AC540000}"/>
    <cellStyle name="Input 4 8 2 2" xfId="6306" xr:uid="{00000000-0005-0000-0000-0000AD540000}"/>
    <cellStyle name="Input 4 8 2 2 2" xfId="13284" xr:uid="{00000000-0005-0000-0000-0000AE540000}"/>
    <cellStyle name="Input 4 8 2 2 2 2" xfId="24900" xr:uid="{00000000-0005-0000-0000-0000AF540000}"/>
    <cellStyle name="Input 4 8 2 2 2 3" xfId="24899" xr:uid="{00000000-0005-0000-0000-0000B0540000}"/>
    <cellStyle name="Input 4 8 2 2 2 4" xfId="52789" xr:uid="{00000000-0005-0000-0000-0000B1540000}"/>
    <cellStyle name="Input 4 8 2 2 3" xfId="24901" xr:uid="{00000000-0005-0000-0000-0000B2540000}"/>
    <cellStyle name="Input 4 8 2 2 4" xfId="24898" xr:uid="{00000000-0005-0000-0000-0000B3540000}"/>
    <cellStyle name="Input 4 8 2 2 5" xfId="45821" xr:uid="{00000000-0005-0000-0000-0000B4540000}"/>
    <cellStyle name="Input 4 8 2 2 6" xfId="58385" xr:uid="{00000000-0005-0000-0000-0000B5540000}"/>
    <cellStyle name="Input 4 8 2 3" xfId="8050" xr:uid="{00000000-0005-0000-0000-0000B6540000}"/>
    <cellStyle name="Input 4 8 2 3 2" xfId="15026" xr:uid="{00000000-0005-0000-0000-0000B7540000}"/>
    <cellStyle name="Input 4 8 2 3 2 2" xfId="24904" xr:uid="{00000000-0005-0000-0000-0000B8540000}"/>
    <cellStyle name="Input 4 8 2 3 2 3" xfId="24903" xr:uid="{00000000-0005-0000-0000-0000B9540000}"/>
    <cellStyle name="Input 4 8 2 3 2 4" xfId="54531" xr:uid="{00000000-0005-0000-0000-0000BA540000}"/>
    <cellStyle name="Input 4 8 2 3 3" xfId="24905" xr:uid="{00000000-0005-0000-0000-0000BB540000}"/>
    <cellStyle name="Input 4 8 2 3 4" xfId="24902" xr:uid="{00000000-0005-0000-0000-0000BC540000}"/>
    <cellStyle name="Input 4 8 2 3 5" xfId="47563" xr:uid="{00000000-0005-0000-0000-0000BD540000}"/>
    <cellStyle name="Input 4 8 2 3 6" xfId="60127" xr:uid="{00000000-0005-0000-0000-0000BE540000}"/>
    <cellStyle name="Input 4 8 2 4" xfId="10671" xr:uid="{00000000-0005-0000-0000-0000BF540000}"/>
    <cellStyle name="Input 4 8 2 4 2" xfId="24907" xr:uid="{00000000-0005-0000-0000-0000C0540000}"/>
    <cellStyle name="Input 4 8 2 4 3" xfId="24906" xr:uid="{00000000-0005-0000-0000-0000C1540000}"/>
    <cellStyle name="Input 4 8 2 4 4" xfId="50176" xr:uid="{00000000-0005-0000-0000-0000C2540000}"/>
    <cellStyle name="Input 4 8 2 5" xfId="24897" xr:uid="{00000000-0005-0000-0000-0000C3540000}"/>
    <cellStyle name="Input 4 8 2 6" xfId="19040" xr:uid="{00000000-0005-0000-0000-0000C4540000}"/>
    <cellStyle name="Input 4 8 3" xfId="4561" xr:uid="{00000000-0005-0000-0000-0000C5540000}"/>
    <cellStyle name="Input 4 8 3 2" xfId="7177" xr:uid="{00000000-0005-0000-0000-0000C6540000}"/>
    <cellStyle name="Input 4 8 3 2 2" xfId="14155" xr:uid="{00000000-0005-0000-0000-0000C7540000}"/>
    <cellStyle name="Input 4 8 3 2 2 2" xfId="24911" xr:uid="{00000000-0005-0000-0000-0000C8540000}"/>
    <cellStyle name="Input 4 8 3 2 2 3" xfId="24910" xr:uid="{00000000-0005-0000-0000-0000C9540000}"/>
    <cellStyle name="Input 4 8 3 2 2 4" xfId="53660" xr:uid="{00000000-0005-0000-0000-0000CA540000}"/>
    <cellStyle name="Input 4 8 3 2 3" xfId="24912" xr:uid="{00000000-0005-0000-0000-0000CB540000}"/>
    <cellStyle name="Input 4 8 3 2 4" xfId="24909" xr:uid="{00000000-0005-0000-0000-0000CC540000}"/>
    <cellStyle name="Input 4 8 3 2 5" xfId="46692" xr:uid="{00000000-0005-0000-0000-0000CD540000}"/>
    <cellStyle name="Input 4 8 3 2 6" xfId="59256" xr:uid="{00000000-0005-0000-0000-0000CE540000}"/>
    <cellStyle name="Input 4 8 3 3" xfId="8928" xr:uid="{00000000-0005-0000-0000-0000CF540000}"/>
    <cellStyle name="Input 4 8 3 3 2" xfId="15897" xr:uid="{00000000-0005-0000-0000-0000D0540000}"/>
    <cellStyle name="Input 4 8 3 3 2 2" xfId="24915" xr:uid="{00000000-0005-0000-0000-0000D1540000}"/>
    <cellStyle name="Input 4 8 3 3 2 3" xfId="24914" xr:uid="{00000000-0005-0000-0000-0000D2540000}"/>
    <cellStyle name="Input 4 8 3 3 2 4" xfId="55402" xr:uid="{00000000-0005-0000-0000-0000D3540000}"/>
    <cellStyle name="Input 4 8 3 3 3" xfId="24916" xr:uid="{00000000-0005-0000-0000-0000D4540000}"/>
    <cellStyle name="Input 4 8 3 3 4" xfId="24913" xr:uid="{00000000-0005-0000-0000-0000D5540000}"/>
    <cellStyle name="Input 4 8 3 3 5" xfId="48434" xr:uid="{00000000-0005-0000-0000-0000D6540000}"/>
    <cellStyle name="Input 4 8 3 3 6" xfId="60998" xr:uid="{00000000-0005-0000-0000-0000D7540000}"/>
    <cellStyle name="Input 4 8 3 4" xfId="11542" xr:uid="{00000000-0005-0000-0000-0000D8540000}"/>
    <cellStyle name="Input 4 8 3 4 2" xfId="24918" xr:uid="{00000000-0005-0000-0000-0000D9540000}"/>
    <cellStyle name="Input 4 8 3 4 3" xfId="24917" xr:uid="{00000000-0005-0000-0000-0000DA540000}"/>
    <cellStyle name="Input 4 8 3 4 4" xfId="51047" xr:uid="{00000000-0005-0000-0000-0000DB540000}"/>
    <cellStyle name="Input 4 8 3 5" xfId="24919" xr:uid="{00000000-0005-0000-0000-0000DC540000}"/>
    <cellStyle name="Input 4 8 3 6" xfId="24908" xr:uid="{00000000-0005-0000-0000-0000DD540000}"/>
    <cellStyle name="Input 4 8 3 7" xfId="44079" xr:uid="{00000000-0005-0000-0000-0000DE540000}"/>
    <cellStyle name="Input 4 8 3 8" xfId="56643" xr:uid="{00000000-0005-0000-0000-0000DF540000}"/>
    <cellStyle name="Input 4 8 4" xfId="5432" xr:uid="{00000000-0005-0000-0000-0000E0540000}"/>
    <cellStyle name="Input 4 8 4 2" xfId="12413" xr:uid="{00000000-0005-0000-0000-0000E1540000}"/>
    <cellStyle name="Input 4 8 4 2 2" xfId="24922" xr:uid="{00000000-0005-0000-0000-0000E2540000}"/>
    <cellStyle name="Input 4 8 4 2 3" xfId="24921" xr:uid="{00000000-0005-0000-0000-0000E3540000}"/>
    <cellStyle name="Input 4 8 4 2 4" xfId="51918" xr:uid="{00000000-0005-0000-0000-0000E4540000}"/>
    <cellStyle name="Input 4 8 4 3" xfId="24923" xr:uid="{00000000-0005-0000-0000-0000E5540000}"/>
    <cellStyle name="Input 4 8 4 4" xfId="24920" xr:uid="{00000000-0005-0000-0000-0000E6540000}"/>
    <cellStyle name="Input 4 8 4 5" xfId="44950" xr:uid="{00000000-0005-0000-0000-0000E7540000}"/>
    <cellStyle name="Input 4 8 4 6" xfId="57514" xr:uid="{00000000-0005-0000-0000-0000E8540000}"/>
    <cellStyle name="Input 4 8 5" xfId="9799" xr:uid="{00000000-0005-0000-0000-0000E9540000}"/>
    <cellStyle name="Input 4 8 5 2" xfId="24925" xr:uid="{00000000-0005-0000-0000-0000EA540000}"/>
    <cellStyle name="Input 4 8 5 3" xfId="24924" xr:uid="{00000000-0005-0000-0000-0000EB540000}"/>
    <cellStyle name="Input 4 8 5 4" xfId="49305" xr:uid="{00000000-0005-0000-0000-0000EC540000}"/>
    <cellStyle name="Input 4 8 6" xfId="24896" xr:uid="{00000000-0005-0000-0000-0000ED540000}"/>
    <cellStyle name="Input 4 8 7" xfId="16776" xr:uid="{00000000-0005-0000-0000-0000EE540000}"/>
    <cellStyle name="Input 4 9" xfId="2083" xr:uid="{00000000-0005-0000-0000-0000EF540000}"/>
    <cellStyle name="Input 4 9 2" xfId="3684" xr:uid="{00000000-0005-0000-0000-0000F0540000}"/>
    <cellStyle name="Input 4 9 2 2" xfId="6307" xr:uid="{00000000-0005-0000-0000-0000F1540000}"/>
    <cellStyle name="Input 4 9 2 2 2" xfId="13285" xr:uid="{00000000-0005-0000-0000-0000F2540000}"/>
    <cellStyle name="Input 4 9 2 2 2 2" xfId="24930" xr:uid="{00000000-0005-0000-0000-0000F3540000}"/>
    <cellStyle name="Input 4 9 2 2 2 3" xfId="24929" xr:uid="{00000000-0005-0000-0000-0000F4540000}"/>
    <cellStyle name="Input 4 9 2 2 2 4" xfId="52790" xr:uid="{00000000-0005-0000-0000-0000F5540000}"/>
    <cellStyle name="Input 4 9 2 2 3" xfId="24931" xr:uid="{00000000-0005-0000-0000-0000F6540000}"/>
    <cellStyle name="Input 4 9 2 2 4" xfId="24928" xr:uid="{00000000-0005-0000-0000-0000F7540000}"/>
    <cellStyle name="Input 4 9 2 2 5" xfId="45822" xr:uid="{00000000-0005-0000-0000-0000F8540000}"/>
    <cellStyle name="Input 4 9 2 2 6" xfId="58386" xr:uid="{00000000-0005-0000-0000-0000F9540000}"/>
    <cellStyle name="Input 4 9 2 3" xfId="8051" xr:uid="{00000000-0005-0000-0000-0000FA540000}"/>
    <cellStyle name="Input 4 9 2 3 2" xfId="15027" xr:uid="{00000000-0005-0000-0000-0000FB540000}"/>
    <cellStyle name="Input 4 9 2 3 2 2" xfId="24934" xr:uid="{00000000-0005-0000-0000-0000FC540000}"/>
    <cellStyle name="Input 4 9 2 3 2 3" xfId="24933" xr:uid="{00000000-0005-0000-0000-0000FD540000}"/>
    <cellStyle name="Input 4 9 2 3 2 4" xfId="54532" xr:uid="{00000000-0005-0000-0000-0000FE540000}"/>
    <cellStyle name="Input 4 9 2 3 3" xfId="24935" xr:uid="{00000000-0005-0000-0000-0000FF540000}"/>
    <cellStyle name="Input 4 9 2 3 4" xfId="24932" xr:uid="{00000000-0005-0000-0000-000000550000}"/>
    <cellStyle name="Input 4 9 2 3 5" xfId="47564" xr:uid="{00000000-0005-0000-0000-000001550000}"/>
    <cellStyle name="Input 4 9 2 3 6" xfId="60128" xr:uid="{00000000-0005-0000-0000-000002550000}"/>
    <cellStyle name="Input 4 9 2 4" xfId="10672" xr:uid="{00000000-0005-0000-0000-000003550000}"/>
    <cellStyle name="Input 4 9 2 4 2" xfId="24937" xr:uid="{00000000-0005-0000-0000-000004550000}"/>
    <cellStyle name="Input 4 9 2 4 3" xfId="24936" xr:uid="{00000000-0005-0000-0000-000005550000}"/>
    <cellStyle name="Input 4 9 2 4 4" xfId="50177" xr:uid="{00000000-0005-0000-0000-000006550000}"/>
    <cellStyle name="Input 4 9 2 5" xfId="24927" xr:uid="{00000000-0005-0000-0000-000007550000}"/>
    <cellStyle name="Input 4 9 2 6" xfId="19041" xr:uid="{00000000-0005-0000-0000-000008550000}"/>
    <cellStyle name="Input 4 9 3" xfId="4562" xr:uid="{00000000-0005-0000-0000-000009550000}"/>
    <cellStyle name="Input 4 9 3 2" xfId="7178" xr:uid="{00000000-0005-0000-0000-00000A550000}"/>
    <cellStyle name="Input 4 9 3 2 2" xfId="14156" xr:uid="{00000000-0005-0000-0000-00000B550000}"/>
    <cellStyle name="Input 4 9 3 2 2 2" xfId="24941" xr:uid="{00000000-0005-0000-0000-00000C550000}"/>
    <cellStyle name="Input 4 9 3 2 2 3" xfId="24940" xr:uid="{00000000-0005-0000-0000-00000D550000}"/>
    <cellStyle name="Input 4 9 3 2 2 4" xfId="53661" xr:uid="{00000000-0005-0000-0000-00000E550000}"/>
    <cellStyle name="Input 4 9 3 2 3" xfId="24942" xr:uid="{00000000-0005-0000-0000-00000F550000}"/>
    <cellStyle name="Input 4 9 3 2 4" xfId="24939" xr:uid="{00000000-0005-0000-0000-000010550000}"/>
    <cellStyle name="Input 4 9 3 2 5" xfId="46693" xr:uid="{00000000-0005-0000-0000-000011550000}"/>
    <cellStyle name="Input 4 9 3 2 6" xfId="59257" xr:uid="{00000000-0005-0000-0000-000012550000}"/>
    <cellStyle name="Input 4 9 3 3" xfId="8929" xr:uid="{00000000-0005-0000-0000-000013550000}"/>
    <cellStyle name="Input 4 9 3 3 2" xfId="15898" xr:uid="{00000000-0005-0000-0000-000014550000}"/>
    <cellStyle name="Input 4 9 3 3 2 2" xfId="24945" xr:uid="{00000000-0005-0000-0000-000015550000}"/>
    <cellStyle name="Input 4 9 3 3 2 3" xfId="24944" xr:uid="{00000000-0005-0000-0000-000016550000}"/>
    <cellStyle name="Input 4 9 3 3 2 4" xfId="55403" xr:uid="{00000000-0005-0000-0000-000017550000}"/>
    <cellStyle name="Input 4 9 3 3 3" xfId="24946" xr:uid="{00000000-0005-0000-0000-000018550000}"/>
    <cellStyle name="Input 4 9 3 3 4" xfId="24943" xr:uid="{00000000-0005-0000-0000-000019550000}"/>
    <cellStyle name="Input 4 9 3 3 5" xfId="48435" xr:uid="{00000000-0005-0000-0000-00001A550000}"/>
    <cellStyle name="Input 4 9 3 3 6" xfId="60999" xr:uid="{00000000-0005-0000-0000-00001B550000}"/>
    <cellStyle name="Input 4 9 3 4" xfId="11543" xr:uid="{00000000-0005-0000-0000-00001C550000}"/>
    <cellStyle name="Input 4 9 3 4 2" xfId="24948" xr:uid="{00000000-0005-0000-0000-00001D550000}"/>
    <cellStyle name="Input 4 9 3 4 3" xfId="24947" xr:uid="{00000000-0005-0000-0000-00001E550000}"/>
    <cellStyle name="Input 4 9 3 4 4" xfId="51048" xr:uid="{00000000-0005-0000-0000-00001F550000}"/>
    <cellStyle name="Input 4 9 3 5" xfId="24949" xr:uid="{00000000-0005-0000-0000-000020550000}"/>
    <cellStyle name="Input 4 9 3 6" xfId="24938" xr:uid="{00000000-0005-0000-0000-000021550000}"/>
    <cellStyle name="Input 4 9 3 7" xfId="44080" xr:uid="{00000000-0005-0000-0000-000022550000}"/>
    <cellStyle name="Input 4 9 3 8" xfId="56644" xr:uid="{00000000-0005-0000-0000-000023550000}"/>
    <cellStyle name="Input 4 9 4" xfId="5433" xr:uid="{00000000-0005-0000-0000-000024550000}"/>
    <cellStyle name="Input 4 9 4 2" xfId="12414" xr:uid="{00000000-0005-0000-0000-000025550000}"/>
    <cellStyle name="Input 4 9 4 2 2" xfId="24952" xr:uid="{00000000-0005-0000-0000-000026550000}"/>
    <cellStyle name="Input 4 9 4 2 3" xfId="24951" xr:uid="{00000000-0005-0000-0000-000027550000}"/>
    <cellStyle name="Input 4 9 4 2 4" xfId="51919" xr:uid="{00000000-0005-0000-0000-000028550000}"/>
    <cellStyle name="Input 4 9 4 3" xfId="24953" xr:uid="{00000000-0005-0000-0000-000029550000}"/>
    <cellStyle name="Input 4 9 4 4" xfId="24950" xr:uid="{00000000-0005-0000-0000-00002A550000}"/>
    <cellStyle name="Input 4 9 4 5" xfId="44951" xr:uid="{00000000-0005-0000-0000-00002B550000}"/>
    <cellStyle name="Input 4 9 4 6" xfId="57515" xr:uid="{00000000-0005-0000-0000-00002C550000}"/>
    <cellStyle name="Input 4 9 5" xfId="9800" xr:uid="{00000000-0005-0000-0000-00002D550000}"/>
    <cellStyle name="Input 4 9 5 2" xfId="24955" xr:uid="{00000000-0005-0000-0000-00002E550000}"/>
    <cellStyle name="Input 4 9 5 3" xfId="24954" xr:uid="{00000000-0005-0000-0000-00002F550000}"/>
    <cellStyle name="Input 4 9 5 4" xfId="49306" xr:uid="{00000000-0005-0000-0000-000030550000}"/>
    <cellStyle name="Input 4 9 6" xfId="24926" xr:uid="{00000000-0005-0000-0000-000031550000}"/>
    <cellStyle name="Input 4 9 7" xfId="16777" xr:uid="{00000000-0005-0000-0000-000032550000}"/>
    <cellStyle name="Input 5" xfId="2084" xr:uid="{00000000-0005-0000-0000-000033550000}"/>
    <cellStyle name="Input 5 10" xfId="2085" xr:uid="{00000000-0005-0000-0000-000034550000}"/>
    <cellStyle name="Input 5 10 2" xfId="3686" xr:uid="{00000000-0005-0000-0000-000035550000}"/>
    <cellStyle name="Input 5 10 2 2" xfId="6309" xr:uid="{00000000-0005-0000-0000-000036550000}"/>
    <cellStyle name="Input 5 10 2 2 2" xfId="13287" xr:uid="{00000000-0005-0000-0000-000037550000}"/>
    <cellStyle name="Input 5 10 2 2 2 2" xfId="24961" xr:uid="{00000000-0005-0000-0000-000038550000}"/>
    <cellStyle name="Input 5 10 2 2 2 3" xfId="24960" xr:uid="{00000000-0005-0000-0000-000039550000}"/>
    <cellStyle name="Input 5 10 2 2 2 4" xfId="52792" xr:uid="{00000000-0005-0000-0000-00003A550000}"/>
    <cellStyle name="Input 5 10 2 2 3" xfId="24962" xr:uid="{00000000-0005-0000-0000-00003B550000}"/>
    <cellStyle name="Input 5 10 2 2 4" xfId="24959" xr:uid="{00000000-0005-0000-0000-00003C550000}"/>
    <cellStyle name="Input 5 10 2 2 5" xfId="45824" xr:uid="{00000000-0005-0000-0000-00003D550000}"/>
    <cellStyle name="Input 5 10 2 2 6" xfId="58388" xr:uid="{00000000-0005-0000-0000-00003E550000}"/>
    <cellStyle name="Input 5 10 2 3" xfId="8053" xr:uid="{00000000-0005-0000-0000-00003F550000}"/>
    <cellStyle name="Input 5 10 2 3 2" xfId="15029" xr:uid="{00000000-0005-0000-0000-000040550000}"/>
    <cellStyle name="Input 5 10 2 3 2 2" xfId="24965" xr:uid="{00000000-0005-0000-0000-000041550000}"/>
    <cellStyle name="Input 5 10 2 3 2 3" xfId="24964" xr:uid="{00000000-0005-0000-0000-000042550000}"/>
    <cellStyle name="Input 5 10 2 3 2 4" xfId="54534" xr:uid="{00000000-0005-0000-0000-000043550000}"/>
    <cellStyle name="Input 5 10 2 3 3" xfId="24966" xr:uid="{00000000-0005-0000-0000-000044550000}"/>
    <cellStyle name="Input 5 10 2 3 4" xfId="24963" xr:uid="{00000000-0005-0000-0000-000045550000}"/>
    <cellStyle name="Input 5 10 2 3 5" xfId="47566" xr:uid="{00000000-0005-0000-0000-000046550000}"/>
    <cellStyle name="Input 5 10 2 3 6" xfId="60130" xr:uid="{00000000-0005-0000-0000-000047550000}"/>
    <cellStyle name="Input 5 10 2 4" xfId="10674" xr:uid="{00000000-0005-0000-0000-000048550000}"/>
    <cellStyle name="Input 5 10 2 4 2" xfId="24968" xr:uid="{00000000-0005-0000-0000-000049550000}"/>
    <cellStyle name="Input 5 10 2 4 3" xfId="24967" xr:uid="{00000000-0005-0000-0000-00004A550000}"/>
    <cellStyle name="Input 5 10 2 4 4" xfId="50179" xr:uid="{00000000-0005-0000-0000-00004B550000}"/>
    <cellStyle name="Input 5 10 2 5" xfId="24958" xr:uid="{00000000-0005-0000-0000-00004C550000}"/>
    <cellStyle name="Input 5 10 2 6" xfId="18613" xr:uid="{00000000-0005-0000-0000-00004D550000}"/>
    <cellStyle name="Input 5 10 3" xfId="4564" xr:uid="{00000000-0005-0000-0000-00004E550000}"/>
    <cellStyle name="Input 5 10 3 2" xfId="7180" xr:uid="{00000000-0005-0000-0000-00004F550000}"/>
    <cellStyle name="Input 5 10 3 2 2" xfId="14158" xr:uid="{00000000-0005-0000-0000-000050550000}"/>
    <cellStyle name="Input 5 10 3 2 2 2" xfId="24972" xr:uid="{00000000-0005-0000-0000-000051550000}"/>
    <cellStyle name="Input 5 10 3 2 2 3" xfId="24971" xr:uid="{00000000-0005-0000-0000-000052550000}"/>
    <cellStyle name="Input 5 10 3 2 2 4" xfId="53663" xr:uid="{00000000-0005-0000-0000-000053550000}"/>
    <cellStyle name="Input 5 10 3 2 3" xfId="24973" xr:uid="{00000000-0005-0000-0000-000054550000}"/>
    <cellStyle name="Input 5 10 3 2 4" xfId="24970" xr:uid="{00000000-0005-0000-0000-000055550000}"/>
    <cellStyle name="Input 5 10 3 2 5" xfId="46695" xr:uid="{00000000-0005-0000-0000-000056550000}"/>
    <cellStyle name="Input 5 10 3 2 6" xfId="59259" xr:uid="{00000000-0005-0000-0000-000057550000}"/>
    <cellStyle name="Input 5 10 3 3" xfId="8931" xr:uid="{00000000-0005-0000-0000-000058550000}"/>
    <cellStyle name="Input 5 10 3 3 2" xfId="15900" xr:uid="{00000000-0005-0000-0000-000059550000}"/>
    <cellStyle name="Input 5 10 3 3 2 2" xfId="24976" xr:uid="{00000000-0005-0000-0000-00005A550000}"/>
    <cellStyle name="Input 5 10 3 3 2 3" xfId="24975" xr:uid="{00000000-0005-0000-0000-00005B550000}"/>
    <cellStyle name="Input 5 10 3 3 2 4" xfId="55405" xr:uid="{00000000-0005-0000-0000-00005C550000}"/>
    <cellStyle name="Input 5 10 3 3 3" xfId="24977" xr:uid="{00000000-0005-0000-0000-00005D550000}"/>
    <cellStyle name="Input 5 10 3 3 4" xfId="24974" xr:uid="{00000000-0005-0000-0000-00005E550000}"/>
    <cellStyle name="Input 5 10 3 3 5" xfId="48437" xr:uid="{00000000-0005-0000-0000-00005F550000}"/>
    <cellStyle name="Input 5 10 3 3 6" xfId="61001" xr:uid="{00000000-0005-0000-0000-000060550000}"/>
    <cellStyle name="Input 5 10 3 4" xfId="11545" xr:uid="{00000000-0005-0000-0000-000061550000}"/>
    <cellStyle name="Input 5 10 3 4 2" xfId="24979" xr:uid="{00000000-0005-0000-0000-000062550000}"/>
    <cellStyle name="Input 5 10 3 4 3" xfId="24978" xr:uid="{00000000-0005-0000-0000-000063550000}"/>
    <cellStyle name="Input 5 10 3 4 4" xfId="51050" xr:uid="{00000000-0005-0000-0000-000064550000}"/>
    <cellStyle name="Input 5 10 3 5" xfId="24980" xr:uid="{00000000-0005-0000-0000-000065550000}"/>
    <cellStyle name="Input 5 10 3 6" xfId="24969" xr:uid="{00000000-0005-0000-0000-000066550000}"/>
    <cellStyle name="Input 5 10 3 7" xfId="44082" xr:uid="{00000000-0005-0000-0000-000067550000}"/>
    <cellStyle name="Input 5 10 3 8" xfId="56646" xr:uid="{00000000-0005-0000-0000-000068550000}"/>
    <cellStyle name="Input 5 10 4" xfId="5435" xr:uid="{00000000-0005-0000-0000-000069550000}"/>
    <cellStyle name="Input 5 10 4 2" xfId="12416" xr:uid="{00000000-0005-0000-0000-00006A550000}"/>
    <cellStyle name="Input 5 10 4 2 2" xfId="24983" xr:uid="{00000000-0005-0000-0000-00006B550000}"/>
    <cellStyle name="Input 5 10 4 2 3" xfId="24982" xr:uid="{00000000-0005-0000-0000-00006C550000}"/>
    <cellStyle name="Input 5 10 4 2 4" xfId="51921" xr:uid="{00000000-0005-0000-0000-00006D550000}"/>
    <cellStyle name="Input 5 10 4 3" xfId="24984" xr:uid="{00000000-0005-0000-0000-00006E550000}"/>
    <cellStyle name="Input 5 10 4 4" xfId="24981" xr:uid="{00000000-0005-0000-0000-00006F550000}"/>
    <cellStyle name="Input 5 10 4 5" xfId="44953" xr:uid="{00000000-0005-0000-0000-000070550000}"/>
    <cellStyle name="Input 5 10 4 6" xfId="57517" xr:uid="{00000000-0005-0000-0000-000071550000}"/>
    <cellStyle name="Input 5 10 5" xfId="9802" xr:uid="{00000000-0005-0000-0000-000072550000}"/>
    <cellStyle name="Input 5 10 5 2" xfId="24986" xr:uid="{00000000-0005-0000-0000-000073550000}"/>
    <cellStyle name="Input 5 10 5 3" xfId="24985" xr:uid="{00000000-0005-0000-0000-000074550000}"/>
    <cellStyle name="Input 5 10 5 4" xfId="49308" xr:uid="{00000000-0005-0000-0000-000075550000}"/>
    <cellStyle name="Input 5 10 6" xfId="24957" xr:uid="{00000000-0005-0000-0000-000076550000}"/>
    <cellStyle name="Input 5 10 7" xfId="16781" xr:uid="{00000000-0005-0000-0000-000077550000}"/>
    <cellStyle name="Input 5 11" xfId="3685" xr:uid="{00000000-0005-0000-0000-000078550000}"/>
    <cellStyle name="Input 5 11 2" xfId="6308" xr:uid="{00000000-0005-0000-0000-000079550000}"/>
    <cellStyle name="Input 5 11 2 2" xfId="13286" xr:uid="{00000000-0005-0000-0000-00007A550000}"/>
    <cellStyle name="Input 5 11 2 2 2" xfId="24990" xr:uid="{00000000-0005-0000-0000-00007B550000}"/>
    <cellStyle name="Input 5 11 2 2 3" xfId="24989" xr:uid="{00000000-0005-0000-0000-00007C550000}"/>
    <cellStyle name="Input 5 11 2 2 4" xfId="52791" xr:uid="{00000000-0005-0000-0000-00007D550000}"/>
    <cellStyle name="Input 5 11 2 3" xfId="24991" xr:uid="{00000000-0005-0000-0000-00007E550000}"/>
    <cellStyle name="Input 5 11 2 4" xfId="24988" xr:uid="{00000000-0005-0000-0000-00007F550000}"/>
    <cellStyle name="Input 5 11 2 5" xfId="45823" xr:uid="{00000000-0005-0000-0000-000080550000}"/>
    <cellStyle name="Input 5 11 2 6" xfId="58387" xr:uid="{00000000-0005-0000-0000-000081550000}"/>
    <cellStyle name="Input 5 11 3" xfId="8052" xr:uid="{00000000-0005-0000-0000-000082550000}"/>
    <cellStyle name="Input 5 11 3 2" xfId="15028" xr:uid="{00000000-0005-0000-0000-000083550000}"/>
    <cellStyle name="Input 5 11 3 2 2" xfId="24994" xr:uid="{00000000-0005-0000-0000-000084550000}"/>
    <cellStyle name="Input 5 11 3 2 3" xfId="24993" xr:uid="{00000000-0005-0000-0000-000085550000}"/>
    <cellStyle name="Input 5 11 3 2 4" xfId="54533" xr:uid="{00000000-0005-0000-0000-000086550000}"/>
    <cellStyle name="Input 5 11 3 3" xfId="24995" xr:uid="{00000000-0005-0000-0000-000087550000}"/>
    <cellStyle name="Input 5 11 3 4" xfId="24992" xr:uid="{00000000-0005-0000-0000-000088550000}"/>
    <cellStyle name="Input 5 11 3 5" xfId="47565" xr:uid="{00000000-0005-0000-0000-000089550000}"/>
    <cellStyle name="Input 5 11 3 6" xfId="60129" xr:uid="{00000000-0005-0000-0000-00008A550000}"/>
    <cellStyle name="Input 5 11 4" xfId="10673" xr:uid="{00000000-0005-0000-0000-00008B550000}"/>
    <cellStyle name="Input 5 11 4 2" xfId="24997" xr:uid="{00000000-0005-0000-0000-00008C550000}"/>
    <cellStyle name="Input 5 11 4 3" xfId="24996" xr:uid="{00000000-0005-0000-0000-00008D550000}"/>
    <cellStyle name="Input 5 11 4 4" xfId="50178" xr:uid="{00000000-0005-0000-0000-00008E550000}"/>
    <cellStyle name="Input 5 11 5" xfId="24987" xr:uid="{00000000-0005-0000-0000-00008F550000}"/>
    <cellStyle name="Input 5 11 6" xfId="19098" xr:uid="{00000000-0005-0000-0000-000090550000}"/>
    <cellStyle name="Input 5 12" xfId="4563" xr:uid="{00000000-0005-0000-0000-000091550000}"/>
    <cellStyle name="Input 5 12 2" xfId="7179" xr:uid="{00000000-0005-0000-0000-000092550000}"/>
    <cellStyle name="Input 5 12 2 2" xfId="14157" xr:uid="{00000000-0005-0000-0000-000093550000}"/>
    <cellStyle name="Input 5 12 2 2 2" xfId="25001" xr:uid="{00000000-0005-0000-0000-000094550000}"/>
    <cellStyle name="Input 5 12 2 2 3" xfId="25000" xr:uid="{00000000-0005-0000-0000-000095550000}"/>
    <cellStyle name="Input 5 12 2 2 4" xfId="53662" xr:uid="{00000000-0005-0000-0000-000096550000}"/>
    <cellStyle name="Input 5 12 2 3" xfId="25002" xr:uid="{00000000-0005-0000-0000-000097550000}"/>
    <cellStyle name="Input 5 12 2 4" xfId="24999" xr:uid="{00000000-0005-0000-0000-000098550000}"/>
    <cellStyle name="Input 5 12 2 5" xfId="46694" xr:uid="{00000000-0005-0000-0000-000099550000}"/>
    <cellStyle name="Input 5 12 2 6" xfId="59258" xr:uid="{00000000-0005-0000-0000-00009A550000}"/>
    <cellStyle name="Input 5 12 3" xfId="8930" xr:uid="{00000000-0005-0000-0000-00009B550000}"/>
    <cellStyle name="Input 5 12 3 2" xfId="15899" xr:uid="{00000000-0005-0000-0000-00009C550000}"/>
    <cellStyle name="Input 5 12 3 2 2" xfId="25005" xr:uid="{00000000-0005-0000-0000-00009D550000}"/>
    <cellStyle name="Input 5 12 3 2 3" xfId="25004" xr:uid="{00000000-0005-0000-0000-00009E550000}"/>
    <cellStyle name="Input 5 12 3 2 4" xfId="55404" xr:uid="{00000000-0005-0000-0000-00009F550000}"/>
    <cellStyle name="Input 5 12 3 3" xfId="25006" xr:uid="{00000000-0005-0000-0000-0000A0550000}"/>
    <cellStyle name="Input 5 12 3 4" xfId="25003" xr:uid="{00000000-0005-0000-0000-0000A1550000}"/>
    <cellStyle name="Input 5 12 3 5" xfId="48436" xr:uid="{00000000-0005-0000-0000-0000A2550000}"/>
    <cellStyle name="Input 5 12 3 6" xfId="61000" xr:uid="{00000000-0005-0000-0000-0000A3550000}"/>
    <cellStyle name="Input 5 12 4" xfId="11544" xr:uid="{00000000-0005-0000-0000-0000A4550000}"/>
    <cellStyle name="Input 5 12 4 2" xfId="25008" xr:uid="{00000000-0005-0000-0000-0000A5550000}"/>
    <cellStyle name="Input 5 12 4 3" xfId="25007" xr:uid="{00000000-0005-0000-0000-0000A6550000}"/>
    <cellStyle name="Input 5 12 4 4" xfId="51049" xr:uid="{00000000-0005-0000-0000-0000A7550000}"/>
    <cellStyle name="Input 5 12 5" xfId="25009" xr:uid="{00000000-0005-0000-0000-0000A8550000}"/>
    <cellStyle name="Input 5 12 6" xfId="24998" xr:uid="{00000000-0005-0000-0000-0000A9550000}"/>
    <cellStyle name="Input 5 12 7" xfId="44081" xr:uid="{00000000-0005-0000-0000-0000AA550000}"/>
    <cellStyle name="Input 5 12 8" xfId="56645" xr:uid="{00000000-0005-0000-0000-0000AB550000}"/>
    <cellStyle name="Input 5 13" xfId="5434" xr:uid="{00000000-0005-0000-0000-0000AC550000}"/>
    <cellStyle name="Input 5 13 2" xfId="12415" xr:uid="{00000000-0005-0000-0000-0000AD550000}"/>
    <cellStyle name="Input 5 13 2 2" xfId="25012" xr:uid="{00000000-0005-0000-0000-0000AE550000}"/>
    <cellStyle name="Input 5 13 2 3" xfId="25011" xr:uid="{00000000-0005-0000-0000-0000AF550000}"/>
    <cellStyle name="Input 5 13 2 4" xfId="51920" xr:uid="{00000000-0005-0000-0000-0000B0550000}"/>
    <cellStyle name="Input 5 13 3" xfId="25013" xr:uid="{00000000-0005-0000-0000-0000B1550000}"/>
    <cellStyle name="Input 5 13 4" xfId="25010" xr:uid="{00000000-0005-0000-0000-0000B2550000}"/>
    <cellStyle name="Input 5 13 5" xfId="44952" xr:uid="{00000000-0005-0000-0000-0000B3550000}"/>
    <cellStyle name="Input 5 13 6" xfId="57516" xr:uid="{00000000-0005-0000-0000-0000B4550000}"/>
    <cellStyle name="Input 5 14" xfId="9801" xr:uid="{00000000-0005-0000-0000-0000B5550000}"/>
    <cellStyle name="Input 5 14 2" xfId="25015" xr:uid="{00000000-0005-0000-0000-0000B6550000}"/>
    <cellStyle name="Input 5 14 3" xfId="25014" xr:uid="{00000000-0005-0000-0000-0000B7550000}"/>
    <cellStyle name="Input 5 14 4" xfId="49307" xr:uid="{00000000-0005-0000-0000-0000B8550000}"/>
    <cellStyle name="Input 5 15" xfId="24956" xr:uid="{00000000-0005-0000-0000-0000B9550000}"/>
    <cellStyle name="Input 5 16" xfId="16780" xr:uid="{00000000-0005-0000-0000-0000BA550000}"/>
    <cellStyle name="Input 5 2" xfId="2086" xr:uid="{00000000-0005-0000-0000-0000BB550000}"/>
    <cellStyle name="Input 5 2 2" xfId="2087" xr:uid="{00000000-0005-0000-0000-0000BC550000}"/>
    <cellStyle name="Input 5 2 2 2" xfId="3688" xr:uid="{00000000-0005-0000-0000-0000BD550000}"/>
    <cellStyle name="Input 5 2 2 2 2" xfId="6311" xr:uid="{00000000-0005-0000-0000-0000BE550000}"/>
    <cellStyle name="Input 5 2 2 2 2 2" xfId="13289" xr:uid="{00000000-0005-0000-0000-0000BF550000}"/>
    <cellStyle name="Input 5 2 2 2 2 2 2" xfId="25021" xr:uid="{00000000-0005-0000-0000-0000C0550000}"/>
    <cellStyle name="Input 5 2 2 2 2 2 3" xfId="25020" xr:uid="{00000000-0005-0000-0000-0000C1550000}"/>
    <cellStyle name="Input 5 2 2 2 2 2 4" xfId="52794" xr:uid="{00000000-0005-0000-0000-0000C2550000}"/>
    <cellStyle name="Input 5 2 2 2 2 3" xfId="25022" xr:uid="{00000000-0005-0000-0000-0000C3550000}"/>
    <cellStyle name="Input 5 2 2 2 2 4" xfId="25019" xr:uid="{00000000-0005-0000-0000-0000C4550000}"/>
    <cellStyle name="Input 5 2 2 2 2 5" xfId="45826" xr:uid="{00000000-0005-0000-0000-0000C5550000}"/>
    <cellStyle name="Input 5 2 2 2 2 6" xfId="58390" xr:uid="{00000000-0005-0000-0000-0000C6550000}"/>
    <cellStyle name="Input 5 2 2 2 3" xfId="8055" xr:uid="{00000000-0005-0000-0000-0000C7550000}"/>
    <cellStyle name="Input 5 2 2 2 3 2" xfId="15031" xr:uid="{00000000-0005-0000-0000-0000C8550000}"/>
    <cellStyle name="Input 5 2 2 2 3 2 2" xfId="25025" xr:uid="{00000000-0005-0000-0000-0000C9550000}"/>
    <cellStyle name="Input 5 2 2 2 3 2 3" xfId="25024" xr:uid="{00000000-0005-0000-0000-0000CA550000}"/>
    <cellStyle name="Input 5 2 2 2 3 2 4" xfId="54536" xr:uid="{00000000-0005-0000-0000-0000CB550000}"/>
    <cellStyle name="Input 5 2 2 2 3 3" xfId="25026" xr:uid="{00000000-0005-0000-0000-0000CC550000}"/>
    <cellStyle name="Input 5 2 2 2 3 4" xfId="25023" xr:uid="{00000000-0005-0000-0000-0000CD550000}"/>
    <cellStyle name="Input 5 2 2 2 3 5" xfId="47568" xr:uid="{00000000-0005-0000-0000-0000CE550000}"/>
    <cellStyle name="Input 5 2 2 2 3 6" xfId="60132" xr:uid="{00000000-0005-0000-0000-0000CF550000}"/>
    <cellStyle name="Input 5 2 2 2 4" xfId="10676" xr:uid="{00000000-0005-0000-0000-0000D0550000}"/>
    <cellStyle name="Input 5 2 2 2 4 2" xfId="25028" xr:uid="{00000000-0005-0000-0000-0000D1550000}"/>
    <cellStyle name="Input 5 2 2 2 4 3" xfId="25027" xr:uid="{00000000-0005-0000-0000-0000D2550000}"/>
    <cellStyle name="Input 5 2 2 2 4 4" xfId="50181" xr:uid="{00000000-0005-0000-0000-0000D3550000}"/>
    <cellStyle name="Input 5 2 2 2 5" xfId="25018" xr:uid="{00000000-0005-0000-0000-0000D4550000}"/>
    <cellStyle name="Input 5 2 2 2 6" xfId="18615" xr:uid="{00000000-0005-0000-0000-0000D5550000}"/>
    <cellStyle name="Input 5 2 2 3" xfId="4566" xr:uid="{00000000-0005-0000-0000-0000D6550000}"/>
    <cellStyle name="Input 5 2 2 3 2" xfId="7182" xr:uid="{00000000-0005-0000-0000-0000D7550000}"/>
    <cellStyle name="Input 5 2 2 3 2 2" xfId="14160" xr:uid="{00000000-0005-0000-0000-0000D8550000}"/>
    <cellStyle name="Input 5 2 2 3 2 2 2" xfId="25032" xr:uid="{00000000-0005-0000-0000-0000D9550000}"/>
    <cellStyle name="Input 5 2 2 3 2 2 3" xfId="25031" xr:uid="{00000000-0005-0000-0000-0000DA550000}"/>
    <cellStyle name="Input 5 2 2 3 2 2 4" xfId="53665" xr:uid="{00000000-0005-0000-0000-0000DB550000}"/>
    <cellStyle name="Input 5 2 2 3 2 3" xfId="25033" xr:uid="{00000000-0005-0000-0000-0000DC550000}"/>
    <cellStyle name="Input 5 2 2 3 2 4" xfId="25030" xr:uid="{00000000-0005-0000-0000-0000DD550000}"/>
    <cellStyle name="Input 5 2 2 3 2 5" xfId="46697" xr:uid="{00000000-0005-0000-0000-0000DE550000}"/>
    <cellStyle name="Input 5 2 2 3 2 6" xfId="59261" xr:uid="{00000000-0005-0000-0000-0000DF550000}"/>
    <cellStyle name="Input 5 2 2 3 3" xfId="8933" xr:uid="{00000000-0005-0000-0000-0000E0550000}"/>
    <cellStyle name="Input 5 2 2 3 3 2" xfId="15902" xr:uid="{00000000-0005-0000-0000-0000E1550000}"/>
    <cellStyle name="Input 5 2 2 3 3 2 2" xfId="25036" xr:uid="{00000000-0005-0000-0000-0000E2550000}"/>
    <cellStyle name="Input 5 2 2 3 3 2 3" xfId="25035" xr:uid="{00000000-0005-0000-0000-0000E3550000}"/>
    <cellStyle name="Input 5 2 2 3 3 2 4" xfId="55407" xr:uid="{00000000-0005-0000-0000-0000E4550000}"/>
    <cellStyle name="Input 5 2 2 3 3 3" xfId="25037" xr:uid="{00000000-0005-0000-0000-0000E5550000}"/>
    <cellStyle name="Input 5 2 2 3 3 4" xfId="25034" xr:uid="{00000000-0005-0000-0000-0000E6550000}"/>
    <cellStyle name="Input 5 2 2 3 3 5" xfId="48439" xr:uid="{00000000-0005-0000-0000-0000E7550000}"/>
    <cellStyle name="Input 5 2 2 3 3 6" xfId="61003" xr:uid="{00000000-0005-0000-0000-0000E8550000}"/>
    <cellStyle name="Input 5 2 2 3 4" xfId="11547" xr:uid="{00000000-0005-0000-0000-0000E9550000}"/>
    <cellStyle name="Input 5 2 2 3 4 2" xfId="25039" xr:uid="{00000000-0005-0000-0000-0000EA550000}"/>
    <cellStyle name="Input 5 2 2 3 4 3" xfId="25038" xr:uid="{00000000-0005-0000-0000-0000EB550000}"/>
    <cellStyle name="Input 5 2 2 3 4 4" xfId="51052" xr:uid="{00000000-0005-0000-0000-0000EC550000}"/>
    <cellStyle name="Input 5 2 2 3 5" xfId="25040" xr:uid="{00000000-0005-0000-0000-0000ED550000}"/>
    <cellStyle name="Input 5 2 2 3 6" xfId="25029" xr:uid="{00000000-0005-0000-0000-0000EE550000}"/>
    <cellStyle name="Input 5 2 2 3 7" xfId="44084" xr:uid="{00000000-0005-0000-0000-0000EF550000}"/>
    <cellStyle name="Input 5 2 2 3 8" xfId="56648" xr:uid="{00000000-0005-0000-0000-0000F0550000}"/>
    <cellStyle name="Input 5 2 2 4" xfId="5437" xr:uid="{00000000-0005-0000-0000-0000F1550000}"/>
    <cellStyle name="Input 5 2 2 4 2" xfId="12418" xr:uid="{00000000-0005-0000-0000-0000F2550000}"/>
    <cellStyle name="Input 5 2 2 4 2 2" xfId="25043" xr:uid="{00000000-0005-0000-0000-0000F3550000}"/>
    <cellStyle name="Input 5 2 2 4 2 3" xfId="25042" xr:uid="{00000000-0005-0000-0000-0000F4550000}"/>
    <cellStyle name="Input 5 2 2 4 2 4" xfId="51923" xr:uid="{00000000-0005-0000-0000-0000F5550000}"/>
    <cellStyle name="Input 5 2 2 4 3" xfId="25044" xr:uid="{00000000-0005-0000-0000-0000F6550000}"/>
    <cellStyle name="Input 5 2 2 4 4" xfId="25041" xr:uid="{00000000-0005-0000-0000-0000F7550000}"/>
    <cellStyle name="Input 5 2 2 4 5" xfId="44955" xr:uid="{00000000-0005-0000-0000-0000F8550000}"/>
    <cellStyle name="Input 5 2 2 4 6" xfId="57519" xr:uid="{00000000-0005-0000-0000-0000F9550000}"/>
    <cellStyle name="Input 5 2 2 5" xfId="9804" xr:uid="{00000000-0005-0000-0000-0000FA550000}"/>
    <cellStyle name="Input 5 2 2 5 2" xfId="25046" xr:uid="{00000000-0005-0000-0000-0000FB550000}"/>
    <cellStyle name="Input 5 2 2 5 3" xfId="25045" xr:uid="{00000000-0005-0000-0000-0000FC550000}"/>
    <cellStyle name="Input 5 2 2 5 4" xfId="49310" xr:uid="{00000000-0005-0000-0000-0000FD550000}"/>
    <cellStyle name="Input 5 2 2 6" xfId="25017" xr:uid="{00000000-0005-0000-0000-0000FE550000}"/>
    <cellStyle name="Input 5 2 2 7" xfId="16783" xr:uid="{00000000-0005-0000-0000-0000FF550000}"/>
    <cellStyle name="Input 5 2 3" xfId="3687" xr:uid="{00000000-0005-0000-0000-000000560000}"/>
    <cellStyle name="Input 5 2 3 2" xfId="6310" xr:uid="{00000000-0005-0000-0000-000001560000}"/>
    <cellStyle name="Input 5 2 3 2 2" xfId="13288" xr:uid="{00000000-0005-0000-0000-000002560000}"/>
    <cellStyle name="Input 5 2 3 2 2 2" xfId="25050" xr:uid="{00000000-0005-0000-0000-000003560000}"/>
    <cellStyle name="Input 5 2 3 2 2 3" xfId="25049" xr:uid="{00000000-0005-0000-0000-000004560000}"/>
    <cellStyle name="Input 5 2 3 2 2 4" xfId="52793" xr:uid="{00000000-0005-0000-0000-000005560000}"/>
    <cellStyle name="Input 5 2 3 2 3" xfId="25051" xr:uid="{00000000-0005-0000-0000-000006560000}"/>
    <cellStyle name="Input 5 2 3 2 4" xfId="25048" xr:uid="{00000000-0005-0000-0000-000007560000}"/>
    <cellStyle name="Input 5 2 3 2 5" xfId="45825" xr:uid="{00000000-0005-0000-0000-000008560000}"/>
    <cellStyle name="Input 5 2 3 2 6" xfId="58389" xr:uid="{00000000-0005-0000-0000-000009560000}"/>
    <cellStyle name="Input 5 2 3 3" xfId="8054" xr:uid="{00000000-0005-0000-0000-00000A560000}"/>
    <cellStyle name="Input 5 2 3 3 2" xfId="15030" xr:uid="{00000000-0005-0000-0000-00000B560000}"/>
    <cellStyle name="Input 5 2 3 3 2 2" xfId="25054" xr:uid="{00000000-0005-0000-0000-00000C560000}"/>
    <cellStyle name="Input 5 2 3 3 2 3" xfId="25053" xr:uid="{00000000-0005-0000-0000-00000D560000}"/>
    <cellStyle name="Input 5 2 3 3 2 4" xfId="54535" xr:uid="{00000000-0005-0000-0000-00000E560000}"/>
    <cellStyle name="Input 5 2 3 3 3" xfId="25055" xr:uid="{00000000-0005-0000-0000-00000F560000}"/>
    <cellStyle name="Input 5 2 3 3 4" xfId="25052" xr:uid="{00000000-0005-0000-0000-000010560000}"/>
    <cellStyle name="Input 5 2 3 3 5" xfId="47567" xr:uid="{00000000-0005-0000-0000-000011560000}"/>
    <cellStyle name="Input 5 2 3 3 6" xfId="60131" xr:uid="{00000000-0005-0000-0000-000012560000}"/>
    <cellStyle name="Input 5 2 3 4" xfId="10675" xr:uid="{00000000-0005-0000-0000-000013560000}"/>
    <cellStyle name="Input 5 2 3 4 2" xfId="25057" xr:uid="{00000000-0005-0000-0000-000014560000}"/>
    <cellStyle name="Input 5 2 3 4 3" xfId="25056" xr:uid="{00000000-0005-0000-0000-000015560000}"/>
    <cellStyle name="Input 5 2 3 4 4" xfId="50180" xr:uid="{00000000-0005-0000-0000-000016560000}"/>
    <cellStyle name="Input 5 2 3 5" xfId="25047" xr:uid="{00000000-0005-0000-0000-000017560000}"/>
    <cellStyle name="Input 5 2 3 6" xfId="18614" xr:uid="{00000000-0005-0000-0000-000018560000}"/>
    <cellStyle name="Input 5 2 4" xfId="4565" xr:uid="{00000000-0005-0000-0000-000019560000}"/>
    <cellStyle name="Input 5 2 4 2" xfId="7181" xr:uid="{00000000-0005-0000-0000-00001A560000}"/>
    <cellStyle name="Input 5 2 4 2 2" xfId="14159" xr:uid="{00000000-0005-0000-0000-00001B560000}"/>
    <cellStyle name="Input 5 2 4 2 2 2" xfId="25061" xr:uid="{00000000-0005-0000-0000-00001C560000}"/>
    <cellStyle name="Input 5 2 4 2 2 3" xfId="25060" xr:uid="{00000000-0005-0000-0000-00001D560000}"/>
    <cellStyle name="Input 5 2 4 2 2 4" xfId="53664" xr:uid="{00000000-0005-0000-0000-00001E560000}"/>
    <cellStyle name="Input 5 2 4 2 3" xfId="25062" xr:uid="{00000000-0005-0000-0000-00001F560000}"/>
    <cellStyle name="Input 5 2 4 2 4" xfId="25059" xr:uid="{00000000-0005-0000-0000-000020560000}"/>
    <cellStyle name="Input 5 2 4 2 5" xfId="46696" xr:uid="{00000000-0005-0000-0000-000021560000}"/>
    <cellStyle name="Input 5 2 4 2 6" xfId="59260" xr:uid="{00000000-0005-0000-0000-000022560000}"/>
    <cellStyle name="Input 5 2 4 3" xfId="8932" xr:uid="{00000000-0005-0000-0000-000023560000}"/>
    <cellStyle name="Input 5 2 4 3 2" xfId="15901" xr:uid="{00000000-0005-0000-0000-000024560000}"/>
    <cellStyle name="Input 5 2 4 3 2 2" xfId="25065" xr:uid="{00000000-0005-0000-0000-000025560000}"/>
    <cellStyle name="Input 5 2 4 3 2 3" xfId="25064" xr:uid="{00000000-0005-0000-0000-000026560000}"/>
    <cellStyle name="Input 5 2 4 3 2 4" xfId="55406" xr:uid="{00000000-0005-0000-0000-000027560000}"/>
    <cellStyle name="Input 5 2 4 3 3" xfId="25066" xr:uid="{00000000-0005-0000-0000-000028560000}"/>
    <cellStyle name="Input 5 2 4 3 4" xfId="25063" xr:uid="{00000000-0005-0000-0000-000029560000}"/>
    <cellStyle name="Input 5 2 4 3 5" xfId="48438" xr:uid="{00000000-0005-0000-0000-00002A560000}"/>
    <cellStyle name="Input 5 2 4 3 6" xfId="61002" xr:uid="{00000000-0005-0000-0000-00002B560000}"/>
    <cellStyle name="Input 5 2 4 4" xfId="11546" xr:uid="{00000000-0005-0000-0000-00002C560000}"/>
    <cellStyle name="Input 5 2 4 4 2" xfId="25068" xr:uid="{00000000-0005-0000-0000-00002D560000}"/>
    <cellStyle name="Input 5 2 4 4 3" xfId="25067" xr:uid="{00000000-0005-0000-0000-00002E560000}"/>
    <cellStyle name="Input 5 2 4 4 4" xfId="51051" xr:uid="{00000000-0005-0000-0000-00002F560000}"/>
    <cellStyle name="Input 5 2 4 5" xfId="25069" xr:uid="{00000000-0005-0000-0000-000030560000}"/>
    <cellStyle name="Input 5 2 4 6" xfId="25058" xr:uid="{00000000-0005-0000-0000-000031560000}"/>
    <cellStyle name="Input 5 2 4 7" xfId="44083" xr:uid="{00000000-0005-0000-0000-000032560000}"/>
    <cellStyle name="Input 5 2 4 8" xfId="56647" xr:uid="{00000000-0005-0000-0000-000033560000}"/>
    <cellStyle name="Input 5 2 5" xfId="5436" xr:uid="{00000000-0005-0000-0000-000034560000}"/>
    <cellStyle name="Input 5 2 5 2" xfId="12417" xr:uid="{00000000-0005-0000-0000-000035560000}"/>
    <cellStyle name="Input 5 2 5 2 2" xfId="25072" xr:uid="{00000000-0005-0000-0000-000036560000}"/>
    <cellStyle name="Input 5 2 5 2 3" xfId="25071" xr:uid="{00000000-0005-0000-0000-000037560000}"/>
    <cellStyle name="Input 5 2 5 2 4" xfId="51922" xr:uid="{00000000-0005-0000-0000-000038560000}"/>
    <cellStyle name="Input 5 2 5 3" xfId="25073" xr:uid="{00000000-0005-0000-0000-000039560000}"/>
    <cellStyle name="Input 5 2 5 4" xfId="25070" xr:uid="{00000000-0005-0000-0000-00003A560000}"/>
    <cellStyle name="Input 5 2 5 5" xfId="44954" xr:uid="{00000000-0005-0000-0000-00003B560000}"/>
    <cellStyle name="Input 5 2 5 6" xfId="57518" xr:uid="{00000000-0005-0000-0000-00003C560000}"/>
    <cellStyle name="Input 5 2 6" xfId="9803" xr:uid="{00000000-0005-0000-0000-00003D560000}"/>
    <cellStyle name="Input 5 2 6 2" xfId="25075" xr:uid="{00000000-0005-0000-0000-00003E560000}"/>
    <cellStyle name="Input 5 2 6 3" xfId="25074" xr:uid="{00000000-0005-0000-0000-00003F560000}"/>
    <cellStyle name="Input 5 2 6 4" xfId="49309" xr:uid="{00000000-0005-0000-0000-000040560000}"/>
    <cellStyle name="Input 5 2 7" xfId="25016" xr:uid="{00000000-0005-0000-0000-000041560000}"/>
    <cellStyle name="Input 5 2 8" xfId="16782" xr:uid="{00000000-0005-0000-0000-000042560000}"/>
    <cellStyle name="Input 5 3" xfId="2088" xr:uid="{00000000-0005-0000-0000-000043560000}"/>
    <cellStyle name="Input 5 3 2" xfId="2089" xr:uid="{00000000-0005-0000-0000-000044560000}"/>
    <cellStyle name="Input 5 3 2 2" xfId="3690" xr:uid="{00000000-0005-0000-0000-000045560000}"/>
    <cellStyle name="Input 5 3 2 2 2" xfId="6313" xr:uid="{00000000-0005-0000-0000-000046560000}"/>
    <cellStyle name="Input 5 3 2 2 2 2" xfId="13291" xr:uid="{00000000-0005-0000-0000-000047560000}"/>
    <cellStyle name="Input 5 3 2 2 2 2 2" xfId="25081" xr:uid="{00000000-0005-0000-0000-000048560000}"/>
    <cellStyle name="Input 5 3 2 2 2 2 3" xfId="25080" xr:uid="{00000000-0005-0000-0000-000049560000}"/>
    <cellStyle name="Input 5 3 2 2 2 2 4" xfId="52796" xr:uid="{00000000-0005-0000-0000-00004A560000}"/>
    <cellStyle name="Input 5 3 2 2 2 3" xfId="25082" xr:uid="{00000000-0005-0000-0000-00004B560000}"/>
    <cellStyle name="Input 5 3 2 2 2 4" xfId="25079" xr:uid="{00000000-0005-0000-0000-00004C560000}"/>
    <cellStyle name="Input 5 3 2 2 2 5" xfId="45828" xr:uid="{00000000-0005-0000-0000-00004D560000}"/>
    <cellStyle name="Input 5 3 2 2 2 6" xfId="58392" xr:uid="{00000000-0005-0000-0000-00004E560000}"/>
    <cellStyle name="Input 5 3 2 2 3" xfId="8057" xr:uid="{00000000-0005-0000-0000-00004F560000}"/>
    <cellStyle name="Input 5 3 2 2 3 2" xfId="15033" xr:uid="{00000000-0005-0000-0000-000050560000}"/>
    <cellStyle name="Input 5 3 2 2 3 2 2" xfId="25085" xr:uid="{00000000-0005-0000-0000-000051560000}"/>
    <cellStyle name="Input 5 3 2 2 3 2 3" xfId="25084" xr:uid="{00000000-0005-0000-0000-000052560000}"/>
    <cellStyle name="Input 5 3 2 2 3 2 4" xfId="54538" xr:uid="{00000000-0005-0000-0000-000053560000}"/>
    <cellStyle name="Input 5 3 2 2 3 3" xfId="25086" xr:uid="{00000000-0005-0000-0000-000054560000}"/>
    <cellStyle name="Input 5 3 2 2 3 4" xfId="25083" xr:uid="{00000000-0005-0000-0000-000055560000}"/>
    <cellStyle name="Input 5 3 2 2 3 5" xfId="47570" xr:uid="{00000000-0005-0000-0000-000056560000}"/>
    <cellStyle name="Input 5 3 2 2 3 6" xfId="60134" xr:uid="{00000000-0005-0000-0000-000057560000}"/>
    <cellStyle name="Input 5 3 2 2 4" xfId="10678" xr:uid="{00000000-0005-0000-0000-000058560000}"/>
    <cellStyle name="Input 5 3 2 2 4 2" xfId="25088" xr:uid="{00000000-0005-0000-0000-000059560000}"/>
    <cellStyle name="Input 5 3 2 2 4 3" xfId="25087" xr:uid="{00000000-0005-0000-0000-00005A560000}"/>
    <cellStyle name="Input 5 3 2 2 4 4" xfId="50183" xr:uid="{00000000-0005-0000-0000-00005B560000}"/>
    <cellStyle name="Input 5 3 2 2 5" xfId="25078" xr:uid="{00000000-0005-0000-0000-00005C560000}"/>
    <cellStyle name="Input 5 3 2 2 6" xfId="18619" xr:uid="{00000000-0005-0000-0000-00005D560000}"/>
    <cellStyle name="Input 5 3 2 3" xfId="4568" xr:uid="{00000000-0005-0000-0000-00005E560000}"/>
    <cellStyle name="Input 5 3 2 3 2" xfId="7184" xr:uid="{00000000-0005-0000-0000-00005F560000}"/>
    <cellStyle name="Input 5 3 2 3 2 2" xfId="14162" xr:uid="{00000000-0005-0000-0000-000060560000}"/>
    <cellStyle name="Input 5 3 2 3 2 2 2" xfId="25092" xr:uid="{00000000-0005-0000-0000-000061560000}"/>
    <cellStyle name="Input 5 3 2 3 2 2 3" xfId="25091" xr:uid="{00000000-0005-0000-0000-000062560000}"/>
    <cellStyle name="Input 5 3 2 3 2 2 4" xfId="53667" xr:uid="{00000000-0005-0000-0000-000063560000}"/>
    <cellStyle name="Input 5 3 2 3 2 3" xfId="25093" xr:uid="{00000000-0005-0000-0000-000064560000}"/>
    <cellStyle name="Input 5 3 2 3 2 4" xfId="25090" xr:uid="{00000000-0005-0000-0000-000065560000}"/>
    <cellStyle name="Input 5 3 2 3 2 5" xfId="46699" xr:uid="{00000000-0005-0000-0000-000066560000}"/>
    <cellStyle name="Input 5 3 2 3 2 6" xfId="59263" xr:uid="{00000000-0005-0000-0000-000067560000}"/>
    <cellStyle name="Input 5 3 2 3 3" xfId="8935" xr:uid="{00000000-0005-0000-0000-000068560000}"/>
    <cellStyle name="Input 5 3 2 3 3 2" xfId="15904" xr:uid="{00000000-0005-0000-0000-000069560000}"/>
    <cellStyle name="Input 5 3 2 3 3 2 2" xfId="25096" xr:uid="{00000000-0005-0000-0000-00006A560000}"/>
    <cellStyle name="Input 5 3 2 3 3 2 3" xfId="25095" xr:uid="{00000000-0005-0000-0000-00006B560000}"/>
    <cellStyle name="Input 5 3 2 3 3 2 4" xfId="55409" xr:uid="{00000000-0005-0000-0000-00006C560000}"/>
    <cellStyle name="Input 5 3 2 3 3 3" xfId="25097" xr:uid="{00000000-0005-0000-0000-00006D560000}"/>
    <cellStyle name="Input 5 3 2 3 3 4" xfId="25094" xr:uid="{00000000-0005-0000-0000-00006E560000}"/>
    <cellStyle name="Input 5 3 2 3 3 5" xfId="48441" xr:uid="{00000000-0005-0000-0000-00006F560000}"/>
    <cellStyle name="Input 5 3 2 3 3 6" xfId="61005" xr:uid="{00000000-0005-0000-0000-000070560000}"/>
    <cellStyle name="Input 5 3 2 3 4" xfId="11549" xr:uid="{00000000-0005-0000-0000-000071560000}"/>
    <cellStyle name="Input 5 3 2 3 4 2" xfId="25099" xr:uid="{00000000-0005-0000-0000-000072560000}"/>
    <cellStyle name="Input 5 3 2 3 4 3" xfId="25098" xr:uid="{00000000-0005-0000-0000-000073560000}"/>
    <cellStyle name="Input 5 3 2 3 4 4" xfId="51054" xr:uid="{00000000-0005-0000-0000-000074560000}"/>
    <cellStyle name="Input 5 3 2 3 5" xfId="25100" xr:uid="{00000000-0005-0000-0000-000075560000}"/>
    <cellStyle name="Input 5 3 2 3 6" xfId="25089" xr:uid="{00000000-0005-0000-0000-000076560000}"/>
    <cellStyle name="Input 5 3 2 3 7" xfId="44086" xr:uid="{00000000-0005-0000-0000-000077560000}"/>
    <cellStyle name="Input 5 3 2 3 8" xfId="56650" xr:uid="{00000000-0005-0000-0000-000078560000}"/>
    <cellStyle name="Input 5 3 2 4" xfId="5439" xr:uid="{00000000-0005-0000-0000-000079560000}"/>
    <cellStyle name="Input 5 3 2 4 2" xfId="12420" xr:uid="{00000000-0005-0000-0000-00007A560000}"/>
    <cellStyle name="Input 5 3 2 4 2 2" xfId="25103" xr:uid="{00000000-0005-0000-0000-00007B560000}"/>
    <cellStyle name="Input 5 3 2 4 2 3" xfId="25102" xr:uid="{00000000-0005-0000-0000-00007C560000}"/>
    <cellStyle name="Input 5 3 2 4 2 4" xfId="51925" xr:uid="{00000000-0005-0000-0000-00007D560000}"/>
    <cellStyle name="Input 5 3 2 4 3" xfId="25104" xr:uid="{00000000-0005-0000-0000-00007E560000}"/>
    <cellStyle name="Input 5 3 2 4 4" xfId="25101" xr:uid="{00000000-0005-0000-0000-00007F560000}"/>
    <cellStyle name="Input 5 3 2 4 5" xfId="44957" xr:uid="{00000000-0005-0000-0000-000080560000}"/>
    <cellStyle name="Input 5 3 2 4 6" xfId="57521" xr:uid="{00000000-0005-0000-0000-000081560000}"/>
    <cellStyle name="Input 5 3 2 5" xfId="9806" xr:uid="{00000000-0005-0000-0000-000082560000}"/>
    <cellStyle name="Input 5 3 2 5 2" xfId="25106" xr:uid="{00000000-0005-0000-0000-000083560000}"/>
    <cellStyle name="Input 5 3 2 5 3" xfId="25105" xr:uid="{00000000-0005-0000-0000-000084560000}"/>
    <cellStyle name="Input 5 3 2 5 4" xfId="49312" xr:uid="{00000000-0005-0000-0000-000085560000}"/>
    <cellStyle name="Input 5 3 2 6" xfId="25077" xr:uid="{00000000-0005-0000-0000-000086560000}"/>
    <cellStyle name="Input 5 3 2 7" xfId="16785" xr:uid="{00000000-0005-0000-0000-000087560000}"/>
    <cellStyle name="Input 5 3 3" xfId="3689" xr:uid="{00000000-0005-0000-0000-000088560000}"/>
    <cellStyle name="Input 5 3 3 2" xfId="6312" xr:uid="{00000000-0005-0000-0000-000089560000}"/>
    <cellStyle name="Input 5 3 3 2 2" xfId="13290" xr:uid="{00000000-0005-0000-0000-00008A560000}"/>
    <cellStyle name="Input 5 3 3 2 2 2" xfId="25110" xr:uid="{00000000-0005-0000-0000-00008B560000}"/>
    <cellStyle name="Input 5 3 3 2 2 3" xfId="25109" xr:uid="{00000000-0005-0000-0000-00008C560000}"/>
    <cellStyle name="Input 5 3 3 2 2 4" xfId="52795" xr:uid="{00000000-0005-0000-0000-00008D560000}"/>
    <cellStyle name="Input 5 3 3 2 3" xfId="25111" xr:uid="{00000000-0005-0000-0000-00008E560000}"/>
    <cellStyle name="Input 5 3 3 2 4" xfId="25108" xr:uid="{00000000-0005-0000-0000-00008F560000}"/>
    <cellStyle name="Input 5 3 3 2 5" xfId="45827" xr:uid="{00000000-0005-0000-0000-000090560000}"/>
    <cellStyle name="Input 5 3 3 2 6" xfId="58391" xr:uid="{00000000-0005-0000-0000-000091560000}"/>
    <cellStyle name="Input 5 3 3 3" xfId="8056" xr:uid="{00000000-0005-0000-0000-000092560000}"/>
    <cellStyle name="Input 5 3 3 3 2" xfId="15032" xr:uid="{00000000-0005-0000-0000-000093560000}"/>
    <cellStyle name="Input 5 3 3 3 2 2" xfId="25114" xr:uid="{00000000-0005-0000-0000-000094560000}"/>
    <cellStyle name="Input 5 3 3 3 2 3" xfId="25113" xr:uid="{00000000-0005-0000-0000-000095560000}"/>
    <cellStyle name="Input 5 3 3 3 2 4" xfId="54537" xr:uid="{00000000-0005-0000-0000-000096560000}"/>
    <cellStyle name="Input 5 3 3 3 3" xfId="25115" xr:uid="{00000000-0005-0000-0000-000097560000}"/>
    <cellStyle name="Input 5 3 3 3 4" xfId="25112" xr:uid="{00000000-0005-0000-0000-000098560000}"/>
    <cellStyle name="Input 5 3 3 3 5" xfId="47569" xr:uid="{00000000-0005-0000-0000-000099560000}"/>
    <cellStyle name="Input 5 3 3 3 6" xfId="60133" xr:uid="{00000000-0005-0000-0000-00009A560000}"/>
    <cellStyle name="Input 5 3 3 4" xfId="10677" xr:uid="{00000000-0005-0000-0000-00009B560000}"/>
    <cellStyle name="Input 5 3 3 4 2" xfId="25117" xr:uid="{00000000-0005-0000-0000-00009C560000}"/>
    <cellStyle name="Input 5 3 3 4 3" xfId="25116" xr:uid="{00000000-0005-0000-0000-00009D560000}"/>
    <cellStyle name="Input 5 3 3 4 4" xfId="50182" xr:uid="{00000000-0005-0000-0000-00009E560000}"/>
    <cellStyle name="Input 5 3 3 5" xfId="25107" xr:uid="{00000000-0005-0000-0000-00009F560000}"/>
    <cellStyle name="Input 5 3 3 6" xfId="18616" xr:uid="{00000000-0005-0000-0000-0000A0560000}"/>
    <cellStyle name="Input 5 3 4" xfId="4567" xr:uid="{00000000-0005-0000-0000-0000A1560000}"/>
    <cellStyle name="Input 5 3 4 2" xfId="7183" xr:uid="{00000000-0005-0000-0000-0000A2560000}"/>
    <cellStyle name="Input 5 3 4 2 2" xfId="14161" xr:uid="{00000000-0005-0000-0000-0000A3560000}"/>
    <cellStyle name="Input 5 3 4 2 2 2" xfId="25121" xr:uid="{00000000-0005-0000-0000-0000A4560000}"/>
    <cellStyle name="Input 5 3 4 2 2 3" xfId="25120" xr:uid="{00000000-0005-0000-0000-0000A5560000}"/>
    <cellStyle name="Input 5 3 4 2 2 4" xfId="53666" xr:uid="{00000000-0005-0000-0000-0000A6560000}"/>
    <cellStyle name="Input 5 3 4 2 3" xfId="25122" xr:uid="{00000000-0005-0000-0000-0000A7560000}"/>
    <cellStyle name="Input 5 3 4 2 4" xfId="25119" xr:uid="{00000000-0005-0000-0000-0000A8560000}"/>
    <cellStyle name="Input 5 3 4 2 5" xfId="46698" xr:uid="{00000000-0005-0000-0000-0000A9560000}"/>
    <cellStyle name="Input 5 3 4 2 6" xfId="59262" xr:uid="{00000000-0005-0000-0000-0000AA560000}"/>
    <cellStyle name="Input 5 3 4 3" xfId="8934" xr:uid="{00000000-0005-0000-0000-0000AB560000}"/>
    <cellStyle name="Input 5 3 4 3 2" xfId="15903" xr:uid="{00000000-0005-0000-0000-0000AC560000}"/>
    <cellStyle name="Input 5 3 4 3 2 2" xfId="25125" xr:uid="{00000000-0005-0000-0000-0000AD560000}"/>
    <cellStyle name="Input 5 3 4 3 2 3" xfId="25124" xr:uid="{00000000-0005-0000-0000-0000AE560000}"/>
    <cellStyle name="Input 5 3 4 3 2 4" xfId="55408" xr:uid="{00000000-0005-0000-0000-0000AF560000}"/>
    <cellStyle name="Input 5 3 4 3 3" xfId="25126" xr:uid="{00000000-0005-0000-0000-0000B0560000}"/>
    <cellStyle name="Input 5 3 4 3 4" xfId="25123" xr:uid="{00000000-0005-0000-0000-0000B1560000}"/>
    <cellStyle name="Input 5 3 4 3 5" xfId="48440" xr:uid="{00000000-0005-0000-0000-0000B2560000}"/>
    <cellStyle name="Input 5 3 4 3 6" xfId="61004" xr:uid="{00000000-0005-0000-0000-0000B3560000}"/>
    <cellStyle name="Input 5 3 4 4" xfId="11548" xr:uid="{00000000-0005-0000-0000-0000B4560000}"/>
    <cellStyle name="Input 5 3 4 4 2" xfId="25128" xr:uid="{00000000-0005-0000-0000-0000B5560000}"/>
    <cellStyle name="Input 5 3 4 4 3" xfId="25127" xr:uid="{00000000-0005-0000-0000-0000B6560000}"/>
    <cellStyle name="Input 5 3 4 4 4" xfId="51053" xr:uid="{00000000-0005-0000-0000-0000B7560000}"/>
    <cellStyle name="Input 5 3 4 5" xfId="25129" xr:uid="{00000000-0005-0000-0000-0000B8560000}"/>
    <cellStyle name="Input 5 3 4 6" xfId="25118" xr:uid="{00000000-0005-0000-0000-0000B9560000}"/>
    <cellStyle name="Input 5 3 4 7" xfId="44085" xr:uid="{00000000-0005-0000-0000-0000BA560000}"/>
    <cellStyle name="Input 5 3 4 8" xfId="56649" xr:uid="{00000000-0005-0000-0000-0000BB560000}"/>
    <cellStyle name="Input 5 3 5" xfId="5438" xr:uid="{00000000-0005-0000-0000-0000BC560000}"/>
    <cellStyle name="Input 5 3 5 2" xfId="12419" xr:uid="{00000000-0005-0000-0000-0000BD560000}"/>
    <cellStyle name="Input 5 3 5 2 2" xfId="25132" xr:uid="{00000000-0005-0000-0000-0000BE560000}"/>
    <cellStyle name="Input 5 3 5 2 3" xfId="25131" xr:uid="{00000000-0005-0000-0000-0000BF560000}"/>
    <cellStyle name="Input 5 3 5 2 4" xfId="51924" xr:uid="{00000000-0005-0000-0000-0000C0560000}"/>
    <cellStyle name="Input 5 3 5 3" xfId="25133" xr:uid="{00000000-0005-0000-0000-0000C1560000}"/>
    <cellStyle name="Input 5 3 5 4" xfId="25130" xr:uid="{00000000-0005-0000-0000-0000C2560000}"/>
    <cellStyle name="Input 5 3 5 5" xfId="44956" xr:uid="{00000000-0005-0000-0000-0000C3560000}"/>
    <cellStyle name="Input 5 3 5 6" xfId="57520" xr:uid="{00000000-0005-0000-0000-0000C4560000}"/>
    <cellStyle name="Input 5 3 6" xfId="9805" xr:uid="{00000000-0005-0000-0000-0000C5560000}"/>
    <cellStyle name="Input 5 3 6 2" xfId="25135" xr:uid="{00000000-0005-0000-0000-0000C6560000}"/>
    <cellStyle name="Input 5 3 6 3" xfId="25134" xr:uid="{00000000-0005-0000-0000-0000C7560000}"/>
    <cellStyle name="Input 5 3 6 4" xfId="49311" xr:uid="{00000000-0005-0000-0000-0000C8560000}"/>
    <cellStyle name="Input 5 3 7" xfId="25076" xr:uid="{00000000-0005-0000-0000-0000C9560000}"/>
    <cellStyle name="Input 5 3 8" xfId="16784" xr:uid="{00000000-0005-0000-0000-0000CA560000}"/>
    <cellStyle name="Input 5 4" xfId="2090" xr:uid="{00000000-0005-0000-0000-0000CB560000}"/>
    <cellStyle name="Input 5 4 2" xfId="2091" xr:uid="{00000000-0005-0000-0000-0000CC560000}"/>
    <cellStyle name="Input 5 4 2 2" xfId="3692" xr:uid="{00000000-0005-0000-0000-0000CD560000}"/>
    <cellStyle name="Input 5 4 2 2 2" xfId="6315" xr:uid="{00000000-0005-0000-0000-0000CE560000}"/>
    <cellStyle name="Input 5 4 2 2 2 2" xfId="13293" xr:uid="{00000000-0005-0000-0000-0000CF560000}"/>
    <cellStyle name="Input 5 4 2 2 2 2 2" xfId="25141" xr:uid="{00000000-0005-0000-0000-0000D0560000}"/>
    <cellStyle name="Input 5 4 2 2 2 2 3" xfId="25140" xr:uid="{00000000-0005-0000-0000-0000D1560000}"/>
    <cellStyle name="Input 5 4 2 2 2 2 4" xfId="52798" xr:uid="{00000000-0005-0000-0000-0000D2560000}"/>
    <cellStyle name="Input 5 4 2 2 2 3" xfId="25142" xr:uid="{00000000-0005-0000-0000-0000D3560000}"/>
    <cellStyle name="Input 5 4 2 2 2 4" xfId="25139" xr:uid="{00000000-0005-0000-0000-0000D4560000}"/>
    <cellStyle name="Input 5 4 2 2 2 5" xfId="45830" xr:uid="{00000000-0005-0000-0000-0000D5560000}"/>
    <cellStyle name="Input 5 4 2 2 2 6" xfId="58394" xr:uid="{00000000-0005-0000-0000-0000D6560000}"/>
    <cellStyle name="Input 5 4 2 2 3" xfId="8059" xr:uid="{00000000-0005-0000-0000-0000D7560000}"/>
    <cellStyle name="Input 5 4 2 2 3 2" xfId="15035" xr:uid="{00000000-0005-0000-0000-0000D8560000}"/>
    <cellStyle name="Input 5 4 2 2 3 2 2" xfId="25145" xr:uid="{00000000-0005-0000-0000-0000D9560000}"/>
    <cellStyle name="Input 5 4 2 2 3 2 3" xfId="25144" xr:uid="{00000000-0005-0000-0000-0000DA560000}"/>
    <cellStyle name="Input 5 4 2 2 3 2 4" xfId="54540" xr:uid="{00000000-0005-0000-0000-0000DB560000}"/>
    <cellStyle name="Input 5 4 2 2 3 3" xfId="25146" xr:uid="{00000000-0005-0000-0000-0000DC560000}"/>
    <cellStyle name="Input 5 4 2 2 3 4" xfId="25143" xr:uid="{00000000-0005-0000-0000-0000DD560000}"/>
    <cellStyle name="Input 5 4 2 2 3 5" xfId="47572" xr:uid="{00000000-0005-0000-0000-0000DE560000}"/>
    <cellStyle name="Input 5 4 2 2 3 6" xfId="60136" xr:uid="{00000000-0005-0000-0000-0000DF560000}"/>
    <cellStyle name="Input 5 4 2 2 4" xfId="10680" xr:uid="{00000000-0005-0000-0000-0000E0560000}"/>
    <cellStyle name="Input 5 4 2 2 4 2" xfId="25148" xr:uid="{00000000-0005-0000-0000-0000E1560000}"/>
    <cellStyle name="Input 5 4 2 2 4 3" xfId="25147" xr:uid="{00000000-0005-0000-0000-0000E2560000}"/>
    <cellStyle name="Input 5 4 2 2 4 4" xfId="50185" xr:uid="{00000000-0005-0000-0000-0000E3560000}"/>
    <cellStyle name="Input 5 4 2 2 5" xfId="25138" xr:uid="{00000000-0005-0000-0000-0000E4560000}"/>
    <cellStyle name="Input 5 4 2 2 6" xfId="19044" xr:uid="{00000000-0005-0000-0000-0000E5560000}"/>
    <cellStyle name="Input 5 4 2 3" xfId="4570" xr:uid="{00000000-0005-0000-0000-0000E6560000}"/>
    <cellStyle name="Input 5 4 2 3 2" xfId="7186" xr:uid="{00000000-0005-0000-0000-0000E7560000}"/>
    <cellStyle name="Input 5 4 2 3 2 2" xfId="14164" xr:uid="{00000000-0005-0000-0000-0000E8560000}"/>
    <cellStyle name="Input 5 4 2 3 2 2 2" xfId="25152" xr:uid="{00000000-0005-0000-0000-0000E9560000}"/>
    <cellStyle name="Input 5 4 2 3 2 2 3" xfId="25151" xr:uid="{00000000-0005-0000-0000-0000EA560000}"/>
    <cellStyle name="Input 5 4 2 3 2 2 4" xfId="53669" xr:uid="{00000000-0005-0000-0000-0000EB560000}"/>
    <cellStyle name="Input 5 4 2 3 2 3" xfId="25153" xr:uid="{00000000-0005-0000-0000-0000EC560000}"/>
    <cellStyle name="Input 5 4 2 3 2 4" xfId="25150" xr:uid="{00000000-0005-0000-0000-0000ED560000}"/>
    <cellStyle name="Input 5 4 2 3 2 5" xfId="46701" xr:uid="{00000000-0005-0000-0000-0000EE560000}"/>
    <cellStyle name="Input 5 4 2 3 2 6" xfId="59265" xr:uid="{00000000-0005-0000-0000-0000EF560000}"/>
    <cellStyle name="Input 5 4 2 3 3" xfId="8937" xr:uid="{00000000-0005-0000-0000-0000F0560000}"/>
    <cellStyle name="Input 5 4 2 3 3 2" xfId="15906" xr:uid="{00000000-0005-0000-0000-0000F1560000}"/>
    <cellStyle name="Input 5 4 2 3 3 2 2" xfId="25156" xr:uid="{00000000-0005-0000-0000-0000F2560000}"/>
    <cellStyle name="Input 5 4 2 3 3 2 3" xfId="25155" xr:uid="{00000000-0005-0000-0000-0000F3560000}"/>
    <cellStyle name="Input 5 4 2 3 3 2 4" xfId="55411" xr:uid="{00000000-0005-0000-0000-0000F4560000}"/>
    <cellStyle name="Input 5 4 2 3 3 3" xfId="25157" xr:uid="{00000000-0005-0000-0000-0000F5560000}"/>
    <cellStyle name="Input 5 4 2 3 3 4" xfId="25154" xr:uid="{00000000-0005-0000-0000-0000F6560000}"/>
    <cellStyle name="Input 5 4 2 3 3 5" xfId="48443" xr:uid="{00000000-0005-0000-0000-0000F7560000}"/>
    <cellStyle name="Input 5 4 2 3 3 6" xfId="61007" xr:uid="{00000000-0005-0000-0000-0000F8560000}"/>
    <cellStyle name="Input 5 4 2 3 4" xfId="11551" xr:uid="{00000000-0005-0000-0000-0000F9560000}"/>
    <cellStyle name="Input 5 4 2 3 4 2" xfId="25159" xr:uid="{00000000-0005-0000-0000-0000FA560000}"/>
    <cellStyle name="Input 5 4 2 3 4 3" xfId="25158" xr:uid="{00000000-0005-0000-0000-0000FB560000}"/>
    <cellStyle name="Input 5 4 2 3 4 4" xfId="51056" xr:uid="{00000000-0005-0000-0000-0000FC560000}"/>
    <cellStyle name="Input 5 4 2 3 5" xfId="25160" xr:uid="{00000000-0005-0000-0000-0000FD560000}"/>
    <cellStyle name="Input 5 4 2 3 6" xfId="25149" xr:uid="{00000000-0005-0000-0000-0000FE560000}"/>
    <cellStyle name="Input 5 4 2 3 7" xfId="44088" xr:uid="{00000000-0005-0000-0000-0000FF560000}"/>
    <cellStyle name="Input 5 4 2 3 8" xfId="56652" xr:uid="{00000000-0005-0000-0000-000000570000}"/>
    <cellStyle name="Input 5 4 2 4" xfId="5441" xr:uid="{00000000-0005-0000-0000-000001570000}"/>
    <cellStyle name="Input 5 4 2 4 2" xfId="12422" xr:uid="{00000000-0005-0000-0000-000002570000}"/>
    <cellStyle name="Input 5 4 2 4 2 2" xfId="25163" xr:uid="{00000000-0005-0000-0000-000003570000}"/>
    <cellStyle name="Input 5 4 2 4 2 3" xfId="25162" xr:uid="{00000000-0005-0000-0000-000004570000}"/>
    <cellStyle name="Input 5 4 2 4 2 4" xfId="51927" xr:uid="{00000000-0005-0000-0000-000005570000}"/>
    <cellStyle name="Input 5 4 2 4 3" xfId="25164" xr:uid="{00000000-0005-0000-0000-000006570000}"/>
    <cellStyle name="Input 5 4 2 4 4" xfId="25161" xr:uid="{00000000-0005-0000-0000-000007570000}"/>
    <cellStyle name="Input 5 4 2 4 5" xfId="44959" xr:uid="{00000000-0005-0000-0000-000008570000}"/>
    <cellStyle name="Input 5 4 2 4 6" xfId="57523" xr:uid="{00000000-0005-0000-0000-000009570000}"/>
    <cellStyle name="Input 5 4 2 5" xfId="9808" xr:uid="{00000000-0005-0000-0000-00000A570000}"/>
    <cellStyle name="Input 5 4 2 5 2" xfId="25166" xr:uid="{00000000-0005-0000-0000-00000B570000}"/>
    <cellStyle name="Input 5 4 2 5 3" xfId="25165" xr:uid="{00000000-0005-0000-0000-00000C570000}"/>
    <cellStyle name="Input 5 4 2 5 4" xfId="49314" xr:uid="{00000000-0005-0000-0000-00000D570000}"/>
    <cellStyle name="Input 5 4 2 6" xfId="25137" xr:uid="{00000000-0005-0000-0000-00000E570000}"/>
    <cellStyle name="Input 5 4 2 7" xfId="16787" xr:uid="{00000000-0005-0000-0000-00000F570000}"/>
    <cellStyle name="Input 5 4 3" xfId="3691" xr:uid="{00000000-0005-0000-0000-000010570000}"/>
    <cellStyle name="Input 5 4 3 2" xfId="6314" xr:uid="{00000000-0005-0000-0000-000011570000}"/>
    <cellStyle name="Input 5 4 3 2 2" xfId="13292" xr:uid="{00000000-0005-0000-0000-000012570000}"/>
    <cellStyle name="Input 5 4 3 2 2 2" xfId="25170" xr:uid="{00000000-0005-0000-0000-000013570000}"/>
    <cellStyle name="Input 5 4 3 2 2 3" xfId="25169" xr:uid="{00000000-0005-0000-0000-000014570000}"/>
    <cellStyle name="Input 5 4 3 2 2 4" xfId="52797" xr:uid="{00000000-0005-0000-0000-000015570000}"/>
    <cellStyle name="Input 5 4 3 2 3" xfId="25171" xr:uid="{00000000-0005-0000-0000-000016570000}"/>
    <cellStyle name="Input 5 4 3 2 4" xfId="25168" xr:uid="{00000000-0005-0000-0000-000017570000}"/>
    <cellStyle name="Input 5 4 3 2 5" xfId="45829" xr:uid="{00000000-0005-0000-0000-000018570000}"/>
    <cellStyle name="Input 5 4 3 2 6" xfId="58393" xr:uid="{00000000-0005-0000-0000-000019570000}"/>
    <cellStyle name="Input 5 4 3 3" xfId="8058" xr:uid="{00000000-0005-0000-0000-00001A570000}"/>
    <cellStyle name="Input 5 4 3 3 2" xfId="15034" xr:uid="{00000000-0005-0000-0000-00001B570000}"/>
    <cellStyle name="Input 5 4 3 3 2 2" xfId="25174" xr:uid="{00000000-0005-0000-0000-00001C570000}"/>
    <cellStyle name="Input 5 4 3 3 2 3" xfId="25173" xr:uid="{00000000-0005-0000-0000-00001D570000}"/>
    <cellStyle name="Input 5 4 3 3 2 4" xfId="54539" xr:uid="{00000000-0005-0000-0000-00001E570000}"/>
    <cellStyle name="Input 5 4 3 3 3" xfId="25175" xr:uid="{00000000-0005-0000-0000-00001F570000}"/>
    <cellStyle name="Input 5 4 3 3 4" xfId="25172" xr:uid="{00000000-0005-0000-0000-000020570000}"/>
    <cellStyle name="Input 5 4 3 3 5" xfId="47571" xr:uid="{00000000-0005-0000-0000-000021570000}"/>
    <cellStyle name="Input 5 4 3 3 6" xfId="60135" xr:uid="{00000000-0005-0000-0000-000022570000}"/>
    <cellStyle name="Input 5 4 3 4" xfId="10679" xr:uid="{00000000-0005-0000-0000-000023570000}"/>
    <cellStyle name="Input 5 4 3 4 2" xfId="25177" xr:uid="{00000000-0005-0000-0000-000024570000}"/>
    <cellStyle name="Input 5 4 3 4 3" xfId="25176" xr:uid="{00000000-0005-0000-0000-000025570000}"/>
    <cellStyle name="Input 5 4 3 4 4" xfId="50184" xr:uid="{00000000-0005-0000-0000-000026570000}"/>
    <cellStyle name="Input 5 4 3 5" xfId="25167" xr:uid="{00000000-0005-0000-0000-000027570000}"/>
    <cellStyle name="Input 5 4 3 6" xfId="18620" xr:uid="{00000000-0005-0000-0000-000028570000}"/>
    <cellStyle name="Input 5 4 4" xfId="4569" xr:uid="{00000000-0005-0000-0000-000029570000}"/>
    <cellStyle name="Input 5 4 4 2" xfId="7185" xr:uid="{00000000-0005-0000-0000-00002A570000}"/>
    <cellStyle name="Input 5 4 4 2 2" xfId="14163" xr:uid="{00000000-0005-0000-0000-00002B570000}"/>
    <cellStyle name="Input 5 4 4 2 2 2" xfId="25181" xr:uid="{00000000-0005-0000-0000-00002C570000}"/>
    <cellStyle name="Input 5 4 4 2 2 3" xfId="25180" xr:uid="{00000000-0005-0000-0000-00002D570000}"/>
    <cellStyle name="Input 5 4 4 2 2 4" xfId="53668" xr:uid="{00000000-0005-0000-0000-00002E570000}"/>
    <cellStyle name="Input 5 4 4 2 3" xfId="25182" xr:uid="{00000000-0005-0000-0000-00002F570000}"/>
    <cellStyle name="Input 5 4 4 2 4" xfId="25179" xr:uid="{00000000-0005-0000-0000-000030570000}"/>
    <cellStyle name="Input 5 4 4 2 5" xfId="46700" xr:uid="{00000000-0005-0000-0000-000031570000}"/>
    <cellStyle name="Input 5 4 4 2 6" xfId="59264" xr:uid="{00000000-0005-0000-0000-000032570000}"/>
    <cellStyle name="Input 5 4 4 3" xfId="8936" xr:uid="{00000000-0005-0000-0000-000033570000}"/>
    <cellStyle name="Input 5 4 4 3 2" xfId="15905" xr:uid="{00000000-0005-0000-0000-000034570000}"/>
    <cellStyle name="Input 5 4 4 3 2 2" xfId="25185" xr:uid="{00000000-0005-0000-0000-000035570000}"/>
    <cellStyle name="Input 5 4 4 3 2 3" xfId="25184" xr:uid="{00000000-0005-0000-0000-000036570000}"/>
    <cellStyle name="Input 5 4 4 3 2 4" xfId="55410" xr:uid="{00000000-0005-0000-0000-000037570000}"/>
    <cellStyle name="Input 5 4 4 3 3" xfId="25186" xr:uid="{00000000-0005-0000-0000-000038570000}"/>
    <cellStyle name="Input 5 4 4 3 4" xfId="25183" xr:uid="{00000000-0005-0000-0000-000039570000}"/>
    <cellStyle name="Input 5 4 4 3 5" xfId="48442" xr:uid="{00000000-0005-0000-0000-00003A570000}"/>
    <cellStyle name="Input 5 4 4 3 6" xfId="61006" xr:uid="{00000000-0005-0000-0000-00003B570000}"/>
    <cellStyle name="Input 5 4 4 4" xfId="11550" xr:uid="{00000000-0005-0000-0000-00003C570000}"/>
    <cellStyle name="Input 5 4 4 4 2" xfId="25188" xr:uid="{00000000-0005-0000-0000-00003D570000}"/>
    <cellStyle name="Input 5 4 4 4 3" xfId="25187" xr:uid="{00000000-0005-0000-0000-00003E570000}"/>
    <cellStyle name="Input 5 4 4 4 4" xfId="51055" xr:uid="{00000000-0005-0000-0000-00003F570000}"/>
    <cellStyle name="Input 5 4 4 5" xfId="25189" xr:uid="{00000000-0005-0000-0000-000040570000}"/>
    <cellStyle name="Input 5 4 4 6" xfId="25178" xr:uid="{00000000-0005-0000-0000-000041570000}"/>
    <cellStyle name="Input 5 4 4 7" xfId="44087" xr:uid="{00000000-0005-0000-0000-000042570000}"/>
    <cellStyle name="Input 5 4 4 8" xfId="56651" xr:uid="{00000000-0005-0000-0000-000043570000}"/>
    <cellStyle name="Input 5 4 5" xfId="5440" xr:uid="{00000000-0005-0000-0000-000044570000}"/>
    <cellStyle name="Input 5 4 5 2" xfId="12421" xr:uid="{00000000-0005-0000-0000-000045570000}"/>
    <cellStyle name="Input 5 4 5 2 2" xfId="25192" xr:uid="{00000000-0005-0000-0000-000046570000}"/>
    <cellStyle name="Input 5 4 5 2 3" xfId="25191" xr:uid="{00000000-0005-0000-0000-000047570000}"/>
    <cellStyle name="Input 5 4 5 2 4" xfId="51926" xr:uid="{00000000-0005-0000-0000-000048570000}"/>
    <cellStyle name="Input 5 4 5 3" xfId="25193" xr:uid="{00000000-0005-0000-0000-000049570000}"/>
    <cellStyle name="Input 5 4 5 4" xfId="25190" xr:uid="{00000000-0005-0000-0000-00004A570000}"/>
    <cellStyle name="Input 5 4 5 5" xfId="44958" xr:uid="{00000000-0005-0000-0000-00004B570000}"/>
    <cellStyle name="Input 5 4 5 6" xfId="57522" xr:uid="{00000000-0005-0000-0000-00004C570000}"/>
    <cellStyle name="Input 5 4 6" xfId="9807" xr:uid="{00000000-0005-0000-0000-00004D570000}"/>
    <cellStyle name="Input 5 4 6 2" xfId="25195" xr:uid="{00000000-0005-0000-0000-00004E570000}"/>
    <cellStyle name="Input 5 4 6 3" xfId="25194" xr:uid="{00000000-0005-0000-0000-00004F570000}"/>
    <cellStyle name="Input 5 4 6 4" xfId="49313" xr:uid="{00000000-0005-0000-0000-000050570000}"/>
    <cellStyle name="Input 5 4 7" xfId="25136" xr:uid="{00000000-0005-0000-0000-000051570000}"/>
    <cellStyle name="Input 5 4 8" xfId="16786" xr:uid="{00000000-0005-0000-0000-000052570000}"/>
    <cellStyle name="Input 5 5" xfId="2092" xr:uid="{00000000-0005-0000-0000-000053570000}"/>
    <cellStyle name="Input 5 5 2" xfId="2093" xr:uid="{00000000-0005-0000-0000-000054570000}"/>
    <cellStyle name="Input 5 5 2 2" xfId="3694" xr:uid="{00000000-0005-0000-0000-000055570000}"/>
    <cellStyle name="Input 5 5 2 2 2" xfId="6317" xr:uid="{00000000-0005-0000-0000-000056570000}"/>
    <cellStyle name="Input 5 5 2 2 2 2" xfId="13295" xr:uid="{00000000-0005-0000-0000-000057570000}"/>
    <cellStyle name="Input 5 5 2 2 2 2 2" xfId="25201" xr:uid="{00000000-0005-0000-0000-000058570000}"/>
    <cellStyle name="Input 5 5 2 2 2 2 3" xfId="25200" xr:uid="{00000000-0005-0000-0000-000059570000}"/>
    <cellStyle name="Input 5 5 2 2 2 2 4" xfId="52800" xr:uid="{00000000-0005-0000-0000-00005A570000}"/>
    <cellStyle name="Input 5 5 2 2 2 3" xfId="25202" xr:uid="{00000000-0005-0000-0000-00005B570000}"/>
    <cellStyle name="Input 5 5 2 2 2 4" xfId="25199" xr:uid="{00000000-0005-0000-0000-00005C570000}"/>
    <cellStyle name="Input 5 5 2 2 2 5" xfId="45832" xr:uid="{00000000-0005-0000-0000-00005D570000}"/>
    <cellStyle name="Input 5 5 2 2 2 6" xfId="58396" xr:uid="{00000000-0005-0000-0000-00005E570000}"/>
    <cellStyle name="Input 5 5 2 2 3" xfId="8061" xr:uid="{00000000-0005-0000-0000-00005F570000}"/>
    <cellStyle name="Input 5 5 2 2 3 2" xfId="15037" xr:uid="{00000000-0005-0000-0000-000060570000}"/>
    <cellStyle name="Input 5 5 2 2 3 2 2" xfId="25205" xr:uid="{00000000-0005-0000-0000-000061570000}"/>
    <cellStyle name="Input 5 5 2 2 3 2 3" xfId="25204" xr:uid="{00000000-0005-0000-0000-000062570000}"/>
    <cellStyle name="Input 5 5 2 2 3 2 4" xfId="54542" xr:uid="{00000000-0005-0000-0000-000063570000}"/>
    <cellStyle name="Input 5 5 2 2 3 3" xfId="25206" xr:uid="{00000000-0005-0000-0000-000064570000}"/>
    <cellStyle name="Input 5 5 2 2 3 4" xfId="25203" xr:uid="{00000000-0005-0000-0000-000065570000}"/>
    <cellStyle name="Input 5 5 2 2 3 5" xfId="47574" xr:uid="{00000000-0005-0000-0000-000066570000}"/>
    <cellStyle name="Input 5 5 2 2 3 6" xfId="60138" xr:uid="{00000000-0005-0000-0000-000067570000}"/>
    <cellStyle name="Input 5 5 2 2 4" xfId="10682" xr:uid="{00000000-0005-0000-0000-000068570000}"/>
    <cellStyle name="Input 5 5 2 2 4 2" xfId="25208" xr:uid="{00000000-0005-0000-0000-000069570000}"/>
    <cellStyle name="Input 5 5 2 2 4 3" xfId="25207" xr:uid="{00000000-0005-0000-0000-00006A570000}"/>
    <cellStyle name="Input 5 5 2 2 4 4" xfId="50187" xr:uid="{00000000-0005-0000-0000-00006B570000}"/>
    <cellStyle name="Input 5 5 2 2 5" xfId="25198" xr:uid="{00000000-0005-0000-0000-00006C570000}"/>
    <cellStyle name="Input 5 5 2 2 6" xfId="18623" xr:uid="{00000000-0005-0000-0000-00006D570000}"/>
    <cellStyle name="Input 5 5 2 3" xfId="4572" xr:uid="{00000000-0005-0000-0000-00006E570000}"/>
    <cellStyle name="Input 5 5 2 3 2" xfId="7188" xr:uid="{00000000-0005-0000-0000-00006F570000}"/>
    <cellStyle name="Input 5 5 2 3 2 2" xfId="14166" xr:uid="{00000000-0005-0000-0000-000070570000}"/>
    <cellStyle name="Input 5 5 2 3 2 2 2" xfId="25212" xr:uid="{00000000-0005-0000-0000-000071570000}"/>
    <cellStyle name="Input 5 5 2 3 2 2 3" xfId="25211" xr:uid="{00000000-0005-0000-0000-000072570000}"/>
    <cellStyle name="Input 5 5 2 3 2 2 4" xfId="53671" xr:uid="{00000000-0005-0000-0000-000073570000}"/>
    <cellStyle name="Input 5 5 2 3 2 3" xfId="25213" xr:uid="{00000000-0005-0000-0000-000074570000}"/>
    <cellStyle name="Input 5 5 2 3 2 4" xfId="25210" xr:uid="{00000000-0005-0000-0000-000075570000}"/>
    <cellStyle name="Input 5 5 2 3 2 5" xfId="46703" xr:uid="{00000000-0005-0000-0000-000076570000}"/>
    <cellStyle name="Input 5 5 2 3 2 6" xfId="59267" xr:uid="{00000000-0005-0000-0000-000077570000}"/>
    <cellStyle name="Input 5 5 2 3 3" xfId="8939" xr:uid="{00000000-0005-0000-0000-000078570000}"/>
    <cellStyle name="Input 5 5 2 3 3 2" xfId="15908" xr:uid="{00000000-0005-0000-0000-000079570000}"/>
    <cellStyle name="Input 5 5 2 3 3 2 2" xfId="25216" xr:uid="{00000000-0005-0000-0000-00007A570000}"/>
    <cellStyle name="Input 5 5 2 3 3 2 3" xfId="25215" xr:uid="{00000000-0005-0000-0000-00007B570000}"/>
    <cellStyle name="Input 5 5 2 3 3 2 4" xfId="55413" xr:uid="{00000000-0005-0000-0000-00007C570000}"/>
    <cellStyle name="Input 5 5 2 3 3 3" xfId="25217" xr:uid="{00000000-0005-0000-0000-00007D570000}"/>
    <cellStyle name="Input 5 5 2 3 3 4" xfId="25214" xr:uid="{00000000-0005-0000-0000-00007E570000}"/>
    <cellStyle name="Input 5 5 2 3 3 5" xfId="48445" xr:uid="{00000000-0005-0000-0000-00007F570000}"/>
    <cellStyle name="Input 5 5 2 3 3 6" xfId="61009" xr:uid="{00000000-0005-0000-0000-000080570000}"/>
    <cellStyle name="Input 5 5 2 3 4" xfId="11553" xr:uid="{00000000-0005-0000-0000-000081570000}"/>
    <cellStyle name="Input 5 5 2 3 4 2" xfId="25219" xr:uid="{00000000-0005-0000-0000-000082570000}"/>
    <cellStyle name="Input 5 5 2 3 4 3" xfId="25218" xr:uid="{00000000-0005-0000-0000-000083570000}"/>
    <cellStyle name="Input 5 5 2 3 4 4" xfId="51058" xr:uid="{00000000-0005-0000-0000-000084570000}"/>
    <cellStyle name="Input 5 5 2 3 5" xfId="25220" xr:uid="{00000000-0005-0000-0000-000085570000}"/>
    <cellStyle name="Input 5 5 2 3 6" xfId="25209" xr:uid="{00000000-0005-0000-0000-000086570000}"/>
    <cellStyle name="Input 5 5 2 3 7" xfId="44090" xr:uid="{00000000-0005-0000-0000-000087570000}"/>
    <cellStyle name="Input 5 5 2 3 8" xfId="56654" xr:uid="{00000000-0005-0000-0000-000088570000}"/>
    <cellStyle name="Input 5 5 2 4" xfId="5443" xr:uid="{00000000-0005-0000-0000-000089570000}"/>
    <cellStyle name="Input 5 5 2 4 2" xfId="12424" xr:uid="{00000000-0005-0000-0000-00008A570000}"/>
    <cellStyle name="Input 5 5 2 4 2 2" xfId="25223" xr:uid="{00000000-0005-0000-0000-00008B570000}"/>
    <cellStyle name="Input 5 5 2 4 2 3" xfId="25222" xr:uid="{00000000-0005-0000-0000-00008C570000}"/>
    <cellStyle name="Input 5 5 2 4 2 4" xfId="51929" xr:uid="{00000000-0005-0000-0000-00008D570000}"/>
    <cellStyle name="Input 5 5 2 4 3" xfId="25224" xr:uid="{00000000-0005-0000-0000-00008E570000}"/>
    <cellStyle name="Input 5 5 2 4 4" xfId="25221" xr:uid="{00000000-0005-0000-0000-00008F570000}"/>
    <cellStyle name="Input 5 5 2 4 5" xfId="44961" xr:uid="{00000000-0005-0000-0000-000090570000}"/>
    <cellStyle name="Input 5 5 2 4 6" xfId="57525" xr:uid="{00000000-0005-0000-0000-000091570000}"/>
    <cellStyle name="Input 5 5 2 5" xfId="9810" xr:uid="{00000000-0005-0000-0000-000092570000}"/>
    <cellStyle name="Input 5 5 2 5 2" xfId="25226" xr:uid="{00000000-0005-0000-0000-000093570000}"/>
    <cellStyle name="Input 5 5 2 5 3" xfId="25225" xr:uid="{00000000-0005-0000-0000-000094570000}"/>
    <cellStyle name="Input 5 5 2 5 4" xfId="49316" xr:uid="{00000000-0005-0000-0000-000095570000}"/>
    <cellStyle name="Input 5 5 2 6" xfId="25197" xr:uid="{00000000-0005-0000-0000-000096570000}"/>
    <cellStyle name="Input 5 5 2 7" xfId="16789" xr:uid="{00000000-0005-0000-0000-000097570000}"/>
    <cellStyle name="Input 5 5 3" xfId="3693" xr:uid="{00000000-0005-0000-0000-000098570000}"/>
    <cellStyle name="Input 5 5 3 2" xfId="6316" xr:uid="{00000000-0005-0000-0000-000099570000}"/>
    <cellStyle name="Input 5 5 3 2 2" xfId="13294" xr:uid="{00000000-0005-0000-0000-00009A570000}"/>
    <cellStyle name="Input 5 5 3 2 2 2" xfId="25230" xr:uid="{00000000-0005-0000-0000-00009B570000}"/>
    <cellStyle name="Input 5 5 3 2 2 3" xfId="25229" xr:uid="{00000000-0005-0000-0000-00009C570000}"/>
    <cellStyle name="Input 5 5 3 2 2 4" xfId="52799" xr:uid="{00000000-0005-0000-0000-00009D570000}"/>
    <cellStyle name="Input 5 5 3 2 3" xfId="25231" xr:uid="{00000000-0005-0000-0000-00009E570000}"/>
    <cellStyle name="Input 5 5 3 2 4" xfId="25228" xr:uid="{00000000-0005-0000-0000-00009F570000}"/>
    <cellStyle name="Input 5 5 3 2 5" xfId="45831" xr:uid="{00000000-0005-0000-0000-0000A0570000}"/>
    <cellStyle name="Input 5 5 3 2 6" xfId="58395" xr:uid="{00000000-0005-0000-0000-0000A1570000}"/>
    <cellStyle name="Input 5 5 3 3" xfId="8060" xr:uid="{00000000-0005-0000-0000-0000A2570000}"/>
    <cellStyle name="Input 5 5 3 3 2" xfId="15036" xr:uid="{00000000-0005-0000-0000-0000A3570000}"/>
    <cellStyle name="Input 5 5 3 3 2 2" xfId="25234" xr:uid="{00000000-0005-0000-0000-0000A4570000}"/>
    <cellStyle name="Input 5 5 3 3 2 3" xfId="25233" xr:uid="{00000000-0005-0000-0000-0000A5570000}"/>
    <cellStyle name="Input 5 5 3 3 2 4" xfId="54541" xr:uid="{00000000-0005-0000-0000-0000A6570000}"/>
    <cellStyle name="Input 5 5 3 3 3" xfId="25235" xr:uid="{00000000-0005-0000-0000-0000A7570000}"/>
    <cellStyle name="Input 5 5 3 3 4" xfId="25232" xr:uid="{00000000-0005-0000-0000-0000A8570000}"/>
    <cellStyle name="Input 5 5 3 3 5" xfId="47573" xr:uid="{00000000-0005-0000-0000-0000A9570000}"/>
    <cellStyle name="Input 5 5 3 3 6" xfId="60137" xr:uid="{00000000-0005-0000-0000-0000AA570000}"/>
    <cellStyle name="Input 5 5 3 4" xfId="10681" xr:uid="{00000000-0005-0000-0000-0000AB570000}"/>
    <cellStyle name="Input 5 5 3 4 2" xfId="25237" xr:uid="{00000000-0005-0000-0000-0000AC570000}"/>
    <cellStyle name="Input 5 5 3 4 3" xfId="25236" xr:uid="{00000000-0005-0000-0000-0000AD570000}"/>
    <cellStyle name="Input 5 5 3 4 4" xfId="50186" xr:uid="{00000000-0005-0000-0000-0000AE570000}"/>
    <cellStyle name="Input 5 5 3 5" xfId="25227" xr:uid="{00000000-0005-0000-0000-0000AF570000}"/>
    <cellStyle name="Input 5 5 3 6" xfId="18630" xr:uid="{00000000-0005-0000-0000-0000B0570000}"/>
    <cellStyle name="Input 5 5 4" xfId="4571" xr:uid="{00000000-0005-0000-0000-0000B1570000}"/>
    <cellStyle name="Input 5 5 4 2" xfId="7187" xr:uid="{00000000-0005-0000-0000-0000B2570000}"/>
    <cellStyle name="Input 5 5 4 2 2" xfId="14165" xr:uid="{00000000-0005-0000-0000-0000B3570000}"/>
    <cellStyle name="Input 5 5 4 2 2 2" xfId="25241" xr:uid="{00000000-0005-0000-0000-0000B4570000}"/>
    <cellStyle name="Input 5 5 4 2 2 3" xfId="25240" xr:uid="{00000000-0005-0000-0000-0000B5570000}"/>
    <cellStyle name="Input 5 5 4 2 2 4" xfId="53670" xr:uid="{00000000-0005-0000-0000-0000B6570000}"/>
    <cellStyle name="Input 5 5 4 2 3" xfId="25242" xr:uid="{00000000-0005-0000-0000-0000B7570000}"/>
    <cellStyle name="Input 5 5 4 2 4" xfId="25239" xr:uid="{00000000-0005-0000-0000-0000B8570000}"/>
    <cellStyle name="Input 5 5 4 2 5" xfId="46702" xr:uid="{00000000-0005-0000-0000-0000B9570000}"/>
    <cellStyle name="Input 5 5 4 2 6" xfId="59266" xr:uid="{00000000-0005-0000-0000-0000BA570000}"/>
    <cellStyle name="Input 5 5 4 3" xfId="8938" xr:uid="{00000000-0005-0000-0000-0000BB570000}"/>
    <cellStyle name="Input 5 5 4 3 2" xfId="15907" xr:uid="{00000000-0005-0000-0000-0000BC570000}"/>
    <cellStyle name="Input 5 5 4 3 2 2" xfId="25245" xr:uid="{00000000-0005-0000-0000-0000BD570000}"/>
    <cellStyle name="Input 5 5 4 3 2 3" xfId="25244" xr:uid="{00000000-0005-0000-0000-0000BE570000}"/>
    <cellStyle name="Input 5 5 4 3 2 4" xfId="55412" xr:uid="{00000000-0005-0000-0000-0000BF570000}"/>
    <cellStyle name="Input 5 5 4 3 3" xfId="25246" xr:uid="{00000000-0005-0000-0000-0000C0570000}"/>
    <cellStyle name="Input 5 5 4 3 4" xfId="25243" xr:uid="{00000000-0005-0000-0000-0000C1570000}"/>
    <cellStyle name="Input 5 5 4 3 5" xfId="48444" xr:uid="{00000000-0005-0000-0000-0000C2570000}"/>
    <cellStyle name="Input 5 5 4 3 6" xfId="61008" xr:uid="{00000000-0005-0000-0000-0000C3570000}"/>
    <cellStyle name="Input 5 5 4 4" xfId="11552" xr:uid="{00000000-0005-0000-0000-0000C4570000}"/>
    <cellStyle name="Input 5 5 4 4 2" xfId="25248" xr:uid="{00000000-0005-0000-0000-0000C5570000}"/>
    <cellStyle name="Input 5 5 4 4 3" xfId="25247" xr:uid="{00000000-0005-0000-0000-0000C6570000}"/>
    <cellStyle name="Input 5 5 4 4 4" xfId="51057" xr:uid="{00000000-0005-0000-0000-0000C7570000}"/>
    <cellStyle name="Input 5 5 4 5" xfId="25249" xr:uid="{00000000-0005-0000-0000-0000C8570000}"/>
    <cellStyle name="Input 5 5 4 6" xfId="25238" xr:uid="{00000000-0005-0000-0000-0000C9570000}"/>
    <cellStyle name="Input 5 5 4 7" xfId="44089" xr:uid="{00000000-0005-0000-0000-0000CA570000}"/>
    <cellStyle name="Input 5 5 4 8" xfId="56653" xr:uid="{00000000-0005-0000-0000-0000CB570000}"/>
    <cellStyle name="Input 5 5 5" xfId="5442" xr:uid="{00000000-0005-0000-0000-0000CC570000}"/>
    <cellStyle name="Input 5 5 5 2" xfId="12423" xr:uid="{00000000-0005-0000-0000-0000CD570000}"/>
    <cellStyle name="Input 5 5 5 2 2" xfId="25252" xr:uid="{00000000-0005-0000-0000-0000CE570000}"/>
    <cellStyle name="Input 5 5 5 2 3" xfId="25251" xr:uid="{00000000-0005-0000-0000-0000CF570000}"/>
    <cellStyle name="Input 5 5 5 2 4" xfId="51928" xr:uid="{00000000-0005-0000-0000-0000D0570000}"/>
    <cellStyle name="Input 5 5 5 3" xfId="25253" xr:uid="{00000000-0005-0000-0000-0000D1570000}"/>
    <cellStyle name="Input 5 5 5 4" xfId="25250" xr:uid="{00000000-0005-0000-0000-0000D2570000}"/>
    <cellStyle name="Input 5 5 5 5" xfId="44960" xr:uid="{00000000-0005-0000-0000-0000D3570000}"/>
    <cellStyle name="Input 5 5 5 6" xfId="57524" xr:uid="{00000000-0005-0000-0000-0000D4570000}"/>
    <cellStyle name="Input 5 5 6" xfId="9809" xr:uid="{00000000-0005-0000-0000-0000D5570000}"/>
    <cellStyle name="Input 5 5 6 2" xfId="25255" xr:uid="{00000000-0005-0000-0000-0000D6570000}"/>
    <cellStyle name="Input 5 5 6 3" xfId="25254" xr:uid="{00000000-0005-0000-0000-0000D7570000}"/>
    <cellStyle name="Input 5 5 6 4" xfId="49315" xr:uid="{00000000-0005-0000-0000-0000D8570000}"/>
    <cellStyle name="Input 5 5 7" xfId="25196" xr:uid="{00000000-0005-0000-0000-0000D9570000}"/>
    <cellStyle name="Input 5 5 8" xfId="16788" xr:uid="{00000000-0005-0000-0000-0000DA570000}"/>
    <cellStyle name="Input 5 6" xfId="2094" xr:uid="{00000000-0005-0000-0000-0000DB570000}"/>
    <cellStyle name="Input 5 6 2" xfId="2095" xr:uid="{00000000-0005-0000-0000-0000DC570000}"/>
    <cellStyle name="Input 5 6 2 2" xfId="3696" xr:uid="{00000000-0005-0000-0000-0000DD570000}"/>
    <cellStyle name="Input 5 6 2 2 2" xfId="6319" xr:uid="{00000000-0005-0000-0000-0000DE570000}"/>
    <cellStyle name="Input 5 6 2 2 2 2" xfId="13297" xr:uid="{00000000-0005-0000-0000-0000DF570000}"/>
    <cellStyle name="Input 5 6 2 2 2 2 2" xfId="25261" xr:uid="{00000000-0005-0000-0000-0000E0570000}"/>
    <cellStyle name="Input 5 6 2 2 2 2 3" xfId="25260" xr:uid="{00000000-0005-0000-0000-0000E1570000}"/>
    <cellStyle name="Input 5 6 2 2 2 2 4" xfId="52802" xr:uid="{00000000-0005-0000-0000-0000E2570000}"/>
    <cellStyle name="Input 5 6 2 2 2 3" xfId="25262" xr:uid="{00000000-0005-0000-0000-0000E3570000}"/>
    <cellStyle name="Input 5 6 2 2 2 4" xfId="25259" xr:uid="{00000000-0005-0000-0000-0000E4570000}"/>
    <cellStyle name="Input 5 6 2 2 2 5" xfId="45834" xr:uid="{00000000-0005-0000-0000-0000E5570000}"/>
    <cellStyle name="Input 5 6 2 2 2 6" xfId="58398" xr:uid="{00000000-0005-0000-0000-0000E6570000}"/>
    <cellStyle name="Input 5 6 2 2 3" xfId="8063" xr:uid="{00000000-0005-0000-0000-0000E7570000}"/>
    <cellStyle name="Input 5 6 2 2 3 2" xfId="15039" xr:uid="{00000000-0005-0000-0000-0000E8570000}"/>
    <cellStyle name="Input 5 6 2 2 3 2 2" xfId="25265" xr:uid="{00000000-0005-0000-0000-0000E9570000}"/>
    <cellStyle name="Input 5 6 2 2 3 2 3" xfId="25264" xr:uid="{00000000-0005-0000-0000-0000EA570000}"/>
    <cellStyle name="Input 5 6 2 2 3 2 4" xfId="54544" xr:uid="{00000000-0005-0000-0000-0000EB570000}"/>
    <cellStyle name="Input 5 6 2 2 3 3" xfId="25266" xr:uid="{00000000-0005-0000-0000-0000EC570000}"/>
    <cellStyle name="Input 5 6 2 2 3 4" xfId="25263" xr:uid="{00000000-0005-0000-0000-0000ED570000}"/>
    <cellStyle name="Input 5 6 2 2 3 5" xfId="47576" xr:uid="{00000000-0005-0000-0000-0000EE570000}"/>
    <cellStyle name="Input 5 6 2 2 3 6" xfId="60140" xr:uid="{00000000-0005-0000-0000-0000EF570000}"/>
    <cellStyle name="Input 5 6 2 2 4" xfId="10684" xr:uid="{00000000-0005-0000-0000-0000F0570000}"/>
    <cellStyle name="Input 5 6 2 2 4 2" xfId="25268" xr:uid="{00000000-0005-0000-0000-0000F1570000}"/>
    <cellStyle name="Input 5 6 2 2 4 3" xfId="25267" xr:uid="{00000000-0005-0000-0000-0000F2570000}"/>
    <cellStyle name="Input 5 6 2 2 4 4" xfId="50189" xr:uid="{00000000-0005-0000-0000-0000F3570000}"/>
    <cellStyle name="Input 5 6 2 2 5" xfId="25258" xr:uid="{00000000-0005-0000-0000-0000F4570000}"/>
    <cellStyle name="Input 5 6 2 2 6" xfId="18626" xr:uid="{00000000-0005-0000-0000-0000F5570000}"/>
    <cellStyle name="Input 5 6 2 3" xfId="4574" xr:uid="{00000000-0005-0000-0000-0000F6570000}"/>
    <cellStyle name="Input 5 6 2 3 2" xfId="7190" xr:uid="{00000000-0005-0000-0000-0000F7570000}"/>
    <cellStyle name="Input 5 6 2 3 2 2" xfId="14168" xr:uid="{00000000-0005-0000-0000-0000F8570000}"/>
    <cellStyle name="Input 5 6 2 3 2 2 2" xfId="25272" xr:uid="{00000000-0005-0000-0000-0000F9570000}"/>
    <cellStyle name="Input 5 6 2 3 2 2 3" xfId="25271" xr:uid="{00000000-0005-0000-0000-0000FA570000}"/>
    <cellStyle name="Input 5 6 2 3 2 2 4" xfId="53673" xr:uid="{00000000-0005-0000-0000-0000FB570000}"/>
    <cellStyle name="Input 5 6 2 3 2 3" xfId="25273" xr:uid="{00000000-0005-0000-0000-0000FC570000}"/>
    <cellStyle name="Input 5 6 2 3 2 4" xfId="25270" xr:uid="{00000000-0005-0000-0000-0000FD570000}"/>
    <cellStyle name="Input 5 6 2 3 2 5" xfId="46705" xr:uid="{00000000-0005-0000-0000-0000FE570000}"/>
    <cellStyle name="Input 5 6 2 3 2 6" xfId="59269" xr:uid="{00000000-0005-0000-0000-0000FF570000}"/>
    <cellStyle name="Input 5 6 2 3 3" xfId="8941" xr:uid="{00000000-0005-0000-0000-000000580000}"/>
    <cellStyle name="Input 5 6 2 3 3 2" xfId="15910" xr:uid="{00000000-0005-0000-0000-000001580000}"/>
    <cellStyle name="Input 5 6 2 3 3 2 2" xfId="25276" xr:uid="{00000000-0005-0000-0000-000002580000}"/>
    <cellStyle name="Input 5 6 2 3 3 2 3" xfId="25275" xr:uid="{00000000-0005-0000-0000-000003580000}"/>
    <cellStyle name="Input 5 6 2 3 3 2 4" xfId="55415" xr:uid="{00000000-0005-0000-0000-000004580000}"/>
    <cellStyle name="Input 5 6 2 3 3 3" xfId="25277" xr:uid="{00000000-0005-0000-0000-000005580000}"/>
    <cellStyle name="Input 5 6 2 3 3 4" xfId="25274" xr:uid="{00000000-0005-0000-0000-000006580000}"/>
    <cellStyle name="Input 5 6 2 3 3 5" xfId="48447" xr:uid="{00000000-0005-0000-0000-000007580000}"/>
    <cellStyle name="Input 5 6 2 3 3 6" xfId="61011" xr:uid="{00000000-0005-0000-0000-000008580000}"/>
    <cellStyle name="Input 5 6 2 3 4" xfId="11555" xr:uid="{00000000-0005-0000-0000-000009580000}"/>
    <cellStyle name="Input 5 6 2 3 4 2" xfId="25279" xr:uid="{00000000-0005-0000-0000-00000A580000}"/>
    <cellStyle name="Input 5 6 2 3 4 3" xfId="25278" xr:uid="{00000000-0005-0000-0000-00000B580000}"/>
    <cellStyle name="Input 5 6 2 3 4 4" xfId="51060" xr:uid="{00000000-0005-0000-0000-00000C580000}"/>
    <cellStyle name="Input 5 6 2 3 5" xfId="25280" xr:uid="{00000000-0005-0000-0000-00000D580000}"/>
    <cellStyle name="Input 5 6 2 3 6" xfId="25269" xr:uid="{00000000-0005-0000-0000-00000E580000}"/>
    <cellStyle name="Input 5 6 2 3 7" xfId="44092" xr:uid="{00000000-0005-0000-0000-00000F580000}"/>
    <cellStyle name="Input 5 6 2 3 8" xfId="56656" xr:uid="{00000000-0005-0000-0000-000010580000}"/>
    <cellStyle name="Input 5 6 2 4" xfId="5445" xr:uid="{00000000-0005-0000-0000-000011580000}"/>
    <cellStyle name="Input 5 6 2 4 2" xfId="12426" xr:uid="{00000000-0005-0000-0000-000012580000}"/>
    <cellStyle name="Input 5 6 2 4 2 2" xfId="25283" xr:uid="{00000000-0005-0000-0000-000013580000}"/>
    <cellStyle name="Input 5 6 2 4 2 3" xfId="25282" xr:uid="{00000000-0005-0000-0000-000014580000}"/>
    <cellStyle name="Input 5 6 2 4 2 4" xfId="51931" xr:uid="{00000000-0005-0000-0000-000015580000}"/>
    <cellStyle name="Input 5 6 2 4 3" xfId="25284" xr:uid="{00000000-0005-0000-0000-000016580000}"/>
    <cellStyle name="Input 5 6 2 4 4" xfId="25281" xr:uid="{00000000-0005-0000-0000-000017580000}"/>
    <cellStyle name="Input 5 6 2 4 5" xfId="44963" xr:uid="{00000000-0005-0000-0000-000018580000}"/>
    <cellStyle name="Input 5 6 2 4 6" xfId="57527" xr:uid="{00000000-0005-0000-0000-000019580000}"/>
    <cellStyle name="Input 5 6 2 5" xfId="9812" xr:uid="{00000000-0005-0000-0000-00001A580000}"/>
    <cellStyle name="Input 5 6 2 5 2" xfId="25286" xr:uid="{00000000-0005-0000-0000-00001B580000}"/>
    <cellStyle name="Input 5 6 2 5 3" xfId="25285" xr:uid="{00000000-0005-0000-0000-00001C580000}"/>
    <cellStyle name="Input 5 6 2 5 4" xfId="49318" xr:uid="{00000000-0005-0000-0000-00001D580000}"/>
    <cellStyle name="Input 5 6 2 6" xfId="25257" xr:uid="{00000000-0005-0000-0000-00001E580000}"/>
    <cellStyle name="Input 5 6 2 7" xfId="16791" xr:uid="{00000000-0005-0000-0000-00001F580000}"/>
    <cellStyle name="Input 5 6 3" xfId="3695" xr:uid="{00000000-0005-0000-0000-000020580000}"/>
    <cellStyle name="Input 5 6 3 2" xfId="6318" xr:uid="{00000000-0005-0000-0000-000021580000}"/>
    <cellStyle name="Input 5 6 3 2 2" xfId="13296" xr:uid="{00000000-0005-0000-0000-000022580000}"/>
    <cellStyle name="Input 5 6 3 2 2 2" xfId="25290" xr:uid="{00000000-0005-0000-0000-000023580000}"/>
    <cellStyle name="Input 5 6 3 2 2 3" xfId="25289" xr:uid="{00000000-0005-0000-0000-000024580000}"/>
    <cellStyle name="Input 5 6 3 2 2 4" xfId="52801" xr:uid="{00000000-0005-0000-0000-000025580000}"/>
    <cellStyle name="Input 5 6 3 2 3" xfId="25291" xr:uid="{00000000-0005-0000-0000-000026580000}"/>
    <cellStyle name="Input 5 6 3 2 4" xfId="25288" xr:uid="{00000000-0005-0000-0000-000027580000}"/>
    <cellStyle name="Input 5 6 3 2 5" xfId="45833" xr:uid="{00000000-0005-0000-0000-000028580000}"/>
    <cellStyle name="Input 5 6 3 2 6" xfId="58397" xr:uid="{00000000-0005-0000-0000-000029580000}"/>
    <cellStyle name="Input 5 6 3 3" xfId="8062" xr:uid="{00000000-0005-0000-0000-00002A580000}"/>
    <cellStyle name="Input 5 6 3 3 2" xfId="15038" xr:uid="{00000000-0005-0000-0000-00002B580000}"/>
    <cellStyle name="Input 5 6 3 3 2 2" xfId="25294" xr:uid="{00000000-0005-0000-0000-00002C580000}"/>
    <cellStyle name="Input 5 6 3 3 2 3" xfId="25293" xr:uid="{00000000-0005-0000-0000-00002D580000}"/>
    <cellStyle name="Input 5 6 3 3 2 4" xfId="54543" xr:uid="{00000000-0005-0000-0000-00002E580000}"/>
    <cellStyle name="Input 5 6 3 3 3" xfId="25295" xr:uid="{00000000-0005-0000-0000-00002F580000}"/>
    <cellStyle name="Input 5 6 3 3 4" xfId="25292" xr:uid="{00000000-0005-0000-0000-000030580000}"/>
    <cellStyle name="Input 5 6 3 3 5" xfId="47575" xr:uid="{00000000-0005-0000-0000-000031580000}"/>
    <cellStyle name="Input 5 6 3 3 6" xfId="60139" xr:uid="{00000000-0005-0000-0000-000032580000}"/>
    <cellStyle name="Input 5 6 3 4" xfId="10683" xr:uid="{00000000-0005-0000-0000-000033580000}"/>
    <cellStyle name="Input 5 6 3 4 2" xfId="25297" xr:uid="{00000000-0005-0000-0000-000034580000}"/>
    <cellStyle name="Input 5 6 3 4 3" xfId="25296" xr:uid="{00000000-0005-0000-0000-000035580000}"/>
    <cellStyle name="Input 5 6 3 4 4" xfId="50188" xr:uid="{00000000-0005-0000-0000-000036580000}"/>
    <cellStyle name="Input 5 6 3 5" xfId="25287" xr:uid="{00000000-0005-0000-0000-000037580000}"/>
    <cellStyle name="Input 5 6 3 6" xfId="18625" xr:uid="{00000000-0005-0000-0000-000038580000}"/>
    <cellStyle name="Input 5 6 4" xfId="4573" xr:uid="{00000000-0005-0000-0000-000039580000}"/>
    <cellStyle name="Input 5 6 4 2" xfId="7189" xr:uid="{00000000-0005-0000-0000-00003A580000}"/>
    <cellStyle name="Input 5 6 4 2 2" xfId="14167" xr:uid="{00000000-0005-0000-0000-00003B580000}"/>
    <cellStyle name="Input 5 6 4 2 2 2" xfId="25301" xr:uid="{00000000-0005-0000-0000-00003C580000}"/>
    <cellStyle name="Input 5 6 4 2 2 3" xfId="25300" xr:uid="{00000000-0005-0000-0000-00003D580000}"/>
    <cellStyle name="Input 5 6 4 2 2 4" xfId="53672" xr:uid="{00000000-0005-0000-0000-00003E580000}"/>
    <cellStyle name="Input 5 6 4 2 3" xfId="25302" xr:uid="{00000000-0005-0000-0000-00003F580000}"/>
    <cellStyle name="Input 5 6 4 2 4" xfId="25299" xr:uid="{00000000-0005-0000-0000-000040580000}"/>
    <cellStyle name="Input 5 6 4 2 5" xfId="46704" xr:uid="{00000000-0005-0000-0000-000041580000}"/>
    <cellStyle name="Input 5 6 4 2 6" xfId="59268" xr:uid="{00000000-0005-0000-0000-000042580000}"/>
    <cellStyle name="Input 5 6 4 3" xfId="8940" xr:uid="{00000000-0005-0000-0000-000043580000}"/>
    <cellStyle name="Input 5 6 4 3 2" xfId="15909" xr:uid="{00000000-0005-0000-0000-000044580000}"/>
    <cellStyle name="Input 5 6 4 3 2 2" xfId="25305" xr:uid="{00000000-0005-0000-0000-000045580000}"/>
    <cellStyle name="Input 5 6 4 3 2 3" xfId="25304" xr:uid="{00000000-0005-0000-0000-000046580000}"/>
    <cellStyle name="Input 5 6 4 3 2 4" xfId="55414" xr:uid="{00000000-0005-0000-0000-000047580000}"/>
    <cellStyle name="Input 5 6 4 3 3" xfId="25306" xr:uid="{00000000-0005-0000-0000-000048580000}"/>
    <cellStyle name="Input 5 6 4 3 4" xfId="25303" xr:uid="{00000000-0005-0000-0000-000049580000}"/>
    <cellStyle name="Input 5 6 4 3 5" xfId="48446" xr:uid="{00000000-0005-0000-0000-00004A580000}"/>
    <cellStyle name="Input 5 6 4 3 6" xfId="61010" xr:uid="{00000000-0005-0000-0000-00004B580000}"/>
    <cellStyle name="Input 5 6 4 4" xfId="11554" xr:uid="{00000000-0005-0000-0000-00004C580000}"/>
    <cellStyle name="Input 5 6 4 4 2" xfId="25308" xr:uid="{00000000-0005-0000-0000-00004D580000}"/>
    <cellStyle name="Input 5 6 4 4 3" xfId="25307" xr:uid="{00000000-0005-0000-0000-00004E580000}"/>
    <cellStyle name="Input 5 6 4 4 4" xfId="51059" xr:uid="{00000000-0005-0000-0000-00004F580000}"/>
    <cellStyle name="Input 5 6 4 5" xfId="25309" xr:uid="{00000000-0005-0000-0000-000050580000}"/>
    <cellStyle name="Input 5 6 4 6" xfId="25298" xr:uid="{00000000-0005-0000-0000-000051580000}"/>
    <cellStyle name="Input 5 6 4 7" xfId="44091" xr:uid="{00000000-0005-0000-0000-000052580000}"/>
    <cellStyle name="Input 5 6 4 8" xfId="56655" xr:uid="{00000000-0005-0000-0000-000053580000}"/>
    <cellStyle name="Input 5 6 5" xfId="5444" xr:uid="{00000000-0005-0000-0000-000054580000}"/>
    <cellStyle name="Input 5 6 5 2" xfId="12425" xr:uid="{00000000-0005-0000-0000-000055580000}"/>
    <cellStyle name="Input 5 6 5 2 2" xfId="25312" xr:uid="{00000000-0005-0000-0000-000056580000}"/>
    <cellStyle name="Input 5 6 5 2 3" xfId="25311" xr:uid="{00000000-0005-0000-0000-000057580000}"/>
    <cellStyle name="Input 5 6 5 2 4" xfId="51930" xr:uid="{00000000-0005-0000-0000-000058580000}"/>
    <cellStyle name="Input 5 6 5 3" xfId="25313" xr:uid="{00000000-0005-0000-0000-000059580000}"/>
    <cellStyle name="Input 5 6 5 4" xfId="25310" xr:uid="{00000000-0005-0000-0000-00005A580000}"/>
    <cellStyle name="Input 5 6 5 5" xfId="44962" xr:uid="{00000000-0005-0000-0000-00005B580000}"/>
    <cellStyle name="Input 5 6 5 6" xfId="57526" xr:uid="{00000000-0005-0000-0000-00005C580000}"/>
    <cellStyle name="Input 5 6 6" xfId="9811" xr:uid="{00000000-0005-0000-0000-00005D580000}"/>
    <cellStyle name="Input 5 6 6 2" xfId="25315" xr:uid="{00000000-0005-0000-0000-00005E580000}"/>
    <cellStyle name="Input 5 6 6 3" xfId="25314" xr:uid="{00000000-0005-0000-0000-00005F580000}"/>
    <cellStyle name="Input 5 6 6 4" xfId="49317" xr:uid="{00000000-0005-0000-0000-000060580000}"/>
    <cellStyle name="Input 5 6 7" xfId="25256" xr:uid="{00000000-0005-0000-0000-000061580000}"/>
    <cellStyle name="Input 5 6 8" xfId="16790" xr:uid="{00000000-0005-0000-0000-000062580000}"/>
    <cellStyle name="Input 5 7" xfId="2096" xr:uid="{00000000-0005-0000-0000-000063580000}"/>
    <cellStyle name="Input 5 7 2" xfId="3697" xr:uid="{00000000-0005-0000-0000-000064580000}"/>
    <cellStyle name="Input 5 7 2 2" xfId="6320" xr:uid="{00000000-0005-0000-0000-000065580000}"/>
    <cellStyle name="Input 5 7 2 2 2" xfId="13298" xr:uid="{00000000-0005-0000-0000-000066580000}"/>
    <cellStyle name="Input 5 7 2 2 2 2" xfId="25320" xr:uid="{00000000-0005-0000-0000-000067580000}"/>
    <cellStyle name="Input 5 7 2 2 2 3" xfId="25319" xr:uid="{00000000-0005-0000-0000-000068580000}"/>
    <cellStyle name="Input 5 7 2 2 2 4" xfId="52803" xr:uid="{00000000-0005-0000-0000-000069580000}"/>
    <cellStyle name="Input 5 7 2 2 3" xfId="25321" xr:uid="{00000000-0005-0000-0000-00006A580000}"/>
    <cellStyle name="Input 5 7 2 2 4" xfId="25318" xr:uid="{00000000-0005-0000-0000-00006B580000}"/>
    <cellStyle name="Input 5 7 2 2 5" xfId="45835" xr:uid="{00000000-0005-0000-0000-00006C580000}"/>
    <cellStyle name="Input 5 7 2 2 6" xfId="58399" xr:uid="{00000000-0005-0000-0000-00006D580000}"/>
    <cellStyle name="Input 5 7 2 3" xfId="8064" xr:uid="{00000000-0005-0000-0000-00006E580000}"/>
    <cellStyle name="Input 5 7 2 3 2" xfId="15040" xr:uid="{00000000-0005-0000-0000-00006F580000}"/>
    <cellStyle name="Input 5 7 2 3 2 2" xfId="25324" xr:uid="{00000000-0005-0000-0000-000070580000}"/>
    <cellStyle name="Input 5 7 2 3 2 3" xfId="25323" xr:uid="{00000000-0005-0000-0000-000071580000}"/>
    <cellStyle name="Input 5 7 2 3 2 4" xfId="54545" xr:uid="{00000000-0005-0000-0000-000072580000}"/>
    <cellStyle name="Input 5 7 2 3 3" xfId="25325" xr:uid="{00000000-0005-0000-0000-000073580000}"/>
    <cellStyle name="Input 5 7 2 3 4" xfId="25322" xr:uid="{00000000-0005-0000-0000-000074580000}"/>
    <cellStyle name="Input 5 7 2 3 5" xfId="47577" xr:uid="{00000000-0005-0000-0000-000075580000}"/>
    <cellStyle name="Input 5 7 2 3 6" xfId="60141" xr:uid="{00000000-0005-0000-0000-000076580000}"/>
    <cellStyle name="Input 5 7 2 4" xfId="10685" xr:uid="{00000000-0005-0000-0000-000077580000}"/>
    <cellStyle name="Input 5 7 2 4 2" xfId="25327" xr:uid="{00000000-0005-0000-0000-000078580000}"/>
    <cellStyle name="Input 5 7 2 4 3" xfId="25326" xr:uid="{00000000-0005-0000-0000-000079580000}"/>
    <cellStyle name="Input 5 7 2 4 4" xfId="50190" xr:uid="{00000000-0005-0000-0000-00007A580000}"/>
    <cellStyle name="Input 5 7 2 5" xfId="25317" xr:uid="{00000000-0005-0000-0000-00007B580000}"/>
    <cellStyle name="Input 5 7 2 6" xfId="18627" xr:uid="{00000000-0005-0000-0000-00007C580000}"/>
    <cellStyle name="Input 5 7 3" xfId="4575" xr:uid="{00000000-0005-0000-0000-00007D580000}"/>
    <cellStyle name="Input 5 7 3 2" xfId="7191" xr:uid="{00000000-0005-0000-0000-00007E580000}"/>
    <cellStyle name="Input 5 7 3 2 2" xfId="14169" xr:uid="{00000000-0005-0000-0000-00007F580000}"/>
    <cellStyle name="Input 5 7 3 2 2 2" xfId="25331" xr:uid="{00000000-0005-0000-0000-000080580000}"/>
    <cellStyle name="Input 5 7 3 2 2 3" xfId="25330" xr:uid="{00000000-0005-0000-0000-000081580000}"/>
    <cellStyle name="Input 5 7 3 2 2 4" xfId="53674" xr:uid="{00000000-0005-0000-0000-000082580000}"/>
    <cellStyle name="Input 5 7 3 2 3" xfId="25332" xr:uid="{00000000-0005-0000-0000-000083580000}"/>
    <cellStyle name="Input 5 7 3 2 4" xfId="25329" xr:uid="{00000000-0005-0000-0000-000084580000}"/>
    <cellStyle name="Input 5 7 3 2 5" xfId="46706" xr:uid="{00000000-0005-0000-0000-000085580000}"/>
    <cellStyle name="Input 5 7 3 2 6" xfId="59270" xr:uid="{00000000-0005-0000-0000-000086580000}"/>
    <cellStyle name="Input 5 7 3 3" xfId="8942" xr:uid="{00000000-0005-0000-0000-000087580000}"/>
    <cellStyle name="Input 5 7 3 3 2" xfId="15911" xr:uid="{00000000-0005-0000-0000-000088580000}"/>
    <cellStyle name="Input 5 7 3 3 2 2" xfId="25335" xr:uid="{00000000-0005-0000-0000-000089580000}"/>
    <cellStyle name="Input 5 7 3 3 2 3" xfId="25334" xr:uid="{00000000-0005-0000-0000-00008A580000}"/>
    <cellStyle name="Input 5 7 3 3 2 4" xfId="55416" xr:uid="{00000000-0005-0000-0000-00008B580000}"/>
    <cellStyle name="Input 5 7 3 3 3" xfId="25336" xr:uid="{00000000-0005-0000-0000-00008C580000}"/>
    <cellStyle name="Input 5 7 3 3 4" xfId="25333" xr:uid="{00000000-0005-0000-0000-00008D580000}"/>
    <cellStyle name="Input 5 7 3 3 5" xfId="48448" xr:uid="{00000000-0005-0000-0000-00008E580000}"/>
    <cellStyle name="Input 5 7 3 3 6" xfId="61012" xr:uid="{00000000-0005-0000-0000-00008F580000}"/>
    <cellStyle name="Input 5 7 3 4" xfId="11556" xr:uid="{00000000-0005-0000-0000-000090580000}"/>
    <cellStyle name="Input 5 7 3 4 2" xfId="25338" xr:uid="{00000000-0005-0000-0000-000091580000}"/>
    <cellStyle name="Input 5 7 3 4 3" xfId="25337" xr:uid="{00000000-0005-0000-0000-000092580000}"/>
    <cellStyle name="Input 5 7 3 4 4" xfId="51061" xr:uid="{00000000-0005-0000-0000-000093580000}"/>
    <cellStyle name="Input 5 7 3 5" xfId="25339" xr:uid="{00000000-0005-0000-0000-000094580000}"/>
    <cellStyle name="Input 5 7 3 6" xfId="25328" xr:uid="{00000000-0005-0000-0000-000095580000}"/>
    <cellStyle name="Input 5 7 3 7" xfId="44093" xr:uid="{00000000-0005-0000-0000-000096580000}"/>
    <cellStyle name="Input 5 7 3 8" xfId="56657" xr:uid="{00000000-0005-0000-0000-000097580000}"/>
    <cellStyle name="Input 5 7 4" xfId="5446" xr:uid="{00000000-0005-0000-0000-000098580000}"/>
    <cellStyle name="Input 5 7 4 2" xfId="12427" xr:uid="{00000000-0005-0000-0000-000099580000}"/>
    <cellStyle name="Input 5 7 4 2 2" xfId="25342" xr:uid="{00000000-0005-0000-0000-00009A580000}"/>
    <cellStyle name="Input 5 7 4 2 3" xfId="25341" xr:uid="{00000000-0005-0000-0000-00009B580000}"/>
    <cellStyle name="Input 5 7 4 2 4" xfId="51932" xr:uid="{00000000-0005-0000-0000-00009C580000}"/>
    <cellStyle name="Input 5 7 4 3" xfId="25343" xr:uid="{00000000-0005-0000-0000-00009D580000}"/>
    <cellStyle name="Input 5 7 4 4" xfId="25340" xr:uid="{00000000-0005-0000-0000-00009E580000}"/>
    <cellStyle name="Input 5 7 4 5" xfId="44964" xr:uid="{00000000-0005-0000-0000-00009F580000}"/>
    <cellStyle name="Input 5 7 4 6" xfId="57528" xr:uid="{00000000-0005-0000-0000-0000A0580000}"/>
    <cellStyle name="Input 5 7 5" xfId="9813" xr:uid="{00000000-0005-0000-0000-0000A1580000}"/>
    <cellStyle name="Input 5 7 5 2" xfId="25345" xr:uid="{00000000-0005-0000-0000-0000A2580000}"/>
    <cellStyle name="Input 5 7 5 3" xfId="25344" xr:uid="{00000000-0005-0000-0000-0000A3580000}"/>
    <cellStyle name="Input 5 7 5 4" xfId="49319" xr:uid="{00000000-0005-0000-0000-0000A4580000}"/>
    <cellStyle name="Input 5 7 6" xfId="25316" xr:uid="{00000000-0005-0000-0000-0000A5580000}"/>
    <cellStyle name="Input 5 7 7" xfId="16792" xr:uid="{00000000-0005-0000-0000-0000A6580000}"/>
    <cellStyle name="Input 5 8" xfId="2097" xr:uid="{00000000-0005-0000-0000-0000A7580000}"/>
    <cellStyle name="Input 5 8 2" xfId="3698" xr:uid="{00000000-0005-0000-0000-0000A8580000}"/>
    <cellStyle name="Input 5 8 2 2" xfId="6321" xr:uid="{00000000-0005-0000-0000-0000A9580000}"/>
    <cellStyle name="Input 5 8 2 2 2" xfId="13299" xr:uid="{00000000-0005-0000-0000-0000AA580000}"/>
    <cellStyle name="Input 5 8 2 2 2 2" xfId="25350" xr:uid="{00000000-0005-0000-0000-0000AB580000}"/>
    <cellStyle name="Input 5 8 2 2 2 3" xfId="25349" xr:uid="{00000000-0005-0000-0000-0000AC580000}"/>
    <cellStyle name="Input 5 8 2 2 2 4" xfId="52804" xr:uid="{00000000-0005-0000-0000-0000AD580000}"/>
    <cellStyle name="Input 5 8 2 2 3" xfId="25351" xr:uid="{00000000-0005-0000-0000-0000AE580000}"/>
    <cellStyle name="Input 5 8 2 2 4" xfId="25348" xr:uid="{00000000-0005-0000-0000-0000AF580000}"/>
    <cellStyle name="Input 5 8 2 2 5" xfId="45836" xr:uid="{00000000-0005-0000-0000-0000B0580000}"/>
    <cellStyle name="Input 5 8 2 2 6" xfId="58400" xr:uid="{00000000-0005-0000-0000-0000B1580000}"/>
    <cellStyle name="Input 5 8 2 3" xfId="8065" xr:uid="{00000000-0005-0000-0000-0000B2580000}"/>
    <cellStyle name="Input 5 8 2 3 2" xfId="15041" xr:uid="{00000000-0005-0000-0000-0000B3580000}"/>
    <cellStyle name="Input 5 8 2 3 2 2" xfId="25354" xr:uid="{00000000-0005-0000-0000-0000B4580000}"/>
    <cellStyle name="Input 5 8 2 3 2 3" xfId="25353" xr:uid="{00000000-0005-0000-0000-0000B5580000}"/>
    <cellStyle name="Input 5 8 2 3 2 4" xfId="54546" xr:uid="{00000000-0005-0000-0000-0000B6580000}"/>
    <cellStyle name="Input 5 8 2 3 3" xfId="25355" xr:uid="{00000000-0005-0000-0000-0000B7580000}"/>
    <cellStyle name="Input 5 8 2 3 4" xfId="25352" xr:uid="{00000000-0005-0000-0000-0000B8580000}"/>
    <cellStyle name="Input 5 8 2 3 5" xfId="47578" xr:uid="{00000000-0005-0000-0000-0000B9580000}"/>
    <cellStyle name="Input 5 8 2 3 6" xfId="60142" xr:uid="{00000000-0005-0000-0000-0000BA580000}"/>
    <cellStyle name="Input 5 8 2 4" xfId="10686" xr:uid="{00000000-0005-0000-0000-0000BB580000}"/>
    <cellStyle name="Input 5 8 2 4 2" xfId="25357" xr:uid="{00000000-0005-0000-0000-0000BC580000}"/>
    <cellStyle name="Input 5 8 2 4 3" xfId="25356" xr:uid="{00000000-0005-0000-0000-0000BD580000}"/>
    <cellStyle name="Input 5 8 2 4 4" xfId="50191" xr:uid="{00000000-0005-0000-0000-0000BE580000}"/>
    <cellStyle name="Input 5 8 2 5" xfId="25347" xr:uid="{00000000-0005-0000-0000-0000BF580000}"/>
    <cellStyle name="Input 5 8 2 6" xfId="19046" xr:uid="{00000000-0005-0000-0000-0000C0580000}"/>
    <cellStyle name="Input 5 8 3" xfId="4576" xr:uid="{00000000-0005-0000-0000-0000C1580000}"/>
    <cellStyle name="Input 5 8 3 2" xfId="7192" xr:uid="{00000000-0005-0000-0000-0000C2580000}"/>
    <cellStyle name="Input 5 8 3 2 2" xfId="14170" xr:uid="{00000000-0005-0000-0000-0000C3580000}"/>
    <cellStyle name="Input 5 8 3 2 2 2" xfId="25361" xr:uid="{00000000-0005-0000-0000-0000C4580000}"/>
    <cellStyle name="Input 5 8 3 2 2 3" xfId="25360" xr:uid="{00000000-0005-0000-0000-0000C5580000}"/>
    <cellStyle name="Input 5 8 3 2 2 4" xfId="53675" xr:uid="{00000000-0005-0000-0000-0000C6580000}"/>
    <cellStyle name="Input 5 8 3 2 3" xfId="25362" xr:uid="{00000000-0005-0000-0000-0000C7580000}"/>
    <cellStyle name="Input 5 8 3 2 4" xfId="25359" xr:uid="{00000000-0005-0000-0000-0000C8580000}"/>
    <cellStyle name="Input 5 8 3 2 5" xfId="46707" xr:uid="{00000000-0005-0000-0000-0000C9580000}"/>
    <cellStyle name="Input 5 8 3 2 6" xfId="59271" xr:uid="{00000000-0005-0000-0000-0000CA580000}"/>
    <cellStyle name="Input 5 8 3 3" xfId="8943" xr:uid="{00000000-0005-0000-0000-0000CB580000}"/>
    <cellStyle name="Input 5 8 3 3 2" xfId="15912" xr:uid="{00000000-0005-0000-0000-0000CC580000}"/>
    <cellStyle name="Input 5 8 3 3 2 2" xfId="25365" xr:uid="{00000000-0005-0000-0000-0000CD580000}"/>
    <cellStyle name="Input 5 8 3 3 2 3" xfId="25364" xr:uid="{00000000-0005-0000-0000-0000CE580000}"/>
    <cellStyle name="Input 5 8 3 3 2 4" xfId="55417" xr:uid="{00000000-0005-0000-0000-0000CF580000}"/>
    <cellStyle name="Input 5 8 3 3 3" xfId="25366" xr:uid="{00000000-0005-0000-0000-0000D0580000}"/>
    <cellStyle name="Input 5 8 3 3 4" xfId="25363" xr:uid="{00000000-0005-0000-0000-0000D1580000}"/>
    <cellStyle name="Input 5 8 3 3 5" xfId="48449" xr:uid="{00000000-0005-0000-0000-0000D2580000}"/>
    <cellStyle name="Input 5 8 3 3 6" xfId="61013" xr:uid="{00000000-0005-0000-0000-0000D3580000}"/>
    <cellStyle name="Input 5 8 3 4" xfId="11557" xr:uid="{00000000-0005-0000-0000-0000D4580000}"/>
    <cellStyle name="Input 5 8 3 4 2" xfId="25368" xr:uid="{00000000-0005-0000-0000-0000D5580000}"/>
    <cellStyle name="Input 5 8 3 4 3" xfId="25367" xr:uid="{00000000-0005-0000-0000-0000D6580000}"/>
    <cellStyle name="Input 5 8 3 4 4" xfId="51062" xr:uid="{00000000-0005-0000-0000-0000D7580000}"/>
    <cellStyle name="Input 5 8 3 5" xfId="25369" xr:uid="{00000000-0005-0000-0000-0000D8580000}"/>
    <cellStyle name="Input 5 8 3 6" xfId="25358" xr:uid="{00000000-0005-0000-0000-0000D9580000}"/>
    <cellStyle name="Input 5 8 3 7" xfId="44094" xr:uid="{00000000-0005-0000-0000-0000DA580000}"/>
    <cellStyle name="Input 5 8 3 8" xfId="56658" xr:uid="{00000000-0005-0000-0000-0000DB580000}"/>
    <cellStyle name="Input 5 8 4" xfId="5447" xr:uid="{00000000-0005-0000-0000-0000DC580000}"/>
    <cellStyle name="Input 5 8 4 2" xfId="12428" xr:uid="{00000000-0005-0000-0000-0000DD580000}"/>
    <cellStyle name="Input 5 8 4 2 2" xfId="25372" xr:uid="{00000000-0005-0000-0000-0000DE580000}"/>
    <cellStyle name="Input 5 8 4 2 3" xfId="25371" xr:uid="{00000000-0005-0000-0000-0000DF580000}"/>
    <cellStyle name="Input 5 8 4 2 4" xfId="51933" xr:uid="{00000000-0005-0000-0000-0000E0580000}"/>
    <cellStyle name="Input 5 8 4 3" xfId="25373" xr:uid="{00000000-0005-0000-0000-0000E1580000}"/>
    <cellStyle name="Input 5 8 4 4" xfId="25370" xr:uid="{00000000-0005-0000-0000-0000E2580000}"/>
    <cellStyle name="Input 5 8 4 5" xfId="44965" xr:uid="{00000000-0005-0000-0000-0000E3580000}"/>
    <cellStyle name="Input 5 8 4 6" xfId="57529" xr:uid="{00000000-0005-0000-0000-0000E4580000}"/>
    <cellStyle name="Input 5 8 5" xfId="9814" xr:uid="{00000000-0005-0000-0000-0000E5580000}"/>
    <cellStyle name="Input 5 8 5 2" xfId="25375" xr:uid="{00000000-0005-0000-0000-0000E6580000}"/>
    <cellStyle name="Input 5 8 5 3" xfId="25374" xr:uid="{00000000-0005-0000-0000-0000E7580000}"/>
    <cellStyle name="Input 5 8 5 4" xfId="49320" xr:uid="{00000000-0005-0000-0000-0000E8580000}"/>
    <cellStyle name="Input 5 8 6" xfId="25346" xr:uid="{00000000-0005-0000-0000-0000E9580000}"/>
    <cellStyle name="Input 5 8 7" xfId="16793" xr:uid="{00000000-0005-0000-0000-0000EA580000}"/>
    <cellStyle name="Input 5 9" xfId="2098" xr:uid="{00000000-0005-0000-0000-0000EB580000}"/>
    <cellStyle name="Input 5 9 2" xfId="3699" xr:uid="{00000000-0005-0000-0000-0000EC580000}"/>
    <cellStyle name="Input 5 9 2 2" xfId="6322" xr:uid="{00000000-0005-0000-0000-0000ED580000}"/>
    <cellStyle name="Input 5 9 2 2 2" xfId="13300" xr:uid="{00000000-0005-0000-0000-0000EE580000}"/>
    <cellStyle name="Input 5 9 2 2 2 2" xfId="25380" xr:uid="{00000000-0005-0000-0000-0000EF580000}"/>
    <cellStyle name="Input 5 9 2 2 2 3" xfId="25379" xr:uid="{00000000-0005-0000-0000-0000F0580000}"/>
    <cellStyle name="Input 5 9 2 2 2 4" xfId="52805" xr:uid="{00000000-0005-0000-0000-0000F1580000}"/>
    <cellStyle name="Input 5 9 2 2 3" xfId="25381" xr:uid="{00000000-0005-0000-0000-0000F2580000}"/>
    <cellStyle name="Input 5 9 2 2 4" xfId="25378" xr:uid="{00000000-0005-0000-0000-0000F3580000}"/>
    <cellStyle name="Input 5 9 2 2 5" xfId="45837" xr:uid="{00000000-0005-0000-0000-0000F4580000}"/>
    <cellStyle name="Input 5 9 2 2 6" xfId="58401" xr:uid="{00000000-0005-0000-0000-0000F5580000}"/>
    <cellStyle name="Input 5 9 2 3" xfId="8066" xr:uid="{00000000-0005-0000-0000-0000F6580000}"/>
    <cellStyle name="Input 5 9 2 3 2" xfId="15042" xr:uid="{00000000-0005-0000-0000-0000F7580000}"/>
    <cellStyle name="Input 5 9 2 3 2 2" xfId="25384" xr:uid="{00000000-0005-0000-0000-0000F8580000}"/>
    <cellStyle name="Input 5 9 2 3 2 3" xfId="25383" xr:uid="{00000000-0005-0000-0000-0000F9580000}"/>
    <cellStyle name="Input 5 9 2 3 2 4" xfId="54547" xr:uid="{00000000-0005-0000-0000-0000FA580000}"/>
    <cellStyle name="Input 5 9 2 3 3" xfId="25385" xr:uid="{00000000-0005-0000-0000-0000FB580000}"/>
    <cellStyle name="Input 5 9 2 3 4" xfId="25382" xr:uid="{00000000-0005-0000-0000-0000FC580000}"/>
    <cellStyle name="Input 5 9 2 3 5" xfId="47579" xr:uid="{00000000-0005-0000-0000-0000FD580000}"/>
    <cellStyle name="Input 5 9 2 3 6" xfId="60143" xr:uid="{00000000-0005-0000-0000-0000FE580000}"/>
    <cellStyle name="Input 5 9 2 4" xfId="10687" xr:uid="{00000000-0005-0000-0000-0000FF580000}"/>
    <cellStyle name="Input 5 9 2 4 2" xfId="25387" xr:uid="{00000000-0005-0000-0000-000000590000}"/>
    <cellStyle name="Input 5 9 2 4 3" xfId="25386" xr:uid="{00000000-0005-0000-0000-000001590000}"/>
    <cellStyle name="Input 5 9 2 4 4" xfId="50192" xr:uid="{00000000-0005-0000-0000-000002590000}"/>
    <cellStyle name="Input 5 9 2 5" xfId="25377" xr:uid="{00000000-0005-0000-0000-000003590000}"/>
    <cellStyle name="Input 5 9 2 6" xfId="19047" xr:uid="{00000000-0005-0000-0000-000004590000}"/>
    <cellStyle name="Input 5 9 3" xfId="4577" xr:uid="{00000000-0005-0000-0000-000005590000}"/>
    <cellStyle name="Input 5 9 3 2" xfId="7193" xr:uid="{00000000-0005-0000-0000-000006590000}"/>
    <cellStyle name="Input 5 9 3 2 2" xfId="14171" xr:uid="{00000000-0005-0000-0000-000007590000}"/>
    <cellStyle name="Input 5 9 3 2 2 2" xfId="25391" xr:uid="{00000000-0005-0000-0000-000008590000}"/>
    <cellStyle name="Input 5 9 3 2 2 3" xfId="25390" xr:uid="{00000000-0005-0000-0000-000009590000}"/>
    <cellStyle name="Input 5 9 3 2 2 4" xfId="53676" xr:uid="{00000000-0005-0000-0000-00000A590000}"/>
    <cellStyle name="Input 5 9 3 2 3" xfId="25392" xr:uid="{00000000-0005-0000-0000-00000B590000}"/>
    <cellStyle name="Input 5 9 3 2 4" xfId="25389" xr:uid="{00000000-0005-0000-0000-00000C590000}"/>
    <cellStyle name="Input 5 9 3 2 5" xfId="46708" xr:uid="{00000000-0005-0000-0000-00000D590000}"/>
    <cellStyle name="Input 5 9 3 2 6" xfId="59272" xr:uid="{00000000-0005-0000-0000-00000E590000}"/>
    <cellStyle name="Input 5 9 3 3" xfId="8944" xr:uid="{00000000-0005-0000-0000-00000F590000}"/>
    <cellStyle name="Input 5 9 3 3 2" xfId="15913" xr:uid="{00000000-0005-0000-0000-000010590000}"/>
    <cellStyle name="Input 5 9 3 3 2 2" xfId="25395" xr:uid="{00000000-0005-0000-0000-000011590000}"/>
    <cellStyle name="Input 5 9 3 3 2 3" xfId="25394" xr:uid="{00000000-0005-0000-0000-000012590000}"/>
    <cellStyle name="Input 5 9 3 3 2 4" xfId="55418" xr:uid="{00000000-0005-0000-0000-000013590000}"/>
    <cellStyle name="Input 5 9 3 3 3" xfId="25396" xr:uid="{00000000-0005-0000-0000-000014590000}"/>
    <cellStyle name="Input 5 9 3 3 4" xfId="25393" xr:uid="{00000000-0005-0000-0000-000015590000}"/>
    <cellStyle name="Input 5 9 3 3 5" xfId="48450" xr:uid="{00000000-0005-0000-0000-000016590000}"/>
    <cellStyle name="Input 5 9 3 3 6" xfId="61014" xr:uid="{00000000-0005-0000-0000-000017590000}"/>
    <cellStyle name="Input 5 9 3 4" xfId="11558" xr:uid="{00000000-0005-0000-0000-000018590000}"/>
    <cellStyle name="Input 5 9 3 4 2" xfId="25398" xr:uid="{00000000-0005-0000-0000-000019590000}"/>
    <cellStyle name="Input 5 9 3 4 3" xfId="25397" xr:uid="{00000000-0005-0000-0000-00001A590000}"/>
    <cellStyle name="Input 5 9 3 4 4" xfId="51063" xr:uid="{00000000-0005-0000-0000-00001B590000}"/>
    <cellStyle name="Input 5 9 3 5" xfId="25399" xr:uid="{00000000-0005-0000-0000-00001C590000}"/>
    <cellStyle name="Input 5 9 3 6" xfId="25388" xr:uid="{00000000-0005-0000-0000-00001D590000}"/>
    <cellStyle name="Input 5 9 3 7" xfId="44095" xr:uid="{00000000-0005-0000-0000-00001E590000}"/>
    <cellStyle name="Input 5 9 3 8" xfId="56659" xr:uid="{00000000-0005-0000-0000-00001F590000}"/>
    <cellStyle name="Input 5 9 4" xfId="5448" xr:uid="{00000000-0005-0000-0000-000020590000}"/>
    <cellStyle name="Input 5 9 4 2" xfId="12429" xr:uid="{00000000-0005-0000-0000-000021590000}"/>
    <cellStyle name="Input 5 9 4 2 2" xfId="25402" xr:uid="{00000000-0005-0000-0000-000022590000}"/>
    <cellStyle name="Input 5 9 4 2 3" xfId="25401" xr:uid="{00000000-0005-0000-0000-000023590000}"/>
    <cellStyle name="Input 5 9 4 2 4" xfId="51934" xr:uid="{00000000-0005-0000-0000-000024590000}"/>
    <cellStyle name="Input 5 9 4 3" xfId="25403" xr:uid="{00000000-0005-0000-0000-000025590000}"/>
    <cellStyle name="Input 5 9 4 4" xfId="25400" xr:uid="{00000000-0005-0000-0000-000026590000}"/>
    <cellStyle name="Input 5 9 4 5" xfId="44966" xr:uid="{00000000-0005-0000-0000-000027590000}"/>
    <cellStyle name="Input 5 9 4 6" xfId="57530" xr:uid="{00000000-0005-0000-0000-000028590000}"/>
    <cellStyle name="Input 5 9 5" xfId="9815" xr:uid="{00000000-0005-0000-0000-000029590000}"/>
    <cellStyle name="Input 5 9 5 2" xfId="25405" xr:uid="{00000000-0005-0000-0000-00002A590000}"/>
    <cellStyle name="Input 5 9 5 3" xfId="25404" xr:uid="{00000000-0005-0000-0000-00002B590000}"/>
    <cellStyle name="Input 5 9 5 4" xfId="49321" xr:uid="{00000000-0005-0000-0000-00002C590000}"/>
    <cellStyle name="Input 5 9 6" xfId="25376" xr:uid="{00000000-0005-0000-0000-00002D590000}"/>
    <cellStyle name="Input 5 9 7" xfId="16794" xr:uid="{00000000-0005-0000-0000-00002E590000}"/>
    <cellStyle name="Input 6" xfId="2099" xr:uid="{00000000-0005-0000-0000-00002F590000}"/>
    <cellStyle name="Input 6 10" xfId="2100" xr:uid="{00000000-0005-0000-0000-000030590000}"/>
    <cellStyle name="Input 6 10 2" xfId="3701" xr:uid="{00000000-0005-0000-0000-000031590000}"/>
    <cellStyle name="Input 6 10 2 2" xfId="6324" xr:uid="{00000000-0005-0000-0000-000032590000}"/>
    <cellStyle name="Input 6 10 2 2 2" xfId="13302" xr:uid="{00000000-0005-0000-0000-000033590000}"/>
    <cellStyle name="Input 6 10 2 2 2 2" xfId="25411" xr:uid="{00000000-0005-0000-0000-000034590000}"/>
    <cellStyle name="Input 6 10 2 2 2 3" xfId="25410" xr:uid="{00000000-0005-0000-0000-000035590000}"/>
    <cellStyle name="Input 6 10 2 2 2 4" xfId="52807" xr:uid="{00000000-0005-0000-0000-000036590000}"/>
    <cellStyle name="Input 6 10 2 2 3" xfId="25412" xr:uid="{00000000-0005-0000-0000-000037590000}"/>
    <cellStyle name="Input 6 10 2 2 4" xfId="25409" xr:uid="{00000000-0005-0000-0000-000038590000}"/>
    <cellStyle name="Input 6 10 2 2 5" xfId="45839" xr:uid="{00000000-0005-0000-0000-000039590000}"/>
    <cellStyle name="Input 6 10 2 2 6" xfId="58403" xr:uid="{00000000-0005-0000-0000-00003A590000}"/>
    <cellStyle name="Input 6 10 2 3" xfId="8068" xr:uid="{00000000-0005-0000-0000-00003B590000}"/>
    <cellStyle name="Input 6 10 2 3 2" xfId="15044" xr:uid="{00000000-0005-0000-0000-00003C590000}"/>
    <cellStyle name="Input 6 10 2 3 2 2" xfId="25415" xr:uid="{00000000-0005-0000-0000-00003D590000}"/>
    <cellStyle name="Input 6 10 2 3 2 3" xfId="25414" xr:uid="{00000000-0005-0000-0000-00003E590000}"/>
    <cellStyle name="Input 6 10 2 3 2 4" xfId="54549" xr:uid="{00000000-0005-0000-0000-00003F590000}"/>
    <cellStyle name="Input 6 10 2 3 3" xfId="25416" xr:uid="{00000000-0005-0000-0000-000040590000}"/>
    <cellStyle name="Input 6 10 2 3 4" xfId="25413" xr:uid="{00000000-0005-0000-0000-000041590000}"/>
    <cellStyle name="Input 6 10 2 3 5" xfId="47581" xr:uid="{00000000-0005-0000-0000-000042590000}"/>
    <cellStyle name="Input 6 10 2 3 6" xfId="60145" xr:uid="{00000000-0005-0000-0000-000043590000}"/>
    <cellStyle name="Input 6 10 2 4" xfId="10689" xr:uid="{00000000-0005-0000-0000-000044590000}"/>
    <cellStyle name="Input 6 10 2 4 2" xfId="25418" xr:uid="{00000000-0005-0000-0000-000045590000}"/>
    <cellStyle name="Input 6 10 2 4 3" xfId="25417" xr:uid="{00000000-0005-0000-0000-000046590000}"/>
    <cellStyle name="Input 6 10 2 4 4" xfId="50194" xr:uid="{00000000-0005-0000-0000-000047590000}"/>
    <cellStyle name="Input 6 10 2 5" xfId="25408" xr:uid="{00000000-0005-0000-0000-000048590000}"/>
    <cellStyle name="Input 6 10 2 6" xfId="18631" xr:uid="{00000000-0005-0000-0000-000049590000}"/>
    <cellStyle name="Input 6 10 3" xfId="4579" xr:uid="{00000000-0005-0000-0000-00004A590000}"/>
    <cellStyle name="Input 6 10 3 2" xfId="7195" xr:uid="{00000000-0005-0000-0000-00004B590000}"/>
    <cellStyle name="Input 6 10 3 2 2" xfId="14173" xr:uid="{00000000-0005-0000-0000-00004C590000}"/>
    <cellStyle name="Input 6 10 3 2 2 2" xfId="25422" xr:uid="{00000000-0005-0000-0000-00004D590000}"/>
    <cellStyle name="Input 6 10 3 2 2 3" xfId="25421" xr:uid="{00000000-0005-0000-0000-00004E590000}"/>
    <cellStyle name="Input 6 10 3 2 2 4" xfId="53678" xr:uid="{00000000-0005-0000-0000-00004F590000}"/>
    <cellStyle name="Input 6 10 3 2 3" xfId="25423" xr:uid="{00000000-0005-0000-0000-000050590000}"/>
    <cellStyle name="Input 6 10 3 2 4" xfId="25420" xr:uid="{00000000-0005-0000-0000-000051590000}"/>
    <cellStyle name="Input 6 10 3 2 5" xfId="46710" xr:uid="{00000000-0005-0000-0000-000052590000}"/>
    <cellStyle name="Input 6 10 3 2 6" xfId="59274" xr:uid="{00000000-0005-0000-0000-000053590000}"/>
    <cellStyle name="Input 6 10 3 3" xfId="8946" xr:uid="{00000000-0005-0000-0000-000054590000}"/>
    <cellStyle name="Input 6 10 3 3 2" xfId="15915" xr:uid="{00000000-0005-0000-0000-000055590000}"/>
    <cellStyle name="Input 6 10 3 3 2 2" xfId="25426" xr:uid="{00000000-0005-0000-0000-000056590000}"/>
    <cellStyle name="Input 6 10 3 3 2 3" xfId="25425" xr:uid="{00000000-0005-0000-0000-000057590000}"/>
    <cellStyle name="Input 6 10 3 3 2 4" xfId="55420" xr:uid="{00000000-0005-0000-0000-000058590000}"/>
    <cellStyle name="Input 6 10 3 3 3" xfId="25427" xr:uid="{00000000-0005-0000-0000-000059590000}"/>
    <cellStyle name="Input 6 10 3 3 4" xfId="25424" xr:uid="{00000000-0005-0000-0000-00005A590000}"/>
    <cellStyle name="Input 6 10 3 3 5" xfId="48452" xr:uid="{00000000-0005-0000-0000-00005B590000}"/>
    <cellStyle name="Input 6 10 3 3 6" xfId="61016" xr:uid="{00000000-0005-0000-0000-00005C590000}"/>
    <cellStyle name="Input 6 10 3 4" xfId="11560" xr:uid="{00000000-0005-0000-0000-00005D590000}"/>
    <cellStyle name="Input 6 10 3 4 2" xfId="25429" xr:uid="{00000000-0005-0000-0000-00005E590000}"/>
    <cellStyle name="Input 6 10 3 4 3" xfId="25428" xr:uid="{00000000-0005-0000-0000-00005F590000}"/>
    <cellStyle name="Input 6 10 3 4 4" xfId="51065" xr:uid="{00000000-0005-0000-0000-000060590000}"/>
    <cellStyle name="Input 6 10 3 5" xfId="25430" xr:uid="{00000000-0005-0000-0000-000061590000}"/>
    <cellStyle name="Input 6 10 3 6" xfId="25419" xr:uid="{00000000-0005-0000-0000-000062590000}"/>
    <cellStyle name="Input 6 10 3 7" xfId="44097" xr:uid="{00000000-0005-0000-0000-000063590000}"/>
    <cellStyle name="Input 6 10 3 8" xfId="56661" xr:uid="{00000000-0005-0000-0000-000064590000}"/>
    <cellStyle name="Input 6 10 4" xfId="5450" xr:uid="{00000000-0005-0000-0000-000065590000}"/>
    <cellStyle name="Input 6 10 4 2" xfId="12431" xr:uid="{00000000-0005-0000-0000-000066590000}"/>
    <cellStyle name="Input 6 10 4 2 2" xfId="25433" xr:uid="{00000000-0005-0000-0000-000067590000}"/>
    <cellStyle name="Input 6 10 4 2 3" xfId="25432" xr:uid="{00000000-0005-0000-0000-000068590000}"/>
    <cellStyle name="Input 6 10 4 2 4" xfId="51936" xr:uid="{00000000-0005-0000-0000-000069590000}"/>
    <cellStyle name="Input 6 10 4 3" xfId="25434" xr:uid="{00000000-0005-0000-0000-00006A590000}"/>
    <cellStyle name="Input 6 10 4 4" xfId="25431" xr:uid="{00000000-0005-0000-0000-00006B590000}"/>
    <cellStyle name="Input 6 10 4 5" xfId="44968" xr:uid="{00000000-0005-0000-0000-00006C590000}"/>
    <cellStyle name="Input 6 10 4 6" xfId="57532" xr:uid="{00000000-0005-0000-0000-00006D590000}"/>
    <cellStyle name="Input 6 10 5" xfId="9817" xr:uid="{00000000-0005-0000-0000-00006E590000}"/>
    <cellStyle name="Input 6 10 5 2" xfId="25436" xr:uid="{00000000-0005-0000-0000-00006F590000}"/>
    <cellStyle name="Input 6 10 5 3" xfId="25435" xr:uid="{00000000-0005-0000-0000-000070590000}"/>
    <cellStyle name="Input 6 10 5 4" xfId="49323" xr:uid="{00000000-0005-0000-0000-000071590000}"/>
    <cellStyle name="Input 6 10 6" xfId="25407" xr:uid="{00000000-0005-0000-0000-000072590000}"/>
    <cellStyle name="Input 6 10 7" xfId="16796" xr:uid="{00000000-0005-0000-0000-000073590000}"/>
    <cellStyle name="Input 6 11" xfId="3700" xr:uid="{00000000-0005-0000-0000-000074590000}"/>
    <cellStyle name="Input 6 11 2" xfId="6323" xr:uid="{00000000-0005-0000-0000-000075590000}"/>
    <cellStyle name="Input 6 11 2 2" xfId="13301" xr:uid="{00000000-0005-0000-0000-000076590000}"/>
    <cellStyle name="Input 6 11 2 2 2" xfId="25440" xr:uid="{00000000-0005-0000-0000-000077590000}"/>
    <cellStyle name="Input 6 11 2 2 3" xfId="25439" xr:uid="{00000000-0005-0000-0000-000078590000}"/>
    <cellStyle name="Input 6 11 2 2 4" xfId="52806" xr:uid="{00000000-0005-0000-0000-000079590000}"/>
    <cellStyle name="Input 6 11 2 3" xfId="25441" xr:uid="{00000000-0005-0000-0000-00007A590000}"/>
    <cellStyle name="Input 6 11 2 4" xfId="25438" xr:uid="{00000000-0005-0000-0000-00007B590000}"/>
    <cellStyle name="Input 6 11 2 5" xfId="45838" xr:uid="{00000000-0005-0000-0000-00007C590000}"/>
    <cellStyle name="Input 6 11 2 6" xfId="58402" xr:uid="{00000000-0005-0000-0000-00007D590000}"/>
    <cellStyle name="Input 6 11 3" xfId="8067" xr:uid="{00000000-0005-0000-0000-00007E590000}"/>
    <cellStyle name="Input 6 11 3 2" xfId="15043" xr:uid="{00000000-0005-0000-0000-00007F590000}"/>
    <cellStyle name="Input 6 11 3 2 2" xfId="25444" xr:uid="{00000000-0005-0000-0000-000080590000}"/>
    <cellStyle name="Input 6 11 3 2 3" xfId="25443" xr:uid="{00000000-0005-0000-0000-000081590000}"/>
    <cellStyle name="Input 6 11 3 2 4" xfId="54548" xr:uid="{00000000-0005-0000-0000-000082590000}"/>
    <cellStyle name="Input 6 11 3 3" xfId="25445" xr:uid="{00000000-0005-0000-0000-000083590000}"/>
    <cellStyle name="Input 6 11 3 4" xfId="25442" xr:uid="{00000000-0005-0000-0000-000084590000}"/>
    <cellStyle name="Input 6 11 3 5" xfId="47580" xr:uid="{00000000-0005-0000-0000-000085590000}"/>
    <cellStyle name="Input 6 11 3 6" xfId="60144" xr:uid="{00000000-0005-0000-0000-000086590000}"/>
    <cellStyle name="Input 6 11 4" xfId="10688" xr:uid="{00000000-0005-0000-0000-000087590000}"/>
    <cellStyle name="Input 6 11 4 2" xfId="25447" xr:uid="{00000000-0005-0000-0000-000088590000}"/>
    <cellStyle name="Input 6 11 4 3" xfId="25446" xr:uid="{00000000-0005-0000-0000-000089590000}"/>
    <cellStyle name="Input 6 11 4 4" xfId="50193" xr:uid="{00000000-0005-0000-0000-00008A590000}"/>
    <cellStyle name="Input 6 11 5" xfId="25437" xr:uid="{00000000-0005-0000-0000-00008B590000}"/>
    <cellStyle name="Input 6 11 6" xfId="19105" xr:uid="{00000000-0005-0000-0000-00008C590000}"/>
    <cellStyle name="Input 6 12" xfId="4578" xr:uid="{00000000-0005-0000-0000-00008D590000}"/>
    <cellStyle name="Input 6 12 2" xfId="7194" xr:uid="{00000000-0005-0000-0000-00008E590000}"/>
    <cellStyle name="Input 6 12 2 2" xfId="14172" xr:uid="{00000000-0005-0000-0000-00008F590000}"/>
    <cellStyle name="Input 6 12 2 2 2" xfId="25451" xr:uid="{00000000-0005-0000-0000-000090590000}"/>
    <cellStyle name="Input 6 12 2 2 3" xfId="25450" xr:uid="{00000000-0005-0000-0000-000091590000}"/>
    <cellStyle name="Input 6 12 2 2 4" xfId="53677" xr:uid="{00000000-0005-0000-0000-000092590000}"/>
    <cellStyle name="Input 6 12 2 3" xfId="25452" xr:uid="{00000000-0005-0000-0000-000093590000}"/>
    <cellStyle name="Input 6 12 2 4" xfId="25449" xr:uid="{00000000-0005-0000-0000-000094590000}"/>
    <cellStyle name="Input 6 12 2 5" xfId="46709" xr:uid="{00000000-0005-0000-0000-000095590000}"/>
    <cellStyle name="Input 6 12 2 6" xfId="59273" xr:uid="{00000000-0005-0000-0000-000096590000}"/>
    <cellStyle name="Input 6 12 3" xfId="8945" xr:uid="{00000000-0005-0000-0000-000097590000}"/>
    <cellStyle name="Input 6 12 3 2" xfId="15914" xr:uid="{00000000-0005-0000-0000-000098590000}"/>
    <cellStyle name="Input 6 12 3 2 2" xfId="25455" xr:uid="{00000000-0005-0000-0000-000099590000}"/>
    <cellStyle name="Input 6 12 3 2 3" xfId="25454" xr:uid="{00000000-0005-0000-0000-00009A590000}"/>
    <cellStyle name="Input 6 12 3 2 4" xfId="55419" xr:uid="{00000000-0005-0000-0000-00009B590000}"/>
    <cellStyle name="Input 6 12 3 3" xfId="25456" xr:uid="{00000000-0005-0000-0000-00009C590000}"/>
    <cellStyle name="Input 6 12 3 4" xfId="25453" xr:uid="{00000000-0005-0000-0000-00009D590000}"/>
    <cellStyle name="Input 6 12 3 5" xfId="48451" xr:uid="{00000000-0005-0000-0000-00009E590000}"/>
    <cellStyle name="Input 6 12 3 6" xfId="61015" xr:uid="{00000000-0005-0000-0000-00009F590000}"/>
    <cellStyle name="Input 6 12 4" xfId="11559" xr:uid="{00000000-0005-0000-0000-0000A0590000}"/>
    <cellStyle name="Input 6 12 4 2" xfId="25458" xr:uid="{00000000-0005-0000-0000-0000A1590000}"/>
    <cellStyle name="Input 6 12 4 3" xfId="25457" xr:uid="{00000000-0005-0000-0000-0000A2590000}"/>
    <cellStyle name="Input 6 12 4 4" xfId="51064" xr:uid="{00000000-0005-0000-0000-0000A3590000}"/>
    <cellStyle name="Input 6 12 5" xfId="25459" xr:uid="{00000000-0005-0000-0000-0000A4590000}"/>
    <cellStyle name="Input 6 12 6" xfId="25448" xr:uid="{00000000-0005-0000-0000-0000A5590000}"/>
    <cellStyle name="Input 6 12 7" xfId="44096" xr:uid="{00000000-0005-0000-0000-0000A6590000}"/>
    <cellStyle name="Input 6 12 8" xfId="56660" xr:uid="{00000000-0005-0000-0000-0000A7590000}"/>
    <cellStyle name="Input 6 13" xfId="5449" xr:uid="{00000000-0005-0000-0000-0000A8590000}"/>
    <cellStyle name="Input 6 13 2" xfId="12430" xr:uid="{00000000-0005-0000-0000-0000A9590000}"/>
    <cellStyle name="Input 6 13 2 2" xfId="25462" xr:uid="{00000000-0005-0000-0000-0000AA590000}"/>
    <cellStyle name="Input 6 13 2 3" xfId="25461" xr:uid="{00000000-0005-0000-0000-0000AB590000}"/>
    <cellStyle name="Input 6 13 2 4" xfId="51935" xr:uid="{00000000-0005-0000-0000-0000AC590000}"/>
    <cellStyle name="Input 6 13 3" xfId="25463" xr:uid="{00000000-0005-0000-0000-0000AD590000}"/>
    <cellStyle name="Input 6 13 4" xfId="25460" xr:uid="{00000000-0005-0000-0000-0000AE590000}"/>
    <cellStyle name="Input 6 13 5" xfId="44967" xr:uid="{00000000-0005-0000-0000-0000AF590000}"/>
    <cellStyle name="Input 6 13 6" xfId="57531" xr:uid="{00000000-0005-0000-0000-0000B0590000}"/>
    <cellStyle name="Input 6 14" xfId="9816" xr:uid="{00000000-0005-0000-0000-0000B1590000}"/>
    <cellStyle name="Input 6 14 2" xfId="25465" xr:uid="{00000000-0005-0000-0000-0000B2590000}"/>
    <cellStyle name="Input 6 14 3" xfId="25464" xr:uid="{00000000-0005-0000-0000-0000B3590000}"/>
    <cellStyle name="Input 6 14 4" xfId="49322" xr:uid="{00000000-0005-0000-0000-0000B4590000}"/>
    <cellStyle name="Input 6 15" xfId="25406" xr:uid="{00000000-0005-0000-0000-0000B5590000}"/>
    <cellStyle name="Input 6 16" xfId="16795" xr:uid="{00000000-0005-0000-0000-0000B6590000}"/>
    <cellStyle name="Input 6 2" xfId="2101" xr:uid="{00000000-0005-0000-0000-0000B7590000}"/>
    <cellStyle name="Input 6 2 2" xfId="2102" xr:uid="{00000000-0005-0000-0000-0000B8590000}"/>
    <cellStyle name="Input 6 2 2 2" xfId="3703" xr:uid="{00000000-0005-0000-0000-0000B9590000}"/>
    <cellStyle name="Input 6 2 2 2 2" xfId="6326" xr:uid="{00000000-0005-0000-0000-0000BA590000}"/>
    <cellStyle name="Input 6 2 2 2 2 2" xfId="13304" xr:uid="{00000000-0005-0000-0000-0000BB590000}"/>
    <cellStyle name="Input 6 2 2 2 2 2 2" xfId="25471" xr:uid="{00000000-0005-0000-0000-0000BC590000}"/>
    <cellStyle name="Input 6 2 2 2 2 2 3" xfId="25470" xr:uid="{00000000-0005-0000-0000-0000BD590000}"/>
    <cellStyle name="Input 6 2 2 2 2 2 4" xfId="52809" xr:uid="{00000000-0005-0000-0000-0000BE590000}"/>
    <cellStyle name="Input 6 2 2 2 2 3" xfId="25472" xr:uid="{00000000-0005-0000-0000-0000BF590000}"/>
    <cellStyle name="Input 6 2 2 2 2 4" xfId="25469" xr:uid="{00000000-0005-0000-0000-0000C0590000}"/>
    <cellStyle name="Input 6 2 2 2 2 5" xfId="45841" xr:uid="{00000000-0005-0000-0000-0000C1590000}"/>
    <cellStyle name="Input 6 2 2 2 2 6" xfId="58405" xr:uid="{00000000-0005-0000-0000-0000C2590000}"/>
    <cellStyle name="Input 6 2 2 2 3" xfId="8070" xr:uid="{00000000-0005-0000-0000-0000C3590000}"/>
    <cellStyle name="Input 6 2 2 2 3 2" xfId="15046" xr:uid="{00000000-0005-0000-0000-0000C4590000}"/>
    <cellStyle name="Input 6 2 2 2 3 2 2" xfId="25475" xr:uid="{00000000-0005-0000-0000-0000C5590000}"/>
    <cellStyle name="Input 6 2 2 2 3 2 3" xfId="25474" xr:uid="{00000000-0005-0000-0000-0000C6590000}"/>
    <cellStyle name="Input 6 2 2 2 3 2 4" xfId="54551" xr:uid="{00000000-0005-0000-0000-0000C7590000}"/>
    <cellStyle name="Input 6 2 2 2 3 3" xfId="25476" xr:uid="{00000000-0005-0000-0000-0000C8590000}"/>
    <cellStyle name="Input 6 2 2 2 3 4" xfId="25473" xr:uid="{00000000-0005-0000-0000-0000C9590000}"/>
    <cellStyle name="Input 6 2 2 2 3 5" xfId="47583" xr:uid="{00000000-0005-0000-0000-0000CA590000}"/>
    <cellStyle name="Input 6 2 2 2 3 6" xfId="60147" xr:uid="{00000000-0005-0000-0000-0000CB590000}"/>
    <cellStyle name="Input 6 2 2 2 4" xfId="10691" xr:uid="{00000000-0005-0000-0000-0000CC590000}"/>
    <cellStyle name="Input 6 2 2 2 4 2" xfId="25478" xr:uid="{00000000-0005-0000-0000-0000CD590000}"/>
    <cellStyle name="Input 6 2 2 2 4 3" xfId="25477" xr:uid="{00000000-0005-0000-0000-0000CE590000}"/>
    <cellStyle name="Input 6 2 2 2 4 4" xfId="50196" xr:uid="{00000000-0005-0000-0000-0000CF590000}"/>
    <cellStyle name="Input 6 2 2 2 5" xfId="25468" xr:uid="{00000000-0005-0000-0000-0000D0590000}"/>
    <cellStyle name="Input 6 2 2 2 6" xfId="18637" xr:uid="{00000000-0005-0000-0000-0000D1590000}"/>
    <cellStyle name="Input 6 2 2 3" xfId="4581" xr:uid="{00000000-0005-0000-0000-0000D2590000}"/>
    <cellStyle name="Input 6 2 2 3 2" xfId="7197" xr:uid="{00000000-0005-0000-0000-0000D3590000}"/>
    <cellStyle name="Input 6 2 2 3 2 2" xfId="14175" xr:uid="{00000000-0005-0000-0000-0000D4590000}"/>
    <cellStyle name="Input 6 2 2 3 2 2 2" xfId="25482" xr:uid="{00000000-0005-0000-0000-0000D5590000}"/>
    <cellStyle name="Input 6 2 2 3 2 2 3" xfId="25481" xr:uid="{00000000-0005-0000-0000-0000D6590000}"/>
    <cellStyle name="Input 6 2 2 3 2 2 4" xfId="53680" xr:uid="{00000000-0005-0000-0000-0000D7590000}"/>
    <cellStyle name="Input 6 2 2 3 2 3" xfId="25483" xr:uid="{00000000-0005-0000-0000-0000D8590000}"/>
    <cellStyle name="Input 6 2 2 3 2 4" xfId="25480" xr:uid="{00000000-0005-0000-0000-0000D9590000}"/>
    <cellStyle name="Input 6 2 2 3 2 5" xfId="46712" xr:uid="{00000000-0005-0000-0000-0000DA590000}"/>
    <cellStyle name="Input 6 2 2 3 2 6" xfId="59276" xr:uid="{00000000-0005-0000-0000-0000DB590000}"/>
    <cellStyle name="Input 6 2 2 3 3" xfId="8948" xr:uid="{00000000-0005-0000-0000-0000DC590000}"/>
    <cellStyle name="Input 6 2 2 3 3 2" xfId="15917" xr:uid="{00000000-0005-0000-0000-0000DD590000}"/>
    <cellStyle name="Input 6 2 2 3 3 2 2" xfId="25486" xr:uid="{00000000-0005-0000-0000-0000DE590000}"/>
    <cellStyle name="Input 6 2 2 3 3 2 3" xfId="25485" xr:uid="{00000000-0005-0000-0000-0000DF590000}"/>
    <cellStyle name="Input 6 2 2 3 3 2 4" xfId="55422" xr:uid="{00000000-0005-0000-0000-0000E0590000}"/>
    <cellStyle name="Input 6 2 2 3 3 3" xfId="25487" xr:uid="{00000000-0005-0000-0000-0000E1590000}"/>
    <cellStyle name="Input 6 2 2 3 3 4" xfId="25484" xr:uid="{00000000-0005-0000-0000-0000E2590000}"/>
    <cellStyle name="Input 6 2 2 3 3 5" xfId="48454" xr:uid="{00000000-0005-0000-0000-0000E3590000}"/>
    <cellStyle name="Input 6 2 2 3 3 6" xfId="61018" xr:uid="{00000000-0005-0000-0000-0000E4590000}"/>
    <cellStyle name="Input 6 2 2 3 4" xfId="11562" xr:uid="{00000000-0005-0000-0000-0000E5590000}"/>
    <cellStyle name="Input 6 2 2 3 4 2" xfId="25489" xr:uid="{00000000-0005-0000-0000-0000E6590000}"/>
    <cellStyle name="Input 6 2 2 3 4 3" xfId="25488" xr:uid="{00000000-0005-0000-0000-0000E7590000}"/>
    <cellStyle name="Input 6 2 2 3 4 4" xfId="51067" xr:uid="{00000000-0005-0000-0000-0000E8590000}"/>
    <cellStyle name="Input 6 2 2 3 5" xfId="25490" xr:uid="{00000000-0005-0000-0000-0000E9590000}"/>
    <cellStyle name="Input 6 2 2 3 6" xfId="25479" xr:uid="{00000000-0005-0000-0000-0000EA590000}"/>
    <cellStyle name="Input 6 2 2 3 7" xfId="44099" xr:uid="{00000000-0005-0000-0000-0000EB590000}"/>
    <cellStyle name="Input 6 2 2 3 8" xfId="56663" xr:uid="{00000000-0005-0000-0000-0000EC590000}"/>
    <cellStyle name="Input 6 2 2 4" xfId="5452" xr:uid="{00000000-0005-0000-0000-0000ED590000}"/>
    <cellStyle name="Input 6 2 2 4 2" xfId="12433" xr:uid="{00000000-0005-0000-0000-0000EE590000}"/>
    <cellStyle name="Input 6 2 2 4 2 2" xfId="25493" xr:uid="{00000000-0005-0000-0000-0000EF590000}"/>
    <cellStyle name="Input 6 2 2 4 2 3" xfId="25492" xr:uid="{00000000-0005-0000-0000-0000F0590000}"/>
    <cellStyle name="Input 6 2 2 4 2 4" xfId="51938" xr:uid="{00000000-0005-0000-0000-0000F1590000}"/>
    <cellStyle name="Input 6 2 2 4 3" xfId="25494" xr:uid="{00000000-0005-0000-0000-0000F2590000}"/>
    <cellStyle name="Input 6 2 2 4 4" xfId="25491" xr:uid="{00000000-0005-0000-0000-0000F3590000}"/>
    <cellStyle name="Input 6 2 2 4 5" xfId="44970" xr:uid="{00000000-0005-0000-0000-0000F4590000}"/>
    <cellStyle name="Input 6 2 2 4 6" xfId="57534" xr:uid="{00000000-0005-0000-0000-0000F5590000}"/>
    <cellStyle name="Input 6 2 2 5" xfId="9819" xr:uid="{00000000-0005-0000-0000-0000F6590000}"/>
    <cellStyle name="Input 6 2 2 5 2" xfId="25496" xr:uid="{00000000-0005-0000-0000-0000F7590000}"/>
    <cellStyle name="Input 6 2 2 5 3" xfId="25495" xr:uid="{00000000-0005-0000-0000-0000F8590000}"/>
    <cellStyle name="Input 6 2 2 5 4" xfId="49325" xr:uid="{00000000-0005-0000-0000-0000F9590000}"/>
    <cellStyle name="Input 6 2 2 6" xfId="25467" xr:uid="{00000000-0005-0000-0000-0000FA590000}"/>
    <cellStyle name="Input 6 2 2 7" xfId="16798" xr:uid="{00000000-0005-0000-0000-0000FB590000}"/>
    <cellStyle name="Input 6 2 3" xfId="3702" xr:uid="{00000000-0005-0000-0000-0000FC590000}"/>
    <cellStyle name="Input 6 2 3 2" xfId="6325" xr:uid="{00000000-0005-0000-0000-0000FD590000}"/>
    <cellStyle name="Input 6 2 3 2 2" xfId="13303" xr:uid="{00000000-0005-0000-0000-0000FE590000}"/>
    <cellStyle name="Input 6 2 3 2 2 2" xfId="25500" xr:uid="{00000000-0005-0000-0000-0000FF590000}"/>
    <cellStyle name="Input 6 2 3 2 2 3" xfId="25499" xr:uid="{00000000-0005-0000-0000-0000005A0000}"/>
    <cellStyle name="Input 6 2 3 2 2 4" xfId="52808" xr:uid="{00000000-0005-0000-0000-0000015A0000}"/>
    <cellStyle name="Input 6 2 3 2 3" xfId="25501" xr:uid="{00000000-0005-0000-0000-0000025A0000}"/>
    <cellStyle name="Input 6 2 3 2 4" xfId="25498" xr:uid="{00000000-0005-0000-0000-0000035A0000}"/>
    <cellStyle name="Input 6 2 3 2 5" xfId="45840" xr:uid="{00000000-0005-0000-0000-0000045A0000}"/>
    <cellStyle name="Input 6 2 3 2 6" xfId="58404" xr:uid="{00000000-0005-0000-0000-0000055A0000}"/>
    <cellStyle name="Input 6 2 3 3" xfId="8069" xr:uid="{00000000-0005-0000-0000-0000065A0000}"/>
    <cellStyle name="Input 6 2 3 3 2" xfId="15045" xr:uid="{00000000-0005-0000-0000-0000075A0000}"/>
    <cellStyle name="Input 6 2 3 3 2 2" xfId="25504" xr:uid="{00000000-0005-0000-0000-0000085A0000}"/>
    <cellStyle name="Input 6 2 3 3 2 3" xfId="25503" xr:uid="{00000000-0005-0000-0000-0000095A0000}"/>
    <cellStyle name="Input 6 2 3 3 2 4" xfId="54550" xr:uid="{00000000-0005-0000-0000-00000A5A0000}"/>
    <cellStyle name="Input 6 2 3 3 3" xfId="25505" xr:uid="{00000000-0005-0000-0000-00000B5A0000}"/>
    <cellStyle name="Input 6 2 3 3 4" xfId="25502" xr:uid="{00000000-0005-0000-0000-00000C5A0000}"/>
    <cellStyle name="Input 6 2 3 3 5" xfId="47582" xr:uid="{00000000-0005-0000-0000-00000D5A0000}"/>
    <cellStyle name="Input 6 2 3 3 6" xfId="60146" xr:uid="{00000000-0005-0000-0000-00000E5A0000}"/>
    <cellStyle name="Input 6 2 3 4" xfId="10690" xr:uid="{00000000-0005-0000-0000-00000F5A0000}"/>
    <cellStyle name="Input 6 2 3 4 2" xfId="25507" xr:uid="{00000000-0005-0000-0000-0000105A0000}"/>
    <cellStyle name="Input 6 2 3 4 3" xfId="25506" xr:uid="{00000000-0005-0000-0000-0000115A0000}"/>
    <cellStyle name="Input 6 2 3 4 4" xfId="50195" xr:uid="{00000000-0005-0000-0000-0000125A0000}"/>
    <cellStyle name="Input 6 2 3 5" xfId="25497" xr:uid="{00000000-0005-0000-0000-0000135A0000}"/>
    <cellStyle name="Input 6 2 3 6" xfId="18634" xr:uid="{00000000-0005-0000-0000-0000145A0000}"/>
    <cellStyle name="Input 6 2 4" xfId="4580" xr:uid="{00000000-0005-0000-0000-0000155A0000}"/>
    <cellStyle name="Input 6 2 4 2" xfId="7196" xr:uid="{00000000-0005-0000-0000-0000165A0000}"/>
    <cellStyle name="Input 6 2 4 2 2" xfId="14174" xr:uid="{00000000-0005-0000-0000-0000175A0000}"/>
    <cellStyle name="Input 6 2 4 2 2 2" xfId="25511" xr:uid="{00000000-0005-0000-0000-0000185A0000}"/>
    <cellStyle name="Input 6 2 4 2 2 3" xfId="25510" xr:uid="{00000000-0005-0000-0000-0000195A0000}"/>
    <cellStyle name="Input 6 2 4 2 2 4" xfId="53679" xr:uid="{00000000-0005-0000-0000-00001A5A0000}"/>
    <cellStyle name="Input 6 2 4 2 3" xfId="25512" xr:uid="{00000000-0005-0000-0000-00001B5A0000}"/>
    <cellStyle name="Input 6 2 4 2 4" xfId="25509" xr:uid="{00000000-0005-0000-0000-00001C5A0000}"/>
    <cellStyle name="Input 6 2 4 2 5" xfId="46711" xr:uid="{00000000-0005-0000-0000-00001D5A0000}"/>
    <cellStyle name="Input 6 2 4 2 6" xfId="59275" xr:uid="{00000000-0005-0000-0000-00001E5A0000}"/>
    <cellStyle name="Input 6 2 4 3" xfId="8947" xr:uid="{00000000-0005-0000-0000-00001F5A0000}"/>
    <cellStyle name="Input 6 2 4 3 2" xfId="15916" xr:uid="{00000000-0005-0000-0000-0000205A0000}"/>
    <cellStyle name="Input 6 2 4 3 2 2" xfId="25515" xr:uid="{00000000-0005-0000-0000-0000215A0000}"/>
    <cellStyle name="Input 6 2 4 3 2 3" xfId="25514" xr:uid="{00000000-0005-0000-0000-0000225A0000}"/>
    <cellStyle name="Input 6 2 4 3 2 4" xfId="55421" xr:uid="{00000000-0005-0000-0000-0000235A0000}"/>
    <cellStyle name="Input 6 2 4 3 3" xfId="25516" xr:uid="{00000000-0005-0000-0000-0000245A0000}"/>
    <cellStyle name="Input 6 2 4 3 4" xfId="25513" xr:uid="{00000000-0005-0000-0000-0000255A0000}"/>
    <cellStyle name="Input 6 2 4 3 5" xfId="48453" xr:uid="{00000000-0005-0000-0000-0000265A0000}"/>
    <cellStyle name="Input 6 2 4 3 6" xfId="61017" xr:uid="{00000000-0005-0000-0000-0000275A0000}"/>
    <cellStyle name="Input 6 2 4 4" xfId="11561" xr:uid="{00000000-0005-0000-0000-0000285A0000}"/>
    <cellStyle name="Input 6 2 4 4 2" xfId="25518" xr:uid="{00000000-0005-0000-0000-0000295A0000}"/>
    <cellStyle name="Input 6 2 4 4 3" xfId="25517" xr:uid="{00000000-0005-0000-0000-00002A5A0000}"/>
    <cellStyle name="Input 6 2 4 4 4" xfId="51066" xr:uid="{00000000-0005-0000-0000-00002B5A0000}"/>
    <cellStyle name="Input 6 2 4 5" xfId="25519" xr:uid="{00000000-0005-0000-0000-00002C5A0000}"/>
    <cellStyle name="Input 6 2 4 6" xfId="25508" xr:uid="{00000000-0005-0000-0000-00002D5A0000}"/>
    <cellStyle name="Input 6 2 4 7" xfId="44098" xr:uid="{00000000-0005-0000-0000-00002E5A0000}"/>
    <cellStyle name="Input 6 2 4 8" xfId="56662" xr:uid="{00000000-0005-0000-0000-00002F5A0000}"/>
    <cellStyle name="Input 6 2 5" xfId="5451" xr:uid="{00000000-0005-0000-0000-0000305A0000}"/>
    <cellStyle name="Input 6 2 5 2" xfId="12432" xr:uid="{00000000-0005-0000-0000-0000315A0000}"/>
    <cellStyle name="Input 6 2 5 2 2" xfId="25522" xr:uid="{00000000-0005-0000-0000-0000325A0000}"/>
    <cellStyle name="Input 6 2 5 2 3" xfId="25521" xr:uid="{00000000-0005-0000-0000-0000335A0000}"/>
    <cellStyle name="Input 6 2 5 2 4" xfId="51937" xr:uid="{00000000-0005-0000-0000-0000345A0000}"/>
    <cellStyle name="Input 6 2 5 3" xfId="25523" xr:uid="{00000000-0005-0000-0000-0000355A0000}"/>
    <cellStyle name="Input 6 2 5 4" xfId="25520" xr:uid="{00000000-0005-0000-0000-0000365A0000}"/>
    <cellStyle name="Input 6 2 5 5" xfId="44969" xr:uid="{00000000-0005-0000-0000-0000375A0000}"/>
    <cellStyle name="Input 6 2 5 6" xfId="57533" xr:uid="{00000000-0005-0000-0000-0000385A0000}"/>
    <cellStyle name="Input 6 2 6" xfId="9818" xr:uid="{00000000-0005-0000-0000-0000395A0000}"/>
    <cellStyle name="Input 6 2 6 2" xfId="25525" xr:uid="{00000000-0005-0000-0000-00003A5A0000}"/>
    <cellStyle name="Input 6 2 6 3" xfId="25524" xr:uid="{00000000-0005-0000-0000-00003B5A0000}"/>
    <cellStyle name="Input 6 2 6 4" xfId="49324" xr:uid="{00000000-0005-0000-0000-00003C5A0000}"/>
    <cellStyle name="Input 6 2 7" xfId="25466" xr:uid="{00000000-0005-0000-0000-00003D5A0000}"/>
    <cellStyle name="Input 6 2 8" xfId="16797" xr:uid="{00000000-0005-0000-0000-00003E5A0000}"/>
    <cellStyle name="Input 6 3" xfId="2103" xr:uid="{00000000-0005-0000-0000-00003F5A0000}"/>
    <cellStyle name="Input 6 3 2" xfId="2104" xr:uid="{00000000-0005-0000-0000-0000405A0000}"/>
    <cellStyle name="Input 6 3 2 2" xfId="3705" xr:uid="{00000000-0005-0000-0000-0000415A0000}"/>
    <cellStyle name="Input 6 3 2 2 2" xfId="6328" xr:uid="{00000000-0005-0000-0000-0000425A0000}"/>
    <cellStyle name="Input 6 3 2 2 2 2" xfId="13306" xr:uid="{00000000-0005-0000-0000-0000435A0000}"/>
    <cellStyle name="Input 6 3 2 2 2 2 2" xfId="25531" xr:uid="{00000000-0005-0000-0000-0000445A0000}"/>
    <cellStyle name="Input 6 3 2 2 2 2 3" xfId="25530" xr:uid="{00000000-0005-0000-0000-0000455A0000}"/>
    <cellStyle name="Input 6 3 2 2 2 2 4" xfId="52811" xr:uid="{00000000-0005-0000-0000-0000465A0000}"/>
    <cellStyle name="Input 6 3 2 2 2 3" xfId="25532" xr:uid="{00000000-0005-0000-0000-0000475A0000}"/>
    <cellStyle name="Input 6 3 2 2 2 4" xfId="25529" xr:uid="{00000000-0005-0000-0000-0000485A0000}"/>
    <cellStyle name="Input 6 3 2 2 2 5" xfId="45843" xr:uid="{00000000-0005-0000-0000-0000495A0000}"/>
    <cellStyle name="Input 6 3 2 2 2 6" xfId="58407" xr:uid="{00000000-0005-0000-0000-00004A5A0000}"/>
    <cellStyle name="Input 6 3 2 2 3" xfId="8072" xr:uid="{00000000-0005-0000-0000-00004B5A0000}"/>
    <cellStyle name="Input 6 3 2 2 3 2" xfId="15048" xr:uid="{00000000-0005-0000-0000-00004C5A0000}"/>
    <cellStyle name="Input 6 3 2 2 3 2 2" xfId="25535" xr:uid="{00000000-0005-0000-0000-00004D5A0000}"/>
    <cellStyle name="Input 6 3 2 2 3 2 3" xfId="25534" xr:uid="{00000000-0005-0000-0000-00004E5A0000}"/>
    <cellStyle name="Input 6 3 2 2 3 2 4" xfId="54553" xr:uid="{00000000-0005-0000-0000-00004F5A0000}"/>
    <cellStyle name="Input 6 3 2 2 3 3" xfId="25536" xr:uid="{00000000-0005-0000-0000-0000505A0000}"/>
    <cellStyle name="Input 6 3 2 2 3 4" xfId="25533" xr:uid="{00000000-0005-0000-0000-0000515A0000}"/>
    <cellStyle name="Input 6 3 2 2 3 5" xfId="47585" xr:uid="{00000000-0005-0000-0000-0000525A0000}"/>
    <cellStyle name="Input 6 3 2 2 3 6" xfId="60149" xr:uid="{00000000-0005-0000-0000-0000535A0000}"/>
    <cellStyle name="Input 6 3 2 2 4" xfId="10693" xr:uid="{00000000-0005-0000-0000-0000545A0000}"/>
    <cellStyle name="Input 6 3 2 2 4 2" xfId="25538" xr:uid="{00000000-0005-0000-0000-0000555A0000}"/>
    <cellStyle name="Input 6 3 2 2 4 3" xfId="25537" xr:uid="{00000000-0005-0000-0000-0000565A0000}"/>
    <cellStyle name="Input 6 3 2 2 4 4" xfId="50198" xr:uid="{00000000-0005-0000-0000-0000575A0000}"/>
    <cellStyle name="Input 6 3 2 2 5" xfId="25528" xr:uid="{00000000-0005-0000-0000-0000585A0000}"/>
    <cellStyle name="Input 6 3 2 2 6" xfId="18641" xr:uid="{00000000-0005-0000-0000-0000595A0000}"/>
    <cellStyle name="Input 6 3 2 3" xfId="4583" xr:uid="{00000000-0005-0000-0000-00005A5A0000}"/>
    <cellStyle name="Input 6 3 2 3 2" xfId="7199" xr:uid="{00000000-0005-0000-0000-00005B5A0000}"/>
    <cellStyle name="Input 6 3 2 3 2 2" xfId="14177" xr:uid="{00000000-0005-0000-0000-00005C5A0000}"/>
    <cellStyle name="Input 6 3 2 3 2 2 2" xfId="25542" xr:uid="{00000000-0005-0000-0000-00005D5A0000}"/>
    <cellStyle name="Input 6 3 2 3 2 2 3" xfId="25541" xr:uid="{00000000-0005-0000-0000-00005E5A0000}"/>
    <cellStyle name="Input 6 3 2 3 2 2 4" xfId="53682" xr:uid="{00000000-0005-0000-0000-00005F5A0000}"/>
    <cellStyle name="Input 6 3 2 3 2 3" xfId="25543" xr:uid="{00000000-0005-0000-0000-0000605A0000}"/>
    <cellStyle name="Input 6 3 2 3 2 4" xfId="25540" xr:uid="{00000000-0005-0000-0000-0000615A0000}"/>
    <cellStyle name="Input 6 3 2 3 2 5" xfId="46714" xr:uid="{00000000-0005-0000-0000-0000625A0000}"/>
    <cellStyle name="Input 6 3 2 3 2 6" xfId="59278" xr:uid="{00000000-0005-0000-0000-0000635A0000}"/>
    <cellStyle name="Input 6 3 2 3 3" xfId="8950" xr:uid="{00000000-0005-0000-0000-0000645A0000}"/>
    <cellStyle name="Input 6 3 2 3 3 2" xfId="15919" xr:uid="{00000000-0005-0000-0000-0000655A0000}"/>
    <cellStyle name="Input 6 3 2 3 3 2 2" xfId="25546" xr:uid="{00000000-0005-0000-0000-0000665A0000}"/>
    <cellStyle name="Input 6 3 2 3 3 2 3" xfId="25545" xr:uid="{00000000-0005-0000-0000-0000675A0000}"/>
    <cellStyle name="Input 6 3 2 3 3 2 4" xfId="55424" xr:uid="{00000000-0005-0000-0000-0000685A0000}"/>
    <cellStyle name="Input 6 3 2 3 3 3" xfId="25547" xr:uid="{00000000-0005-0000-0000-0000695A0000}"/>
    <cellStyle name="Input 6 3 2 3 3 4" xfId="25544" xr:uid="{00000000-0005-0000-0000-00006A5A0000}"/>
    <cellStyle name="Input 6 3 2 3 3 5" xfId="48456" xr:uid="{00000000-0005-0000-0000-00006B5A0000}"/>
    <cellStyle name="Input 6 3 2 3 3 6" xfId="61020" xr:uid="{00000000-0005-0000-0000-00006C5A0000}"/>
    <cellStyle name="Input 6 3 2 3 4" xfId="11564" xr:uid="{00000000-0005-0000-0000-00006D5A0000}"/>
    <cellStyle name="Input 6 3 2 3 4 2" xfId="25549" xr:uid="{00000000-0005-0000-0000-00006E5A0000}"/>
    <cellStyle name="Input 6 3 2 3 4 3" xfId="25548" xr:uid="{00000000-0005-0000-0000-00006F5A0000}"/>
    <cellStyle name="Input 6 3 2 3 4 4" xfId="51069" xr:uid="{00000000-0005-0000-0000-0000705A0000}"/>
    <cellStyle name="Input 6 3 2 3 5" xfId="25550" xr:uid="{00000000-0005-0000-0000-0000715A0000}"/>
    <cellStyle name="Input 6 3 2 3 6" xfId="25539" xr:uid="{00000000-0005-0000-0000-0000725A0000}"/>
    <cellStyle name="Input 6 3 2 3 7" xfId="44101" xr:uid="{00000000-0005-0000-0000-0000735A0000}"/>
    <cellStyle name="Input 6 3 2 3 8" xfId="56665" xr:uid="{00000000-0005-0000-0000-0000745A0000}"/>
    <cellStyle name="Input 6 3 2 4" xfId="5454" xr:uid="{00000000-0005-0000-0000-0000755A0000}"/>
    <cellStyle name="Input 6 3 2 4 2" xfId="12435" xr:uid="{00000000-0005-0000-0000-0000765A0000}"/>
    <cellStyle name="Input 6 3 2 4 2 2" xfId="25553" xr:uid="{00000000-0005-0000-0000-0000775A0000}"/>
    <cellStyle name="Input 6 3 2 4 2 3" xfId="25552" xr:uid="{00000000-0005-0000-0000-0000785A0000}"/>
    <cellStyle name="Input 6 3 2 4 2 4" xfId="51940" xr:uid="{00000000-0005-0000-0000-0000795A0000}"/>
    <cellStyle name="Input 6 3 2 4 3" xfId="25554" xr:uid="{00000000-0005-0000-0000-00007A5A0000}"/>
    <cellStyle name="Input 6 3 2 4 4" xfId="25551" xr:uid="{00000000-0005-0000-0000-00007B5A0000}"/>
    <cellStyle name="Input 6 3 2 4 5" xfId="44972" xr:uid="{00000000-0005-0000-0000-00007C5A0000}"/>
    <cellStyle name="Input 6 3 2 4 6" xfId="57536" xr:uid="{00000000-0005-0000-0000-00007D5A0000}"/>
    <cellStyle name="Input 6 3 2 5" xfId="9821" xr:uid="{00000000-0005-0000-0000-00007E5A0000}"/>
    <cellStyle name="Input 6 3 2 5 2" xfId="25556" xr:uid="{00000000-0005-0000-0000-00007F5A0000}"/>
    <cellStyle name="Input 6 3 2 5 3" xfId="25555" xr:uid="{00000000-0005-0000-0000-0000805A0000}"/>
    <cellStyle name="Input 6 3 2 5 4" xfId="49327" xr:uid="{00000000-0005-0000-0000-0000815A0000}"/>
    <cellStyle name="Input 6 3 2 6" xfId="25527" xr:uid="{00000000-0005-0000-0000-0000825A0000}"/>
    <cellStyle name="Input 6 3 2 7" xfId="16800" xr:uid="{00000000-0005-0000-0000-0000835A0000}"/>
    <cellStyle name="Input 6 3 3" xfId="3704" xr:uid="{00000000-0005-0000-0000-0000845A0000}"/>
    <cellStyle name="Input 6 3 3 2" xfId="6327" xr:uid="{00000000-0005-0000-0000-0000855A0000}"/>
    <cellStyle name="Input 6 3 3 2 2" xfId="13305" xr:uid="{00000000-0005-0000-0000-0000865A0000}"/>
    <cellStyle name="Input 6 3 3 2 2 2" xfId="25560" xr:uid="{00000000-0005-0000-0000-0000875A0000}"/>
    <cellStyle name="Input 6 3 3 2 2 3" xfId="25559" xr:uid="{00000000-0005-0000-0000-0000885A0000}"/>
    <cellStyle name="Input 6 3 3 2 2 4" xfId="52810" xr:uid="{00000000-0005-0000-0000-0000895A0000}"/>
    <cellStyle name="Input 6 3 3 2 3" xfId="25561" xr:uid="{00000000-0005-0000-0000-00008A5A0000}"/>
    <cellStyle name="Input 6 3 3 2 4" xfId="25558" xr:uid="{00000000-0005-0000-0000-00008B5A0000}"/>
    <cellStyle name="Input 6 3 3 2 5" xfId="45842" xr:uid="{00000000-0005-0000-0000-00008C5A0000}"/>
    <cellStyle name="Input 6 3 3 2 6" xfId="58406" xr:uid="{00000000-0005-0000-0000-00008D5A0000}"/>
    <cellStyle name="Input 6 3 3 3" xfId="8071" xr:uid="{00000000-0005-0000-0000-00008E5A0000}"/>
    <cellStyle name="Input 6 3 3 3 2" xfId="15047" xr:uid="{00000000-0005-0000-0000-00008F5A0000}"/>
    <cellStyle name="Input 6 3 3 3 2 2" xfId="25564" xr:uid="{00000000-0005-0000-0000-0000905A0000}"/>
    <cellStyle name="Input 6 3 3 3 2 3" xfId="25563" xr:uid="{00000000-0005-0000-0000-0000915A0000}"/>
    <cellStyle name="Input 6 3 3 3 2 4" xfId="54552" xr:uid="{00000000-0005-0000-0000-0000925A0000}"/>
    <cellStyle name="Input 6 3 3 3 3" xfId="25565" xr:uid="{00000000-0005-0000-0000-0000935A0000}"/>
    <cellStyle name="Input 6 3 3 3 4" xfId="25562" xr:uid="{00000000-0005-0000-0000-0000945A0000}"/>
    <cellStyle name="Input 6 3 3 3 5" xfId="47584" xr:uid="{00000000-0005-0000-0000-0000955A0000}"/>
    <cellStyle name="Input 6 3 3 3 6" xfId="60148" xr:uid="{00000000-0005-0000-0000-0000965A0000}"/>
    <cellStyle name="Input 6 3 3 4" xfId="10692" xr:uid="{00000000-0005-0000-0000-0000975A0000}"/>
    <cellStyle name="Input 6 3 3 4 2" xfId="25567" xr:uid="{00000000-0005-0000-0000-0000985A0000}"/>
    <cellStyle name="Input 6 3 3 4 3" xfId="25566" xr:uid="{00000000-0005-0000-0000-0000995A0000}"/>
    <cellStyle name="Input 6 3 3 4 4" xfId="50197" xr:uid="{00000000-0005-0000-0000-00009A5A0000}"/>
    <cellStyle name="Input 6 3 3 5" xfId="25557" xr:uid="{00000000-0005-0000-0000-00009B5A0000}"/>
    <cellStyle name="Input 6 3 3 6" xfId="18638" xr:uid="{00000000-0005-0000-0000-00009C5A0000}"/>
    <cellStyle name="Input 6 3 4" xfId="4582" xr:uid="{00000000-0005-0000-0000-00009D5A0000}"/>
    <cellStyle name="Input 6 3 4 2" xfId="7198" xr:uid="{00000000-0005-0000-0000-00009E5A0000}"/>
    <cellStyle name="Input 6 3 4 2 2" xfId="14176" xr:uid="{00000000-0005-0000-0000-00009F5A0000}"/>
    <cellStyle name="Input 6 3 4 2 2 2" xfId="25571" xr:uid="{00000000-0005-0000-0000-0000A05A0000}"/>
    <cellStyle name="Input 6 3 4 2 2 3" xfId="25570" xr:uid="{00000000-0005-0000-0000-0000A15A0000}"/>
    <cellStyle name="Input 6 3 4 2 2 4" xfId="53681" xr:uid="{00000000-0005-0000-0000-0000A25A0000}"/>
    <cellStyle name="Input 6 3 4 2 3" xfId="25572" xr:uid="{00000000-0005-0000-0000-0000A35A0000}"/>
    <cellStyle name="Input 6 3 4 2 4" xfId="25569" xr:uid="{00000000-0005-0000-0000-0000A45A0000}"/>
    <cellStyle name="Input 6 3 4 2 5" xfId="46713" xr:uid="{00000000-0005-0000-0000-0000A55A0000}"/>
    <cellStyle name="Input 6 3 4 2 6" xfId="59277" xr:uid="{00000000-0005-0000-0000-0000A65A0000}"/>
    <cellStyle name="Input 6 3 4 3" xfId="8949" xr:uid="{00000000-0005-0000-0000-0000A75A0000}"/>
    <cellStyle name="Input 6 3 4 3 2" xfId="15918" xr:uid="{00000000-0005-0000-0000-0000A85A0000}"/>
    <cellStyle name="Input 6 3 4 3 2 2" xfId="25575" xr:uid="{00000000-0005-0000-0000-0000A95A0000}"/>
    <cellStyle name="Input 6 3 4 3 2 3" xfId="25574" xr:uid="{00000000-0005-0000-0000-0000AA5A0000}"/>
    <cellStyle name="Input 6 3 4 3 2 4" xfId="55423" xr:uid="{00000000-0005-0000-0000-0000AB5A0000}"/>
    <cellStyle name="Input 6 3 4 3 3" xfId="25576" xr:uid="{00000000-0005-0000-0000-0000AC5A0000}"/>
    <cellStyle name="Input 6 3 4 3 4" xfId="25573" xr:uid="{00000000-0005-0000-0000-0000AD5A0000}"/>
    <cellStyle name="Input 6 3 4 3 5" xfId="48455" xr:uid="{00000000-0005-0000-0000-0000AE5A0000}"/>
    <cellStyle name="Input 6 3 4 3 6" xfId="61019" xr:uid="{00000000-0005-0000-0000-0000AF5A0000}"/>
    <cellStyle name="Input 6 3 4 4" xfId="11563" xr:uid="{00000000-0005-0000-0000-0000B05A0000}"/>
    <cellStyle name="Input 6 3 4 4 2" xfId="25578" xr:uid="{00000000-0005-0000-0000-0000B15A0000}"/>
    <cellStyle name="Input 6 3 4 4 3" xfId="25577" xr:uid="{00000000-0005-0000-0000-0000B25A0000}"/>
    <cellStyle name="Input 6 3 4 4 4" xfId="51068" xr:uid="{00000000-0005-0000-0000-0000B35A0000}"/>
    <cellStyle name="Input 6 3 4 5" xfId="25579" xr:uid="{00000000-0005-0000-0000-0000B45A0000}"/>
    <cellStyle name="Input 6 3 4 6" xfId="25568" xr:uid="{00000000-0005-0000-0000-0000B55A0000}"/>
    <cellStyle name="Input 6 3 4 7" xfId="44100" xr:uid="{00000000-0005-0000-0000-0000B65A0000}"/>
    <cellStyle name="Input 6 3 4 8" xfId="56664" xr:uid="{00000000-0005-0000-0000-0000B75A0000}"/>
    <cellStyle name="Input 6 3 5" xfId="5453" xr:uid="{00000000-0005-0000-0000-0000B85A0000}"/>
    <cellStyle name="Input 6 3 5 2" xfId="12434" xr:uid="{00000000-0005-0000-0000-0000B95A0000}"/>
    <cellStyle name="Input 6 3 5 2 2" xfId="25582" xr:uid="{00000000-0005-0000-0000-0000BA5A0000}"/>
    <cellStyle name="Input 6 3 5 2 3" xfId="25581" xr:uid="{00000000-0005-0000-0000-0000BB5A0000}"/>
    <cellStyle name="Input 6 3 5 2 4" xfId="51939" xr:uid="{00000000-0005-0000-0000-0000BC5A0000}"/>
    <cellStyle name="Input 6 3 5 3" xfId="25583" xr:uid="{00000000-0005-0000-0000-0000BD5A0000}"/>
    <cellStyle name="Input 6 3 5 4" xfId="25580" xr:uid="{00000000-0005-0000-0000-0000BE5A0000}"/>
    <cellStyle name="Input 6 3 5 5" xfId="44971" xr:uid="{00000000-0005-0000-0000-0000BF5A0000}"/>
    <cellStyle name="Input 6 3 5 6" xfId="57535" xr:uid="{00000000-0005-0000-0000-0000C05A0000}"/>
    <cellStyle name="Input 6 3 6" xfId="9820" xr:uid="{00000000-0005-0000-0000-0000C15A0000}"/>
    <cellStyle name="Input 6 3 6 2" xfId="25585" xr:uid="{00000000-0005-0000-0000-0000C25A0000}"/>
    <cellStyle name="Input 6 3 6 3" xfId="25584" xr:uid="{00000000-0005-0000-0000-0000C35A0000}"/>
    <cellStyle name="Input 6 3 6 4" xfId="49326" xr:uid="{00000000-0005-0000-0000-0000C45A0000}"/>
    <cellStyle name="Input 6 3 7" xfId="25526" xr:uid="{00000000-0005-0000-0000-0000C55A0000}"/>
    <cellStyle name="Input 6 3 8" xfId="16799" xr:uid="{00000000-0005-0000-0000-0000C65A0000}"/>
    <cellStyle name="Input 6 4" xfId="2105" xr:uid="{00000000-0005-0000-0000-0000C75A0000}"/>
    <cellStyle name="Input 6 4 2" xfId="2106" xr:uid="{00000000-0005-0000-0000-0000C85A0000}"/>
    <cellStyle name="Input 6 4 2 2" xfId="3707" xr:uid="{00000000-0005-0000-0000-0000C95A0000}"/>
    <cellStyle name="Input 6 4 2 2 2" xfId="6330" xr:uid="{00000000-0005-0000-0000-0000CA5A0000}"/>
    <cellStyle name="Input 6 4 2 2 2 2" xfId="13308" xr:uid="{00000000-0005-0000-0000-0000CB5A0000}"/>
    <cellStyle name="Input 6 4 2 2 2 2 2" xfId="25591" xr:uid="{00000000-0005-0000-0000-0000CC5A0000}"/>
    <cellStyle name="Input 6 4 2 2 2 2 3" xfId="25590" xr:uid="{00000000-0005-0000-0000-0000CD5A0000}"/>
    <cellStyle name="Input 6 4 2 2 2 2 4" xfId="52813" xr:uid="{00000000-0005-0000-0000-0000CE5A0000}"/>
    <cellStyle name="Input 6 4 2 2 2 3" xfId="25592" xr:uid="{00000000-0005-0000-0000-0000CF5A0000}"/>
    <cellStyle name="Input 6 4 2 2 2 4" xfId="25589" xr:uid="{00000000-0005-0000-0000-0000D05A0000}"/>
    <cellStyle name="Input 6 4 2 2 2 5" xfId="45845" xr:uid="{00000000-0005-0000-0000-0000D15A0000}"/>
    <cellStyle name="Input 6 4 2 2 2 6" xfId="58409" xr:uid="{00000000-0005-0000-0000-0000D25A0000}"/>
    <cellStyle name="Input 6 4 2 2 3" xfId="8074" xr:uid="{00000000-0005-0000-0000-0000D35A0000}"/>
    <cellStyle name="Input 6 4 2 2 3 2" xfId="15050" xr:uid="{00000000-0005-0000-0000-0000D45A0000}"/>
    <cellStyle name="Input 6 4 2 2 3 2 2" xfId="25595" xr:uid="{00000000-0005-0000-0000-0000D55A0000}"/>
    <cellStyle name="Input 6 4 2 2 3 2 3" xfId="25594" xr:uid="{00000000-0005-0000-0000-0000D65A0000}"/>
    <cellStyle name="Input 6 4 2 2 3 2 4" xfId="54555" xr:uid="{00000000-0005-0000-0000-0000D75A0000}"/>
    <cellStyle name="Input 6 4 2 2 3 3" xfId="25596" xr:uid="{00000000-0005-0000-0000-0000D85A0000}"/>
    <cellStyle name="Input 6 4 2 2 3 4" xfId="25593" xr:uid="{00000000-0005-0000-0000-0000D95A0000}"/>
    <cellStyle name="Input 6 4 2 2 3 5" xfId="47587" xr:uid="{00000000-0005-0000-0000-0000DA5A0000}"/>
    <cellStyle name="Input 6 4 2 2 3 6" xfId="60151" xr:uid="{00000000-0005-0000-0000-0000DB5A0000}"/>
    <cellStyle name="Input 6 4 2 2 4" xfId="10695" xr:uid="{00000000-0005-0000-0000-0000DC5A0000}"/>
    <cellStyle name="Input 6 4 2 2 4 2" xfId="25598" xr:uid="{00000000-0005-0000-0000-0000DD5A0000}"/>
    <cellStyle name="Input 6 4 2 2 4 3" xfId="25597" xr:uid="{00000000-0005-0000-0000-0000DE5A0000}"/>
    <cellStyle name="Input 6 4 2 2 4 4" xfId="50200" xr:uid="{00000000-0005-0000-0000-0000DF5A0000}"/>
    <cellStyle name="Input 6 4 2 2 5" xfId="25588" xr:uid="{00000000-0005-0000-0000-0000E05A0000}"/>
    <cellStyle name="Input 6 4 2 2 6" xfId="18644" xr:uid="{00000000-0005-0000-0000-0000E15A0000}"/>
    <cellStyle name="Input 6 4 2 3" xfId="4585" xr:uid="{00000000-0005-0000-0000-0000E25A0000}"/>
    <cellStyle name="Input 6 4 2 3 2" xfId="7201" xr:uid="{00000000-0005-0000-0000-0000E35A0000}"/>
    <cellStyle name="Input 6 4 2 3 2 2" xfId="14179" xr:uid="{00000000-0005-0000-0000-0000E45A0000}"/>
    <cellStyle name="Input 6 4 2 3 2 2 2" xfId="25602" xr:uid="{00000000-0005-0000-0000-0000E55A0000}"/>
    <cellStyle name="Input 6 4 2 3 2 2 3" xfId="25601" xr:uid="{00000000-0005-0000-0000-0000E65A0000}"/>
    <cellStyle name="Input 6 4 2 3 2 2 4" xfId="53684" xr:uid="{00000000-0005-0000-0000-0000E75A0000}"/>
    <cellStyle name="Input 6 4 2 3 2 3" xfId="25603" xr:uid="{00000000-0005-0000-0000-0000E85A0000}"/>
    <cellStyle name="Input 6 4 2 3 2 4" xfId="25600" xr:uid="{00000000-0005-0000-0000-0000E95A0000}"/>
    <cellStyle name="Input 6 4 2 3 2 5" xfId="46716" xr:uid="{00000000-0005-0000-0000-0000EA5A0000}"/>
    <cellStyle name="Input 6 4 2 3 2 6" xfId="59280" xr:uid="{00000000-0005-0000-0000-0000EB5A0000}"/>
    <cellStyle name="Input 6 4 2 3 3" xfId="8952" xr:uid="{00000000-0005-0000-0000-0000EC5A0000}"/>
    <cellStyle name="Input 6 4 2 3 3 2" xfId="15921" xr:uid="{00000000-0005-0000-0000-0000ED5A0000}"/>
    <cellStyle name="Input 6 4 2 3 3 2 2" xfId="25606" xr:uid="{00000000-0005-0000-0000-0000EE5A0000}"/>
    <cellStyle name="Input 6 4 2 3 3 2 3" xfId="25605" xr:uid="{00000000-0005-0000-0000-0000EF5A0000}"/>
    <cellStyle name="Input 6 4 2 3 3 2 4" xfId="55426" xr:uid="{00000000-0005-0000-0000-0000F05A0000}"/>
    <cellStyle name="Input 6 4 2 3 3 3" xfId="25607" xr:uid="{00000000-0005-0000-0000-0000F15A0000}"/>
    <cellStyle name="Input 6 4 2 3 3 4" xfId="25604" xr:uid="{00000000-0005-0000-0000-0000F25A0000}"/>
    <cellStyle name="Input 6 4 2 3 3 5" xfId="48458" xr:uid="{00000000-0005-0000-0000-0000F35A0000}"/>
    <cellStyle name="Input 6 4 2 3 3 6" xfId="61022" xr:uid="{00000000-0005-0000-0000-0000F45A0000}"/>
    <cellStyle name="Input 6 4 2 3 4" xfId="11566" xr:uid="{00000000-0005-0000-0000-0000F55A0000}"/>
    <cellStyle name="Input 6 4 2 3 4 2" xfId="25609" xr:uid="{00000000-0005-0000-0000-0000F65A0000}"/>
    <cellStyle name="Input 6 4 2 3 4 3" xfId="25608" xr:uid="{00000000-0005-0000-0000-0000F75A0000}"/>
    <cellStyle name="Input 6 4 2 3 4 4" xfId="51071" xr:uid="{00000000-0005-0000-0000-0000F85A0000}"/>
    <cellStyle name="Input 6 4 2 3 5" xfId="25610" xr:uid="{00000000-0005-0000-0000-0000F95A0000}"/>
    <cellStyle name="Input 6 4 2 3 6" xfId="25599" xr:uid="{00000000-0005-0000-0000-0000FA5A0000}"/>
    <cellStyle name="Input 6 4 2 3 7" xfId="44103" xr:uid="{00000000-0005-0000-0000-0000FB5A0000}"/>
    <cellStyle name="Input 6 4 2 3 8" xfId="56667" xr:uid="{00000000-0005-0000-0000-0000FC5A0000}"/>
    <cellStyle name="Input 6 4 2 4" xfId="5456" xr:uid="{00000000-0005-0000-0000-0000FD5A0000}"/>
    <cellStyle name="Input 6 4 2 4 2" xfId="12437" xr:uid="{00000000-0005-0000-0000-0000FE5A0000}"/>
    <cellStyle name="Input 6 4 2 4 2 2" xfId="25613" xr:uid="{00000000-0005-0000-0000-0000FF5A0000}"/>
    <cellStyle name="Input 6 4 2 4 2 3" xfId="25612" xr:uid="{00000000-0005-0000-0000-0000005B0000}"/>
    <cellStyle name="Input 6 4 2 4 2 4" xfId="51942" xr:uid="{00000000-0005-0000-0000-0000015B0000}"/>
    <cellStyle name="Input 6 4 2 4 3" xfId="25614" xr:uid="{00000000-0005-0000-0000-0000025B0000}"/>
    <cellStyle name="Input 6 4 2 4 4" xfId="25611" xr:uid="{00000000-0005-0000-0000-0000035B0000}"/>
    <cellStyle name="Input 6 4 2 4 5" xfId="44974" xr:uid="{00000000-0005-0000-0000-0000045B0000}"/>
    <cellStyle name="Input 6 4 2 4 6" xfId="57538" xr:uid="{00000000-0005-0000-0000-0000055B0000}"/>
    <cellStyle name="Input 6 4 2 5" xfId="9823" xr:uid="{00000000-0005-0000-0000-0000065B0000}"/>
    <cellStyle name="Input 6 4 2 5 2" xfId="25616" xr:uid="{00000000-0005-0000-0000-0000075B0000}"/>
    <cellStyle name="Input 6 4 2 5 3" xfId="25615" xr:uid="{00000000-0005-0000-0000-0000085B0000}"/>
    <cellStyle name="Input 6 4 2 5 4" xfId="49329" xr:uid="{00000000-0005-0000-0000-0000095B0000}"/>
    <cellStyle name="Input 6 4 2 6" xfId="25587" xr:uid="{00000000-0005-0000-0000-00000A5B0000}"/>
    <cellStyle name="Input 6 4 2 7" xfId="16802" xr:uid="{00000000-0005-0000-0000-00000B5B0000}"/>
    <cellStyle name="Input 6 4 3" xfId="3706" xr:uid="{00000000-0005-0000-0000-00000C5B0000}"/>
    <cellStyle name="Input 6 4 3 2" xfId="6329" xr:uid="{00000000-0005-0000-0000-00000D5B0000}"/>
    <cellStyle name="Input 6 4 3 2 2" xfId="13307" xr:uid="{00000000-0005-0000-0000-00000E5B0000}"/>
    <cellStyle name="Input 6 4 3 2 2 2" xfId="25620" xr:uid="{00000000-0005-0000-0000-00000F5B0000}"/>
    <cellStyle name="Input 6 4 3 2 2 3" xfId="25619" xr:uid="{00000000-0005-0000-0000-0000105B0000}"/>
    <cellStyle name="Input 6 4 3 2 2 4" xfId="52812" xr:uid="{00000000-0005-0000-0000-0000115B0000}"/>
    <cellStyle name="Input 6 4 3 2 3" xfId="25621" xr:uid="{00000000-0005-0000-0000-0000125B0000}"/>
    <cellStyle name="Input 6 4 3 2 4" xfId="25618" xr:uid="{00000000-0005-0000-0000-0000135B0000}"/>
    <cellStyle name="Input 6 4 3 2 5" xfId="45844" xr:uid="{00000000-0005-0000-0000-0000145B0000}"/>
    <cellStyle name="Input 6 4 3 2 6" xfId="58408" xr:uid="{00000000-0005-0000-0000-0000155B0000}"/>
    <cellStyle name="Input 6 4 3 3" xfId="8073" xr:uid="{00000000-0005-0000-0000-0000165B0000}"/>
    <cellStyle name="Input 6 4 3 3 2" xfId="15049" xr:uid="{00000000-0005-0000-0000-0000175B0000}"/>
    <cellStyle name="Input 6 4 3 3 2 2" xfId="25624" xr:uid="{00000000-0005-0000-0000-0000185B0000}"/>
    <cellStyle name="Input 6 4 3 3 2 3" xfId="25623" xr:uid="{00000000-0005-0000-0000-0000195B0000}"/>
    <cellStyle name="Input 6 4 3 3 2 4" xfId="54554" xr:uid="{00000000-0005-0000-0000-00001A5B0000}"/>
    <cellStyle name="Input 6 4 3 3 3" xfId="25625" xr:uid="{00000000-0005-0000-0000-00001B5B0000}"/>
    <cellStyle name="Input 6 4 3 3 4" xfId="25622" xr:uid="{00000000-0005-0000-0000-00001C5B0000}"/>
    <cellStyle name="Input 6 4 3 3 5" xfId="47586" xr:uid="{00000000-0005-0000-0000-00001D5B0000}"/>
    <cellStyle name="Input 6 4 3 3 6" xfId="60150" xr:uid="{00000000-0005-0000-0000-00001E5B0000}"/>
    <cellStyle name="Input 6 4 3 4" xfId="10694" xr:uid="{00000000-0005-0000-0000-00001F5B0000}"/>
    <cellStyle name="Input 6 4 3 4 2" xfId="25627" xr:uid="{00000000-0005-0000-0000-0000205B0000}"/>
    <cellStyle name="Input 6 4 3 4 3" xfId="25626" xr:uid="{00000000-0005-0000-0000-0000215B0000}"/>
    <cellStyle name="Input 6 4 3 4 4" xfId="50199" xr:uid="{00000000-0005-0000-0000-0000225B0000}"/>
    <cellStyle name="Input 6 4 3 5" xfId="25617" xr:uid="{00000000-0005-0000-0000-0000235B0000}"/>
    <cellStyle name="Input 6 4 3 6" xfId="18643" xr:uid="{00000000-0005-0000-0000-0000245B0000}"/>
    <cellStyle name="Input 6 4 4" xfId="4584" xr:uid="{00000000-0005-0000-0000-0000255B0000}"/>
    <cellStyle name="Input 6 4 4 2" xfId="7200" xr:uid="{00000000-0005-0000-0000-0000265B0000}"/>
    <cellStyle name="Input 6 4 4 2 2" xfId="14178" xr:uid="{00000000-0005-0000-0000-0000275B0000}"/>
    <cellStyle name="Input 6 4 4 2 2 2" xfId="25631" xr:uid="{00000000-0005-0000-0000-0000285B0000}"/>
    <cellStyle name="Input 6 4 4 2 2 3" xfId="25630" xr:uid="{00000000-0005-0000-0000-0000295B0000}"/>
    <cellStyle name="Input 6 4 4 2 2 4" xfId="53683" xr:uid="{00000000-0005-0000-0000-00002A5B0000}"/>
    <cellStyle name="Input 6 4 4 2 3" xfId="25632" xr:uid="{00000000-0005-0000-0000-00002B5B0000}"/>
    <cellStyle name="Input 6 4 4 2 4" xfId="25629" xr:uid="{00000000-0005-0000-0000-00002C5B0000}"/>
    <cellStyle name="Input 6 4 4 2 5" xfId="46715" xr:uid="{00000000-0005-0000-0000-00002D5B0000}"/>
    <cellStyle name="Input 6 4 4 2 6" xfId="59279" xr:uid="{00000000-0005-0000-0000-00002E5B0000}"/>
    <cellStyle name="Input 6 4 4 3" xfId="8951" xr:uid="{00000000-0005-0000-0000-00002F5B0000}"/>
    <cellStyle name="Input 6 4 4 3 2" xfId="15920" xr:uid="{00000000-0005-0000-0000-0000305B0000}"/>
    <cellStyle name="Input 6 4 4 3 2 2" xfId="25635" xr:uid="{00000000-0005-0000-0000-0000315B0000}"/>
    <cellStyle name="Input 6 4 4 3 2 3" xfId="25634" xr:uid="{00000000-0005-0000-0000-0000325B0000}"/>
    <cellStyle name="Input 6 4 4 3 2 4" xfId="55425" xr:uid="{00000000-0005-0000-0000-0000335B0000}"/>
    <cellStyle name="Input 6 4 4 3 3" xfId="25636" xr:uid="{00000000-0005-0000-0000-0000345B0000}"/>
    <cellStyle name="Input 6 4 4 3 4" xfId="25633" xr:uid="{00000000-0005-0000-0000-0000355B0000}"/>
    <cellStyle name="Input 6 4 4 3 5" xfId="48457" xr:uid="{00000000-0005-0000-0000-0000365B0000}"/>
    <cellStyle name="Input 6 4 4 3 6" xfId="61021" xr:uid="{00000000-0005-0000-0000-0000375B0000}"/>
    <cellStyle name="Input 6 4 4 4" xfId="11565" xr:uid="{00000000-0005-0000-0000-0000385B0000}"/>
    <cellStyle name="Input 6 4 4 4 2" xfId="25638" xr:uid="{00000000-0005-0000-0000-0000395B0000}"/>
    <cellStyle name="Input 6 4 4 4 3" xfId="25637" xr:uid="{00000000-0005-0000-0000-00003A5B0000}"/>
    <cellStyle name="Input 6 4 4 4 4" xfId="51070" xr:uid="{00000000-0005-0000-0000-00003B5B0000}"/>
    <cellStyle name="Input 6 4 4 5" xfId="25639" xr:uid="{00000000-0005-0000-0000-00003C5B0000}"/>
    <cellStyle name="Input 6 4 4 6" xfId="25628" xr:uid="{00000000-0005-0000-0000-00003D5B0000}"/>
    <cellStyle name="Input 6 4 4 7" xfId="44102" xr:uid="{00000000-0005-0000-0000-00003E5B0000}"/>
    <cellStyle name="Input 6 4 4 8" xfId="56666" xr:uid="{00000000-0005-0000-0000-00003F5B0000}"/>
    <cellStyle name="Input 6 4 5" xfId="5455" xr:uid="{00000000-0005-0000-0000-0000405B0000}"/>
    <cellStyle name="Input 6 4 5 2" xfId="12436" xr:uid="{00000000-0005-0000-0000-0000415B0000}"/>
    <cellStyle name="Input 6 4 5 2 2" xfId="25642" xr:uid="{00000000-0005-0000-0000-0000425B0000}"/>
    <cellStyle name="Input 6 4 5 2 3" xfId="25641" xr:uid="{00000000-0005-0000-0000-0000435B0000}"/>
    <cellStyle name="Input 6 4 5 2 4" xfId="51941" xr:uid="{00000000-0005-0000-0000-0000445B0000}"/>
    <cellStyle name="Input 6 4 5 3" xfId="25643" xr:uid="{00000000-0005-0000-0000-0000455B0000}"/>
    <cellStyle name="Input 6 4 5 4" xfId="25640" xr:uid="{00000000-0005-0000-0000-0000465B0000}"/>
    <cellStyle name="Input 6 4 5 5" xfId="44973" xr:uid="{00000000-0005-0000-0000-0000475B0000}"/>
    <cellStyle name="Input 6 4 5 6" xfId="57537" xr:uid="{00000000-0005-0000-0000-0000485B0000}"/>
    <cellStyle name="Input 6 4 6" xfId="9822" xr:uid="{00000000-0005-0000-0000-0000495B0000}"/>
    <cellStyle name="Input 6 4 6 2" xfId="25645" xr:uid="{00000000-0005-0000-0000-00004A5B0000}"/>
    <cellStyle name="Input 6 4 6 3" xfId="25644" xr:uid="{00000000-0005-0000-0000-00004B5B0000}"/>
    <cellStyle name="Input 6 4 6 4" xfId="49328" xr:uid="{00000000-0005-0000-0000-00004C5B0000}"/>
    <cellStyle name="Input 6 4 7" xfId="25586" xr:uid="{00000000-0005-0000-0000-00004D5B0000}"/>
    <cellStyle name="Input 6 4 8" xfId="16801" xr:uid="{00000000-0005-0000-0000-00004E5B0000}"/>
    <cellStyle name="Input 6 5" xfId="2107" xr:uid="{00000000-0005-0000-0000-00004F5B0000}"/>
    <cellStyle name="Input 6 5 2" xfId="2108" xr:uid="{00000000-0005-0000-0000-0000505B0000}"/>
    <cellStyle name="Input 6 5 2 2" xfId="3709" xr:uid="{00000000-0005-0000-0000-0000515B0000}"/>
    <cellStyle name="Input 6 5 2 2 2" xfId="6332" xr:uid="{00000000-0005-0000-0000-0000525B0000}"/>
    <cellStyle name="Input 6 5 2 2 2 2" xfId="13310" xr:uid="{00000000-0005-0000-0000-0000535B0000}"/>
    <cellStyle name="Input 6 5 2 2 2 2 2" xfId="25651" xr:uid="{00000000-0005-0000-0000-0000545B0000}"/>
    <cellStyle name="Input 6 5 2 2 2 2 3" xfId="25650" xr:uid="{00000000-0005-0000-0000-0000555B0000}"/>
    <cellStyle name="Input 6 5 2 2 2 2 4" xfId="52815" xr:uid="{00000000-0005-0000-0000-0000565B0000}"/>
    <cellStyle name="Input 6 5 2 2 2 3" xfId="25652" xr:uid="{00000000-0005-0000-0000-0000575B0000}"/>
    <cellStyle name="Input 6 5 2 2 2 4" xfId="25649" xr:uid="{00000000-0005-0000-0000-0000585B0000}"/>
    <cellStyle name="Input 6 5 2 2 2 5" xfId="45847" xr:uid="{00000000-0005-0000-0000-0000595B0000}"/>
    <cellStyle name="Input 6 5 2 2 2 6" xfId="58411" xr:uid="{00000000-0005-0000-0000-00005A5B0000}"/>
    <cellStyle name="Input 6 5 2 2 3" xfId="8076" xr:uid="{00000000-0005-0000-0000-00005B5B0000}"/>
    <cellStyle name="Input 6 5 2 2 3 2" xfId="15052" xr:uid="{00000000-0005-0000-0000-00005C5B0000}"/>
    <cellStyle name="Input 6 5 2 2 3 2 2" xfId="25655" xr:uid="{00000000-0005-0000-0000-00005D5B0000}"/>
    <cellStyle name="Input 6 5 2 2 3 2 3" xfId="25654" xr:uid="{00000000-0005-0000-0000-00005E5B0000}"/>
    <cellStyle name="Input 6 5 2 2 3 2 4" xfId="54557" xr:uid="{00000000-0005-0000-0000-00005F5B0000}"/>
    <cellStyle name="Input 6 5 2 2 3 3" xfId="25656" xr:uid="{00000000-0005-0000-0000-0000605B0000}"/>
    <cellStyle name="Input 6 5 2 2 3 4" xfId="25653" xr:uid="{00000000-0005-0000-0000-0000615B0000}"/>
    <cellStyle name="Input 6 5 2 2 3 5" xfId="47589" xr:uid="{00000000-0005-0000-0000-0000625B0000}"/>
    <cellStyle name="Input 6 5 2 2 3 6" xfId="60153" xr:uid="{00000000-0005-0000-0000-0000635B0000}"/>
    <cellStyle name="Input 6 5 2 2 4" xfId="10697" xr:uid="{00000000-0005-0000-0000-0000645B0000}"/>
    <cellStyle name="Input 6 5 2 2 4 2" xfId="25658" xr:uid="{00000000-0005-0000-0000-0000655B0000}"/>
    <cellStyle name="Input 6 5 2 2 4 3" xfId="25657" xr:uid="{00000000-0005-0000-0000-0000665B0000}"/>
    <cellStyle name="Input 6 5 2 2 4 4" xfId="50202" xr:uid="{00000000-0005-0000-0000-0000675B0000}"/>
    <cellStyle name="Input 6 5 2 2 5" xfId="25648" xr:uid="{00000000-0005-0000-0000-0000685B0000}"/>
    <cellStyle name="Input 6 5 2 2 6" xfId="18648" xr:uid="{00000000-0005-0000-0000-0000695B0000}"/>
    <cellStyle name="Input 6 5 2 3" xfId="4587" xr:uid="{00000000-0005-0000-0000-00006A5B0000}"/>
    <cellStyle name="Input 6 5 2 3 2" xfId="7203" xr:uid="{00000000-0005-0000-0000-00006B5B0000}"/>
    <cellStyle name="Input 6 5 2 3 2 2" xfId="14181" xr:uid="{00000000-0005-0000-0000-00006C5B0000}"/>
    <cellStyle name="Input 6 5 2 3 2 2 2" xfId="25662" xr:uid="{00000000-0005-0000-0000-00006D5B0000}"/>
    <cellStyle name="Input 6 5 2 3 2 2 3" xfId="25661" xr:uid="{00000000-0005-0000-0000-00006E5B0000}"/>
    <cellStyle name="Input 6 5 2 3 2 2 4" xfId="53686" xr:uid="{00000000-0005-0000-0000-00006F5B0000}"/>
    <cellStyle name="Input 6 5 2 3 2 3" xfId="25663" xr:uid="{00000000-0005-0000-0000-0000705B0000}"/>
    <cellStyle name="Input 6 5 2 3 2 4" xfId="25660" xr:uid="{00000000-0005-0000-0000-0000715B0000}"/>
    <cellStyle name="Input 6 5 2 3 2 5" xfId="46718" xr:uid="{00000000-0005-0000-0000-0000725B0000}"/>
    <cellStyle name="Input 6 5 2 3 2 6" xfId="59282" xr:uid="{00000000-0005-0000-0000-0000735B0000}"/>
    <cellStyle name="Input 6 5 2 3 3" xfId="8954" xr:uid="{00000000-0005-0000-0000-0000745B0000}"/>
    <cellStyle name="Input 6 5 2 3 3 2" xfId="15923" xr:uid="{00000000-0005-0000-0000-0000755B0000}"/>
    <cellStyle name="Input 6 5 2 3 3 2 2" xfId="25666" xr:uid="{00000000-0005-0000-0000-0000765B0000}"/>
    <cellStyle name="Input 6 5 2 3 3 2 3" xfId="25665" xr:uid="{00000000-0005-0000-0000-0000775B0000}"/>
    <cellStyle name="Input 6 5 2 3 3 2 4" xfId="55428" xr:uid="{00000000-0005-0000-0000-0000785B0000}"/>
    <cellStyle name="Input 6 5 2 3 3 3" xfId="25667" xr:uid="{00000000-0005-0000-0000-0000795B0000}"/>
    <cellStyle name="Input 6 5 2 3 3 4" xfId="25664" xr:uid="{00000000-0005-0000-0000-00007A5B0000}"/>
    <cellStyle name="Input 6 5 2 3 3 5" xfId="48460" xr:uid="{00000000-0005-0000-0000-00007B5B0000}"/>
    <cellStyle name="Input 6 5 2 3 3 6" xfId="61024" xr:uid="{00000000-0005-0000-0000-00007C5B0000}"/>
    <cellStyle name="Input 6 5 2 3 4" xfId="11568" xr:uid="{00000000-0005-0000-0000-00007D5B0000}"/>
    <cellStyle name="Input 6 5 2 3 4 2" xfId="25669" xr:uid="{00000000-0005-0000-0000-00007E5B0000}"/>
    <cellStyle name="Input 6 5 2 3 4 3" xfId="25668" xr:uid="{00000000-0005-0000-0000-00007F5B0000}"/>
    <cellStyle name="Input 6 5 2 3 4 4" xfId="51073" xr:uid="{00000000-0005-0000-0000-0000805B0000}"/>
    <cellStyle name="Input 6 5 2 3 5" xfId="25670" xr:uid="{00000000-0005-0000-0000-0000815B0000}"/>
    <cellStyle name="Input 6 5 2 3 6" xfId="25659" xr:uid="{00000000-0005-0000-0000-0000825B0000}"/>
    <cellStyle name="Input 6 5 2 3 7" xfId="44105" xr:uid="{00000000-0005-0000-0000-0000835B0000}"/>
    <cellStyle name="Input 6 5 2 3 8" xfId="56669" xr:uid="{00000000-0005-0000-0000-0000845B0000}"/>
    <cellStyle name="Input 6 5 2 4" xfId="5458" xr:uid="{00000000-0005-0000-0000-0000855B0000}"/>
    <cellStyle name="Input 6 5 2 4 2" xfId="12439" xr:uid="{00000000-0005-0000-0000-0000865B0000}"/>
    <cellStyle name="Input 6 5 2 4 2 2" xfId="25673" xr:uid="{00000000-0005-0000-0000-0000875B0000}"/>
    <cellStyle name="Input 6 5 2 4 2 3" xfId="25672" xr:uid="{00000000-0005-0000-0000-0000885B0000}"/>
    <cellStyle name="Input 6 5 2 4 2 4" xfId="51944" xr:uid="{00000000-0005-0000-0000-0000895B0000}"/>
    <cellStyle name="Input 6 5 2 4 3" xfId="25674" xr:uid="{00000000-0005-0000-0000-00008A5B0000}"/>
    <cellStyle name="Input 6 5 2 4 4" xfId="25671" xr:uid="{00000000-0005-0000-0000-00008B5B0000}"/>
    <cellStyle name="Input 6 5 2 4 5" xfId="44976" xr:uid="{00000000-0005-0000-0000-00008C5B0000}"/>
    <cellStyle name="Input 6 5 2 4 6" xfId="57540" xr:uid="{00000000-0005-0000-0000-00008D5B0000}"/>
    <cellStyle name="Input 6 5 2 5" xfId="9825" xr:uid="{00000000-0005-0000-0000-00008E5B0000}"/>
    <cellStyle name="Input 6 5 2 5 2" xfId="25676" xr:uid="{00000000-0005-0000-0000-00008F5B0000}"/>
    <cellStyle name="Input 6 5 2 5 3" xfId="25675" xr:uid="{00000000-0005-0000-0000-0000905B0000}"/>
    <cellStyle name="Input 6 5 2 5 4" xfId="49331" xr:uid="{00000000-0005-0000-0000-0000915B0000}"/>
    <cellStyle name="Input 6 5 2 6" xfId="25647" xr:uid="{00000000-0005-0000-0000-0000925B0000}"/>
    <cellStyle name="Input 6 5 2 7" xfId="16804" xr:uid="{00000000-0005-0000-0000-0000935B0000}"/>
    <cellStyle name="Input 6 5 3" xfId="3708" xr:uid="{00000000-0005-0000-0000-0000945B0000}"/>
    <cellStyle name="Input 6 5 3 2" xfId="6331" xr:uid="{00000000-0005-0000-0000-0000955B0000}"/>
    <cellStyle name="Input 6 5 3 2 2" xfId="13309" xr:uid="{00000000-0005-0000-0000-0000965B0000}"/>
    <cellStyle name="Input 6 5 3 2 2 2" xfId="25680" xr:uid="{00000000-0005-0000-0000-0000975B0000}"/>
    <cellStyle name="Input 6 5 3 2 2 3" xfId="25679" xr:uid="{00000000-0005-0000-0000-0000985B0000}"/>
    <cellStyle name="Input 6 5 3 2 2 4" xfId="52814" xr:uid="{00000000-0005-0000-0000-0000995B0000}"/>
    <cellStyle name="Input 6 5 3 2 3" xfId="25681" xr:uid="{00000000-0005-0000-0000-00009A5B0000}"/>
    <cellStyle name="Input 6 5 3 2 4" xfId="25678" xr:uid="{00000000-0005-0000-0000-00009B5B0000}"/>
    <cellStyle name="Input 6 5 3 2 5" xfId="45846" xr:uid="{00000000-0005-0000-0000-00009C5B0000}"/>
    <cellStyle name="Input 6 5 3 2 6" xfId="58410" xr:uid="{00000000-0005-0000-0000-00009D5B0000}"/>
    <cellStyle name="Input 6 5 3 3" xfId="8075" xr:uid="{00000000-0005-0000-0000-00009E5B0000}"/>
    <cellStyle name="Input 6 5 3 3 2" xfId="15051" xr:uid="{00000000-0005-0000-0000-00009F5B0000}"/>
    <cellStyle name="Input 6 5 3 3 2 2" xfId="25684" xr:uid="{00000000-0005-0000-0000-0000A05B0000}"/>
    <cellStyle name="Input 6 5 3 3 2 3" xfId="25683" xr:uid="{00000000-0005-0000-0000-0000A15B0000}"/>
    <cellStyle name="Input 6 5 3 3 2 4" xfId="54556" xr:uid="{00000000-0005-0000-0000-0000A25B0000}"/>
    <cellStyle name="Input 6 5 3 3 3" xfId="25685" xr:uid="{00000000-0005-0000-0000-0000A35B0000}"/>
    <cellStyle name="Input 6 5 3 3 4" xfId="25682" xr:uid="{00000000-0005-0000-0000-0000A45B0000}"/>
    <cellStyle name="Input 6 5 3 3 5" xfId="47588" xr:uid="{00000000-0005-0000-0000-0000A55B0000}"/>
    <cellStyle name="Input 6 5 3 3 6" xfId="60152" xr:uid="{00000000-0005-0000-0000-0000A65B0000}"/>
    <cellStyle name="Input 6 5 3 4" xfId="10696" xr:uid="{00000000-0005-0000-0000-0000A75B0000}"/>
    <cellStyle name="Input 6 5 3 4 2" xfId="25687" xr:uid="{00000000-0005-0000-0000-0000A85B0000}"/>
    <cellStyle name="Input 6 5 3 4 3" xfId="25686" xr:uid="{00000000-0005-0000-0000-0000A95B0000}"/>
    <cellStyle name="Input 6 5 3 4 4" xfId="50201" xr:uid="{00000000-0005-0000-0000-0000AA5B0000}"/>
    <cellStyle name="Input 6 5 3 5" xfId="25677" xr:uid="{00000000-0005-0000-0000-0000AB5B0000}"/>
    <cellStyle name="Input 6 5 3 6" xfId="18645" xr:uid="{00000000-0005-0000-0000-0000AC5B0000}"/>
    <cellStyle name="Input 6 5 4" xfId="4586" xr:uid="{00000000-0005-0000-0000-0000AD5B0000}"/>
    <cellStyle name="Input 6 5 4 2" xfId="7202" xr:uid="{00000000-0005-0000-0000-0000AE5B0000}"/>
    <cellStyle name="Input 6 5 4 2 2" xfId="14180" xr:uid="{00000000-0005-0000-0000-0000AF5B0000}"/>
    <cellStyle name="Input 6 5 4 2 2 2" xfId="25691" xr:uid="{00000000-0005-0000-0000-0000B05B0000}"/>
    <cellStyle name="Input 6 5 4 2 2 3" xfId="25690" xr:uid="{00000000-0005-0000-0000-0000B15B0000}"/>
    <cellStyle name="Input 6 5 4 2 2 4" xfId="53685" xr:uid="{00000000-0005-0000-0000-0000B25B0000}"/>
    <cellStyle name="Input 6 5 4 2 3" xfId="25692" xr:uid="{00000000-0005-0000-0000-0000B35B0000}"/>
    <cellStyle name="Input 6 5 4 2 4" xfId="25689" xr:uid="{00000000-0005-0000-0000-0000B45B0000}"/>
    <cellStyle name="Input 6 5 4 2 5" xfId="46717" xr:uid="{00000000-0005-0000-0000-0000B55B0000}"/>
    <cellStyle name="Input 6 5 4 2 6" xfId="59281" xr:uid="{00000000-0005-0000-0000-0000B65B0000}"/>
    <cellStyle name="Input 6 5 4 3" xfId="8953" xr:uid="{00000000-0005-0000-0000-0000B75B0000}"/>
    <cellStyle name="Input 6 5 4 3 2" xfId="15922" xr:uid="{00000000-0005-0000-0000-0000B85B0000}"/>
    <cellStyle name="Input 6 5 4 3 2 2" xfId="25695" xr:uid="{00000000-0005-0000-0000-0000B95B0000}"/>
    <cellStyle name="Input 6 5 4 3 2 3" xfId="25694" xr:uid="{00000000-0005-0000-0000-0000BA5B0000}"/>
    <cellStyle name="Input 6 5 4 3 2 4" xfId="55427" xr:uid="{00000000-0005-0000-0000-0000BB5B0000}"/>
    <cellStyle name="Input 6 5 4 3 3" xfId="25696" xr:uid="{00000000-0005-0000-0000-0000BC5B0000}"/>
    <cellStyle name="Input 6 5 4 3 4" xfId="25693" xr:uid="{00000000-0005-0000-0000-0000BD5B0000}"/>
    <cellStyle name="Input 6 5 4 3 5" xfId="48459" xr:uid="{00000000-0005-0000-0000-0000BE5B0000}"/>
    <cellStyle name="Input 6 5 4 3 6" xfId="61023" xr:uid="{00000000-0005-0000-0000-0000BF5B0000}"/>
    <cellStyle name="Input 6 5 4 4" xfId="11567" xr:uid="{00000000-0005-0000-0000-0000C05B0000}"/>
    <cellStyle name="Input 6 5 4 4 2" xfId="25698" xr:uid="{00000000-0005-0000-0000-0000C15B0000}"/>
    <cellStyle name="Input 6 5 4 4 3" xfId="25697" xr:uid="{00000000-0005-0000-0000-0000C25B0000}"/>
    <cellStyle name="Input 6 5 4 4 4" xfId="51072" xr:uid="{00000000-0005-0000-0000-0000C35B0000}"/>
    <cellStyle name="Input 6 5 4 5" xfId="25699" xr:uid="{00000000-0005-0000-0000-0000C45B0000}"/>
    <cellStyle name="Input 6 5 4 6" xfId="25688" xr:uid="{00000000-0005-0000-0000-0000C55B0000}"/>
    <cellStyle name="Input 6 5 4 7" xfId="44104" xr:uid="{00000000-0005-0000-0000-0000C65B0000}"/>
    <cellStyle name="Input 6 5 4 8" xfId="56668" xr:uid="{00000000-0005-0000-0000-0000C75B0000}"/>
    <cellStyle name="Input 6 5 5" xfId="5457" xr:uid="{00000000-0005-0000-0000-0000C85B0000}"/>
    <cellStyle name="Input 6 5 5 2" xfId="12438" xr:uid="{00000000-0005-0000-0000-0000C95B0000}"/>
    <cellStyle name="Input 6 5 5 2 2" xfId="25702" xr:uid="{00000000-0005-0000-0000-0000CA5B0000}"/>
    <cellStyle name="Input 6 5 5 2 3" xfId="25701" xr:uid="{00000000-0005-0000-0000-0000CB5B0000}"/>
    <cellStyle name="Input 6 5 5 2 4" xfId="51943" xr:uid="{00000000-0005-0000-0000-0000CC5B0000}"/>
    <cellStyle name="Input 6 5 5 3" xfId="25703" xr:uid="{00000000-0005-0000-0000-0000CD5B0000}"/>
    <cellStyle name="Input 6 5 5 4" xfId="25700" xr:uid="{00000000-0005-0000-0000-0000CE5B0000}"/>
    <cellStyle name="Input 6 5 5 5" xfId="44975" xr:uid="{00000000-0005-0000-0000-0000CF5B0000}"/>
    <cellStyle name="Input 6 5 5 6" xfId="57539" xr:uid="{00000000-0005-0000-0000-0000D05B0000}"/>
    <cellStyle name="Input 6 5 6" xfId="9824" xr:uid="{00000000-0005-0000-0000-0000D15B0000}"/>
    <cellStyle name="Input 6 5 6 2" xfId="25705" xr:uid="{00000000-0005-0000-0000-0000D25B0000}"/>
    <cellStyle name="Input 6 5 6 3" xfId="25704" xr:uid="{00000000-0005-0000-0000-0000D35B0000}"/>
    <cellStyle name="Input 6 5 6 4" xfId="49330" xr:uid="{00000000-0005-0000-0000-0000D45B0000}"/>
    <cellStyle name="Input 6 5 7" xfId="25646" xr:uid="{00000000-0005-0000-0000-0000D55B0000}"/>
    <cellStyle name="Input 6 5 8" xfId="16803" xr:uid="{00000000-0005-0000-0000-0000D65B0000}"/>
    <cellStyle name="Input 6 6" xfId="2109" xr:uid="{00000000-0005-0000-0000-0000D75B0000}"/>
    <cellStyle name="Input 6 6 2" xfId="2110" xr:uid="{00000000-0005-0000-0000-0000D85B0000}"/>
    <cellStyle name="Input 6 6 2 2" xfId="3711" xr:uid="{00000000-0005-0000-0000-0000D95B0000}"/>
    <cellStyle name="Input 6 6 2 2 2" xfId="6334" xr:uid="{00000000-0005-0000-0000-0000DA5B0000}"/>
    <cellStyle name="Input 6 6 2 2 2 2" xfId="13312" xr:uid="{00000000-0005-0000-0000-0000DB5B0000}"/>
    <cellStyle name="Input 6 6 2 2 2 2 2" xfId="25711" xr:uid="{00000000-0005-0000-0000-0000DC5B0000}"/>
    <cellStyle name="Input 6 6 2 2 2 2 3" xfId="25710" xr:uid="{00000000-0005-0000-0000-0000DD5B0000}"/>
    <cellStyle name="Input 6 6 2 2 2 2 4" xfId="52817" xr:uid="{00000000-0005-0000-0000-0000DE5B0000}"/>
    <cellStyle name="Input 6 6 2 2 2 3" xfId="25712" xr:uid="{00000000-0005-0000-0000-0000DF5B0000}"/>
    <cellStyle name="Input 6 6 2 2 2 4" xfId="25709" xr:uid="{00000000-0005-0000-0000-0000E05B0000}"/>
    <cellStyle name="Input 6 6 2 2 2 5" xfId="45849" xr:uid="{00000000-0005-0000-0000-0000E15B0000}"/>
    <cellStyle name="Input 6 6 2 2 2 6" xfId="58413" xr:uid="{00000000-0005-0000-0000-0000E25B0000}"/>
    <cellStyle name="Input 6 6 2 2 3" xfId="8078" xr:uid="{00000000-0005-0000-0000-0000E35B0000}"/>
    <cellStyle name="Input 6 6 2 2 3 2" xfId="15054" xr:uid="{00000000-0005-0000-0000-0000E45B0000}"/>
    <cellStyle name="Input 6 6 2 2 3 2 2" xfId="25715" xr:uid="{00000000-0005-0000-0000-0000E55B0000}"/>
    <cellStyle name="Input 6 6 2 2 3 2 3" xfId="25714" xr:uid="{00000000-0005-0000-0000-0000E65B0000}"/>
    <cellStyle name="Input 6 6 2 2 3 2 4" xfId="54559" xr:uid="{00000000-0005-0000-0000-0000E75B0000}"/>
    <cellStyle name="Input 6 6 2 2 3 3" xfId="25716" xr:uid="{00000000-0005-0000-0000-0000E85B0000}"/>
    <cellStyle name="Input 6 6 2 2 3 4" xfId="25713" xr:uid="{00000000-0005-0000-0000-0000E95B0000}"/>
    <cellStyle name="Input 6 6 2 2 3 5" xfId="47591" xr:uid="{00000000-0005-0000-0000-0000EA5B0000}"/>
    <cellStyle name="Input 6 6 2 2 3 6" xfId="60155" xr:uid="{00000000-0005-0000-0000-0000EB5B0000}"/>
    <cellStyle name="Input 6 6 2 2 4" xfId="10699" xr:uid="{00000000-0005-0000-0000-0000EC5B0000}"/>
    <cellStyle name="Input 6 6 2 2 4 2" xfId="25718" xr:uid="{00000000-0005-0000-0000-0000ED5B0000}"/>
    <cellStyle name="Input 6 6 2 2 4 3" xfId="25717" xr:uid="{00000000-0005-0000-0000-0000EE5B0000}"/>
    <cellStyle name="Input 6 6 2 2 4 4" xfId="50204" xr:uid="{00000000-0005-0000-0000-0000EF5B0000}"/>
    <cellStyle name="Input 6 6 2 2 5" xfId="25708" xr:uid="{00000000-0005-0000-0000-0000F05B0000}"/>
    <cellStyle name="Input 6 6 2 2 6" xfId="18652" xr:uid="{00000000-0005-0000-0000-0000F15B0000}"/>
    <cellStyle name="Input 6 6 2 3" xfId="4589" xr:uid="{00000000-0005-0000-0000-0000F25B0000}"/>
    <cellStyle name="Input 6 6 2 3 2" xfId="7205" xr:uid="{00000000-0005-0000-0000-0000F35B0000}"/>
    <cellStyle name="Input 6 6 2 3 2 2" xfId="14183" xr:uid="{00000000-0005-0000-0000-0000F45B0000}"/>
    <cellStyle name="Input 6 6 2 3 2 2 2" xfId="25722" xr:uid="{00000000-0005-0000-0000-0000F55B0000}"/>
    <cellStyle name="Input 6 6 2 3 2 2 3" xfId="25721" xr:uid="{00000000-0005-0000-0000-0000F65B0000}"/>
    <cellStyle name="Input 6 6 2 3 2 2 4" xfId="53688" xr:uid="{00000000-0005-0000-0000-0000F75B0000}"/>
    <cellStyle name="Input 6 6 2 3 2 3" xfId="25723" xr:uid="{00000000-0005-0000-0000-0000F85B0000}"/>
    <cellStyle name="Input 6 6 2 3 2 4" xfId="25720" xr:uid="{00000000-0005-0000-0000-0000F95B0000}"/>
    <cellStyle name="Input 6 6 2 3 2 5" xfId="46720" xr:uid="{00000000-0005-0000-0000-0000FA5B0000}"/>
    <cellStyle name="Input 6 6 2 3 2 6" xfId="59284" xr:uid="{00000000-0005-0000-0000-0000FB5B0000}"/>
    <cellStyle name="Input 6 6 2 3 3" xfId="8956" xr:uid="{00000000-0005-0000-0000-0000FC5B0000}"/>
    <cellStyle name="Input 6 6 2 3 3 2" xfId="15925" xr:uid="{00000000-0005-0000-0000-0000FD5B0000}"/>
    <cellStyle name="Input 6 6 2 3 3 2 2" xfId="25726" xr:uid="{00000000-0005-0000-0000-0000FE5B0000}"/>
    <cellStyle name="Input 6 6 2 3 3 2 3" xfId="25725" xr:uid="{00000000-0005-0000-0000-0000FF5B0000}"/>
    <cellStyle name="Input 6 6 2 3 3 2 4" xfId="55430" xr:uid="{00000000-0005-0000-0000-0000005C0000}"/>
    <cellStyle name="Input 6 6 2 3 3 3" xfId="25727" xr:uid="{00000000-0005-0000-0000-0000015C0000}"/>
    <cellStyle name="Input 6 6 2 3 3 4" xfId="25724" xr:uid="{00000000-0005-0000-0000-0000025C0000}"/>
    <cellStyle name="Input 6 6 2 3 3 5" xfId="48462" xr:uid="{00000000-0005-0000-0000-0000035C0000}"/>
    <cellStyle name="Input 6 6 2 3 3 6" xfId="61026" xr:uid="{00000000-0005-0000-0000-0000045C0000}"/>
    <cellStyle name="Input 6 6 2 3 4" xfId="11570" xr:uid="{00000000-0005-0000-0000-0000055C0000}"/>
    <cellStyle name="Input 6 6 2 3 4 2" xfId="25729" xr:uid="{00000000-0005-0000-0000-0000065C0000}"/>
    <cellStyle name="Input 6 6 2 3 4 3" xfId="25728" xr:uid="{00000000-0005-0000-0000-0000075C0000}"/>
    <cellStyle name="Input 6 6 2 3 4 4" xfId="51075" xr:uid="{00000000-0005-0000-0000-0000085C0000}"/>
    <cellStyle name="Input 6 6 2 3 5" xfId="25730" xr:uid="{00000000-0005-0000-0000-0000095C0000}"/>
    <cellStyle name="Input 6 6 2 3 6" xfId="25719" xr:uid="{00000000-0005-0000-0000-00000A5C0000}"/>
    <cellStyle name="Input 6 6 2 3 7" xfId="44107" xr:uid="{00000000-0005-0000-0000-00000B5C0000}"/>
    <cellStyle name="Input 6 6 2 3 8" xfId="56671" xr:uid="{00000000-0005-0000-0000-00000C5C0000}"/>
    <cellStyle name="Input 6 6 2 4" xfId="5460" xr:uid="{00000000-0005-0000-0000-00000D5C0000}"/>
    <cellStyle name="Input 6 6 2 4 2" xfId="12441" xr:uid="{00000000-0005-0000-0000-00000E5C0000}"/>
    <cellStyle name="Input 6 6 2 4 2 2" xfId="25733" xr:uid="{00000000-0005-0000-0000-00000F5C0000}"/>
    <cellStyle name="Input 6 6 2 4 2 3" xfId="25732" xr:uid="{00000000-0005-0000-0000-0000105C0000}"/>
    <cellStyle name="Input 6 6 2 4 2 4" xfId="51946" xr:uid="{00000000-0005-0000-0000-0000115C0000}"/>
    <cellStyle name="Input 6 6 2 4 3" xfId="25734" xr:uid="{00000000-0005-0000-0000-0000125C0000}"/>
    <cellStyle name="Input 6 6 2 4 4" xfId="25731" xr:uid="{00000000-0005-0000-0000-0000135C0000}"/>
    <cellStyle name="Input 6 6 2 4 5" xfId="44978" xr:uid="{00000000-0005-0000-0000-0000145C0000}"/>
    <cellStyle name="Input 6 6 2 4 6" xfId="57542" xr:uid="{00000000-0005-0000-0000-0000155C0000}"/>
    <cellStyle name="Input 6 6 2 5" xfId="9827" xr:uid="{00000000-0005-0000-0000-0000165C0000}"/>
    <cellStyle name="Input 6 6 2 5 2" xfId="25736" xr:uid="{00000000-0005-0000-0000-0000175C0000}"/>
    <cellStyle name="Input 6 6 2 5 3" xfId="25735" xr:uid="{00000000-0005-0000-0000-0000185C0000}"/>
    <cellStyle name="Input 6 6 2 5 4" xfId="49333" xr:uid="{00000000-0005-0000-0000-0000195C0000}"/>
    <cellStyle name="Input 6 6 2 6" xfId="25707" xr:uid="{00000000-0005-0000-0000-00001A5C0000}"/>
    <cellStyle name="Input 6 6 2 7" xfId="16806" xr:uid="{00000000-0005-0000-0000-00001B5C0000}"/>
    <cellStyle name="Input 6 6 3" xfId="3710" xr:uid="{00000000-0005-0000-0000-00001C5C0000}"/>
    <cellStyle name="Input 6 6 3 2" xfId="6333" xr:uid="{00000000-0005-0000-0000-00001D5C0000}"/>
    <cellStyle name="Input 6 6 3 2 2" xfId="13311" xr:uid="{00000000-0005-0000-0000-00001E5C0000}"/>
    <cellStyle name="Input 6 6 3 2 2 2" xfId="25740" xr:uid="{00000000-0005-0000-0000-00001F5C0000}"/>
    <cellStyle name="Input 6 6 3 2 2 3" xfId="25739" xr:uid="{00000000-0005-0000-0000-0000205C0000}"/>
    <cellStyle name="Input 6 6 3 2 2 4" xfId="52816" xr:uid="{00000000-0005-0000-0000-0000215C0000}"/>
    <cellStyle name="Input 6 6 3 2 3" xfId="25741" xr:uid="{00000000-0005-0000-0000-0000225C0000}"/>
    <cellStyle name="Input 6 6 3 2 4" xfId="25738" xr:uid="{00000000-0005-0000-0000-0000235C0000}"/>
    <cellStyle name="Input 6 6 3 2 5" xfId="45848" xr:uid="{00000000-0005-0000-0000-0000245C0000}"/>
    <cellStyle name="Input 6 6 3 2 6" xfId="58412" xr:uid="{00000000-0005-0000-0000-0000255C0000}"/>
    <cellStyle name="Input 6 6 3 3" xfId="8077" xr:uid="{00000000-0005-0000-0000-0000265C0000}"/>
    <cellStyle name="Input 6 6 3 3 2" xfId="15053" xr:uid="{00000000-0005-0000-0000-0000275C0000}"/>
    <cellStyle name="Input 6 6 3 3 2 2" xfId="25744" xr:uid="{00000000-0005-0000-0000-0000285C0000}"/>
    <cellStyle name="Input 6 6 3 3 2 3" xfId="25743" xr:uid="{00000000-0005-0000-0000-0000295C0000}"/>
    <cellStyle name="Input 6 6 3 3 2 4" xfId="54558" xr:uid="{00000000-0005-0000-0000-00002A5C0000}"/>
    <cellStyle name="Input 6 6 3 3 3" xfId="25745" xr:uid="{00000000-0005-0000-0000-00002B5C0000}"/>
    <cellStyle name="Input 6 6 3 3 4" xfId="25742" xr:uid="{00000000-0005-0000-0000-00002C5C0000}"/>
    <cellStyle name="Input 6 6 3 3 5" xfId="47590" xr:uid="{00000000-0005-0000-0000-00002D5C0000}"/>
    <cellStyle name="Input 6 6 3 3 6" xfId="60154" xr:uid="{00000000-0005-0000-0000-00002E5C0000}"/>
    <cellStyle name="Input 6 6 3 4" xfId="10698" xr:uid="{00000000-0005-0000-0000-00002F5C0000}"/>
    <cellStyle name="Input 6 6 3 4 2" xfId="25747" xr:uid="{00000000-0005-0000-0000-0000305C0000}"/>
    <cellStyle name="Input 6 6 3 4 3" xfId="25746" xr:uid="{00000000-0005-0000-0000-0000315C0000}"/>
    <cellStyle name="Input 6 6 3 4 4" xfId="50203" xr:uid="{00000000-0005-0000-0000-0000325C0000}"/>
    <cellStyle name="Input 6 6 3 5" xfId="25737" xr:uid="{00000000-0005-0000-0000-0000335C0000}"/>
    <cellStyle name="Input 6 6 3 6" xfId="18649" xr:uid="{00000000-0005-0000-0000-0000345C0000}"/>
    <cellStyle name="Input 6 6 4" xfId="4588" xr:uid="{00000000-0005-0000-0000-0000355C0000}"/>
    <cellStyle name="Input 6 6 4 2" xfId="7204" xr:uid="{00000000-0005-0000-0000-0000365C0000}"/>
    <cellStyle name="Input 6 6 4 2 2" xfId="14182" xr:uid="{00000000-0005-0000-0000-0000375C0000}"/>
    <cellStyle name="Input 6 6 4 2 2 2" xfId="25751" xr:uid="{00000000-0005-0000-0000-0000385C0000}"/>
    <cellStyle name="Input 6 6 4 2 2 3" xfId="25750" xr:uid="{00000000-0005-0000-0000-0000395C0000}"/>
    <cellStyle name="Input 6 6 4 2 2 4" xfId="53687" xr:uid="{00000000-0005-0000-0000-00003A5C0000}"/>
    <cellStyle name="Input 6 6 4 2 3" xfId="25752" xr:uid="{00000000-0005-0000-0000-00003B5C0000}"/>
    <cellStyle name="Input 6 6 4 2 4" xfId="25749" xr:uid="{00000000-0005-0000-0000-00003C5C0000}"/>
    <cellStyle name="Input 6 6 4 2 5" xfId="46719" xr:uid="{00000000-0005-0000-0000-00003D5C0000}"/>
    <cellStyle name="Input 6 6 4 2 6" xfId="59283" xr:uid="{00000000-0005-0000-0000-00003E5C0000}"/>
    <cellStyle name="Input 6 6 4 3" xfId="8955" xr:uid="{00000000-0005-0000-0000-00003F5C0000}"/>
    <cellStyle name="Input 6 6 4 3 2" xfId="15924" xr:uid="{00000000-0005-0000-0000-0000405C0000}"/>
    <cellStyle name="Input 6 6 4 3 2 2" xfId="25755" xr:uid="{00000000-0005-0000-0000-0000415C0000}"/>
    <cellStyle name="Input 6 6 4 3 2 3" xfId="25754" xr:uid="{00000000-0005-0000-0000-0000425C0000}"/>
    <cellStyle name="Input 6 6 4 3 2 4" xfId="55429" xr:uid="{00000000-0005-0000-0000-0000435C0000}"/>
    <cellStyle name="Input 6 6 4 3 3" xfId="25756" xr:uid="{00000000-0005-0000-0000-0000445C0000}"/>
    <cellStyle name="Input 6 6 4 3 4" xfId="25753" xr:uid="{00000000-0005-0000-0000-0000455C0000}"/>
    <cellStyle name="Input 6 6 4 3 5" xfId="48461" xr:uid="{00000000-0005-0000-0000-0000465C0000}"/>
    <cellStyle name="Input 6 6 4 3 6" xfId="61025" xr:uid="{00000000-0005-0000-0000-0000475C0000}"/>
    <cellStyle name="Input 6 6 4 4" xfId="11569" xr:uid="{00000000-0005-0000-0000-0000485C0000}"/>
    <cellStyle name="Input 6 6 4 4 2" xfId="25758" xr:uid="{00000000-0005-0000-0000-0000495C0000}"/>
    <cellStyle name="Input 6 6 4 4 3" xfId="25757" xr:uid="{00000000-0005-0000-0000-00004A5C0000}"/>
    <cellStyle name="Input 6 6 4 4 4" xfId="51074" xr:uid="{00000000-0005-0000-0000-00004B5C0000}"/>
    <cellStyle name="Input 6 6 4 5" xfId="25759" xr:uid="{00000000-0005-0000-0000-00004C5C0000}"/>
    <cellStyle name="Input 6 6 4 6" xfId="25748" xr:uid="{00000000-0005-0000-0000-00004D5C0000}"/>
    <cellStyle name="Input 6 6 4 7" xfId="44106" xr:uid="{00000000-0005-0000-0000-00004E5C0000}"/>
    <cellStyle name="Input 6 6 4 8" xfId="56670" xr:uid="{00000000-0005-0000-0000-00004F5C0000}"/>
    <cellStyle name="Input 6 6 5" xfId="5459" xr:uid="{00000000-0005-0000-0000-0000505C0000}"/>
    <cellStyle name="Input 6 6 5 2" xfId="12440" xr:uid="{00000000-0005-0000-0000-0000515C0000}"/>
    <cellStyle name="Input 6 6 5 2 2" xfId="25762" xr:uid="{00000000-0005-0000-0000-0000525C0000}"/>
    <cellStyle name="Input 6 6 5 2 3" xfId="25761" xr:uid="{00000000-0005-0000-0000-0000535C0000}"/>
    <cellStyle name="Input 6 6 5 2 4" xfId="51945" xr:uid="{00000000-0005-0000-0000-0000545C0000}"/>
    <cellStyle name="Input 6 6 5 3" xfId="25763" xr:uid="{00000000-0005-0000-0000-0000555C0000}"/>
    <cellStyle name="Input 6 6 5 4" xfId="25760" xr:uid="{00000000-0005-0000-0000-0000565C0000}"/>
    <cellStyle name="Input 6 6 5 5" xfId="44977" xr:uid="{00000000-0005-0000-0000-0000575C0000}"/>
    <cellStyle name="Input 6 6 5 6" xfId="57541" xr:uid="{00000000-0005-0000-0000-0000585C0000}"/>
    <cellStyle name="Input 6 6 6" xfId="9826" xr:uid="{00000000-0005-0000-0000-0000595C0000}"/>
    <cellStyle name="Input 6 6 6 2" xfId="25765" xr:uid="{00000000-0005-0000-0000-00005A5C0000}"/>
    <cellStyle name="Input 6 6 6 3" xfId="25764" xr:uid="{00000000-0005-0000-0000-00005B5C0000}"/>
    <cellStyle name="Input 6 6 6 4" xfId="49332" xr:uid="{00000000-0005-0000-0000-00005C5C0000}"/>
    <cellStyle name="Input 6 6 7" xfId="25706" xr:uid="{00000000-0005-0000-0000-00005D5C0000}"/>
    <cellStyle name="Input 6 6 8" xfId="16805" xr:uid="{00000000-0005-0000-0000-00005E5C0000}"/>
    <cellStyle name="Input 6 7" xfId="2111" xr:uid="{00000000-0005-0000-0000-00005F5C0000}"/>
    <cellStyle name="Input 6 7 2" xfId="3712" xr:uid="{00000000-0005-0000-0000-0000605C0000}"/>
    <cellStyle name="Input 6 7 2 2" xfId="6335" xr:uid="{00000000-0005-0000-0000-0000615C0000}"/>
    <cellStyle name="Input 6 7 2 2 2" xfId="13313" xr:uid="{00000000-0005-0000-0000-0000625C0000}"/>
    <cellStyle name="Input 6 7 2 2 2 2" xfId="25770" xr:uid="{00000000-0005-0000-0000-0000635C0000}"/>
    <cellStyle name="Input 6 7 2 2 2 3" xfId="25769" xr:uid="{00000000-0005-0000-0000-0000645C0000}"/>
    <cellStyle name="Input 6 7 2 2 2 4" xfId="52818" xr:uid="{00000000-0005-0000-0000-0000655C0000}"/>
    <cellStyle name="Input 6 7 2 2 3" xfId="25771" xr:uid="{00000000-0005-0000-0000-0000665C0000}"/>
    <cellStyle name="Input 6 7 2 2 4" xfId="25768" xr:uid="{00000000-0005-0000-0000-0000675C0000}"/>
    <cellStyle name="Input 6 7 2 2 5" xfId="45850" xr:uid="{00000000-0005-0000-0000-0000685C0000}"/>
    <cellStyle name="Input 6 7 2 2 6" xfId="58414" xr:uid="{00000000-0005-0000-0000-0000695C0000}"/>
    <cellStyle name="Input 6 7 2 3" xfId="8079" xr:uid="{00000000-0005-0000-0000-00006A5C0000}"/>
    <cellStyle name="Input 6 7 2 3 2" xfId="15055" xr:uid="{00000000-0005-0000-0000-00006B5C0000}"/>
    <cellStyle name="Input 6 7 2 3 2 2" xfId="25774" xr:uid="{00000000-0005-0000-0000-00006C5C0000}"/>
    <cellStyle name="Input 6 7 2 3 2 3" xfId="25773" xr:uid="{00000000-0005-0000-0000-00006D5C0000}"/>
    <cellStyle name="Input 6 7 2 3 2 4" xfId="54560" xr:uid="{00000000-0005-0000-0000-00006E5C0000}"/>
    <cellStyle name="Input 6 7 2 3 3" xfId="25775" xr:uid="{00000000-0005-0000-0000-00006F5C0000}"/>
    <cellStyle name="Input 6 7 2 3 4" xfId="25772" xr:uid="{00000000-0005-0000-0000-0000705C0000}"/>
    <cellStyle name="Input 6 7 2 3 5" xfId="47592" xr:uid="{00000000-0005-0000-0000-0000715C0000}"/>
    <cellStyle name="Input 6 7 2 3 6" xfId="60156" xr:uid="{00000000-0005-0000-0000-0000725C0000}"/>
    <cellStyle name="Input 6 7 2 4" xfId="10700" xr:uid="{00000000-0005-0000-0000-0000735C0000}"/>
    <cellStyle name="Input 6 7 2 4 2" xfId="25777" xr:uid="{00000000-0005-0000-0000-0000745C0000}"/>
    <cellStyle name="Input 6 7 2 4 3" xfId="25776" xr:uid="{00000000-0005-0000-0000-0000755C0000}"/>
    <cellStyle name="Input 6 7 2 4 4" xfId="50205" xr:uid="{00000000-0005-0000-0000-0000765C0000}"/>
    <cellStyle name="Input 6 7 2 5" xfId="25767" xr:uid="{00000000-0005-0000-0000-0000775C0000}"/>
    <cellStyle name="Input 6 7 2 6" xfId="18654" xr:uid="{00000000-0005-0000-0000-0000785C0000}"/>
    <cellStyle name="Input 6 7 3" xfId="4590" xr:uid="{00000000-0005-0000-0000-0000795C0000}"/>
    <cellStyle name="Input 6 7 3 2" xfId="7206" xr:uid="{00000000-0005-0000-0000-00007A5C0000}"/>
    <cellStyle name="Input 6 7 3 2 2" xfId="14184" xr:uid="{00000000-0005-0000-0000-00007B5C0000}"/>
    <cellStyle name="Input 6 7 3 2 2 2" xfId="25781" xr:uid="{00000000-0005-0000-0000-00007C5C0000}"/>
    <cellStyle name="Input 6 7 3 2 2 3" xfId="25780" xr:uid="{00000000-0005-0000-0000-00007D5C0000}"/>
    <cellStyle name="Input 6 7 3 2 2 4" xfId="53689" xr:uid="{00000000-0005-0000-0000-00007E5C0000}"/>
    <cellStyle name="Input 6 7 3 2 3" xfId="25782" xr:uid="{00000000-0005-0000-0000-00007F5C0000}"/>
    <cellStyle name="Input 6 7 3 2 4" xfId="25779" xr:uid="{00000000-0005-0000-0000-0000805C0000}"/>
    <cellStyle name="Input 6 7 3 2 5" xfId="46721" xr:uid="{00000000-0005-0000-0000-0000815C0000}"/>
    <cellStyle name="Input 6 7 3 2 6" xfId="59285" xr:uid="{00000000-0005-0000-0000-0000825C0000}"/>
    <cellStyle name="Input 6 7 3 3" xfId="8957" xr:uid="{00000000-0005-0000-0000-0000835C0000}"/>
    <cellStyle name="Input 6 7 3 3 2" xfId="15926" xr:uid="{00000000-0005-0000-0000-0000845C0000}"/>
    <cellStyle name="Input 6 7 3 3 2 2" xfId="25785" xr:uid="{00000000-0005-0000-0000-0000855C0000}"/>
    <cellStyle name="Input 6 7 3 3 2 3" xfId="25784" xr:uid="{00000000-0005-0000-0000-0000865C0000}"/>
    <cellStyle name="Input 6 7 3 3 2 4" xfId="55431" xr:uid="{00000000-0005-0000-0000-0000875C0000}"/>
    <cellStyle name="Input 6 7 3 3 3" xfId="25786" xr:uid="{00000000-0005-0000-0000-0000885C0000}"/>
    <cellStyle name="Input 6 7 3 3 4" xfId="25783" xr:uid="{00000000-0005-0000-0000-0000895C0000}"/>
    <cellStyle name="Input 6 7 3 3 5" xfId="48463" xr:uid="{00000000-0005-0000-0000-00008A5C0000}"/>
    <cellStyle name="Input 6 7 3 3 6" xfId="61027" xr:uid="{00000000-0005-0000-0000-00008B5C0000}"/>
    <cellStyle name="Input 6 7 3 4" xfId="11571" xr:uid="{00000000-0005-0000-0000-00008C5C0000}"/>
    <cellStyle name="Input 6 7 3 4 2" xfId="25788" xr:uid="{00000000-0005-0000-0000-00008D5C0000}"/>
    <cellStyle name="Input 6 7 3 4 3" xfId="25787" xr:uid="{00000000-0005-0000-0000-00008E5C0000}"/>
    <cellStyle name="Input 6 7 3 4 4" xfId="51076" xr:uid="{00000000-0005-0000-0000-00008F5C0000}"/>
    <cellStyle name="Input 6 7 3 5" xfId="25789" xr:uid="{00000000-0005-0000-0000-0000905C0000}"/>
    <cellStyle name="Input 6 7 3 6" xfId="25778" xr:uid="{00000000-0005-0000-0000-0000915C0000}"/>
    <cellStyle name="Input 6 7 3 7" xfId="44108" xr:uid="{00000000-0005-0000-0000-0000925C0000}"/>
    <cellStyle name="Input 6 7 3 8" xfId="56672" xr:uid="{00000000-0005-0000-0000-0000935C0000}"/>
    <cellStyle name="Input 6 7 4" xfId="5461" xr:uid="{00000000-0005-0000-0000-0000945C0000}"/>
    <cellStyle name="Input 6 7 4 2" xfId="12442" xr:uid="{00000000-0005-0000-0000-0000955C0000}"/>
    <cellStyle name="Input 6 7 4 2 2" xfId="25792" xr:uid="{00000000-0005-0000-0000-0000965C0000}"/>
    <cellStyle name="Input 6 7 4 2 3" xfId="25791" xr:uid="{00000000-0005-0000-0000-0000975C0000}"/>
    <cellStyle name="Input 6 7 4 2 4" xfId="51947" xr:uid="{00000000-0005-0000-0000-0000985C0000}"/>
    <cellStyle name="Input 6 7 4 3" xfId="25793" xr:uid="{00000000-0005-0000-0000-0000995C0000}"/>
    <cellStyle name="Input 6 7 4 4" xfId="25790" xr:uid="{00000000-0005-0000-0000-00009A5C0000}"/>
    <cellStyle name="Input 6 7 4 5" xfId="44979" xr:uid="{00000000-0005-0000-0000-00009B5C0000}"/>
    <cellStyle name="Input 6 7 4 6" xfId="57543" xr:uid="{00000000-0005-0000-0000-00009C5C0000}"/>
    <cellStyle name="Input 6 7 5" xfId="9828" xr:uid="{00000000-0005-0000-0000-00009D5C0000}"/>
    <cellStyle name="Input 6 7 5 2" xfId="25795" xr:uid="{00000000-0005-0000-0000-00009E5C0000}"/>
    <cellStyle name="Input 6 7 5 3" xfId="25794" xr:uid="{00000000-0005-0000-0000-00009F5C0000}"/>
    <cellStyle name="Input 6 7 5 4" xfId="49334" xr:uid="{00000000-0005-0000-0000-0000A05C0000}"/>
    <cellStyle name="Input 6 7 6" xfId="25766" xr:uid="{00000000-0005-0000-0000-0000A15C0000}"/>
    <cellStyle name="Input 6 7 7" xfId="16807" xr:uid="{00000000-0005-0000-0000-0000A25C0000}"/>
    <cellStyle name="Input 6 8" xfId="2112" xr:uid="{00000000-0005-0000-0000-0000A35C0000}"/>
    <cellStyle name="Input 6 8 2" xfId="3713" xr:uid="{00000000-0005-0000-0000-0000A45C0000}"/>
    <cellStyle name="Input 6 8 2 2" xfId="6336" xr:uid="{00000000-0005-0000-0000-0000A55C0000}"/>
    <cellStyle name="Input 6 8 2 2 2" xfId="13314" xr:uid="{00000000-0005-0000-0000-0000A65C0000}"/>
    <cellStyle name="Input 6 8 2 2 2 2" xfId="25800" xr:uid="{00000000-0005-0000-0000-0000A75C0000}"/>
    <cellStyle name="Input 6 8 2 2 2 3" xfId="25799" xr:uid="{00000000-0005-0000-0000-0000A85C0000}"/>
    <cellStyle name="Input 6 8 2 2 2 4" xfId="52819" xr:uid="{00000000-0005-0000-0000-0000A95C0000}"/>
    <cellStyle name="Input 6 8 2 2 3" xfId="25801" xr:uid="{00000000-0005-0000-0000-0000AA5C0000}"/>
    <cellStyle name="Input 6 8 2 2 4" xfId="25798" xr:uid="{00000000-0005-0000-0000-0000AB5C0000}"/>
    <cellStyle name="Input 6 8 2 2 5" xfId="45851" xr:uid="{00000000-0005-0000-0000-0000AC5C0000}"/>
    <cellStyle name="Input 6 8 2 2 6" xfId="58415" xr:uid="{00000000-0005-0000-0000-0000AD5C0000}"/>
    <cellStyle name="Input 6 8 2 3" xfId="8080" xr:uid="{00000000-0005-0000-0000-0000AE5C0000}"/>
    <cellStyle name="Input 6 8 2 3 2" xfId="15056" xr:uid="{00000000-0005-0000-0000-0000AF5C0000}"/>
    <cellStyle name="Input 6 8 2 3 2 2" xfId="25804" xr:uid="{00000000-0005-0000-0000-0000B05C0000}"/>
    <cellStyle name="Input 6 8 2 3 2 3" xfId="25803" xr:uid="{00000000-0005-0000-0000-0000B15C0000}"/>
    <cellStyle name="Input 6 8 2 3 2 4" xfId="54561" xr:uid="{00000000-0005-0000-0000-0000B25C0000}"/>
    <cellStyle name="Input 6 8 2 3 3" xfId="25805" xr:uid="{00000000-0005-0000-0000-0000B35C0000}"/>
    <cellStyle name="Input 6 8 2 3 4" xfId="25802" xr:uid="{00000000-0005-0000-0000-0000B45C0000}"/>
    <cellStyle name="Input 6 8 2 3 5" xfId="47593" xr:uid="{00000000-0005-0000-0000-0000B55C0000}"/>
    <cellStyle name="Input 6 8 2 3 6" xfId="60157" xr:uid="{00000000-0005-0000-0000-0000B65C0000}"/>
    <cellStyle name="Input 6 8 2 4" xfId="10701" xr:uid="{00000000-0005-0000-0000-0000B75C0000}"/>
    <cellStyle name="Input 6 8 2 4 2" xfId="25807" xr:uid="{00000000-0005-0000-0000-0000B85C0000}"/>
    <cellStyle name="Input 6 8 2 4 3" xfId="25806" xr:uid="{00000000-0005-0000-0000-0000B95C0000}"/>
    <cellStyle name="Input 6 8 2 4 4" xfId="50206" xr:uid="{00000000-0005-0000-0000-0000BA5C0000}"/>
    <cellStyle name="Input 6 8 2 5" xfId="25797" xr:uid="{00000000-0005-0000-0000-0000BB5C0000}"/>
    <cellStyle name="Input 6 8 2 6" xfId="18655" xr:uid="{00000000-0005-0000-0000-0000BC5C0000}"/>
    <cellStyle name="Input 6 8 3" xfId="4591" xr:uid="{00000000-0005-0000-0000-0000BD5C0000}"/>
    <cellStyle name="Input 6 8 3 2" xfId="7207" xr:uid="{00000000-0005-0000-0000-0000BE5C0000}"/>
    <cellStyle name="Input 6 8 3 2 2" xfId="14185" xr:uid="{00000000-0005-0000-0000-0000BF5C0000}"/>
    <cellStyle name="Input 6 8 3 2 2 2" xfId="25811" xr:uid="{00000000-0005-0000-0000-0000C05C0000}"/>
    <cellStyle name="Input 6 8 3 2 2 3" xfId="25810" xr:uid="{00000000-0005-0000-0000-0000C15C0000}"/>
    <cellStyle name="Input 6 8 3 2 2 4" xfId="53690" xr:uid="{00000000-0005-0000-0000-0000C25C0000}"/>
    <cellStyle name="Input 6 8 3 2 3" xfId="25812" xr:uid="{00000000-0005-0000-0000-0000C35C0000}"/>
    <cellStyle name="Input 6 8 3 2 4" xfId="25809" xr:uid="{00000000-0005-0000-0000-0000C45C0000}"/>
    <cellStyle name="Input 6 8 3 2 5" xfId="46722" xr:uid="{00000000-0005-0000-0000-0000C55C0000}"/>
    <cellStyle name="Input 6 8 3 2 6" xfId="59286" xr:uid="{00000000-0005-0000-0000-0000C65C0000}"/>
    <cellStyle name="Input 6 8 3 3" xfId="8958" xr:uid="{00000000-0005-0000-0000-0000C75C0000}"/>
    <cellStyle name="Input 6 8 3 3 2" xfId="15927" xr:uid="{00000000-0005-0000-0000-0000C85C0000}"/>
    <cellStyle name="Input 6 8 3 3 2 2" xfId="25815" xr:uid="{00000000-0005-0000-0000-0000C95C0000}"/>
    <cellStyle name="Input 6 8 3 3 2 3" xfId="25814" xr:uid="{00000000-0005-0000-0000-0000CA5C0000}"/>
    <cellStyle name="Input 6 8 3 3 2 4" xfId="55432" xr:uid="{00000000-0005-0000-0000-0000CB5C0000}"/>
    <cellStyle name="Input 6 8 3 3 3" xfId="25816" xr:uid="{00000000-0005-0000-0000-0000CC5C0000}"/>
    <cellStyle name="Input 6 8 3 3 4" xfId="25813" xr:uid="{00000000-0005-0000-0000-0000CD5C0000}"/>
    <cellStyle name="Input 6 8 3 3 5" xfId="48464" xr:uid="{00000000-0005-0000-0000-0000CE5C0000}"/>
    <cellStyle name="Input 6 8 3 3 6" xfId="61028" xr:uid="{00000000-0005-0000-0000-0000CF5C0000}"/>
    <cellStyle name="Input 6 8 3 4" xfId="11572" xr:uid="{00000000-0005-0000-0000-0000D05C0000}"/>
    <cellStyle name="Input 6 8 3 4 2" xfId="25818" xr:uid="{00000000-0005-0000-0000-0000D15C0000}"/>
    <cellStyle name="Input 6 8 3 4 3" xfId="25817" xr:uid="{00000000-0005-0000-0000-0000D25C0000}"/>
    <cellStyle name="Input 6 8 3 4 4" xfId="51077" xr:uid="{00000000-0005-0000-0000-0000D35C0000}"/>
    <cellStyle name="Input 6 8 3 5" xfId="25819" xr:uid="{00000000-0005-0000-0000-0000D45C0000}"/>
    <cellStyle name="Input 6 8 3 6" xfId="25808" xr:uid="{00000000-0005-0000-0000-0000D55C0000}"/>
    <cellStyle name="Input 6 8 3 7" xfId="44109" xr:uid="{00000000-0005-0000-0000-0000D65C0000}"/>
    <cellStyle name="Input 6 8 3 8" xfId="56673" xr:uid="{00000000-0005-0000-0000-0000D75C0000}"/>
    <cellStyle name="Input 6 8 4" xfId="5462" xr:uid="{00000000-0005-0000-0000-0000D85C0000}"/>
    <cellStyle name="Input 6 8 4 2" xfId="12443" xr:uid="{00000000-0005-0000-0000-0000D95C0000}"/>
    <cellStyle name="Input 6 8 4 2 2" xfId="25822" xr:uid="{00000000-0005-0000-0000-0000DA5C0000}"/>
    <cellStyle name="Input 6 8 4 2 3" xfId="25821" xr:uid="{00000000-0005-0000-0000-0000DB5C0000}"/>
    <cellStyle name="Input 6 8 4 2 4" xfId="51948" xr:uid="{00000000-0005-0000-0000-0000DC5C0000}"/>
    <cellStyle name="Input 6 8 4 3" xfId="25823" xr:uid="{00000000-0005-0000-0000-0000DD5C0000}"/>
    <cellStyle name="Input 6 8 4 4" xfId="25820" xr:uid="{00000000-0005-0000-0000-0000DE5C0000}"/>
    <cellStyle name="Input 6 8 4 5" xfId="44980" xr:uid="{00000000-0005-0000-0000-0000DF5C0000}"/>
    <cellStyle name="Input 6 8 4 6" xfId="57544" xr:uid="{00000000-0005-0000-0000-0000E05C0000}"/>
    <cellStyle name="Input 6 8 5" xfId="9829" xr:uid="{00000000-0005-0000-0000-0000E15C0000}"/>
    <cellStyle name="Input 6 8 5 2" xfId="25825" xr:uid="{00000000-0005-0000-0000-0000E25C0000}"/>
    <cellStyle name="Input 6 8 5 3" xfId="25824" xr:uid="{00000000-0005-0000-0000-0000E35C0000}"/>
    <cellStyle name="Input 6 8 5 4" xfId="49335" xr:uid="{00000000-0005-0000-0000-0000E45C0000}"/>
    <cellStyle name="Input 6 8 6" xfId="25796" xr:uid="{00000000-0005-0000-0000-0000E55C0000}"/>
    <cellStyle name="Input 6 8 7" xfId="16808" xr:uid="{00000000-0005-0000-0000-0000E65C0000}"/>
    <cellStyle name="Input 6 9" xfId="2113" xr:uid="{00000000-0005-0000-0000-0000E75C0000}"/>
    <cellStyle name="Input 6 9 2" xfId="3714" xr:uid="{00000000-0005-0000-0000-0000E85C0000}"/>
    <cellStyle name="Input 6 9 2 2" xfId="6337" xr:uid="{00000000-0005-0000-0000-0000E95C0000}"/>
    <cellStyle name="Input 6 9 2 2 2" xfId="13315" xr:uid="{00000000-0005-0000-0000-0000EA5C0000}"/>
    <cellStyle name="Input 6 9 2 2 2 2" xfId="25830" xr:uid="{00000000-0005-0000-0000-0000EB5C0000}"/>
    <cellStyle name="Input 6 9 2 2 2 3" xfId="25829" xr:uid="{00000000-0005-0000-0000-0000EC5C0000}"/>
    <cellStyle name="Input 6 9 2 2 2 4" xfId="52820" xr:uid="{00000000-0005-0000-0000-0000ED5C0000}"/>
    <cellStyle name="Input 6 9 2 2 3" xfId="25831" xr:uid="{00000000-0005-0000-0000-0000EE5C0000}"/>
    <cellStyle name="Input 6 9 2 2 4" xfId="25828" xr:uid="{00000000-0005-0000-0000-0000EF5C0000}"/>
    <cellStyle name="Input 6 9 2 2 5" xfId="45852" xr:uid="{00000000-0005-0000-0000-0000F05C0000}"/>
    <cellStyle name="Input 6 9 2 2 6" xfId="58416" xr:uid="{00000000-0005-0000-0000-0000F15C0000}"/>
    <cellStyle name="Input 6 9 2 3" xfId="8081" xr:uid="{00000000-0005-0000-0000-0000F25C0000}"/>
    <cellStyle name="Input 6 9 2 3 2" xfId="15057" xr:uid="{00000000-0005-0000-0000-0000F35C0000}"/>
    <cellStyle name="Input 6 9 2 3 2 2" xfId="25834" xr:uid="{00000000-0005-0000-0000-0000F45C0000}"/>
    <cellStyle name="Input 6 9 2 3 2 3" xfId="25833" xr:uid="{00000000-0005-0000-0000-0000F55C0000}"/>
    <cellStyle name="Input 6 9 2 3 2 4" xfId="54562" xr:uid="{00000000-0005-0000-0000-0000F65C0000}"/>
    <cellStyle name="Input 6 9 2 3 3" xfId="25835" xr:uid="{00000000-0005-0000-0000-0000F75C0000}"/>
    <cellStyle name="Input 6 9 2 3 4" xfId="25832" xr:uid="{00000000-0005-0000-0000-0000F85C0000}"/>
    <cellStyle name="Input 6 9 2 3 5" xfId="47594" xr:uid="{00000000-0005-0000-0000-0000F95C0000}"/>
    <cellStyle name="Input 6 9 2 3 6" xfId="60158" xr:uid="{00000000-0005-0000-0000-0000FA5C0000}"/>
    <cellStyle name="Input 6 9 2 4" xfId="10702" xr:uid="{00000000-0005-0000-0000-0000FB5C0000}"/>
    <cellStyle name="Input 6 9 2 4 2" xfId="25837" xr:uid="{00000000-0005-0000-0000-0000FC5C0000}"/>
    <cellStyle name="Input 6 9 2 4 3" xfId="25836" xr:uid="{00000000-0005-0000-0000-0000FD5C0000}"/>
    <cellStyle name="Input 6 9 2 4 4" xfId="50207" xr:uid="{00000000-0005-0000-0000-0000FE5C0000}"/>
    <cellStyle name="Input 6 9 2 5" xfId="25827" xr:uid="{00000000-0005-0000-0000-0000FF5C0000}"/>
    <cellStyle name="Input 6 9 2 6" xfId="18656" xr:uid="{00000000-0005-0000-0000-0000005D0000}"/>
    <cellStyle name="Input 6 9 3" xfId="4592" xr:uid="{00000000-0005-0000-0000-0000015D0000}"/>
    <cellStyle name="Input 6 9 3 2" xfId="7208" xr:uid="{00000000-0005-0000-0000-0000025D0000}"/>
    <cellStyle name="Input 6 9 3 2 2" xfId="14186" xr:uid="{00000000-0005-0000-0000-0000035D0000}"/>
    <cellStyle name="Input 6 9 3 2 2 2" xfId="25841" xr:uid="{00000000-0005-0000-0000-0000045D0000}"/>
    <cellStyle name="Input 6 9 3 2 2 3" xfId="25840" xr:uid="{00000000-0005-0000-0000-0000055D0000}"/>
    <cellStyle name="Input 6 9 3 2 2 4" xfId="53691" xr:uid="{00000000-0005-0000-0000-0000065D0000}"/>
    <cellStyle name="Input 6 9 3 2 3" xfId="25842" xr:uid="{00000000-0005-0000-0000-0000075D0000}"/>
    <cellStyle name="Input 6 9 3 2 4" xfId="25839" xr:uid="{00000000-0005-0000-0000-0000085D0000}"/>
    <cellStyle name="Input 6 9 3 2 5" xfId="46723" xr:uid="{00000000-0005-0000-0000-0000095D0000}"/>
    <cellStyle name="Input 6 9 3 2 6" xfId="59287" xr:uid="{00000000-0005-0000-0000-00000A5D0000}"/>
    <cellStyle name="Input 6 9 3 3" xfId="8959" xr:uid="{00000000-0005-0000-0000-00000B5D0000}"/>
    <cellStyle name="Input 6 9 3 3 2" xfId="15928" xr:uid="{00000000-0005-0000-0000-00000C5D0000}"/>
    <cellStyle name="Input 6 9 3 3 2 2" xfId="25845" xr:uid="{00000000-0005-0000-0000-00000D5D0000}"/>
    <cellStyle name="Input 6 9 3 3 2 3" xfId="25844" xr:uid="{00000000-0005-0000-0000-00000E5D0000}"/>
    <cellStyle name="Input 6 9 3 3 2 4" xfId="55433" xr:uid="{00000000-0005-0000-0000-00000F5D0000}"/>
    <cellStyle name="Input 6 9 3 3 3" xfId="25846" xr:uid="{00000000-0005-0000-0000-0000105D0000}"/>
    <cellStyle name="Input 6 9 3 3 4" xfId="25843" xr:uid="{00000000-0005-0000-0000-0000115D0000}"/>
    <cellStyle name="Input 6 9 3 3 5" xfId="48465" xr:uid="{00000000-0005-0000-0000-0000125D0000}"/>
    <cellStyle name="Input 6 9 3 3 6" xfId="61029" xr:uid="{00000000-0005-0000-0000-0000135D0000}"/>
    <cellStyle name="Input 6 9 3 4" xfId="11573" xr:uid="{00000000-0005-0000-0000-0000145D0000}"/>
    <cellStyle name="Input 6 9 3 4 2" xfId="25848" xr:uid="{00000000-0005-0000-0000-0000155D0000}"/>
    <cellStyle name="Input 6 9 3 4 3" xfId="25847" xr:uid="{00000000-0005-0000-0000-0000165D0000}"/>
    <cellStyle name="Input 6 9 3 4 4" xfId="51078" xr:uid="{00000000-0005-0000-0000-0000175D0000}"/>
    <cellStyle name="Input 6 9 3 5" xfId="25849" xr:uid="{00000000-0005-0000-0000-0000185D0000}"/>
    <cellStyle name="Input 6 9 3 6" xfId="25838" xr:uid="{00000000-0005-0000-0000-0000195D0000}"/>
    <cellStyle name="Input 6 9 3 7" xfId="44110" xr:uid="{00000000-0005-0000-0000-00001A5D0000}"/>
    <cellStyle name="Input 6 9 3 8" xfId="56674" xr:uid="{00000000-0005-0000-0000-00001B5D0000}"/>
    <cellStyle name="Input 6 9 4" xfId="5463" xr:uid="{00000000-0005-0000-0000-00001C5D0000}"/>
    <cellStyle name="Input 6 9 4 2" xfId="12444" xr:uid="{00000000-0005-0000-0000-00001D5D0000}"/>
    <cellStyle name="Input 6 9 4 2 2" xfId="25852" xr:uid="{00000000-0005-0000-0000-00001E5D0000}"/>
    <cellStyle name="Input 6 9 4 2 3" xfId="25851" xr:uid="{00000000-0005-0000-0000-00001F5D0000}"/>
    <cellStyle name="Input 6 9 4 2 4" xfId="51949" xr:uid="{00000000-0005-0000-0000-0000205D0000}"/>
    <cellStyle name="Input 6 9 4 3" xfId="25853" xr:uid="{00000000-0005-0000-0000-0000215D0000}"/>
    <cellStyle name="Input 6 9 4 4" xfId="25850" xr:uid="{00000000-0005-0000-0000-0000225D0000}"/>
    <cellStyle name="Input 6 9 4 5" xfId="44981" xr:uid="{00000000-0005-0000-0000-0000235D0000}"/>
    <cellStyle name="Input 6 9 4 6" xfId="57545" xr:uid="{00000000-0005-0000-0000-0000245D0000}"/>
    <cellStyle name="Input 6 9 5" xfId="9830" xr:uid="{00000000-0005-0000-0000-0000255D0000}"/>
    <cellStyle name="Input 6 9 5 2" xfId="25855" xr:uid="{00000000-0005-0000-0000-0000265D0000}"/>
    <cellStyle name="Input 6 9 5 3" xfId="25854" xr:uid="{00000000-0005-0000-0000-0000275D0000}"/>
    <cellStyle name="Input 6 9 5 4" xfId="49336" xr:uid="{00000000-0005-0000-0000-0000285D0000}"/>
    <cellStyle name="Input 6 9 6" xfId="25826" xr:uid="{00000000-0005-0000-0000-0000295D0000}"/>
    <cellStyle name="Input 6 9 7" xfId="16809" xr:uid="{00000000-0005-0000-0000-00002A5D0000}"/>
    <cellStyle name="Input 7" xfId="2114" xr:uid="{00000000-0005-0000-0000-00002B5D0000}"/>
    <cellStyle name="Input 7 10" xfId="2115" xr:uid="{00000000-0005-0000-0000-00002C5D0000}"/>
    <cellStyle name="Input 7 10 2" xfId="3716" xr:uid="{00000000-0005-0000-0000-00002D5D0000}"/>
    <cellStyle name="Input 7 10 2 2" xfId="6339" xr:uid="{00000000-0005-0000-0000-00002E5D0000}"/>
    <cellStyle name="Input 7 10 2 2 2" xfId="13317" xr:uid="{00000000-0005-0000-0000-00002F5D0000}"/>
    <cellStyle name="Input 7 10 2 2 2 2" xfId="25861" xr:uid="{00000000-0005-0000-0000-0000305D0000}"/>
    <cellStyle name="Input 7 10 2 2 2 3" xfId="25860" xr:uid="{00000000-0005-0000-0000-0000315D0000}"/>
    <cellStyle name="Input 7 10 2 2 2 4" xfId="52822" xr:uid="{00000000-0005-0000-0000-0000325D0000}"/>
    <cellStyle name="Input 7 10 2 2 3" xfId="25862" xr:uid="{00000000-0005-0000-0000-0000335D0000}"/>
    <cellStyle name="Input 7 10 2 2 4" xfId="25859" xr:uid="{00000000-0005-0000-0000-0000345D0000}"/>
    <cellStyle name="Input 7 10 2 2 5" xfId="45854" xr:uid="{00000000-0005-0000-0000-0000355D0000}"/>
    <cellStyle name="Input 7 10 2 2 6" xfId="58418" xr:uid="{00000000-0005-0000-0000-0000365D0000}"/>
    <cellStyle name="Input 7 10 2 3" xfId="8083" xr:uid="{00000000-0005-0000-0000-0000375D0000}"/>
    <cellStyle name="Input 7 10 2 3 2" xfId="15059" xr:uid="{00000000-0005-0000-0000-0000385D0000}"/>
    <cellStyle name="Input 7 10 2 3 2 2" xfId="25865" xr:uid="{00000000-0005-0000-0000-0000395D0000}"/>
    <cellStyle name="Input 7 10 2 3 2 3" xfId="25864" xr:uid="{00000000-0005-0000-0000-00003A5D0000}"/>
    <cellStyle name="Input 7 10 2 3 2 4" xfId="54564" xr:uid="{00000000-0005-0000-0000-00003B5D0000}"/>
    <cellStyle name="Input 7 10 2 3 3" xfId="25866" xr:uid="{00000000-0005-0000-0000-00003C5D0000}"/>
    <cellStyle name="Input 7 10 2 3 4" xfId="25863" xr:uid="{00000000-0005-0000-0000-00003D5D0000}"/>
    <cellStyle name="Input 7 10 2 3 5" xfId="47596" xr:uid="{00000000-0005-0000-0000-00003E5D0000}"/>
    <cellStyle name="Input 7 10 2 3 6" xfId="60160" xr:uid="{00000000-0005-0000-0000-00003F5D0000}"/>
    <cellStyle name="Input 7 10 2 4" xfId="10704" xr:uid="{00000000-0005-0000-0000-0000405D0000}"/>
    <cellStyle name="Input 7 10 2 4 2" xfId="25868" xr:uid="{00000000-0005-0000-0000-0000415D0000}"/>
    <cellStyle name="Input 7 10 2 4 3" xfId="25867" xr:uid="{00000000-0005-0000-0000-0000425D0000}"/>
    <cellStyle name="Input 7 10 2 4 4" xfId="50209" xr:uid="{00000000-0005-0000-0000-0000435D0000}"/>
    <cellStyle name="Input 7 10 2 5" xfId="25858" xr:uid="{00000000-0005-0000-0000-0000445D0000}"/>
    <cellStyle name="Input 7 10 2 6" xfId="18660" xr:uid="{00000000-0005-0000-0000-0000455D0000}"/>
    <cellStyle name="Input 7 10 3" xfId="4594" xr:uid="{00000000-0005-0000-0000-0000465D0000}"/>
    <cellStyle name="Input 7 10 3 2" xfId="7210" xr:uid="{00000000-0005-0000-0000-0000475D0000}"/>
    <cellStyle name="Input 7 10 3 2 2" xfId="14188" xr:uid="{00000000-0005-0000-0000-0000485D0000}"/>
    <cellStyle name="Input 7 10 3 2 2 2" xfId="25872" xr:uid="{00000000-0005-0000-0000-0000495D0000}"/>
    <cellStyle name="Input 7 10 3 2 2 3" xfId="25871" xr:uid="{00000000-0005-0000-0000-00004A5D0000}"/>
    <cellStyle name="Input 7 10 3 2 2 4" xfId="53693" xr:uid="{00000000-0005-0000-0000-00004B5D0000}"/>
    <cellStyle name="Input 7 10 3 2 3" xfId="25873" xr:uid="{00000000-0005-0000-0000-00004C5D0000}"/>
    <cellStyle name="Input 7 10 3 2 4" xfId="25870" xr:uid="{00000000-0005-0000-0000-00004D5D0000}"/>
    <cellStyle name="Input 7 10 3 2 5" xfId="46725" xr:uid="{00000000-0005-0000-0000-00004E5D0000}"/>
    <cellStyle name="Input 7 10 3 2 6" xfId="59289" xr:uid="{00000000-0005-0000-0000-00004F5D0000}"/>
    <cellStyle name="Input 7 10 3 3" xfId="8961" xr:uid="{00000000-0005-0000-0000-0000505D0000}"/>
    <cellStyle name="Input 7 10 3 3 2" xfId="15930" xr:uid="{00000000-0005-0000-0000-0000515D0000}"/>
    <cellStyle name="Input 7 10 3 3 2 2" xfId="25876" xr:uid="{00000000-0005-0000-0000-0000525D0000}"/>
    <cellStyle name="Input 7 10 3 3 2 3" xfId="25875" xr:uid="{00000000-0005-0000-0000-0000535D0000}"/>
    <cellStyle name="Input 7 10 3 3 2 4" xfId="55435" xr:uid="{00000000-0005-0000-0000-0000545D0000}"/>
    <cellStyle name="Input 7 10 3 3 3" xfId="25877" xr:uid="{00000000-0005-0000-0000-0000555D0000}"/>
    <cellStyle name="Input 7 10 3 3 4" xfId="25874" xr:uid="{00000000-0005-0000-0000-0000565D0000}"/>
    <cellStyle name="Input 7 10 3 3 5" xfId="48467" xr:uid="{00000000-0005-0000-0000-0000575D0000}"/>
    <cellStyle name="Input 7 10 3 3 6" xfId="61031" xr:uid="{00000000-0005-0000-0000-0000585D0000}"/>
    <cellStyle name="Input 7 10 3 4" xfId="11575" xr:uid="{00000000-0005-0000-0000-0000595D0000}"/>
    <cellStyle name="Input 7 10 3 4 2" xfId="25879" xr:uid="{00000000-0005-0000-0000-00005A5D0000}"/>
    <cellStyle name="Input 7 10 3 4 3" xfId="25878" xr:uid="{00000000-0005-0000-0000-00005B5D0000}"/>
    <cellStyle name="Input 7 10 3 4 4" xfId="51080" xr:uid="{00000000-0005-0000-0000-00005C5D0000}"/>
    <cellStyle name="Input 7 10 3 5" xfId="25880" xr:uid="{00000000-0005-0000-0000-00005D5D0000}"/>
    <cellStyle name="Input 7 10 3 6" xfId="25869" xr:uid="{00000000-0005-0000-0000-00005E5D0000}"/>
    <cellStyle name="Input 7 10 3 7" xfId="44112" xr:uid="{00000000-0005-0000-0000-00005F5D0000}"/>
    <cellStyle name="Input 7 10 3 8" xfId="56676" xr:uid="{00000000-0005-0000-0000-0000605D0000}"/>
    <cellStyle name="Input 7 10 4" xfId="5465" xr:uid="{00000000-0005-0000-0000-0000615D0000}"/>
    <cellStyle name="Input 7 10 4 2" xfId="12446" xr:uid="{00000000-0005-0000-0000-0000625D0000}"/>
    <cellStyle name="Input 7 10 4 2 2" xfId="25883" xr:uid="{00000000-0005-0000-0000-0000635D0000}"/>
    <cellStyle name="Input 7 10 4 2 3" xfId="25882" xr:uid="{00000000-0005-0000-0000-0000645D0000}"/>
    <cellStyle name="Input 7 10 4 2 4" xfId="51951" xr:uid="{00000000-0005-0000-0000-0000655D0000}"/>
    <cellStyle name="Input 7 10 4 3" xfId="25884" xr:uid="{00000000-0005-0000-0000-0000665D0000}"/>
    <cellStyle name="Input 7 10 4 4" xfId="25881" xr:uid="{00000000-0005-0000-0000-0000675D0000}"/>
    <cellStyle name="Input 7 10 4 5" xfId="44983" xr:uid="{00000000-0005-0000-0000-0000685D0000}"/>
    <cellStyle name="Input 7 10 4 6" xfId="57547" xr:uid="{00000000-0005-0000-0000-0000695D0000}"/>
    <cellStyle name="Input 7 10 5" xfId="9832" xr:uid="{00000000-0005-0000-0000-00006A5D0000}"/>
    <cellStyle name="Input 7 10 5 2" xfId="25886" xr:uid="{00000000-0005-0000-0000-00006B5D0000}"/>
    <cellStyle name="Input 7 10 5 3" xfId="25885" xr:uid="{00000000-0005-0000-0000-00006C5D0000}"/>
    <cellStyle name="Input 7 10 5 4" xfId="49338" xr:uid="{00000000-0005-0000-0000-00006D5D0000}"/>
    <cellStyle name="Input 7 10 6" xfId="25857" xr:uid="{00000000-0005-0000-0000-00006E5D0000}"/>
    <cellStyle name="Input 7 10 7" xfId="16811" xr:uid="{00000000-0005-0000-0000-00006F5D0000}"/>
    <cellStyle name="Input 7 11" xfId="3715" xr:uid="{00000000-0005-0000-0000-0000705D0000}"/>
    <cellStyle name="Input 7 11 2" xfId="6338" xr:uid="{00000000-0005-0000-0000-0000715D0000}"/>
    <cellStyle name="Input 7 11 2 2" xfId="13316" xr:uid="{00000000-0005-0000-0000-0000725D0000}"/>
    <cellStyle name="Input 7 11 2 2 2" xfId="25890" xr:uid="{00000000-0005-0000-0000-0000735D0000}"/>
    <cellStyle name="Input 7 11 2 2 3" xfId="25889" xr:uid="{00000000-0005-0000-0000-0000745D0000}"/>
    <cellStyle name="Input 7 11 2 2 4" xfId="52821" xr:uid="{00000000-0005-0000-0000-0000755D0000}"/>
    <cellStyle name="Input 7 11 2 3" xfId="25891" xr:uid="{00000000-0005-0000-0000-0000765D0000}"/>
    <cellStyle name="Input 7 11 2 4" xfId="25888" xr:uid="{00000000-0005-0000-0000-0000775D0000}"/>
    <cellStyle name="Input 7 11 2 5" xfId="45853" xr:uid="{00000000-0005-0000-0000-0000785D0000}"/>
    <cellStyle name="Input 7 11 2 6" xfId="58417" xr:uid="{00000000-0005-0000-0000-0000795D0000}"/>
    <cellStyle name="Input 7 11 3" xfId="8082" xr:uid="{00000000-0005-0000-0000-00007A5D0000}"/>
    <cellStyle name="Input 7 11 3 2" xfId="15058" xr:uid="{00000000-0005-0000-0000-00007B5D0000}"/>
    <cellStyle name="Input 7 11 3 2 2" xfId="25894" xr:uid="{00000000-0005-0000-0000-00007C5D0000}"/>
    <cellStyle name="Input 7 11 3 2 3" xfId="25893" xr:uid="{00000000-0005-0000-0000-00007D5D0000}"/>
    <cellStyle name="Input 7 11 3 2 4" xfId="54563" xr:uid="{00000000-0005-0000-0000-00007E5D0000}"/>
    <cellStyle name="Input 7 11 3 3" xfId="25895" xr:uid="{00000000-0005-0000-0000-00007F5D0000}"/>
    <cellStyle name="Input 7 11 3 4" xfId="25892" xr:uid="{00000000-0005-0000-0000-0000805D0000}"/>
    <cellStyle name="Input 7 11 3 5" xfId="47595" xr:uid="{00000000-0005-0000-0000-0000815D0000}"/>
    <cellStyle name="Input 7 11 3 6" xfId="60159" xr:uid="{00000000-0005-0000-0000-0000825D0000}"/>
    <cellStyle name="Input 7 11 4" xfId="10703" xr:uid="{00000000-0005-0000-0000-0000835D0000}"/>
    <cellStyle name="Input 7 11 4 2" xfId="25897" xr:uid="{00000000-0005-0000-0000-0000845D0000}"/>
    <cellStyle name="Input 7 11 4 3" xfId="25896" xr:uid="{00000000-0005-0000-0000-0000855D0000}"/>
    <cellStyle name="Input 7 11 4 4" xfId="50208" xr:uid="{00000000-0005-0000-0000-0000865D0000}"/>
    <cellStyle name="Input 7 11 5" xfId="25887" xr:uid="{00000000-0005-0000-0000-0000875D0000}"/>
    <cellStyle name="Input 7 11 6" xfId="18659" xr:uid="{00000000-0005-0000-0000-0000885D0000}"/>
    <cellStyle name="Input 7 12" xfId="4593" xr:uid="{00000000-0005-0000-0000-0000895D0000}"/>
    <cellStyle name="Input 7 12 2" xfId="7209" xr:uid="{00000000-0005-0000-0000-00008A5D0000}"/>
    <cellStyle name="Input 7 12 2 2" xfId="14187" xr:uid="{00000000-0005-0000-0000-00008B5D0000}"/>
    <cellStyle name="Input 7 12 2 2 2" xfId="25901" xr:uid="{00000000-0005-0000-0000-00008C5D0000}"/>
    <cellStyle name="Input 7 12 2 2 3" xfId="25900" xr:uid="{00000000-0005-0000-0000-00008D5D0000}"/>
    <cellStyle name="Input 7 12 2 2 4" xfId="53692" xr:uid="{00000000-0005-0000-0000-00008E5D0000}"/>
    <cellStyle name="Input 7 12 2 3" xfId="25902" xr:uid="{00000000-0005-0000-0000-00008F5D0000}"/>
    <cellStyle name="Input 7 12 2 4" xfId="25899" xr:uid="{00000000-0005-0000-0000-0000905D0000}"/>
    <cellStyle name="Input 7 12 2 5" xfId="46724" xr:uid="{00000000-0005-0000-0000-0000915D0000}"/>
    <cellStyle name="Input 7 12 2 6" xfId="59288" xr:uid="{00000000-0005-0000-0000-0000925D0000}"/>
    <cellStyle name="Input 7 12 3" xfId="8960" xr:uid="{00000000-0005-0000-0000-0000935D0000}"/>
    <cellStyle name="Input 7 12 3 2" xfId="15929" xr:uid="{00000000-0005-0000-0000-0000945D0000}"/>
    <cellStyle name="Input 7 12 3 2 2" xfId="25905" xr:uid="{00000000-0005-0000-0000-0000955D0000}"/>
    <cellStyle name="Input 7 12 3 2 3" xfId="25904" xr:uid="{00000000-0005-0000-0000-0000965D0000}"/>
    <cellStyle name="Input 7 12 3 2 4" xfId="55434" xr:uid="{00000000-0005-0000-0000-0000975D0000}"/>
    <cellStyle name="Input 7 12 3 3" xfId="25906" xr:uid="{00000000-0005-0000-0000-0000985D0000}"/>
    <cellStyle name="Input 7 12 3 4" xfId="25903" xr:uid="{00000000-0005-0000-0000-0000995D0000}"/>
    <cellStyle name="Input 7 12 3 5" xfId="48466" xr:uid="{00000000-0005-0000-0000-00009A5D0000}"/>
    <cellStyle name="Input 7 12 3 6" xfId="61030" xr:uid="{00000000-0005-0000-0000-00009B5D0000}"/>
    <cellStyle name="Input 7 12 4" xfId="11574" xr:uid="{00000000-0005-0000-0000-00009C5D0000}"/>
    <cellStyle name="Input 7 12 4 2" xfId="25908" xr:uid="{00000000-0005-0000-0000-00009D5D0000}"/>
    <cellStyle name="Input 7 12 4 3" xfId="25907" xr:uid="{00000000-0005-0000-0000-00009E5D0000}"/>
    <cellStyle name="Input 7 12 4 4" xfId="51079" xr:uid="{00000000-0005-0000-0000-00009F5D0000}"/>
    <cellStyle name="Input 7 12 5" xfId="25909" xr:uid="{00000000-0005-0000-0000-0000A05D0000}"/>
    <cellStyle name="Input 7 12 6" xfId="25898" xr:uid="{00000000-0005-0000-0000-0000A15D0000}"/>
    <cellStyle name="Input 7 12 7" xfId="44111" xr:uid="{00000000-0005-0000-0000-0000A25D0000}"/>
    <cellStyle name="Input 7 12 8" xfId="56675" xr:uid="{00000000-0005-0000-0000-0000A35D0000}"/>
    <cellStyle name="Input 7 13" xfId="5464" xr:uid="{00000000-0005-0000-0000-0000A45D0000}"/>
    <cellStyle name="Input 7 13 2" xfId="12445" xr:uid="{00000000-0005-0000-0000-0000A55D0000}"/>
    <cellStyle name="Input 7 13 2 2" xfId="25912" xr:uid="{00000000-0005-0000-0000-0000A65D0000}"/>
    <cellStyle name="Input 7 13 2 3" xfId="25911" xr:uid="{00000000-0005-0000-0000-0000A75D0000}"/>
    <cellStyle name="Input 7 13 2 4" xfId="51950" xr:uid="{00000000-0005-0000-0000-0000A85D0000}"/>
    <cellStyle name="Input 7 13 3" xfId="25913" xr:uid="{00000000-0005-0000-0000-0000A95D0000}"/>
    <cellStyle name="Input 7 13 4" xfId="25910" xr:uid="{00000000-0005-0000-0000-0000AA5D0000}"/>
    <cellStyle name="Input 7 13 5" xfId="44982" xr:uid="{00000000-0005-0000-0000-0000AB5D0000}"/>
    <cellStyle name="Input 7 13 6" xfId="57546" xr:uid="{00000000-0005-0000-0000-0000AC5D0000}"/>
    <cellStyle name="Input 7 14" xfId="9831" xr:uid="{00000000-0005-0000-0000-0000AD5D0000}"/>
    <cellStyle name="Input 7 14 2" xfId="25915" xr:uid="{00000000-0005-0000-0000-0000AE5D0000}"/>
    <cellStyle name="Input 7 14 3" xfId="25914" xr:uid="{00000000-0005-0000-0000-0000AF5D0000}"/>
    <cellStyle name="Input 7 14 4" xfId="49337" xr:uid="{00000000-0005-0000-0000-0000B05D0000}"/>
    <cellStyle name="Input 7 15" xfId="25856" xr:uid="{00000000-0005-0000-0000-0000B15D0000}"/>
    <cellStyle name="Input 7 16" xfId="16810" xr:uid="{00000000-0005-0000-0000-0000B25D0000}"/>
    <cellStyle name="Input 7 2" xfId="2116" xr:uid="{00000000-0005-0000-0000-0000B35D0000}"/>
    <cellStyle name="Input 7 2 2" xfId="2117" xr:uid="{00000000-0005-0000-0000-0000B45D0000}"/>
    <cellStyle name="Input 7 2 2 2" xfId="3718" xr:uid="{00000000-0005-0000-0000-0000B55D0000}"/>
    <cellStyle name="Input 7 2 2 2 2" xfId="6341" xr:uid="{00000000-0005-0000-0000-0000B65D0000}"/>
    <cellStyle name="Input 7 2 2 2 2 2" xfId="13319" xr:uid="{00000000-0005-0000-0000-0000B75D0000}"/>
    <cellStyle name="Input 7 2 2 2 2 2 2" xfId="25921" xr:uid="{00000000-0005-0000-0000-0000B85D0000}"/>
    <cellStyle name="Input 7 2 2 2 2 2 3" xfId="25920" xr:uid="{00000000-0005-0000-0000-0000B95D0000}"/>
    <cellStyle name="Input 7 2 2 2 2 2 4" xfId="52824" xr:uid="{00000000-0005-0000-0000-0000BA5D0000}"/>
    <cellStyle name="Input 7 2 2 2 2 3" xfId="25922" xr:uid="{00000000-0005-0000-0000-0000BB5D0000}"/>
    <cellStyle name="Input 7 2 2 2 2 4" xfId="25919" xr:uid="{00000000-0005-0000-0000-0000BC5D0000}"/>
    <cellStyle name="Input 7 2 2 2 2 5" xfId="45856" xr:uid="{00000000-0005-0000-0000-0000BD5D0000}"/>
    <cellStyle name="Input 7 2 2 2 2 6" xfId="58420" xr:uid="{00000000-0005-0000-0000-0000BE5D0000}"/>
    <cellStyle name="Input 7 2 2 2 3" xfId="8085" xr:uid="{00000000-0005-0000-0000-0000BF5D0000}"/>
    <cellStyle name="Input 7 2 2 2 3 2" xfId="15061" xr:uid="{00000000-0005-0000-0000-0000C05D0000}"/>
    <cellStyle name="Input 7 2 2 2 3 2 2" xfId="25925" xr:uid="{00000000-0005-0000-0000-0000C15D0000}"/>
    <cellStyle name="Input 7 2 2 2 3 2 3" xfId="25924" xr:uid="{00000000-0005-0000-0000-0000C25D0000}"/>
    <cellStyle name="Input 7 2 2 2 3 2 4" xfId="54566" xr:uid="{00000000-0005-0000-0000-0000C35D0000}"/>
    <cellStyle name="Input 7 2 2 2 3 3" xfId="25926" xr:uid="{00000000-0005-0000-0000-0000C45D0000}"/>
    <cellStyle name="Input 7 2 2 2 3 4" xfId="25923" xr:uid="{00000000-0005-0000-0000-0000C55D0000}"/>
    <cellStyle name="Input 7 2 2 2 3 5" xfId="47598" xr:uid="{00000000-0005-0000-0000-0000C65D0000}"/>
    <cellStyle name="Input 7 2 2 2 3 6" xfId="60162" xr:uid="{00000000-0005-0000-0000-0000C75D0000}"/>
    <cellStyle name="Input 7 2 2 2 4" xfId="10706" xr:uid="{00000000-0005-0000-0000-0000C85D0000}"/>
    <cellStyle name="Input 7 2 2 2 4 2" xfId="25928" xr:uid="{00000000-0005-0000-0000-0000C95D0000}"/>
    <cellStyle name="Input 7 2 2 2 4 3" xfId="25927" xr:uid="{00000000-0005-0000-0000-0000CA5D0000}"/>
    <cellStyle name="Input 7 2 2 2 4 4" xfId="50211" xr:uid="{00000000-0005-0000-0000-0000CB5D0000}"/>
    <cellStyle name="Input 7 2 2 2 5" xfId="25918" xr:uid="{00000000-0005-0000-0000-0000CC5D0000}"/>
    <cellStyle name="Input 7 2 2 2 6" xfId="18666" xr:uid="{00000000-0005-0000-0000-0000CD5D0000}"/>
    <cellStyle name="Input 7 2 2 3" xfId="4596" xr:uid="{00000000-0005-0000-0000-0000CE5D0000}"/>
    <cellStyle name="Input 7 2 2 3 2" xfId="7212" xr:uid="{00000000-0005-0000-0000-0000CF5D0000}"/>
    <cellStyle name="Input 7 2 2 3 2 2" xfId="14190" xr:uid="{00000000-0005-0000-0000-0000D05D0000}"/>
    <cellStyle name="Input 7 2 2 3 2 2 2" xfId="25932" xr:uid="{00000000-0005-0000-0000-0000D15D0000}"/>
    <cellStyle name="Input 7 2 2 3 2 2 3" xfId="25931" xr:uid="{00000000-0005-0000-0000-0000D25D0000}"/>
    <cellStyle name="Input 7 2 2 3 2 2 4" xfId="53695" xr:uid="{00000000-0005-0000-0000-0000D35D0000}"/>
    <cellStyle name="Input 7 2 2 3 2 3" xfId="25933" xr:uid="{00000000-0005-0000-0000-0000D45D0000}"/>
    <cellStyle name="Input 7 2 2 3 2 4" xfId="25930" xr:uid="{00000000-0005-0000-0000-0000D55D0000}"/>
    <cellStyle name="Input 7 2 2 3 2 5" xfId="46727" xr:uid="{00000000-0005-0000-0000-0000D65D0000}"/>
    <cellStyle name="Input 7 2 2 3 2 6" xfId="59291" xr:uid="{00000000-0005-0000-0000-0000D75D0000}"/>
    <cellStyle name="Input 7 2 2 3 3" xfId="8963" xr:uid="{00000000-0005-0000-0000-0000D85D0000}"/>
    <cellStyle name="Input 7 2 2 3 3 2" xfId="15932" xr:uid="{00000000-0005-0000-0000-0000D95D0000}"/>
    <cellStyle name="Input 7 2 2 3 3 2 2" xfId="25936" xr:uid="{00000000-0005-0000-0000-0000DA5D0000}"/>
    <cellStyle name="Input 7 2 2 3 3 2 3" xfId="25935" xr:uid="{00000000-0005-0000-0000-0000DB5D0000}"/>
    <cellStyle name="Input 7 2 2 3 3 2 4" xfId="55437" xr:uid="{00000000-0005-0000-0000-0000DC5D0000}"/>
    <cellStyle name="Input 7 2 2 3 3 3" xfId="25937" xr:uid="{00000000-0005-0000-0000-0000DD5D0000}"/>
    <cellStyle name="Input 7 2 2 3 3 4" xfId="25934" xr:uid="{00000000-0005-0000-0000-0000DE5D0000}"/>
    <cellStyle name="Input 7 2 2 3 3 5" xfId="48469" xr:uid="{00000000-0005-0000-0000-0000DF5D0000}"/>
    <cellStyle name="Input 7 2 2 3 3 6" xfId="61033" xr:uid="{00000000-0005-0000-0000-0000E05D0000}"/>
    <cellStyle name="Input 7 2 2 3 4" xfId="11577" xr:uid="{00000000-0005-0000-0000-0000E15D0000}"/>
    <cellStyle name="Input 7 2 2 3 4 2" xfId="25939" xr:uid="{00000000-0005-0000-0000-0000E25D0000}"/>
    <cellStyle name="Input 7 2 2 3 4 3" xfId="25938" xr:uid="{00000000-0005-0000-0000-0000E35D0000}"/>
    <cellStyle name="Input 7 2 2 3 4 4" xfId="51082" xr:uid="{00000000-0005-0000-0000-0000E45D0000}"/>
    <cellStyle name="Input 7 2 2 3 5" xfId="25940" xr:uid="{00000000-0005-0000-0000-0000E55D0000}"/>
    <cellStyle name="Input 7 2 2 3 6" xfId="25929" xr:uid="{00000000-0005-0000-0000-0000E65D0000}"/>
    <cellStyle name="Input 7 2 2 3 7" xfId="44114" xr:uid="{00000000-0005-0000-0000-0000E75D0000}"/>
    <cellStyle name="Input 7 2 2 3 8" xfId="56678" xr:uid="{00000000-0005-0000-0000-0000E85D0000}"/>
    <cellStyle name="Input 7 2 2 4" xfId="5467" xr:uid="{00000000-0005-0000-0000-0000E95D0000}"/>
    <cellStyle name="Input 7 2 2 4 2" xfId="12448" xr:uid="{00000000-0005-0000-0000-0000EA5D0000}"/>
    <cellStyle name="Input 7 2 2 4 2 2" xfId="25943" xr:uid="{00000000-0005-0000-0000-0000EB5D0000}"/>
    <cellStyle name="Input 7 2 2 4 2 3" xfId="25942" xr:uid="{00000000-0005-0000-0000-0000EC5D0000}"/>
    <cellStyle name="Input 7 2 2 4 2 4" xfId="51953" xr:uid="{00000000-0005-0000-0000-0000ED5D0000}"/>
    <cellStyle name="Input 7 2 2 4 3" xfId="25944" xr:uid="{00000000-0005-0000-0000-0000EE5D0000}"/>
    <cellStyle name="Input 7 2 2 4 4" xfId="25941" xr:uid="{00000000-0005-0000-0000-0000EF5D0000}"/>
    <cellStyle name="Input 7 2 2 4 5" xfId="44985" xr:uid="{00000000-0005-0000-0000-0000F05D0000}"/>
    <cellStyle name="Input 7 2 2 4 6" xfId="57549" xr:uid="{00000000-0005-0000-0000-0000F15D0000}"/>
    <cellStyle name="Input 7 2 2 5" xfId="9834" xr:uid="{00000000-0005-0000-0000-0000F25D0000}"/>
    <cellStyle name="Input 7 2 2 5 2" xfId="25946" xr:uid="{00000000-0005-0000-0000-0000F35D0000}"/>
    <cellStyle name="Input 7 2 2 5 3" xfId="25945" xr:uid="{00000000-0005-0000-0000-0000F45D0000}"/>
    <cellStyle name="Input 7 2 2 5 4" xfId="49340" xr:uid="{00000000-0005-0000-0000-0000F55D0000}"/>
    <cellStyle name="Input 7 2 2 6" xfId="25917" xr:uid="{00000000-0005-0000-0000-0000F65D0000}"/>
    <cellStyle name="Input 7 2 2 7" xfId="16813" xr:uid="{00000000-0005-0000-0000-0000F75D0000}"/>
    <cellStyle name="Input 7 2 3" xfId="3717" xr:uid="{00000000-0005-0000-0000-0000F85D0000}"/>
    <cellStyle name="Input 7 2 3 2" xfId="6340" xr:uid="{00000000-0005-0000-0000-0000F95D0000}"/>
    <cellStyle name="Input 7 2 3 2 2" xfId="13318" xr:uid="{00000000-0005-0000-0000-0000FA5D0000}"/>
    <cellStyle name="Input 7 2 3 2 2 2" xfId="25950" xr:uid="{00000000-0005-0000-0000-0000FB5D0000}"/>
    <cellStyle name="Input 7 2 3 2 2 3" xfId="25949" xr:uid="{00000000-0005-0000-0000-0000FC5D0000}"/>
    <cellStyle name="Input 7 2 3 2 2 4" xfId="52823" xr:uid="{00000000-0005-0000-0000-0000FD5D0000}"/>
    <cellStyle name="Input 7 2 3 2 3" xfId="25951" xr:uid="{00000000-0005-0000-0000-0000FE5D0000}"/>
    <cellStyle name="Input 7 2 3 2 4" xfId="25948" xr:uid="{00000000-0005-0000-0000-0000FF5D0000}"/>
    <cellStyle name="Input 7 2 3 2 5" xfId="45855" xr:uid="{00000000-0005-0000-0000-0000005E0000}"/>
    <cellStyle name="Input 7 2 3 2 6" xfId="58419" xr:uid="{00000000-0005-0000-0000-0000015E0000}"/>
    <cellStyle name="Input 7 2 3 3" xfId="8084" xr:uid="{00000000-0005-0000-0000-0000025E0000}"/>
    <cellStyle name="Input 7 2 3 3 2" xfId="15060" xr:uid="{00000000-0005-0000-0000-0000035E0000}"/>
    <cellStyle name="Input 7 2 3 3 2 2" xfId="25954" xr:uid="{00000000-0005-0000-0000-0000045E0000}"/>
    <cellStyle name="Input 7 2 3 3 2 3" xfId="25953" xr:uid="{00000000-0005-0000-0000-0000055E0000}"/>
    <cellStyle name="Input 7 2 3 3 2 4" xfId="54565" xr:uid="{00000000-0005-0000-0000-0000065E0000}"/>
    <cellStyle name="Input 7 2 3 3 3" xfId="25955" xr:uid="{00000000-0005-0000-0000-0000075E0000}"/>
    <cellStyle name="Input 7 2 3 3 4" xfId="25952" xr:uid="{00000000-0005-0000-0000-0000085E0000}"/>
    <cellStyle name="Input 7 2 3 3 5" xfId="47597" xr:uid="{00000000-0005-0000-0000-0000095E0000}"/>
    <cellStyle name="Input 7 2 3 3 6" xfId="60161" xr:uid="{00000000-0005-0000-0000-00000A5E0000}"/>
    <cellStyle name="Input 7 2 3 4" xfId="10705" xr:uid="{00000000-0005-0000-0000-00000B5E0000}"/>
    <cellStyle name="Input 7 2 3 4 2" xfId="25957" xr:uid="{00000000-0005-0000-0000-00000C5E0000}"/>
    <cellStyle name="Input 7 2 3 4 3" xfId="25956" xr:uid="{00000000-0005-0000-0000-00000D5E0000}"/>
    <cellStyle name="Input 7 2 3 4 4" xfId="50210" xr:uid="{00000000-0005-0000-0000-00000E5E0000}"/>
    <cellStyle name="Input 7 2 3 5" xfId="25947" xr:uid="{00000000-0005-0000-0000-00000F5E0000}"/>
    <cellStyle name="Input 7 2 3 6" xfId="18663" xr:uid="{00000000-0005-0000-0000-0000105E0000}"/>
    <cellStyle name="Input 7 2 4" xfId="4595" xr:uid="{00000000-0005-0000-0000-0000115E0000}"/>
    <cellStyle name="Input 7 2 4 2" xfId="7211" xr:uid="{00000000-0005-0000-0000-0000125E0000}"/>
    <cellStyle name="Input 7 2 4 2 2" xfId="14189" xr:uid="{00000000-0005-0000-0000-0000135E0000}"/>
    <cellStyle name="Input 7 2 4 2 2 2" xfId="25961" xr:uid="{00000000-0005-0000-0000-0000145E0000}"/>
    <cellStyle name="Input 7 2 4 2 2 3" xfId="25960" xr:uid="{00000000-0005-0000-0000-0000155E0000}"/>
    <cellStyle name="Input 7 2 4 2 2 4" xfId="53694" xr:uid="{00000000-0005-0000-0000-0000165E0000}"/>
    <cellStyle name="Input 7 2 4 2 3" xfId="25962" xr:uid="{00000000-0005-0000-0000-0000175E0000}"/>
    <cellStyle name="Input 7 2 4 2 4" xfId="25959" xr:uid="{00000000-0005-0000-0000-0000185E0000}"/>
    <cellStyle name="Input 7 2 4 2 5" xfId="46726" xr:uid="{00000000-0005-0000-0000-0000195E0000}"/>
    <cellStyle name="Input 7 2 4 2 6" xfId="59290" xr:uid="{00000000-0005-0000-0000-00001A5E0000}"/>
    <cellStyle name="Input 7 2 4 3" xfId="8962" xr:uid="{00000000-0005-0000-0000-00001B5E0000}"/>
    <cellStyle name="Input 7 2 4 3 2" xfId="15931" xr:uid="{00000000-0005-0000-0000-00001C5E0000}"/>
    <cellStyle name="Input 7 2 4 3 2 2" xfId="25965" xr:uid="{00000000-0005-0000-0000-00001D5E0000}"/>
    <cellStyle name="Input 7 2 4 3 2 3" xfId="25964" xr:uid="{00000000-0005-0000-0000-00001E5E0000}"/>
    <cellStyle name="Input 7 2 4 3 2 4" xfId="55436" xr:uid="{00000000-0005-0000-0000-00001F5E0000}"/>
    <cellStyle name="Input 7 2 4 3 3" xfId="25966" xr:uid="{00000000-0005-0000-0000-0000205E0000}"/>
    <cellStyle name="Input 7 2 4 3 4" xfId="25963" xr:uid="{00000000-0005-0000-0000-0000215E0000}"/>
    <cellStyle name="Input 7 2 4 3 5" xfId="48468" xr:uid="{00000000-0005-0000-0000-0000225E0000}"/>
    <cellStyle name="Input 7 2 4 3 6" xfId="61032" xr:uid="{00000000-0005-0000-0000-0000235E0000}"/>
    <cellStyle name="Input 7 2 4 4" xfId="11576" xr:uid="{00000000-0005-0000-0000-0000245E0000}"/>
    <cellStyle name="Input 7 2 4 4 2" xfId="25968" xr:uid="{00000000-0005-0000-0000-0000255E0000}"/>
    <cellStyle name="Input 7 2 4 4 3" xfId="25967" xr:uid="{00000000-0005-0000-0000-0000265E0000}"/>
    <cellStyle name="Input 7 2 4 4 4" xfId="51081" xr:uid="{00000000-0005-0000-0000-0000275E0000}"/>
    <cellStyle name="Input 7 2 4 5" xfId="25969" xr:uid="{00000000-0005-0000-0000-0000285E0000}"/>
    <cellStyle name="Input 7 2 4 6" xfId="25958" xr:uid="{00000000-0005-0000-0000-0000295E0000}"/>
    <cellStyle name="Input 7 2 4 7" xfId="44113" xr:uid="{00000000-0005-0000-0000-00002A5E0000}"/>
    <cellStyle name="Input 7 2 4 8" xfId="56677" xr:uid="{00000000-0005-0000-0000-00002B5E0000}"/>
    <cellStyle name="Input 7 2 5" xfId="5466" xr:uid="{00000000-0005-0000-0000-00002C5E0000}"/>
    <cellStyle name="Input 7 2 5 2" xfId="12447" xr:uid="{00000000-0005-0000-0000-00002D5E0000}"/>
    <cellStyle name="Input 7 2 5 2 2" xfId="25972" xr:uid="{00000000-0005-0000-0000-00002E5E0000}"/>
    <cellStyle name="Input 7 2 5 2 3" xfId="25971" xr:uid="{00000000-0005-0000-0000-00002F5E0000}"/>
    <cellStyle name="Input 7 2 5 2 4" xfId="51952" xr:uid="{00000000-0005-0000-0000-0000305E0000}"/>
    <cellStyle name="Input 7 2 5 3" xfId="25973" xr:uid="{00000000-0005-0000-0000-0000315E0000}"/>
    <cellStyle name="Input 7 2 5 4" xfId="25970" xr:uid="{00000000-0005-0000-0000-0000325E0000}"/>
    <cellStyle name="Input 7 2 5 5" xfId="44984" xr:uid="{00000000-0005-0000-0000-0000335E0000}"/>
    <cellStyle name="Input 7 2 5 6" xfId="57548" xr:uid="{00000000-0005-0000-0000-0000345E0000}"/>
    <cellStyle name="Input 7 2 6" xfId="9833" xr:uid="{00000000-0005-0000-0000-0000355E0000}"/>
    <cellStyle name="Input 7 2 6 2" xfId="25975" xr:uid="{00000000-0005-0000-0000-0000365E0000}"/>
    <cellStyle name="Input 7 2 6 3" xfId="25974" xr:uid="{00000000-0005-0000-0000-0000375E0000}"/>
    <cellStyle name="Input 7 2 6 4" xfId="49339" xr:uid="{00000000-0005-0000-0000-0000385E0000}"/>
    <cellStyle name="Input 7 2 7" xfId="25916" xr:uid="{00000000-0005-0000-0000-0000395E0000}"/>
    <cellStyle name="Input 7 2 8" xfId="16812" xr:uid="{00000000-0005-0000-0000-00003A5E0000}"/>
    <cellStyle name="Input 7 3" xfId="2118" xr:uid="{00000000-0005-0000-0000-00003B5E0000}"/>
    <cellStyle name="Input 7 3 2" xfId="2119" xr:uid="{00000000-0005-0000-0000-00003C5E0000}"/>
    <cellStyle name="Input 7 3 2 2" xfId="3720" xr:uid="{00000000-0005-0000-0000-00003D5E0000}"/>
    <cellStyle name="Input 7 3 2 2 2" xfId="6343" xr:uid="{00000000-0005-0000-0000-00003E5E0000}"/>
    <cellStyle name="Input 7 3 2 2 2 2" xfId="13321" xr:uid="{00000000-0005-0000-0000-00003F5E0000}"/>
    <cellStyle name="Input 7 3 2 2 2 2 2" xfId="25981" xr:uid="{00000000-0005-0000-0000-0000405E0000}"/>
    <cellStyle name="Input 7 3 2 2 2 2 3" xfId="25980" xr:uid="{00000000-0005-0000-0000-0000415E0000}"/>
    <cellStyle name="Input 7 3 2 2 2 2 4" xfId="52826" xr:uid="{00000000-0005-0000-0000-0000425E0000}"/>
    <cellStyle name="Input 7 3 2 2 2 3" xfId="25982" xr:uid="{00000000-0005-0000-0000-0000435E0000}"/>
    <cellStyle name="Input 7 3 2 2 2 4" xfId="25979" xr:uid="{00000000-0005-0000-0000-0000445E0000}"/>
    <cellStyle name="Input 7 3 2 2 2 5" xfId="45858" xr:uid="{00000000-0005-0000-0000-0000455E0000}"/>
    <cellStyle name="Input 7 3 2 2 2 6" xfId="58422" xr:uid="{00000000-0005-0000-0000-0000465E0000}"/>
    <cellStyle name="Input 7 3 2 2 3" xfId="8087" xr:uid="{00000000-0005-0000-0000-0000475E0000}"/>
    <cellStyle name="Input 7 3 2 2 3 2" xfId="15063" xr:uid="{00000000-0005-0000-0000-0000485E0000}"/>
    <cellStyle name="Input 7 3 2 2 3 2 2" xfId="25985" xr:uid="{00000000-0005-0000-0000-0000495E0000}"/>
    <cellStyle name="Input 7 3 2 2 3 2 3" xfId="25984" xr:uid="{00000000-0005-0000-0000-00004A5E0000}"/>
    <cellStyle name="Input 7 3 2 2 3 2 4" xfId="54568" xr:uid="{00000000-0005-0000-0000-00004B5E0000}"/>
    <cellStyle name="Input 7 3 2 2 3 3" xfId="25986" xr:uid="{00000000-0005-0000-0000-00004C5E0000}"/>
    <cellStyle name="Input 7 3 2 2 3 4" xfId="25983" xr:uid="{00000000-0005-0000-0000-00004D5E0000}"/>
    <cellStyle name="Input 7 3 2 2 3 5" xfId="47600" xr:uid="{00000000-0005-0000-0000-00004E5E0000}"/>
    <cellStyle name="Input 7 3 2 2 3 6" xfId="60164" xr:uid="{00000000-0005-0000-0000-00004F5E0000}"/>
    <cellStyle name="Input 7 3 2 2 4" xfId="10708" xr:uid="{00000000-0005-0000-0000-0000505E0000}"/>
    <cellStyle name="Input 7 3 2 2 4 2" xfId="25988" xr:uid="{00000000-0005-0000-0000-0000515E0000}"/>
    <cellStyle name="Input 7 3 2 2 4 3" xfId="25987" xr:uid="{00000000-0005-0000-0000-0000525E0000}"/>
    <cellStyle name="Input 7 3 2 2 4 4" xfId="50213" xr:uid="{00000000-0005-0000-0000-0000535E0000}"/>
    <cellStyle name="Input 7 3 2 2 5" xfId="25978" xr:uid="{00000000-0005-0000-0000-0000545E0000}"/>
    <cellStyle name="Input 7 3 2 2 6" xfId="18670" xr:uid="{00000000-0005-0000-0000-0000555E0000}"/>
    <cellStyle name="Input 7 3 2 3" xfId="4598" xr:uid="{00000000-0005-0000-0000-0000565E0000}"/>
    <cellStyle name="Input 7 3 2 3 2" xfId="7214" xr:uid="{00000000-0005-0000-0000-0000575E0000}"/>
    <cellStyle name="Input 7 3 2 3 2 2" xfId="14192" xr:uid="{00000000-0005-0000-0000-0000585E0000}"/>
    <cellStyle name="Input 7 3 2 3 2 2 2" xfId="25992" xr:uid="{00000000-0005-0000-0000-0000595E0000}"/>
    <cellStyle name="Input 7 3 2 3 2 2 3" xfId="25991" xr:uid="{00000000-0005-0000-0000-00005A5E0000}"/>
    <cellStyle name="Input 7 3 2 3 2 2 4" xfId="53697" xr:uid="{00000000-0005-0000-0000-00005B5E0000}"/>
    <cellStyle name="Input 7 3 2 3 2 3" xfId="25993" xr:uid="{00000000-0005-0000-0000-00005C5E0000}"/>
    <cellStyle name="Input 7 3 2 3 2 4" xfId="25990" xr:uid="{00000000-0005-0000-0000-00005D5E0000}"/>
    <cellStyle name="Input 7 3 2 3 2 5" xfId="46729" xr:uid="{00000000-0005-0000-0000-00005E5E0000}"/>
    <cellStyle name="Input 7 3 2 3 2 6" xfId="59293" xr:uid="{00000000-0005-0000-0000-00005F5E0000}"/>
    <cellStyle name="Input 7 3 2 3 3" xfId="8965" xr:uid="{00000000-0005-0000-0000-0000605E0000}"/>
    <cellStyle name="Input 7 3 2 3 3 2" xfId="15934" xr:uid="{00000000-0005-0000-0000-0000615E0000}"/>
    <cellStyle name="Input 7 3 2 3 3 2 2" xfId="25996" xr:uid="{00000000-0005-0000-0000-0000625E0000}"/>
    <cellStyle name="Input 7 3 2 3 3 2 3" xfId="25995" xr:uid="{00000000-0005-0000-0000-0000635E0000}"/>
    <cellStyle name="Input 7 3 2 3 3 2 4" xfId="55439" xr:uid="{00000000-0005-0000-0000-0000645E0000}"/>
    <cellStyle name="Input 7 3 2 3 3 3" xfId="25997" xr:uid="{00000000-0005-0000-0000-0000655E0000}"/>
    <cellStyle name="Input 7 3 2 3 3 4" xfId="25994" xr:uid="{00000000-0005-0000-0000-0000665E0000}"/>
    <cellStyle name="Input 7 3 2 3 3 5" xfId="48471" xr:uid="{00000000-0005-0000-0000-0000675E0000}"/>
    <cellStyle name="Input 7 3 2 3 3 6" xfId="61035" xr:uid="{00000000-0005-0000-0000-0000685E0000}"/>
    <cellStyle name="Input 7 3 2 3 4" xfId="11579" xr:uid="{00000000-0005-0000-0000-0000695E0000}"/>
    <cellStyle name="Input 7 3 2 3 4 2" xfId="25999" xr:uid="{00000000-0005-0000-0000-00006A5E0000}"/>
    <cellStyle name="Input 7 3 2 3 4 3" xfId="25998" xr:uid="{00000000-0005-0000-0000-00006B5E0000}"/>
    <cellStyle name="Input 7 3 2 3 4 4" xfId="51084" xr:uid="{00000000-0005-0000-0000-00006C5E0000}"/>
    <cellStyle name="Input 7 3 2 3 5" xfId="26000" xr:uid="{00000000-0005-0000-0000-00006D5E0000}"/>
    <cellStyle name="Input 7 3 2 3 6" xfId="25989" xr:uid="{00000000-0005-0000-0000-00006E5E0000}"/>
    <cellStyle name="Input 7 3 2 3 7" xfId="44116" xr:uid="{00000000-0005-0000-0000-00006F5E0000}"/>
    <cellStyle name="Input 7 3 2 3 8" xfId="56680" xr:uid="{00000000-0005-0000-0000-0000705E0000}"/>
    <cellStyle name="Input 7 3 2 4" xfId="5469" xr:uid="{00000000-0005-0000-0000-0000715E0000}"/>
    <cellStyle name="Input 7 3 2 4 2" xfId="12450" xr:uid="{00000000-0005-0000-0000-0000725E0000}"/>
    <cellStyle name="Input 7 3 2 4 2 2" xfId="26003" xr:uid="{00000000-0005-0000-0000-0000735E0000}"/>
    <cellStyle name="Input 7 3 2 4 2 3" xfId="26002" xr:uid="{00000000-0005-0000-0000-0000745E0000}"/>
    <cellStyle name="Input 7 3 2 4 2 4" xfId="51955" xr:uid="{00000000-0005-0000-0000-0000755E0000}"/>
    <cellStyle name="Input 7 3 2 4 3" xfId="26004" xr:uid="{00000000-0005-0000-0000-0000765E0000}"/>
    <cellStyle name="Input 7 3 2 4 4" xfId="26001" xr:uid="{00000000-0005-0000-0000-0000775E0000}"/>
    <cellStyle name="Input 7 3 2 4 5" xfId="44987" xr:uid="{00000000-0005-0000-0000-0000785E0000}"/>
    <cellStyle name="Input 7 3 2 4 6" xfId="57551" xr:uid="{00000000-0005-0000-0000-0000795E0000}"/>
    <cellStyle name="Input 7 3 2 5" xfId="9836" xr:uid="{00000000-0005-0000-0000-00007A5E0000}"/>
    <cellStyle name="Input 7 3 2 5 2" xfId="26006" xr:uid="{00000000-0005-0000-0000-00007B5E0000}"/>
    <cellStyle name="Input 7 3 2 5 3" xfId="26005" xr:uid="{00000000-0005-0000-0000-00007C5E0000}"/>
    <cellStyle name="Input 7 3 2 5 4" xfId="49342" xr:uid="{00000000-0005-0000-0000-00007D5E0000}"/>
    <cellStyle name="Input 7 3 2 6" xfId="25977" xr:uid="{00000000-0005-0000-0000-00007E5E0000}"/>
    <cellStyle name="Input 7 3 2 7" xfId="16815" xr:uid="{00000000-0005-0000-0000-00007F5E0000}"/>
    <cellStyle name="Input 7 3 3" xfId="3719" xr:uid="{00000000-0005-0000-0000-0000805E0000}"/>
    <cellStyle name="Input 7 3 3 2" xfId="6342" xr:uid="{00000000-0005-0000-0000-0000815E0000}"/>
    <cellStyle name="Input 7 3 3 2 2" xfId="13320" xr:uid="{00000000-0005-0000-0000-0000825E0000}"/>
    <cellStyle name="Input 7 3 3 2 2 2" xfId="26010" xr:uid="{00000000-0005-0000-0000-0000835E0000}"/>
    <cellStyle name="Input 7 3 3 2 2 3" xfId="26009" xr:uid="{00000000-0005-0000-0000-0000845E0000}"/>
    <cellStyle name="Input 7 3 3 2 2 4" xfId="52825" xr:uid="{00000000-0005-0000-0000-0000855E0000}"/>
    <cellStyle name="Input 7 3 3 2 3" xfId="26011" xr:uid="{00000000-0005-0000-0000-0000865E0000}"/>
    <cellStyle name="Input 7 3 3 2 4" xfId="26008" xr:uid="{00000000-0005-0000-0000-0000875E0000}"/>
    <cellStyle name="Input 7 3 3 2 5" xfId="45857" xr:uid="{00000000-0005-0000-0000-0000885E0000}"/>
    <cellStyle name="Input 7 3 3 2 6" xfId="58421" xr:uid="{00000000-0005-0000-0000-0000895E0000}"/>
    <cellStyle name="Input 7 3 3 3" xfId="8086" xr:uid="{00000000-0005-0000-0000-00008A5E0000}"/>
    <cellStyle name="Input 7 3 3 3 2" xfId="15062" xr:uid="{00000000-0005-0000-0000-00008B5E0000}"/>
    <cellStyle name="Input 7 3 3 3 2 2" xfId="26014" xr:uid="{00000000-0005-0000-0000-00008C5E0000}"/>
    <cellStyle name="Input 7 3 3 3 2 3" xfId="26013" xr:uid="{00000000-0005-0000-0000-00008D5E0000}"/>
    <cellStyle name="Input 7 3 3 3 2 4" xfId="54567" xr:uid="{00000000-0005-0000-0000-00008E5E0000}"/>
    <cellStyle name="Input 7 3 3 3 3" xfId="26015" xr:uid="{00000000-0005-0000-0000-00008F5E0000}"/>
    <cellStyle name="Input 7 3 3 3 4" xfId="26012" xr:uid="{00000000-0005-0000-0000-0000905E0000}"/>
    <cellStyle name="Input 7 3 3 3 5" xfId="47599" xr:uid="{00000000-0005-0000-0000-0000915E0000}"/>
    <cellStyle name="Input 7 3 3 3 6" xfId="60163" xr:uid="{00000000-0005-0000-0000-0000925E0000}"/>
    <cellStyle name="Input 7 3 3 4" xfId="10707" xr:uid="{00000000-0005-0000-0000-0000935E0000}"/>
    <cellStyle name="Input 7 3 3 4 2" xfId="26017" xr:uid="{00000000-0005-0000-0000-0000945E0000}"/>
    <cellStyle name="Input 7 3 3 4 3" xfId="26016" xr:uid="{00000000-0005-0000-0000-0000955E0000}"/>
    <cellStyle name="Input 7 3 3 4 4" xfId="50212" xr:uid="{00000000-0005-0000-0000-0000965E0000}"/>
    <cellStyle name="Input 7 3 3 5" xfId="26007" xr:uid="{00000000-0005-0000-0000-0000975E0000}"/>
    <cellStyle name="Input 7 3 3 6" xfId="18667" xr:uid="{00000000-0005-0000-0000-0000985E0000}"/>
    <cellStyle name="Input 7 3 4" xfId="4597" xr:uid="{00000000-0005-0000-0000-0000995E0000}"/>
    <cellStyle name="Input 7 3 4 2" xfId="7213" xr:uid="{00000000-0005-0000-0000-00009A5E0000}"/>
    <cellStyle name="Input 7 3 4 2 2" xfId="14191" xr:uid="{00000000-0005-0000-0000-00009B5E0000}"/>
    <cellStyle name="Input 7 3 4 2 2 2" xfId="26021" xr:uid="{00000000-0005-0000-0000-00009C5E0000}"/>
    <cellStyle name="Input 7 3 4 2 2 3" xfId="26020" xr:uid="{00000000-0005-0000-0000-00009D5E0000}"/>
    <cellStyle name="Input 7 3 4 2 2 4" xfId="53696" xr:uid="{00000000-0005-0000-0000-00009E5E0000}"/>
    <cellStyle name="Input 7 3 4 2 3" xfId="26022" xr:uid="{00000000-0005-0000-0000-00009F5E0000}"/>
    <cellStyle name="Input 7 3 4 2 4" xfId="26019" xr:uid="{00000000-0005-0000-0000-0000A05E0000}"/>
    <cellStyle name="Input 7 3 4 2 5" xfId="46728" xr:uid="{00000000-0005-0000-0000-0000A15E0000}"/>
    <cellStyle name="Input 7 3 4 2 6" xfId="59292" xr:uid="{00000000-0005-0000-0000-0000A25E0000}"/>
    <cellStyle name="Input 7 3 4 3" xfId="8964" xr:uid="{00000000-0005-0000-0000-0000A35E0000}"/>
    <cellStyle name="Input 7 3 4 3 2" xfId="15933" xr:uid="{00000000-0005-0000-0000-0000A45E0000}"/>
    <cellStyle name="Input 7 3 4 3 2 2" xfId="26025" xr:uid="{00000000-0005-0000-0000-0000A55E0000}"/>
    <cellStyle name="Input 7 3 4 3 2 3" xfId="26024" xr:uid="{00000000-0005-0000-0000-0000A65E0000}"/>
    <cellStyle name="Input 7 3 4 3 2 4" xfId="55438" xr:uid="{00000000-0005-0000-0000-0000A75E0000}"/>
    <cellStyle name="Input 7 3 4 3 3" xfId="26026" xr:uid="{00000000-0005-0000-0000-0000A85E0000}"/>
    <cellStyle name="Input 7 3 4 3 4" xfId="26023" xr:uid="{00000000-0005-0000-0000-0000A95E0000}"/>
    <cellStyle name="Input 7 3 4 3 5" xfId="48470" xr:uid="{00000000-0005-0000-0000-0000AA5E0000}"/>
    <cellStyle name="Input 7 3 4 3 6" xfId="61034" xr:uid="{00000000-0005-0000-0000-0000AB5E0000}"/>
    <cellStyle name="Input 7 3 4 4" xfId="11578" xr:uid="{00000000-0005-0000-0000-0000AC5E0000}"/>
    <cellStyle name="Input 7 3 4 4 2" xfId="26028" xr:uid="{00000000-0005-0000-0000-0000AD5E0000}"/>
    <cellStyle name="Input 7 3 4 4 3" xfId="26027" xr:uid="{00000000-0005-0000-0000-0000AE5E0000}"/>
    <cellStyle name="Input 7 3 4 4 4" xfId="51083" xr:uid="{00000000-0005-0000-0000-0000AF5E0000}"/>
    <cellStyle name="Input 7 3 4 5" xfId="26029" xr:uid="{00000000-0005-0000-0000-0000B05E0000}"/>
    <cellStyle name="Input 7 3 4 6" xfId="26018" xr:uid="{00000000-0005-0000-0000-0000B15E0000}"/>
    <cellStyle name="Input 7 3 4 7" xfId="44115" xr:uid="{00000000-0005-0000-0000-0000B25E0000}"/>
    <cellStyle name="Input 7 3 4 8" xfId="56679" xr:uid="{00000000-0005-0000-0000-0000B35E0000}"/>
    <cellStyle name="Input 7 3 5" xfId="5468" xr:uid="{00000000-0005-0000-0000-0000B45E0000}"/>
    <cellStyle name="Input 7 3 5 2" xfId="12449" xr:uid="{00000000-0005-0000-0000-0000B55E0000}"/>
    <cellStyle name="Input 7 3 5 2 2" xfId="26032" xr:uid="{00000000-0005-0000-0000-0000B65E0000}"/>
    <cellStyle name="Input 7 3 5 2 3" xfId="26031" xr:uid="{00000000-0005-0000-0000-0000B75E0000}"/>
    <cellStyle name="Input 7 3 5 2 4" xfId="51954" xr:uid="{00000000-0005-0000-0000-0000B85E0000}"/>
    <cellStyle name="Input 7 3 5 3" xfId="26033" xr:uid="{00000000-0005-0000-0000-0000B95E0000}"/>
    <cellStyle name="Input 7 3 5 4" xfId="26030" xr:uid="{00000000-0005-0000-0000-0000BA5E0000}"/>
    <cellStyle name="Input 7 3 5 5" xfId="44986" xr:uid="{00000000-0005-0000-0000-0000BB5E0000}"/>
    <cellStyle name="Input 7 3 5 6" xfId="57550" xr:uid="{00000000-0005-0000-0000-0000BC5E0000}"/>
    <cellStyle name="Input 7 3 6" xfId="9835" xr:uid="{00000000-0005-0000-0000-0000BD5E0000}"/>
    <cellStyle name="Input 7 3 6 2" xfId="26035" xr:uid="{00000000-0005-0000-0000-0000BE5E0000}"/>
    <cellStyle name="Input 7 3 6 3" xfId="26034" xr:uid="{00000000-0005-0000-0000-0000BF5E0000}"/>
    <cellStyle name="Input 7 3 6 4" xfId="49341" xr:uid="{00000000-0005-0000-0000-0000C05E0000}"/>
    <cellStyle name="Input 7 3 7" xfId="25976" xr:uid="{00000000-0005-0000-0000-0000C15E0000}"/>
    <cellStyle name="Input 7 3 8" xfId="16814" xr:uid="{00000000-0005-0000-0000-0000C25E0000}"/>
    <cellStyle name="Input 7 4" xfId="2120" xr:uid="{00000000-0005-0000-0000-0000C35E0000}"/>
    <cellStyle name="Input 7 4 2" xfId="2121" xr:uid="{00000000-0005-0000-0000-0000C45E0000}"/>
    <cellStyle name="Input 7 4 2 2" xfId="3722" xr:uid="{00000000-0005-0000-0000-0000C55E0000}"/>
    <cellStyle name="Input 7 4 2 2 2" xfId="6345" xr:uid="{00000000-0005-0000-0000-0000C65E0000}"/>
    <cellStyle name="Input 7 4 2 2 2 2" xfId="13323" xr:uid="{00000000-0005-0000-0000-0000C75E0000}"/>
    <cellStyle name="Input 7 4 2 2 2 2 2" xfId="26041" xr:uid="{00000000-0005-0000-0000-0000C85E0000}"/>
    <cellStyle name="Input 7 4 2 2 2 2 3" xfId="26040" xr:uid="{00000000-0005-0000-0000-0000C95E0000}"/>
    <cellStyle name="Input 7 4 2 2 2 2 4" xfId="52828" xr:uid="{00000000-0005-0000-0000-0000CA5E0000}"/>
    <cellStyle name="Input 7 4 2 2 2 3" xfId="26042" xr:uid="{00000000-0005-0000-0000-0000CB5E0000}"/>
    <cellStyle name="Input 7 4 2 2 2 4" xfId="26039" xr:uid="{00000000-0005-0000-0000-0000CC5E0000}"/>
    <cellStyle name="Input 7 4 2 2 2 5" xfId="45860" xr:uid="{00000000-0005-0000-0000-0000CD5E0000}"/>
    <cellStyle name="Input 7 4 2 2 2 6" xfId="58424" xr:uid="{00000000-0005-0000-0000-0000CE5E0000}"/>
    <cellStyle name="Input 7 4 2 2 3" xfId="8089" xr:uid="{00000000-0005-0000-0000-0000CF5E0000}"/>
    <cellStyle name="Input 7 4 2 2 3 2" xfId="15065" xr:uid="{00000000-0005-0000-0000-0000D05E0000}"/>
    <cellStyle name="Input 7 4 2 2 3 2 2" xfId="26045" xr:uid="{00000000-0005-0000-0000-0000D15E0000}"/>
    <cellStyle name="Input 7 4 2 2 3 2 3" xfId="26044" xr:uid="{00000000-0005-0000-0000-0000D25E0000}"/>
    <cellStyle name="Input 7 4 2 2 3 2 4" xfId="54570" xr:uid="{00000000-0005-0000-0000-0000D35E0000}"/>
    <cellStyle name="Input 7 4 2 2 3 3" xfId="26046" xr:uid="{00000000-0005-0000-0000-0000D45E0000}"/>
    <cellStyle name="Input 7 4 2 2 3 4" xfId="26043" xr:uid="{00000000-0005-0000-0000-0000D55E0000}"/>
    <cellStyle name="Input 7 4 2 2 3 5" xfId="47602" xr:uid="{00000000-0005-0000-0000-0000D65E0000}"/>
    <cellStyle name="Input 7 4 2 2 3 6" xfId="60166" xr:uid="{00000000-0005-0000-0000-0000D75E0000}"/>
    <cellStyle name="Input 7 4 2 2 4" xfId="10710" xr:uid="{00000000-0005-0000-0000-0000D85E0000}"/>
    <cellStyle name="Input 7 4 2 2 4 2" xfId="26048" xr:uid="{00000000-0005-0000-0000-0000D95E0000}"/>
    <cellStyle name="Input 7 4 2 2 4 3" xfId="26047" xr:uid="{00000000-0005-0000-0000-0000DA5E0000}"/>
    <cellStyle name="Input 7 4 2 2 4 4" xfId="50215" xr:uid="{00000000-0005-0000-0000-0000DB5E0000}"/>
    <cellStyle name="Input 7 4 2 2 5" xfId="26038" xr:uid="{00000000-0005-0000-0000-0000DC5E0000}"/>
    <cellStyle name="Input 7 4 2 2 6" xfId="18673" xr:uid="{00000000-0005-0000-0000-0000DD5E0000}"/>
    <cellStyle name="Input 7 4 2 3" xfId="4600" xr:uid="{00000000-0005-0000-0000-0000DE5E0000}"/>
    <cellStyle name="Input 7 4 2 3 2" xfId="7216" xr:uid="{00000000-0005-0000-0000-0000DF5E0000}"/>
    <cellStyle name="Input 7 4 2 3 2 2" xfId="14194" xr:uid="{00000000-0005-0000-0000-0000E05E0000}"/>
    <cellStyle name="Input 7 4 2 3 2 2 2" xfId="26052" xr:uid="{00000000-0005-0000-0000-0000E15E0000}"/>
    <cellStyle name="Input 7 4 2 3 2 2 3" xfId="26051" xr:uid="{00000000-0005-0000-0000-0000E25E0000}"/>
    <cellStyle name="Input 7 4 2 3 2 2 4" xfId="53699" xr:uid="{00000000-0005-0000-0000-0000E35E0000}"/>
    <cellStyle name="Input 7 4 2 3 2 3" xfId="26053" xr:uid="{00000000-0005-0000-0000-0000E45E0000}"/>
    <cellStyle name="Input 7 4 2 3 2 4" xfId="26050" xr:uid="{00000000-0005-0000-0000-0000E55E0000}"/>
    <cellStyle name="Input 7 4 2 3 2 5" xfId="46731" xr:uid="{00000000-0005-0000-0000-0000E65E0000}"/>
    <cellStyle name="Input 7 4 2 3 2 6" xfId="59295" xr:uid="{00000000-0005-0000-0000-0000E75E0000}"/>
    <cellStyle name="Input 7 4 2 3 3" xfId="8967" xr:uid="{00000000-0005-0000-0000-0000E85E0000}"/>
    <cellStyle name="Input 7 4 2 3 3 2" xfId="15936" xr:uid="{00000000-0005-0000-0000-0000E95E0000}"/>
    <cellStyle name="Input 7 4 2 3 3 2 2" xfId="26056" xr:uid="{00000000-0005-0000-0000-0000EA5E0000}"/>
    <cellStyle name="Input 7 4 2 3 3 2 3" xfId="26055" xr:uid="{00000000-0005-0000-0000-0000EB5E0000}"/>
    <cellStyle name="Input 7 4 2 3 3 2 4" xfId="55441" xr:uid="{00000000-0005-0000-0000-0000EC5E0000}"/>
    <cellStyle name="Input 7 4 2 3 3 3" xfId="26057" xr:uid="{00000000-0005-0000-0000-0000ED5E0000}"/>
    <cellStyle name="Input 7 4 2 3 3 4" xfId="26054" xr:uid="{00000000-0005-0000-0000-0000EE5E0000}"/>
    <cellStyle name="Input 7 4 2 3 3 5" xfId="48473" xr:uid="{00000000-0005-0000-0000-0000EF5E0000}"/>
    <cellStyle name="Input 7 4 2 3 3 6" xfId="61037" xr:uid="{00000000-0005-0000-0000-0000F05E0000}"/>
    <cellStyle name="Input 7 4 2 3 4" xfId="11581" xr:uid="{00000000-0005-0000-0000-0000F15E0000}"/>
    <cellStyle name="Input 7 4 2 3 4 2" xfId="26059" xr:uid="{00000000-0005-0000-0000-0000F25E0000}"/>
    <cellStyle name="Input 7 4 2 3 4 3" xfId="26058" xr:uid="{00000000-0005-0000-0000-0000F35E0000}"/>
    <cellStyle name="Input 7 4 2 3 4 4" xfId="51086" xr:uid="{00000000-0005-0000-0000-0000F45E0000}"/>
    <cellStyle name="Input 7 4 2 3 5" xfId="26060" xr:uid="{00000000-0005-0000-0000-0000F55E0000}"/>
    <cellStyle name="Input 7 4 2 3 6" xfId="26049" xr:uid="{00000000-0005-0000-0000-0000F65E0000}"/>
    <cellStyle name="Input 7 4 2 3 7" xfId="44118" xr:uid="{00000000-0005-0000-0000-0000F75E0000}"/>
    <cellStyle name="Input 7 4 2 3 8" xfId="56682" xr:uid="{00000000-0005-0000-0000-0000F85E0000}"/>
    <cellStyle name="Input 7 4 2 4" xfId="5471" xr:uid="{00000000-0005-0000-0000-0000F95E0000}"/>
    <cellStyle name="Input 7 4 2 4 2" xfId="12452" xr:uid="{00000000-0005-0000-0000-0000FA5E0000}"/>
    <cellStyle name="Input 7 4 2 4 2 2" xfId="26063" xr:uid="{00000000-0005-0000-0000-0000FB5E0000}"/>
    <cellStyle name="Input 7 4 2 4 2 3" xfId="26062" xr:uid="{00000000-0005-0000-0000-0000FC5E0000}"/>
    <cellStyle name="Input 7 4 2 4 2 4" xfId="51957" xr:uid="{00000000-0005-0000-0000-0000FD5E0000}"/>
    <cellStyle name="Input 7 4 2 4 3" xfId="26064" xr:uid="{00000000-0005-0000-0000-0000FE5E0000}"/>
    <cellStyle name="Input 7 4 2 4 4" xfId="26061" xr:uid="{00000000-0005-0000-0000-0000FF5E0000}"/>
    <cellStyle name="Input 7 4 2 4 5" xfId="44989" xr:uid="{00000000-0005-0000-0000-0000005F0000}"/>
    <cellStyle name="Input 7 4 2 4 6" xfId="57553" xr:uid="{00000000-0005-0000-0000-0000015F0000}"/>
    <cellStyle name="Input 7 4 2 5" xfId="9838" xr:uid="{00000000-0005-0000-0000-0000025F0000}"/>
    <cellStyle name="Input 7 4 2 5 2" xfId="26066" xr:uid="{00000000-0005-0000-0000-0000035F0000}"/>
    <cellStyle name="Input 7 4 2 5 3" xfId="26065" xr:uid="{00000000-0005-0000-0000-0000045F0000}"/>
    <cellStyle name="Input 7 4 2 5 4" xfId="49344" xr:uid="{00000000-0005-0000-0000-0000055F0000}"/>
    <cellStyle name="Input 7 4 2 6" xfId="26037" xr:uid="{00000000-0005-0000-0000-0000065F0000}"/>
    <cellStyle name="Input 7 4 2 7" xfId="16817" xr:uid="{00000000-0005-0000-0000-0000075F0000}"/>
    <cellStyle name="Input 7 4 3" xfId="3721" xr:uid="{00000000-0005-0000-0000-0000085F0000}"/>
    <cellStyle name="Input 7 4 3 2" xfId="6344" xr:uid="{00000000-0005-0000-0000-0000095F0000}"/>
    <cellStyle name="Input 7 4 3 2 2" xfId="13322" xr:uid="{00000000-0005-0000-0000-00000A5F0000}"/>
    <cellStyle name="Input 7 4 3 2 2 2" xfId="26070" xr:uid="{00000000-0005-0000-0000-00000B5F0000}"/>
    <cellStyle name="Input 7 4 3 2 2 3" xfId="26069" xr:uid="{00000000-0005-0000-0000-00000C5F0000}"/>
    <cellStyle name="Input 7 4 3 2 2 4" xfId="52827" xr:uid="{00000000-0005-0000-0000-00000D5F0000}"/>
    <cellStyle name="Input 7 4 3 2 3" xfId="26071" xr:uid="{00000000-0005-0000-0000-00000E5F0000}"/>
    <cellStyle name="Input 7 4 3 2 4" xfId="26068" xr:uid="{00000000-0005-0000-0000-00000F5F0000}"/>
    <cellStyle name="Input 7 4 3 2 5" xfId="45859" xr:uid="{00000000-0005-0000-0000-0000105F0000}"/>
    <cellStyle name="Input 7 4 3 2 6" xfId="58423" xr:uid="{00000000-0005-0000-0000-0000115F0000}"/>
    <cellStyle name="Input 7 4 3 3" xfId="8088" xr:uid="{00000000-0005-0000-0000-0000125F0000}"/>
    <cellStyle name="Input 7 4 3 3 2" xfId="15064" xr:uid="{00000000-0005-0000-0000-0000135F0000}"/>
    <cellStyle name="Input 7 4 3 3 2 2" xfId="26074" xr:uid="{00000000-0005-0000-0000-0000145F0000}"/>
    <cellStyle name="Input 7 4 3 3 2 3" xfId="26073" xr:uid="{00000000-0005-0000-0000-0000155F0000}"/>
    <cellStyle name="Input 7 4 3 3 2 4" xfId="54569" xr:uid="{00000000-0005-0000-0000-0000165F0000}"/>
    <cellStyle name="Input 7 4 3 3 3" xfId="26075" xr:uid="{00000000-0005-0000-0000-0000175F0000}"/>
    <cellStyle name="Input 7 4 3 3 4" xfId="26072" xr:uid="{00000000-0005-0000-0000-0000185F0000}"/>
    <cellStyle name="Input 7 4 3 3 5" xfId="47601" xr:uid="{00000000-0005-0000-0000-0000195F0000}"/>
    <cellStyle name="Input 7 4 3 3 6" xfId="60165" xr:uid="{00000000-0005-0000-0000-00001A5F0000}"/>
    <cellStyle name="Input 7 4 3 4" xfId="10709" xr:uid="{00000000-0005-0000-0000-00001B5F0000}"/>
    <cellStyle name="Input 7 4 3 4 2" xfId="26077" xr:uid="{00000000-0005-0000-0000-00001C5F0000}"/>
    <cellStyle name="Input 7 4 3 4 3" xfId="26076" xr:uid="{00000000-0005-0000-0000-00001D5F0000}"/>
    <cellStyle name="Input 7 4 3 4 4" xfId="50214" xr:uid="{00000000-0005-0000-0000-00001E5F0000}"/>
    <cellStyle name="Input 7 4 3 5" xfId="26067" xr:uid="{00000000-0005-0000-0000-00001F5F0000}"/>
    <cellStyle name="Input 7 4 3 6" xfId="18672" xr:uid="{00000000-0005-0000-0000-0000205F0000}"/>
    <cellStyle name="Input 7 4 4" xfId="4599" xr:uid="{00000000-0005-0000-0000-0000215F0000}"/>
    <cellStyle name="Input 7 4 4 2" xfId="7215" xr:uid="{00000000-0005-0000-0000-0000225F0000}"/>
    <cellStyle name="Input 7 4 4 2 2" xfId="14193" xr:uid="{00000000-0005-0000-0000-0000235F0000}"/>
    <cellStyle name="Input 7 4 4 2 2 2" xfId="26081" xr:uid="{00000000-0005-0000-0000-0000245F0000}"/>
    <cellStyle name="Input 7 4 4 2 2 3" xfId="26080" xr:uid="{00000000-0005-0000-0000-0000255F0000}"/>
    <cellStyle name="Input 7 4 4 2 2 4" xfId="53698" xr:uid="{00000000-0005-0000-0000-0000265F0000}"/>
    <cellStyle name="Input 7 4 4 2 3" xfId="26082" xr:uid="{00000000-0005-0000-0000-0000275F0000}"/>
    <cellStyle name="Input 7 4 4 2 4" xfId="26079" xr:uid="{00000000-0005-0000-0000-0000285F0000}"/>
    <cellStyle name="Input 7 4 4 2 5" xfId="46730" xr:uid="{00000000-0005-0000-0000-0000295F0000}"/>
    <cellStyle name="Input 7 4 4 2 6" xfId="59294" xr:uid="{00000000-0005-0000-0000-00002A5F0000}"/>
    <cellStyle name="Input 7 4 4 3" xfId="8966" xr:uid="{00000000-0005-0000-0000-00002B5F0000}"/>
    <cellStyle name="Input 7 4 4 3 2" xfId="15935" xr:uid="{00000000-0005-0000-0000-00002C5F0000}"/>
    <cellStyle name="Input 7 4 4 3 2 2" xfId="26085" xr:uid="{00000000-0005-0000-0000-00002D5F0000}"/>
    <cellStyle name="Input 7 4 4 3 2 3" xfId="26084" xr:uid="{00000000-0005-0000-0000-00002E5F0000}"/>
    <cellStyle name="Input 7 4 4 3 2 4" xfId="55440" xr:uid="{00000000-0005-0000-0000-00002F5F0000}"/>
    <cellStyle name="Input 7 4 4 3 3" xfId="26086" xr:uid="{00000000-0005-0000-0000-0000305F0000}"/>
    <cellStyle name="Input 7 4 4 3 4" xfId="26083" xr:uid="{00000000-0005-0000-0000-0000315F0000}"/>
    <cellStyle name="Input 7 4 4 3 5" xfId="48472" xr:uid="{00000000-0005-0000-0000-0000325F0000}"/>
    <cellStyle name="Input 7 4 4 3 6" xfId="61036" xr:uid="{00000000-0005-0000-0000-0000335F0000}"/>
    <cellStyle name="Input 7 4 4 4" xfId="11580" xr:uid="{00000000-0005-0000-0000-0000345F0000}"/>
    <cellStyle name="Input 7 4 4 4 2" xfId="26088" xr:uid="{00000000-0005-0000-0000-0000355F0000}"/>
    <cellStyle name="Input 7 4 4 4 3" xfId="26087" xr:uid="{00000000-0005-0000-0000-0000365F0000}"/>
    <cellStyle name="Input 7 4 4 4 4" xfId="51085" xr:uid="{00000000-0005-0000-0000-0000375F0000}"/>
    <cellStyle name="Input 7 4 4 5" xfId="26089" xr:uid="{00000000-0005-0000-0000-0000385F0000}"/>
    <cellStyle name="Input 7 4 4 6" xfId="26078" xr:uid="{00000000-0005-0000-0000-0000395F0000}"/>
    <cellStyle name="Input 7 4 4 7" xfId="44117" xr:uid="{00000000-0005-0000-0000-00003A5F0000}"/>
    <cellStyle name="Input 7 4 4 8" xfId="56681" xr:uid="{00000000-0005-0000-0000-00003B5F0000}"/>
    <cellStyle name="Input 7 4 5" xfId="5470" xr:uid="{00000000-0005-0000-0000-00003C5F0000}"/>
    <cellStyle name="Input 7 4 5 2" xfId="12451" xr:uid="{00000000-0005-0000-0000-00003D5F0000}"/>
    <cellStyle name="Input 7 4 5 2 2" xfId="26092" xr:uid="{00000000-0005-0000-0000-00003E5F0000}"/>
    <cellStyle name="Input 7 4 5 2 3" xfId="26091" xr:uid="{00000000-0005-0000-0000-00003F5F0000}"/>
    <cellStyle name="Input 7 4 5 2 4" xfId="51956" xr:uid="{00000000-0005-0000-0000-0000405F0000}"/>
    <cellStyle name="Input 7 4 5 3" xfId="26093" xr:uid="{00000000-0005-0000-0000-0000415F0000}"/>
    <cellStyle name="Input 7 4 5 4" xfId="26090" xr:uid="{00000000-0005-0000-0000-0000425F0000}"/>
    <cellStyle name="Input 7 4 5 5" xfId="44988" xr:uid="{00000000-0005-0000-0000-0000435F0000}"/>
    <cellStyle name="Input 7 4 5 6" xfId="57552" xr:uid="{00000000-0005-0000-0000-0000445F0000}"/>
    <cellStyle name="Input 7 4 6" xfId="9837" xr:uid="{00000000-0005-0000-0000-0000455F0000}"/>
    <cellStyle name="Input 7 4 6 2" xfId="26095" xr:uid="{00000000-0005-0000-0000-0000465F0000}"/>
    <cellStyle name="Input 7 4 6 3" xfId="26094" xr:uid="{00000000-0005-0000-0000-0000475F0000}"/>
    <cellStyle name="Input 7 4 6 4" xfId="49343" xr:uid="{00000000-0005-0000-0000-0000485F0000}"/>
    <cellStyle name="Input 7 4 7" xfId="26036" xr:uid="{00000000-0005-0000-0000-0000495F0000}"/>
    <cellStyle name="Input 7 4 8" xfId="16816" xr:uid="{00000000-0005-0000-0000-00004A5F0000}"/>
    <cellStyle name="Input 7 5" xfId="2122" xr:uid="{00000000-0005-0000-0000-00004B5F0000}"/>
    <cellStyle name="Input 7 5 2" xfId="2123" xr:uid="{00000000-0005-0000-0000-00004C5F0000}"/>
    <cellStyle name="Input 7 5 2 2" xfId="3724" xr:uid="{00000000-0005-0000-0000-00004D5F0000}"/>
    <cellStyle name="Input 7 5 2 2 2" xfId="6347" xr:uid="{00000000-0005-0000-0000-00004E5F0000}"/>
    <cellStyle name="Input 7 5 2 2 2 2" xfId="13325" xr:uid="{00000000-0005-0000-0000-00004F5F0000}"/>
    <cellStyle name="Input 7 5 2 2 2 2 2" xfId="26101" xr:uid="{00000000-0005-0000-0000-0000505F0000}"/>
    <cellStyle name="Input 7 5 2 2 2 2 3" xfId="26100" xr:uid="{00000000-0005-0000-0000-0000515F0000}"/>
    <cellStyle name="Input 7 5 2 2 2 2 4" xfId="52830" xr:uid="{00000000-0005-0000-0000-0000525F0000}"/>
    <cellStyle name="Input 7 5 2 2 2 3" xfId="26102" xr:uid="{00000000-0005-0000-0000-0000535F0000}"/>
    <cellStyle name="Input 7 5 2 2 2 4" xfId="26099" xr:uid="{00000000-0005-0000-0000-0000545F0000}"/>
    <cellStyle name="Input 7 5 2 2 2 5" xfId="45862" xr:uid="{00000000-0005-0000-0000-0000555F0000}"/>
    <cellStyle name="Input 7 5 2 2 2 6" xfId="58426" xr:uid="{00000000-0005-0000-0000-0000565F0000}"/>
    <cellStyle name="Input 7 5 2 2 3" xfId="8091" xr:uid="{00000000-0005-0000-0000-0000575F0000}"/>
    <cellStyle name="Input 7 5 2 2 3 2" xfId="15067" xr:uid="{00000000-0005-0000-0000-0000585F0000}"/>
    <cellStyle name="Input 7 5 2 2 3 2 2" xfId="26105" xr:uid="{00000000-0005-0000-0000-0000595F0000}"/>
    <cellStyle name="Input 7 5 2 2 3 2 3" xfId="26104" xr:uid="{00000000-0005-0000-0000-00005A5F0000}"/>
    <cellStyle name="Input 7 5 2 2 3 2 4" xfId="54572" xr:uid="{00000000-0005-0000-0000-00005B5F0000}"/>
    <cellStyle name="Input 7 5 2 2 3 3" xfId="26106" xr:uid="{00000000-0005-0000-0000-00005C5F0000}"/>
    <cellStyle name="Input 7 5 2 2 3 4" xfId="26103" xr:uid="{00000000-0005-0000-0000-00005D5F0000}"/>
    <cellStyle name="Input 7 5 2 2 3 5" xfId="47604" xr:uid="{00000000-0005-0000-0000-00005E5F0000}"/>
    <cellStyle name="Input 7 5 2 2 3 6" xfId="60168" xr:uid="{00000000-0005-0000-0000-00005F5F0000}"/>
    <cellStyle name="Input 7 5 2 2 4" xfId="10712" xr:uid="{00000000-0005-0000-0000-0000605F0000}"/>
    <cellStyle name="Input 7 5 2 2 4 2" xfId="26108" xr:uid="{00000000-0005-0000-0000-0000615F0000}"/>
    <cellStyle name="Input 7 5 2 2 4 3" xfId="26107" xr:uid="{00000000-0005-0000-0000-0000625F0000}"/>
    <cellStyle name="Input 7 5 2 2 4 4" xfId="50217" xr:uid="{00000000-0005-0000-0000-0000635F0000}"/>
    <cellStyle name="Input 7 5 2 2 5" xfId="26098" xr:uid="{00000000-0005-0000-0000-0000645F0000}"/>
    <cellStyle name="Input 7 5 2 2 6" xfId="18675" xr:uid="{00000000-0005-0000-0000-0000655F0000}"/>
    <cellStyle name="Input 7 5 2 3" xfId="4602" xr:uid="{00000000-0005-0000-0000-0000665F0000}"/>
    <cellStyle name="Input 7 5 2 3 2" xfId="7218" xr:uid="{00000000-0005-0000-0000-0000675F0000}"/>
    <cellStyle name="Input 7 5 2 3 2 2" xfId="14196" xr:uid="{00000000-0005-0000-0000-0000685F0000}"/>
    <cellStyle name="Input 7 5 2 3 2 2 2" xfId="26112" xr:uid="{00000000-0005-0000-0000-0000695F0000}"/>
    <cellStyle name="Input 7 5 2 3 2 2 3" xfId="26111" xr:uid="{00000000-0005-0000-0000-00006A5F0000}"/>
    <cellStyle name="Input 7 5 2 3 2 2 4" xfId="53701" xr:uid="{00000000-0005-0000-0000-00006B5F0000}"/>
    <cellStyle name="Input 7 5 2 3 2 3" xfId="26113" xr:uid="{00000000-0005-0000-0000-00006C5F0000}"/>
    <cellStyle name="Input 7 5 2 3 2 4" xfId="26110" xr:uid="{00000000-0005-0000-0000-00006D5F0000}"/>
    <cellStyle name="Input 7 5 2 3 2 5" xfId="46733" xr:uid="{00000000-0005-0000-0000-00006E5F0000}"/>
    <cellStyle name="Input 7 5 2 3 2 6" xfId="59297" xr:uid="{00000000-0005-0000-0000-00006F5F0000}"/>
    <cellStyle name="Input 7 5 2 3 3" xfId="8969" xr:uid="{00000000-0005-0000-0000-0000705F0000}"/>
    <cellStyle name="Input 7 5 2 3 3 2" xfId="15938" xr:uid="{00000000-0005-0000-0000-0000715F0000}"/>
    <cellStyle name="Input 7 5 2 3 3 2 2" xfId="26116" xr:uid="{00000000-0005-0000-0000-0000725F0000}"/>
    <cellStyle name="Input 7 5 2 3 3 2 3" xfId="26115" xr:uid="{00000000-0005-0000-0000-0000735F0000}"/>
    <cellStyle name="Input 7 5 2 3 3 2 4" xfId="55443" xr:uid="{00000000-0005-0000-0000-0000745F0000}"/>
    <cellStyle name="Input 7 5 2 3 3 3" xfId="26117" xr:uid="{00000000-0005-0000-0000-0000755F0000}"/>
    <cellStyle name="Input 7 5 2 3 3 4" xfId="26114" xr:uid="{00000000-0005-0000-0000-0000765F0000}"/>
    <cellStyle name="Input 7 5 2 3 3 5" xfId="48475" xr:uid="{00000000-0005-0000-0000-0000775F0000}"/>
    <cellStyle name="Input 7 5 2 3 3 6" xfId="61039" xr:uid="{00000000-0005-0000-0000-0000785F0000}"/>
    <cellStyle name="Input 7 5 2 3 4" xfId="11583" xr:uid="{00000000-0005-0000-0000-0000795F0000}"/>
    <cellStyle name="Input 7 5 2 3 4 2" xfId="26119" xr:uid="{00000000-0005-0000-0000-00007A5F0000}"/>
    <cellStyle name="Input 7 5 2 3 4 3" xfId="26118" xr:uid="{00000000-0005-0000-0000-00007B5F0000}"/>
    <cellStyle name="Input 7 5 2 3 4 4" xfId="51088" xr:uid="{00000000-0005-0000-0000-00007C5F0000}"/>
    <cellStyle name="Input 7 5 2 3 5" xfId="26120" xr:uid="{00000000-0005-0000-0000-00007D5F0000}"/>
    <cellStyle name="Input 7 5 2 3 6" xfId="26109" xr:uid="{00000000-0005-0000-0000-00007E5F0000}"/>
    <cellStyle name="Input 7 5 2 3 7" xfId="44120" xr:uid="{00000000-0005-0000-0000-00007F5F0000}"/>
    <cellStyle name="Input 7 5 2 3 8" xfId="56684" xr:uid="{00000000-0005-0000-0000-0000805F0000}"/>
    <cellStyle name="Input 7 5 2 4" xfId="5473" xr:uid="{00000000-0005-0000-0000-0000815F0000}"/>
    <cellStyle name="Input 7 5 2 4 2" xfId="12454" xr:uid="{00000000-0005-0000-0000-0000825F0000}"/>
    <cellStyle name="Input 7 5 2 4 2 2" xfId="26123" xr:uid="{00000000-0005-0000-0000-0000835F0000}"/>
    <cellStyle name="Input 7 5 2 4 2 3" xfId="26122" xr:uid="{00000000-0005-0000-0000-0000845F0000}"/>
    <cellStyle name="Input 7 5 2 4 2 4" xfId="51959" xr:uid="{00000000-0005-0000-0000-0000855F0000}"/>
    <cellStyle name="Input 7 5 2 4 3" xfId="26124" xr:uid="{00000000-0005-0000-0000-0000865F0000}"/>
    <cellStyle name="Input 7 5 2 4 4" xfId="26121" xr:uid="{00000000-0005-0000-0000-0000875F0000}"/>
    <cellStyle name="Input 7 5 2 4 5" xfId="44991" xr:uid="{00000000-0005-0000-0000-0000885F0000}"/>
    <cellStyle name="Input 7 5 2 4 6" xfId="57555" xr:uid="{00000000-0005-0000-0000-0000895F0000}"/>
    <cellStyle name="Input 7 5 2 5" xfId="9840" xr:uid="{00000000-0005-0000-0000-00008A5F0000}"/>
    <cellStyle name="Input 7 5 2 5 2" xfId="26126" xr:uid="{00000000-0005-0000-0000-00008B5F0000}"/>
    <cellStyle name="Input 7 5 2 5 3" xfId="26125" xr:uid="{00000000-0005-0000-0000-00008C5F0000}"/>
    <cellStyle name="Input 7 5 2 5 4" xfId="49346" xr:uid="{00000000-0005-0000-0000-00008D5F0000}"/>
    <cellStyle name="Input 7 5 2 6" xfId="26097" xr:uid="{00000000-0005-0000-0000-00008E5F0000}"/>
    <cellStyle name="Input 7 5 2 7" xfId="16819" xr:uid="{00000000-0005-0000-0000-00008F5F0000}"/>
    <cellStyle name="Input 7 5 3" xfId="3723" xr:uid="{00000000-0005-0000-0000-0000905F0000}"/>
    <cellStyle name="Input 7 5 3 2" xfId="6346" xr:uid="{00000000-0005-0000-0000-0000915F0000}"/>
    <cellStyle name="Input 7 5 3 2 2" xfId="13324" xr:uid="{00000000-0005-0000-0000-0000925F0000}"/>
    <cellStyle name="Input 7 5 3 2 2 2" xfId="26130" xr:uid="{00000000-0005-0000-0000-0000935F0000}"/>
    <cellStyle name="Input 7 5 3 2 2 3" xfId="26129" xr:uid="{00000000-0005-0000-0000-0000945F0000}"/>
    <cellStyle name="Input 7 5 3 2 2 4" xfId="52829" xr:uid="{00000000-0005-0000-0000-0000955F0000}"/>
    <cellStyle name="Input 7 5 3 2 3" xfId="26131" xr:uid="{00000000-0005-0000-0000-0000965F0000}"/>
    <cellStyle name="Input 7 5 3 2 4" xfId="26128" xr:uid="{00000000-0005-0000-0000-0000975F0000}"/>
    <cellStyle name="Input 7 5 3 2 5" xfId="45861" xr:uid="{00000000-0005-0000-0000-0000985F0000}"/>
    <cellStyle name="Input 7 5 3 2 6" xfId="58425" xr:uid="{00000000-0005-0000-0000-0000995F0000}"/>
    <cellStyle name="Input 7 5 3 3" xfId="8090" xr:uid="{00000000-0005-0000-0000-00009A5F0000}"/>
    <cellStyle name="Input 7 5 3 3 2" xfId="15066" xr:uid="{00000000-0005-0000-0000-00009B5F0000}"/>
    <cellStyle name="Input 7 5 3 3 2 2" xfId="26134" xr:uid="{00000000-0005-0000-0000-00009C5F0000}"/>
    <cellStyle name="Input 7 5 3 3 2 3" xfId="26133" xr:uid="{00000000-0005-0000-0000-00009D5F0000}"/>
    <cellStyle name="Input 7 5 3 3 2 4" xfId="54571" xr:uid="{00000000-0005-0000-0000-00009E5F0000}"/>
    <cellStyle name="Input 7 5 3 3 3" xfId="26135" xr:uid="{00000000-0005-0000-0000-00009F5F0000}"/>
    <cellStyle name="Input 7 5 3 3 4" xfId="26132" xr:uid="{00000000-0005-0000-0000-0000A05F0000}"/>
    <cellStyle name="Input 7 5 3 3 5" xfId="47603" xr:uid="{00000000-0005-0000-0000-0000A15F0000}"/>
    <cellStyle name="Input 7 5 3 3 6" xfId="60167" xr:uid="{00000000-0005-0000-0000-0000A25F0000}"/>
    <cellStyle name="Input 7 5 3 4" xfId="10711" xr:uid="{00000000-0005-0000-0000-0000A35F0000}"/>
    <cellStyle name="Input 7 5 3 4 2" xfId="26137" xr:uid="{00000000-0005-0000-0000-0000A45F0000}"/>
    <cellStyle name="Input 7 5 3 4 3" xfId="26136" xr:uid="{00000000-0005-0000-0000-0000A55F0000}"/>
    <cellStyle name="Input 7 5 3 4 4" xfId="50216" xr:uid="{00000000-0005-0000-0000-0000A65F0000}"/>
    <cellStyle name="Input 7 5 3 5" xfId="26127" xr:uid="{00000000-0005-0000-0000-0000A75F0000}"/>
    <cellStyle name="Input 7 5 3 6" xfId="18674" xr:uid="{00000000-0005-0000-0000-0000A85F0000}"/>
    <cellStyle name="Input 7 5 4" xfId="4601" xr:uid="{00000000-0005-0000-0000-0000A95F0000}"/>
    <cellStyle name="Input 7 5 4 2" xfId="7217" xr:uid="{00000000-0005-0000-0000-0000AA5F0000}"/>
    <cellStyle name="Input 7 5 4 2 2" xfId="14195" xr:uid="{00000000-0005-0000-0000-0000AB5F0000}"/>
    <cellStyle name="Input 7 5 4 2 2 2" xfId="26141" xr:uid="{00000000-0005-0000-0000-0000AC5F0000}"/>
    <cellStyle name="Input 7 5 4 2 2 3" xfId="26140" xr:uid="{00000000-0005-0000-0000-0000AD5F0000}"/>
    <cellStyle name="Input 7 5 4 2 2 4" xfId="53700" xr:uid="{00000000-0005-0000-0000-0000AE5F0000}"/>
    <cellStyle name="Input 7 5 4 2 3" xfId="26142" xr:uid="{00000000-0005-0000-0000-0000AF5F0000}"/>
    <cellStyle name="Input 7 5 4 2 4" xfId="26139" xr:uid="{00000000-0005-0000-0000-0000B05F0000}"/>
    <cellStyle name="Input 7 5 4 2 5" xfId="46732" xr:uid="{00000000-0005-0000-0000-0000B15F0000}"/>
    <cellStyle name="Input 7 5 4 2 6" xfId="59296" xr:uid="{00000000-0005-0000-0000-0000B25F0000}"/>
    <cellStyle name="Input 7 5 4 3" xfId="8968" xr:uid="{00000000-0005-0000-0000-0000B35F0000}"/>
    <cellStyle name="Input 7 5 4 3 2" xfId="15937" xr:uid="{00000000-0005-0000-0000-0000B45F0000}"/>
    <cellStyle name="Input 7 5 4 3 2 2" xfId="26145" xr:uid="{00000000-0005-0000-0000-0000B55F0000}"/>
    <cellStyle name="Input 7 5 4 3 2 3" xfId="26144" xr:uid="{00000000-0005-0000-0000-0000B65F0000}"/>
    <cellStyle name="Input 7 5 4 3 2 4" xfId="55442" xr:uid="{00000000-0005-0000-0000-0000B75F0000}"/>
    <cellStyle name="Input 7 5 4 3 3" xfId="26146" xr:uid="{00000000-0005-0000-0000-0000B85F0000}"/>
    <cellStyle name="Input 7 5 4 3 4" xfId="26143" xr:uid="{00000000-0005-0000-0000-0000B95F0000}"/>
    <cellStyle name="Input 7 5 4 3 5" xfId="48474" xr:uid="{00000000-0005-0000-0000-0000BA5F0000}"/>
    <cellStyle name="Input 7 5 4 3 6" xfId="61038" xr:uid="{00000000-0005-0000-0000-0000BB5F0000}"/>
    <cellStyle name="Input 7 5 4 4" xfId="11582" xr:uid="{00000000-0005-0000-0000-0000BC5F0000}"/>
    <cellStyle name="Input 7 5 4 4 2" xfId="26148" xr:uid="{00000000-0005-0000-0000-0000BD5F0000}"/>
    <cellStyle name="Input 7 5 4 4 3" xfId="26147" xr:uid="{00000000-0005-0000-0000-0000BE5F0000}"/>
    <cellStyle name="Input 7 5 4 4 4" xfId="51087" xr:uid="{00000000-0005-0000-0000-0000BF5F0000}"/>
    <cellStyle name="Input 7 5 4 5" xfId="26149" xr:uid="{00000000-0005-0000-0000-0000C05F0000}"/>
    <cellStyle name="Input 7 5 4 6" xfId="26138" xr:uid="{00000000-0005-0000-0000-0000C15F0000}"/>
    <cellStyle name="Input 7 5 4 7" xfId="44119" xr:uid="{00000000-0005-0000-0000-0000C25F0000}"/>
    <cellStyle name="Input 7 5 4 8" xfId="56683" xr:uid="{00000000-0005-0000-0000-0000C35F0000}"/>
    <cellStyle name="Input 7 5 5" xfId="5472" xr:uid="{00000000-0005-0000-0000-0000C45F0000}"/>
    <cellStyle name="Input 7 5 5 2" xfId="12453" xr:uid="{00000000-0005-0000-0000-0000C55F0000}"/>
    <cellStyle name="Input 7 5 5 2 2" xfId="26152" xr:uid="{00000000-0005-0000-0000-0000C65F0000}"/>
    <cellStyle name="Input 7 5 5 2 3" xfId="26151" xr:uid="{00000000-0005-0000-0000-0000C75F0000}"/>
    <cellStyle name="Input 7 5 5 2 4" xfId="51958" xr:uid="{00000000-0005-0000-0000-0000C85F0000}"/>
    <cellStyle name="Input 7 5 5 3" xfId="26153" xr:uid="{00000000-0005-0000-0000-0000C95F0000}"/>
    <cellStyle name="Input 7 5 5 4" xfId="26150" xr:uid="{00000000-0005-0000-0000-0000CA5F0000}"/>
    <cellStyle name="Input 7 5 5 5" xfId="44990" xr:uid="{00000000-0005-0000-0000-0000CB5F0000}"/>
    <cellStyle name="Input 7 5 5 6" xfId="57554" xr:uid="{00000000-0005-0000-0000-0000CC5F0000}"/>
    <cellStyle name="Input 7 5 6" xfId="9839" xr:uid="{00000000-0005-0000-0000-0000CD5F0000}"/>
    <cellStyle name="Input 7 5 6 2" xfId="26155" xr:uid="{00000000-0005-0000-0000-0000CE5F0000}"/>
    <cellStyle name="Input 7 5 6 3" xfId="26154" xr:uid="{00000000-0005-0000-0000-0000CF5F0000}"/>
    <cellStyle name="Input 7 5 6 4" xfId="49345" xr:uid="{00000000-0005-0000-0000-0000D05F0000}"/>
    <cellStyle name="Input 7 5 7" xfId="26096" xr:uid="{00000000-0005-0000-0000-0000D15F0000}"/>
    <cellStyle name="Input 7 5 8" xfId="16818" xr:uid="{00000000-0005-0000-0000-0000D25F0000}"/>
    <cellStyle name="Input 7 6" xfId="2124" xr:uid="{00000000-0005-0000-0000-0000D35F0000}"/>
    <cellStyle name="Input 7 6 2" xfId="2125" xr:uid="{00000000-0005-0000-0000-0000D45F0000}"/>
    <cellStyle name="Input 7 6 2 2" xfId="3726" xr:uid="{00000000-0005-0000-0000-0000D55F0000}"/>
    <cellStyle name="Input 7 6 2 2 2" xfId="6349" xr:uid="{00000000-0005-0000-0000-0000D65F0000}"/>
    <cellStyle name="Input 7 6 2 2 2 2" xfId="13327" xr:uid="{00000000-0005-0000-0000-0000D75F0000}"/>
    <cellStyle name="Input 7 6 2 2 2 2 2" xfId="26161" xr:uid="{00000000-0005-0000-0000-0000D85F0000}"/>
    <cellStyle name="Input 7 6 2 2 2 2 3" xfId="26160" xr:uid="{00000000-0005-0000-0000-0000D95F0000}"/>
    <cellStyle name="Input 7 6 2 2 2 2 4" xfId="52832" xr:uid="{00000000-0005-0000-0000-0000DA5F0000}"/>
    <cellStyle name="Input 7 6 2 2 2 3" xfId="26162" xr:uid="{00000000-0005-0000-0000-0000DB5F0000}"/>
    <cellStyle name="Input 7 6 2 2 2 4" xfId="26159" xr:uid="{00000000-0005-0000-0000-0000DC5F0000}"/>
    <cellStyle name="Input 7 6 2 2 2 5" xfId="45864" xr:uid="{00000000-0005-0000-0000-0000DD5F0000}"/>
    <cellStyle name="Input 7 6 2 2 2 6" xfId="58428" xr:uid="{00000000-0005-0000-0000-0000DE5F0000}"/>
    <cellStyle name="Input 7 6 2 2 3" xfId="8093" xr:uid="{00000000-0005-0000-0000-0000DF5F0000}"/>
    <cellStyle name="Input 7 6 2 2 3 2" xfId="15069" xr:uid="{00000000-0005-0000-0000-0000E05F0000}"/>
    <cellStyle name="Input 7 6 2 2 3 2 2" xfId="26165" xr:uid="{00000000-0005-0000-0000-0000E15F0000}"/>
    <cellStyle name="Input 7 6 2 2 3 2 3" xfId="26164" xr:uid="{00000000-0005-0000-0000-0000E25F0000}"/>
    <cellStyle name="Input 7 6 2 2 3 2 4" xfId="54574" xr:uid="{00000000-0005-0000-0000-0000E35F0000}"/>
    <cellStyle name="Input 7 6 2 2 3 3" xfId="26166" xr:uid="{00000000-0005-0000-0000-0000E45F0000}"/>
    <cellStyle name="Input 7 6 2 2 3 4" xfId="26163" xr:uid="{00000000-0005-0000-0000-0000E55F0000}"/>
    <cellStyle name="Input 7 6 2 2 3 5" xfId="47606" xr:uid="{00000000-0005-0000-0000-0000E65F0000}"/>
    <cellStyle name="Input 7 6 2 2 3 6" xfId="60170" xr:uid="{00000000-0005-0000-0000-0000E75F0000}"/>
    <cellStyle name="Input 7 6 2 2 4" xfId="10714" xr:uid="{00000000-0005-0000-0000-0000E85F0000}"/>
    <cellStyle name="Input 7 6 2 2 4 2" xfId="26168" xr:uid="{00000000-0005-0000-0000-0000E95F0000}"/>
    <cellStyle name="Input 7 6 2 2 4 3" xfId="26167" xr:uid="{00000000-0005-0000-0000-0000EA5F0000}"/>
    <cellStyle name="Input 7 6 2 2 4 4" xfId="50219" xr:uid="{00000000-0005-0000-0000-0000EB5F0000}"/>
    <cellStyle name="Input 7 6 2 2 5" xfId="26158" xr:uid="{00000000-0005-0000-0000-0000EC5F0000}"/>
    <cellStyle name="Input 7 6 2 2 6" xfId="19048" xr:uid="{00000000-0005-0000-0000-0000ED5F0000}"/>
    <cellStyle name="Input 7 6 2 3" xfId="4604" xr:uid="{00000000-0005-0000-0000-0000EE5F0000}"/>
    <cellStyle name="Input 7 6 2 3 2" xfId="7220" xr:uid="{00000000-0005-0000-0000-0000EF5F0000}"/>
    <cellStyle name="Input 7 6 2 3 2 2" xfId="14198" xr:uid="{00000000-0005-0000-0000-0000F05F0000}"/>
    <cellStyle name="Input 7 6 2 3 2 2 2" xfId="26172" xr:uid="{00000000-0005-0000-0000-0000F15F0000}"/>
    <cellStyle name="Input 7 6 2 3 2 2 3" xfId="26171" xr:uid="{00000000-0005-0000-0000-0000F25F0000}"/>
    <cellStyle name="Input 7 6 2 3 2 2 4" xfId="53703" xr:uid="{00000000-0005-0000-0000-0000F35F0000}"/>
    <cellStyle name="Input 7 6 2 3 2 3" xfId="26173" xr:uid="{00000000-0005-0000-0000-0000F45F0000}"/>
    <cellStyle name="Input 7 6 2 3 2 4" xfId="26170" xr:uid="{00000000-0005-0000-0000-0000F55F0000}"/>
    <cellStyle name="Input 7 6 2 3 2 5" xfId="46735" xr:uid="{00000000-0005-0000-0000-0000F65F0000}"/>
    <cellStyle name="Input 7 6 2 3 2 6" xfId="59299" xr:uid="{00000000-0005-0000-0000-0000F75F0000}"/>
    <cellStyle name="Input 7 6 2 3 3" xfId="8971" xr:uid="{00000000-0005-0000-0000-0000F85F0000}"/>
    <cellStyle name="Input 7 6 2 3 3 2" xfId="15940" xr:uid="{00000000-0005-0000-0000-0000F95F0000}"/>
    <cellStyle name="Input 7 6 2 3 3 2 2" xfId="26176" xr:uid="{00000000-0005-0000-0000-0000FA5F0000}"/>
    <cellStyle name="Input 7 6 2 3 3 2 3" xfId="26175" xr:uid="{00000000-0005-0000-0000-0000FB5F0000}"/>
    <cellStyle name="Input 7 6 2 3 3 2 4" xfId="55445" xr:uid="{00000000-0005-0000-0000-0000FC5F0000}"/>
    <cellStyle name="Input 7 6 2 3 3 3" xfId="26177" xr:uid="{00000000-0005-0000-0000-0000FD5F0000}"/>
    <cellStyle name="Input 7 6 2 3 3 4" xfId="26174" xr:uid="{00000000-0005-0000-0000-0000FE5F0000}"/>
    <cellStyle name="Input 7 6 2 3 3 5" xfId="48477" xr:uid="{00000000-0005-0000-0000-0000FF5F0000}"/>
    <cellStyle name="Input 7 6 2 3 3 6" xfId="61041" xr:uid="{00000000-0005-0000-0000-000000600000}"/>
    <cellStyle name="Input 7 6 2 3 4" xfId="11585" xr:uid="{00000000-0005-0000-0000-000001600000}"/>
    <cellStyle name="Input 7 6 2 3 4 2" xfId="26179" xr:uid="{00000000-0005-0000-0000-000002600000}"/>
    <cellStyle name="Input 7 6 2 3 4 3" xfId="26178" xr:uid="{00000000-0005-0000-0000-000003600000}"/>
    <cellStyle name="Input 7 6 2 3 4 4" xfId="51090" xr:uid="{00000000-0005-0000-0000-000004600000}"/>
    <cellStyle name="Input 7 6 2 3 5" xfId="26180" xr:uid="{00000000-0005-0000-0000-000005600000}"/>
    <cellStyle name="Input 7 6 2 3 6" xfId="26169" xr:uid="{00000000-0005-0000-0000-000006600000}"/>
    <cellStyle name="Input 7 6 2 3 7" xfId="44122" xr:uid="{00000000-0005-0000-0000-000007600000}"/>
    <cellStyle name="Input 7 6 2 3 8" xfId="56686" xr:uid="{00000000-0005-0000-0000-000008600000}"/>
    <cellStyle name="Input 7 6 2 4" xfId="5475" xr:uid="{00000000-0005-0000-0000-000009600000}"/>
    <cellStyle name="Input 7 6 2 4 2" xfId="12456" xr:uid="{00000000-0005-0000-0000-00000A600000}"/>
    <cellStyle name="Input 7 6 2 4 2 2" xfId="26183" xr:uid="{00000000-0005-0000-0000-00000B600000}"/>
    <cellStyle name="Input 7 6 2 4 2 3" xfId="26182" xr:uid="{00000000-0005-0000-0000-00000C600000}"/>
    <cellStyle name="Input 7 6 2 4 2 4" xfId="51961" xr:uid="{00000000-0005-0000-0000-00000D600000}"/>
    <cellStyle name="Input 7 6 2 4 3" xfId="26184" xr:uid="{00000000-0005-0000-0000-00000E600000}"/>
    <cellStyle name="Input 7 6 2 4 4" xfId="26181" xr:uid="{00000000-0005-0000-0000-00000F600000}"/>
    <cellStyle name="Input 7 6 2 4 5" xfId="44993" xr:uid="{00000000-0005-0000-0000-000010600000}"/>
    <cellStyle name="Input 7 6 2 4 6" xfId="57557" xr:uid="{00000000-0005-0000-0000-000011600000}"/>
    <cellStyle name="Input 7 6 2 5" xfId="9842" xr:uid="{00000000-0005-0000-0000-000012600000}"/>
    <cellStyle name="Input 7 6 2 5 2" xfId="26186" xr:uid="{00000000-0005-0000-0000-000013600000}"/>
    <cellStyle name="Input 7 6 2 5 3" xfId="26185" xr:uid="{00000000-0005-0000-0000-000014600000}"/>
    <cellStyle name="Input 7 6 2 5 4" xfId="49348" xr:uid="{00000000-0005-0000-0000-000015600000}"/>
    <cellStyle name="Input 7 6 2 6" xfId="26157" xr:uid="{00000000-0005-0000-0000-000016600000}"/>
    <cellStyle name="Input 7 6 2 7" xfId="16821" xr:uid="{00000000-0005-0000-0000-000017600000}"/>
    <cellStyle name="Input 7 6 3" xfId="3725" xr:uid="{00000000-0005-0000-0000-000018600000}"/>
    <cellStyle name="Input 7 6 3 2" xfId="6348" xr:uid="{00000000-0005-0000-0000-000019600000}"/>
    <cellStyle name="Input 7 6 3 2 2" xfId="13326" xr:uid="{00000000-0005-0000-0000-00001A600000}"/>
    <cellStyle name="Input 7 6 3 2 2 2" xfId="26190" xr:uid="{00000000-0005-0000-0000-00001B600000}"/>
    <cellStyle name="Input 7 6 3 2 2 3" xfId="26189" xr:uid="{00000000-0005-0000-0000-00001C600000}"/>
    <cellStyle name="Input 7 6 3 2 2 4" xfId="52831" xr:uid="{00000000-0005-0000-0000-00001D600000}"/>
    <cellStyle name="Input 7 6 3 2 3" xfId="26191" xr:uid="{00000000-0005-0000-0000-00001E600000}"/>
    <cellStyle name="Input 7 6 3 2 4" xfId="26188" xr:uid="{00000000-0005-0000-0000-00001F600000}"/>
    <cellStyle name="Input 7 6 3 2 5" xfId="45863" xr:uid="{00000000-0005-0000-0000-000020600000}"/>
    <cellStyle name="Input 7 6 3 2 6" xfId="58427" xr:uid="{00000000-0005-0000-0000-000021600000}"/>
    <cellStyle name="Input 7 6 3 3" xfId="8092" xr:uid="{00000000-0005-0000-0000-000022600000}"/>
    <cellStyle name="Input 7 6 3 3 2" xfId="15068" xr:uid="{00000000-0005-0000-0000-000023600000}"/>
    <cellStyle name="Input 7 6 3 3 2 2" xfId="26194" xr:uid="{00000000-0005-0000-0000-000024600000}"/>
    <cellStyle name="Input 7 6 3 3 2 3" xfId="26193" xr:uid="{00000000-0005-0000-0000-000025600000}"/>
    <cellStyle name="Input 7 6 3 3 2 4" xfId="54573" xr:uid="{00000000-0005-0000-0000-000026600000}"/>
    <cellStyle name="Input 7 6 3 3 3" xfId="26195" xr:uid="{00000000-0005-0000-0000-000027600000}"/>
    <cellStyle name="Input 7 6 3 3 4" xfId="26192" xr:uid="{00000000-0005-0000-0000-000028600000}"/>
    <cellStyle name="Input 7 6 3 3 5" xfId="47605" xr:uid="{00000000-0005-0000-0000-000029600000}"/>
    <cellStyle name="Input 7 6 3 3 6" xfId="60169" xr:uid="{00000000-0005-0000-0000-00002A600000}"/>
    <cellStyle name="Input 7 6 3 4" xfId="10713" xr:uid="{00000000-0005-0000-0000-00002B600000}"/>
    <cellStyle name="Input 7 6 3 4 2" xfId="26197" xr:uid="{00000000-0005-0000-0000-00002C600000}"/>
    <cellStyle name="Input 7 6 3 4 3" xfId="26196" xr:uid="{00000000-0005-0000-0000-00002D600000}"/>
    <cellStyle name="Input 7 6 3 4 4" xfId="50218" xr:uid="{00000000-0005-0000-0000-00002E600000}"/>
    <cellStyle name="Input 7 6 3 5" xfId="26187" xr:uid="{00000000-0005-0000-0000-00002F600000}"/>
    <cellStyle name="Input 7 6 3 6" xfId="18676" xr:uid="{00000000-0005-0000-0000-000030600000}"/>
    <cellStyle name="Input 7 6 4" xfId="4603" xr:uid="{00000000-0005-0000-0000-000031600000}"/>
    <cellStyle name="Input 7 6 4 2" xfId="7219" xr:uid="{00000000-0005-0000-0000-000032600000}"/>
    <cellStyle name="Input 7 6 4 2 2" xfId="14197" xr:uid="{00000000-0005-0000-0000-000033600000}"/>
    <cellStyle name="Input 7 6 4 2 2 2" xfId="26201" xr:uid="{00000000-0005-0000-0000-000034600000}"/>
    <cellStyle name="Input 7 6 4 2 2 3" xfId="26200" xr:uid="{00000000-0005-0000-0000-000035600000}"/>
    <cellStyle name="Input 7 6 4 2 2 4" xfId="53702" xr:uid="{00000000-0005-0000-0000-000036600000}"/>
    <cellStyle name="Input 7 6 4 2 3" xfId="26202" xr:uid="{00000000-0005-0000-0000-000037600000}"/>
    <cellStyle name="Input 7 6 4 2 4" xfId="26199" xr:uid="{00000000-0005-0000-0000-000038600000}"/>
    <cellStyle name="Input 7 6 4 2 5" xfId="46734" xr:uid="{00000000-0005-0000-0000-000039600000}"/>
    <cellStyle name="Input 7 6 4 2 6" xfId="59298" xr:uid="{00000000-0005-0000-0000-00003A600000}"/>
    <cellStyle name="Input 7 6 4 3" xfId="8970" xr:uid="{00000000-0005-0000-0000-00003B600000}"/>
    <cellStyle name="Input 7 6 4 3 2" xfId="15939" xr:uid="{00000000-0005-0000-0000-00003C600000}"/>
    <cellStyle name="Input 7 6 4 3 2 2" xfId="26205" xr:uid="{00000000-0005-0000-0000-00003D600000}"/>
    <cellStyle name="Input 7 6 4 3 2 3" xfId="26204" xr:uid="{00000000-0005-0000-0000-00003E600000}"/>
    <cellStyle name="Input 7 6 4 3 2 4" xfId="55444" xr:uid="{00000000-0005-0000-0000-00003F600000}"/>
    <cellStyle name="Input 7 6 4 3 3" xfId="26206" xr:uid="{00000000-0005-0000-0000-000040600000}"/>
    <cellStyle name="Input 7 6 4 3 4" xfId="26203" xr:uid="{00000000-0005-0000-0000-000041600000}"/>
    <cellStyle name="Input 7 6 4 3 5" xfId="48476" xr:uid="{00000000-0005-0000-0000-000042600000}"/>
    <cellStyle name="Input 7 6 4 3 6" xfId="61040" xr:uid="{00000000-0005-0000-0000-000043600000}"/>
    <cellStyle name="Input 7 6 4 4" xfId="11584" xr:uid="{00000000-0005-0000-0000-000044600000}"/>
    <cellStyle name="Input 7 6 4 4 2" xfId="26208" xr:uid="{00000000-0005-0000-0000-000045600000}"/>
    <cellStyle name="Input 7 6 4 4 3" xfId="26207" xr:uid="{00000000-0005-0000-0000-000046600000}"/>
    <cellStyle name="Input 7 6 4 4 4" xfId="51089" xr:uid="{00000000-0005-0000-0000-000047600000}"/>
    <cellStyle name="Input 7 6 4 5" xfId="26209" xr:uid="{00000000-0005-0000-0000-000048600000}"/>
    <cellStyle name="Input 7 6 4 6" xfId="26198" xr:uid="{00000000-0005-0000-0000-000049600000}"/>
    <cellStyle name="Input 7 6 4 7" xfId="44121" xr:uid="{00000000-0005-0000-0000-00004A600000}"/>
    <cellStyle name="Input 7 6 4 8" xfId="56685" xr:uid="{00000000-0005-0000-0000-00004B600000}"/>
    <cellStyle name="Input 7 6 5" xfId="5474" xr:uid="{00000000-0005-0000-0000-00004C600000}"/>
    <cellStyle name="Input 7 6 5 2" xfId="12455" xr:uid="{00000000-0005-0000-0000-00004D600000}"/>
    <cellStyle name="Input 7 6 5 2 2" xfId="26212" xr:uid="{00000000-0005-0000-0000-00004E600000}"/>
    <cellStyle name="Input 7 6 5 2 3" xfId="26211" xr:uid="{00000000-0005-0000-0000-00004F600000}"/>
    <cellStyle name="Input 7 6 5 2 4" xfId="51960" xr:uid="{00000000-0005-0000-0000-000050600000}"/>
    <cellStyle name="Input 7 6 5 3" xfId="26213" xr:uid="{00000000-0005-0000-0000-000051600000}"/>
    <cellStyle name="Input 7 6 5 4" xfId="26210" xr:uid="{00000000-0005-0000-0000-000052600000}"/>
    <cellStyle name="Input 7 6 5 5" xfId="44992" xr:uid="{00000000-0005-0000-0000-000053600000}"/>
    <cellStyle name="Input 7 6 5 6" xfId="57556" xr:uid="{00000000-0005-0000-0000-000054600000}"/>
    <cellStyle name="Input 7 6 6" xfId="9841" xr:uid="{00000000-0005-0000-0000-000055600000}"/>
    <cellStyle name="Input 7 6 6 2" xfId="26215" xr:uid="{00000000-0005-0000-0000-000056600000}"/>
    <cellStyle name="Input 7 6 6 3" xfId="26214" xr:uid="{00000000-0005-0000-0000-000057600000}"/>
    <cellStyle name="Input 7 6 6 4" xfId="49347" xr:uid="{00000000-0005-0000-0000-000058600000}"/>
    <cellStyle name="Input 7 6 7" xfId="26156" xr:uid="{00000000-0005-0000-0000-000059600000}"/>
    <cellStyle name="Input 7 6 8" xfId="16820" xr:uid="{00000000-0005-0000-0000-00005A600000}"/>
    <cellStyle name="Input 7 7" xfId="2126" xr:uid="{00000000-0005-0000-0000-00005B600000}"/>
    <cellStyle name="Input 7 7 2" xfId="3727" xr:uid="{00000000-0005-0000-0000-00005C600000}"/>
    <cellStyle name="Input 7 7 2 2" xfId="6350" xr:uid="{00000000-0005-0000-0000-00005D600000}"/>
    <cellStyle name="Input 7 7 2 2 2" xfId="13328" xr:uid="{00000000-0005-0000-0000-00005E600000}"/>
    <cellStyle name="Input 7 7 2 2 2 2" xfId="26220" xr:uid="{00000000-0005-0000-0000-00005F600000}"/>
    <cellStyle name="Input 7 7 2 2 2 3" xfId="26219" xr:uid="{00000000-0005-0000-0000-000060600000}"/>
    <cellStyle name="Input 7 7 2 2 2 4" xfId="52833" xr:uid="{00000000-0005-0000-0000-000061600000}"/>
    <cellStyle name="Input 7 7 2 2 3" xfId="26221" xr:uid="{00000000-0005-0000-0000-000062600000}"/>
    <cellStyle name="Input 7 7 2 2 4" xfId="26218" xr:uid="{00000000-0005-0000-0000-000063600000}"/>
    <cellStyle name="Input 7 7 2 2 5" xfId="45865" xr:uid="{00000000-0005-0000-0000-000064600000}"/>
    <cellStyle name="Input 7 7 2 2 6" xfId="58429" xr:uid="{00000000-0005-0000-0000-000065600000}"/>
    <cellStyle name="Input 7 7 2 3" xfId="8094" xr:uid="{00000000-0005-0000-0000-000066600000}"/>
    <cellStyle name="Input 7 7 2 3 2" xfId="15070" xr:uid="{00000000-0005-0000-0000-000067600000}"/>
    <cellStyle name="Input 7 7 2 3 2 2" xfId="26224" xr:uid="{00000000-0005-0000-0000-000068600000}"/>
    <cellStyle name="Input 7 7 2 3 2 3" xfId="26223" xr:uid="{00000000-0005-0000-0000-000069600000}"/>
    <cellStyle name="Input 7 7 2 3 2 4" xfId="54575" xr:uid="{00000000-0005-0000-0000-00006A600000}"/>
    <cellStyle name="Input 7 7 2 3 3" xfId="26225" xr:uid="{00000000-0005-0000-0000-00006B600000}"/>
    <cellStyle name="Input 7 7 2 3 4" xfId="26222" xr:uid="{00000000-0005-0000-0000-00006C600000}"/>
    <cellStyle name="Input 7 7 2 3 5" xfId="47607" xr:uid="{00000000-0005-0000-0000-00006D600000}"/>
    <cellStyle name="Input 7 7 2 3 6" xfId="60171" xr:uid="{00000000-0005-0000-0000-00006E600000}"/>
    <cellStyle name="Input 7 7 2 4" xfId="10715" xr:uid="{00000000-0005-0000-0000-00006F600000}"/>
    <cellStyle name="Input 7 7 2 4 2" xfId="26227" xr:uid="{00000000-0005-0000-0000-000070600000}"/>
    <cellStyle name="Input 7 7 2 4 3" xfId="26226" xr:uid="{00000000-0005-0000-0000-000071600000}"/>
    <cellStyle name="Input 7 7 2 4 4" xfId="50220" xr:uid="{00000000-0005-0000-0000-000072600000}"/>
    <cellStyle name="Input 7 7 2 5" xfId="26217" xr:uid="{00000000-0005-0000-0000-000073600000}"/>
    <cellStyle name="Input 7 7 2 6" xfId="18679" xr:uid="{00000000-0005-0000-0000-000074600000}"/>
    <cellStyle name="Input 7 7 3" xfId="4605" xr:uid="{00000000-0005-0000-0000-000075600000}"/>
    <cellStyle name="Input 7 7 3 2" xfId="7221" xr:uid="{00000000-0005-0000-0000-000076600000}"/>
    <cellStyle name="Input 7 7 3 2 2" xfId="14199" xr:uid="{00000000-0005-0000-0000-000077600000}"/>
    <cellStyle name="Input 7 7 3 2 2 2" xfId="26231" xr:uid="{00000000-0005-0000-0000-000078600000}"/>
    <cellStyle name="Input 7 7 3 2 2 3" xfId="26230" xr:uid="{00000000-0005-0000-0000-000079600000}"/>
    <cellStyle name="Input 7 7 3 2 2 4" xfId="53704" xr:uid="{00000000-0005-0000-0000-00007A600000}"/>
    <cellStyle name="Input 7 7 3 2 3" xfId="26232" xr:uid="{00000000-0005-0000-0000-00007B600000}"/>
    <cellStyle name="Input 7 7 3 2 4" xfId="26229" xr:uid="{00000000-0005-0000-0000-00007C600000}"/>
    <cellStyle name="Input 7 7 3 2 5" xfId="46736" xr:uid="{00000000-0005-0000-0000-00007D600000}"/>
    <cellStyle name="Input 7 7 3 2 6" xfId="59300" xr:uid="{00000000-0005-0000-0000-00007E600000}"/>
    <cellStyle name="Input 7 7 3 3" xfId="8972" xr:uid="{00000000-0005-0000-0000-00007F600000}"/>
    <cellStyle name="Input 7 7 3 3 2" xfId="15941" xr:uid="{00000000-0005-0000-0000-000080600000}"/>
    <cellStyle name="Input 7 7 3 3 2 2" xfId="26235" xr:uid="{00000000-0005-0000-0000-000081600000}"/>
    <cellStyle name="Input 7 7 3 3 2 3" xfId="26234" xr:uid="{00000000-0005-0000-0000-000082600000}"/>
    <cellStyle name="Input 7 7 3 3 2 4" xfId="55446" xr:uid="{00000000-0005-0000-0000-000083600000}"/>
    <cellStyle name="Input 7 7 3 3 3" xfId="26236" xr:uid="{00000000-0005-0000-0000-000084600000}"/>
    <cellStyle name="Input 7 7 3 3 4" xfId="26233" xr:uid="{00000000-0005-0000-0000-000085600000}"/>
    <cellStyle name="Input 7 7 3 3 5" xfId="48478" xr:uid="{00000000-0005-0000-0000-000086600000}"/>
    <cellStyle name="Input 7 7 3 3 6" xfId="61042" xr:uid="{00000000-0005-0000-0000-000087600000}"/>
    <cellStyle name="Input 7 7 3 4" xfId="11586" xr:uid="{00000000-0005-0000-0000-000088600000}"/>
    <cellStyle name="Input 7 7 3 4 2" xfId="26238" xr:uid="{00000000-0005-0000-0000-000089600000}"/>
    <cellStyle name="Input 7 7 3 4 3" xfId="26237" xr:uid="{00000000-0005-0000-0000-00008A600000}"/>
    <cellStyle name="Input 7 7 3 4 4" xfId="51091" xr:uid="{00000000-0005-0000-0000-00008B600000}"/>
    <cellStyle name="Input 7 7 3 5" xfId="26239" xr:uid="{00000000-0005-0000-0000-00008C600000}"/>
    <cellStyle name="Input 7 7 3 6" xfId="26228" xr:uid="{00000000-0005-0000-0000-00008D600000}"/>
    <cellStyle name="Input 7 7 3 7" xfId="44123" xr:uid="{00000000-0005-0000-0000-00008E600000}"/>
    <cellStyle name="Input 7 7 3 8" xfId="56687" xr:uid="{00000000-0005-0000-0000-00008F600000}"/>
    <cellStyle name="Input 7 7 4" xfId="5476" xr:uid="{00000000-0005-0000-0000-000090600000}"/>
    <cellStyle name="Input 7 7 4 2" xfId="12457" xr:uid="{00000000-0005-0000-0000-000091600000}"/>
    <cellStyle name="Input 7 7 4 2 2" xfId="26242" xr:uid="{00000000-0005-0000-0000-000092600000}"/>
    <cellStyle name="Input 7 7 4 2 3" xfId="26241" xr:uid="{00000000-0005-0000-0000-000093600000}"/>
    <cellStyle name="Input 7 7 4 2 4" xfId="51962" xr:uid="{00000000-0005-0000-0000-000094600000}"/>
    <cellStyle name="Input 7 7 4 3" xfId="26243" xr:uid="{00000000-0005-0000-0000-000095600000}"/>
    <cellStyle name="Input 7 7 4 4" xfId="26240" xr:uid="{00000000-0005-0000-0000-000096600000}"/>
    <cellStyle name="Input 7 7 4 5" xfId="44994" xr:uid="{00000000-0005-0000-0000-000097600000}"/>
    <cellStyle name="Input 7 7 4 6" xfId="57558" xr:uid="{00000000-0005-0000-0000-000098600000}"/>
    <cellStyle name="Input 7 7 5" xfId="9843" xr:uid="{00000000-0005-0000-0000-000099600000}"/>
    <cellStyle name="Input 7 7 5 2" xfId="26245" xr:uid="{00000000-0005-0000-0000-00009A600000}"/>
    <cellStyle name="Input 7 7 5 3" xfId="26244" xr:uid="{00000000-0005-0000-0000-00009B600000}"/>
    <cellStyle name="Input 7 7 5 4" xfId="49349" xr:uid="{00000000-0005-0000-0000-00009C600000}"/>
    <cellStyle name="Input 7 7 6" xfId="26216" xr:uid="{00000000-0005-0000-0000-00009D600000}"/>
    <cellStyle name="Input 7 7 7" xfId="16822" xr:uid="{00000000-0005-0000-0000-00009E600000}"/>
    <cellStyle name="Input 7 8" xfId="2127" xr:uid="{00000000-0005-0000-0000-00009F600000}"/>
    <cellStyle name="Input 7 8 2" xfId="3728" xr:uid="{00000000-0005-0000-0000-0000A0600000}"/>
    <cellStyle name="Input 7 8 2 2" xfId="6351" xr:uid="{00000000-0005-0000-0000-0000A1600000}"/>
    <cellStyle name="Input 7 8 2 2 2" xfId="13329" xr:uid="{00000000-0005-0000-0000-0000A2600000}"/>
    <cellStyle name="Input 7 8 2 2 2 2" xfId="26250" xr:uid="{00000000-0005-0000-0000-0000A3600000}"/>
    <cellStyle name="Input 7 8 2 2 2 3" xfId="26249" xr:uid="{00000000-0005-0000-0000-0000A4600000}"/>
    <cellStyle name="Input 7 8 2 2 2 4" xfId="52834" xr:uid="{00000000-0005-0000-0000-0000A5600000}"/>
    <cellStyle name="Input 7 8 2 2 3" xfId="26251" xr:uid="{00000000-0005-0000-0000-0000A6600000}"/>
    <cellStyle name="Input 7 8 2 2 4" xfId="26248" xr:uid="{00000000-0005-0000-0000-0000A7600000}"/>
    <cellStyle name="Input 7 8 2 2 5" xfId="45866" xr:uid="{00000000-0005-0000-0000-0000A8600000}"/>
    <cellStyle name="Input 7 8 2 2 6" xfId="58430" xr:uid="{00000000-0005-0000-0000-0000A9600000}"/>
    <cellStyle name="Input 7 8 2 3" xfId="8095" xr:uid="{00000000-0005-0000-0000-0000AA600000}"/>
    <cellStyle name="Input 7 8 2 3 2" xfId="15071" xr:uid="{00000000-0005-0000-0000-0000AB600000}"/>
    <cellStyle name="Input 7 8 2 3 2 2" xfId="26254" xr:uid="{00000000-0005-0000-0000-0000AC600000}"/>
    <cellStyle name="Input 7 8 2 3 2 3" xfId="26253" xr:uid="{00000000-0005-0000-0000-0000AD600000}"/>
    <cellStyle name="Input 7 8 2 3 2 4" xfId="54576" xr:uid="{00000000-0005-0000-0000-0000AE600000}"/>
    <cellStyle name="Input 7 8 2 3 3" xfId="26255" xr:uid="{00000000-0005-0000-0000-0000AF600000}"/>
    <cellStyle name="Input 7 8 2 3 4" xfId="26252" xr:uid="{00000000-0005-0000-0000-0000B0600000}"/>
    <cellStyle name="Input 7 8 2 3 5" xfId="47608" xr:uid="{00000000-0005-0000-0000-0000B1600000}"/>
    <cellStyle name="Input 7 8 2 3 6" xfId="60172" xr:uid="{00000000-0005-0000-0000-0000B2600000}"/>
    <cellStyle name="Input 7 8 2 4" xfId="10716" xr:uid="{00000000-0005-0000-0000-0000B3600000}"/>
    <cellStyle name="Input 7 8 2 4 2" xfId="26257" xr:uid="{00000000-0005-0000-0000-0000B4600000}"/>
    <cellStyle name="Input 7 8 2 4 3" xfId="26256" xr:uid="{00000000-0005-0000-0000-0000B5600000}"/>
    <cellStyle name="Input 7 8 2 4 4" xfId="50221" xr:uid="{00000000-0005-0000-0000-0000B6600000}"/>
    <cellStyle name="Input 7 8 2 5" xfId="26247" xr:uid="{00000000-0005-0000-0000-0000B7600000}"/>
    <cellStyle name="Input 7 8 2 6" xfId="18680" xr:uid="{00000000-0005-0000-0000-0000B8600000}"/>
    <cellStyle name="Input 7 8 3" xfId="4606" xr:uid="{00000000-0005-0000-0000-0000B9600000}"/>
    <cellStyle name="Input 7 8 3 2" xfId="7222" xr:uid="{00000000-0005-0000-0000-0000BA600000}"/>
    <cellStyle name="Input 7 8 3 2 2" xfId="14200" xr:uid="{00000000-0005-0000-0000-0000BB600000}"/>
    <cellStyle name="Input 7 8 3 2 2 2" xfId="26261" xr:uid="{00000000-0005-0000-0000-0000BC600000}"/>
    <cellStyle name="Input 7 8 3 2 2 3" xfId="26260" xr:uid="{00000000-0005-0000-0000-0000BD600000}"/>
    <cellStyle name="Input 7 8 3 2 2 4" xfId="53705" xr:uid="{00000000-0005-0000-0000-0000BE600000}"/>
    <cellStyle name="Input 7 8 3 2 3" xfId="26262" xr:uid="{00000000-0005-0000-0000-0000BF600000}"/>
    <cellStyle name="Input 7 8 3 2 4" xfId="26259" xr:uid="{00000000-0005-0000-0000-0000C0600000}"/>
    <cellStyle name="Input 7 8 3 2 5" xfId="46737" xr:uid="{00000000-0005-0000-0000-0000C1600000}"/>
    <cellStyle name="Input 7 8 3 2 6" xfId="59301" xr:uid="{00000000-0005-0000-0000-0000C2600000}"/>
    <cellStyle name="Input 7 8 3 3" xfId="8973" xr:uid="{00000000-0005-0000-0000-0000C3600000}"/>
    <cellStyle name="Input 7 8 3 3 2" xfId="15942" xr:uid="{00000000-0005-0000-0000-0000C4600000}"/>
    <cellStyle name="Input 7 8 3 3 2 2" xfId="26265" xr:uid="{00000000-0005-0000-0000-0000C5600000}"/>
    <cellStyle name="Input 7 8 3 3 2 3" xfId="26264" xr:uid="{00000000-0005-0000-0000-0000C6600000}"/>
    <cellStyle name="Input 7 8 3 3 2 4" xfId="55447" xr:uid="{00000000-0005-0000-0000-0000C7600000}"/>
    <cellStyle name="Input 7 8 3 3 3" xfId="26266" xr:uid="{00000000-0005-0000-0000-0000C8600000}"/>
    <cellStyle name="Input 7 8 3 3 4" xfId="26263" xr:uid="{00000000-0005-0000-0000-0000C9600000}"/>
    <cellStyle name="Input 7 8 3 3 5" xfId="48479" xr:uid="{00000000-0005-0000-0000-0000CA600000}"/>
    <cellStyle name="Input 7 8 3 3 6" xfId="61043" xr:uid="{00000000-0005-0000-0000-0000CB600000}"/>
    <cellStyle name="Input 7 8 3 4" xfId="11587" xr:uid="{00000000-0005-0000-0000-0000CC600000}"/>
    <cellStyle name="Input 7 8 3 4 2" xfId="26268" xr:uid="{00000000-0005-0000-0000-0000CD600000}"/>
    <cellStyle name="Input 7 8 3 4 3" xfId="26267" xr:uid="{00000000-0005-0000-0000-0000CE600000}"/>
    <cellStyle name="Input 7 8 3 4 4" xfId="51092" xr:uid="{00000000-0005-0000-0000-0000CF600000}"/>
    <cellStyle name="Input 7 8 3 5" xfId="26269" xr:uid="{00000000-0005-0000-0000-0000D0600000}"/>
    <cellStyle name="Input 7 8 3 6" xfId="26258" xr:uid="{00000000-0005-0000-0000-0000D1600000}"/>
    <cellStyle name="Input 7 8 3 7" xfId="44124" xr:uid="{00000000-0005-0000-0000-0000D2600000}"/>
    <cellStyle name="Input 7 8 3 8" xfId="56688" xr:uid="{00000000-0005-0000-0000-0000D3600000}"/>
    <cellStyle name="Input 7 8 4" xfId="5477" xr:uid="{00000000-0005-0000-0000-0000D4600000}"/>
    <cellStyle name="Input 7 8 4 2" xfId="12458" xr:uid="{00000000-0005-0000-0000-0000D5600000}"/>
    <cellStyle name="Input 7 8 4 2 2" xfId="26272" xr:uid="{00000000-0005-0000-0000-0000D6600000}"/>
    <cellStyle name="Input 7 8 4 2 3" xfId="26271" xr:uid="{00000000-0005-0000-0000-0000D7600000}"/>
    <cellStyle name="Input 7 8 4 2 4" xfId="51963" xr:uid="{00000000-0005-0000-0000-0000D8600000}"/>
    <cellStyle name="Input 7 8 4 3" xfId="26273" xr:uid="{00000000-0005-0000-0000-0000D9600000}"/>
    <cellStyle name="Input 7 8 4 4" xfId="26270" xr:uid="{00000000-0005-0000-0000-0000DA600000}"/>
    <cellStyle name="Input 7 8 4 5" xfId="44995" xr:uid="{00000000-0005-0000-0000-0000DB600000}"/>
    <cellStyle name="Input 7 8 4 6" xfId="57559" xr:uid="{00000000-0005-0000-0000-0000DC600000}"/>
    <cellStyle name="Input 7 8 5" xfId="9844" xr:uid="{00000000-0005-0000-0000-0000DD600000}"/>
    <cellStyle name="Input 7 8 5 2" xfId="26275" xr:uid="{00000000-0005-0000-0000-0000DE600000}"/>
    <cellStyle name="Input 7 8 5 3" xfId="26274" xr:uid="{00000000-0005-0000-0000-0000DF600000}"/>
    <cellStyle name="Input 7 8 5 4" xfId="49350" xr:uid="{00000000-0005-0000-0000-0000E0600000}"/>
    <cellStyle name="Input 7 8 6" xfId="26246" xr:uid="{00000000-0005-0000-0000-0000E1600000}"/>
    <cellStyle name="Input 7 8 7" xfId="16823" xr:uid="{00000000-0005-0000-0000-0000E2600000}"/>
    <cellStyle name="Input 7 9" xfId="2128" xr:uid="{00000000-0005-0000-0000-0000E3600000}"/>
    <cellStyle name="Input 7 9 2" xfId="3729" xr:uid="{00000000-0005-0000-0000-0000E4600000}"/>
    <cellStyle name="Input 7 9 2 2" xfId="6352" xr:uid="{00000000-0005-0000-0000-0000E5600000}"/>
    <cellStyle name="Input 7 9 2 2 2" xfId="13330" xr:uid="{00000000-0005-0000-0000-0000E6600000}"/>
    <cellStyle name="Input 7 9 2 2 2 2" xfId="26280" xr:uid="{00000000-0005-0000-0000-0000E7600000}"/>
    <cellStyle name="Input 7 9 2 2 2 3" xfId="26279" xr:uid="{00000000-0005-0000-0000-0000E8600000}"/>
    <cellStyle name="Input 7 9 2 2 2 4" xfId="52835" xr:uid="{00000000-0005-0000-0000-0000E9600000}"/>
    <cellStyle name="Input 7 9 2 2 3" xfId="26281" xr:uid="{00000000-0005-0000-0000-0000EA600000}"/>
    <cellStyle name="Input 7 9 2 2 4" xfId="26278" xr:uid="{00000000-0005-0000-0000-0000EB600000}"/>
    <cellStyle name="Input 7 9 2 2 5" xfId="45867" xr:uid="{00000000-0005-0000-0000-0000EC600000}"/>
    <cellStyle name="Input 7 9 2 2 6" xfId="58431" xr:uid="{00000000-0005-0000-0000-0000ED600000}"/>
    <cellStyle name="Input 7 9 2 3" xfId="8096" xr:uid="{00000000-0005-0000-0000-0000EE600000}"/>
    <cellStyle name="Input 7 9 2 3 2" xfId="15072" xr:uid="{00000000-0005-0000-0000-0000EF600000}"/>
    <cellStyle name="Input 7 9 2 3 2 2" xfId="26284" xr:uid="{00000000-0005-0000-0000-0000F0600000}"/>
    <cellStyle name="Input 7 9 2 3 2 3" xfId="26283" xr:uid="{00000000-0005-0000-0000-0000F1600000}"/>
    <cellStyle name="Input 7 9 2 3 2 4" xfId="54577" xr:uid="{00000000-0005-0000-0000-0000F2600000}"/>
    <cellStyle name="Input 7 9 2 3 3" xfId="26285" xr:uid="{00000000-0005-0000-0000-0000F3600000}"/>
    <cellStyle name="Input 7 9 2 3 4" xfId="26282" xr:uid="{00000000-0005-0000-0000-0000F4600000}"/>
    <cellStyle name="Input 7 9 2 3 5" xfId="47609" xr:uid="{00000000-0005-0000-0000-0000F5600000}"/>
    <cellStyle name="Input 7 9 2 3 6" xfId="60173" xr:uid="{00000000-0005-0000-0000-0000F6600000}"/>
    <cellStyle name="Input 7 9 2 4" xfId="10717" xr:uid="{00000000-0005-0000-0000-0000F7600000}"/>
    <cellStyle name="Input 7 9 2 4 2" xfId="26287" xr:uid="{00000000-0005-0000-0000-0000F8600000}"/>
    <cellStyle name="Input 7 9 2 4 3" xfId="26286" xr:uid="{00000000-0005-0000-0000-0000F9600000}"/>
    <cellStyle name="Input 7 9 2 4 4" xfId="50222" xr:uid="{00000000-0005-0000-0000-0000FA600000}"/>
    <cellStyle name="Input 7 9 2 5" xfId="26277" xr:uid="{00000000-0005-0000-0000-0000FB600000}"/>
    <cellStyle name="Input 7 9 2 6" xfId="18683" xr:uid="{00000000-0005-0000-0000-0000FC600000}"/>
    <cellStyle name="Input 7 9 3" xfId="4607" xr:uid="{00000000-0005-0000-0000-0000FD600000}"/>
    <cellStyle name="Input 7 9 3 2" xfId="7223" xr:uid="{00000000-0005-0000-0000-0000FE600000}"/>
    <cellStyle name="Input 7 9 3 2 2" xfId="14201" xr:uid="{00000000-0005-0000-0000-0000FF600000}"/>
    <cellStyle name="Input 7 9 3 2 2 2" xfId="26291" xr:uid="{00000000-0005-0000-0000-000000610000}"/>
    <cellStyle name="Input 7 9 3 2 2 3" xfId="26290" xr:uid="{00000000-0005-0000-0000-000001610000}"/>
    <cellStyle name="Input 7 9 3 2 2 4" xfId="53706" xr:uid="{00000000-0005-0000-0000-000002610000}"/>
    <cellStyle name="Input 7 9 3 2 3" xfId="26292" xr:uid="{00000000-0005-0000-0000-000003610000}"/>
    <cellStyle name="Input 7 9 3 2 4" xfId="26289" xr:uid="{00000000-0005-0000-0000-000004610000}"/>
    <cellStyle name="Input 7 9 3 2 5" xfId="46738" xr:uid="{00000000-0005-0000-0000-000005610000}"/>
    <cellStyle name="Input 7 9 3 2 6" xfId="59302" xr:uid="{00000000-0005-0000-0000-000006610000}"/>
    <cellStyle name="Input 7 9 3 3" xfId="8974" xr:uid="{00000000-0005-0000-0000-000007610000}"/>
    <cellStyle name="Input 7 9 3 3 2" xfId="15943" xr:uid="{00000000-0005-0000-0000-000008610000}"/>
    <cellStyle name="Input 7 9 3 3 2 2" xfId="26295" xr:uid="{00000000-0005-0000-0000-000009610000}"/>
    <cellStyle name="Input 7 9 3 3 2 3" xfId="26294" xr:uid="{00000000-0005-0000-0000-00000A610000}"/>
    <cellStyle name="Input 7 9 3 3 2 4" xfId="55448" xr:uid="{00000000-0005-0000-0000-00000B610000}"/>
    <cellStyle name="Input 7 9 3 3 3" xfId="26296" xr:uid="{00000000-0005-0000-0000-00000C610000}"/>
    <cellStyle name="Input 7 9 3 3 4" xfId="26293" xr:uid="{00000000-0005-0000-0000-00000D610000}"/>
    <cellStyle name="Input 7 9 3 3 5" xfId="48480" xr:uid="{00000000-0005-0000-0000-00000E610000}"/>
    <cellStyle name="Input 7 9 3 3 6" xfId="61044" xr:uid="{00000000-0005-0000-0000-00000F610000}"/>
    <cellStyle name="Input 7 9 3 4" xfId="11588" xr:uid="{00000000-0005-0000-0000-000010610000}"/>
    <cellStyle name="Input 7 9 3 4 2" xfId="26298" xr:uid="{00000000-0005-0000-0000-000011610000}"/>
    <cellStyle name="Input 7 9 3 4 3" xfId="26297" xr:uid="{00000000-0005-0000-0000-000012610000}"/>
    <cellStyle name="Input 7 9 3 4 4" xfId="51093" xr:uid="{00000000-0005-0000-0000-000013610000}"/>
    <cellStyle name="Input 7 9 3 5" xfId="26299" xr:uid="{00000000-0005-0000-0000-000014610000}"/>
    <cellStyle name="Input 7 9 3 6" xfId="26288" xr:uid="{00000000-0005-0000-0000-000015610000}"/>
    <cellStyle name="Input 7 9 3 7" xfId="44125" xr:uid="{00000000-0005-0000-0000-000016610000}"/>
    <cellStyle name="Input 7 9 3 8" xfId="56689" xr:uid="{00000000-0005-0000-0000-000017610000}"/>
    <cellStyle name="Input 7 9 4" xfId="5478" xr:uid="{00000000-0005-0000-0000-000018610000}"/>
    <cellStyle name="Input 7 9 4 2" xfId="12459" xr:uid="{00000000-0005-0000-0000-000019610000}"/>
    <cellStyle name="Input 7 9 4 2 2" xfId="26302" xr:uid="{00000000-0005-0000-0000-00001A610000}"/>
    <cellStyle name="Input 7 9 4 2 3" xfId="26301" xr:uid="{00000000-0005-0000-0000-00001B610000}"/>
    <cellStyle name="Input 7 9 4 2 4" xfId="51964" xr:uid="{00000000-0005-0000-0000-00001C610000}"/>
    <cellStyle name="Input 7 9 4 3" xfId="26303" xr:uid="{00000000-0005-0000-0000-00001D610000}"/>
    <cellStyle name="Input 7 9 4 4" xfId="26300" xr:uid="{00000000-0005-0000-0000-00001E610000}"/>
    <cellStyle name="Input 7 9 4 5" xfId="44996" xr:uid="{00000000-0005-0000-0000-00001F610000}"/>
    <cellStyle name="Input 7 9 4 6" xfId="57560" xr:uid="{00000000-0005-0000-0000-000020610000}"/>
    <cellStyle name="Input 7 9 5" xfId="9845" xr:uid="{00000000-0005-0000-0000-000021610000}"/>
    <cellStyle name="Input 7 9 5 2" xfId="26305" xr:uid="{00000000-0005-0000-0000-000022610000}"/>
    <cellStyle name="Input 7 9 5 3" xfId="26304" xr:uid="{00000000-0005-0000-0000-000023610000}"/>
    <cellStyle name="Input 7 9 5 4" xfId="49351" xr:uid="{00000000-0005-0000-0000-000024610000}"/>
    <cellStyle name="Input 7 9 6" xfId="26276" xr:uid="{00000000-0005-0000-0000-000025610000}"/>
    <cellStyle name="Input 7 9 7" xfId="16824" xr:uid="{00000000-0005-0000-0000-000026610000}"/>
    <cellStyle name="Input 8" xfId="2129" xr:uid="{00000000-0005-0000-0000-000027610000}"/>
    <cellStyle name="Input 8 10" xfId="2130" xr:uid="{00000000-0005-0000-0000-000028610000}"/>
    <cellStyle name="Input 8 10 2" xfId="3731" xr:uid="{00000000-0005-0000-0000-000029610000}"/>
    <cellStyle name="Input 8 10 2 2" xfId="6354" xr:uid="{00000000-0005-0000-0000-00002A610000}"/>
    <cellStyle name="Input 8 10 2 2 2" xfId="13332" xr:uid="{00000000-0005-0000-0000-00002B610000}"/>
    <cellStyle name="Input 8 10 2 2 2 2" xfId="26311" xr:uid="{00000000-0005-0000-0000-00002C610000}"/>
    <cellStyle name="Input 8 10 2 2 2 3" xfId="26310" xr:uid="{00000000-0005-0000-0000-00002D610000}"/>
    <cellStyle name="Input 8 10 2 2 2 4" xfId="52837" xr:uid="{00000000-0005-0000-0000-00002E610000}"/>
    <cellStyle name="Input 8 10 2 2 3" xfId="26312" xr:uid="{00000000-0005-0000-0000-00002F610000}"/>
    <cellStyle name="Input 8 10 2 2 4" xfId="26309" xr:uid="{00000000-0005-0000-0000-000030610000}"/>
    <cellStyle name="Input 8 10 2 2 5" xfId="45869" xr:uid="{00000000-0005-0000-0000-000031610000}"/>
    <cellStyle name="Input 8 10 2 2 6" xfId="58433" xr:uid="{00000000-0005-0000-0000-000032610000}"/>
    <cellStyle name="Input 8 10 2 3" xfId="8098" xr:uid="{00000000-0005-0000-0000-000033610000}"/>
    <cellStyle name="Input 8 10 2 3 2" xfId="15074" xr:uid="{00000000-0005-0000-0000-000034610000}"/>
    <cellStyle name="Input 8 10 2 3 2 2" xfId="26315" xr:uid="{00000000-0005-0000-0000-000035610000}"/>
    <cellStyle name="Input 8 10 2 3 2 3" xfId="26314" xr:uid="{00000000-0005-0000-0000-000036610000}"/>
    <cellStyle name="Input 8 10 2 3 2 4" xfId="54579" xr:uid="{00000000-0005-0000-0000-000037610000}"/>
    <cellStyle name="Input 8 10 2 3 3" xfId="26316" xr:uid="{00000000-0005-0000-0000-000038610000}"/>
    <cellStyle name="Input 8 10 2 3 4" xfId="26313" xr:uid="{00000000-0005-0000-0000-000039610000}"/>
    <cellStyle name="Input 8 10 2 3 5" xfId="47611" xr:uid="{00000000-0005-0000-0000-00003A610000}"/>
    <cellStyle name="Input 8 10 2 3 6" xfId="60175" xr:uid="{00000000-0005-0000-0000-00003B610000}"/>
    <cellStyle name="Input 8 10 2 4" xfId="10719" xr:uid="{00000000-0005-0000-0000-00003C610000}"/>
    <cellStyle name="Input 8 10 2 4 2" xfId="26318" xr:uid="{00000000-0005-0000-0000-00003D610000}"/>
    <cellStyle name="Input 8 10 2 4 3" xfId="26317" xr:uid="{00000000-0005-0000-0000-00003E610000}"/>
    <cellStyle name="Input 8 10 2 4 4" xfId="50224" xr:uid="{00000000-0005-0000-0000-00003F610000}"/>
    <cellStyle name="Input 8 10 2 5" xfId="26308" xr:uid="{00000000-0005-0000-0000-000040610000}"/>
    <cellStyle name="Input 8 10 2 6" xfId="18686" xr:uid="{00000000-0005-0000-0000-000041610000}"/>
    <cellStyle name="Input 8 10 3" xfId="4609" xr:uid="{00000000-0005-0000-0000-000042610000}"/>
    <cellStyle name="Input 8 10 3 2" xfId="7225" xr:uid="{00000000-0005-0000-0000-000043610000}"/>
    <cellStyle name="Input 8 10 3 2 2" xfId="14203" xr:uid="{00000000-0005-0000-0000-000044610000}"/>
    <cellStyle name="Input 8 10 3 2 2 2" xfId="26322" xr:uid="{00000000-0005-0000-0000-000045610000}"/>
    <cellStyle name="Input 8 10 3 2 2 3" xfId="26321" xr:uid="{00000000-0005-0000-0000-000046610000}"/>
    <cellStyle name="Input 8 10 3 2 2 4" xfId="53708" xr:uid="{00000000-0005-0000-0000-000047610000}"/>
    <cellStyle name="Input 8 10 3 2 3" xfId="26323" xr:uid="{00000000-0005-0000-0000-000048610000}"/>
    <cellStyle name="Input 8 10 3 2 4" xfId="26320" xr:uid="{00000000-0005-0000-0000-000049610000}"/>
    <cellStyle name="Input 8 10 3 2 5" xfId="46740" xr:uid="{00000000-0005-0000-0000-00004A610000}"/>
    <cellStyle name="Input 8 10 3 2 6" xfId="59304" xr:uid="{00000000-0005-0000-0000-00004B610000}"/>
    <cellStyle name="Input 8 10 3 3" xfId="8976" xr:uid="{00000000-0005-0000-0000-00004C610000}"/>
    <cellStyle name="Input 8 10 3 3 2" xfId="15945" xr:uid="{00000000-0005-0000-0000-00004D610000}"/>
    <cellStyle name="Input 8 10 3 3 2 2" xfId="26326" xr:uid="{00000000-0005-0000-0000-00004E610000}"/>
    <cellStyle name="Input 8 10 3 3 2 3" xfId="26325" xr:uid="{00000000-0005-0000-0000-00004F610000}"/>
    <cellStyle name="Input 8 10 3 3 2 4" xfId="55450" xr:uid="{00000000-0005-0000-0000-000050610000}"/>
    <cellStyle name="Input 8 10 3 3 3" xfId="26327" xr:uid="{00000000-0005-0000-0000-000051610000}"/>
    <cellStyle name="Input 8 10 3 3 4" xfId="26324" xr:uid="{00000000-0005-0000-0000-000052610000}"/>
    <cellStyle name="Input 8 10 3 3 5" xfId="48482" xr:uid="{00000000-0005-0000-0000-000053610000}"/>
    <cellStyle name="Input 8 10 3 3 6" xfId="61046" xr:uid="{00000000-0005-0000-0000-000054610000}"/>
    <cellStyle name="Input 8 10 3 4" xfId="11590" xr:uid="{00000000-0005-0000-0000-000055610000}"/>
    <cellStyle name="Input 8 10 3 4 2" xfId="26329" xr:uid="{00000000-0005-0000-0000-000056610000}"/>
    <cellStyle name="Input 8 10 3 4 3" xfId="26328" xr:uid="{00000000-0005-0000-0000-000057610000}"/>
    <cellStyle name="Input 8 10 3 4 4" xfId="51095" xr:uid="{00000000-0005-0000-0000-000058610000}"/>
    <cellStyle name="Input 8 10 3 5" xfId="26330" xr:uid="{00000000-0005-0000-0000-000059610000}"/>
    <cellStyle name="Input 8 10 3 6" xfId="26319" xr:uid="{00000000-0005-0000-0000-00005A610000}"/>
    <cellStyle name="Input 8 10 3 7" xfId="44127" xr:uid="{00000000-0005-0000-0000-00005B610000}"/>
    <cellStyle name="Input 8 10 3 8" xfId="56691" xr:uid="{00000000-0005-0000-0000-00005C610000}"/>
    <cellStyle name="Input 8 10 4" xfId="5480" xr:uid="{00000000-0005-0000-0000-00005D610000}"/>
    <cellStyle name="Input 8 10 4 2" xfId="12461" xr:uid="{00000000-0005-0000-0000-00005E610000}"/>
    <cellStyle name="Input 8 10 4 2 2" xfId="26333" xr:uid="{00000000-0005-0000-0000-00005F610000}"/>
    <cellStyle name="Input 8 10 4 2 3" xfId="26332" xr:uid="{00000000-0005-0000-0000-000060610000}"/>
    <cellStyle name="Input 8 10 4 2 4" xfId="51966" xr:uid="{00000000-0005-0000-0000-000061610000}"/>
    <cellStyle name="Input 8 10 4 3" xfId="26334" xr:uid="{00000000-0005-0000-0000-000062610000}"/>
    <cellStyle name="Input 8 10 4 4" xfId="26331" xr:uid="{00000000-0005-0000-0000-000063610000}"/>
    <cellStyle name="Input 8 10 4 5" xfId="44998" xr:uid="{00000000-0005-0000-0000-000064610000}"/>
    <cellStyle name="Input 8 10 4 6" xfId="57562" xr:uid="{00000000-0005-0000-0000-000065610000}"/>
    <cellStyle name="Input 8 10 5" xfId="9847" xr:uid="{00000000-0005-0000-0000-000066610000}"/>
    <cellStyle name="Input 8 10 5 2" xfId="26336" xr:uid="{00000000-0005-0000-0000-000067610000}"/>
    <cellStyle name="Input 8 10 5 3" xfId="26335" xr:uid="{00000000-0005-0000-0000-000068610000}"/>
    <cellStyle name="Input 8 10 5 4" xfId="49353" xr:uid="{00000000-0005-0000-0000-000069610000}"/>
    <cellStyle name="Input 8 10 6" xfId="26307" xr:uid="{00000000-0005-0000-0000-00006A610000}"/>
    <cellStyle name="Input 8 10 7" xfId="16826" xr:uid="{00000000-0005-0000-0000-00006B610000}"/>
    <cellStyle name="Input 8 11" xfId="3730" xr:uid="{00000000-0005-0000-0000-00006C610000}"/>
    <cellStyle name="Input 8 11 2" xfId="6353" xr:uid="{00000000-0005-0000-0000-00006D610000}"/>
    <cellStyle name="Input 8 11 2 2" xfId="13331" xr:uid="{00000000-0005-0000-0000-00006E610000}"/>
    <cellStyle name="Input 8 11 2 2 2" xfId="26340" xr:uid="{00000000-0005-0000-0000-00006F610000}"/>
    <cellStyle name="Input 8 11 2 2 3" xfId="26339" xr:uid="{00000000-0005-0000-0000-000070610000}"/>
    <cellStyle name="Input 8 11 2 2 4" xfId="52836" xr:uid="{00000000-0005-0000-0000-000071610000}"/>
    <cellStyle name="Input 8 11 2 3" xfId="26341" xr:uid="{00000000-0005-0000-0000-000072610000}"/>
    <cellStyle name="Input 8 11 2 4" xfId="26338" xr:uid="{00000000-0005-0000-0000-000073610000}"/>
    <cellStyle name="Input 8 11 2 5" xfId="45868" xr:uid="{00000000-0005-0000-0000-000074610000}"/>
    <cellStyle name="Input 8 11 2 6" xfId="58432" xr:uid="{00000000-0005-0000-0000-000075610000}"/>
    <cellStyle name="Input 8 11 3" xfId="8097" xr:uid="{00000000-0005-0000-0000-000076610000}"/>
    <cellStyle name="Input 8 11 3 2" xfId="15073" xr:uid="{00000000-0005-0000-0000-000077610000}"/>
    <cellStyle name="Input 8 11 3 2 2" xfId="26344" xr:uid="{00000000-0005-0000-0000-000078610000}"/>
    <cellStyle name="Input 8 11 3 2 3" xfId="26343" xr:uid="{00000000-0005-0000-0000-000079610000}"/>
    <cellStyle name="Input 8 11 3 2 4" xfId="54578" xr:uid="{00000000-0005-0000-0000-00007A610000}"/>
    <cellStyle name="Input 8 11 3 3" xfId="26345" xr:uid="{00000000-0005-0000-0000-00007B610000}"/>
    <cellStyle name="Input 8 11 3 4" xfId="26342" xr:uid="{00000000-0005-0000-0000-00007C610000}"/>
    <cellStyle name="Input 8 11 3 5" xfId="47610" xr:uid="{00000000-0005-0000-0000-00007D610000}"/>
    <cellStyle name="Input 8 11 3 6" xfId="60174" xr:uid="{00000000-0005-0000-0000-00007E610000}"/>
    <cellStyle name="Input 8 11 4" xfId="10718" xr:uid="{00000000-0005-0000-0000-00007F610000}"/>
    <cellStyle name="Input 8 11 4 2" xfId="26347" xr:uid="{00000000-0005-0000-0000-000080610000}"/>
    <cellStyle name="Input 8 11 4 3" xfId="26346" xr:uid="{00000000-0005-0000-0000-000081610000}"/>
    <cellStyle name="Input 8 11 4 4" xfId="50223" xr:uid="{00000000-0005-0000-0000-000082610000}"/>
    <cellStyle name="Input 8 11 5" xfId="26337" xr:uid="{00000000-0005-0000-0000-000083610000}"/>
    <cellStyle name="Input 8 11 6" xfId="18685" xr:uid="{00000000-0005-0000-0000-000084610000}"/>
    <cellStyle name="Input 8 12" xfId="4608" xr:uid="{00000000-0005-0000-0000-000085610000}"/>
    <cellStyle name="Input 8 12 2" xfId="7224" xr:uid="{00000000-0005-0000-0000-000086610000}"/>
    <cellStyle name="Input 8 12 2 2" xfId="14202" xr:uid="{00000000-0005-0000-0000-000087610000}"/>
    <cellStyle name="Input 8 12 2 2 2" xfId="26351" xr:uid="{00000000-0005-0000-0000-000088610000}"/>
    <cellStyle name="Input 8 12 2 2 3" xfId="26350" xr:uid="{00000000-0005-0000-0000-000089610000}"/>
    <cellStyle name="Input 8 12 2 2 4" xfId="53707" xr:uid="{00000000-0005-0000-0000-00008A610000}"/>
    <cellStyle name="Input 8 12 2 3" xfId="26352" xr:uid="{00000000-0005-0000-0000-00008B610000}"/>
    <cellStyle name="Input 8 12 2 4" xfId="26349" xr:uid="{00000000-0005-0000-0000-00008C610000}"/>
    <cellStyle name="Input 8 12 2 5" xfId="46739" xr:uid="{00000000-0005-0000-0000-00008D610000}"/>
    <cellStyle name="Input 8 12 2 6" xfId="59303" xr:uid="{00000000-0005-0000-0000-00008E610000}"/>
    <cellStyle name="Input 8 12 3" xfId="8975" xr:uid="{00000000-0005-0000-0000-00008F610000}"/>
    <cellStyle name="Input 8 12 3 2" xfId="15944" xr:uid="{00000000-0005-0000-0000-000090610000}"/>
    <cellStyle name="Input 8 12 3 2 2" xfId="26355" xr:uid="{00000000-0005-0000-0000-000091610000}"/>
    <cellStyle name="Input 8 12 3 2 3" xfId="26354" xr:uid="{00000000-0005-0000-0000-000092610000}"/>
    <cellStyle name="Input 8 12 3 2 4" xfId="55449" xr:uid="{00000000-0005-0000-0000-000093610000}"/>
    <cellStyle name="Input 8 12 3 3" xfId="26356" xr:uid="{00000000-0005-0000-0000-000094610000}"/>
    <cellStyle name="Input 8 12 3 4" xfId="26353" xr:uid="{00000000-0005-0000-0000-000095610000}"/>
    <cellStyle name="Input 8 12 3 5" xfId="48481" xr:uid="{00000000-0005-0000-0000-000096610000}"/>
    <cellStyle name="Input 8 12 3 6" xfId="61045" xr:uid="{00000000-0005-0000-0000-000097610000}"/>
    <cellStyle name="Input 8 12 4" xfId="11589" xr:uid="{00000000-0005-0000-0000-000098610000}"/>
    <cellStyle name="Input 8 12 4 2" xfId="26358" xr:uid="{00000000-0005-0000-0000-000099610000}"/>
    <cellStyle name="Input 8 12 4 3" xfId="26357" xr:uid="{00000000-0005-0000-0000-00009A610000}"/>
    <cellStyle name="Input 8 12 4 4" xfId="51094" xr:uid="{00000000-0005-0000-0000-00009B610000}"/>
    <cellStyle name="Input 8 12 5" xfId="26359" xr:uid="{00000000-0005-0000-0000-00009C610000}"/>
    <cellStyle name="Input 8 12 6" xfId="26348" xr:uid="{00000000-0005-0000-0000-00009D610000}"/>
    <cellStyle name="Input 8 12 7" xfId="44126" xr:uid="{00000000-0005-0000-0000-00009E610000}"/>
    <cellStyle name="Input 8 12 8" xfId="56690" xr:uid="{00000000-0005-0000-0000-00009F610000}"/>
    <cellStyle name="Input 8 13" xfId="5479" xr:uid="{00000000-0005-0000-0000-0000A0610000}"/>
    <cellStyle name="Input 8 13 2" xfId="12460" xr:uid="{00000000-0005-0000-0000-0000A1610000}"/>
    <cellStyle name="Input 8 13 2 2" xfId="26362" xr:uid="{00000000-0005-0000-0000-0000A2610000}"/>
    <cellStyle name="Input 8 13 2 3" xfId="26361" xr:uid="{00000000-0005-0000-0000-0000A3610000}"/>
    <cellStyle name="Input 8 13 2 4" xfId="51965" xr:uid="{00000000-0005-0000-0000-0000A4610000}"/>
    <cellStyle name="Input 8 13 3" xfId="26363" xr:uid="{00000000-0005-0000-0000-0000A5610000}"/>
    <cellStyle name="Input 8 13 4" xfId="26360" xr:uid="{00000000-0005-0000-0000-0000A6610000}"/>
    <cellStyle name="Input 8 13 5" xfId="44997" xr:uid="{00000000-0005-0000-0000-0000A7610000}"/>
    <cellStyle name="Input 8 13 6" xfId="57561" xr:uid="{00000000-0005-0000-0000-0000A8610000}"/>
    <cellStyle name="Input 8 14" xfId="9846" xr:uid="{00000000-0005-0000-0000-0000A9610000}"/>
    <cellStyle name="Input 8 14 2" xfId="26365" xr:uid="{00000000-0005-0000-0000-0000AA610000}"/>
    <cellStyle name="Input 8 14 3" xfId="26364" xr:uid="{00000000-0005-0000-0000-0000AB610000}"/>
    <cellStyle name="Input 8 14 4" xfId="49352" xr:uid="{00000000-0005-0000-0000-0000AC610000}"/>
    <cellStyle name="Input 8 15" xfId="26306" xr:uid="{00000000-0005-0000-0000-0000AD610000}"/>
    <cellStyle name="Input 8 16" xfId="16825" xr:uid="{00000000-0005-0000-0000-0000AE610000}"/>
    <cellStyle name="Input 8 2" xfId="2131" xr:uid="{00000000-0005-0000-0000-0000AF610000}"/>
    <cellStyle name="Input 8 2 2" xfId="2132" xr:uid="{00000000-0005-0000-0000-0000B0610000}"/>
    <cellStyle name="Input 8 2 2 2" xfId="3733" xr:uid="{00000000-0005-0000-0000-0000B1610000}"/>
    <cellStyle name="Input 8 2 2 2 2" xfId="6356" xr:uid="{00000000-0005-0000-0000-0000B2610000}"/>
    <cellStyle name="Input 8 2 2 2 2 2" xfId="13334" xr:uid="{00000000-0005-0000-0000-0000B3610000}"/>
    <cellStyle name="Input 8 2 2 2 2 2 2" xfId="26371" xr:uid="{00000000-0005-0000-0000-0000B4610000}"/>
    <cellStyle name="Input 8 2 2 2 2 2 3" xfId="26370" xr:uid="{00000000-0005-0000-0000-0000B5610000}"/>
    <cellStyle name="Input 8 2 2 2 2 2 4" xfId="52839" xr:uid="{00000000-0005-0000-0000-0000B6610000}"/>
    <cellStyle name="Input 8 2 2 2 2 3" xfId="26372" xr:uid="{00000000-0005-0000-0000-0000B7610000}"/>
    <cellStyle name="Input 8 2 2 2 2 4" xfId="26369" xr:uid="{00000000-0005-0000-0000-0000B8610000}"/>
    <cellStyle name="Input 8 2 2 2 2 5" xfId="45871" xr:uid="{00000000-0005-0000-0000-0000B9610000}"/>
    <cellStyle name="Input 8 2 2 2 2 6" xfId="58435" xr:uid="{00000000-0005-0000-0000-0000BA610000}"/>
    <cellStyle name="Input 8 2 2 2 3" xfId="8100" xr:uid="{00000000-0005-0000-0000-0000BB610000}"/>
    <cellStyle name="Input 8 2 2 2 3 2" xfId="15076" xr:uid="{00000000-0005-0000-0000-0000BC610000}"/>
    <cellStyle name="Input 8 2 2 2 3 2 2" xfId="26375" xr:uid="{00000000-0005-0000-0000-0000BD610000}"/>
    <cellStyle name="Input 8 2 2 2 3 2 3" xfId="26374" xr:uid="{00000000-0005-0000-0000-0000BE610000}"/>
    <cellStyle name="Input 8 2 2 2 3 2 4" xfId="54581" xr:uid="{00000000-0005-0000-0000-0000BF610000}"/>
    <cellStyle name="Input 8 2 2 2 3 3" xfId="26376" xr:uid="{00000000-0005-0000-0000-0000C0610000}"/>
    <cellStyle name="Input 8 2 2 2 3 4" xfId="26373" xr:uid="{00000000-0005-0000-0000-0000C1610000}"/>
    <cellStyle name="Input 8 2 2 2 3 5" xfId="47613" xr:uid="{00000000-0005-0000-0000-0000C2610000}"/>
    <cellStyle name="Input 8 2 2 2 3 6" xfId="60177" xr:uid="{00000000-0005-0000-0000-0000C3610000}"/>
    <cellStyle name="Input 8 2 2 2 4" xfId="10721" xr:uid="{00000000-0005-0000-0000-0000C4610000}"/>
    <cellStyle name="Input 8 2 2 2 4 2" xfId="26378" xr:uid="{00000000-0005-0000-0000-0000C5610000}"/>
    <cellStyle name="Input 8 2 2 2 4 3" xfId="26377" xr:uid="{00000000-0005-0000-0000-0000C6610000}"/>
    <cellStyle name="Input 8 2 2 2 4 4" xfId="50226" xr:uid="{00000000-0005-0000-0000-0000C7610000}"/>
    <cellStyle name="Input 8 2 2 2 5" xfId="26368" xr:uid="{00000000-0005-0000-0000-0000C8610000}"/>
    <cellStyle name="Input 8 2 2 2 6" xfId="18690" xr:uid="{00000000-0005-0000-0000-0000C9610000}"/>
    <cellStyle name="Input 8 2 2 3" xfId="4611" xr:uid="{00000000-0005-0000-0000-0000CA610000}"/>
    <cellStyle name="Input 8 2 2 3 2" xfId="7227" xr:uid="{00000000-0005-0000-0000-0000CB610000}"/>
    <cellStyle name="Input 8 2 2 3 2 2" xfId="14205" xr:uid="{00000000-0005-0000-0000-0000CC610000}"/>
    <cellStyle name="Input 8 2 2 3 2 2 2" xfId="26382" xr:uid="{00000000-0005-0000-0000-0000CD610000}"/>
    <cellStyle name="Input 8 2 2 3 2 2 3" xfId="26381" xr:uid="{00000000-0005-0000-0000-0000CE610000}"/>
    <cellStyle name="Input 8 2 2 3 2 2 4" xfId="53710" xr:uid="{00000000-0005-0000-0000-0000CF610000}"/>
    <cellStyle name="Input 8 2 2 3 2 3" xfId="26383" xr:uid="{00000000-0005-0000-0000-0000D0610000}"/>
    <cellStyle name="Input 8 2 2 3 2 4" xfId="26380" xr:uid="{00000000-0005-0000-0000-0000D1610000}"/>
    <cellStyle name="Input 8 2 2 3 2 5" xfId="46742" xr:uid="{00000000-0005-0000-0000-0000D2610000}"/>
    <cellStyle name="Input 8 2 2 3 2 6" xfId="59306" xr:uid="{00000000-0005-0000-0000-0000D3610000}"/>
    <cellStyle name="Input 8 2 2 3 3" xfId="8978" xr:uid="{00000000-0005-0000-0000-0000D4610000}"/>
    <cellStyle name="Input 8 2 2 3 3 2" xfId="15947" xr:uid="{00000000-0005-0000-0000-0000D5610000}"/>
    <cellStyle name="Input 8 2 2 3 3 2 2" xfId="26386" xr:uid="{00000000-0005-0000-0000-0000D6610000}"/>
    <cellStyle name="Input 8 2 2 3 3 2 3" xfId="26385" xr:uid="{00000000-0005-0000-0000-0000D7610000}"/>
    <cellStyle name="Input 8 2 2 3 3 2 4" xfId="55452" xr:uid="{00000000-0005-0000-0000-0000D8610000}"/>
    <cellStyle name="Input 8 2 2 3 3 3" xfId="26387" xr:uid="{00000000-0005-0000-0000-0000D9610000}"/>
    <cellStyle name="Input 8 2 2 3 3 4" xfId="26384" xr:uid="{00000000-0005-0000-0000-0000DA610000}"/>
    <cellStyle name="Input 8 2 2 3 3 5" xfId="48484" xr:uid="{00000000-0005-0000-0000-0000DB610000}"/>
    <cellStyle name="Input 8 2 2 3 3 6" xfId="61048" xr:uid="{00000000-0005-0000-0000-0000DC610000}"/>
    <cellStyle name="Input 8 2 2 3 4" xfId="11592" xr:uid="{00000000-0005-0000-0000-0000DD610000}"/>
    <cellStyle name="Input 8 2 2 3 4 2" xfId="26389" xr:uid="{00000000-0005-0000-0000-0000DE610000}"/>
    <cellStyle name="Input 8 2 2 3 4 3" xfId="26388" xr:uid="{00000000-0005-0000-0000-0000DF610000}"/>
    <cellStyle name="Input 8 2 2 3 4 4" xfId="51097" xr:uid="{00000000-0005-0000-0000-0000E0610000}"/>
    <cellStyle name="Input 8 2 2 3 5" xfId="26390" xr:uid="{00000000-0005-0000-0000-0000E1610000}"/>
    <cellStyle name="Input 8 2 2 3 6" xfId="26379" xr:uid="{00000000-0005-0000-0000-0000E2610000}"/>
    <cellStyle name="Input 8 2 2 3 7" xfId="44129" xr:uid="{00000000-0005-0000-0000-0000E3610000}"/>
    <cellStyle name="Input 8 2 2 3 8" xfId="56693" xr:uid="{00000000-0005-0000-0000-0000E4610000}"/>
    <cellStyle name="Input 8 2 2 4" xfId="5482" xr:uid="{00000000-0005-0000-0000-0000E5610000}"/>
    <cellStyle name="Input 8 2 2 4 2" xfId="12463" xr:uid="{00000000-0005-0000-0000-0000E6610000}"/>
    <cellStyle name="Input 8 2 2 4 2 2" xfId="26393" xr:uid="{00000000-0005-0000-0000-0000E7610000}"/>
    <cellStyle name="Input 8 2 2 4 2 3" xfId="26392" xr:uid="{00000000-0005-0000-0000-0000E8610000}"/>
    <cellStyle name="Input 8 2 2 4 2 4" xfId="51968" xr:uid="{00000000-0005-0000-0000-0000E9610000}"/>
    <cellStyle name="Input 8 2 2 4 3" xfId="26394" xr:uid="{00000000-0005-0000-0000-0000EA610000}"/>
    <cellStyle name="Input 8 2 2 4 4" xfId="26391" xr:uid="{00000000-0005-0000-0000-0000EB610000}"/>
    <cellStyle name="Input 8 2 2 4 5" xfId="45000" xr:uid="{00000000-0005-0000-0000-0000EC610000}"/>
    <cellStyle name="Input 8 2 2 4 6" xfId="57564" xr:uid="{00000000-0005-0000-0000-0000ED610000}"/>
    <cellStyle name="Input 8 2 2 5" xfId="9849" xr:uid="{00000000-0005-0000-0000-0000EE610000}"/>
    <cellStyle name="Input 8 2 2 5 2" xfId="26396" xr:uid="{00000000-0005-0000-0000-0000EF610000}"/>
    <cellStyle name="Input 8 2 2 5 3" xfId="26395" xr:uid="{00000000-0005-0000-0000-0000F0610000}"/>
    <cellStyle name="Input 8 2 2 5 4" xfId="49355" xr:uid="{00000000-0005-0000-0000-0000F1610000}"/>
    <cellStyle name="Input 8 2 2 6" xfId="26367" xr:uid="{00000000-0005-0000-0000-0000F2610000}"/>
    <cellStyle name="Input 8 2 2 7" xfId="16828" xr:uid="{00000000-0005-0000-0000-0000F3610000}"/>
    <cellStyle name="Input 8 2 3" xfId="3732" xr:uid="{00000000-0005-0000-0000-0000F4610000}"/>
    <cellStyle name="Input 8 2 3 2" xfId="6355" xr:uid="{00000000-0005-0000-0000-0000F5610000}"/>
    <cellStyle name="Input 8 2 3 2 2" xfId="13333" xr:uid="{00000000-0005-0000-0000-0000F6610000}"/>
    <cellStyle name="Input 8 2 3 2 2 2" xfId="26400" xr:uid="{00000000-0005-0000-0000-0000F7610000}"/>
    <cellStyle name="Input 8 2 3 2 2 3" xfId="26399" xr:uid="{00000000-0005-0000-0000-0000F8610000}"/>
    <cellStyle name="Input 8 2 3 2 2 4" xfId="52838" xr:uid="{00000000-0005-0000-0000-0000F9610000}"/>
    <cellStyle name="Input 8 2 3 2 3" xfId="26401" xr:uid="{00000000-0005-0000-0000-0000FA610000}"/>
    <cellStyle name="Input 8 2 3 2 4" xfId="26398" xr:uid="{00000000-0005-0000-0000-0000FB610000}"/>
    <cellStyle name="Input 8 2 3 2 5" xfId="45870" xr:uid="{00000000-0005-0000-0000-0000FC610000}"/>
    <cellStyle name="Input 8 2 3 2 6" xfId="58434" xr:uid="{00000000-0005-0000-0000-0000FD610000}"/>
    <cellStyle name="Input 8 2 3 3" xfId="8099" xr:uid="{00000000-0005-0000-0000-0000FE610000}"/>
    <cellStyle name="Input 8 2 3 3 2" xfId="15075" xr:uid="{00000000-0005-0000-0000-0000FF610000}"/>
    <cellStyle name="Input 8 2 3 3 2 2" xfId="26404" xr:uid="{00000000-0005-0000-0000-000000620000}"/>
    <cellStyle name="Input 8 2 3 3 2 3" xfId="26403" xr:uid="{00000000-0005-0000-0000-000001620000}"/>
    <cellStyle name="Input 8 2 3 3 2 4" xfId="54580" xr:uid="{00000000-0005-0000-0000-000002620000}"/>
    <cellStyle name="Input 8 2 3 3 3" xfId="26405" xr:uid="{00000000-0005-0000-0000-000003620000}"/>
    <cellStyle name="Input 8 2 3 3 4" xfId="26402" xr:uid="{00000000-0005-0000-0000-000004620000}"/>
    <cellStyle name="Input 8 2 3 3 5" xfId="47612" xr:uid="{00000000-0005-0000-0000-000005620000}"/>
    <cellStyle name="Input 8 2 3 3 6" xfId="60176" xr:uid="{00000000-0005-0000-0000-000006620000}"/>
    <cellStyle name="Input 8 2 3 4" xfId="10720" xr:uid="{00000000-0005-0000-0000-000007620000}"/>
    <cellStyle name="Input 8 2 3 4 2" xfId="26407" xr:uid="{00000000-0005-0000-0000-000008620000}"/>
    <cellStyle name="Input 8 2 3 4 3" xfId="26406" xr:uid="{00000000-0005-0000-0000-000009620000}"/>
    <cellStyle name="Input 8 2 3 4 4" xfId="50225" xr:uid="{00000000-0005-0000-0000-00000A620000}"/>
    <cellStyle name="Input 8 2 3 5" xfId="26397" xr:uid="{00000000-0005-0000-0000-00000B620000}"/>
    <cellStyle name="Input 8 2 3 6" xfId="18687" xr:uid="{00000000-0005-0000-0000-00000C620000}"/>
    <cellStyle name="Input 8 2 4" xfId="4610" xr:uid="{00000000-0005-0000-0000-00000D620000}"/>
    <cellStyle name="Input 8 2 4 2" xfId="7226" xr:uid="{00000000-0005-0000-0000-00000E620000}"/>
    <cellStyle name="Input 8 2 4 2 2" xfId="14204" xr:uid="{00000000-0005-0000-0000-00000F620000}"/>
    <cellStyle name="Input 8 2 4 2 2 2" xfId="26411" xr:uid="{00000000-0005-0000-0000-000010620000}"/>
    <cellStyle name="Input 8 2 4 2 2 3" xfId="26410" xr:uid="{00000000-0005-0000-0000-000011620000}"/>
    <cellStyle name="Input 8 2 4 2 2 4" xfId="53709" xr:uid="{00000000-0005-0000-0000-000012620000}"/>
    <cellStyle name="Input 8 2 4 2 3" xfId="26412" xr:uid="{00000000-0005-0000-0000-000013620000}"/>
    <cellStyle name="Input 8 2 4 2 4" xfId="26409" xr:uid="{00000000-0005-0000-0000-000014620000}"/>
    <cellStyle name="Input 8 2 4 2 5" xfId="46741" xr:uid="{00000000-0005-0000-0000-000015620000}"/>
    <cellStyle name="Input 8 2 4 2 6" xfId="59305" xr:uid="{00000000-0005-0000-0000-000016620000}"/>
    <cellStyle name="Input 8 2 4 3" xfId="8977" xr:uid="{00000000-0005-0000-0000-000017620000}"/>
    <cellStyle name="Input 8 2 4 3 2" xfId="15946" xr:uid="{00000000-0005-0000-0000-000018620000}"/>
    <cellStyle name="Input 8 2 4 3 2 2" xfId="26415" xr:uid="{00000000-0005-0000-0000-000019620000}"/>
    <cellStyle name="Input 8 2 4 3 2 3" xfId="26414" xr:uid="{00000000-0005-0000-0000-00001A620000}"/>
    <cellStyle name="Input 8 2 4 3 2 4" xfId="55451" xr:uid="{00000000-0005-0000-0000-00001B620000}"/>
    <cellStyle name="Input 8 2 4 3 3" xfId="26416" xr:uid="{00000000-0005-0000-0000-00001C620000}"/>
    <cellStyle name="Input 8 2 4 3 4" xfId="26413" xr:uid="{00000000-0005-0000-0000-00001D620000}"/>
    <cellStyle name="Input 8 2 4 3 5" xfId="48483" xr:uid="{00000000-0005-0000-0000-00001E620000}"/>
    <cellStyle name="Input 8 2 4 3 6" xfId="61047" xr:uid="{00000000-0005-0000-0000-00001F620000}"/>
    <cellStyle name="Input 8 2 4 4" xfId="11591" xr:uid="{00000000-0005-0000-0000-000020620000}"/>
    <cellStyle name="Input 8 2 4 4 2" xfId="26418" xr:uid="{00000000-0005-0000-0000-000021620000}"/>
    <cellStyle name="Input 8 2 4 4 3" xfId="26417" xr:uid="{00000000-0005-0000-0000-000022620000}"/>
    <cellStyle name="Input 8 2 4 4 4" xfId="51096" xr:uid="{00000000-0005-0000-0000-000023620000}"/>
    <cellStyle name="Input 8 2 4 5" xfId="26419" xr:uid="{00000000-0005-0000-0000-000024620000}"/>
    <cellStyle name="Input 8 2 4 6" xfId="26408" xr:uid="{00000000-0005-0000-0000-000025620000}"/>
    <cellStyle name="Input 8 2 4 7" xfId="44128" xr:uid="{00000000-0005-0000-0000-000026620000}"/>
    <cellStyle name="Input 8 2 4 8" xfId="56692" xr:uid="{00000000-0005-0000-0000-000027620000}"/>
    <cellStyle name="Input 8 2 5" xfId="5481" xr:uid="{00000000-0005-0000-0000-000028620000}"/>
    <cellStyle name="Input 8 2 5 2" xfId="12462" xr:uid="{00000000-0005-0000-0000-000029620000}"/>
    <cellStyle name="Input 8 2 5 2 2" xfId="26422" xr:uid="{00000000-0005-0000-0000-00002A620000}"/>
    <cellStyle name="Input 8 2 5 2 3" xfId="26421" xr:uid="{00000000-0005-0000-0000-00002B620000}"/>
    <cellStyle name="Input 8 2 5 2 4" xfId="51967" xr:uid="{00000000-0005-0000-0000-00002C620000}"/>
    <cellStyle name="Input 8 2 5 3" xfId="26423" xr:uid="{00000000-0005-0000-0000-00002D620000}"/>
    <cellStyle name="Input 8 2 5 4" xfId="26420" xr:uid="{00000000-0005-0000-0000-00002E620000}"/>
    <cellStyle name="Input 8 2 5 5" xfId="44999" xr:uid="{00000000-0005-0000-0000-00002F620000}"/>
    <cellStyle name="Input 8 2 5 6" xfId="57563" xr:uid="{00000000-0005-0000-0000-000030620000}"/>
    <cellStyle name="Input 8 2 6" xfId="9848" xr:uid="{00000000-0005-0000-0000-000031620000}"/>
    <cellStyle name="Input 8 2 6 2" xfId="26425" xr:uid="{00000000-0005-0000-0000-000032620000}"/>
    <cellStyle name="Input 8 2 6 3" xfId="26424" xr:uid="{00000000-0005-0000-0000-000033620000}"/>
    <cellStyle name="Input 8 2 6 4" xfId="49354" xr:uid="{00000000-0005-0000-0000-000034620000}"/>
    <cellStyle name="Input 8 2 7" xfId="26366" xr:uid="{00000000-0005-0000-0000-000035620000}"/>
    <cellStyle name="Input 8 2 8" xfId="16827" xr:uid="{00000000-0005-0000-0000-000036620000}"/>
    <cellStyle name="Input 8 3" xfId="2133" xr:uid="{00000000-0005-0000-0000-000037620000}"/>
    <cellStyle name="Input 8 3 2" xfId="2134" xr:uid="{00000000-0005-0000-0000-000038620000}"/>
    <cellStyle name="Input 8 3 2 2" xfId="3735" xr:uid="{00000000-0005-0000-0000-000039620000}"/>
    <cellStyle name="Input 8 3 2 2 2" xfId="6358" xr:uid="{00000000-0005-0000-0000-00003A620000}"/>
    <cellStyle name="Input 8 3 2 2 2 2" xfId="13336" xr:uid="{00000000-0005-0000-0000-00003B620000}"/>
    <cellStyle name="Input 8 3 2 2 2 2 2" xfId="26431" xr:uid="{00000000-0005-0000-0000-00003C620000}"/>
    <cellStyle name="Input 8 3 2 2 2 2 3" xfId="26430" xr:uid="{00000000-0005-0000-0000-00003D620000}"/>
    <cellStyle name="Input 8 3 2 2 2 2 4" xfId="52841" xr:uid="{00000000-0005-0000-0000-00003E620000}"/>
    <cellStyle name="Input 8 3 2 2 2 3" xfId="26432" xr:uid="{00000000-0005-0000-0000-00003F620000}"/>
    <cellStyle name="Input 8 3 2 2 2 4" xfId="26429" xr:uid="{00000000-0005-0000-0000-000040620000}"/>
    <cellStyle name="Input 8 3 2 2 2 5" xfId="45873" xr:uid="{00000000-0005-0000-0000-000041620000}"/>
    <cellStyle name="Input 8 3 2 2 2 6" xfId="58437" xr:uid="{00000000-0005-0000-0000-000042620000}"/>
    <cellStyle name="Input 8 3 2 2 3" xfId="8102" xr:uid="{00000000-0005-0000-0000-000043620000}"/>
    <cellStyle name="Input 8 3 2 2 3 2" xfId="15078" xr:uid="{00000000-0005-0000-0000-000044620000}"/>
    <cellStyle name="Input 8 3 2 2 3 2 2" xfId="26435" xr:uid="{00000000-0005-0000-0000-000045620000}"/>
    <cellStyle name="Input 8 3 2 2 3 2 3" xfId="26434" xr:uid="{00000000-0005-0000-0000-000046620000}"/>
    <cellStyle name="Input 8 3 2 2 3 2 4" xfId="54583" xr:uid="{00000000-0005-0000-0000-000047620000}"/>
    <cellStyle name="Input 8 3 2 2 3 3" xfId="26436" xr:uid="{00000000-0005-0000-0000-000048620000}"/>
    <cellStyle name="Input 8 3 2 2 3 4" xfId="26433" xr:uid="{00000000-0005-0000-0000-000049620000}"/>
    <cellStyle name="Input 8 3 2 2 3 5" xfId="47615" xr:uid="{00000000-0005-0000-0000-00004A620000}"/>
    <cellStyle name="Input 8 3 2 2 3 6" xfId="60179" xr:uid="{00000000-0005-0000-0000-00004B620000}"/>
    <cellStyle name="Input 8 3 2 2 4" xfId="10723" xr:uid="{00000000-0005-0000-0000-00004C620000}"/>
    <cellStyle name="Input 8 3 2 2 4 2" xfId="26438" xr:uid="{00000000-0005-0000-0000-00004D620000}"/>
    <cellStyle name="Input 8 3 2 2 4 3" xfId="26437" xr:uid="{00000000-0005-0000-0000-00004E620000}"/>
    <cellStyle name="Input 8 3 2 2 4 4" xfId="50228" xr:uid="{00000000-0005-0000-0000-00004F620000}"/>
    <cellStyle name="Input 8 3 2 2 5" xfId="26428" xr:uid="{00000000-0005-0000-0000-000050620000}"/>
    <cellStyle name="Input 8 3 2 2 6" xfId="18694" xr:uid="{00000000-0005-0000-0000-000051620000}"/>
    <cellStyle name="Input 8 3 2 3" xfId="4613" xr:uid="{00000000-0005-0000-0000-000052620000}"/>
    <cellStyle name="Input 8 3 2 3 2" xfId="7229" xr:uid="{00000000-0005-0000-0000-000053620000}"/>
    <cellStyle name="Input 8 3 2 3 2 2" xfId="14207" xr:uid="{00000000-0005-0000-0000-000054620000}"/>
    <cellStyle name="Input 8 3 2 3 2 2 2" xfId="26442" xr:uid="{00000000-0005-0000-0000-000055620000}"/>
    <cellStyle name="Input 8 3 2 3 2 2 3" xfId="26441" xr:uid="{00000000-0005-0000-0000-000056620000}"/>
    <cellStyle name="Input 8 3 2 3 2 2 4" xfId="53712" xr:uid="{00000000-0005-0000-0000-000057620000}"/>
    <cellStyle name="Input 8 3 2 3 2 3" xfId="26443" xr:uid="{00000000-0005-0000-0000-000058620000}"/>
    <cellStyle name="Input 8 3 2 3 2 4" xfId="26440" xr:uid="{00000000-0005-0000-0000-000059620000}"/>
    <cellStyle name="Input 8 3 2 3 2 5" xfId="46744" xr:uid="{00000000-0005-0000-0000-00005A620000}"/>
    <cellStyle name="Input 8 3 2 3 2 6" xfId="59308" xr:uid="{00000000-0005-0000-0000-00005B620000}"/>
    <cellStyle name="Input 8 3 2 3 3" xfId="8980" xr:uid="{00000000-0005-0000-0000-00005C620000}"/>
    <cellStyle name="Input 8 3 2 3 3 2" xfId="15949" xr:uid="{00000000-0005-0000-0000-00005D620000}"/>
    <cellStyle name="Input 8 3 2 3 3 2 2" xfId="26446" xr:uid="{00000000-0005-0000-0000-00005E620000}"/>
    <cellStyle name="Input 8 3 2 3 3 2 3" xfId="26445" xr:uid="{00000000-0005-0000-0000-00005F620000}"/>
    <cellStyle name="Input 8 3 2 3 3 2 4" xfId="55454" xr:uid="{00000000-0005-0000-0000-000060620000}"/>
    <cellStyle name="Input 8 3 2 3 3 3" xfId="26447" xr:uid="{00000000-0005-0000-0000-000061620000}"/>
    <cellStyle name="Input 8 3 2 3 3 4" xfId="26444" xr:uid="{00000000-0005-0000-0000-000062620000}"/>
    <cellStyle name="Input 8 3 2 3 3 5" xfId="48486" xr:uid="{00000000-0005-0000-0000-000063620000}"/>
    <cellStyle name="Input 8 3 2 3 3 6" xfId="61050" xr:uid="{00000000-0005-0000-0000-000064620000}"/>
    <cellStyle name="Input 8 3 2 3 4" xfId="11594" xr:uid="{00000000-0005-0000-0000-000065620000}"/>
    <cellStyle name="Input 8 3 2 3 4 2" xfId="26449" xr:uid="{00000000-0005-0000-0000-000066620000}"/>
    <cellStyle name="Input 8 3 2 3 4 3" xfId="26448" xr:uid="{00000000-0005-0000-0000-000067620000}"/>
    <cellStyle name="Input 8 3 2 3 4 4" xfId="51099" xr:uid="{00000000-0005-0000-0000-000068620000}"/>
    <cellStyle name="Input 8 3 2 3 5" xfId="26450" xr:uid="{00000000-0005-0000-0000-000069620000}"/>
    <cellStyle name="Input 8 3 2 3 6" xfId="26439" xr:uid="{00000000-0005-0000-0000-00006A620000}"/>
    <cellStyle name="Input 8 3 2 3 7" xfId="44131" xr:uid="{00000000-0005-0000-0000-00006B620000}"/>
    <cellStyle name="Input 8 3 2 3 8" xfId="56695" xr:uid="{00000000-0005-0000-0000-00006C620000}"/>
    <cellStyle name="Input 8 3 2 4" xfId="5484" xr:uid="{00000000-0005-0000-0000-00006D620000}"/>
    <cellStyle name="Input 8 3 2 4 2" xfId="12465" xr:uid="{00000000-0005-0000-0000-00006E620000}"/>
    <cellStyle name="Input 8 3 2 4 2 2" xfId="26453" xr:uid="{00000000-0005-0000-0000-00006F620000}"/>
    <cellStyle name="Input 8 3 2 4 2 3" xfId="26452" xr:uid="{00000000-0005-0000-0000-000070620000}"/>
    <cellStyle name="Input 8 3 2 4 2 4" xfId="51970" xr:uid="{00000000-0005-0000-0000-000071620000}"/>
    <cellStyle name="Input 8 3 2 4 3" xfId="26454" xr:uid="{00000000-0005-0000-0000-000072620000}"/>
    <cellStyle name="Input 8 3 2 4 4" xfId="26451" xr:uid="{00000000-0005-0000-0000-000073620000}"/>
    <cellStyle name="Input 8 3 2 4 5" xfId="45002" xr:uid="{00000000-0005-0000-0000-000074620000}"/>
    <cellStyle name="Input 8 3 2 4 6" xfId="57566" xr:uid="{00000000-0005-0000-0000-000075620000}"/>
    <cellStyle name="Input 8 3 2 5" xfId="9851" xr:uid="{00000000-0005-0000-0000-000076620000}"/>
    <cellStyle name="Input 8 3 2 5 2" xfId="26456" xr:uid="{00000000-0005-0000-0000-000077620000}"/>
    <cellStyle name="Input 8 3 2 5 3" xfId="26455" xr:uid="{00000000-0005-0000-0000-000078620000}"/>
    <cellStyle name="Input 8 3 2 5 4" xfId="49357" xr:uid="{00000000-0005-0000-0000-000079620000}"/>
    <cellStyle name="Input 8 3 2 6" xfId="26427" xr:uid="{00000000-0005-0000-0000-00007A620000}"/>
    <cellStyle name="Input 8 3 2 7" xfId="16831" xr:uid="{00000000-0005-0000-0000-00007B620000}"/>
    <cellStyle name="Input 8 3 3" xfId="3734" xr:uid="{00000000-0005-0000-0000-00007C620000}"/>
    <cellStyle name="Input 8 3 3 2" xfId="6357" xr:uid="{00000000-0005-0000-0000-00007D620000}"/>
    <cellStyle name="Input 8 3 3 2 2" xfId="13335" xr:uid="{00000000-0005-0000-0000-00007E620000}"/>
    <cellStyle name="Input 8 3 3 2 2 2" xfId="26460" xr:uid="{00000000-0005-0000-0000-00007F620000}"/>
    <cellStyle name="Input 8 3 3 2 2 3" xfId="26459" xr:uid="{00000000-0005-0000-0000-000080620000}"/>
    <cellStyle name="Input 8 3 3 2 2 4" xfId="52840" xr:uid="{00000000-0005-0000-0000-000081620000}"/>
    <cellStyle name="Input 8 3 3 2 3" xfId="26461" xr:uid="{00000000-0005-0000-0000-000082620000}"/>
    <cellStyle name="Input 8 3 3 2 4" xfId="26458" xr:uid="{00000000-0005-0000-0000-000083620000}"/>
    <cellStyle name="Input 8 3 3 2 5" xfId="45872" xr:uid="{00000000-0005-0000-0000-000084620000}"/>
    <cellStyle name="Input 8 3 3 2 6" xfId="58436" xr:uid="{00000000-0005-0000-0000-000085620000}"/>
    <cellStyle name="Input 8 3 3 3" xfId="8101" xr:uid="{00000000-0005-0000-0000-000086620000}"/>
    <cellStyle name="Input 8 3 3 3 2" xfId="15077" xr:uid="{00000000-0005-0000-0000-000087620000}"/>
    <cellStyle name="Input 8 3 3 3 2 2" xfId="26464" xr:uid="{00000000-0005-0000-0000-000088620000}"/>
    <cellStyle name="Input 8 3 3 3 2 3" xfId="26463" xr:uid="{00000000-0005-0000-0000-000089620000}"/>
    <cellStyle name="Input 8 3 3 3 2 4" xfId="54582" xr:uid="{00000000-0005-0000-0000-00008A620000}"/>
    <cellStyle name="Input 8 3 3 3 3" xfId="26465" xr:uid="{00000000-0005-0000-0000-00008B620000}"/>
    <cellStyle name="Input 8 3 3 3 4" xfId="26462" xr:uid="{00000000-0005-0000-0000-00008C620000}"/>
    <cellStyle name="Input 8 3 3 3 5" xfId="47614" xr:uid="{00000000-0005-0000-0000-00008D620000}"/>
    <cellStyle name="Input 8 3 3 3 6" xfId="60178" xr:uid="{00000000-0005-0000-0000-00008E620000}"/>
    <cellStyle name="Input 8 3 3 4" xfId="10722" xr:uid="{00000000-0005-0000-0000-00008F620000}"/>
    <cellStyle name="Input 8 3 3 4 2" xfId="26467" xr:uid="{00000000-0005-0000-0000-000090620000}"/>
    <cellStyle name="Input 8 3 3 4 3" xfId="26466" xr:uid="{00000000-0005-0000-0000-000091620000}"/>
    <cellStyle name="Input 8 3 3 4 4" xfId="50227" xr:uid="{00000000-0005-0000-0000-000092620000}"/>
    <cellStyle name="Input 8 3 3 5" xfId="26457" xr:uid="{00000000-0005-0000-0000-000093620000}"/>
    <cellStyle name="Input 8 3 3 6" xfId="18691" xr:uid="{00000000-0005-0000-0000-000094620000}"/>
    <cellStyle name="Input 8 3 4" xfId="4612" xr:uid="{00000000-0005-0000-0000-000095620000}"/>
    <cellStyle name="Input 8 3 4 2" xfId="7228" xr:uid="{00000000-0005-0000-0000-000096620000}"/>
    <cellStyle name="Input 8 3 4 2 2" xfId="14206" xr:uid="{00000000-0005-0000-0000-000097620000}"/>
    <cellStyle name="Input 8 3 4 2 2 2" xfId="26471" xr:uid="{00000000-0005-0000-0000-000098620000}"/>
    <cellStyle name="Input 8 3 4 2 2 3" xfId="26470" xr:uid="{00000000-0005-0000-0000-000099620000}"/>
    <cellStyle name="Input 8 3 4 2 2 4" xfId="53711" xr:uid="{00000000-0005-0000-0000-00009A620000}"/>
    <cellStyle name="Input 8 3 4 2 3" xfId="26472" xr:uid="{00000000-0005-0000-0000-00009B620000}"/>
    <cellStyle name="Input 8 3 4 2 4" xfId="26469" xr:uid="{00000000-0005-0000-0000-00009C620000}"/>
    <cellStyle name="Input 8 3 4 2 5" xfId="46743" xr:uid="{00000000-0005-0000-0000-00009D620000}"/>
    <cellStyle name="Input 8 3 4 2 6" xfId="59307" xr:uid="{00000000-0005-0000-0000-00009E620000}"/>
    <cellStyle name="Input 8 3 4 3" xfId="8979" xr:uid="{00000000-0005-0000-0000-00009F620000}"/>
    <cellStyle name="Input 8 3 4 3 2" xfId="15948" xr:uid="{00000000-0005-0000-0000-0000A0620000}"/>
    <cellStyle name="Input 8 3 4 3 2 2" xfId="26475" xr:uid="{00000000-0005-0000-0000-0000A1620000}"/>
    <cellStyle name="Input 8 3 4 3 2 3" xfId="26474" xr:uid="{00000000-0005-0000-0000-0000A2620000}"/>
    <cellStyle name="Input 8 3 4 3 2 4" xfId="55453" xr:uid="{00000000-0005-0000-0000-0000A3620000}"/>
    <cellStyle name="Input 8 3 4 3 3" xfId="26476" xr:uid="{00000000-0005-0000-0000-0000A4620000}"/>
    <cellStyle name="Input 8 3 4 3 4" xfId="26473" xr:uid="{00000000-0005-0000-0000-0000A5620000}"/>
    <cellStyle name="Input 8 3 4 3 5" xfId="48485" xr:uid="{00000000-0005-0000-0000-0000A6620000}"/>
    <cellStyle name="Input 8 3 4 3 6" xfId="61049" xr:uid="{00000000-0005-0000-0000-0000A7620000}"/>
    <cellStyle name="Input 8 3 4 4" xfId="11593" xr:uid="{00000000-0005-0000-0000-0000A8620000}"/>
    <cellStyle name="Input 8 3 4 4 2" xfId="26478" xr:uid="{00000000-0005-0000-0000-0000A9620000}"/>
    <cellStyle name="Input 8 3 4 4 3" xfId="26477" xr:uid="{00000000-0005-0000-0000-0000AA620000}"/>
    <cellStyle name="Input 8 3 4 4 4" xfId="51098" xr:uid="{00000000-0005-0000-0000-0000AB620000}"/>
    <cellStyle name="Input 8 3 4 5" xfId="26479" xr:uid="{00000000-0005-0000-0000-0000AC620000}"/>
    <cellStyle name="Input 8 3 4 6" xfId="26468" xr:uid="{00000000-0005-0000-0000-0000AD620000}"/>
    <cellStyle name="Input 8 3 4 7" xfId="44130" xr:uid="{00000000-0005-0000-0000-0000AE620000}"/>
    <cellStyle name="Input 8 3 4 8" xfId="56694" xr:uid="{00000000-0005-0000-0000-0000AF620000}"/>
    <cellStyle name="Input 8 3 5" xfId="5483" xr:uid="{00000000-0005-0000-0000-0000B0620000}"/>
    <cellStyle name="Input 8 3 5 2" xfId="12464" xr:uid="{00000000-0005-0000-0000-0000B1620000}"/>
    <cellStyle name="Input 8 3 5 2 2" xfId="26482" xr:uid="{00000000-0005-0000-0000-0000B2620000}"/>
    <cellStyle name="Input 8 3 5 2 3" xfId="26481" xr:uid="{00000000-0005-0000-0000-0000B3620000}"/>
    <cellStyle name="Input 8 3 5 2 4" xfId="51969" xr:uid="{00000000-0005-0000-0000-0000B4620000}"/>
    <cellStyle name="Input 8 3 5 3" xfId="26483" xr:uid="{00000000-0005-0000-0000-0000B5620000}"/>
    <cellStyle name="Input 8 3 5 4" xfId="26480" xr:uid="{00000000-0005-0000-0000-0000B6620000}"/>
    <cellStyle name="Input 8 3 5 5" xfId="45001" xr:uid="{00000000-0005-0000-0000-0000B7620000}"/>
    <cellStyle name="Input 8 3 5 6" xfId="57565" xr:uid="{00000000-0005-0000-0000-0000B8620000}"/>
    <cellStyle name="Input 8 3 6" xfId="9850" xr:uid="{00000000-0005-0000-0000-0000B9620000}"/>
    <cellStyle name="Input 8 3 6 2" xfId="26485" xr:uid="{00000000-0005-0000-0000-0000BA620000}"/>
    <cellStyle name="Input 8 3 6 3" xfId="26484" xr:uid="{00000000-0005-0000-0000-0000BB620000}"/>
    <cellStyle name="Input 8 3 6 4" xfId="49356" xr:uid="{00000000-0005-0000-0000-0000BC620000}"/>
    <cellStyle name="Input 8 3 7" xfId="26426" xr:uid="{00000000-0005-0000-0000-0000BD620000}"/>
    <cellStyle name="Input 8 3 8" xfId="16829" xr:uid="{00000000-0005-0000-0000-0000BE620000}"/>
    <cellStyle name="Input 8 4" xfId="2135" xr:uid="{00000000-0005-0000-0000-0000BF620000}"/>
    <cellStyle name="Input 8 4 2" xfId="2136" xr:uid="{00000000-0005-0000-0000-0000C0620000}"/>
    <cellStyle name="Input 8 4 2 2" xfId="3737" xr:uid="{00000000-0005-0000-0000-0000C1620000}"/>
    <cellStyle name="Input 8 4 2 2 2" xfId="6360" xr:uid="{00000000-0005-0000-0000-0000C2620000}"/>
    <cellStyle name="Input 8 4 2 2 2 2" xfId="13338" xr:uid="{00000000-0005-0000-0000-0000C3620000}"/>
    <cellStyle name="Input 8 4 2 2 2 2 2" xfId="26491" xr:uid="{00000000-0005-0000-0000-0000C4620000}"/>
    <cellStyle name="Input 8 4 2 2 2 2 3" xfId="26490" xr:uid="{00000000-0005-0000-0000-0000C5620000}"/>
    <cellStyle name="Input 8 4 2 2 2 2 4" xfId="52843" xr:uid="{00000000-0005-0000-0000-0000C6620000}"/>
    <cellStyle name="Input 8 4 2 2 2 3" xfId="26492" xr:uid="{00000000-0005-0000-0000-0000C7620000}"/>
    <cellStyle name="Input 8 4 2 2 2 4" xfId="26489" xr:uid="{00000000-0005-0000-0000-0000C8620000}"/>
    <cellStyle name="Input 8 4 2 2 2 5" xfId="45875" xr:uid="{00000000-0005-0000-0000-0000C9620000}"/>
    <cellStyle name="Input 8 4 2 2 2 6" xfId="58439" xr:uid="{00000000-0005-0000-0000-0000CA620000}"/>
    <cellStyle name="Input 8 4 2 2 3" xfId="8104" xr:uid="{00000000-0005-0000-0000-0000CB620000}"/>
    <cellStyle name="Input 8 4 2 2 3 2" xfId="15080" xr:uid="{00000000-0005-0000-0000-0000CC620000}"/>
    <cellStyle name="Input 8 4 2 2 3 2 2" xfId="26495" xr:uid="{00000000-0005-0000-0000-0000CD620000}"/>
    <cellStyle name="Input 8 4 2 2 3 2 3" xfId="26494" xr:uid="{00000000-0005-0000-0000-0000CE620000}"/>
    <cellStyle name="Input 8 4 2 2 3 2 4" xfId="54585" xr:uid="{00000000-0005-0000-0000-0000CF620000}"/>
    <cellStyle name="Input 8 4 2 2 3 3" xfId="26496" xr:uid="{00000000-0005-0000-0000-0000D0620000}"/>
    <cellStyle name="Input 8 4 2 2 3 4" xfId="26493" xr:uid="{00000000-0005-0000-0000-0000D1620000}"/>
    <cellStyle name="Input 8 4 2 2 3 5" xfId="47617" xr:uid="{00000000-0005-0000-0000-0000D2620000}"/>
    <cellStyle name="Input 8 4 2 2 3 6" xfId="60181" xr:uid="{00000000-0005-0000-0000-0000D3620000}"/>
    <cellStyle name="Input 8 4 2 2 4" xfId="10725" xr:uid="{00000000-0005-0000-0000-0000D4620000}"/>
    <cellStyle name="Input 8 4 2 2 4 2" xfId="26498" xr:uid="{00000000-0005-0000-0000-0000D5620000}"/>
    <cellStyle name="Input 8 4 2 2 4 3" xfId="26497" xr:uid="{00000000-0005-0000-0000-0000D6620000}"/>
    <cellStyle name="Input 8 4 2 2 4 4" xfId="50230" xr:uid="{00000000-0005-0000-0000-0000D7620000}"/>
    <cellStyle name="Input 8 4 2 2 5" xfId="26488" xr:uid="{00000000-0005-0000-0000-0000D8620000}"/>
    <cellStyle name="Input 8 4 2 2 6" xfId="18705" xr:uid="{00000000-0005-0000-0000-0000D9620000}"/>
    <cellStyle name="Input 8 4 2 3" xfId="4615" xr:uid="{00000000-0005-0000-0000-0000DA620000}"/>
    <cellStyle name="Input 8 4 2 3 2" xfId="7231" xr:uid="{00000000-0005-0000-0000-0000DB620000}"/>
    <cellStyle name="Input 8 4 2 3 2 2" xfId="14209" xr:uid="{00000000-0005-0000-0000-0000DC620000}"/>
    <cellStyle name="Input 8 4 2 3 2 2 2" xfId="26502" xr:uid="{00000000-0005-0000-0000-0000DD620000}"/>
    <cellStyle name="Input 8 4 2 3 2 2 3" xfId="26501" xr:uid="{00000000-0005-0000-0000-0000DE620000}"/>
    <cellStyle name="Input 8 4 2 3 2 2 4" xfId="53714" xr:uid="{00000000-0005-0000-0000-0000DF620000}"/>
    <cellStyle name="Input 8 4 2 3 2 3" xfId="26503" xr:uid="{00000000-0005-0000-0000-0000E0620000}"/>
    <cellStyle name="Input 8 4 2 3 2 4" xfId="26500" xr:uid="{00000000-0005-0000-0000-0000E1620000}"/>
    <cellStyle name="Input 8 4 2 3 2 5" xfId="46746" xr:uid="{00000000-0005-0000-0000-0000E2620000}"/>
    <cellStyle name="Input 8 4 2 3 2 6" xfId="59310" xr:uid="{00000000-0005-0000-0000-0000E3620000}"/>
    <cellStyle name="Input 8 4 2 3 3" xfId="8982" xr:uid="{00000000-0005-0000-0000-0000E4620000}"/>
    <cellStyle name="Input 8 4 2 3 3 2" xfId="15951" xr:uid="{00000000-0005-0000-0000-0000E5620000}"/>
    <cellStyle name="Input 8 4 2 3 3 2 2" xfId="26506" xr:uid="{00000000-0005-0000-0000-0000E6620000}"/>
    <cellStyle name="Input 8 4 2 3 3 2 3" xfId="26505" xr:uid="{00000000-0005-0000-0000-0000E7620000}"/>
    <cellStyle name="Input 8 4 2 3 3 2 4" xfId="55456" xr:uid="{00000000-0005-0000-0000-0000E8620000}"/>
    <cellStyle name="Input 8 4 2 3 3 3" xfId="26507" xr:uid="{00000000-0005-0000-0000-0000E9620000}"/>
    <cellStyle name="Input 8 4 2 3 3 4" xfId="26504" xr:uid="{00000000-0005-0000-0000-0000EA620000}"/>
    <cellStyle name="Input 8 4 2 3 3 5" xfId="48488" xr:uid="{00000000-0005-0000-0000-0000EB620000}"/>
    <cellStyle name="Input 8 4 2 3 3 6" xfId="61052" xr:uid="{00000000-0005-0000-0000-0000EC620000}"/>
    <cellStyle name="Input 8 4 2 3 4" xfId="11596" xr:uid="{00000000-0005-0000-0000-0000ED620000}"/>
    <cellStyle name="Input 8 4 2 3 4 2" xfId="26509" xr:uid="{00000000-0005-0000-0000-0000EE620000}"/>
    <cellStyle name="Input 8 4 2 3 4 3" xfId="26508" xr:uid="{00000000-0005-0000-0000-0000EF620000}"/>
    <cellStyle name="Input 8 4 2 3 4 4" xfId="51101" xr:uid="{00000000-0005-0000-0000-0000F0620000}"/>
    <cellStyle name="Input 8 4 2 3 5" xfId="26510" xr:uid="{00000000-0005-0000-0000-0000F1620000}"/>
    <cellStyle name="Input 8 4 2 3 6" xfId="26499" xr:uid="{00000000-0005-0000-0000-0000F2620000}"/>
    <cellStyle name="Input 8 4 2 3 7" xfId="44133" xr:uid="{00000000-0005-0000-0000-0000F3620000}"/>
    <cellStyle name="Input 8 4 2 3 8" xfId="56697" xr:uid="{00000000-0005-0000-0000-0000F4620000}"/>
    <cellStyle name="Input 8 4 2 4" xfId="5486" xr:uid="{00000000-0005-0000-0000-0000F5620000}"/>
    <cellStyle name="Input 8 4 2 4 2" xfId="12467" xr:uid="{00000000-0005-0000-0000-0000F6620000}"/>
    <cellStyle name="Input 8 4 2 4 2 2" xfId="26513" xr:uid="{00000000-0005-0000-0000-0000F7620000}"/>
    <cellStyle name="Input 8 4 2 4 2 3" xfId="26512" xr:uid="{00000000-0005-0000-0000-0000F8620000}"/>
    <cellStyle name="Input 8 4 2 4 2 4" xfId="51972" xr:uid="{00000000-0005-0000-0000-0000F9620000}"/>
    <cellStyle name="Input 8 4 2 4 3" xfId="26514" xr:uid="{00000000-0005-0000-0000-0000FA620000}"/>
    <cellStyle name="Input 8 4 2 4 4" xfId="26511" xr:uid="{00000000-0005-0000-0000-0000FB620000}"/>
    <cellStyle name="Input 8 4 2 4 5" xfId="45004" xr:uid="{00000000-0005-0000-0000-0000FC620000}"/>
    <cellStyle name="Input 8 4 2 4 6" xfId="57568" xr:uid="{00000000-0005-0000-0000-0000FD620000}"/>
    <cellStyle name="Input 8 4 2 5" xfId="9853" xr:uid="{00000000-0005-0000-0000-0000FE620000}"/>
    <cellStyle name="Input 8 4 2 5 2" xfId="26516" xr:uid="{00000000-0005-0000-0000-0000FF620000}"/>
    <cellStyle name="Input 8 4 2 5 3" xfId="26515" xr:uid="{00000000-0005-0000-0000-000000630000}"/>
    <cellStyle name="Input 8 4 2 5 4" xfId="49359" xr:uid="{00000000-0005-0000-0000-000001630000}"/>
    <cellStyle name="Input 8 4 2 6" xfId="26487" xr:uid="{00000000-0005-0000-0000-000002630000}"/>
    <cellStyle name="Input 8 4 2 7" xfId="16832" xr:uid="{00000000-0005-0000-0000-000003630000}"/>
    <cellStyle name="Input 8 4 3" xfId="3736" xr:uid="{00000000-0005-0000-0000-000004630000}"/>
    <cellStyle name="Input 8 4 3 2" xfId="6359" xr:uid="{00000000-0005-0000-0000-000005630000}"/>
    <cellStyle name="Input 8 4 3 2 2" xfId="13337" xr:uid="{00000000-0005-0000-0000-000006630000}"/>
    <cellStyle name="Input 8 4 3 2 2 2" xfId="26520" xr:uid="{00000000-0005-0000-0000-000007630000}"/>
    <cellStyle name="Input 8 4 3 2 2 3" xfId="26519" xr:uid="{00000000-0005-0000-0000-000008630000}"/>
    <cellStyle name="Input 8 4 3 2 2 4" xfId="52842" xr:uid="{00000000-0005-0000-0000-000009630000}"/>
    <cellStyle name="Input 8 4 3 2 3" xfId="26521" xr:uid="{00000000-0005-0000-0000-00000A630000}"/>
    <cellStyle name="Input 8 4 3 2 4" xfId="26518" xr:uid="{00000000-0005-0000-0000-00000B630000}"/>
    <cellStyle name="Input 8 4 3 2 5" xfId="45874" xr:uid="{00000000-0005-0000-0000-00000C630000}"/>
    <cellStyle name="Input 8 4 3 2 6" xfId="58438" xr:uid="{00000000-0005-0000-0000-00000D630000}"/>
    <cellStyle name="Input 8 4 3 3" xfId="8103" xr:uid="{00000000-0005-0000-0000-00000E630000}"/>
    <cellStyle name="Input 8 4 3 3 2" xfId="15079" xr:uid="{00000000-0005-0000-0000-00000F630000}"/>
    <cellStyle name="Input 8 4 3 3 2 2" xfId="26524" xr:uid="{00000000-0005-0000-0000-000010630000}"/>
    <cellStyle name="Input 8 4 3 3 2 3" xfId="26523" xr:uid="{00000000-0005-0000-0000-000011630000}"/>
    <cellStyle name="Input 8 4 3 3 2 4" xfId="54584" xr:uid="{00000000-0005-0000-0000-000012630000}"/>
    <cellStyle name="Input 8 4 3 3 3" xfId="26525" xr:uid="{00000000-0005-0000-0000-000013630000}"/>
    <cellStyle name="Input 8 4 3 3 4" xfId="26522" xr:uid="{00000000-0005-0000-0000-000014630000}"/>
    <cellStyle name="Input 8 4 3 3 5" xfId="47616" xr:uid="{00000000-0005-0000-0000-000015630000}"/>
    <cellStyle name="Input 8 4 3 3 6" xfId="60180" xr:uid="{00000000-0005-0000-0000-000016630000}"/>
    <cellStyle name="Input 8 4 3 4" xfId="10724" xr:uid="{00000000-0005-0000-0000-000017630000}"/>
    <cellStyle name="Input 8 4 3 4 2" xfId="26527" xr:uid="{00000000-0005-0000-0000-000018630000}"/>
    <cellStyle name="Input 8 4 3 4 3" xfId="26526" xr:uid="{00000000-0005-0000-0000-000019630000}"/>
    <cellStyle name="Input 8 4 3 4 4" xfId="50229" xr:uid="{00000000-0005-0000-0000-00001A630000}"/>
    <cellStyle name="Input 8 4 3 5" xfId="26517" xr:uid="{00000000-0005-0000-0000-00001B630000}"/>
    <cellStyle name="Input 8 4 3 6" xfId="18697" xr:uid="{00000000-0005-0000-0000-00001C630000}"/>
    <cellStyle name="Input 8 4 4" xfId="4614" xr:uid="{00000000-0005-0000-0000-00001D630000}"/>
    <cellStyle name="Input 8 4 4 2" xfId="7230" xr:uid="{00000000-0005-0000-0000-00001E630000}"/>
    <cellStyle name="Input 8 4 4 2 2" xfId="14208" xr:uid="{00000000-0005-0000-0000-00001F630000}"/>
    <cellStyle name="Input 8 4 4 2 2 2" xfId="26531" xr:uid="{00000000-0005-0000-0000-000020630000}"/>
    <cellStyle name="Input 8 4 4 2 2 3" xfId="26530" xr:uid="{00000000-0005-0000-0000-000021630000}"/>
    <cellStyle name="Input 8 4 4 2 2 4" xfId="53713" xr:uid="{00000000-0005-0000-0000-000022630000}"/>
    <cellStyle name="Input 8 4 4 2 3" xfId="26532" xr:uid="{00000000-0005-0000-0000-000023630000}"/>
    <cellStyle name="Input 8 4 4 2 4" xfId="26529" xr:uid="{00000000-0005-0000-0000-000024630000}"/>
    <cellStyle name="Input 8 4 4 2 5" xfId="46745" xr:uid="{00000000-0005-0000-0000-000025630000}"/>
    <cellStyle name="Input 8 4 4 2 6" xfId="59309" xr:uid="{00000000-0005-0000-0000-000026630000}"/>
    <cellStyle name="Input 8 4 4 3" xfId="8981" xr:uid="{00000000-0005-0000-0000-000027630000}"/>
    <cellStyle name="Input 8 4 4 3 2" xfId="15950" xr:uid="{00000000-0005-0000-0000-000028630000}"/>
    <cellStyle name="Input 8 4 4 3 2 2" xfId="26535" xr:uid="{00000000-0005-0000-0000-000029630000}"/>
    <cellStyle name="Input 8 4 4 3 2 3" xfId="26534" xr:uid="{00000000-0005-0000-0000-00002A630000}"/>
    <cellStyle name="Input 8 4 4 3 2 4" xfId="55455" xr:uid="{00000000-0005-0000-0000-00002B630000}"/>
    <cellStyle name="Input 8 4 4 3 3" xfId="26536" xr:uid="{00000000-0005-0000-0000-00002C630000}"/>
    <cellStyle name="Input 8 4 4 3 4" xfId="26533" xr:uid="{00000000-0005-0000-0000-00002D630000}"/>
    <cellStyle name="Input 8 4 4 3 5" xfId="48487" xr:uid="{00000000-0005-0000-0000-00002E630000}"/>
    <cellStyle name="Input 8 4 4 3 6" xfId="61051" xr:uid="{00000000-0005-0000-0000-00002F630000}"/>
    <cellStyle name="Input 8 4 4 4" xfId="11595" xr:uid="{00000000-0005-0000-0000-000030630000}"/>
    <cellStyle name="Input 8 4 4 4 2" xfId="26538" xr:uid="{00000000-0005-0000-0000-000031630000}"/>
    <cellStyle name="Input 8 4 4 4 3" xfId="26537" xr:uid="{00000000-0005-0000-0000-000032630000}"/>
    <cellStyle name="Input 8 4 4 4 4" xfId="51100" xr:uid="{00000000-0005-0000-0000-000033630000}"/>
    <cellStyle name="Input 8 4 4 5" xfId="26539" xr:uid="{00000000-0005-0000-0000-000034630000}"/>
    <cellStyle name="Input 8 4 4 6" xfId="26528" xr:uid="{00000000-0005-0000-0000-000035630000}"/>
    <cellStyle name="Input 8 4 4 7" xfId="44132" xr:uid="{00000000-0005-0000-0000-000036630000}"/>
    <cellStyle name="Input 8 4 4 8" xfId="56696" xr:uid="{00000000-0005-0000-0000-000037630000}"/>
    <cellStyle name="Input 8 4 5" xfId="5485" xr:uid="{00000000-0005-0000-0000-000038630000}"/>
    <cellStyle name="Input 8 4 5 2" xfId="12466" xr:uid="{00000000-0005-0000-0000-000039630000}"/>
    <cellStyle name="Input 8 4 5 2 2" xfId="26542" xr:uid="{00000000-0005-0000-0000-00003A630000}"/>
    <cellStyle name="Input 8 4 5 2 3" xfId="26541" xr:uid="{00000000-0005-0000-0000-00003B630000}"/>
    <cellStyle name="Input 8 4 5 2 4" xfId="51971" xr:uid="{00000000-0005-0000-0000-00003C630000}"/>
    <cellStyle name="Input 8 4 5 3" xfId="26543" xr:uid="{00000000-0005-0000-0000-00003D630000}"/>
    <cellStyle name="Input 8 4 5 4" xfId="26540" xr:uid="{00000000-0005-0000-0000-00003E630000}"/>
    <cellStyle name="Input 8 4 5 5" xfId="45003" xr:uid="{00000000-0005-0000-0000-00003F630000}"/>
    <cellStyle name="Input 8 4 5 6" xfId="57567" xr:uid="{00000000-0005-0000-0000-000040630000}"/>
    <cellStyle name="Input 8 4 6" xfId="9852" xr:uid="{00000000-0005-0000-0000-000041630000}"/>
    <cellStyle name="Input 8 4 6 2" xfId="26545" xr:uid="{00000000-0005-0000-0000-000042630000}"/>
    <cellStyle name="Input 8 4 6 3" xfId="26544" xr:uid="{00000000-0005-0000-0000-000043630000}"/>
    <cellStyle name="Input 8 4 6 4" xfId="49358" xr:uid="{00000000-0005-0000-0000-000044630000}"/>
    <cellStyle name="Input 8 4 7" xfId="26486" xr:uid="{00000000-0005-0000-0000-000045630000}"/>
    <cellStyle name="Input 8 4 8" xfId="19149" xr:uid="{00000000-0005-0000-0000-000046630000}"/>
    <cellStyle name="Input 8 5" xfId="2137" xr:uid="{00000000-0005-0000-0000-000047630000}"/>
    <cellStyle name="Input 8 5 2" xfId="2138" xr:uid="{00000000-0005-0000-0000-000048630000}"/>
    <cellStyle name="Input 8 5 2 2" xfId="3739" xr:uid="{00000000-0005-0000-0000-000049630000}"/>
    <cellStyle name="Input 8 5 2 2 2" xfId="6362" xr:uid="{00000000-0005-0000-0000-00004A630000}"/>
    <cellStyle name="Input 8 5 2 2 2 2" xfId="13340" xr:uid="{00000000-0005-0000-0000-00004B630000}"/>
    <cellStyle name="Input 8 5 2 2 2 2 2" xfId="26551" xr:uid="{00000000-0005-0000-0000-00004C630000}"/>
    <cellStyle name="Input 8 5 2 2 2 2 3" xfId="26550" xr:uid="{00000000-0005-0000-0000-00004D630000}"/>
    <cellStyle name="Input 8 5 2 2 2 2 4" xfId="52845" xr:uid="{00000000-0005-0000-0000-00004E630000}"/>
    <cellStyle name="Input 8 5 2 2 2 3" xfId="26552" xr:uid="{00000000-0005-0000-0000-00004F630000}"/>
    <cellStyle name="Input 8 5 2 2 2 4" xfId="26549" xr:uid="{00000000-0005-0000-0000-000050630000}"/>
    <cellStyle name="Input 8 5 2 2 2 5" xfId="45877" xr:uid="{00000000-0005-0000-0000-000051630000}"/>
    <cellStyle name="Input 8 5 2 2 2 6" xfId="58441" xr:uid="{00000000-0005-0000-0000-000052630000}"/>
    <cellStyle name="Input 8 5 2 2 3" xfId="8106" xr:uid="{00000000-0005-0000-0000-000053630000}"/>
    <cellStyle name="Input 8 5 2 2 3 2" xfId="15082" xr:uid="{00000000-0005-0000-0000-000054630000}"/>
    <cellStyle name="Input 8 5 2 2 3 2 2" xfId="26555" xr:uid="{00000000-0005-0000-0000-000055630000}"/>
    <cellStyle name="Input 8 5 2 2 3 2 3" xfId="26554" xr:uid="{00000000-0005-0000-0000-000056630000}"/>
    <cellStyle name="Input 8 5 2 2 3 2 4" xfId="54587" xr:uid="{00000000-0005-0000-0000-000057630000}"/>
    <cellStyle name="Input 8 5 2 2 3 3" xfId="26556" xr:uid="{00000000-0005-0000-0000-000058630000}"/>
    <cellStyle name="Input 8 5 2 2 3 4" xfId="26553" xr:uid="{00000000-0005-0000-0000-000059630000}"/>
    <cellStyle name="Input 8 5 2 2 3 5" xfId="47619" xr:uid="{00000000-0005-0000-0000-00005A630000}"/>
    <cellStyle name="Input 8 5 2 2 3 6" xfId="60183" xr:uid="{00000000-0005-0000-0000-00005B630000}"/>
    <cellStyle name="Input 8 5 2 2 4" xfId="10727" xr:uid="{00000000-0005-0000-0000-00005C630000}"/>
    <cellStyle name="Input 8 5 2 2 4 2" xfId="26558" xr:uid="{00000000-0005-0000-0000-00005D630000}"/>
    <cellStyle name="Input 8 5 2 2 4 3" xfId="26557" xr:uid="{00000000-0005-0000-0000-00005E630000}"/>
    <cellStyle name="Input 8 5 2 2 4 4" xfId="50232" xr:uid="{00000000-0005-0000-0000-00005F630000}"/>
    <cellStyle name="Input 8 5 2 2 5" xfId="26548" xr:uid="{00000000-0005-0000-0000-000060630000}"/>
    <cellStyle name="Input 8 5 2 2 6" xfId="18701" xr:uid="{00000000-0005-0000-0000-000061630000}"/>
    <cellStyle name="Input 8 5 2 3" xfId="4617" xr:uid="{00000000-0005-0000-0000-000062630000}"/>
    <cellStyle name="Input 8 5 2 3 2" xfId="7233" xr:uid="{00000000-0005-0000-0000-000063630000}"/>
    <cellStyle name="Input 8 5 2 3 2 2" xfId="14211" xr:uid="{00000000-0005-0000-0000-000064630000}"/>
    <cellStyle name="Input 8 5 2 3 2 2 2" xfId="26562" xr:uid="{00000000-0005-0000-0000-000065630000}"/>
    <cellStyle name="Input 8 5 2 3 2 2 3" xfId="26561" xr:uid="{00000000-0005-0000-0000-000066630000}"/>
    <cellStyle name="Input 8 5 2 3 2 2 4" xfId="53716" xr:uid="{00000000-0005-0000-0000-000067630000}"/>
    <cellStyle name="Input 8 5 2 3 2 3" xfId="26563" xr:uid="{00000000-0005-0000-0000-000068630000}"/>
    <cellStyle name="Input 8 5 2 3 2 4" xfId="26560" xr:uid="{00000000-0005-0000-0000-000069630000}"/>
    <cellStyle name="Input 8 5 2 3 2 5" xfId="46748" xr:uid="{00000000-0005-0000-0000-00006A630000}"/>
    <cellStyle name="Input 8 5 2 3 2 6" xfId="59312" xr:uid="{00000000-0005-0000-0000-00006B630000}"/>
    <cellStyle name="Input 8 5 2 3 3" xfId="8984" xr:uid="{00000000-0005-0000-0000-00006C630000}"/>
    <cellStyle name="Input 8 5 2 3 3 2" xfId="15953" xr:uid="{00000000-0005-0000-0000-00006D630000}"/>
    <cellStyle name="Input 8 5 2 3 3 2 2" xfId="26566" xr:uid="{00000000-0005-0000-0000-00006E630000}"/>
    <cellStyle name="Input 8 5 2 3 3 2 3" xfId="26565" xr:uid="{00000000-0005-0000-0000-00006F630000}"/>
    <cellStyle name="Input 8 5 2 3 3 2 4" xfId="55458" xr:uid="{00000000-0005-0000-0000-000070630000}"/>
    <cellStyle name="Input 8 5 2 3 3 3" xfId="26567" xr:uid="{00000000-0005-0000-0000-000071630000}"/>
    <cellStyle name="Input 8 5 2 3 3 4" xfId="26564" xr:uid="{00000000-0005-0000-0000-000072630000}"/>
    <cellStyle name="Input 8 5 2 3 3 5" xfId="48490" xr:uid="{00000000-0005-0000-0000-000073630000}"/>
    <cellStyle name="Input 8 5 2 3 3 6" xfId="61054" xr:uid="{00000000-0005-0000-0000-000074630000}"/>
    <cellStyle name="Input 8 5 2 3 4" xfId="11598" xr:uid="{00000000-0005-0000-0000-000075630000}"/>
    <cellStyle name="Input 8 5 2 3 4 2" xfId="26569" xr:uid="{00000000-0005-0000-0000-000076630000}"/>
    <cellStyle name="Input 8 5 2 3 4 3" xfId="26568" xr:uid="{00000000-0005-0000-0000-000077630000}"/>
    <cellStyle name="Input 8 5 2 3 4 4" xfId="51103" xr:uid="{00000000-0005-0000-0000-000078630000}"/>
    <cellStyle name="Input 8 5 2 3 5" xfId="26570" xr:uid="{00000000-0005-0000-0000-000079630000}"/>
    <cellStyle name="Input 8 5 2 3 6" xfId="26559" xr:uid="{00000000-0005-0000-0000-00007A630000}"/>
    <cellStyle name="Input 8 5 2 3 7" xfId="44135" xr:uid="{00000000-0005-0000-0000-00007B630000}"/>
    <cellStyle name="Input 8 5 2 3 8" xfId="56699" xr:uid="{00000000-0005-0000-0000-00007C630000}"/>
    <cellStyle name="Input 8 5 2 4" xfId="5488" xr:uid="{00000000-0005-0000-0000-00007D630000}"/>
    <cellStyle name="Input 8 5 2 4 2" xfId="12469" xr:uid="{00000000-0005-0000-0000-00007E630000}"/>
    <cellStyle name="Input 8 5 2 4 2 2" xfId="26573" xr:uid="{00000000-0005-0000-0000-00007F630000}"/>
    <cellStyle name="Input 8 5 2 4 2 3" xfId="26572" xr:uid="{00000000-0005-0000-0000-000080630000}"/>
    <cellStyle name="Input 8 5 2 4 2 4" xfId="51974" xr:uid="{00000000-0005-0000-0000-000081630000}"/>
    <cellStyle name="Input 8 5 2 4 3" xfId="26574" xr:uid="{00000000-0005-0000-0000-000082630000}"/>
    <cellStyle name="Input 8 5 2 4 4" xfId="26571" xr:uid="{00000000-0005-0000-0000-000083630000}"/>
    <cellStyle name="Input 8 5 2 4 5" xfId="45006" xr:uid="{00000000-0005-0000-0000-000084630000}"/>
    <cellStyle name="Input 8 5 2 4 6" xfId="57570" xr:uid="{00000000-0005-0000-0000-000085630000}"/>
    <cellStyle name="Input 8 5 2 5" xfId="9855" xr:uid="{00000000-0005-0000-0000-000086630000}"/>
    <cellStyle name="Input 8 5 2 5 2" xfId="26576" xr:uid="{00000000-0005-0000-0000-000087630000}"/>
    <cellStyle name="Input 8 5 2 5 3" xfId="26575" xr:uid="{00000000-0005-0000-0000-000088630000}"/>
    <cellStyle name="Input 8 5 2 5 4" xfId="49361" xr:uid="{00000000-0005-0000-0000-000089630000}"/>
    <cellStyle name="Input 8 5 2 6" xfId="26547" xr:uid="{00000000-0005-0000-0000-00008A630000}"/>
    <cellStyle name="Input 8 5 2 7" xfId="16834" xr:uid="{00000000-0005-0000-0000-00008B630000}"/>
    <cellStyle name="Input 8 5 3" xfId="3738" xr:uid="{00000000-0005-0000-0000-00008C630000}"/>
    <cellStyle name="Input 8 5 3 2" xfId="6361" xr:uid="{00000000-0005-0000-0000-00008D630000}"/>
    <cellStyle name="Input 8 5 3 2 2" xfId="13339" xr:uid="{00000000-0005-0000-0000-00008E630000}"/>
    <cellStyle name="Input 8 5 3 2 2 2" xfId="26580" xr:uid="{00000000-0005-0000-0000-00008F630000}"/>
    <cellStyle name="Input 8 5 3 2 2 3" xfId="26579" xr:uid="{00000000-0005-0000-0000-000090630000}"/>
    <cellStyle name="Input 8 5 3 2 2 4" xfId="52844" xr:uid="{00000000-0005-0000-0000-000091630000}"/>
    <cellStyle name="Input 8 5 3 2 3" xfId="26581" xr:uid="{00000000-0005-0000-0000-000092630000}"/>
    <cellStyle name="Input 8 5 3 2 4" xfId="26578" xr:uid="{00000000-0005-0000-0000-000093630000}"/>
    <cellStyle name="Input 8 5 3 2 5" xfId="45876" xr:uid="{00000000-0005-0000-0000-000094630000}"/>
    <cellStyle name="Input 8 5 3 2 6" xfId="58440" xr:uid="{00000000-0005-0000-0000-000095630000}"/>
    <cellStyle name="Input 8 5 3 3" xfId="8105" xr:uid="{00000000-0005-0000-0000-000096630000}"/>
    <cellStyle name="Input 8 5 3 3 2" xfId="15081" xr:uid="{00000000-0005-0000-0000-000097630000}"/>
    <cellStyle name="Input 8 5 3 3 2 2" xfId="26584" xr:uid="{00000000-0005-0000-0000-000098630000}"/>
    <cellStyle name="Input 8 5 3 3 2 3" xfId="26583" xr:uid="{00000000-0005-0000-0000-000099630000}"/>
    <cellStyle name="Input 8 5 3 3 2 4" xfId="54586" xr:uid="{00000000-0005-0000-0000-00009A630000}"/>
    <cellStyle name="Input 8 5 3 3 3" xfId="26585" xr:uid="{00000000-0005-0000-0000-00009B630000}"/>
    <cellStyle name="Input 8 5 3 3 4" xfId="26582" xr:uid="{00000000-0005-0000-0000-00009C630000}"/>
    <cellStyle name="Input 8 5 3 3 5" xfId="47618" xr:uid="{00000000-0005-0000-0000-00009D630000}"/>
    <cellStyle name="Input 8 5 3 3 6" xfId="60182" xr:uid="{00000000-0005-0000-0000-00009E630000}"/>
    <cellStyle name="Input 8 5 3 4" xfId="10726" xr:uid="{00000000-0005-0000-0000-00009F630000}"/>
    <cellStyle name="Input 8 5 3 4 2" xfId="26587" xr:uid="{00000000-0005-0000-0000-0000A0630000}"/>
    <cellStyle name="Input 8 5 3 4 3" xfId="26586" xr:uid="{00000000-0005-0000-0000-0000A1630000}"/>
    <cellStyle name="Input 8 5 3 4 4" xfId="50231" xr:uid="{00000000-0005-0000-0000-0000A2630000}"/>
    <cellStyle name="Input 8 5 3 5" xfId="26577" xr:uid="{00000000-0005-0000-0000-0000A3630000}"/>
    <cellStyle name="Input 8 5 3 6" xfId="18698" xr:uid="{00000000-0005-0000-0000-0000A4630000}"/>
    <cellStyle name="Input 8 5 4" xfId="4616" xr:uid="{00000000-0005-0000-0000-0000A5630000}"/>
    <cellStyle name="Input 8 5 4 2" xfId="7232" xr:uid="{00000000-0005-0000-0000-0000A6630000}"/>
    <cellStyle name="Input 8 5 4 2 2" xfId="14210" xr:uid="{00000000-0005-0000-0000-0000A7630000}"/>
    <cellStyle name="Input 8 5 4 2 2 2" xfId="26591" xr:uid="{00000000-0005-0000-0000-0000A8630000}"/>
    <cellStyle name="Input 8 5 4 2 2 3" xfId="26590" xr:uid="{00000000-0005-0000-0000-0000A9630000}"/>
    <cellStyle name="Input 8 5 4 2 2 4" xfId="53715" xr:uid="{00000000-0005-0000-0000-0000AA630000}"/>
    <cellStyle name="Input 8 5 4 2 3" xfId="26592" xr:uid="{00000000-0005-0000-0000-0000AB630000}"/>
    <cellStyle name="Input 8 5 4 2 4" xfId="26589" xr:uid="{00000000-0005-0000-0000-0000AC630000}"/>
    <cellStyle name="Input 8 5 4 2 5" xfId="46747" xr:uid="{00000000-0005-0000-0000-0000AD630000}"/>
    <cellStyle name="Input 8 5 4 2 6" xfId="59311" xr:uid="{00000000-0005-0000-0000-0000AE630000}"/>
    <cellStyle name="Input 8 5 4 3" xfId="8983" xr:uid="{00000000-0005-0000-0000-0000AF630000}"/>
    <cellStyle name="Input 8 5 4 3 2" xfId="15952" xr:uid="{00000000-0005-0000-0000-0000B0630000}"/>
    <cellStyle name="Input 8 5 4 3 2 2" xfId="26595" xr:uid="{00000000-0005-0000-0000-0000B1630000}"/>
    <cellStyle name="Input 8 5 4 3 2 3" xfId="26594" xr:uid="{00000000-0005-0000-0000-0000B2630000}"/>
    <cellStyle name="Input 8 5 4 3 2 4" xfId="55457" xr:uid="{00000000-0005-0000-0000-0000B3630000}"/>
    <cellStyle name="Input 8 5 4 3 3" xfId="26596" xr:uid="{00000000-0005-0000-0000-0000B4630000}"/>
    <cellStyle name="Input 8 5 4 3 4" xfId="26593" xr:uid="{00000000-0005-0000-0000-0000B5630000}"/>
    <cellStyle name="Input 8 5 4 3 5" xfId="48489" xr:uid="{00000000-0005-0000-0000-0000B6630000}"/>
    <cellStyle name="Input 8 5 4 3 6" xfId="61053" xr:uid="{00000000-0005-0000-0000-0000B7630000}"/>
    <cellStyle name="Input 8 5 4 4" xfId="11597" xr:uid="{00000000-0005-0000-0000-0000B8630000}"/>
    <cellStyle name="Input 8 5 4 4 2" xfId="26598" xr:uid="{00000000-0005-0000-0000-0000B9630000}"/>
    <cellStyle name="Input 8 5 4 4 3" xfId="26597" xr:uid="{00000000-0005-0000-0000-0000BA630000}"/>
    <cellStyle name="Input 8 5 4 4 4" xfId="51102" xr:uid="{00000000-0005-0000-0000-0000BB630000}"/>
    <cellStyle name="Input 8 5 4 5" xfId="26599" xr:uid="{00000000-0005-0000-0000-0000BC630000}"/>
    <cellStyle name="Input 8 5 4 6" xfId="26588" xr:uid="{00000000-0005-0000-0000-0000BD630000}"/>
    <cellStyle name="Input 8 5 4 7" xfId="44134" xr:uid="{00000000-0005-0000-0000-0000BE630000}"/>
    <cellStyle name="Input 8 5 4 8" xfId="56698" xr:uid="{00000000-0005-0000-0000-0000BF630000}"/>
    <cellStyle name="Input 8 5 5" xfId="5487" xr:uid="{00000000-0005-0000-0000-0000C0630000}"/>
    <cellStyle name="Input 8 5 5 2" xfId="12468" xr:uid="{00000000-0005-0000-0000-0000C1630000}"/>
    <cellStyle name="Input 8 5 5 2 2" xfId="26602" xr:uid="{00000000-0005-0000-0000-0000C2630000}"/>
    <cellStyle name="Input 8 5 5 2 3" xfId="26601" xr:uid="{00000000-0005-0000-0000-0000C3630000}"/>
    <cellStyle name="Input 8 5 5 2 4" xfId="51973" xr:uid="{00000000-0005-0000-0000-0000C4630000}"/>
    <cellStyle name="Input 8 5 5 3" xfId="26603" xr:uid="{00000000-0005-0000-0000-0000C5630000}"/>
    <cellStyle name="Input 8 5 5 4" xfId="26600" xr:uid="{00000000-0005-0000-0000-0000C6630000}"/>
    <cellStyle name="Input 8 5 5 5" xfId="45005" xr:uid="{00000000-0005-0000-0000-0000C7630000}"/>
    <cellStyle name="Input 8 5 5 6" xfId="57569" xr:uid="{00000000-0005-0000-0000-0000C8630000}"/>
    <cellStyle name="Input 8 5 6" xfId="9854" xr:uid="{00000000-0005-0000-0000-0000C9630000}"/>
    <cellStyle name="Input 8 5 6 2" xfId="26605" xr:uid="{00000000-0005-0000-0000-0000CA630000}"/>
    <cellStyle name="Input 8 5 6 3" xfId="26604" xr:uid="{00000000-0005-0000-0000-0000CB630000}"/>
    <cellStyle name="Input 8 5 6 4" xfId="49360" xr:uid="{00000000-0005-0000-0000-0000CC630000}"/>
    <cellStyle name="Input 8 5 7" xfId="26546" xr:uid="{00000000-0005-0000-0000-0000CD630000}"/>
    <cellStyle name="Input 8 5 8" xfId="16833" xr:uid="{00000000-0005-0000-0000-0000CE630000}"/>
    <cellStyle name="Input 8 6" xfId="2139" xr:uid="{00000000-0005-0000-0000-0000CF630000}"/>
    <cellStyle name="Input 8 6 2" xfId="2140" xr:uid="{00000000-0005-0000-0000-0000D0630000}"/>
    <cellStyle name="Input 8 6 2 2" xfId="3741" xr:uid="{00000000-0005-0000-0000-0000D1630000}"/>
    <cellStyle name="Input 8 6 2 2 2" xfId="6364" xr:uid="{00000000-0005-0000-0000-0000D2630000}"/>
    <cellStyle name="Input 8 6 2 2 2 2" xfId="13342" xr:uid="{00000000-0005-0000-0000-0000D3630000}"/>
    <cellStyle name="Input 8 6 2 2 2 2 2" xfId="26611" xr:uid="{00000000-0005-0000-0000-0000D4630000}"/>
    <cellStyle name="Input 8 6 2 2 2 2 3" xfId="26610" xr:uid="{00000000-0005-0000-0000-0000D5630000}"/>
    <cellStyle name="Input 8 6 2 2 2 2 4" xfId="52847" xr:uid="{00000000-0005-0000-0000-0000D6630000}"/>
    <cellStyle name="Input 8 6 2 2 2 3" xfId="26612" xr:uid="{00000000-0005-0000-0000-0000D7630000}"/>
    <cellStyle name="Input 8 6 2 2 2 4" xfId="26609" xr:uid="{00000000-0005-0000-0000-0000D8630000}"/>
    <cellStyle name="Input 8 6 2 2 2 5" xfId="45879" xr:uid="{00000000-0005-0000-0000-0000D9630000}"/>
    <cellStyle name="Input 8 6 2 2 2 6" xfId="58443" xr:uid="{00000000-0005-0000-0000-0000DA630000}"/>
    <cellStyle name="Input 8 6 2 2 3" xfId="8108" xr:uid="{00000000-0005-0000-0000-0000DB630000}"/>
    <cellStyle name="Input 8 6 2 2 3 2" xfId="15084" xr:uid="{00000000-0005-0000-0000-0000DC630000}"/>
    <cellStyle name="Input 8 6 2 2 3 2 2" xfId="26615" xr:uid="{00000000-0005-0000-0000-0000DD630000}"/>
    <cellStyle name="Input 8 6 2 2 3 2 3" xfId="26614" xr:uid="{00000000-0005-0000-0000-0000DE630000}"/>
    <cellStyle name="Input 8 6 2 2 3 2 4" xfId="54589" xr:uid="{00000000-0005-0000-0000-0000DF630000}"/>
    <cellStyle name="Input 8 6 2 2 3 3" xfId="26616" xr:uid="{00000000-0005-0000-0000-0000E0630000}"/>
    <cellStyle name="Input 8 6 2 2 3 4" xfId="26613" xr:uid="{00000000-0005-0000-0000-0000E1630000}"/>
    <cellStyle name="Input 8 6 2 2 3 5" xfId="47621" xr:uid="{00000000-0005-0000-0000-0000E2630000}"/>
    <cellStyle name="Input 8 6 2 2 3 6" xfId="60185" xr:uid="{00000000-0005-0000-0000-0000E3630000}"/>
    <cellStyle name="Input 8 6 2 2 4" xfId="10729" xr:uid="{00000000-0005-0000-0000-0000E4630000}"/>
    <cellStyle name="Input 8 6 2 2 4 2" xfId="26618" xr:uid="{00000000-0005-0000-0000-0000E5630000}"/>
    <cellStyle name="Input 8 6 2 2 4 3" xfId="26617" xr:uid="{00000000-0005-0000-0000-0000E6630000}"/>
    <cellStyle name="Input 8 6 2 2 4 4" xfId="50234" xr:uid="{00000000-0005-0000-0000-0000E7630000}"/>
    <cellStyle name="Input 8 6 2 2 5" xfId="26608" xr:uid="{00000000-0005-0000-0000-0000E8630000}"/>
    <cellStyle name="Input 8 6 2 2 6" xfId="18704" xr:uid="{00000000-0005-0000-0000-0000E9630000}"/>
    <cellStyle name="Input 8 6 2 3" xfId="4619" xr:uid="{00000000-0005-0000-0000-0000EA630000}"/>
    <cellStyle name="Input 8 6 2 3 2" xfId="7235" xr:uid="{00000000-0005-0000-0000-0000EB630000}"/>
    <cellStyle name="Input 8 6 2 3 2 2" xfId="14213" xr:uid="{00000000-0005-0000-0000-0000EC630000}"/>
    <cellStyle name="Input 8 6 2 3 2 2 2" xfId="26622" xr:uid="{00000000-0005-0000-0000-0000ED630000}"/>
    <cellStyle name="Input 8 6 2 3 2 2 3" xfId="26621" xr:uid="{00000000-0005-0000-0000-0000EE630000}"/>
    <cellStyle name="Input 8 6 2 3 2 2 4" xfId="53718" xr:uid="{00000000-0005-0000-0000-0000EF630000}"/>
    <cellStyle name="Input 8 6 2 3 2 3" xfId="26623" xr:uid="{00000000-0005-0000-0000-0000F0630000}"/>
    <cellStyle name="Input 8 6 2 3 2 4" xfId="26620" xr:uid="{00000000-0005-0000-0000-0000F1630000}"/>
    <cellStyle name="Input 8 6 2 3 2 5" xfId="46750" xr:uid="{00000000-0005-0000-0000-0000F2630000}"/>
    <cellStyle name="Input 8 6 2 3 2 6" xfId="59314" xr:uid="{00000000-0005-0000-0000-0000F3630000}"/>
    <cellStyle name="Input 8 6 2 3 3" xfId="8986" xr:uid="{00000000-0005-0000-0000-0000F4630000}"/>
    <cellStyle name="Input 8 6 2 3 3 2" xfId="15955" xr:uid="{00000000-0005-0000-0000-0000F5630000}"/>
    <cellStyle name="Input 8 6 2 3 3 2 2" xfId="26626" xr:uid="{00000000-0005-0000-0000-0000F6630000}"/>
    <cellStyle name="Input 8 6 2 3 3 2 3" xfId="26625" xr:uid="{00000000-0005-0000-0000-0000F7630000}"/>
    <cellStyle name="Input 8 6 2 3 3 2 4" xfId="55460" xr:uid="{00000000-0005-0000-0000-0000F8630000}"/>
    <cellStyle name="Input 8 6 2 3 3 3" xfId="26627" xr:uid="{00000000-0005-0000-0000-0000F9630000}"/>
    <cellStyle name="Input 8 6 2 3 3 4" xfId="26624" xr:uid="{00000000-0005-0000-0000-0000FA630000}"/>
    <cellStyle name="Input 8 6 2 3 3 5" xfId="48492" xr:uid="{00000000-0005-0000-0000-0000FB630000}"/>
    <cellStyle name="Input 8 6 2 3 3 6" xfId="61056" xr:uid="{00000000-0005-0000-0000-0000FC630000}"/>
    <cellStyle name="Input 8 6 2 3 4" xfId="11600" xr:uid="{00000000-0005-0000-0000-0000FD630000}"/>
    <cellStyle name="Input 8 6 2 3 4 2" xfId="26629" xr:uid="{00000000-0005-0000-0000-0000FE630000}"/>
    <cellStyle name="Input 8 6 2 3 4 3" xfId="26628" xr:uid="{00000000-0005-0000-0000-0000FF630000}"/>
    <cellStyle name="Input 8 6 2 3 4 4" xfId="51105" xr:uid="{00000000-0005-0000-0000-000000640000}"/>
    <cellStyle name="Input 8 6 2 3 5" xfId="26630" xr:uid="{00000000-0005-0000-0000-000001640000}"/>
    <cellStyle name="Input 8 6 2 3 6" xfId="26619" xr:uid="{00000000-0005-0000-0000-000002640000}"/>
    <cellStyle name="Input 8 6 2 3 7" xfId="44137" xr:uid="{00000000-0005-0000-0000-000003640000}"/>
    <cellStyle name="Input 8 6 2 3 8" xfId="56701" xr:uid="{00000000-0005-0000-0000-000004640000}"/>
    <cellStyle name="Input 8 6 2 4" xfId="5490" xr:uid="{00000000-0005-0000-0000-000005640000}"/>
    <cellStyle name="Input 8 6 2 4 2" xfId="12471" xr:uid="{00000000-0005-0000-0000-000006640000}"/>
    <cellStyle name="Input 8 6 2 4 2 2" xfId="26633" xr:uid="{00000000-0005-0000-0000-000007640000}"/>
    <cellStyle name="Input 8 6 2 4 2 3" xfId="26632" xr:uid="{00000000-0005-0000-0000-000008640000}"/>
    <cellStyle name="Input 8 6 2 4 2 4" xfId="51976" xr:uid="{00000000-0005-0000-0000-000009640000}"/>
    <cellStyle name="Input 8 6 2 4 3" xfId="26634" xr:uid="{00000000-0005-0000-0000-00000A640000}"/>
    <cellStyle name="Input 8 6 2 4 4" xfId="26631" xr:uid="{00000000-0005-0000-0000-00000B640000}"/>
    <cellStyle name="Input 8 6 2 4 5" xfId="45008" xr:uid="{00000000-0005-0000-0000-00000C640000}"/>
    <cellStyle name="Input 8 6 2 4 6" xfId="57572" xr:uid="{00000000-0005-0000-0000-00000D640000}"/>
    <cellStyle name="Input 8 6 2 5" xfId="9857" xr:uid="{00000000-0005-0000-0000-00000E640000}"/>
    <cellStyle name="Input 8 6 2 5 2" xfId="26636" xr:uid="{00000000-0005-0000-0000-00000F640000}"/>
    <cellStyle name="Input 8 6 2 5 3" xfId="26635" xr:uid="{00000000-0005-0000-0000-000010640000}"/>
    <cellStyle name="Input 8 6 2 5 4" xfId="49363" xr:uid="{00000000-0005-0000-0000-000011640000}"/>
    <cellStyle name="Input 8 6 2 6" xfId="26607" xr:uid="{00000000-0005-0000-0000-000012640000}"/>
    <cellStyle name="Input 8 6 2 7" xfId="16836" xr:uid="{00000000-0005-0000-0000-000013640000}"/>
    <cellStyle name="Input 8 6 3" xfId="3740" xr:uid="{00000000-0005-0000-0000-000014640000}"/>
    <cellStyle name="Input 8 6 3 2" xfId="6363" xr:uid="{00000000-0005-0000-0000-000015640000}"/>
    <cellStyle name="Input 8 6 3 2 2" xfId="13341" xr:uid="{00000000-0005-0000-0000-000016640000}"/>
    <cellStyle name="Input 8 6 3 2 2 2" xfId="26640" xr:uid="{00000000-0005-0000-0000-000017640000}"/>
    <cellStyle name="Input 8 6 3 2 2 3" xfId="26639" xr:uid="{00000000-0005-0000-0000-000018640000}"/>
    <cellStyle name="Input 8 6 3 2 2 4" xfId="52846" xr:uid="{00000000-0005-0000-0000-000019640000}"/>
    <cellStyle name="Input 8 6 3 2 3" xfId="26641" xr:uid="{00000000-0005-0000-0000-00001A640000}"/>
    <cellStyle name="Input 8 6 3 2 4" xfId="26638" xr:uid="{00000000-0005-0000-0000-00001B640000}"/>
    <cellStyle name="Input 8 6 3 2 5" xfId="45878" xr:uid="{00000000-0005-0000-0000-00001C640000}"/>
    <cellStyle name="Input 8 6 3 2 6" xfId="58442" xr:uid="{00000000-0005-0000-0000-00001D640000}"/>
    <cellStyle name="Input 8 6 3 3" xfId="8107" xr:uid="{00000000-0005-0000-0000-00001E640000}"/>
    <cellStyle name="Input 8 6 3 3 2" xfId="15083" xr:uid="{00000000-0005-0000-0000-00001F640000}"/>
    <cellStyle name="Input 8 6 3 3 2 2" xfId="26644" xr:uid="{00000000-0005-0000-0000-000020640000}"/>
    <cellStyle name="Input 8 6 3 3 2 3" xfId="26643" xr:uid="{00000000-0005-0000-0000-000021640000}"/>
    <cellStyle name="Input 8 6 3 3 2 4" xfId="54588" xr:uid="{00000000-0005-0000-0000-000022640000}"/>
    <cellStyle name="Input 8 6 3 3 3" xfId="26645" xr:uid="{00000000-0005-0000-0000-000023640000}"/>
    <cellStyle name="Input 8 6 3 3 4" xfId="26642" xr:uid="{00000000-0005-0000-0000-000024640000}"/>
    <cellStyle name="Input 8 6 3 3 5" xfId="47620" xr:uid="{00000000-0005-0000-0000-000025640000}"/>
    <cellStyle name="Input 8 6 3 3 6" xfId="60184" xr:uid="{00000000-0005-0000-0000-000026640000}"/>
    <cellStyle name="Input 8 6 3 4" xfId="10728" xr:uid="{00000000-0005-0000-0000-000027640000}"/>
    <cellStyle name="Input 8 6 3 4 2" xfId="26647" xr:uid="{00000000-0005-0000-0000-000028640000}"/>
    <cellStyle name="Input 8 6 3 4 3" xfId="26646" xr:uid="{00000000-0005-0000-0000-000029640000}"/>
    <cellStyle name="Input 8 6 3 4 4" xfId="50233" xr:uid="{00000000-0005-0000-0000-00002A640000}"/>
    <cellStyle name="Input 8 6 3 5" xfId="26637" xr:uid="{00000000-0005-0000-0000-00002B640000}"/>
    <cellStyle name="Input 8 6 3 6" xfId="18703" xr:uid="{00000000-0005-0000-0000-00002C640000}"/>
    <cellStyle name="Input 8 6 4" xfId="4618" xr:uid="{00000000-0005-0000-0000-00002D640000}"/>
    <cellStyle name="Input 8 6 4 2" xfId="7234" xr:uid="{00000000-0005-0000-0000-00002E640000}"/>
    <cellStyle name="Input 8 6 4 2 2" xfId="14212" xr:uid="{00000000-0005-0000-0000-00002F640000}"/>
    <cellStyle name="Input 8 6 4 2 2 2" xfId="26651" xr:uid="{00000000-0005-0000-0000-000030640000}"/>
    <cellStyle name="Input 8 6 4 2 2 3" xfId="26650" xr:uid="{00000000-0005-0000-0000-000031640000}"/>
    <cellStyle name="Input 8 6 4 2 2 4" xfId="53717" xr:uid="{00000000-0005-0000-0000-000032640000}"/>
    <cellStyle name="Input 8 6 4 2 3" xfId="26652" xr:uid="{00000000-0005-0000-0000-000033640000}"/>
    <cellStyle name="Input 8 6 4 2 4" xfId="26649" xr:uid="{00000000-0005-0000-0000-000034640000}"/>
    <cellStyle name="Input 8 6 4 2 5" xfId="46749" xr:uid="{00000000-0005-0000-0000-000035640000}"/>
    <cellStyle name="Input 8 6 4 2 6" xfId="59313" xr:uid="{00000000-0005-0000-0000-000036640000}"/>
    <cellStyle name="Input 8 6 4 3" xfId="8985" xr:uid="{00000000-0005-0000-0000-000037640000}"/>
    <cellStyle name="Input 8 6 4 3 2" xfId="15954" xr:uid="{00000000-0005-0000-0000-000038640000}"/>
    <cellStyle name="Input 8 6 4 3 2 2" xfId="26655" xr:uid="{00000000-0005-0000-0000-000039640000}"/>
    <cellStyle name="Input 8 6 4 3 2 3" xfId="26654" xr:uid="{00000000-0005-0000-0000-00003A640000}"/>
    <cellStyle name="Input 8 6 4 3 2 4" xfId="55459" xr:uid="{00000000-0005-0000-0000-00003B640000}"/>
    <cellStyle name="Input 8 6 4 3 3" xfId="26656" xr:uid="{00000000-0005-0000-0000-00003C640000}"/>
    <cellStyle name="Input 8 6 4 3 4" xfId="26653" xr:uid="{00000000-0005-0000-0000-00003D640000}"/>
    <cellStyle name="Input 8 6 4 3 5" xfId="48491" xr:uid="{00000000-0005-0000-0000-00003E640000}"/>
    <cellStyle name="Input 8 6 4 3 6" xfId="61055" xr:uid="{00000000-0005-0000-0000-00003F640000}"/>
    <cellStyle name="Input 8 6 4 4" xfId="11599" xr:uid="{00000000-0005-0000-0000-000040640000}"/>
    <cellStyle name="Input 8 6 4 4 2" xfId="26658" xr:uid="{00000000-0005-0000-0000-000041640000}"/>
    <cellStyle name="Input 8 6 4 4 3" xfId="26657" xr:uid="{00000000-0005-0000-0000-000042640000}"/>
    <cellStyle name="Input 8 6 4 4 4" xfId="51104" xr:uid="{00000000-0005-0000-0000-000043640000}"/>
    <cellStyle name="Input 8 6 4 5" xfId="26659" xr:uid="{00000000-0005-0000-0000-000044640000}"/>
    <cellStyle name="Input 8 6 4 6" xfId="26648" xr:uid="{00000000-0005-0000-0000-000045640000}"/>
    <cellStyle name="Input 8 6 4 7" xfId="44136" xr:uid="{00000000-0005-0000-0000-000046640000}"/>
    <cellStyle name="Input 8 6 4 8" xfId="56700" xr:uid="{00000000-0005-0000-0000-000047640000}"/>
    <cellStyle name="Input 8 6 5" xfId="5489" xr:uid="{00000000-0005-0000-0000-000048640000}"/>
    <cellStyle name="Input 8 6 5 2" xfId="12470" xr:uid="{00000000-0005-0000-0000-000049640000}"/>
    <cellStyle name="Input 8 6 5 2 2" xfId="26662" xr:uid="{00000000-0005-0000-0000-00004A640000}"/>
    <cellStyle name="Input 8 6 5 2 3" xfId="26661" xr:uid="{00000000-0005-0000-0000-00004B640000}"/>
    <cellStyle name="Input 8 6 5 2 4" xfId="51975" xr:uid="{00000000-0005-0000-0000-00004C640000}"/>
    <cellStyle name="Input 8 6 5 3" xfId="26663" xr:uid="{00000000-0005-0000-0000-00004D640000}"/>
    <cellStyle name="Input 8 6 5 4" xfId="26660" xr:uid="{00000000-0005-0000-0000-00004E640000}"/>
    <cellStyle name="Input 8 6 5 5" xfId="45007" xr:uid="{00000000-0005-0000-0000-00004F640000}"/>
    <cellStyle name="Input 8 6 5 6" xfId="57571" xr:uid="{00000000-0005-0000-0000-000050640000}"/>
    <cellStyle name="Input 8 6 6" xfId="9856" xr:uid="{00000000-0005-0000-0000-000051640000}"/>
    <cellStyle name="Input 8 6 6 2" xfId="26665" xr:uid="{00000000-0005-0000-0000-000052640000}"/>
    <cellStyle name="Input 8 6 6 3" xfId="26664" xr:uid="{00000000-0005-0000-0000-000053640000}"/>
    <cellStyle name="Input 8 6 6 4" xfId="49362" xr:uid="{00000000-0005-0000-0000-000054640000}"/>
    <cellStyle name="Input 8 6 7" xfId="26606" xr:uid="{00000000-0005-0000-0000-000055640000}"/>
    <cellStyle name="Input 8 6 8" xfId="16835" xr:uid="{00000000-0005-0000-0000-000056640000}"/>
    <cellStyle name="Input 8 7" xfId="2141" xr:uid="{00000000-0005-0000-0000-000057640000}"/>
    <cellStyle name="Input 8 7 2" xfId="3742" xr:uid="{00000000-0005-0000-0000-000058640000}"/>
    <cellStyle name="Input 8 7 2 2" xfId="6365" xr:uid="{00000000-0005-0000-0000-000059640000}"/>
    <cellStyle name="Input 8 7 2 2 2" xfId="13343" xr:uid="{00000000-0005-0000-0000-00005A640000}"/>
    <cellStyle name="Input 8 7 2 2 2 2" xfId="26670" xr:uid="{00000000-0005-0000-0000-00005B640000}"/>
    <cellStyle name="Input 8 7 2 2 2 3" xfId="26669" xr:uid="{00000000-0005-0000-0000-00005C640000}"/>
    <cellStyle name="Input 8 7 2 2 2 4" xfId="52848" xr:uid="{00000000-0005-0000-0000-00005D640000}"/>
    <cellStyle name="Input 8 7 2 2 3" xfId="26671" xr:uid="{00000000-0005-0000-0000-00005E640000}"/>
    <cellStyle name="Input 8 7 2 2 4" xfId="26668" xr:uid="{00000000-0005-0000-0000-00005F640000}"/>
    <cellStyle name="Input 8 7 2 2 5" xfId="45880" xr:uid="{00000000-0005-0000-0000-000060640000}"/>
    <cellStyle name="Input 8 7 2 2 6" xfId="58444" xr:uid="{00000000-0005-0000-0000-000061640000}"/>
    <cellStyle name="Input 8 7 2 3" xfId="8109" xr:uid="{00000000-0005-0000-0000-000062640000}"/>
    <cellStyle name="Input 8 7 2 3 2" xfId="15085" xr:uid="{00000000-0005-0000-0000-000063640000}"/>
    <cellStyle name="Input 8 7 2 3 2 2" xfId="26674" xr:uid="{00000000-0005-0000-0000-000064640000}"/>
    <cellStyle name="Input 8 7 2 3 2 3" xfId="26673" xr:uid="{00000000-0005-0000-0000-000065640000}"/>
    <cellStyle name="Input 8 7 2 3 2 4" xfId="54590" xr:uid="{00000000-0005-0000-0000-000066640000}"/>
    <cellStyle name="Input 8 7 2 3 3" xfId="26675" xr:uid="{00000000-0005-0000-0000-000067640000}"/>
    <cellStyle name="Input 8 7 2 3 4" xfId="26672" xr:uid="{00000000-0005-0000-0000-000068640000}"/>
    <cellStyle name="Input 8 7 2 3 5" xfId="47622" xr:uid="{00000000-0005-0000-0000-000069640000}"/>
    <cellStyle name="Input 8 7 2 3 6" xfId="60186" xr:uid="{00000000-0005-0000-0000-00006A640000}"/>
    <cellStyle name="Input 8 7 2 4" xfId="10730" xr:uid="{00000000-0005-0000-0000-00006B640000}"/>
    <cellStyle name="Input 8 7 2 4 2" xfId="26677" xr:uid="{00000000-0005-0000-0000-00006C640000}"/>
    <cellStyle name="Input 8 7 2 4 3" xfId="26676" xr:uid="{00000000-0005-0000-0000-00006D640000}"/>
    <cellStyle name="Input 8 7 2 4 4" xfId="50235" xr:uid="{00000000-0005-0000-0000-00006E640000}"/>
    <cellStyle name="Input 8 7 2 5" xfId="26667" xr:uid="{00000000-0005-0000-0000-00006F640000}"/>
    <cellStyle name="Input 8 7 2 6" xfId="19051" xr:uid="{00000000-0005-0000-0000-000070640000}"/>
    <cellStyle name="Input 8 7 3" xfId="4620" xr:uid="{00000000-0005-0000-0000-000071640000}"/>
    <cellStyle name="Input 8 7 3 2" xfId="7236" xr:uid="{00000000-0005-0000-0000-000072640000}"/>
    <cellStyle name="Input 8 7 3 2 2" xfId="14214" xr:uid="{00000000-0005-0000-0000-000073640000}"/>
    <cellStyle name="Input 8 7 3 2 2 2" xfId="26681" xr:uid="{00000000-0005-0000-0000-000074640000}"/>
    <cellStyle name="Input 8 7 3 2 2 3" xfId="26680" xr:uid="{00000000-0005-0000-0000-000075640000}"/>
    <cellStyle name="Input 8 7 3 2 2 4" xfId="53719" xr:uid="{00000000-0005-0000-0000-000076640000}"/>
    <cellStyle name="Input 8 7 3 2 3" xfId="26682" xr:uid="{00000000-0005-0000-0000-000077640000}"/>
    <cellStyle name="Input 8 7 3 2 4" xfId="26679" xr:uid="{00000000-0005-0000-0000-000078640000}"/>
    <cellStyle name="Input 8 7 3 2 5" xfId="46751" xr:uid="{00000000-0005-0000-0000-000079640000}"/>
    <cellStyle name="Input 8 7 3 2 6" xfId="59315" xr:uid="{00000000-0005-0000-0000-00007A640000}"/>
    <cellStyle name="Input 8 7 3 3" xfId="8987" xr:uid="{00000000-0005-0000-0000-00007B640000}"/>
    <cellStyle name="Input 8 7 3 3 2" xfId="15956" xr:uid="{00000000-0005-0000-0000-00007C640000}"/>
    <cellStyle name="Input 8 7 3 3 2 2" xfId="26685" xr:uid="{00000000-0005-0000-0000-00007D640000}"/>
    <cellStyle name="Input 8 7 3 3 2 3" xfId="26684" xr:uid="{00000000-0005-0000-0000-00007E640000}"/>
    <cellStyle name="Input 8 7 3 3 2 4" xfId="55461" xr:uid="{00000000-0005-0000-0000-00007F640000}"/>
    <cellStyle name="Input 8 7 3 3 3" xfId="26686" xr:uid="{00000000-0005-0000-0000-000080640000}"/>
    <cellStyle name="Input 8 7 3 3 4" xfId="26683" xr:uid="{00000000-0005-0000-0000-000081640000}"/>
    <cellStyle name="Input 8 7 3 3 5" xfId="48493" xr:uid="{00000000-0005-0000-0000-000082640000}"/>
    <cellStyle name="Input 8 7 3 3 6" xfId="61057" xr:uid="{00000000-0005-0000-0000-000083640000}"/>
    <cellStyle name="Input 8 7 3 4" xfId="11601" xr:uid="{00000000-0005-0000-0000-000084640000}"/>
    <cellStyle name="Input 8 7 3 4 2" xfId="26688" xr:uid="{00000000-0005-0000-0000-000085640000}"/>
    <cellStyle name="Input 8 7 3 4 3" xfId="26687" xr:uid="{00000000-0005-0000-0000-000086640000}"/>
    <cellStyle name="Input 8 7 3 4 4" xfId="51106" xr:uid="{00000000-0005-0000-0000-000087640000}"/>
    <cellStyle name="Input 8 7 3 5" xfId="26689" xr:uid="{00000000-0005-0000-0000-000088640000}"/>
    <cellStyle name="Input 8 7 3 6" xfId="26678" xr:uid="{00000000-0005-0000-0000-000089640000}"/>
    <cellStyle name="Input 8 7 3 7" xfId="44138" xr:uid="{00000000-0005-0000-0000-00008A640000}"/>
    <cellStyle name="Input 8 7 3 8" xfId="56702" xr:uid="{00000000-0005-0000-0000-00008B640000}"/>
    <cellStyle name="Input 8 7 4" xfId="5491" xr:uid="{00000000-0005-0000-0000-00008C640000}"/>
    <cellStyle name="Input 8 7 4 2" xfId="12472" xr:uid="{00000000-0005-0000-0000-00008D640000}"/>
    <cellStyle name="Input 8 7 4 2 2" xfId="26692" xr:uid="{00000000-0005-0000-0000-00008E640000}"/>
    <cellStyle name="Input 8 7 4 2 3" xfId="26691" xr:uid="{00000000-0005-0000-0000-00008F640000}"/>
    <cellStyle name="Input 8 7 4 2 4" xfId="51977" xr:uid="{00000000-0005-0000-0000-000090640000}"/>
    <cellStyle name="Input 8 7 4 3" xfId="26693" xr:uid="{00000000-0005-0000-0000-000091640000}"/>
    <cellStyle name="Input 8 7 4 4" xfId="26690" xr:uid="{00000000-0005-0000-0000-000092640000}"/>
    <cellStyle name="Input 8 7 4 5" xfId="45009" xr:uid="{00000000-0005-0000-0000-000093640000}"/>
    <cellStyle name="Input 8 7 4 6" xfId="57573" xr:uid="{00000000-0005-0000-0000-000094640000}"/>
    <cellStyle name="Input 8 7 5" xfId="9858" xr:uid="{00000000-0005-0000-0000-000095640000}"/>
    <cellStyle name="Input 8 7 5 2" xfId="26695" xr:uid="{00000000-0005-0000-0000-000096640000}"/>
    <cellStyle name="Input 8 7 5 3" xfId="26694" xr:uid="{00000000-0005-0000-0000-000097640000}"/>
    <cellStyle name="Input 8 7 5 4" xfId="49364" xr:uid="{00000000-0005-0000-0000-000098640000}"/>
    <cellStyle name="Input 8 7 6" xfId="26666" xr:uid="{00000000-0005-0000-0000-000099640000}"/>
    <cellStyle name="Input 8 7 7" xfId="16837" xr:uid="{00000000-0005-0000-0000-00009A640000}"/>
    <cellStyle name="Input 8 8" xfId="2142" xr:uid="{00000000-0005-0000-0000-00009B640000}"/>
    <cellStyle name="Input 8 8 2" xfId="3743" xr:uid="{00000000-0005-0000-0000-00009C640000}"/>
    <cellStyle name="Input 8 8 2 2" xfId="6366" xr:uid="{00000000-0005-0000-0000-00009D640000}"/>
    <cellStyle name="Input 8 8 2 2 2" xfId="13344" xr:uid="{00000000-0005-0000-0000-00009E640000}"/>
    <cellStyle name="Input 8 8 2 2 2 2" xfId="26700" xr:uid="{00000000-0005-0000-0000-00009F640000}"/>
    <cellStyle name="Input 8 8 2 2 2 3" xfId="26699" xr:uid="{00000000-0005-0000-0000-0000A0640000}"/>
    <cellStyle name="Input 8 8 2 2 2 4" xfId="52849" xr:uid="{00000000-0005-0000-0000-0000A1640000}"/>
    <cellStyle name="Input 8 8 2 2 3" xfId="26701" xr:uid="{00000000-0005-0000-0000-0000A2640000}"/>
    <cellStyle name="Input 8 8 2 2 4" xfId="26698" xr:uid="{00000000-0005-0000-0000-0000A3640000}"/>
    <cellStyle name="Input 8 8 2 2 5" xfId="45881" xr:uid="{00000000-0005-0000-0000-0000A4640000}"/>
    <cellStyle name="Input 8 8 2 2 6" xfId="58445" xr:uid="{00000000-0005-0000-0000-0000A5640000}"/>
    <cellStyle name="Input 8 8 2 3" xfId="8110" xr:uid="{00000000-0005-0000-0000-0000A6640000}"/>
    <cellStyle name="Input 8 8 2 3 2" xfId="15086" xr:uid="{00000000-0005-0000-0000-0000A7640000}"/>
    <cellStyle name="Input 8 8 2 3 2 2" xfId="26704" xr:uid="{00000000-0005-0000-0000-0000A8640000}"/>
    <cellStyle name="Input 8 8 2 3 2 3" xfId="26703" xr:uid="{00000000-0005-0000-0000-0000A9640000}"/>
    <cellStyle name="Input 8 8 2 3 2 4" xfId="54591" xr:uid="{00000000-0005-0000-0000-0000AA640000}"/>
    <cellStyle name="Input 8 8 2 3 3" xfId="26705" xr:uid="{00000000-0005-0000-0000-0000AB640000}"/>
    <cellStyle name="Input 8 8 2 3 4" xfId="26702" xr:uid="{00000000-0005-0000-0000-0000AC640000}"/>
    <cellStyle name="Input 8 8 2 3 5" xfId="47623" xr:uid="{00000000-0005-0000-0000-0000AD640000}"/>
    <cellStyle name="Input 8 8 2 3 6" xfId="60187" xr:uid="{00000000-0005-0000-0000-0000AE640000}"/>
    <cellStyle name="Input 8 8 2 4" xfId="10731" xr:uid="{00000000-0005-0000-0000-0000AF640000}"/>
    <cellStyle name="Input 8 8 2 4 2" xfId="26707" xr:uid="{00000000-0005-0000-0000-0000B0640000}"/>
    <cellStyle name="Input 8 8 2 4 3" xfId="26706" xr:uid="{00000000-0005-0000-0000-0000B1640000}"/>
    <cellStyle name="Input 8 8 2 4 4" xfId="50236" xr:uid="{00000000-0005-0000-0000-0000B2640000}"/>
    <cellStyle name="Input 8 8 2 5" xfId="26697" xr:uid="{00000000-0005-0000-0000-0000B3640000}"/>
    <cellStyle name="Input 8 8 2 6" xfId="19052" xr:uid="{00000000-0005-0000-0000-0000B4640000}"/>
    <cellStyle name="Input 8 8 3" xfId="4621" xr:uid="{00000000-0005-0000-0000-0000B5640000}"/>
    <cellStyle name="Input 8 8 3 2" xfId="7237" xr:uid="{00000000-0005-0000-0000-0000B6640000}"/>
    <cellStyle name="Input 8 8 3 2 2" xfId="14215" xr:uid="{00000000-0005-0000-0000-0000B7640000}"/>
    <cellStyle name="Input 8 8 3 2 2 2" xfId="26711" xr:uid="{00000000-0005-0000-0000-0000B8640000}"/>
    <cellStyle name="Input 8 8 3 2 2 3" xfId="26710" xr:uid="{00000000-0005-0000-0000-0000B9640000}"/>
    <cellStyle name="Input 8 8 3 2 2 4" xfId="53720" xr:uid="{00000000-0005-0000-0000-0000BA640000}"/>
    <cellStyle name="Input 8 8 3 2 3" xfId="26712" xr:uid="{00000000-0005-0000-0000-0000BB640000}"/>
    <cellStyle name="Input 8 8 3 2 4" xfId="26709" xr:uid="{00000000-0005-0000-0000-0000BC640000}"/>
    <cellStyle name="Input 8 8 3 2 5" xfId="46752" xr:uid="{00000000-0005-0000-0000-0000BD640000}"/>
    <cellStyle name="Input 8 8 3 2 6" xfId="59316" xr:uid="{00000000-0005-0000-0000-0000BE640000}"/>
    <cellStyle name="Input 8 8 3 3" xfId="8988" xr:uid="{00000000-0005-0000-0000-0000BF640000}"/>
    <cellStyle name="Input 8 8 3 3 2" xfId="15957" xr:uid="{00000000-0005-0000-0000-0000C0640000}"/>
    <cellStyle name="Input 8 8 3 3 2 2" xfId="26715" xr:uid="{00000000-0005-0000-0000-0000C1640000}"/>
    <cellStyle name="Input 8 8 3 3 2 3" xfId="26714" xr:uid="{00000000-0005-0000-0000-0000C2640000}"/>
    <cellStyle name="Input 8 8 3 3 2 4" xfId="55462" xr:uid="{00000000-0005-0000-0000-0000C3640000}"/>
    <cellStyle name="Input 8 8 3 3 3" xfId="26716" xr:uid="{00000000-0005-0000-0000-0000C4640000}"/>
    <cellStyle name="Input 8 8 3 3 4" xfId="26713" xr:uid="{00000000-0005-0000-0000-0000C5640000}"/>
    <cellStyle name="Input 8 8 3 3 5" xfId="48494" xr:uid="{00000000-0005-0000-0000-0000C6640000}"/>
    <cellStyle name="Input 8 8 3 3 6" xfId="61058" xr:uid="{00000000-0005-0000-0000-0000C7640000}"/>
    <cellStyle name="Input 8 8 3 4" xfId="11602" xr:uid="{00000000-0005-0000-0000-0000C8640000}"/>
    <cellStyle name="Input 8 8 3 4 2" xfId="26718" xr:uid="{00000000-0005-0000-0000-0000C9640000}"/>
    <cellStyle name="Input 8 8 3 4 3" xfId="26717" xr:uid="{00000000-0005-0000-0000-0000CA640000}"/>
    <cellStyle name="Input 8 8 3 4 4" xfId="51107" xr:uid="{00000000-0005-0000-0000-0000CB640000}"/>
    <cellStyle name="Input 8 8 3 5" xfId="26719" xr:uid="{00000000-0005-0000-0000-0000CC640000}"/>
    <cellStyle name="Input 8 8 3 6" xfId="26708" xr:uid="{00000000-0005-0000-0000-0000CD640000}"/>
    <cellStyle name="Input 8 8 3 7" xfId="44139" xr:uid="{00000000-0005-0000-0000-0000CE640000}"/>
    <cellStyle name="Input 8 8 3 8" xfId="56703" xr:uid="{00000000-0005-0000-0000-0000CF640000}"/>
    <cellStyle name="Input 8 8 4" xfId="5492" xr:uid="{00000000-0005-0000-0000-0000D0640000}"/>
    <cellStyle name="Input 8 8 4 2" xfId="12473" xr:uid="{00000000-0005-0000-0000-0000D1640000}"/>
    <cellStyle name="Input 8 8 4 2 2" xfId="26722" xr:uid="{00000000-0005-0000-0000-0000D2640000}"/>
    <cellStyle name="Input 8 8 4 2 3" xfId="26721" xr:uid="{00000000-0005-0000-0000-0000D3640000}"/>
    <cellStyle name="Input 8 8 4 2 4" xfId="51978" xr:uid="{00000000-0005-0000-0000-0000D4640000}"/>
    <cellStyle name="Input 8 8 4 3" xfId="26723" xr:uid="{00000000-0005-0000-0000-0000D5640000}"/>
    <cellStyle name="Input 8 8 4 4" xfId="26720" xr:uid="{00000000-0005-0000-0000-0000D6640000}"/>
    <cellStyle name="Input 8 8 4 5" xfId="45010" xr:uid="{00000000-0005-0000-0000-0000D7640000}"/>
    <cellStyle name="Input 8 8 4 6" xfId="57574" xr:uid="{00000000-0005-0000-0000-0000D8640000}"/>
    <cellStyle name="Input 8 8 5" xfId="9859" xr:uid="{00000000-0005-0000-0000-0000D9640000}"/>
    <cellStyle name="Input 8 8 5 2" xfId="26725" xr:uid="{00000000-0005-0000-0000-0000DA640000}"/>
    <cellStyle name="Input 8 8 5 3" xfId="26724" xr:uid="{00000000-0005-0000-0000-0000DB640000}"/>
    <cellStyle name="Input 8 8 5 4" xfId="49365" xr:uid="{00000000-0005-0000-0000-0000DC640000}"/>
    <cellStyle name="Input 8 8 6" xfId="26696" xr:uid="{00000000-0005-0000-0000-0000DD640000}"/>
    <cellStyle name="Input 8 8 7" xfId="16838" xr:uid="{00000000-0005-0000-0000-0000DE640000}"/>
    <cellStyle name="Input 8 9" xfId="2143" xr:uid="{00000000-0005-0000-0000-0000DF640000}"/>
    <cellStyle name="Input 8 9 2" xfId="3744" xr:uid="{00000000-0005-0000-0000-0000E0640000}"/>
    <cellStyle name="Input 8 9 2 2" xfId="6367" xr:uid="{00000000-0005-0000-0000-0000E1640000}"/>
    <cellStyle name="Input 8 9 2 2 2" xfId="13345" xr:uid="{00000000-0005-0000-0000-0000E2640000}"/>
    <cellStyle name="Input 8 9 2 2 2 2" xfId="26730" xr:uid="{00000000-0005-0000-0000-0000E3640000}"/>
    <cellStyle name="Input 8 9 2 2 2 3" xfId="26729" xr:uid="{00000000-0005-0000-0000-0000E4640000}"/>
    <cellStyle name="Input 8 9 2 2 2 4" xfId="52850" xr:uid="{00000000-0005-0000-0000-0000E5640000}"/>
    <cellStyle name="Input 8 9 2 2 3" xfId="26731" xr:uid="{00000000-0005-0000-0000-0000E6640000}"/>
    <cellStyle name="Input 8 9 2 2 4" xfId="26728" xr:uid="{00000000-0005-0000-0000-0000E7640000}"/>
    <cellStyle name="Input 8 9 2 2 5" xfId="45882" xr:uid="{00000000-0005-0000-0000-0000E8640000}"/>
    <cellStyle name="Input 8 9 2 2 6" xfId="58446" xr:uid="{00000000-0005-0000-0000-0000E9640000}"/>
    <cellStyle name="Input 8 9 2 3" xfId="8111" xr:uid="{00000000-0005-0000-0000-0000EA640000}"/>
    <cellStyle name="Input 8 9 2 3 2" xfId="15087" xr:uid="{00000000-0005-0000-0000-0000EB640000}"/>
    <cellStyle name="Input 8 9 2 3 2 2" xfId="26734" xr:uid="{00000000-0005-0000-0000-0000EC640000}"/>
    <cellStyle name="Input 8 9 2 3 2 3" xfId="26733" xr:uid="{00000000-0005-0000-0000-0000ED640000}"/>
    <cellStyle name="Input 8 9 2 3 2 4" xfId="54592" xr:uid="{00000000-0005-0000-0000-0000EE640000}"/>
    <cellStyle name="Input 8 9 2 3 3" xfId="26735" xr:uid="{00000000-0005-0000-0000-0000EF640000}"/>
    <cellStyle name="Input 8 9 2 3 4" xfId="26732" xr:uid="{00000000-0005-0000-0000-0000F0640000}"/>
    <cellStyle name="Input 8 9 2 3 5" xfId="47624" xr:uid="{00000000-0005-0000-0000-0000F1640000}"/>
    <cellStyle name="Input 8 9 2 3 6" xfId="60188" xr:uid="{00000000-0005-0000-0000-0000F2640000}"/>
    <cellStyle name="Input 8 9 2 4" xfId="10732" xr:uid="{00000000-0005-0000-0000-0000F3640000}"/>
    <cellStyle name="Input 8 9 2 4 2" xfId="26737" xr:uid="{00000000-0005-0000-0000-0000F4640000}"/>
    <cellStyle name="Input 8 9 2 4 3" xfId="26736" xr:uid="{00000000-0005-0000-0000-0000F5640000}"/>
    <cellStyle name="Input 8 9 2 4 4" xfId="50237" xr:uid="{00000000-0005-0000-0000-0000F6640000}"/>
    <cellStyle name="Input 8 9 2 5" xfId="26727" xr:uid="{00000000-0005-0000-0000-0000F7640000}"/>
    <cellStyle name="Input 8 9 2 6" xfId="18708" xr:uid="{00000000-0005-0000-0000-0000F8640000}"/>
    <cellStyle name="Input 8 9 3" xfId="4622" xr:uid="{00000000-0005-0000-0000-0000F9640000}"/>
    <cellStyle name="Input 8 9 3 2" xfId="7238" xr:uid="{00000000-0005-0000-0000-0000FA640000}"/>
    <cellStyle name="Input 8 9 3 2 2" xfId="14216" xr:uid="{00000000-0005-0000-0000-0000FB640000}"/>
    <cellStyle name="Input 8 9 3 2 2 2" xfId="26741" xr:uid="{00000000-0005-0000-0000-0000FC640000}"/>
    <cellStyle name="Input 8 9 3 2 2 3" xfId="26740" xr:uid="{00000000-0005-0000-0000-0000FD640000}"/>
    <cellStyle name="Input 8 9 3 2 2 4" xfId="53721" xr:uid="{00000000-0005-0000-0000-0000FE640000}"/>
    <cellStyle name="Input 8 9 3 2 3" xfId="26742" xr:uid="{00000000-0005-0000-0000-0000FF640000}"/>
    <cellStyle name="Input 8 9 3 2 4" xfId="26739" xr:uid="{00000000-0005-0000-0000-000000650000}"/>
    <cellStyle name="Input 8 9 3 2 5" xfId="46753" xr:uid="{00000000-0005-0000-0000-000001650000}"/>
    <cellStyle name="Input 8 9 3 2 6" xfId="59317" xr:uid="{00000000-0005-0000-0000-000002650000}"/>
    <cellStyle name="Input 8 9 3 3" xfId="8989" xr:uid="{00000000-0005-0000-0000-000003650000}"/>
    <cellStyle name="Input 8 9 3 3 2" xfId="15958" xr:uid="{00000000-0005-0000-0000-000004650000}"/>
    <cellStyle name="Input 8 9 3 3 2 2" xfId="26745" xr:uid="{00000000-0005-0000-0000-000005650000}"/>
    <cellStyle name="Input 8 9 3 3 2 3" xfId="26744" xr:uid="{00000000-0005-0000-0000-000006650000}"/>
    <cellStyle name="Input 8 9 3 3 2 4" xfId="55463" xr:uid="{00000000-0005-0000-0000-000007650000}"/>
    <cellStyle name="Input 8 9 3 3 3" xfId="26746" xr:uid="{00000000-0005-0000-0000-000008650000}"/>
    <cellStyle name="Input 8 9 3 3 4" xfId="26743" xr:uid="{00000000-0005-0000-0000-000009650000}"/>
    <cellStyle name="Input 8 9 3 3 5" xfId="48495" xr:uid="{00000000-0005-0000-0000-00000A650000}"/>
    <cellStyle name="Input 8 9 3 3 6" xfId="61059" xr:uid="{00000000-0005-0000-0000-00000B650000}"/>
    <cellStyle name="Input 8 9 3 4" xfId="11603" xr:uid="{00000000-0005-0000-0000-00000C650000}"/>
    <cellStyle name="Input 8 9 3 4 2" xfId="26748" xr:uid="{00000000-0005-0000-0000-00000D650000}"/>
    <cellStyle name="Input 8 9 3 4 3" xfId="26747" xr:uid="{00000000-0005-0000-0000-00000E650000}"/>
    <cellStyle name="Input 8 9 3 4 4" xfId="51108" xr:uid="{00000000-0005-0000-0000-00000F650000}"/>
    <cellStyle name="Input 8 9 3 5" xfId="26749" xr:uid="{00000000-0005-0000-0000-000010650000}"/>
    <cellStyle name="Input 8 9 3 6" xfId="26738" xr:uid="{00000000-0005-0000-0000-000011650000}"/>
    <cellStyle name="Input 8 9 3 7" xfId="44140" xr:uid="{00000000-0005-0000-0000-000012650000}"/>
    <cellStyle name="Input 8 9 3 8" xfId="56704" xr:uid="{00000000-0005-0000-0000-000013650000}"/>
    <cellStyle name="Input 8 9 4" xfId="5493" xr:uid="{00000000-0005-0000-0000-000014650000}"/>
    <cellStyle name="Input 8 9 4 2" xfId="12474" xr:uid="{00000000-0005-0000-0000-000015650000}"/>
    <cellStyle name="Input 8 9 4 2 2" xfId="26752" xr:uid="{00000000-0005-0000-0000-000016650000}"/>
    <cellStyle name="Input 8 9 4 2 3" xfId="26751" xr:uid="{00000000-0005-0000-0000-000017650000}"/>
    <cellStyle name="Input 8 9 4 2 4" xfId="51979" xr:uid="{00000000-0005-0000-0000-000018650000}"/>
    <cellStyle name="Input 8 9 4 3" xfId="26753" xr:uid="{00000000-0005-0000-0000-000019650000}"/>
    <cellStyle name="Input 8 9 4 4" xfId="26750" xr:uid="{00000000-0005-0000-0000-00001A650000}"/>
    <cellStyle name="Input 8 9 4 5" xfId="45011" xr:uid="{00000000-0005-0000-0000-00001B650000}"/>
    <cellStyle name="Input 8 9 4 6" xfId="57575" xr:uid="{00000000-0005-0000-0000-00001C650000}"/>
    <cellStyle name="Input 8 9 5" xfId="9860" xr:uid="{00000000-0005-0000-0000-00001D650000}"/>
    <cellStyle name="Input 8 9 5 2" xfId="26755" xr:uid="{00000000-0005-0000-0000-00001E650000}"/>
    <cellStyle name="Input 8 9 5 3" xfId="26754" xr:uid="{00000000-0005-0000-0000-00001F650000}"/>
    <cellStyle name="Input 8 9 5 4" xfId="49366" xr:uid="{00000000-0005-0000-0000-000020650000}"/>
    <cellStyle name="Input 8 9 6" xfId="26726" xr:uid="{00000000-0005-0000-0000-000021650000}"/>
    <cellStyle name="Input 8 9 7" xfId="16839" xr:uid="{00000000-0005-0000-0000-000022650000}"/>
    <cellStyle name="Input 9" xfId="21805" xr:uid="{00000000-0005-0000-0000-000023650000}"/>
    <cellStyle name="Linked Cell" xfId="18" builtinId="24" customBuiltin="1"/>
    <cellStyle name="Linked Cell 2" xfId="2144" xr:uid="{00000000-0005-0000-0000-000025650000}"/>
    <cellStyle name="Linked Cell 2 2" xfId="2145" xr:uid="{00000000-0005-0000-0000-000026650000}"/>
    <cellStyle name="Linked Cell 2 2 2" xfId="26758" xr:uid="{00000000-0005-0000-0000-000027650000}"/>
    <cellStyle name="Linked Cell 2 3" xfId="2146" xr:uid="{00000000-0005-0000-0000-000028650000}"/>
    <cellStyle name="Linked Cell 2 3 2" xfId="26759" xr:uid="{00000000-0005-0000-0000-000029650000}"/>
    <cellStyle name="Linked Cell 2 4" xfId="2147" xr:uid="{00000000-0005-0000-0000-00002A650000}"/>
    <cellStyle name="Linked Cell 2 4 2" xfId="26760" xr:uid="{00000000-0005-0000-0000-00002B650000}"/>
    <cellStyle name="Linked Cell 2 5" xfId="2148" xr:uid="{00000000-0005-0000-0000-00002C650000}"/>
    <cellStyle name="Linked Cell 2 5 2" xfId="26761" xr:uid="{00000000-0005-0000-0000-00002D650000}"/>
    <cellStyle name="Linked Cell 2 6" xfId="26757" xr:uid="{00000000-0005-0000-0000-00002E650000}"/>
    <cellStyle name="Linked Cell 3" xfId="2149" xr:uid="{00000000-0005-0000-0000-00002F650000}"/>
    <cellStyle name="Linked Cell 3 2" xfId="26762" xr:uid="{00000000-0005-0000-0000-000030650000}"/>
    <cellStyle name="Linked Cell 4" xfId="2150" xr:uid="{00000000-0005-0000-0000-000031650000}"/>
    <cellStyle name="Linked Cell 4 2" xfId="26763" xr:uid="{00000000-0005-0000-0000-000032650000}"/>
    <cellStyle name="Linked Cell 5" xfId="2151" xr:uid="{00000000-0005-0000-0000-000033650000}"/>
    <cellStyle name="Linked Cell 5 2" xfId="26764" xr:uid="{00000000-0005-0000-0000-000034650000}"/>
    <cellStyle name="Linked Cell 6" xfId="2152" xr:uid="{00000000-0005-0000-0000-000035650000}"/>
    <cellStyle name="Linked Cell 6 2" xfId="26765" xr:uid="{00000000-0005-0000-0000-000036650000}"/>
    <cellStyle name="Linked Cell 7" xfId="2153" xr:uid="{00000000-0005-0000-0000-000037650000}"/>
    <cellStyle name="Linked Cell 7 2" xfId="26766" xr:uid="{00000000-0005-0000-0000-000038650000}"/>
    <cellStyle name="Linked Cell 8" xfId="2154" xr:uid="{00000000-0005-0000-0000-000039650000}"/>
    <cellStyle name="Linked Cell 8 2" xfId="26767" xr:uid="{00000000-0005-0000-0000-00003A650000}"/>
    <cellStyle name="Linked Cell 9" xfId="26756" xr:uid="{00000000-0005-0000-0000-00003B650000}"/>
    <cellStyle name="Neutral" xfId="14" builtinId="28" customBuiltin="1"/>
    <cellStyle name="Neutral 10" xfId="52" xr:uid="{00000000-0005-0000-0000-00003D650000}"/>
    <cellStyle name="Neutral 2" xfId="2155" xr:uid="{00000000-0005-0000-0000-00003E650000}"/>
    <cellStyle name="Neutral 2 2" xfId="2156" xr:uid="{00000000-0005-0000-0000-00003F650000}"/>
    <cellStyle name="Neutral 2 2 2" xfId="26770" xr:uid="{00000000-0005-0000-0000-000040650000}"/>
    <cellStyle name="Neutral 2 3" xfId="2157" xr:uid="{00000000-0005-0000-0000-000041650000}"/>
    <cellStyle name="Neutral 2 3 2" xfId="26771" xr:uid="{00000000-0005-0000-0000-000042650000}"/>
    <cellStyle name="Neutral 2 4" xfId="2158" xr:uid="{00000000-0005-0000-0000-000043650000}"/>
    <cellStyle name="Neutral 2 4 2" xfId="26772" xr:uid="{00000000-0005-0000-0000-000044650000}"/>
    <cellStyle name="Neutral 2 5" xfId="2159" xr:uid="{00000000-0005-0000-0000-000045650000}"/>
    <cellStyle name="Neutral 2 5 2" xfId="26773" xr:uid="{00000000-0005-0000-0000-000046650000}"/>
    <cellStyle name="Neutral 2 6" xfId="26769" xr:uid="{00000000-0005-0000-0000-000047650000}"/>
    <cellStyle name="Neutral 3" xfId="2160" xr:uid="{00000000-0005-0000-0000-000048650000}"/>
    <cellStyle name="Neutral 3 2" xfId="26774" xr:uid="{00000000-0005-0000-0000-000049650000}"/>
    <cellStyle name="Neutral 4" xfId="2161" xr:uid="{00000000-0005-0000-0000-00004A650000}"/>
    <cellStyle name="Neutral 4 2" xfId="26775" xr:uid="{00000000-0005-0000-0000-00004B650000}"/>
    <cellStyle name="Neutral 5" xfId="2162" xr:uid="{00000000-0005-0000-0000-00004C650000}"/>
    <cellStyle name="Neutral 5 2" xfId="26776" xr:uid="{00000000-0005-0000-0000-00004D650000}"/>
    <cellStyle name="Neutral 6" xfId="2163" xr:uid="{00000000-0005-0000-0000-00004E650000}"/>
    <cellStyle name="Neutral 6 2" xfId="26777" xr:uid="{00000000-0005-0000-0000-00004F650000}"/>
    <cellStyle name="Neutral 7" xfId="2164" xr:uid="{00000000-0005-0000-0000-000050650000}"/>
    <cellStyle name="Neutral 7 2" xfId="26778" xr:uid="{00000000-0005-0000-0000-000051650000}"/>
    <cellStyle name="Neutral 8" xfId="2165" xr:uid="{00000000-0005-0000-0000-000052650000}"/>
    <cellStyle name="Neutral 8 2" xfId="26779" xr:uid="{00000000-0005-0000-0000-000053650000}"/>
    <cellStyle name="Neutral 9" xfId="26768" xr:uid="{00000000-0005-0000-0000-000054650000}"/>
    <cellStyle name="Normal" xfId="0" builtinId="0"/>
    <cellStyle name="Normal 10" xfId="2166" xr:uid="{00000000-0005-0000-0000-000056650000}"/>
    <cellStyle name="Normal 10 2" xfId="2167" xr:uid="{00000000-0005-0000-0000-000057650000}"/>
    <cellStyle name="Normal 10 2 2" xfId="2168" xr:uid="{00000000-0005-0000-0000-000058650000}"/>
    <cellStyle name="Normal 10 2 2 2" xfId="2169" xr:uid="{00000000-0005-0000-0000-000059650000}"/>
    <cellStyle name="Normal 10 2 2 2 2" xfId="2170" xr:uid="{00000000-0005-0000-0000-00005A650000}"/>
    <cellStyle name="Normal 10 2 2 2 2 2" xfId="26784" xr:uid="{00000000-0005-0000-0000-00005B650000}"/>
    <cellStyle name="Normal 10 2 2 2 3" xfId="26783" xr:uid="{00000000-0005-0000-0000-00005C650000}"/>
    <cellStyle name="Normal 10 2 2 3" xfId="2171" xr:uid="{00000000-0005-0000-0000-00005D650000}"/>
    <cellStyle name="Normal 10 2 2 3 2" xfId="26785" xr:uid="{00000000-0005-0000-0000-00005E650000}"/>
    <cellStyle name="Normal 10 2 2 4" xfId="26782" xr:uid="{00000000-0005-0000-0000-00005F650000}"/>
    <cellStyle name="Normal 10 2 3" xfId="2172" xr:uid="{00000000-0005-0000-0000-000060650000}"/>
    <cellStyle name="Normal 10 2 3 2" xfId="2173" xr:uid="{00000000-0005-0000-0000-000061650000}"/>
    <cellStyle name="Normal 10 2 3 2 2" xfId="26787" xr:uid="{00000000-0005-0000-0000-000062650000}"/>
    <cellStyle name="Normal 10 2 3 3" xfId="26786" xr:uid="{00000000-0005-0000-0000-000063650000}"/>
    <cellStyle name="Normal 10 2 4" xfId="2174" xr:uid="{00000000-0005-0000-0000-000064650000}"/>
    <cellStyle name="Normal 10 2 4 2" xfId="26788" xr:uid="{00000000-0005-0000-0000-000065650000}"/>
    <cellStyle name="Normal 10 2 5" xfId="26781" xr:uid="{00000000-0005-0000-0000-000066650000}"/>
    <cellStyle name="Normal 10 3" xfId="2175" xr:uid="{00000000-0005-0000-0000-000067650000}"/>
    <cellStyle name="Normal 10 3 2" xfId="2176" xr:uid="{00000000-0005-0000-0000-000068650000}"/>
    <cellStyle name="Normal 10 3 2 2" xfId="2177" xr:uid="{00000000-0005-0000-0000-000069650000}"/>
    <cellStyle name="Normal 10 3 2 2 2" xfId="2178" xr:uid="{00000000-0005-0000-0000-00006A650000}"/>
    <cellStyle name="Normal 10 3 2 2 2 2" xfId="26792" xr:uid="{00000000-0005-0000-0000-00006B650000}"/>
    <cellStyle name="Normal 10 3 2 2 3" xfId="26791" xr:uid="{00000000-0005-0000-0000-00006C650000}"/>
    <cellStyle name="Normal 10 3 2 3" xfId="2179" xr:uid="{00000000-0005-0000-0000-00006D650000}"/>
    <cellStyle name="Normal 10 3 2 3 2" xfId="26793" xr:uid="{00000000-0005-0000-0000-00006E650000}"/>
    <cellStyle name="Normal 10 3 2 4" xfId="26790" xr:uid="{00000000-0005-0000-0000-00006F650000}"/>
    <cellStyle name="Normal 10 3 3" xfId="2180" xr:uid="{00000000-0005-0000-0000-000070650000}"/>
    <cellStyle name="Normal 10 3 3 2" xfId="2181" xr:uid="{00000000-0005-0000-0000-000071650000}"/>
    <cellStyle name="Normal 10 3 3 2 2" xfId="26795" xr:uid="{00000000-0005-0000-0000-000072650000}"/>
    <cellStyle name="Normal 10 3 3 3" xfId="26794" xr:uid="{00000000-0005-0000-0000-000073650000}"/>
    <cellStyle name="Normal 10 3 4" xfId="2182" xr:uid="{00000000-0005-0000-0000-000074650000}"/>
    <cellStyle name="Normal 10 3 4 2" xfId="2183" xr:uid="{00000000-0005-0000-0000-000075650000}"/>
    <cellStyle name="Normal 10 3 4 2 2" xfId="2184" xr:uid="{00000000-0005-0000-0000-000076650000}"/>
    <cellStyle name="Normal 10 3 4 2 2 2" xfId="26798" xr:uid="{00000000-0005-0000-0000-000077650000}"/>
    <cellStyle name="Normal 10 3 4 2 3" xfId="26797" xr:uid="{00000000-0005-0000-0000-000078650000}"/>
    <cellStyle name="Normal 10 3 4 3" xfId="2185" xr:uid="{00000000-0005-0000-0000-000079650000}"/>
    <cellStyle name="Normal 10 3 4 3 2" xfId="2186" xr:uid="{00000000-0005-0000-0000-00007A650000}"/>
    <cellStyle name="Normal 10 3 4 3 2 2" xfId="26800" xr:uid="{00000000-0005-0000-0000-00007B650000}"/>
    <cellStyle name="Normal 10 3 4 3 3" xfId="26799" xr:uid="{00000000-0005-0000-0000-00007C650000}"/>
    <cellStyle name="Normal 10 3 4 4" xfId="2187" xr:uid="{00000000-0005-0000-0000-00007D650000}"/>
    <cellStyle name="Normal 10 3 4 4 2" xfId="2188" xr:uid="{00000000-0005-0000-0000-00007E650000}"/>
    <cellStyle name="Normal 10 3 4 4 2 2" xfId="2189" xr:uid="{00000000-0005-0000-0000-00007F650000}"/>
    <cellStyle name="Normal 10 3 4 4 2 2 2" xfId="2190" xr:uid="{00000000-0005-0000-0000-000080650000}"/>
    <cellStyle name="Normal 10 3 4 4 2 2 2 2" xfId="26804" xr:uid="{00000000-0005-0000-0000-000081650000}"/>
    <cellStyle name="Normal 10 3 4 4 2 2 3" xfId="26803" xr:uid="{00000000-0005-0000-0000-000082650000}"/>
    <cellStyle name="Normal 10 3 4 4 2 3" xfId="2191" xr:uid="{00000000-0005-0000-0000-000083650000}"/>
    <cellStyle name="Normal 10 3 4 4 2 3 2" xfId="2192" xr:uid="{00000000-0005-0000-0000-000084650000}"/>
    <cellStyle name="Normal 10 3 4 4 2 3 2 2" xfId="2193" xr:uid="{00000000-0005-0000-0000-000085650000}"/>
    <cellStyle name="Normal 10 3 4 4 2 3 2 2 2" xfId="26807" xr:uid="{00000000-0005-0000-0000-000086650000}"/>
    <cellStyle name="Normal 10 3 4 4 2 3 2 3" xfId="26806" xr:uid="{00000000-0005-0000-0000-000087650000}"/>
    <cellStyle name="Normal 10 3 4 4 2 3 3" xfId="2194" xr:uid="{00000000-0005-0000-0000-000088650000}"/>
    <cellStyle name="Normal 10 3 4 4 2 3 3 2" xfId="26808" xr:uid="{00000000-0005-0000-0000-000089650000}"/>
    <cellStyle name="Normal 10 3 4 4 2 3 4" xfId="26805" xr:uid="{00000000-0005-0000-0000-00008A650000}"/>
    <cellStyle name="Normal 10 3 4 4 2 4" xfId="2195" xr:uid="{00000000-0005-0000-0000-00008B650000}"/>
    <cellStyle name="Normal 10 3 4 4 2 4 2" xfId="2196" xr:uid="{00000000-0005-0000-0000-00008C650000}"/>
    <cellStyle name="Normal 10 3 4 4 2 4 2 2" xfId="2197" xr:uid="{00000000-0005-0000-0000-00008D650000}"/>
    <cellStyle name="Normal 10 3 4 4 2 4 2 2 2" xfId="26811" xr:uid="{00000000-0005-0000-0000-00008E650000}"/>
    <cellStyle name="Normal 10 3 4 4 2 4 2 3" xfId="26810" xr:uid="{00000000-0005-0000-0000-00008F650000}"/>
    <cellStyle name="Normal 10 3 4 4 2 4 3" xfId="2198" xr:uid="{00000000-0005-0000-0000-000090650000}"/>
    <cellStyle name="Normal 10 3 4 4 2 4 3 2" xfId="2199" xr:uid="{00000000-0005-0000-0000-000091650000}"/>
    <cellStyle name="Normal 10 3 4 4 2 4 3 2 2" xfId="26813" xr:uid="{00000000-0005-0000-0000-000092650000}"/>
    <cellStyle name="Normal 10 3 4 4 2 4 3 3" xfId="26812" xr:uid="{00000000-0005-0000-0000-000093650000}"/>
    <cellStyle name="Normal 10 3 4 4 2 4 4" xfId="2200" xr:uid="{00000000-0005-0000-0000-000094650000}"/>
    <cellStyle name="Normal 10 3 4 4 2 4 4 2" xfId="26814" xr:uid="{00000000-0005-0000-0000-000095650000}"/>
    <cellStyle name="Normal 10 3 4 4 2 4 5" xfId="26809" xr:uid="{00000000-0005-0000-0000-000096650000}"/>
    <cellStyle name="Normal 10 3 4 4 2 5" xfId="2201" xr:uid="{00000000-0005-0000-0000-000097650000}"/>
    <cellStyle name="Normal 10 3 4 4 2 5 2" xfId="26815" xr:uid="{00000000-0005-0000-0000-000098650000}"/>
    <cellStyle name="Normal 10 3 4 4 2 6" xfId="26802" xr:uid="{00000000-0005-0000-0000-000099650000}"/>
    <cellStyle name="Normal 10 3 4 4 3" xfId="2202" xr:uid="{00000000-0005-0000-0000-00009A650000}"/>
    <cellStyle name="Normal 10 3 4 4 3 2" xfId="2203" xr:uid="{00000000-0005-0000-0000-00009B650000}"/>
    <cellStyle name="Normal 10 3 4 4 3 2 2" xfId="26817" xr:uid="{00000000-0005-0000-0000-00009C650000}"/>
    <cellStyle name="Normal 10 3 4 4 3 3" xfId="26816" xr:uid="{00000000-0005-0000-0000-00009D650000}"/>
    <cellStyle name="Normal 10 3 4 4 4" xfId="2204" xr:uid="{00000000-0005-0000-0000-00009E650000}"/>
    <cellStyle name="Normal 10 3 4 4 4 2" xfId="2205" xr:uid="{00000000-0005-0000-0000-00009F650000}"/>
    <cellStyle name="Normal 10 3 4 4 4 2 2" xfId="2206" xr:uid="{00000000-0005-0000-0000-0000A0650000}"/>
    <cellStyle name="Normal 10 3 4 4 4 2 2 2" xfId="26820" xr:uid="{00000000-0005-0000-0000-0000A1650000}"/>
    <cellStyle name="Normal 10 3 4 4 4 2 3" xfId="26819" xr:uid="{00000000-0005-0000-0000-0000A2650000}"/>
    <cellStyle name="Normal 10 3 4 4 4 3" xfId="2207" xr:uid="{00000000-0005-0000-0000-0000A3650000}"/>
    <cellStyle name="Normal 10 3 4 4 4 3 2" xfId="26821" xr:uid="{00000000-0005-0000-0000-0000A4650000}"/>
    <cellStyle name="Normal 10 3 4 4 4 4" xfId="26818" xr:uid="{00000000-0005-0000-0000-0000A5650000}"/>
    <cellStyle name="Normal 10 3 4 4 5" xfId="2208" xr:uid="{00000000-0005-0000-0000-0000A6650000}"/>
    <cellStyle name="Normal 10 3 4 4 5 2" xfId="2209" xr:uid="{00000000-0005-0000-0000-0000A7650000}"/>
    <cellStyle name="Normal 10 3 4 4 5 2 2" xfId="2210" xr:uid="{00000000-0005-0000-0000-0000A8650000}"/>
    <cellStyle name="Normal 10 3 4 4 5 2 2 2" xfId="26824" xr:uid="{00000000-0005-0000-0000-0000A9650000}"/>
    <cellStyle name="Normal 10 3 4 4 5 2 3" xfId="26823" xr:uid="{00000000-0005-0000-0000-0000AA650000}"/>
    <cellStyle name="Normal 10 3 4 4 5 3" xfId="2211" xr:uid="{00000000-0005-0000-0000-0000AB650000}"/>
    <cellStyle name="Normal 10 3 4 4 5 3 2" xfId="2212" xr:uid="{00000000-0005-0000-0000-0000AC650000}"/>
    <cellStyle name="Normal 10 3 4 4 5 3 2 2" xfId="26826" xr:uid="{00000000-0005-0000-0000-0000AD650000}"/>
    <cellStyle name="Normal 10 3 4 4 5 3 3" xfId="26825" xr:uid="{00000000-0005-0000-0000-0000AE650000}"/>
    <cellStyle name="Normal 10 3 4 4 5 4" xfId="2213" xr:uid="{00000000-0005-0000-0000-0000AF650000}"/>
    <cellStyle name="Normal 10 3 4 4 5 4 2" xfId="26827" xr:uid="{00000000-0005-0000-0000-0000B0650000}"/>
    <cellStyle name="Normal 10 3 4 4 5 5" xfId="26822" xr:uid="{00000000-0005-0000-0000-0000B1650000}"/>
    <cellStyle name="Normal 10 3 4 4 6" xfId="2214" xr:uid="{00000000-0005-0000-0000-0000B2650000}"/>
    <cellStyle name="Normal 10 3 4 4 6 2" xfId="26828" xr:uid="{00000000-0005-0000-0000-0000B3650000}"/>
    <cellStyle name="Normal 10 3 4 4 7" xfId="26801" xr:uid="{00000000-0005-0000-0000-0000B4650000}"/>
    <cellStyle name="Normal 10 3 4 5" xfId="2215" xr:uid="{00000000-0005-0000-0000-0000B5650000}"/>
    <cellStyle name="Normal 10 3 4 5 2" xfId="26829" xr:uid="{00000000-0005-0000-0000-0000B6650000}"/>
    <cellStyle name="Normal 10 3 4 6" xfId="26796" xr:uid="{00000000-0005-0000-0000-0000B7650000}"/>
    <cellStyle name="Normal 10 3 5" xfId="2216" xr:uid="{00000000-0005-0000-0000-0000B8650000}"/>
    <cellStyle name="Normal 10 3 5 2" xfId="2217" xr:uid="{00000000-0005-0000-0000-0000B9650000}"/>
    <cellStyle name="Normal 10 3 5 2 2" xfId="2218" xr:uid="{00000000-0005-0000-0000-0000BA650000}"/>
    <cellStyle name="Normal 10 3 5 2 2 2" xfId="26832" xr:uid="{00000000-0005-0000-0000-0000BB650000}"/>
    <cellStyle name="Normal 10 3 5 2 3" xfId="26831" xr:uid="{00000000-0005-0000-0000-0000BC650000}"/>
    <cellStyle name="Normal 10 3 5 3" xfId="2219" xr:uid="{00000000-0005-0000-0000-0000BD650000}"/>
    <cellStyle name="Normal 10 3 5 3 2" xfId="26833" xr:uid="{00000000-0005-0000-0000-0000BE650000}"/>
    <cellStyle name="Normal 10 3 5 4" xfId="26830" xr:uid="{00000000-0005-0000-0000-0000BF650000}"/>
    <cellStyle name="Normal 10 3 6" xfId="2220" xr:uid="{00000000-0005-0000-0000-0000C0650000}"/>
    <cellStyle name="Normal 10 3 6 2" xfId="2221" xr:uid="{00000000-0005-0000-0000-0000C1650000}"/>
    <cellStyle name="Normal 10 3 6 2 2" xfId="2222" xr:uid="{00000000-0005-0000-0000-0000C2650000}"/>
    <cellStyle name="Normal 10 3 6 2 2 2" xfId="26836" xr:uid="{00000000-0005-0000-0000-0000C3650000}"/>
    <cellStyle name="Normal 10 3 6 2 3" xfId="26835" xr:uid="{00000000-0005-0000-0000-0000C4650000}"/>
    <cellStyle name="Normal 10 3 6 3" xfId="2223" xr:uid="{00000000-0005-0000-0000-0000C5650000}"/>
    <cellStyle name="Normal 10 3 6 3 2" xfId="2224" xr:uid="{00000000-0005-0000-0000-0000C6650000}"/>
    <cellStyle name="Normal 10 3 6 3 2 2" xfId="26838" xr:uid="{00000000-0005-0000-0000-0000C7650000}"/>
    <cellStyle name="Normal 10 3 6 3 3" xfId="26837" xr:uid="{00000000-0005-0000-0000-0000C8650000}"/>
    <cellStyle name="Normal 10 3 6 4" xfId="2225" xr:uid="{00000000-0005-0000-0000-0000C9650000}"/>
    <cellStyle name="Normal 10 3 6 4 2" xfId="26839" xr:uid="{00000000-0005-0000-0000-0000CA650000}"/>
    <cellStyle name="Normal 10 3 6 5" xfId="26834" xr:uid="{00000000-0005-0000-0000-0000CB650000}"/>
    <cellStyle name="Normal 10 3 7" xfId="2226" xr:uid="{00000000-0005-0000-0000-0000CC650000}"/>
    <cellStyle name="Normal 10 3 7 2" xfId="26840" xr:uid="{00000000-0005-0000-0000-0000CD650000}"/>
    <cellStyle name="Normal 10 3 8" xfId="26789" xr:uid="{00000000-0005-0000-0000-0000CE650000}"/>
    <cellStyle name="Normal 10 4" xfId="2227" xr:uid="{00000000-0005-0000-0000-0000CF650000}"/>
    <cellStyle name="Normal 10 4 2" xfId="26841" xr:uid="{00000000-0005-0000-0000-0000D0650000}"/>
    <cellStyle name="Normal 10 5" xfId="26780" xr:uid="{00000000-0005-0000-0000-0000D1650000}"/>
    <cellStyle name="Normal 100" xfId="61613" xr:uid="{00000000-0005-0000-0000-0000D2650000}"/>
    <cellStyle name="Normal 101" xfId="61614" xr:uid="{00000000-0005-0000-0000-0000D3650000}"/>
    <cellStyle name="Normal 102" xfId="61615" xr:uid="{00000000-0005-0000-0000-0000D4650000}"/>
    <cellStyle name="Normal 103" xfId="49" xr:uid="{00000000-0005-0000-0000-0000D5650000}"/>
    <cellStyle name="Normal 104" xfId="61616" xr:uid="{00000000-0005-0000-0000-0000D6650000}"/>
    <cellStyle name="Normal 105" xfId="61636" xr:uid="{00000000-0005-0000-0000-0000D7650000}"/>
    <cellStyle name="Normal 106" xfId="61656" xr:uid="{00000000-0005-0000-0000-0000D8650000}"/>
    <cellStyle name="Normal 107" xfId="61665" xr:uid="{00000000-0005-0000-0000-0000D9650000}"/>
    <cellStyle name="Normal 108" xfId="61685" xr:uid="{00000000-0005-0000-0000-0000DA650000}"/>
    <cellStyle name="Normal 109" xfId="61705" xr:uid="{00000000-0005-0000-0000-0000DB650000}"/>
    <cellStyle name="Normal 11" xfId="2228" xr:uid="{00000000-0005-0000-0000-0000DC650000}"/>
    <cellStyle name="Normal 11 2" xfId="26842" xr:uid="{00000000-0005-0000-0000-0000DD650000}"/>
    <cellStyle name="Normal 11 3" xfId="2229" xr:uid="{00000000-0005-0000-0000-0000DE650000}"/>
    <cellStyle name="Normal 11 3 2" xfId="26843" xr:uid="{00000000-0005-0000-0000-0000DF650000}"/>
    <cellStyle name="Normal 110" xfId="61725" xr:uid="{00000000-0005-0000-0000-0000E0650000}"/>
    <cellStyle name="Normal 111" xfId="61745" xr:uid="{00000000-0005-0000-0000-0000E1650000}"/>
    <cellStyle name="Normal 112" xfId="61765" xr:uid="{00000000-0005-0000-0000-0000E2650000}"/>
    <cellStyle name="Normal 113" xfId="61785" xr:uid="{00000000-0005-0000-0000-0000E3650000}"/>
    <cellStyle name="Normal 114" xfId="61805" xr:uid="{00000000-0005-0000-0000-0000E4650000}"/>
    <cellStyle name="Normal 115" xfId="61825" xr:uid="{00000000-0005-0000-0000-0000E5650000}"/>
    <cellStyle name="Normal 116" xfId="61845" xr:uid="{00000000-0005-0000-0000-0000E6650000}"/>
    <cellStyle name="Normal 117" xfId="61865" xr:uid="{00000000-0005-0000-0000-0000E7650000}"/>
    <cellStyle name="Normal 118" xfId="61885" xr:uid="{00000000-0005-0000-0000-0000E8650000}"/>
    <cellStyle name="Normal 119" xfId="61905" xr:uid="{00000000-0005-0000-0000-0000E9650000}"/>
    <cellStyle name="Normal 12" xfId="2230" xr:uid="{00000000-0005-0000-0000-0000EA650000}"/>
    <cellStyle name="Normal 12 2" xfId="2231" xr:uid="{00000000-0005-0000-0000-0000EB650000}"/>
    <cellStyle name="Normal 12 2 2" xfId="2232" xr:uid="{00000000-0005-0000-0000-0000EC650000}"/>
    <cellStyle name="Normal 12 2 2 2" xfId="26846" xr:uid="{00000000-0005-0000-0000-0000ED650000}"/>
    <cellStyle name="Normal 12 2 3" xfId="26845" xr:uid="{00000000-0005-0000-0000-0000EE650000}"/>
    <cellStyle name="Normal 12 3" xfId="2233" xr:uid="{00000000-0005-0000-0000-0000EF650000}"/>
    <cellStyle name="Normal 12 3 2" xfId="2234" xr:uid="{00000000-0005-0000-0000-0000F0650000}"/>
    <cellStyle name="Normal 12 3 2 2" xfId="26848" xr:uid="{00000000-0005-0000-0000-0000F1650000}"/>
    <cellStyle name="Normal 12 3 3" xfId="26847" xr:uid="{00000000-0005-0000-0000-0000F2650000}"/>
    <cellStyle name="Normal 12 4" xfId="2235" xr:uid="{00000000-0005-0000-0000-0000F3650000}"/>
    <cellStyle name="Normal 12 4 2" xfId="2236" xr:uid="{00000000-0005-0000-0000-0000F4650000}"/>
    <cellStyle name="Normal 12 4 2 2" xfId="2237" xr:uid="{00000000-0005-0000-0000-0000F5650000}"/>
    <cellStyle name="Normal 12 4 2 2 2" xfId="2238" xr:uid="{00000000-0005-0000-0000-0000F6650000}"/>
    <cellStyle name="Normal 12 4 2 2 2 2" xfId="26852" xr:uid="{00000000-0005-0000-0000-0000F7650000}"/>
    <cellStyle name="Normal 12 4 2 2 3" xfId="26851" xr:uid="{00000000-0005-0000-0000-0000F8650000}"/>
    <cellStyle name="Normal 12 4 2 3" xfId="2239" xr:uid="{00000000-0005-0000-0000-0000F9650000}"/>
    <cellStyle name="Normal 12 4 2 3 2" xfId="2240" xr:uid="{00000000-0005-0000-0000-0000FA650000}"/>
    <cellStyle name="Normal 12 4 2 3 2 2" xfId="2241" xr:uid="{00000000-0005-0000-0000-0000FB650000}"/>
    <cellStyle name="Normal 12 4 2 3 2 2 2" xfId="26855" xr:uid="{00000000-0005-0000-0000-0000FC650000}"/>
    <cellStyle name="Normal 12 4 2 3 2 3" xfId="26854" xr:uid="{00000000-0005-0000-0000-0000FD650000}"/>
    <cellStyle name="Normal 12 4 2 3 3" xfId="2242" xr:uid="{00000000-0005-0000-0000-0000FE650000}"/>
    <cellStyle name="Normal 12 4 2 3 3 2" xfId="26856" xr:uid="{00000000-0005-0000-0000-0000FF650000}"/>
    <cellStyle name="Normal 12 4 2 3 4" xfId="26853" xr:uid="{00000000-0005-0000-0000-000000660000}"/>
    <cellStyle name="Normal 12 4 2 4" xfId="2243" xr:uid="{00000000-0005-0000-0000-000001660000}"/>
    <cellStyle name="Normal 12 4 2 4 2" xfId="2244" xr:uid="{00000000-0005-0000-0000-000002660000}"/>
    <cellStyle name="Normal 12 4 2 4 2 2" xfId="2245" xr:uid="{00000000-0005-0000-0000-000003660000}"/>
    <cellStyle name="Normal 12 4 2 4 2 2 2" xfId="26859" xr:uid="{00000000-0005-0000-0000-000004660000}"/>
    <cellStyle name="Normal 12 4 2 4 2 3" xfId="26858" xr:uid="{00000000-0005-0000-0000-000005660000}"/>
    <cellStyle name="Normal 12 4 2 4 3" xfId="2246" xr:uid="{00000000-0005-0000-0000-000006660000}"/>
    <cellStyle name="Normal 12 4 2 4 3 2" xfId="2247" xr:uid="{00000000-0005-0000-0000-000007660000}"/>
    <cellStyle name="Normal 12 4 2 4 3 2 2" xfId="26861" xr:uid="{00000000-0005-0000-0000-000008660000}"/>
    <cellStyle name="Normal 12 4 2 4 3 3" xfId="26860" xr:uid="{00000000-0005-0000-0000-000009660000}"/>
    <cellStyle name="Normal 12 4 2 4 4" xfId="2248" xr:uid="{00000000-0005-0000-0000-00000A660000}"/>
    <cellStyle name="Normal 12 4 2 4 4 2" xfId="26862" xr:uid="{00000000-0005-0000-0000-00000B660000}"/>
    <cellStyle name="Normal 12 4 2 4 5" xfId="26857" xr:uid="{00000000-0005-0000-0000-00000C660000}"/>
    <cellStyle name="Normal 12 4 2 5" xfId="2249" xr:uid="{00000000-0005-0000-0000-00000D660000}"/>
    <cellStyle name="Normal 12 4 2 5 2" xfId="26863" xr:uid="{00000000-0005-0000-0000-00000E660000}"/>
    <cellStyle name="Normal 12 4 2 6" xfId="26850" xr:uid="{00000000-0005-0000-0000-00000F660000}"/>
    <cellStyle name="Normal 12 4 3" xfId="2250" xr:uid="{00000000-0005-0000-0000-000010660000}"/>
    <cellStyle name="Normal 12 4 3 2" xfId="2251" xr:uid="{00000000-0005-0000-0000-000011660000}"/>
    <cellStyle name="Normal 12 4 3 2 2" xfId="26865" xr:uid="{00000000-0005-0000-0000-000012660000}"/>
    <cellStyle name="Normal 12 4 3 3" xfId="26864" xr:uid="{00000000-0005-0000-0000-000013660000}"/>
    <cellStyle name="Normal 12 4 4" xfId="2252" xr:uid="{00000000-0005-0000-0000-000014660000}"/>
    <cellStyle name="Normal 12 4 4 2" xfId="2253" xr:uid="{00000000-0005-0000-0000-000015660000}"/>
    <cellStyle name="Normal 12 4 4 2 2" xfId="2254" xr:uid="{00000000-0005-0000-0000-000016660000}"/>
    <cellStyle name="Normal 12 4 4 2 2 2" xfId="26868" xr:uid="{00000000-0005-0000-0000-000017660000}"/>
    <cellStyle name="Normal 12 4 4 2 3" xfId="26867" xr:uid="{00000000-0005-0000-0000-000018660000}"/>
    <cellStyle name="Normal 12 4 4 3" xfId="2255" xr:uid="{00000000-0005-0000-0000-000019660000}"/>
    <cellStyle name="Normal 12 4 4 3 2" xfId="26869" xr:uid="{00000000-0005-0000-0000-00001A660000}"/>
    <cellStyle name="Normal 12 4 4 4" xfId="26866" xr:uid="{00000000-0005-0000-0000-00001B660000}"/>
    <cellStyle name="Normal 12 4 5" xfId="2256" xr:uid="{00000000-0005-0000-0000-00001C660000}"/>
    <cellStyle name="Normal 12 4 5 2" xfId="2257" xr:uid="{00000000-0005-0000-0000-00001D660000}"/>
    <cellStyle name="Normal 12 4 5 2 2" xfId="2258" xr:uid="{00000000-0005-0000-0000-00001E660000}"/>
    <cellStyle name="Normal 12 4 5 2 2 2" xfId="26872" xr:uid="{00000000-0005-0000-0000-00001F660000}"/>
    <cellStyle name="Normal 12 4 5 2 3" xfId="26871" xr:uid="{00000000-0005-0000-0000-000020660000}"/>
    <cellStyle name="Normal 12 4 5 3" xfId="2259" xr:uid="{00000000-0005-0000-0000-000021660000}"/>
    <cellStyle name="Normal 12 4 5 3 2" xfId="2260" xr:uid="{00000000-0005-0000-0000-000022660000}"/>
    <cellStyle name="Normal 12 4 5 3 2 2" xfId="26874" xr:uid="{00000000-0005-0000-0000-000023660000}"/>
    <cellStyle name="Normal 12 4 5 3 3" xfId="26873" xr:uid="{00000000-0005-0000-0000-000024660000}"/>
    <cellStyle name="Normal 12 4 5 4" xfId="2261" xr:uid="{00000000-0005-0000-0000-000025660000}"/>
    <cellStyle name="Normal 12 4 5 4 2" xfId="26875" xr:uid="{00000000-0005-0000-0000-000026660000}"/>
    <cellStyle name="Normal 12 4 5 5" xfId="26870" xr:uid="{00000000-0005-0000-0000-000027660000}"/>
    <cellStyle name="Normal 12 4 6" xfId="2262" xr:uid="{00000000-0005-0000-0000-000028660000}"/>
    <cellStyle name="Normal 12 4 6 2" xfId="26876" xr:uid="{00000000-0005-0000-0000-000029660000}"/>
    <cellStyle name="Normal 12 4 7" xfId="26849" xr:uid="{00000000-0005-0000-0000-00002A660000}"/>
    <cellStyle name="Normal 12 5" xfId="2263" xr:uid="{00000000-0005-0000-0000-00002B660000}"/>
    <cellStyle name="Normal 12 5 2" xfId="26877" xr:uid="{00000000-0005-0000-0000-00002C660000}"/>
    <cellStyle name="Normal 12 6" xfId="26844" xr:uid="{00000000-0005-0000-0000-00002D660000}"/>
    <cellStyle name="Normal 120" xfId="61906" xr:uid="{00000000-0005-0000-0000-00002E660000}"/>
    <cellStyle name="Normal 121" xfId="61926" xr:uid="{00000000-0005-0000-0000-00002F660000}"/>
    <cellStyle name="Normal 122" xfId="61946" xr:uid="{00000000-0005-0000-0000-000030660000}"/>
    <cellStyle name="Normal 123" xfId="61947" xr:uid="{00000000-0005-0000-0000-000031660000}"/>
    <cellStyle name="Normal 124" xfId="61967" xr:uid="{00000000-0005-0000-0000-000032660000}"/>
    <cellStyle name="Normal 125" xfId="61968" xr:uid="{00000000-0005-0000-0000-000033660000}"/>
    <cellStyle name="Normal 126" xfId="61988" xr:uid="{00000000-0005-0000-0000-000034660000}"/>
    <cellStyle name="Normal 127" xfId="62008" xr:uid="{00000000-0005-0000-0000-000035660000}"/>
    <cellStyle name="Normal 128" xfId="62028" xr:uid="{00000000-0005-0000-0000-000036660000}"/>
    <cellStyle name="Normal 129" xfId="62048" xr:uid="{00000000-0005-0000-0000-000037660000}"/>
    <cellStyle name="Normal 13" xfId="2264" xr:uid="{00000000-0005-0000-0000-000038660000}"/>
    <cellStyle name="Normal 13 2" xfId="2265" xr:uid="{00000000-0005-0000-0000-000039660000}"/>
    <cellStyle name="Normal 13 2 2" xfId="26879" xr:uid="{00000000-0005-0000-0000-00003A660000}"/>
    <cellStyle name="Normal 13 3" xfId="26878" xr:uid="{00000000-0005-0000-0000-00003B660000}"/>
    <cellStyle name="Normal 130" xfId="62068" xr:uid="{00000000-0005-0000-0000-00003C660000}"/>
    <cellStyle name="Normal 131" xfId="62088" xr:uid="{00000000-0005-0000-0000-00003D660000}"/>
    <cellStyle name="Normal 132" xfId="62108" xr:uid="{00000000-0005-0000-0000-00003E660000}"/>
    <cellStyle name="Normal 133" xfId="62128" xr:uid="{00000000-0005-0000-0000-00003F660000}"/>
    <cellStyle name="Normal 134" xfId="62148" xr:uid="{00000000-0005-0000-0000-000040660000}"/>
    <cellStyle name="Normal 135" xfId="62168" xr:uid="{00000000-0005-0000-0000-000041660000}"/>
    <cellStyle name="Normal 136" xfId="62188" xr:uid="{00000000-0005-0000-0000-000042660000}"/>
    <cellStyle name="Normal 137" xfId="62208" xr:uid="{00000000-0005-0000-0000-000043660000}"/>
    <cellStyle name="Normal 138" xfId="62228" xr:uid="{00000000-0005-0000-0000-000044660000}"/>
    <cellStyle name="Normal 139" xfId="62248" xr:uid="{00000000-0005-0000-0000-000045660000}"/>
    <cellStyle name="Normal 14" xfId="2266" xr:uid="{00000000-0005-0000-0000-000046660000}"/>
    <cellStyle name="Normal 14 2" xfId="2267" xr:uid="{00000000-0005-0000-0000-000047660000}"/>
    <cellStyle name="Normal 14 2 2" xfId="2268" xr:uid="{00000000-0005-0000-0000-000048660000}"/>
    <cellStyle name="Normal 14 2 2 2" xfId="26882" xr:uid="{00000000-0005-0000-0000-000049660000}"/>
    <cellStyle name="Normal 14 2 3" xfId="26881" xr:uid="{00000000-0005-0000-0000-00004A660000}"/>
    <cellStyle name="Normal 14 3" xfId="2269" xr:uid="{00000000-0005-0000-0000-00004B660000}"/>
    <cellStyle name="Normal 14 3 2" xfId="26883" xr:uid="{00000000-0005-0000-0000-00004C660000}"/>
    <cellStyle name="Normal 14 4" xfId="26880" xr:uid="{00000000-0005-0000-0000-00004D660000}"/>
    <cellStyle name="Normal 140" xfId="62268" xr:uid="{00000000-0005-0000-0000-00004E660000}"/>
    <cellStyle name="Normal 141" xfId="62288" xr:uid="{00000000-0005-0000-0000-00004F660000}"/>
    <cellStyle name="Normal 142" xfId="62308" xr:uid="{00000000-0005-0000-0000-000050660000}"/>
    <cellStyle name="Normal 143" xfId="62328" xr:uid="{00000000-0005-0000-0000-000051660000}"/>
    <cellStyle name="Normal 144" xfId="62348" xr:uid="{00000000-0005-0000-0000-000052660000}"/>
    <cellStyle name="Normal 145" xfId="62368" xr:uid="{00000000-0005-0000-0000-000053660000}"/>
    <cellStyle name="Normal 146" xfId="62388" xr:uid="{00000000-0005-0000-0000-000054660000}"/>
    <cellStyle name="Normal 147" xfId="62408" xr:uid="{00000000-0005-0000-0000-000055660000}"/>
    <cellStyle name="Normal 148" xfId="62428" xr:uid="{00000000-0005-0000-0000-000056660000}"/>
    <cellStyle name="Normal 149" xfId="62448" xr:uid="{00000000-0005-0000-0000-000057660000}"/>
    <cellStyle name="Normal 15" xfId="2270" xr:uid="{00000000-0005-0000-0000-000058660000}"/>
    <cellStyle name="Normal 15 2" xfId="2271" xr:uid="{00000000-0005-0000-0000-000059660000}"/>
    <cellStyle name="Normal 15 2 2" xfId="2272" xr:uid="{00000000-0005-0000-0000-00005A660000}"/>
    <cellStyle name="Normal 15 2 2 2" xfId="26886" xr:uid="{00000000-0005-0000-0000-00005B660000}"/>
    <cellStyle name="Normal 15 2 3" xfId="26885" xr:uid="{00000000-0005-0000-0000-00005C660000}"/>
    <cellStyle name="Normal 15 3" xfId="2273" xr:uid="{00000000-0005-0000-0000-00005D660000}"/>
    <cellStyle name="Normal 15 3 2" xfId="2274" xr:uid="{00000000-0005-0000-0000-00005E660000}"/>
    <cellStyle name="Normal 15 3 2 2" xfId="26888" xr:uid="{00000000-0005-0000-0000-00005F660000}"/>
    <cellStyle name="Normal 15 3 3" xfId="26887" xr:uid="{00000000-0005-0000-0000-000060660000}"/>
    <cellStyle name="Normal 15 4" xfId="2275" xr:uid="{00000000-0005-0000-0000-000061660000}"/>
    <cellStyle name="Normal 15 4 2" xfId="26889" xr:uid="{00000000-0005-0000-0000-000062660000}"/>
    <cellStyle name="Normal 15 5" xfId="26884" xr:uid="{00000000-0005-0000-0000-000063660000}"/>
    <cellStyle name="Normal 150" xfId="62468" xr:uid="{00000000-0005-0000-0000-000064660000}"/>
    <cellStyle name="Normal 151" xfId="62488" xr:uid="{00000000-0005-0000-0000-000065660000}"/>
    <cellStyle name="Normal 152" xfId="62508" xr:uid="{00000000-0005-0000-0000-000066660000}"/>
    <cellStyle name="Normal 153" xfId="62528" xr:uid="{00000000-0005-0000-0000-000067660000}"/>
    <cellStyle name="Normal 154" xfId="62548" xr:uid="{00000000-0005-0000-0000-000068660000}"/>
    <cellStyle name="Normal 155" xfId="62568" xr:uid="{00000000-0005-0000-0000-000069660000}"/>
    <cellStyle name="Normal 156" xfId="62588" xr:uid="{00000000-0005-0000-0000-00006A660000}"/>
    <cellStyle name="Normal 157" xfId="62608" xr:uid="{00000000-0005-0000-0000-00006B660000}"/>
    <cellStyle name="Normal 158" xfId="62628" xr:uid="{00000000-0005-0000-0000-00006C660000}"/>
    <cellStyle name="Normal 159" xfId="62648" xr:uid="{00000000-0005-0000-0000-00006D660000}"/>
    <cellStyle name="Normal 16" xfId="2276" xr:uid="{00000000-0005-0000-0000-00006E660000}"/>
    <cellStyle name="Normal 16 2" xfId="2277" xr:uid="{00000000-0005-0000-0000-00006F660000}"/>
    <cellStyle name="Normal 16 2 2" xfId="26891" xr:uid="{00000000-0005-0000-0000-000070660000}"/>
    <cellStyle name="Normal 16 3" xfId="26890" xr:uid="{00000000-0005-0000-0000-000071660000}"/>
    <cellStyle name="Normal 160" xfId="62668" xr:uid="{00000000-0005-0000-0000-000072660000}"/>
    <cellStyle name="Normal 161" xfId="62688" xr:uid="{00000000-0005-0000-0000-000073660000}"/>
    <cellStyle name="Normal 162" xfId="62708" xr:uid="{00000000-0005-0000-0000-000074660000}"/>
    <cellStyle name="Normal 163" xfId="62728" xr:uid="{00000000-0005-0000-0000-000075660000}"/>
    <cellStyle name="Normal 164" xfId="62748" xr:uid="{00000000-0005-0000-0000-000076660000}"/>
    <cellStyle name="Normal 165" xfId="62768" xr:uid="{00000000-0005-0000-0000-000077660000}"/>
    <cellStyle name="Normal 166" xfId="62788" xr:uid="{00000000-0005-0000-0000-000078660000}"/>
    <cellStyle name="Normal 167" xfId="62808" xr:uid="{00000000-0005-0000-0000-000079660000}"/>
    <cellStyle name="Normal 168" xfId="62828" xr:uid="{00000000-0005-0000-0000-00007A660000}"/>
    <cellStyle name="Normal 169" xfId="62848" xr:uid="{00000000-0005-0000-0000-00007B660000}"/>
    <cellStyle name="Normal 17" xfId="2278" xr:uid="{00000000-0005-0000-0000-00007C660000}"/>
    <cellStyle name="Normal 17 2" xfId="2279" xr:uid="{00000000-0005-0000-0000-00007D660000}"/>
    <cellStyle name="Normal 17 2 2" xfId="26893" xr:uid="{00000000-0005-0000-0000-00007E660000}"/>
    <cellStyle name="Normal 17 3" xfId="26892" xr:uid="{00000000-0005-0000-0000-00007F660000}"/>
    <cellStyle name="Normal 170" xfId="62868" xr:uid="{00000000-0005-0000-0000-000080660000}"/>
    <cellStyle name="Normal 171" xfId="62888" xr:uid="{00000000-0005-0000-0000-000081660000}"/>
    <cellStyle name="Normal 172" xfId="62908" xr:uid="{00000000-0005-0000-0000-000082660000}"/>
    <cellStyle name="Normal 173" xfId="62928" xr:uid="{00000000-0005-0000-0000-000083660000}"/>
    <cellStyle name="Normal 174" xfId="62948" xr:uid="{00000000-0005-0000-0000-000084660000}"/>
    <cellStyle name="Normal 175" xfId="62968" xr:uid="{00000000-0005-0000-0000-000085660000}"/>
    <cellStyle name="Normal 176" xfId="62988" xr:uid="{00000000-0005-0000-0000-000086660000}"/>
    <cellStyle name="Normal 177" xfId="63008" xr:uid="{00000000-0005-0000-0000-000087660000}"/>
    <cellStyle name="Normal 178" xfId="63028" xr:uid="{00000000-0005-0000-0000-000088660000}"/>
    <cellStyle name="Normal 179" xfId="63048" xr:uid="{00000000-0005-0000-0000-000089660000}"/>
    <cellStyle name="Normal 18" xfId="2280" xr:uid="{00000000-0005-0000-0000-00008A660000}"/>
    <cellStyle name="Normal 18 2" xfId="26894" xr:uid="{00000000-0005-0000-0000-00008B660000}"/>
    <cellStyle name="Normal 180" xfId="63068" xr:uid="{00000000-0005-0000-0000-00008C660000}"/>
    <cellStyle name="Normal 181" xfId="63088" xr:uid="{00000000-0005-0000-0000-00008D660000}"/>
    <cellStyle name="Normal 182" xfId="63108" xr:uid="{00000000-0005-0000-0000-00008E660000}"/>
    <cellStyle name="Normal 183" xfId="63128" xr:uid="{00000000-0005-0000-0000-00008F660000}"/>
    <cellStyle name="Normal 184" xfId="63148" xr:uid="{00000000-0005-0000-0000-000090660000}"/>
    <cellStyle name="Normal 185" xfId="63168" xr:uid="{00000000-0005-0000-0000-000091660000}"/>
    <cellStyle name="Normal 186" xfId="63188" xr:uid="{00000000-0005-0000-0000-000092660000}"/>
    <cellStyle name="Normal 187" xfId="63208" xr:uid="{00000000-0005-0000-0000-000093660000}"/>
    <cellStyle name="Normal 188" xfId="63228" xr:uid="{00000000-0005-0000-0000-000094660000}"/>
    <cellStyle name="Normal 189" xfId="63248" xr:uid="{00000000-0005-0000-0000-000095660000}"/>
    <cellStyle name="Normal 19" xfId="2281" xr:uid="{00000000-0005-0000-0000-000096660000}"/>
    <cellStyle name="Normal 19 2" xfId="2282" xr:uid="{00000000-0005-0000-0000-000097660000}"/>
    <cellStyle name="Normal 19 2 2" xfId="2283" xr:uid="{00000000-0005-0000-0000-000098660000}"/>
    <cellStyle name="Normal 19 2 2 2" xfId="26897" xr:uid="{00000000-0005-0000-0000-000099660000}"/>
    <cellStyle name="Normal 19 2 3" xfId="26896" xr:uid="{00000000-0005-0000-0000-00009A660000}"/>
    <cellStyle name="Normal 19 3" xfId="2284" xr:uid="{00000000-0005-0000-0000-00009B660000}"/>
    <cellStyle name="Normal 19 3 2" xfId="26898" xr:uid="{00000000-0005-0000-0000-00009C660000}"/>
    <cellStyle name="Normal 19 4" xfId="26895" xr:uid="{00000000-0005-0000-0000-00009D660000}"/>
    <cellStyle name="Normal 190" xfId="63268" xr:uid="{00000000-0005-0000-0000-00009E660000}"/>
    <cellStyle name="Normal 191" xfId="63288" xr:uid="{00000000-0005-0000-0000-00009F660000}"/>
    <cellStyle name="Normal 192" xfId="63308" xr:uid="{00000000-0005-0000-0000-0000A0660000}"/>
    <cellStyle name="Normal 193" xfId="63328" xr:uid="{00000000-0005-0000-0000-0000A1660000}"/>
    <cellStyle name="Normal 194" xfId="63348" xr:uid="{00000000-0005-0000-0000-0000A2660000}"/>
    <cellStyle name="Normal 195" xfId="63368" xr:uid="{00000000-0005-0000-0000-0000A3660000}"/>
    <cellStyle name="Normal 196" xfId="63388" xr:uid="{00000000-0005-0000-0000-0000A4660000}"/>
    <cellStyle name="Normal 197" xfId="63408" xr:uid="{00000000-0005-0000-0000-0000A5660000}"/>
    <cellStyle name="Normal 198" xfId="63428" xr:uid="{00000000-0005-0000-0000-0000A6660000}"/>
    <cellStyle name="Normal 199" xfId="63448" xr:uid="{00000000-0005-0000-0000-0000A7660000}"/>
    <cellStyle name="Normal 2" xfId="1" xr:uid="{00000000-0005-0000-0000-0000A8660000}"/>
    <cellStyle name="Normal 2 10" xfId="2285" xr:uid="{00000000-0005-0000-0000-0000A9660000}"/>
    <cellStyle name="Normal 2 10 2" xfId="2286" xr:uid="{00000000-0005-0000-0000-0000AA660000}"/>
    <cellStyle name="Normal 2 10 2 2" xfId="2287" xr:uid="{00000000-0005-0000-0000-0000AB660000}"/>
    <cellStyle name="Normal 2 10 2 2 2" xfId="2288" xr:uid="{00000000-0005-0000-0000-0000AC660000}"/>
    <cellStyle name="Normal 2 10 2 2 2 2" xfId="26903" xr:uid="{00000000-0005-0000-0000-0000AD660000}"/>
    <cellStyle name="Normal 2 10 2 2 3" xfId="26902" xr:uid="{00000000-0005-0000-0000-0000AE660000}"/>
    <cellStyle name="Normal 2 10 2 3" xfId="2289" xr:uid="{00000000-0005-0000-0000-0000AF660000}"/>
    <cellStyle name="Normal 2 10 2 3 2" xfId="26904" xr:uid="{00000000-0005-0000-0000-0000B0660000}"/>
    <cellStyle name="Normal 2 10 2 4" xfId="26901" xr:uid="{00000000-0005-0000-0000-0000B1660000}"/>
    <cellStyle name="Normal 2 10 3" xfId="2290" xr:uid="{00000000-0005-0000-0000-0000B2660000}"/>
    <cellStyle name="Normal 2 10 3 2" xfId="2291" xr:uid="{00000000-0005-0000-0000-0000B3660000}"/>
    <cellStyle name="Normal 2 10 3 2 2" xfId="26906" xr:uid="{00000000-0005-0000-0000-0000B4660000}"/>
    <cellStyle name="Normal 2 10 3 3" xfId="26905" xr:uid="{00000000-0005-0000-0000-0000B5660000}"/>
    <cellStyle name="Normal 2 10 4" xfId="2292" xr:uid="{00000000-0005-0000-0000-0000B6660000}"/>
    <cellStyle name="Normal 2 10 4 2" xfId="26907" xr:uid="{00000000-0005-0000-0000-0000B7660000}"/>
    <cellStyle name="Normal 2 10 5" xfId="26900" xr:uid="{00000000-0005-0000-0000-0000B8660000}"/>
    <cellStyle name="Normal 2 11" xfId="2293" xr:uid="{00000000-0005-0000-0000-0000B9660000}"/>
    <cellStyle name="Normal 2 11 2" xfId="2294" xr:uid="{00000000-0005-0000-0000-0000BA660000}"/>
    <cellStyle name="Normal 2 11 2 2" xfId="2295" xr:uid="{00000000-0005-0000-0000-0000BB660000}"/>
    <cellStyle name="Normal 2 11 2 2 2" xfId="2296" xr:uid="{00000000-0005-0000-0000-0000BC660000}"/>
    <cellStyle name="Normal 2 11 2 2 2 2" xfId="26911" xr:uid="{00000000-0005-0000-0000-0000BD660000}"/>
    <cellStyle name="Normal 2 11 2 2 3" xfId="26910" xr:uid="{00000000-0005-0000-0000-0000BE660000}"/>
    <cellStyle name="Normal 2 11 2 3" xfId="2297" xr:uid="{00000000-0005-0000-0000-0000BF660000}"/>
    <cellStyle name="Normal 2 11 2 3 2" xfId="26912" xr:uid="{00000000-0005-0000-0000-0000C0660000}"/>
    <cellStyle name="Normal 2 11 2 4" xfId="26909" xr:uid="{00000000-0005-0000-0000-0000C1660000}"/>
    <cellStyle name="Normal 2 11 3" xfId="2298" xr:uid="{00000000-0005-0000-0000-0000C2660000}"/>
    <cellStyle name="Normal 2 11 3 2" xfId="2299" xr:uid="{00000000-0005-0000-0000-0000C3660000}"/>
    <cellStyle name="Normal 2 11 3 2 2" xfId="26914" xr:uid="{00000000-0005-0000-0000-0000C4660000}"/>
    <cellStyle name="Normal 2 11 3 3" xfId="26913" xr:uid="{00000000-0005-0000-0000-0000C5660000}"/>
    <cellStyle name="Normal 2 11 4" xfId="2300" xr:uid="{00000000-0005-0000-0000-0000C6660000}"/>
    <cellStyle name="Normal 2 11 4 2" xfId="26915" xr:uid="{00000000-0005-0000-0000-0000C7660000}"/>
    <cellStyle name="Normal 2 11 5" xfId="26908" xr:uid="{00000000-0005-0000-0000-0000C8660000}"/>
    <cellStyle name="Normal 2 12" xfId="2301" xr:uid="{00000000-0005-0000-0000-0000C9660000}"/>
    <cellStyle name="Normal 2 12 2" xfId="2302" xr:uid="{00000000-0005-0000-0000-0000CA660000}"/>
    <cellStyle name="Normal 2 12 2 2" xfId="2303" xr:uid="{00000000-0005-0000-0000-0000CB660000}"/>
    <cellStyle name="Normal 2 12 2 2 2" xfId="26918" xr:uid="{00000000-0005-0000-0000-0000CC660000}"/>
    <cellStyle name="Normal 2 12 2 3" xfId="26917" xr:uid="{00000000-0005-0000-0000-0000CD660000}"/>
    <cellStyle name="Normal 2 12 3" xfId="2304" xr:uid="{00000000-0005-0000-0000-0000CE660000}"/>
    <cellStyle name="Normal 2 12 3 2" xfId="26919" xr:uid="{00000000-0005-0000-0000-0000CF660000}"/>
    <cellStyle name="Normal 2 12 4" xfId="2305" xr:uid="{00000000-0005-0000-0000-0000D0660000}"/>
    <cellStyle name="Normal 2 12 4 2" xfId="26920" xr:uid="{00000000-0005-0000-0000-0000D1660000}"/>
    <cellStyle name="Normal 2 12 5" xfId="26916" xr:uid="{00000000-0005-0000-0000-0000D2660000}"/>
    <cellStyle name="Normal 2 13" xfId="2306" xr:uid="{00000000-0005-0000-0000-0000D3660000}"/>
    <cellStyle name="Normal 2 13 2" xfId="2307" xr:uid="{00000000-0005-0000-0000-0000D4660000}"/>
    <cellStyle name="Normal 2 13 2 2" xfId="26922" xr:uid="{00000000-0005-0000-0000-0000D5660000}"/>
    <cellStyle name="Normal 2 13 3" xfId="26921" xr:uid="{00000000-0005-0000-0000-0000D6660000}"/>
    <cellStyle name="Normal 2 14" xfId="2308" xr:uid="{00000000-0005-0000-0000-0000D7660000}"/>
    <cellStyle name="Normal 2 14 2" xfId="26923" xr:uid="{00000000-0005-0000-0000-0000D8660000}"/>
    <cellStyle name="Normal 2 15" xfId="2309" xr:uid="{00000000-0005-0000-0000-0000D9660000}"/>
    <cellStyle name="Normal 2 15 2" xfId="2310" xr:uid="{00000000-0005-0000-0000-0000DA660000}"/>
    <cellStyle name="Normal 2 15 2 2" xfId="26925" xr:uid="{00000000-0005-0000-0000-0000DB660000}"/>
    <cellStyle name="Normal 2 15 3" xfId="26924" xr:uid="{00000000-0005-0000-0000-0000DC660000}"/>
    <cellStyle name="Normal 2 16" xfId="75" xr:uid="{00000000-0005-0000-0000-0000DD660000}"/>
    <cellStyle name="Normal 2 17" xfId="74" xr:uid="{00000000-0005-0000-0000-0000DE660000}"/>
    <cellStyle name="Normal 2 18" xfId="64617" xr:uid="{00000000-0005-0000-0000-0000DF660000}"/>
    <cellStyle name="Normal 2 19" xfId="64620" xr:uid="{00000000-0005-0000-0000-0000E0660000}"/>
    <cellStyle name="Normal 2 2" xfId="5" xr:uid="{00000000-0005-0000-0000-0000E1660000}"/>
    <cellStyle name="Normal 2 2 2" xfId="138" xr:uid="{00000000-0005-0000-0000-0000E2660000}"/>
    <cellStyle name="Normal 2 2 2 2" xfId="2312" xr:uid="{00000000-0005-0000-0000-0000E3660000}"/>
    <cellStyle name="Normal 2 2 2 2 2" xfId="2313" xr:uid="{00000000-0005-0000-0000-0000E4660000}"/>
    <cellStyle name="Normal 2 2 2 2 2 2" xfId="26929" xr:uid="{00000000-0005-0000-0000-0000E5660000}"/>
    <cellStyle name="Normal 2 2 2 2 3" xfId="26928" xr:uid="{00000000-0005-0000-0000-0000E6660000}"/>
    <cellStyle name="Normal 2 2 2 3" xfId="2314" xr:uid="{00000000-0005-0000-0000-0000E7660000}"/>
    <cellStyle name="Normal 2 2 2 3 2" xfId="26930" xr:uid="{00000000-0005-0000-0000-0000E8660000}"/>
    <cellStyle name="Normal 2 2 2 4" xfId="2311" xr:uid="{00000000-0005-0000-0000-0000E9660000}"/>
    <cellStyle name="Normal 2 2 2 4 2" xfId="26931" xr:uid="{00000000-0005-0000-0000-0000EA660000}"/>
    <cellStyle name="Normal 2 2 2 5" xfId="26927" xr:uid="{00000000-0005-0000-0000-0000EB660000}"/>
    <cellStyle name="Normal 2 2 3" xfId="137" xr:uid="{00000000-0005-0000-0000-0000EC660000}"/>
    <cellStyle name="Normal 2 2 3 2" xfId="2316" xr:uid="{00000000-0005-0000-0000-0000ED660000}"/>
    <cellStyle name="Normal 2 2 3 2 2" xfId="26933" xr:uid="{00000000-0005-0000-0000-0000EE660000}"/>
    <cellStyle name="Normal 2 2 3 3" xfId="2315" xr:uid="{00000000-0005-0000-0000-0000EF660000}"/>
    <cellStyle name="Normal 2 2 3 3 2" xfId="26934" xr:uid="{00000000-0005-0000-0000-0000F0660000}"/>
    <cellStyle name="Normal 2 2 3 4" xfId="26932" xr:uid="{00000000-0005-0000-0000-0000F1660000}"/>
    <cellStyle name="Normal 2 2 4" xfId="2317" xr:uid="{00000000-0005-0000-0000-0000F2660000}"/>
    <cellStyle name="Normal 2 2 4 2" xfId="26935" xr:uid="{00000000-0005-0000-0000-0000F3660000}"/>
    <cellStyle name="Normal 2 2 5" xfId="26926" xr:uid="{00000000-0005-0000-0000-0000F4660000}"/>
    <cellStyle name="Normal 2 20" xfId="64623" xr:uid="{00000000-0005-0000-0000-0000F5660000}"/>
    <cellStyle name="Normal 2 21" xfId="64625" xr:uid="{00000000-0005-0000-0000-0000F6660000}"/>
    <cellStyle name="Normal 2 3" xfId="89" xr:uid="{00000000-0005-0000-0000-0000F7660000}"/>
    <cellStyle name="Normal 2 3 10" xfId="26936" xr:uid="{00000000-0005-0000-0000-0000F8660000}"/>
    <cellStyle name="Normal 2 3 2" xfId="139" xr:uid="{00000000-0005-0000-0000-0000F9660000}"/>
    <cellStyle name="Normal 2 3 2 2" xfId="2320" xr:uid="{00000000-0005-0000-0000-0000FA660000}"/>
    <cellStyle name="Normal 2 3 2 2 2" xfId="2321" xr:uid="{00000000-0005-0000-0000-0000FB660000}"/>
    <cellStyle name="Normal 2 3 2 2 2 2" xfId="2322" xr:uid="{00000000-0005-0000-0000-0000FC660000}"/>
    <cellStyle name="Normal 2 3 2 2 2 2 2" xfId="26940" xr:uid="{00000000-0005-0000-0000-0000FD660000}"/>
    <cellStyle name="Normal 2 3 2 2 2 3" xfId="26939" xr:uid="{00000000-0005-0000-0000-0000FE660000}"/>
    <cellStyle name="Normal 2 3 2 2 3" xfId="2323" xr:uid="{00000000-0005-0000-0000-0000FF660000}"/>
    <cellStyle name="Normal 2 3 2 2 3 2" xfId="26941" xr:uid="{00000000-0005-0000-0000-000000670000}"/>
    <cellStyle name="Normal 2 3 2 2 4" xfId="26938" xr:uid="{00000000-0005-0000-0000-000001670000}"/>
    <cellStyle name="Normal 2 3 2 3" xfId="2324" xr:uid="{00000000-0005-0000-0000-000002670000}"/>
    <cellStyle name="Normal 2 3 2 3 2" xfId="2325" xr:uid="{00000000-0005-0000-0000-000003670000}"/>
    <cellStyle name="Normal 2 3 2 3 2 2" xfId="26943" xr:uid="{00000000-0005-0000-0000-000004670000}"/>
    <cellStyle name="Normal 2 3 2 3 3" xfId="26942" xr:uid="{00000000-0005-0000-0000-000005670000}"/>
    <cellStyle name="Normal 2 3 2 4" xfId="2326" xr:uid="{00000000-0005-0000-0000-000006670000}"/>
    <cellStyle name="Normal 2 3 2 4 2" xfId="26944" xr:uid="{00000000-0005-0000-0000-000007670000}"/>
    <cellStyle name="Normal 2 3 2 5" xfId="2319" xr:uid="{00000000-0005-0000-0000-000008670000}"/>
    <cellStyle name="Normal 2 3 2 5 2" xfId="26945" xr:uid="{00000000-0005-0000-0000-000009670000}"/>
    <cellStyle name="Normal 2 3 2 6" xfId="26937" xr:uid="{00000000-0005-0000-0000-00000A670000}"/>
    <cellStyle name="Normal 2 3 3" xfId="2327" xr:uid="{00000000-0005-0000-0000-00000B670000}"/>
    <cellStyle name="Normal 2 3 3 2" xfId="2328" xr:uid="{00000000-0005-0000-0000-00000C670000}"/>
    <cellStyle name="Normal 2 3 3 2 2" xfId="2329" xr:uid="{00000000-0005-0000-0000-00000D670000}"/>
    <cellStyle name="Normal 2 3 3 2 2 2" xfId="2330" xr:uid="{00000000-0005-0000-0000-00000E670000}"/>
    <cellStyle name="Normal 2 3 3 2 2 2 2" xfId="26949" xr:uid="{00000000-0005-0000-0000-00000F670000}"/>
    <cellStyle name="Normal 2 3 3 2 2 3" xfId="26948" xr:uid="{00000000-0005-0000-0000-000010670000}"/>
    <cellStyle name="Normal 2 3 3 2 3" xfId="2331" xr:uid="{00000000-0005-0000-0000-000011670000}"/>
    <cellStyle name="Normal 2 3 3 2 3 2" xfId="26950" xr:uid="{00000000-0005-0000-0000-000012670000}"/>
    <cellStyle name="Normal 2 3 3 2 4" xfId="26947" xr:uid="{00000000-0005-0000-0000-000013670000}"/>
    <cellStyle name="Normal 2 3 3 3" xfId="2332" xr:uid="{00000000-0005-0000-0000-000014670000}"/>
    <cellStyle name="Normal 2 3 3 3 2" xfId="2333" xr:uid="{00000000-0005-0000-0000-000015670000}"/>
    <cellStyle name="Normal 2 3 3 3 2 2" xfId="26952" xr:uid="{00000000-0005-0000-0000-000016670000}"/>
    <cellStyle name="Normal 2 3 3 3 3" xfId="26951" xr:uid="{00000000-0005-0000-0000-000017670000}"/>
    <cellStyle name="Normal 2 3 3 4" xfId="2334" xr:uid="{00000000-0005-0000-0000-000018670000}"/>
    <cellStyle name="Normal 2 3 3 4 2" xfId="26953" xr:uid="{00000000-0005-0000-0000-000019670000}"/>
    <cellStyle name="Normal 2 3 3 5" xfId="26946" xr:uid="{00000000-0005-0000-0000-00001A670000}"/>
    <cellStyle name="Normal 2 3 4" xfId="2335" xr:uid="{00000000-0005-0000-0000-00001B670000}"/>
    <cellStyle name="Normal 2 3 4 2" xfId="2336" xr:uid="{00000000-0005-0000-0000-00001C670000}"/>
    <cellStyle name="Normal 2 3 4 2 2" xfId="2337" xr:uid="{00000000-0005-0000-0000-00001D670000}"/>
    <cellStyle name="Normal 2 3 4 2 2 2" xfId="2338" xr:uid="{00000000-0005-0000-0000-00001E670000}"/>
    <cellStyle name="Normal 2 3 4 2 2 2 2" xfId="26957" xr:uid="{00000000-0005-0000-0000-00001F670000}"/>
    <cellStyle name="Normal 2 3 4 2 2 3" xfId="26956" xr:uid="{00000000-0005-0000-0000-000020670000}"/>
    <cellStyle name="Normal 2 3 4 2 3" xfId="2339" xr:uid="{00000000-0005-0000-0000-000021670000}"/>
    <cellStyle name="Normal 2 3 4 2 3 2" xfId="26958" xr:uid="{00000000-0005-0000-0000-000022670000}"/>
    <cellStyle name="Normal 2 3 4 2 4" xfId="26955" xr:uid="{00000000-0005-0000-0000-000023670000}"/>
    <cellStyle name="Normal 2 3 4 3" xfId="2340" xr:uid="{00000000-0005-0000-0000-000024670000}"/>
    <cellStyle name="Normal 2 3 4 3 2" xfId="2341" xr:uid="{00000000-0005-0000-0000-000025670000}"/>
    <cellStyle name="Normal 2 3 4 3 2 2" xfId="26960" xr:uid="{00000000-0005-0000-0000-000026670000}"/>
    <cellStyle name="Normal 2 3 4 3 3" xfId="26959" xr:uid="{00000000-0005-0000-0000-000027670000}"/>
    <cellStyle name="Normal 2 3 4 4" xfId="2342" xr:uid="{00000000-0005-0000-0000-000028670000}"/>
    <cellStyle name="Normal 2 3 4 4 2" xfId="26961" xr:uid="{00000000-0005-0000-0000-000029670000}"/>
    <cellStyle name="Normal 2 3 4 5" xfId="26954" xr:uid="{00000000-0005-0000-0000-00002A670000}"/>
    <cellStyle name="Normal 2 3 5" xfId="2343" xr:uid="{00000000-0005-0000-0000-00002B670000}"/>
    <cellStyle name="Normal 2 3 5 2" xfId="2344" xr:uid="{00000000-0005-0000-0000-00002C670000}"/>
    <cellStyle name="Normal 2 3 5 2 2" xfId="2345" xr:uid="{00000000-0005-0000-0000-00002D670000}"/>
    <cellStyle name="Normal 2 3 5 2 2 2" xfId="2346" xr:uid="{00000000-0005-0000-0000-00002E670000}"/>
    <cellStyle name="Normal 2 3 5 2 2 2 2" xfId="26965" xr:uid="{00000000-0005-0000-0000-00002F670000}"/>
    <cellStyle name="Normal 2 3 5 2 2 3" xfId="26964" xr:uid="{00000000-0005-0000-0000-000030670000}"/>
    <cellStyle name="Normal 2 3 5 2 3" xfId="2347" xr:uid="{00000000-0005-0000-0000-000031670000}"/>
    <cellStyle name="Normal 2 3 5 2 3 2" xfId="26966" xr:uid="{00000000-0005-0000-0000-000032670000}"/>
    <cellStyle name="Normal 2 3 5 2 4" xfId="26963" xr:uid="{00000000-0005-0000-0000-000033670000}"/>
    <cellStyle name="Normal 2 3 5 3" xfId="2348" xr:uid="{00000000-0005-0000-0000-000034670000}"/>
    <cellStyle name="Normal 2 3 5 3 2" xfId="2349" xr:uid="{00000000-0005-0000-0000-000035670000}"/>
    <cellStyle name="Normal 2 3 5 3 2 2" xfId="26968" xr:uid="{00000000-0005-0000-0000-000036670000}"/>
    <cellStyle name="Normal 2 3 5 3 3" xfId="26967" xr:uid="{00000000-0005-0000-0000-000037670000}"/>
    <cellStyle name="Normal 2 3 5 4" xfId="2350" xr:uid="{00000000-0005-0000-0000-000038670000}"/>
    <cellStyle name="Normal 2 3 5 4 2" xfId="26969" xr:uid="{00000000-0005-0000-0000-000039670000}"/>
    <cellStyle name="Normal 2 3 5 5" xfId="26962" xr:uid="{00000000-0005-0000-0000-00003A670000}"/>
    <cellStyle name="Normal 2 3 6" xfId="2351" xr:uid="{00000000-0005-0000-0000-00003B670000}"/>
    <cellStyle name="Normal 2 3 6 2" xfId="2352" xr:uid="{00000000-0005-0000-0000-00003C670000}"/>
    <cellStyle name="Normal 2 3 6 2 2" xfId="2353" xr:uid="{00000000-0005-0000-0000-00003D670000}"/>
    <cellStyle name="Normal 2 3 6 2 2 2" xfId="26972" xr:uid="{00000000-0005-0000-0000-00003E670000}"/>
    <cellStyle name="Normal 2 3 6 2 3" xfId="26971" xr:uid="{00000000-0005-0000-0000-00003F670000}"/>
    <cellStyle name="Normal 2 3 6 3" xfId="2354" xr:uid="{00000000-0005-0000-0000-000040670000}"/>
    <cellStyle name="Normal 2 3 6 3 2" xfId="26973" xr:uid="{00000000-0005-0000-0000-000041670000}"/>
    <cellStyle name="Normal 2 3 6 4" xfId="26970" xr:uid="{00000000-0005-0000-0000-000042670000}"/>
    <cellStyle name="Normal 2 3 7" xfId="2355" xr:uid="{00000000-0005-0000-0000-000043670000}"/>
    <cellStyle name="Normal 2 3 7 2" xfId="2356" xr:uid="{00000000-0005-0000-0000-000044670000}"/>
    <cellStyle name="Normal 2 3 7 2 2" xfId="26975" xr:uid="{00000000-0005-0000-0000-000045670000}"/>
    <cellStyle name="Normal 2 3 7 3" xfId="26974" xr:uid="{00000000-0005-0000-0000-000046670000}"/>
    <cellStyle name="Normal 2 3 8" xfId="2357" xr:uid="{00000000-0005-0000-0000-000047670000}"/>
    <cellStyle name="Normal 2 3 8 2" xfId="26976" xr:uid="{00000000-0005-0000-0000-000048670000}"/>
    <cellStyle name="Normal 2 3 9" xfId="2318" xr:uid="{00000000-0005-0000-0000-000049670000}"/>
    <cellStyle name="Normal 2 3 9 2" xfId="26977" xr:uid="{00000000-0005-0000-0000-00004A670000}"/>
    <cellStyle name="Normal 2 4" xfId="86" xr:uid="{00000000-0005-0000-0000-00004B670000}"/>
    <cellStyle name="Normal 2 4 2" xfId="2358" xr:uid="{00000000-0005-0000-0000-00004C670000}"/>
    <cellStyle name="Normal 2 4 2 2" xfId="2359" xr:uid="{00000000-0005-0000-0000-00004D670000}"/>
    <cellStyle name="Normal 2 4 2 2 2" xfId="2360" xr:uid="{00000000-0005-0000-0000-00004E670000}"/>
    <cellStyle name="Normal 2 4 2 2 2 2" xfId="26981" xr:uid="{00000000-0005-0000-0000-00004F670000}"/>
    <cellStyle name="Normal 2 4 2 2 3" xfId="26980" xr:uid="{00000000-0005-0000-0000-000050670000}"/>
    <cellStyle name="Normal 2 4 2 3" xfId="2361" xr:uid="{00000000-0005-0000-0000-000051670000}"/>
    <cellStyle name="Normal 2 4 2 3 2" xfId="26982" xr:uid="{00000000-0005-0000-0000-000052670000}"/>
    <cellStyle name="Normal 2 4 2 4" xfId="26979" xr:uid="{00000000-0005-0000-0000-000053670000}"/>
    <cellStyle name="Normal 2 4 3" xfId="2362" xr:uid="{00000000-0005-0000-0000-000054670000}"/>
    <cellStyle name="Normal 2 4 3 2" xfId="2363" xr:uid="{00000000-0005-0000-0000-000055670000}"/>
    <cellStyle name="Normal 2 4 3 2 2" xfId="26984" xr:uid="{00000000-0005-0000-0000-000056670000}"/>
    <cellStyle name="Normal 2 4 3 3" xfId="26983" xr:uid="{00000000-0005-0000-0000-000057670000}"/>
    <cellStyle name="Normal 2 4 4" xfId="2364" xr:uid="{00000000-0005-0000-0000-000058670000}"/>
    <cellStyle name="Normal 2 4 4 2" xfId="26985" xr:uid="{00000000-0005-0000-0000-000059670000}"/>
    <cellStyle name="Normal 2 4 5" xfId="26978" xr:uid="{00000000-0005-0000-0000-00005A670000}"/>
    <cellStyle name="Normal 2 5" xfId="136" xr:uid="{00000000-0005-0000-0000-00005B670000}"/>
    <cellStyle name="Normal 2 5 2" xfId="2366" xr:uid="{00000000-0005-0000-0000-00005C670000}"/>
    <cellStyle name="Normal 2 5 2 2" xfId="2367" xr:uid="{00000000-0005-0000-0000-00005D670000}"/>
    <cellStyle name="Normal 2 5 2 2 2" xfId="2368" xr:uid="{00000000-0005-0000-0000-00005E670000}"/>
    <cellStyle name="Normal 2 5 2 2 2 2" xfId="26989" xr:uid="{00000000-0005-0000-0000-00005F670000}"/>
    <cellStyle name="Normal 2 5 2 2 3" xfId="26988" xr:uid="{00000000-0005-0000-0000-000060670000}"/>
    <cellStyle name="Normal 2 5 2 3" xfId="2369" xr:uid="{00000000-0005-0000-0000-000061670000}"/>
    <cellStyle name="Normal 2 5 2 3 2" xfId="26990" xr:uid="{00000000-0005-0000-0000-000062670000}"/>
    <cellStyle name="Normal 2 5 2 4" xfId="26987" xr:uid="{00000000-0005-0000-0000-000063670000}"/>
    <cellStyle name="Normal 2 5 3" xfId="2370" xr:uid="{00000000-0005-0000-0000-000064670000}"/>
    <cellStyle name="Normal 2 5 3 2" xfId="2371" xr:uid="{00000000-0005-0000-0000-000065670000}"/>
    <cellStyle name="Normal 2 5 3 2 2" xfId="26992" xr:uid="{00000000-0005-0000-0000-000066670000}"/>
    <cellStyle name="Normal 2 5 3 3" xfId="26991" xr:uid="{00000000-0005-0000-0000-000067670000}"/>
    <cellStyle name="Normal 2 5 4" xfId="2372" xr:uid="{00000000-0005-0000-0000-000068670000}"/>
    <cellStyle name="Normal 2 5 4 2" xfId="26993" xr:uid="{00000000-0005-0000-0000-000069670000}"/>
    <cellStyle name="Normal 2 5 5" xfId="2365" xr:uid="{00000000-0005-0000-0000-00006A670000}"/>
    <cellStyle name="Normal 2 5 5 2" xfId="26994" xr:uid="{00000000-0005-0000-0000-00006B670000}"/>
    <cellStyle name="Normal 2 5 6" xfId="26986" xr:uid="{00000000-0005-0000-0000-00006C670000}"/>
    <cellStyle name="Normal 2 6" xfId="2373" xr:uid="{00000000-0005-0000-0000-00006D670000}"/>
    <cellStyle name="Normal 2 6 2" xfId="2374" xr:uid="{00000000-0005-0000-0000-00006E670000}"/>
    <cellStyle name="Normal 2 6 2 2" xfId="2375" xr:uid="{00000000-0005-0000-0000-00006F670000}"/>
    <cellStyle name="Normal 2 6 2 2 2" xfId="2376" xr:uid="{00000000-0005-0000-0000-000070670000}"/>
    <cellStyle name="Normal 2 6 2 2 2 2" xfId="26998" xr:uid="{00000000-0005-0000-0000-000071670000}"/>
    <cellStyle name="Normal 2 6 2 2 3" xfId="26997" xr:uid="{00000000-0005-0000-0000-000072670000}"/>
    <cellStyle name="Normal 2 6 2 3" xfId="2377" xr:uid="{00000000-0005-0000-0000-000073670000}"/>
    <cellStyle name="Normal 2 6 2 3 2" xfId="26999" xr:uid="{00000000-0005-0000-0000-000074670000}"/>
    <cellStyle name="Normal 2 6 2 4" xfId="26996" xr:uid="{00000000-0005-0000-0000-000075670000}"/>
    <cellStyle name="Normal 2 6 3" xfId="2378" xr:uid="{00000000-0005-0000-0000-000076670000}"/>
    <cellStyle name="Normal 2 6 3 2" xfId="2379" xr:uid="{00000000-0005-0000-0000-000077670000}"/>
    <cellStyle name="Normal 2 6 3 2 2" xfId="27001" xr:uid="{00000000-0005-0000-0000-000078670000}"/>
    <cellStyle name="Normal 2 6 3 3" xfId="27000" xr:uid="{00000000-0005-0000-0000-000079670000}"/>
    <cellStyle name="Normal 2 6 4" xfId="2380" xr:uid="{00000000-0005-0000-0000-00007A670000}"/>
    <cellStyle name="Normal 2 6 4 2" xfId="27002" xr:uid="{00000000-0005-0000-0000-00007B670000}"/>
    <cellStyle name="Normal 2 6 5" xfId="26995" xr:uid="{00000000-0005-0000-0000-00007C670000}"/>
    <cellStyle name="Normal 2 7" xfId="2381" xr:uid="{00000000-0005-0000-0000-00007D670000}"/>
    <cellStyle name="Normal 2 7 2" xfId="2382" xr:uid="{00000000-0005-0000-0000-00007E670000}"/>
    <cellStyle name="Normal 2 7 2 2" xfId="2383" xr:uid="{00000000-0005-0000-0000-00007F670000}"/>
    <cellStyle name="Normal 2 7 2 2 2" xfId="2384" xr:uid="{00000000-0005-0000-0000-000080670000}"/>
    <cellStyle name="Normal 2 7 2 2 2 2" xfId="27006" xr:uid="{00000000-0005-0000-0000-000081670000}"/>
    <cellStyle name="Normal 2 7 2 2 3" xfId="27005" xr:uid="{00000000-0005-0000-0000-000082670000}"/>
    <cellStyle name="Normal 2 7 2 3" xfId="2385" xr:uid="{00000000-0005-0000-0000-000083670000}"/>
    <cellStyle name="Normal 2 7 2 3 2" xfId="27007" xr:uid="{00000000-0005-0000-0000-000084670000}"/>
    <cellStyle name="Normal 2 7 2 4" xfId="27004" xr:uid="{00000000-0005-0000-0000-000085670000}"/>
    <cellStyle name="Normal 2 7 3" xfId="2386" xr:uid="{00000000-0005-0000-0000-000086670000}"/>
    <cellStyle name="Normal 2 7 3 2" xfId="2387" xr:uid="{00000000-0005-0000-0000-000087670000}"/>
    <cellStyle name="Normal 2 7 3 2 2" xfId="27009" xr:uid="{00000000-0005-0000-0000-000088670000}"/>
    <cellStyle name="Normal 2 7 3 3" xfId="27008" xr:uid="{00000000-0005-0000-0000-000089670000}"/>
    <cellStyle name="Normal 2 7 4" xfId="2388" xr:uid="{00000000-0005-0000-0000-00008A670000}"/>
    <cellStyle name="Normal 2 7 4 2" xfId="27010" xr:uid="{00000000-0005-0000-0000-00008B670000}"/>
    <cellStyle name="Normal 2 7 5" xfId="27003" xr:uid="{00000000-0005-0000-0000-00008C670000}"/>
    <cellStyle name="Normal 2 8" xfId="2389" xr:uid="{00000000-0005-0000-0000-00008D670000}"/>
    <cellStyle name="Normal 2 8 2" xfId="2390" xr:uid="{00000000-0005-0000-0000-00008E670000}"/>
    <cellStyle name="Normal 2 8 2 2" xfId="2391" xr:uid="{00000000-0005-0000-0000-00008F670000}"/>
    <cellStyle name="Normal 2 8 2 2 2" xfId="2392" xr:uid="{00000000-0005-0000-0000-000090670000}"/>
    <cellStyle name="Normal 2 8 2 2 2 2" xfId="27014" xr:uid="{00000000-0005-0000-0000-000091670000}"/>
    <cellStyle name="Normal 2 8 2 2 3" xfId="27013" xr:uid="{00000000-0005-0000-0000-000092670000}"/>
    <cellStyle name="Normal 2 8 2 3" xfId="2393" xr:uid="{00000000-0005-0000-0000-000093670000}"/>
    <cellStyle name="Normal 2 8 2 3 2" xfId="27015" xr:uid="{00000000-0005-0000-0000-000094670000}"/>
    <cellStyle name="Normal 2 8 2 4" xfId="27012" xr:uid="{00000000-0005-0000-0000-000095670000}"/>
    <cellStyle name="Normal 2 8 3" xfId="2394" xr:uid="{00000000-0005-0000-0000-000096670000}"/>
    <cellStyle name="Normal 2 8 3 2" xfId="2395" xr:uid="{00000000-0005-0000-0000-000097670000}"/>
    <cellStyle name="Normal 2 8 3 2 2" xfId="27017" xr:uid="{00000000-0005-0000-0000-000098670000}"/>
    <cellStyle name="Normal 2 8 3 3" xfId="27016" xr:uid="{00000000-0005-0000-0000-000099670000}"/>
    <cellStyle name="Normal 2 8 4" xfId="2396" xr:uid="{00000000-0005-0000-0000-00009A670000}"/>
    <cellStyle name="Normal 2 8 4 2" xfId="27018" xr:uid="{00000000-0005-0000-0000-00009B670000}"/>
    <cellStyle name="Normal 2 8 5" xfId="27011" xr:uid="{00000000-0005-0000-0000-00009C670000}"/>
    <cellStyle name="Normal 2 9" xfId="2397" xr:uid="{00000000-0005-0000-0000-00009D670000}"/>
    <cellStyle name="Normal 2 9 2" xfId="2398" xr:uid="{00000000-0005-0000-0000-00009E670000}"/>
    <cellStyle name="Normal 2 9 2 2" xfId="2399" xr:uid="{00000000-0005-0000-0000-00009F670000}"/>
    <cellStyle name="Normal 2 9 2 2 2" xfId="2400" xr:uid="{00000000-0005-0000-0000-0000A0670000}"/>
    <cellStyle name="Normal 2 9 2 2 2 2" xfId="27022" xr:uid="{00000000-0005-0000-0000-0000A1670000}"/>
    <cellStyle name="Normal 2 9 2 2 3" xfId="27021" xr:uid="{00000000-0005-0000-0000-0000A2670000}"/>
    <cellStyle name="Normal 2 9 2 3" xfId="2401" xr:uid="{00000000-0005-0000-0000-0000A3670000}"/>
    <cellStyle name="Normal 2 9 2 3 2" xfId="27023" xr:uid="{00000000-0005-0000-0000-0000A4670000}"/>
    <cellStyle name="Normal 2 9 2 4" xfId="27020" xr:uid="{00000000-0005-0000-0000-0000A5670000}"/>
    <cellStyle name="Normal 2 9 3" xfId="2402" xr:uid="{00000000-0005-0000-0000-0000A6670000}"/>
    <cellStyle name="Normal 2 9 3 2" xfId="2403" xr:uid="{00000000-0005-0000-0000-0000A7670000}"/>
    <cellStyle name="Normal 2 9 3 2 2" xfId="27025" xr:uid="{00000000-0005-0000-0000-0000A8670000}"/>
    <cellStyle name="Normal 2 9 3 3" xfId="27024" xr:uid="{00000000-0005-0000-0000-0000A9670000}"/>
    <cellStyle name="Normal 2 9 4" xfId="2404" xr:uid="{00000000-0005-0000-0000-0000AA670000}"/>
    <cellStyle name="Normal 2 9 4 2" xfId="27026" xr:uid="{00000000-0005-0000-0000-0000AB670000}"/>
    <cellStyle name="Normal 2 9 5" xfId="27019" xr:uid="{00000000-0005-0000-0000-0000AC670000}"/>
    <cellStyle name="Normal 20" xfId="2405" xr:uid="{00000000-0005-0000-0000-0000AD670000}"/>
    <cellStyle name="Normal 20 2" xfId="27027" xr:uid="{00000000-0005-0000-0000-0000AE670000}"/>
    <cellStyle name="Normal 200" xfId="63468" xr:uid="{00000000-0005-0000-0000-0000AF670000}"/>
    <cellStyle name="Normal 201" xfId="63488" xr:uid="{00000000-0005-0000-0000-0000B0670000}"/>
    <cellStyle name="Normal 202" xfId="63508" xr:uid="{00000000-0005-0000-0000-0000B1670000}"/>
    <cellStyle name="Normal 203" xfId="63528" xr:uid="{00000000-0005-0000-0000-0000B2670000}"/>
    <cellStyle name="Normal 204" xfId="63548" xr:uid="{00000000-0005-0000-0000-0000B3670000}"/>
    <cellStyle name="Normal 205" xfId="63568" xr:uid="{00000000-0005-0000-0000-0000B4670000}"/>
    <cellStyle name="Normal 206" xfId="63588" xr:uid="{00000000-0005-0000-0000-0000B5670000}"/>
    <cellStyle name="Normal 207" xfId="63608" xr:uid="{00000000-0005-0000-0000-0000B6670000}"/>
    <cellStyle name="Normal 208" xfId="63628" xr:uid="{00000000-0005-0000-0000-0000B7670000}"/>
    <cellStyle name="Normal 209" xfId="63648" xr:uid="{00000000-0005-0000-0000-0000B8670000}"/>
    <cellStyle name="Normal 21" xfId="2406" xr:uid="{00000000-0005-0000-0000-0000B9670000}"/>
    <cellStyle name="Normal 21 2" xfId="2407" xr:uid="{00000000-0005-0000-0000-0000BA670000}"/>
    <cellStyle name="Normal 21 2 2" xfId="27029" xr:uid="{00000000-0005-0000-0000-0000BB670000}"/>
    <cellStyle name="Normal 21 3" xfId="27028" xr:uid="{00000000-0005-0000-0000-0000BC670000}"/>
    <cellStyle name="Normal 210" xfId="63668" xr:uid="{00000000-0005-0000-0000-0000BD670000}"/>
    <cellStyle name="Normal 211" xfId="63688" xr:uid="{00000000-0005-0000-0000-0000BE670000}"/>
    <cellStyle name="Normal 212" xfId="63708" xr:uid="{00000000-0005-0000-0000-0000BF670000}"/>
    <cellStyle name="Normal 213" xfId="63728" xr:uid="{00000000-0005-0000-0000-0000C0670000}"/>
    <cellStyle name="Normal 214" xfId="63748" xr:uid="{00000000-0005-0000-0000-0000C1670000}"/>
    <cellStyle name="Normal 215" xfId="63768" xr:uid="{00000000-0005-0000-0000-0000C2670000}"/>
    <cellStyle name="Normal 216" xfId="63788" xr:uid="{00000000-0005-0000-0000-0000C3670000}"/>
    <cellStyle name="Normal 217" xfId="63808" xr:uid="{00000000-0005-0000-0000-0000C4670000}"/>
    <cellStyle name="Normal 218" xfId="63828" xr:uid="{00000000-0005-0000-0000-0000C5670000}"/>
    <cellStyle name="Normal 219" xfId="63848" xr:uid="{00000000-0005-0000-0000-0000C6670000}"/>
    <cellStyle name="Normal 22" xfId="2408" xr:uid="{00000000-0005-0000-0000-0000C7670000}"/>
    <cellStyle name="Normal 22 2" xfId="2409" xr:uid="{00000000-0005-0000-0000-0000C8670000}"/>
    <cellStyle name="Normal 22 2 2" xfId="2410" xr:uid="{00000000-0005-0000-0000-0000C9670000}"/>
    <cellStyle name="Normal 22 2 2 2" xfId="27032" xr:uid="{00000000-0005-0000-0000-0000CA670000}"/>
    <cellStyle name="Normal 22 2 3" xfId="27031" xr:uid="{00000000-0005-0000-0000-0000CB670000}"/>
    <cellStyle name="Normal 22 3" xfId="2411" xr:uid="{00000000-0005-0000-0000-0000CC670000}"/>
    <cellStyle name="Normal 22 3 2" xfId="2412" xr:uid="{00000000-0005-0000-0000-0000CD670000}"/>
    <cellStyle name="Normal 22 3 2 2" xfId="27034" xr:uid="{00000000-0005-0000-0000-0000CE670000}"/>
    <cellStyle name="Normal 22 3 3" xfId="2413" xr:uid="{00000000-0005-0000-0000-0000CF670000}"/>
    <cellStyle name="Normal 22 3 3 2" xfId="27035" xr:uid="{00000000-0005-0000-0000-0000D0670000}"/>
    <cellStyle name="Normal 22 3 4" xfId="27033" xr:uid="{00000000-0005-0000-0000-0000D1670000}"/>
    <cellStyle name="Normal 22 4" xfId="2414" xr:uid="{00000000-0005-0000-0000-0000D2670000}"/>
    <cellStyle name="Normal 22 4 2" xfId="27036" xr:uid="{00000000-0005-0000-0000-0000D3670000}"/>
    <cellStyle name="Normal 22 5" xfId="27030" xr:uid="{00000000-0005-0000-0000-0000D4670000}"/>
    <cellStyle name="Normal 220" xfId="63868" xr:uid="{00000000-0005-0000-0000-0000D5670000}"/>
    <cellStyle name="Normal 221" xfId="63888" xr:uid="{00000000-0005-0000-0000-0000D6670000}"/>
    <cellStyle name="Normal 222" xfId="63908" xr:uid="{00000000-0005-0000-0000-0000D7670000}"/>
    <cellStyle name="Normal 223" xfId="63928" xr:uid="{00000000-0005-0000-0000-0000D8670000}"/>
    <cellStyle name="Normal 224" xfId="63948" xr:uid="{00000000-0005-0000-0000-0000D9670000}"/>
    <cellStyle name="Normal 225" xfId="63968" xr:uid="{00000000-0005-0000-0000-0000DA670000}"/>
    <cellStyle name="Normal 226" xfId="63988" xr:uid="{00000000-0005-0000-0000-0000DB670000}"/>
    <cellStyle name="Normal 227" xfId="64008" xr:uid="{00000000-0005-0000-0000-0000DC670000}"/>
    <cellStyle name="Normal 228" xfId="64028" xr:uid="{00000000-0005-0000-0000-0000DD670000}"/>
    <cellStyle name="Normal 229" xfId="64048" xr:uid="{00000000-0005-0000-0000-0000DE670000}"/>
    <cellStyle name="Normal 23" xfId="2415" xr:uid="{00000000-0005-0000-0000-0000DF670000}"/>
    <cellStyle name="Normal 23 2" xfId="2416" xr:uid="{00000000-0005-0000-0000-0000E0670000}"/>
    <cellStyle name="Normal 23 2 2" xfId="27038" xr:uid="{00000000-0005-0000-0000-0000E1670000}"/>
    <cellStyle name="Normal 23 3" xfId="2417" xr:uid="{00000000-0005-0000-0000-0000E2670000}"/>
    <cellStyle name="Normal 23 3 2" xfId="27039" xr:uid="{00000000-0005-0000-0000-0000E3670000}"/>
    <cellStyle name="Normal 23 4" xfId="27037" xr:uid="{00000000-0005-0000-0000-0000E4670000}"/>
    <cellStyle name="Normal 230" xfId="64068" xr:uid="{00000000-0005-0000-0000-0000E5670000}"/>
    <cellStyle name="Normal 231" xfId="64088" xr:uid="{00000000-0005-0000-0000-0000E6670000}"/>
    <cellStyle name="Normal 232" xfId="64108" xr:uid="{00000000-0005-0000-0000-0000E7670000}"/>
    <cellStyle name="Normal 233" xfId="64128" xr:uid="{00000000-0005-0000-0000-0000E8670000}"/>
    <cellStyle name="Normal 234" xfId="64148" xr:uid="{00000000-0005-0000-0000-0000E9670000}"/>
    <cellStyle name="Normal 235" xfId="64162" xr:uid="{00000000-0005-0000-0000-0000EA670000}"/>
    <cellStyle name="Normal 236" xfId="64176" xr:uid="{00000000-0005-0000-0000-0000EB670000}"/>
    <cellStyle name="Normal 237" xfId="64190" xr:uid="{00000000-0005-0000-0000-0000EC670000}"/>
    <cellStyle name="Normal 238" xfId="64211" xr:uid="{00000000-0005-0000-0000-0000ED670000}"/>
    <cellStyle name="Normal 239" xfId="64225" xr:uid="{00000000-0005-0000-0000-0000EE670000}"/>
    <cellStyle name="Normal 24" xfId="2418" xr:uid="{00000000-0005-0000-0000-0000EF670000}"/>
    <cellStyle name="Normal 24 2" xfId="2419" xr:uid="{00000000-0005-0000-0000-0000F0670000}"/>
    <cellStyle name="Normal 24 2 2" xfId="2420" xr:uid="{00000000-0005-0000-0000-0000F1670000}"/>
    <cellStyle name="Normal 24 2 2 2" xfId="27042" xr:uid="{00000000-0005-0000-0000-0000F2670000}"/>
    <cellStyle name="Normal 24 2 3" xfId="27041" xr:uid="{00000000-0005-0000-0000-0000F3670000}"/>
    <cellStyle name="Normal 24 3" xfId="2421" xr:uid="{00000000-0005-0000-0000-0000F4670000}"/>
    <cellStyle name="Normal 24 3 2" xfId="27043" xr:uid="{00000000-0005-0000-0000-0000F5670000}"/>
    <cellStyle name="Normal 24 4" xfId="2422" xr:uid="{00000000-0005-0000-0000-0000F6670000}"/>
    <cellStyle name="Normal 24 4 2" xfId="27044" xr:uid="{00000000-0005-0000-0000-0000F7670000}"/>
    <cellStyle name="Normal 24 5" xfId="27040" xr:uid="{00000000-0005-0000-0000-0000F8670000}"/>
    <cellStyle name="Normal 240" xfId="64239" xr:uid="{00000000-0005-0000-0000-0000F9670000}"/>
    <cellStyle name="Normal 241" xfId="64253" xr:uid="{00000000-0005-0000-0000-0000FA670000}"/>
    <cellStyle name="Normal 242" xfId="64267" xr:uid="{00000000-0005-0000-0000-0000FB670000}"/>
    <cellStyle name="Normal 243" xfId="64287" xr:uid="{00000000-0005-0000-0000-0000FC670000}"/>
    <cellStyle name="Normal 244" xfId="64288" xr:uid="{00000000-0005-0000-0000-0000FD670000}"/>
    <cellStyle name="Normal 245" xfId="64308" xr:uid="{00000000-0005-0000-0000-0000FE670000}"/>
    <cellStyle name="Normal 246" xfId="64309" xr:uid="{00000000-0005-0000-0000-0000FF670000}"/>
    <cellStyle name="Normal 247" xfId="64323" xr:uid="{00000000-0005-0000-0000-000000680000}"/>
    <cellStyle name="Normal 248" xfId="64337" xr:uid="{00000000-0005-0000-0000-000001680000}"/>
    <cellStyle name="Normal 249" xfId="64351" xr:uid="{00000000-0005-0000-0000-000002680000}"/>
    <cellStyle name="Normal 25" xfId="2423" xr:uid="{00000000-0005-0000-0000-000003680000}"/>
    <cellStyle name="Normal 25 2" xfId="27045" xr:uid="{00000000-0005-0000-0000-000004680000}"/>
    <cellStyle name="Normal 250" xfId="64365" xr:uid="{00000000-0005-0000-0000-000005680000}"/>
    <cellStyle name="Normal 251" xfId="64379" xr:uid="{00000000-0005-0000-0000-000006680000}"/>
    <cellStyle name="Normal 252" xfId="64393" xr:uid="{00000000-0005-0000-0000-000007680000}"/>
    <cellStyle name="Normal 253" xfId="64407" xr:uid="{00000000-0005-0000-0000-000008680000}"/>
    <cellStyle name="Normal 254" xfId="64427" xr:uid="{00000000-0005-0000-0000-000009680000}"/>
    <cellStyle name="Normal 255" xfId="64447" xr:uid="{00000000-0005-0000-0000-00000A680000}"/>
    <cellStyle name="Normal 256" xfId="64467" xr:uid="{00000000-0005-0000-0000-00000B680000}"/>
    <cellStyle name="Normal 257" xfId="64487" xr:uid="{00000000-0005-0000-0000-00000C680000}"/>
    <cellStyle name="Normal 258" xfId="64507" xr:uid="{00000000-0005-0000-0000-00000D680000}"/>
    <cellStyle name="Normal 259" xfId="64527" xr:uid="{00000000-0005-0000-0000-00000E680000}"/>
    <cellStyle name="Normal 26" xfId="2" xr:uid="{00000000-0005-0000-0000-00000F680000}"/>
    <cellStyle name="Normal 26 2" xfId="6" xr:uid="{00000000-0005-0000-0000-000010680000}"/>
    <cellStyle name="Normal 26 2 2" xfId="27047" xr:uid="{00000000-0005-0000-0000-000011680000}"/>
    <cellStyle name="Normal 26 3" xfId="27046" xr:uid="{00000000-0005-0000-0000-000012680000}"/>
    <cellStyle name="Normal 260" xfId="64547" xr:uid="{00000000-0005-0000-0000-000013680000}"/>
    <cellStyle name="Normal 261" xfId="64561" xr:uid="{00000000-0005-0000-0000-000014680000}"/>
    <cellStyle name="Normal 262" xfId="64575" xr:uid="{00000000-0005-0000-0000-000015680000}"/>
    <cellStyle name="Normal 263" xfId="64595" xr:uid="{00000000-0005-0000-0000-000016680000}"/>
    <cellStyle name="Normal 264" xfId="64615" xr:uid="{00000000-0005-0000-0000-000017680000}"/>
    <cellStyle name="Normal 265" xfId="64616" xr:uid="{00000000-0005-0000-0000-000018680000}"/>
    <cellStyle name="Normal 266" xfId="64618" xr:uid="{00000000-0005-0000-0000-000019680000}"/>
    <cellStyle name="Normal 267" xfId="64619" xr:uid="{00000000-0005-0000-0000-00001A680000}"/>
    <cellStyle name="Normal 268" xfId="64621" xr:uid="{00000000-0005-0000-0000-00001B680000}"/>
    <cellStyle name="Normal 269" xfId="64622" xr:uid="{00000000-0005-0000-0000-00001C680000}"/>
    <cellStyle name="Normal 27" xfId="2424" xr:uid="{00000000-0005-0000-0000-00001D680000}"/>
    <cellStyle name="Normal 27 2" xfId="2425" xr:uid="{00000000-0005-0000-0000-00001E680000}"/>
    <cellStyle name="Normal 27 2 2" xfId="27049" xr:uid="{00000000-0005-0000-0000-00001F680000}"/>
    <cellStyle name="Normal 27 3" xfId="27048" xr:uid="{00000000-0005-0000-0000-000020680000}"/>
    <cellStyle name="Normal 270" xfId="64624" xr:uid="{00000000-0005-0000-0000-000021680000}"/>
    <cellStyle name="Normal 271" xfId="64626" xr:uid="{88CBDBCA-643F-4454-AB05-1EDDE5D51025}"/>
    <cellStyle name="Normal 28" xfId="2426" xr:uid="{00000000-0005-0000-0000-000022680000}"/>
    <cellStyle name="Normal 28 2" xfId="2427" xr:uid="{00000000-0005-0000-0000-000023680000}"/>
    <cellStyle name="Normal 28 2 2" xfId="27051" xr:uid="{00000000-0005-0000-0000-000024680000}"/>
    <cellStyle name="Normal 28 3" xfId="27050" xr:uid="{00000000-0005-0000-0000-000025680000}"/>
    <cellStyle name="Normal 29" xfId="2428" xr:uid="{00000000-0005-0000-0000-000026680000}"/>
    <cellStyle name="Normal 29 2" xfId="2429" xr:uid="{00000000-0005-0000-0000-000027680000}"/>
    <cellStyle name="Normal 29 2 2" xfId="27053" xr:uid="{00000000-0005-0000-0000-000028680000}"/>
    <cellStyle name="Normal 29 3" xfId="27052" xr:uid="{00000000-0005-0000-0000-000029680000}"/>
    <cellStyle name="Normal 3" xfId="4" xr:uid="{00000000-0005-0000-0000-00002A680000}"/>
    <cellStyle name="Normal 3 10" xfId="2431" xr:uid="{00000000-0005-0000-0000-00002B680000}"/>
    <cellStyle name="Normal 3 10 2" xfId="27055" xr:uid="{00000000-0005-0000-0000-00002C680000}"/>
    <cellStyle name="Normal 3 11" xfId="2432" xr:uid="{00000000-0005-0000-0000-00002D680000}"/>
    <cellStyle name="Normal 3 11 2" xfId="27056" xr:uid="{00000000-0005-0000-0000-00002E680000}"/>
    <cellStyle name="Normal 3 12" xfId="2433" xr:uid="{00000000-0005-0000-0000-00002F680000}"/>
    <cellStyle name="Normal 3 12 2" xfId="2434" xr:uid="{00000000-0005-0000-0000-000030680000}"/>
    <cellStyle name="Normal 3 12 2 2" xfId="2435" xr:uid="{00000000-0005-0000-0000-000031680000}"/>
    <cellStyle name="Normal 3 12 2 2 2" xfId="2436" xr:uid="{00000000-0005-0000-0000-000032680000}"/>
    <cellStyle name="Normal 3 12 2 2 2 2" xfId="27060" xr:uid="{00000000-0005-0000-0000-000033680000}"/>
    <cellStyle name="Normal 3 12 2 2 3" xfId="27059" xr:uid="{00000000-0005-0000-0000-000034680000}"/>
    <cellStyle name="Normal 3 12 2 3" xfId="2437" xr:uid="{00000000-0005-0000-0000-000035680000}"/>
    <cellStyle name="Normal 3 12 2 3 2" xfId="27061" xr:uid="{00000000-0005-0000-0000-000036680000}"/>
    <cellStyle name="Normal 3 12 2 4" xfId="27058" xr:uid="{00000000-0005-0000-0000-000037680000}"/>
    <cellStyle name="Normal 3 12 3" xfId="2438" xr:uid="{00000000-0005-0000-0000-000038680000}"/>
    <cellStyle name="Normal 3 12 3 2" xfId="2439" xr:uid="{00000000-0005-0000-0000-000039680000}"/>
    <cellStyle name="Normal 3 12 3 2 2" xfId="27063" xr:uid="{00000000-0005-0000-0000-00003A680000}"/>
    <cellStyle name="Normal 3 12 3 3" xfId="27062" xr:uid="{00000000-0005-0000-0000-00003B680000}"/>
    <cellStyle name="Normal 3 12 4" xfId="2440" xr:uid="{00000000-0005-0000-0000-00003C680000}"/>
    <cellStyle name="Normal 3 12 4 2" xfId="27064" xr:uid="{00000000-0005-0000-0000-00003D680000}"/>
    <cellStyle name="Normal 3 12 5" xfId="27057" xr:uid="{00000000-0005-0000-0000-00003E680000}"/>
    <cellStyle name="Normal 3 13" xfId="2441" xr:uid="{00000000-0005-0000-0000-00003F680000}"/>
    <cellStyle name="Normal 3 13 2" xfId="27065" xr:uid="{00000000-0005-0000-0000-000040680000}"/>
    <cellStyle name="Normal 3 14" xfId="2430" xr:uid="{00000000-0005-0000-0000-000041680000}"/>
    <cellStyle name="Normal 3 14 2" xfId="27066" xr:uid="{00000000-0005-0000-0000-000042680000}"/>
    <cellStyle name="Normal 3 15" xfId="27054" xr:uid="{00000000-0005-0000-0000-000043680000}"/>
    <cellStyle name="Normal 3 16" xfId="77" xr:uid="{00000000-0005-0000-0000-000044680000}"/>
    <cellStyle name="Normal 3 17" xfId="50" xr:uid="{00000000-0005-0000-0000-000045680000}"/>
    <cellStyle name="Normal 3 18" xfId="61659" xr:uid="{00000000-0005-0000-0000-000046680000}"/>
    <cellStyle name="Normal 3 2" xfId="90" xr:uid="{00000000-0005-0000-0000-000047680000}"/>
    <cellStyle name="Normal 3 2 2" xfId="2442" xr:uid="{00000000-0005-0000-0000-000048680000}"/>
    <cellStyle name="Normal 3 2 2 2" xfId="27068" xr:uid="{00000000-0005-0000-0000-000049680000}"/>
    <cellStyle name="Normal 3 2 3" xfId="27067" xr:uid="{00000000-0005-0000-0000-00004A680000}"/>
    <cellStyle name="Normal 3 3" xfId="87" xr:uid="{00000000-0005-0000-0000-00004B680000}"/>
    <cellStyle name="Normal 3 3 2" xfId="2443" xr:uid="{00000000-0005-0000-0000-00004C680000}"/>
    <cellStyle name="Normal 3 3 2 2" xfId="27070" xr:uid="{00000000-0005-0000-0000-00004D680000}"/>
    <cellStyle name="Normal 3 3 3" xfId="27069" xr:uid="{00000000-0005-0000-0000-00004E680000}"/>
    <cellStyle name="Normal 3 4" xfId="85" xr:uid="{00000000-0005-0000-0000-00004F680000}"/>
    <cellStyle name="Normal 3 4 2" xfId="2444" xr:uid="{00000000-0005-0000-0000-000050680000}"/>
    <cellStyle name="Normal 3 4 2 2" xfId="27072" xr:uid="{00000000-0005-0000-0000-000051680000}"/>
    <cellStyle name="Normal 3 4 3" xfId="27071" xr:uid="{00000000-0005-0000-0000-000052680000}"/>
    <cellStyle name="Normal 3 5" xfId="2445" xr:uid="{00000000-0005-0000-0000-000053680000}"/>
    <cellStyle name="Normal 3 5 2" xfId="27073" xr:uid="{00000000-0005-0000-0000-000054680000}"/>
    <cellStyle name="Normal 3 6" xfId="2446" xr:uid="{00000000-0005-0000-0000-000055680000}"/>
    <cellStyle name="Normal 3 6 2" xfId="27074" xr:uid="{00000000-0005-0000-0000-000056680000}"/>
    <cellStyle name="Normal 3 7" xfId="2447" xr:uid="{00000000-0005-0000-0000-000057680000}"/>
    <cellStyle name="Normal 3 7 2" xfId="27075" xr:uid="{00000000-0005-0000-0000-000058680000}"/>
    <cellStyle name="Normal 3 8" xfId="2448" xr:uid="{00000000-0005-0000-0000-000059680000}"/>
    <cellStyle name="Normal 3 8 2" xfId="27076" xr:uid="{00000000-0005-0000-0000-00005A680000}"/>
    <cellStyle name="Normal 3 9" xfId="2449" xr:uid="{00000000-0005-0000-0000-00005B680000}"/>
    <cellStyle name="Normal 3 9 2" xfId="27077" xr:uid="{00000000-0005-0000-0000-00005C680000}"/>
    <cellStyle name="Normal 3_STATORS" xfId="2450" xr:uid="{00000000-0005-0000-0000-00005D680000}"/>
    <cellStyle name="Normal 30" xfId="2451" xr:uid="{00000000-0005-0000-0000-00005E680000}"/>
    <cellStyle name="Normal 30 2" xfId="27078" xr:uid="{00000000-0005-0000-0000-00005F680000}"/>
    <cellStyle name="Normal 31" xfId="2452" xr:uid="{00000000-0005-0000-0000-000060680000}"/>
    <cellStyle name="Normal 31 2" xfId="27079" xr:uid="{00000000-0005-0000-0000-000061680000}"/>
    <cellStyle name="Normal 32" xfId="2453" xr:uid="{00000000-0005-0000-0000-000062680000}"/>
    <cellStyle name="Normal 32 2" xfId="27080" xr:uid="{00000000-0005-0000-0000-000063680000}"/>
    <cellStyle name="Normal 33" xfId="2454" xr:uid="{00000000-0005-0000-0000-000064680000}"/>
    <cellStyle name="Normal 33 2" xfId="27081" xr:uid="{00000000-0005-0000-0000-000065680000}"/>
    <cellStyle name="Normal 34" xfId="2455" xr:uid="{00000000-0005-0000-0000-000066680000}"/>
    <cellStyle name="Normal 34 2" xfId="27082" xr:uid="{00000000-0005-0000-0000-000067680000}"/>
    <cellStyle name="Normal 35" xfId="2456" xr:uid="{00000000-0005-0000-0000-000068680000}"/>
    <cellStyle name="Normal 35 2" xfId="27083" xr:uid="{00000000-0005-0000-0000-000069680000}"/>
    <cellStyle name="Normal 36" xfId="2457" xr:uid="{00000000-0005-0000-0000-00006A680000}"/>
    <cellStyle name="Normal 36 2" xfId="27084" xr:uid="{00000000-0005-0000-0000-00006B680000}"/>
    <cellStyle name="Normal 37" xfId="2458" xr:uid="{00000000-0005-0000-0000-00006C680000}"/>
    <cellStyle name="Normal 37 2" xfId="27085" xr:uid="{00000000-0005-0000-0000-00006D680000}"/>
    <cellStyle name="Normal 38" xfId="2459" xr:uid="{00000000-0005-0000-0000-00006E680000}"/>
    <cellStyle name="Normal 38 2" xfId="27086" xr:uid="{00000000-0005-0000-0000-00006F680000}"/>
    <cellStyle name="Normal 39" xfId="2460" xr:uid="{00000000-0005-0000-0000-000070680000}"/>
    <cellStyle name="Normal 39 2" xfId="27087" xr:uid="{00000000-0005-0000-0000-000071680000}"/>
    <cellStyle name="Normal 4" xfId="3" xr:uid="{00000000-0005-0000-0000-000072680000}"/>
    <cellStyle name="Normal 4 2" xfId="92" xr:uid="{00000000-0005-0000-0000-000073680000}"/>
    <cellStyle name="Normal 4 2 2" xfId="93" xr:uid="{00000000-0005-0000-0000-000074680000}"/>
    <cellStyle name="Normal 4 2 2 2" xfId="2462" xr:uid="{00000000-0005-0000-0000-000075680000}"/>
    <cellStyle name="Normal 4 2 2 2 2" xfId="27091" xr:uid="{00000000-0005-0000-0000-000076680000}"/>
    <cellStyle name="Normal 4 2 2 3" xfId="2461" xr:uid="{00000000-0005-0000-0000-000077680000}"/>
    <cellStyle name="Normal 4 2 2 3 2" xfId="27092" xr:uid="{00000000-0005-0000-0000-000078680000}"/>
    <cellStyle name="Normal 4 2 2 4" xfId="27090" xr:uid="{00000000-0005-0000-0000-000079680000}"/>
    <cellStyle name="Normal 4 2 2 5" xfId="61664" xr:uid="{00000000-0005-0000-0000-00007A680000}"/>
    <cellStyle name="Normal 4 2 3" xfId="2463" xr:uid="{00000000-0005-0000-0000-00007B680000}"/>
    <cellStyle name="Normal 4 2 3 2" xfId="27093" xr:uid="{00000000-0005-0000-0000-00007C680000}"/>
    <cellStyle name="Normal 4 2 4" xfId="27089" xr:uid="{00000000-0005-0000-0000-00007D680000}"/>
    <cellStyle name="Normal 4 2 5" xfId="61660" xr:uid="{00000000-0005-0000-0000-00007E680000}"/>
    <cellStyle name="Normal 4 3" xfId="94" xr:uid="{00000000-0005-0000-0000-00007F680000}"/>
    <cellStyle name="Normal 4 3 2" xfId="2464" xr:uid="{00000000-0005-0000-0000-000080680000}"/>
    <cellStyle name="Normal 4 3 2 2" xfId="27095" xr:uid="{00000000-0005-0000-0000-000081680000}"/>
    <cellStyle name="Normal 4 3 3" xfId="27094" xr:uid="{00000000-0005-0000-0000-000082680000}"/>
    <cellStyle name="Normal 4 3 4" xfId="61662" xr:uid="{00000000-0005-0000-0000-000083680000}"/>
    <cellStyle name="Normal 4 4" xfId="91" xr:uid="{00000000-0005-0000-0000-000084680000}"/>
    <cellStyle name="Normal 4 4 2" xfId="27096" xr:uid="{00000000-0005-0000-0000-000085680000}"/>
    <cellStyle name="Normal 4 5" xfId="88" xr:uid="{00000000-0005-0000-0000-000086680000}"/>
    <cellStyle name="Normal 4 5 2" xfId="27097" xr:uid="{00000000-0005-0000-0000-000087680000}"/>
    <cellStyle name="Normal 4 6" xfId="27088" xr:uid="{00000000-0005-0000-0000-000088680000}"/>
    <cellStyle name="Normal 4 7" xfId="84" xr:uid="{00000000-0005-0000-0000-000089680000}"/>
    <cellStyle name="Normal 4 8" xfId="61657" xr:uid="{00000000-0005-0000-0000-00008A680000}"/>
    <cellStyle name="Normal 40" xfId="2465" xr:uid="{00000000-0005-0000-0000-00008B680000}"/>
    <cellStyle name="Normal 40 2" xfId="27098" xr:uid="{00000000-0005-0000-0000-00008C680000}"/>
    <cellStyle name="Normal 41" xfId="2466" xr:uid="{00000000-0005-0000-0000-00008D680000}"/>
    <cellStyle name="Normal 41 2" xfId="27099" xr:uid="{00000000-0005-0000-0000-00008E680000}"/>
    <cellStyle name="Normal 42" xfId="2467" xr:uid="{00000000-0005-0000-0000-00008F680000}"/>
    <cellStyle name="Normal 42 2" xfId="27100" xr:uid="{00000000-0005-0000-0000-000090680000}"/>
    <cellStyle name="Normal 43" xfId="2468" xr:uid="{00000000-0005-0000-0000-000091680000}"/>
    <cellStyle name="Normal 43 2" xfId="27101" xr:uid="{00000000-0005-0000-0000-000092680000}"/>
    <cellStyle name="Normal 44" xfId="2469" xr:uid="{00000000-0005-0000-0000-000093680000}"/>
    <cellStyle name="Normal 44 2" xfId="27102" xr:uid="{00000000-0005-0000-0000-000094680000}"/>
    <cellStyle name="Normal 45" xfId="2470" xr:uid="{00000000-0005-0000-0000-000095680000}"/>
    <cellStyle name="Normal 45 2" xfId="27103" xr:uid="{00000000-0005-0000-0000-000096680000}"/>
    <cellStyle name="Normal 46" xfId="2471" xr:uid="{00000000-0005-0000-0000-000097680000}"/>
    <cellStyle name="Normal 46 2" xfId="27104" xr:uid="{00000000-0005-0000-0000-000098680000}"/>
    <cellStyle name="Normal 47" xfId="2472" xr:uid="{00000000-0005-0000-0000-000099680000}"/>
    <cellStyle name="Normal 47 2" xfId="2473" xr:uid="{00000000-0005-0000-0000-00009A680000}"/>
    <cellStyle name="Normal 47 2 2" xfId="27106" xr:uid="{00000000-0005-0000-0000-00009B680000}"/>
    <cellStyle name="Normal 47 3" xfId="27105" xr:uid="{00000000-0005-0000-0000-00009C680000}"/>
    <cellStyle name="Normal 48" xfId="2474" xr:uid="{00000000-0005-0000-0000-00009D680000}"/>
    <cellStyle name="Normal 48 2" xfId="27107" xr:uid="{00000000-0005-0000-0000-00009E680000}"/>
    <cellStyle name="Normal 49" xfId="2475" xr:uid="{00000000-0005-0000-0000-00009F680000}"/>
    <cellStyle name="Normal 49 2" xfId="2476" xr:uid="{00000000-0005-0000-0000-0000A0680000}"/>
    <cellStyle name="Normal 49 2 2" xfId="27109" xr:uid="{00000000-0005-0000-0000-0000A1680000}"/>
    <cellStyle name="Normal 49 3" xfId="27108" xr:uid="{00000000-0005-0000-0000-0000A2680000}"/>
    <cellStyle name="Normal 5" xfId="47" xr:uid="{00000000-0005-0000-0000-0000A3680000}"/>
    <cellStyle name="Normal 5 2" xfId="2477" xr:uid="{00000000-0005-0000-0000-0000A4680000}"/>
    <cellStyle name="Normal 5 2 2" xfId="27111" xr:uid="{00000000-0005-0000-0000-0000A5680000}"/>
    <cellStyle name="Normal 5 3" xfId="27110" xr:uid="{00000000-0005-0000-0000-0000A6680000}"/>
    <cellStyle name="Normal 5 4" xfId="95" xr:uid="{00000000-0005-0000-0000-0000A7680000}"/>
    <cellStyle name="Normal 5 5" xfId="61658" xr:uid="{00000000-0005-0000-0000-0000A8680000}"/>
    <cellStyle name="Normal 50" xfId="2478" xr:uid="{00000000-0005-0000-0000-0000A9680000}"/>
    <cellStyle name="Normal 50 2" xfId="2479" xr:uid="{00000000-0005-0000-0000-0000AA680000}"/>
    <cellStyle name="Normal 50 2 2" xfId="27113" xr:uid="{00000000-0005-0000-0000-0000AB680000}"/>
    <cellStyle name="Normal 50 3" xfId="27112" xr:uid="{00000000-0005-0000-0000-0000AC680000}"/>
    <cellStyle name="Normal 51" xfId="2480" xr:uid="{00000000-0005-0000-0000-0000AD680000}"/>
    <cellStyle name="Normal 51 2" xfId="2481" xr:uid="{00000000-0005-0000-0000-0000AE680000}"/>
    <cellStyle name="Normal 51 2 2" xfId="27115" xr:uid="{00000000-0005-0000-0000-0000AF680000}"/>
    <cellStyle name="Normal 51 3" xfId="27114" xr:uid="{00000000-0005-0000-0000-0000B0680000}"/>
    <cellStyle name="Normal 52" xfId="2482" xr:uid="{00000000-0005-0000-0000-0000B1680000}"/>
    <cellStyle name="Normal 52 2" xfId="2483" xr:uid="{00000000-0005-0000-0000-0000B2680000}"/>
    <cellStyle name="Normal 52 2 2" xfId="27117" xr:uid="{00000000-0005-0000-0000-0000B3680000}"/>
    <cellStyle name="Normal 52 3" xfId="27116" xr:uid="{00000000-0005-0000-0000-0000B4680000}"/>
    <cellStyle name="Normal 53" xfId="2484" xr:uid="{00000000-0005-0000-0000-0000B5680000}"/>
    <cellStyle name="Normal 53 2" xfId="2485" xr:uid="{00000000-0005-0000-0000-0000B6680000}"/>
    <cellStyle name="Normal 53 2 2" xfId="27119" xr:uid="{00000000-0005-0000-0000-0000B7680000}"/>
    <cellStyle name="Normal 53 3" xfId="27118" xr:uid="{00000000-0005-0000-0000-0000B8680000}"/>
    <cellStyle name="Normal 54" xfId="2486" xr:uid="{00000000-0005-0000-0000-0000B9680000}"/>
    <cellStyle name="Normal 54 2" xfId="2487" xr:uid="{00000000-0005-0000-0000-0000BA680000}"/>
    <cellStyle name="Normal 54 2 2" xfId="27121" xr:uid="{00000000-0005-0000-0000-0000BB680000}"/>
    <cellStyle name="Normal 54 3" xfId="27120" xr:uid="{00000000-0005-0000-0000-0000BC680000}"/>
    <cellStyle name="Normal 55" xfId="2488" xr:uid="{00000000-0005-0000-0000-0000BD680000}"/>
    <cellStyle name="Normal 55 2" xfId="27122" xr:uid="{00000000-0005-0000-0000-0000BE680000}"/>
    <cellStyle name="Normal 56" xfId="2489" xr:uid="{00000000-0005-0000-0000-0000BF680000}"/>
    <cellStyle name="Normal 56 2" xfId="27123" xr:uid="{00000000-0005-0000-0000-0000C0680000}"/>
    <cellStyle name="Normal 57" xfId="2490" xr:uid="{00000000-0005-0000-0000-0000C1680000}"/>
    <cellStyle name="Normal 57 2" xfId="27124" xr:uid="{00000000-0005-0000-0000-0000C2680000}"/>
    <cellStyle name="Normal 58" xfId="2491" xr:uid="{00000000-0005-0000-0000-0000C3680000}"/>
    <cellStyle name="Normal 58 2" xfId="27125" xr:uid="{00000000-0005-0000-0000-0000C4680000}"/>
    <cellStyle name="Normal 59" xfId="2492" xr:uid="{00000000-0005-0000-0000-0000C5680000}"/>
    <cellStyle name="Normal 59 2" xfId="27126" xr:uid="{00000000-0005-0000-0000-0000C6680000}"/>
    <cellStyle name="Normal 6" xfId="96" xr:uid="{00000000-0005-0000-0000-0000C7680000}"/>
    <cellStyle name="Normal 6 2" xfId="2493" xr:uid="{00000000-0005-0000-0000-0000C8680000}"/>
    <cellStyle name="Normal 6 2 2" xfId="2494" xr:uid="{00000000-0005-0000-0000-0000C9680000}"/>
    <cellStyle name="Normal 6 2 2 2" xfId="2495" xr:uid="{00000000-0005-0000-0000-0000CA680000}"/>
    <cellStyle name="Normal 6 2 2 2 2" xfId="2496" xr:uid="{00000000-0005-0000-0000-0000CB680000}"/>
    <cellStyle name="Normal 6 2 2 2 2 2" xfId="27131" xr:uid="{00000000-0005-0000-0000-0000CC680000}"/>
    <cellStyle name="Normal 6 2 2 2 3" xfId="27130" xr:uid="{00000000-0005-0000-0000-0000CD680000}"/>
    <cellStyle name="Normal 6 2 2 3" xfId="2497" xr:uid="{00000000-0005-0000-0000-0000CE680000}"/>
    <cellStyle name="Normal 6 2 2 3 2" xfId="27132" xr:uid="{00000000-0005-0000-0000-0000CF680000}"/>
    <cellStyle name="Normal 6 2 2 4" xfId="27129" xr:uid="{00000000-0005-0000-0000-0000D0680000}"/>
    <cellStyle name="Normal 6 2 3" xfId="2498" xr:uid="{00000000-0005-0000-0000-0000D1680000}"/>
    <cellStyle name="Normal 6 2 3 2" xfId="2499" xr:uid="{00000000-0005-0000-0000-0000D2680000}"/>
    <cellStyle name="Normal 6 2 3 2 2" xfId="27134" xr:uid="{00000000-0005-0000-0000-0000D3680000}"/>
    <cellStyle name="Normal 6 2 3 3" xfId="27133" xr:uid="{00000000-0005-0000-0000-0000D4680000}"/>
    <cellStyle name="Normal 6 2 4" xfId="2500" xr:uid="{00000000-0005-0000-0000-0000D5680000}"/>
    <cellStyle name="Normal 6 2 4 2" xfId="27135" xr:uid="{00000000-0005-0000-0000-0000D6680000}"/>
    <cellStyle name="Normal 6 2 5" xfId="27128" xr:uid="{00000000-0005-0000-0000-0000D7680000}"/>
    <cellStyle name="Normal 6 2 6" xfId="61663" xr:uid="{00000000-0005-0000-0000-0000D8680000}"/>
    <cellStyle name="Normal 6 3" xfId="2501" xr:uid="{00000000-0005-0000-0000-0000D9680000}"/>
    <cellStyle name="Normal 6 3 2" xfId="2502" xr:uid="{00000000-0005-0000-0000-0000DA680000}"/>
    <cellStyle name="Normal 6 3 2 2" xfId="2503" xr:uid="{00000000-0005-0000-0000-0000DB680000}"/>
    <cellStyle name="Normal 6 3 2 2 2" xfId="2504" xr:uid="{00000000-0005-0000-0000-0000DC680000}"/>
    <cellStyle name="Normal 6 3 2 2 2 2" xfId="27139" xr:uid="{00000000-0005-0000-0000-0000DD680000}"/>
    <cellStyle name="Normal 6 3 2 2 3" xfId="27138" xr:uid="{00000000-0005-0000-0000-0000DE680000}"/>
    <cellStyle name="Normal 6 3 2 3" xfId="2505" xr:uid="{00000000-0005-0000-0000-0000DF680000}"/>
    <cellStyle name="Normal 6 3 2 3 2" xfId="27140" xr:uid="{00000000-0005-0000-0000-0000E0680000}"/>
    <cellStyle name="Normal 6 3 2 4" xfId="27137" xr:uid="{00000000-0005-0000-0000-0000E1680000}"/>
    <cellStyle name="Normal 6 3 3" xfId="2506" xr:uid="{00000000-0005-0000-0000-0000E2680000}"/>
    <cellStyle name="Normal 6 3 3 2" xfId="2507" xr:uid="{00000000-0005-0000-0000-0000E3680000}"/>
    <cellStyle name="Normal 6 3 3 2 2" xfId="27142" xr:uid="{00000000-0005-0000-0000-0000E4680000}"/>
    <cellStyle name="Normal 6 3 3 3" xfId="27141" xr:uid="{00000000-0005-0000-0000-0000E5680000}"/>
    <cellStyle name="Normal 6 3 4" xfId="2508" xr:uid="{00000000-0005-0000-0000-0000E6680000}"/>
    <cellStyle name="Normal 6 3 4 2" xfId="27143" xr:uid="{00000000-0005-0000-0000-0000E7680000}"/>
    <cellStyle name="Normal 6 3 5" xfId="27136" xr:uid="{00000000-0005-0000-0000-0000E8680000}"/>
    <cellStyle name="Normal 6 4" xfId="2509" xr:uid="{00000000-0005-0000-0000-0000E9680000}"/>
    <cellStyle name="Normal 6 4 2" xfId="2510" xr:uid="{00000000-0005-0000-0000-0000EA680000}"/>
    <cellStyle name="Normal 6 4 2 2" xfId="2511" xr:uid="{00000000-0005-0000-0000-0000EB680000}"/>
    <cellStyle name="Normal 6 4 2 2 2" xfId="2512" xr:uid="{00000000-0005-0000-0000-0000EC680000}"/>
    <cellStyle name="Normal 6 4 2 2 2 2" xfId="27147" xr:uid="{00000000-0005-0000-0000-0000ED680000}"/>
    <cellStyle name="Normal 6 4 2 2 3" xfId="27146" xr:uid="{00000000-0005-0000-0000-0000EE680000}"/>
    <cellStyle name="Normal 6 4 2 3" xfId="2513" xr:uid="{00000000-0005-0000-0000-0000EF680000}"/>
    <cellStyle name="Normal 6 4 2 3 2" xfId="27148" xr:uid="{00000000-0005-0000-0000-0000F0680000}"/>
    <cellStyle name="Normal 6 4 2 4" xfId="27145" xr:uid="{00000000-0005-0000-0000-0000F1680000}"/>
    <cellStyle name="Normal 6 4 3" xfId="2514" xr:uid="{00000000-0005-0000-0000-0000F2680000}"/>
    <cellStyle name="Normal 6 4 3 2" xfId="2515" xr:uid="{00000000-0005-0000-0000-0000F3680000}"/>
    <cellStyle name="Normal 6 4 3 2 2" xfId="27150" xr:uid="{00000000-0005-0000-0000-0000F4680000}"/>
    <cellStyle name="Normal 6 4 3 3" xfId="27149" xr:uid="{00000000-0005-0000-0000-0000F5680000}"/>
    <cellStyle name="Normal 6 4 4" xfId="2516" xr:uid="{00000000-0005-0000-0000-0000F6680000}"/>
    <cellStyle name="Normal 6 4 4 2" xfId="2517" xr:uid="{00000000-0005-0000-0000-0000F7680000}"/>
    <cellStyle name="Normal 6 4 4 2 2" xfId="2518" xr:uid="{00000000-0005-0000-0000-0000F8680000}"/>
    <cellStyle name="Normal 6 4 4 2 2 2" xfId="27153" xr:uid="{00000000-0005-0000-0000-0000F9680000}"/>
    <cellStyle name="Normal 6 4 4 2 3" xfId="27152" xr:uid="{00000000-0005-0000-0000-0000FA680000}"/>
    <cellStyle name="Normal 6 4 4 3" xfId="2519" xr:uid="{00000000-0005-0000-0000-0000FB680000}"/>
    <cellStyle name="Normal 6 4 4 3 2" xfId="2520" xr:uid="{00000000-0005-0000-0000-0000FC680000}"/>
    <cellStyle name="Normal 6 4 4 3 2 2" xfId="27155" xr:uid="{00000000-0005-0000-0000-0000FD680000}"/>
    <cellStyle name="Normal 6 4 4 3 3" xfId="27154" xr:uid="{00000000-0005-0000-0000-0000FE680000}"/>
    <cellStyle name="Normal 6 4 4 4" xfId="2521" xr:uid="{00000000-0005-0000-0000-0000FF680000}"/>
    <cellStyle name="Normal 6 4 4 4 2" xfId="2522" xr:uid="{00000000-0005-0000-0000-000000690000}"/>
    <cellStyle name="Normal 6 4 4 4 2 2" xfId="2523" xr:uid="{00000000-0005-0000-0000-000001690000}"/>
    <cellStyle name="Normal 6 4 4 4 2 2 2" xfId="2524" xr:uid="{00000000-0005-0000-0000-000002690000}"/>
    <cellStyle name="Normal 6 4 4 4 2 2 2 2" xfId="27159" xr:uid="{00000000-0005-0000-0000-000003690000}"/>
    <cellStyle name="Normal 6 4 4 4 2 2 3" xfId="27158" xr:uid="{00000000-0005-0000-0000-000004690000}"/>
    <cellStyle name="Normal 6 4 4 4 2 3" xfId="2525" xr:uid="{00000000-0005-0000-0000-000005690000}"/>
    <cellStyle name="Normal 6 4 4 4 2 3 2" xfId="2526" xr:uid="{00000000-0005-0000-0000-000006690000}"/>
    <cellStyle name="Normal 6 4 4 4 2 3 2 2" xfId="2527" xr:uid="{00000000-0005-0000-0000-000007690000}"/>
    <cellStyle name="Normal 6 4 4 4 2 3 2 2 2" xfId="27162" xr:uid="{00000000-0005-0000-0000-000008690000}"/>
    <cellStyle name="Normal 6 4 4 4 2 3 2 3" xfId="27161" xr:uid="{00000000-0005-0000-0000-000009690000}"/>
    <cellStyle name="Normal 6 4 4 4 2 3 3" xfId="2528" xr:uid="{00000000-0005-0000-0000-00000A690000}"/>
    <cellStyle name="Normal 6 4 4 4 2 3 3 2" xfId="27163" xr:uid="{00000000-0005-0000-0000-00000B690000}"/>
    <cellStyle name="Normal 6 4 4 4 2 3 4" xfId="27160" xr:uid="{00000000-0005-0000-0000-00000C690000}"/>
    <cellStyle name="Normal 6 4 4 4 2 4" xfId="2529" xr:uid="{00000000-0005-0000-0000-00000D690000}"/>
    <cellStyle name="Normal 6 4 4 4 2 4 2" xfId="2530" xr:uid="{00000000-0005-0000-0000-00000E690000}"/>
    <cellStyle name="Normal 6 4 4 4 2 4 2 2" xfId="2531" xr:uid="{00000000-0005-0000-0000-00000F690000}"/>
    <cellStyle name="Normal 6 4 4 4 2 4 2 2 2" xfId="27166" xr:uid="{00000000-0005-0000-0000-000010690000}"/>
    <cellStyle name="Normal 6 4 4 4 2 4 2 3" xfId="27165" xr:uid="{00000000-0005-0000-0000-000011690000}"/>
    <cellStyle name="Normal 6 4 4 4 2 4 3" xfId="2532" xr:uid="{00000000-0005-0000-0000-000012690000}"/>
    <cellStyle name="Normal 6 4 4 4 2 4 3 2" xfId="2533" xr:uid="{00000000-0005-0000-0000-000013690000}"/>
    <cellStyle name="Normal 6 4 4 4 2 4 3 2 2" xfId="27168" xr:uid="{00000000-0005-0000-0000-000014690000}"/>
    <cellStyle name="Normal 6 4 4 4 2 4 3 3" xfId="27167" xr:uid="{00000000-0005-0000-0000-000015690000}"/>
    <cellStyle name="Normal 6 4 4 4 2 4 4" xfId="2534" xr:uid="{00000000-0005-0000-0000-000016690000}"/>
    <cellStyle name="Normal 6 4 4 4 2 4 4 2" xfId="27169" xr:uid="{00000000-0005-0000-0000-000017690000}"/>
    <cellStyle name="Normal 6 4 4 4 2 4 5" xfId="27164" xr:uid="{00000000-0005-0000-0000-000018690000}"/>
    <cellStyle name="Normal 6 4 4 4 2 5" xfId="2535" xr:uid="{00000000-0005-0000-0000-000019690000}"/>
    <cellStyle name="Normal 6 4 4 4 2 5 2" xfId="27170" xr:uid="{00000000-0005-0000-0000-00001A690000}"/>
    <cellStyle name="Normal 6 4 4 4 2 6" xfId="27157" xr:uid="{00000000-0005-0000-0000-00001B690000}"/>
    <cellStyle name="Normal 6 4 4 4 3" xfId="2536" xr:uid="{00000000-0005-0000-0000-00001C690000}"/>
    <cellStyle name="Normal 6 4 4 4 3 2" xfId="2537" xr:uid="{00000000-0005-0000-0000-00001D690000}"/>
    <cellStyle name="Normal 6 4 4 4 3 2 2" xfId="27172" xr:uid="{00000000-0005-0000-0000-00001E690000}"/>
    <cellStyle name="Normal 6 4 4 4 3 3" xfId="27171" xr:uid="{00000000-0005-0000-0000-00001F690000}"/>
    <cellStyle name="Normal 6 4 4 4 4" xfId="2538" xr:uid="{00000000-0005-0000-0000-000020690000}"/>
    <cellStyle name="Normal 6 4 4 4 4 2" xfId="2539" xr:uid="{00000000-0005-0000-0000-000021690000}"/>
    <cellStyle name="Normal 6 4 4 4 4 2 2" xfId="2540" xr:uid="{00000000-0005-0000-0000-000022690000}"/>
    <cellStyle name="Normal 6 4 4 4 4 2 2 2" xfId="27175" xr:uid="{00000000-0005-0000-0000-000023690000}"/>
    <cellStyle name="Normal 6 4 4 4 4 2 3" xfId="27174" xr:uid="{00000000-0005-0000-0000-000024690000}"/>
    <cellStyle name="Normal 6 4 4 4 4 3" xfId="2541" xr:uid="{00000000-0005-0000-0000-000025690000}"/>
    <cellStyle name="Normal 6 4 4 4 4 3 2" xfId="27176" xr:uid="{00000000-0005-0000-0000-000026690000}"/>
    <cellStyle name="Normal 6 4 4 4 4 4" xfId="27173" xr:uid="{00000000-0005-0000-0000-000027690000}"/>
    <cellStyle name="Normal 6 4 4 4 5" xfId="2542" xr:uid="{00000000-0005-0000-0000-000028690000}"/>
    <cellStyle name="Normal 6 4 4 4 5 2" xfId="2543" xr:uid="{00000000-0005-0000-0000-000029690000}"/>
    <cellStyle name="Normal 6 4 4 4 5 2 2" xfId="2544" xr:uid="{00000000-0005-0000-0000-00002A690000}"/>
    <cellStyle name="Normal 6 4 4 4 5 2 2 2" xfId="27179" xr:uid="{00000000-0005-0000-0000-00002B690000}"/>
    <cellStyle name="Normal 6 4 4 4 5 2 3" xfId="27178" xr:uid="{00000000-0005-0000-0000-00002C690000}"/>
    <cellStyle name="Normal 6 4 4 4 5 3" xfId="2545" xr:uid="{00000000-0005-0000-0000-00002D690000}"/>
    <cellStyle name="Normal 6 4 4 4 5 3 2" xfId="2546" xr:uid="{00000000-0005-0000-0000-00002E690000}"/>
    <cellStyle name="Normal 6 4 4 4 5 3 2 2" xfId="27181" xr:uid="{00000000-0005-0000-0000-00002F690000}"/>
    <cellStyle name="Normal 6 4 4 4 5 3 3" xfId="27180" xr:uid="{00000000-0005-0000-0000-000030690000}"/>
    <cellStyle name="Normal 6 4 4 4 5 4" xfId="2547" xr:uid="{00000000-0005-0000-0000-000031690000}"/>
    <cellStyle name="Normal 6 4 4 4 5 4 2" xfId="27182" xr:uid="{00000000-0005-0000-0000-000032690000}"/>
    <cellStyle name="Normal 6 4 4 4 5 5" xfId="27177" xr:uid="{00000000-0005-0000-0000-000033690000}"/>
    <cellStyle name="Normal 6 4 4 4 6" xfId="2548" xr:uid="{00000000-0005-0000-0000-000034690000}"/>
    <cellStyle name="Normal 6 4 4 4 6 2" xfId="27183" xr:uid="{00000000-0005-0000-0000-000035690000}"/>
    <cellStyle name="Normal 6 4 4 4 7" xfId="27156" xr:uid="{00000000-0005-0000-0000-000036690000}"/>
    <cellStyle name="Normal 6 4 4 5" xfId="2549" xr:uid="{00000000-0005-0000-0000-000037690000}"/>
    <cellStyle name="Normal 6 4 4 5 2" xfId="27184" xr:uid="{00000000-0005-0000-0000-000038690000}"/>
    <cellStyle name="Normal 6 4 4 6" xfId="27151" xr:uid="{00000000-0005-0000-0000-000039690000}"/>
    <cellStyle name="Normal 6 4 5" xfId="2550" xr:uid="{00000000-0005-0000-0000-00003A690000}"/>
    <cellStyle name="Normal 6 4 5 2" xfId="2551" xr:uid="{00000000-0005-0000-0000-00003B690000}"/>
    <cellStyle name="Normal 6 4 5 2 2" xfId="2552" xr:uid="{00000000-0005-0000-0000-00003C690000}"/>
    <cellStyle name="Normal 6 4 5 2 2 2" xfId="27187" xr:uid="{00000000-0005-0000-0000-00003D690000}"/>
    <cellStyle name="Normal 6 4 5 2 3" xfId="27186" xr:uid="{00000000-0005-0000-0000-00003E690000}"/>
    <cellStyle name="Normal 6 4 5 3" xfId="2553" xr:uid="{00000000-0005-0000-0000-00003F690000}"/>
    <cellStyle name="Normal 6 4 5 3 2" xfId="27188" xr:uid="{00000000-0005-0000-0000-000040690000}"/>
    <cellStyle name="Normal 6 4 5 4" xfId="27185" xr:uid="{00000000-0005-0000-0000-000041690000}"/>
    <cellStyle name="Normal 6 4 6" xfId="2554" xr:uid="{00000000-0005-0000-0000-000042690000}"/>
    <cellStyle name="Normal 6 4 6 2" xfId="2555" xr:uid="{00000000-0005-0000-0000-000043690000}"/>
    <cellStyle name="Normal 6 4 6 2 2" xfId="2556" xr:uid="{00000000-0005-0000-0000-000044690000}"/>
    <cellStyle name="Normal 6 4 6 2 2 2" xfId="27191" xr:uid="{00000000-0005-0000-0000-000045690000}"/>
    <cellStyle name="Normal 6 4 6 2 3" xfId="27190" xr:uid="{00000000-0005-0000-0000-000046690000}"/>
    <cellStyle name="Normal 6 4 6 3" xfId="2557" xr:uid="{00000000-0005-0000-0000-000047690000}"/>
    <cellStyle name="Normal 6 4 6 3 2" xfId="2558" xr:uid="{00000000-0005-0000-0000-000048690000}"/>
    <cellStyle name="Normal 6 4 6 3 2 2" xfId="27193" xr:uid="{00000000-0005-0000-0000-000049690000}"/>
    <cellStyle name="Normal 6 4 6 3 3" xfId="27192" xr:uid="{00000000-0005-0000-0000-00004A690000}"/>
    <cellStyle name="Normal 6 4 6 4" xfId="2559" xr:uid="{00000000-0005-0000-0000-00004B690000}"/>
    <cellStyle name="Normal 6 4 6 4 2" xfId="27194" xr:uid="{00000000-0005-0000-0000-00004C690000}"/>
    <cellStyle name="Normal 6 4 6 5" xfId="27189" xr:uid="{00000000-0005-0000-0000-00004D690000}"/>
    <cellStyle name="Normal 6 4 7" xfId="2560" xr:uid="{00000000-0005-0000-0000-00004E690000}"/>
    <cellStyle name="Normal 6 4 7 2" xfId="27195" xr:uid="{00000000-0005-0000-0000-00004F690000}"/>
    <cellStyle name="Normal 6 4 8" xfId="27144" xr:uid="{00000000-0005-0000-0000-000050690000}"/>
    <cellStyle name="Normal 6 5" xfId="2561" xr:uid="{00000000-0005-0000-0000-000051690000}"/>
    <cellStyle name="Normal 6 5 2" xfId="27196" xr:uid="{00000000-0005-0000-0000-000052690000}"/>
    <cellStyle name="Normal 6 6" xfId="27127" xr:uid="{00000000-0005-0000-0000-000053690000}"/>
    <cellStyle name="Normal 6 7" xfId="61611" xr:uid="{00000000-0005-0000-0000-000054690000}"/>
    <cellStyle name="Normal 6 8" xfId="61661" xr:uid="{00000000-0005-0000-0000-000055690000}"/>
    <cellStyle name="Normal 60" xfId="2562" xr:uid="{00000000-0005-0000-0000-000056690000}"/>
    <cellStyle name="Normal 60 2" xfId="27197" xr:uid="{00000000-0005-0000-0000-000057690000}"/>
    <cellStyle name="Normal 61" xfId="2563" xr:uid="{00000000-0005-0000-0000-000058690000}"/>
    <cellStyle name="Normal 61 2" xfId="27198" xr:uid="{00000000-0005-0000-0000-000059690000}"/>
    <cellStyle name="Normal 62" xfId="2564" xr:uid="{00000000-0005-0000-0000-00005A690000}"/>
    <cellStyle name="Normal 62 2" xfId="27199" xr:uid="{00000000-0005-0000-0000-00005B690000}"/>
    <cellStyle name="Normal 63" xfId="83" xr:uid="{00000000-0005-0000-0000-00005C690000}"/>
    <cellStyle name="Normal 63 2" xfId="27200" xr:uid="{00000000-0005-0000-0000-00005D690000}"/>
    <cellStyle name="Normal 64" xfId="3410" xr:uid="{00000000-0005-0000-0000-00005E690000}"/>
    <cellStyle name="Normal 64 2" xfId="27201" xr:uid="{00000000-0005-0000-0000-00005F690000}"/>
    <cellStyle name="Normal 65" xfId="3414" xr:uid="{00000000-0005-0000-0000-000060690000}"/>
    <cellStyle name="Normal 65 2" xfId="27202" xr:uid="{00000000-0005-0000-0000-000061690000}"/>
    <cellStyle name="Normal 66" xfId="3411" xr:uid="{00000000-0005-0000-0000-000062690000}"/>
    <cellStyle name="Normal 66 2" xfId="27203" xr:uid="{00000000-0005-0000-0000-000063690000}"/>
    <cellStyle name="Normal 67" xfId="3413" xr:uid="{00000000-0005-0000-0000-000064690000}"/>
    <cellStyle name="Normal 67 2" xfId="27204" xr:uid="{00000000-0005-0000-0000-000065690000}"/>
    <cellStyle name="Normal 68" xfId="3412" xr:uid="{00000000-0005-0000-0000-000066690000}"/>
    <cellStyle name="Normal 68 2" xfId="27205" xr:uid="{00000000-0005-0000-0000-000067690000}"/>
    <cellStyle name="Normal 69" xfId="82" xr:uid="{00000000-0005-0000-0000-000068690000}"/>
    <cellStyle name="Normal 69 2" xfId="27206" xr:uid="{00000000-0005-0000-0000-000069690000}"/>
    <cellStyle name="Normal 7" xfId="99" xr:uid="{00000000-0005-0000-0000-00006A690000}"/>
    <cellStyle name="Normal 7 2" xfId="2565" xr:uid="{00000000-0005-0000-0000-00006B690000}"/>
    <cellStyle name="Normal 7 2 2" xfId="27208" xr:uid="{00000000-0005-0000-0000-00006C690000}"/>
    <cellStyle name="Normal 7 3" xfId="27207" xr:uid="{00000000-0005-0000-0000-00006D690000}"/>
    <cellStyle name="Normal 70" xfId="81" xr:uid="{00000000-0005-0000-0000-00006E690000}"/>
    <cellStyle name="Normal 70 2" xfId="5528" xr:uid="{00000000-0005-0000-0000-00006F690000}"/>
    <cellStyle name="Normal 70 2 2" xfId="27210" xr:uid="{00000000-0005-0000-0000-000070690000}"/>
    <cellStyle name="Normal 70 3" xfId="27209" xr:uid="{00000000-0005-0000-0000-000071690000}"/>
    <cellStyle name="Normal 71" xfId="4288" xr:uid="{00000000-0005-0000-0000-000072690000}"/>
    <cellStyle name="Normal 71 2" xfId="8655" xr:uid="{00000000-0005-0000-0000-000073690000}"/>
    <cellStyle name="Normal 71 2 2" xfId="27212" xr:uid="{00000000-0005-0000-0000-000074690000}"/>
    <cellStyle name="Normal 71 3" xfId="27211" xr:uid="{00000000-0005-0000-0000-000075690000}"/>
    <cellStyle name="Normal 72" xfId="4084" xr:uid="{00000000-0005-0000-0000-000076690000}"/>
    <cellStyle name="Normal 72 2" xfId="8451" xr:uid="{00000000-0005-0000-0000-000077690000}"/>
    <cellStyle name="Normal 72 2 2" xfId="27214" xr:uid="{00000000-0005-0000-0000-000078690000}"/>
    <cellStyle name="Normal 72 3" xfId="27213" xr:uid="{00000000-0005-0000-0000-000079690000}"/>
    <cellStyle name="Normal 73" xfId="3745" xr:uid="{00000000-0005-0000-0000-00007A690000}"/>
    <cellStyle name="Normal 73 2" xfId="8112" xr:uid="{00000000-0005-0000-0000-00007B690000}"/>
    <cellStyle name="Normal 73 2 2" xfId="27216" xr:uid="{00000000-0005-0000-0000-00007C690000}"/>
    <cellStyle name="Normal 73 3" xfId="27215" xr:uid="{00000000-0005-0000-0000-00007D690000}"/>
    <cellStyle name="Normal 74" xfId="80" xr:uid="{00000000-0005-0000-0000-00007E690000}"/>
    <cellStyle name="Normal 74 2" xfId="5529" xr:uid="{00000000-0005-0000-0000-00007F690000}"/>
    <cellStyle name="Normal 74 2 2" xfId="27218" xr:uid="{00000000-0005-0000-0000-000080690000}"/>
    <cellStyle name="Normal 74 3" xfId="27217" xr:uid="{00000000-0005-0000-0000-000081690000}"/>
    <cellStyle name="Normal 75" xfId="4289" xr:uid="{00000000-0005-0000-0000-000082690000}"/>
    <cellStyle name="Normal 75 2" xfId="8656" xr:uid="{00000000-0005-0000-0000-000083690000}"/>
    <cellStyle name="Normal 75 2 2" xfId="27220" xr:uid="{00000000-0005-0000-0000-000084690000}"/>
    <cellStyle name="Normal 75 3" xfId="27219" xr:uid="{00000000-0005-0000-0000-000085690000}"/>
    <cellStyle name="Normal 76" xfId="4290" xr:uid="{00000000-0005-0000-0000-000086690000}"/>
    <cellStyle name="Normal 76 2" xfId="8657" xr:uid="{00000000-0005-0000-0000-000087690000}"/>
    <cellStyle name="Normal 76 2 2" xfId="27222" xr:uid="{00000000-0005-0000-0000-000088690000}"/>
    <cellStyle name="Normal 76 3" xfId="27221" xr:uid="{00000000-0005-0000-0000-000089690000}"/>
    <cellStyle name="Normal 77" xfId="4291" xr:uid="{00000000-0005-0000-0000-00008A690000}"/>
    <cellStyle name="Normal 77 2" xfId="8658" xr:uid="{00000000-0005-0000-0000-00008B690000}"/>
    <cellStyle name="Normal 77 2 2" xfId="27224" xr:uid="{00000000-0005-0000-0000-00008C690000}"/>
    <cellStyle name="Normal 77 3" xfId="27223" xr:uid="{00000000-0005-0000-0000-00008D690000}"/>
    <cellStyle name="Normal 78" xfId="4292" xr:uid="{00000000-0005-0000-0000-00008E690000}"/>
    <cellStyle name="Normal 78 2" xfId="8659" xr:uid="{00000000-0005-0000-0000-00008F690000}"/>
    <cellStyle name="Normal 78 2 2" xfId="27226" xr:uid="{00000000-0005-0000-0000-000090690000}"/>
    <cellStyle name="Normal 78 3" xfId="27225" xr:uid="{00000000-0005-0000-0000-000091690000}"/>
    <cellStyle name="Normal 79" xfId="79" xr:uid="{00000000-0005-0000-0000-000092690000}"/>
    <cellStyle name="Normal 79 2" xfId="27227" xr:uid="{00000000-0005-0000-0000-000093690000}"/>
    <cellStyle name="Normal 8" xfId="143" xr:uid="{00000000-0005-0000-0000-000094690000}"/>
    <cellStyle name="Normal 8 2" xfId="2566" xr:uid="{00000000-0005-0000-0000-000095690000}"/>
    <cellStyle name="Normal 8 2 2" xfId="27229" xr:uid="{00000000-0005-0000-0000-000096690000}"/>
    <cellStyle name="Normal 8 3" xfId="27228" xr:uid="{00000000-0005-0000-0000-000097690000}"/>
    <cellStyle name="Normal 80" xfId="78" xr:uid="{00000000-0005-0000-0000-000098690000}"/>
    <cellStyle name="Normal 80 2" xfId="27230" xr:uid="{00000000-0005-0000-0000-000099690000}"/>
    <cellStyle name="Normal 81" xfId="5834" xr:uid="{00000000-0005-0000-0000-00009A690000}"/>
    <cellStyle name="Normal 81 2" xfId="27231" xr:uid="{00000000-0005-0000-0000-00009B690000}"/>
    <cellStyle name="Normal 82" xfId="7781" xr:uid="{00000000-0005-0000-0000-00009C690000}"/>
    <cellStyle name="Normal 82 2" xfId="27232" xr:uid="{00000000-0005-0000-0000-00009D690000}"/>
    <cellStyle name="Normal 83" xfId="7780" xr:uid="{00000000-0005-0000-0000-00009E690000}"/>
    <cellStyle name="Normal 83 2" xfId="27233" xr:uid="{00000000-0005-0000-0000-00009F690000}"/>
    <cellStyle name="Normal 84" xfId="10402" xr:uid="{00000000-0005-0000-0000-0000A0690000}"/>
    <cellStyle name="Normal 84 2" xfId="27234" xr:uid="{00000000-0005-0000-0000-0000A1690000}"/>
    <cellStyle name="Normal 85" xfId="16500" xr:uid="{00000000-0005-0000-0000-0000A2690000}"/>
    <cellStyle name="Normal 85 2" xfId="27235" xr:uid="{00000000-0005-0000-0000-0000A3690000}"/>
    <cellStyle name="Normal 86" xfId="76" xr:uid="{00000000-0005-0000-0000-0000A4690000}"/>
    <cellStyle name="Normal 87" xfId="61601" xr:uid="{00000000-0005-0000-0000-0000A5690000}"/>
    <cellStyle name="Normal 88" xfId="61602" xr:uid="{00000000-0005-0000-0000-0000A6690000}"/>
    <cellStyle name="Normal 89" xfId="61603" xr:uid="{00000000-0005-0000-0000-0000A7690000}"/>
    <cellStyle name="Normal 9" xfId="2567" xr:uid="{00000000-0005-0000-0000-0000A8690000}"/>
    <cellStyle name="Normal 9 2" xfId="27236" xr:uid="{00000000-0005-0000-0000-0000A9690000}"/>
    <cellStyle name="Normal 90" xfId="61604" xr:uid="{00000000-0005-0000-0000-0000AA690000}"/>
    <cellStyle name="Normal 91" xfId="61605" xr:uid="{00000000-0005-0000-0000-0000AB690000}"/>
    <cellStyle name="Normal 92" xfId="61606" xr:uid="{00000000-0005-0000-0000-0000AC690000}"/>
    <cellStyle name="Normal 93" xfId="61607" xr:uid="{00000000-0005-0000-0000-0000AD690000}"/>
    <cellStyle name="Normal 94" xfId="61608" xr:uid="{00000000-0005-0000-0000-0000AE690000}"/>
    <cellStyle name="Normal 95" xfId="72" xr:uid="{00000000-0005-0000-0000-0000AF690000}"/>
    <cellStyle name="Normal 96" xfId="73" xr:uid="{00000000-0005-0000-0000-0000B0690000}"/>
    <cellStyle name="Normal 97" xfId="61609" xr:uid="{00000000-0005-0000-0000-0000B1690000}"/>
    <cellStyle name="Normal 98" xfId="61612" xr:uid="{00000000-0005-0000-0000-0000B2690000}"/>
    <cellStyle name="Normal 99" xfId="61610" xr:uid="{00000000-0005-0000-0000-0000B3690000}"/>
    <cellStyle name="Note 10" xfId="2568" xr:uid="{00000000-0005-0000-0000-0000B4690000}"/>
    <cellStyle name="Note 10 2" xfId="2569" xr:uid="{00000000-0005-0000-0000-0000B5690000}"/>
    <cellStyle name="Note 10 2 2" xfId="2570" xr:uid="{00000000-0005-0000-0000-0000B6690000}"/>
    <cellStyle name="Note 10 2 2 2" xfId="27239" xr:uid="{00000000-0005-0000-0000-0000B7690000}"/>
    <cellStyle name="Note 10 2 3" xfId="27238" xr:uid="{00000000-0005-0000-0000-0000B8690000}"/>
    <cellStyle name="Note 10 3" xfId="2571" xr:uid="{00000000-0005-0000-0000-0000B9690000}"/>
    <cellStyle name="Note 10 3 2" xfId="27240" xr:uid="{00000000-0005-0000-0000-0000BA690000}"/>
    <cellStyle name="Note 10 4" xfId="27237" xr:uid="{00000000-0005-0000-0000-0000BB690000}"/>
    <cellStyle name="Note 100" xfId="63229" xr:uid="{00000000-0005-0000-0000-0000BC690000}"/>
    <cellStyle name="Note 101" xfId="63249" xr:uid="{00000000-0005-0000-0000-0000BD690000}"/>
    <cellStyle name="Note 102" xfId="63269" xr:uid="{00000000-0005-0000-0000-0000BE690000}"/>
    <cellStyle name="Note 103" xfId="63289" xr:uid="{00000000-0005-0000-0000-0000BF690000}"/>
    <cellStyle name="Note 104" xfId="63309" xr:uid="{00000000-0005-0000-0000-0000C0690000}"/>
    <cellStyle name="Note 105" xfId="63329" xr:uid="{00000000-0005-0000-0000-0000C1690000}"/>
    <cellStyle name="Note 106" xfId="63349" xr:uid="{00000000-0005-0000-0000-0000C2690000}"/>
    <cellStyle name="Note 107" xfId="63369" xr:uid="{00000000-0005-0000-0000-0000C3690000}"/>
    <cellStyle name="Note 108" xfId="63389" xr:uid="{00000000-0005-0000-0000-0000C4690000}"/>
    <cellStyle name="Note 109" xfId="63409" xr:uid="{00000000-0005-0000-0000-0000C5690000}"/>
    <cellStyle name="Note 11" xfId="2572" xr:uid="{00000000-0005-0000-0000-0000C6690000}"/>
    <cellStyle name="Note 11 10" xfId="2573" xr:uid="{00000000-0005-0000-0000-0000C7690000}"/>
    <cellStyle name="Note 11 10 2" xfId="2574" xr:uid="{00000000-0005-0000-0000-0000C8690000}"/>
    <cellStyle name="Note 11 10 2 2" xfId="27243" xr:uid="{00000000-0005-0000-0000-0000C9690000}"/>
    <cellStyle name="Note 11 10 3" xfId="27242" xr:uid="{00000000-0005-0000-0000-0000CA690000}"/>
    <cellStyle name="Note 11 11" xfId="2575" xr:uid="{00000000-0005-0000-0000-0000CB690000}"/>
    <cellStyle name="Note 11 11 2" xfId="2576" xr:uid="{00000000-0005-0000-0000-0000CC690000}"/>
    <cellStyle name="Note 11 11 2 2" xfId="27245" xr:uid="{00000000-0005-0000-0000-0000CD690000}"/>
    <cellStyle name="Note 11 11 3" xfId="27244" xr:uid="{00000000-0005-0000-0000-0000CE690000}"/>
    <cellStyle name="Note 11 12" xfId="2577" xr:uid="{00000000-0005-0000-0000-0000CF690000}"/>
    <cellStyle name="Note 11 12 2" xfId="2578" xr:uid="{00000000-0005-0000-0000-0000D0690000}"/>
    <cellStyle name="Note 11 12 2 2" xfId="27247" xr:uid="{00000000-0005-0000-0000-0000D1690000}"/>
    <cellStyle name="Note 11 12 3" xfId="27246" xr:uid="{00000000-0005-0000-0000-0000D2690000}"/>
    <cellStyle name="Note 11 13" xfId="2579" xr:uid="{00000000-0005-0000-0000-0000D3690000}"/>
    <cellStyle name="Note 11 13 2" xfId="2580" xr:uid="{00000000-0005-0000-0000-0000D4690000}"/>
    <cellStyle name="Note 11 13 2 2" xfId="27249" xr:uid="{00000000-0005-0000-0000-0000D5690000}"/>
    <cellStyle name="Note 11 13 3" xfId="27248" xr:uid="{00000000-0005-0000-0000-0000D6690000}"/>
    <cellStyle name="Note 11 14" xfId="2581" xr:uid="{00000000-0005-0000-0000-0000D7690000}"/>
    <cellStyle name="Note 11 14 2" xfId="2582" xr:uid="{00000000-0005-0000-0000-0000D8690000}"/>
    <cellStyle name="Note 11 14 2 2" xfId="27251" xr:uid="{00000000-0005-0000-0000-0000D9690000}"/>
    <cellStyle name="Note 11 14 3" xfId="27250" xr:uid="{00000000-0005-0000-0000-0000DA690000}"/>
    <cellStyle name="Note 11 15" xfId="2583" xr:uid="{00000000-0005-0000-0000-0000DB690000}"/>
    <cellStyle name="Note 11 15 2" xfId="2584" xr:uid="{00000000-0005-0000-0000-0000DC690000}"/>
    <cellStyle name="Note 11 15 2 2" xfId="27253" xr:uid="{00000000-0005-0000-0000-0000DD690000}"/>
    <cellStyle name="Note 11 15 3" xfId="27252" xr:uid="{00000000-0005-0000-0000-0000DE690000}"/>
    <cellStyle name="Note 11 16" xfId="2585" xr:uid="{00000000-0005-0000-0000-0000DF690000}"/>
    <cellStyle name="Note 11 16 2" xfId="2586" xr:uid="{00000000-0005-0000-0000-0000E0690000}"/>
    <cellStyle name="Note 11 16 2 2" xfId="27255" xr:uid="{00000000-0005-0000-0000-0000E1690000}"/>
    <cellStyle name="Note 11 16 3" xfId="27254" xr:uid="{00000000-0005-0000-0000-0000E2690000}"/>
    <cellStyle name="Note 11 17" xfId="2587" xr:uid="{00000000-0005-0000-0000-0000E3690000}"/>
    <cellStyle name="Note 11 17 2" xfId="2588" xr:uid="{00000000-0005-0000-0000-0000E4690000}"/>
    <cellStyle name="Note 11 17 2 2" xfId="27257" xr:uid="{00000000-0005-0000-0000-0000E5690000}"/>
    <cellStyle name="Note 11 17 3" xfId="27256" xr:uid="{00000000-0005-0000-0000-0000E6690000}"/>
    <cellStyle name="Note 11 18" xfId="2589" xr:uid="{00000000-0005-0000-0000-0000E7690000}"/>
    <cellStyle name="Note 11 18 2" xfId="2590" xr:uid="{00000000-0005-0000-0000-0000E8690000}"/>
    <cellStyle name="Note 11 18 2 2" xfId="27259" xr:uid="{00000000-0005-0000-0000-0000E9690000}"/>
    <cellStyle name="Note 11 18 3" xfId="27258" xr:uid="{00000000-0005-0000-0000-0000EA690000}"/>
    <cellStyle name="Note 11 19" xfId="2591" xr:uid="{00000000-0005-0000-0000-0000EB690000}"/>
    <cellStyle name="Note 11 19 2" xfId="2592" xr:uid="{00000000-0005-0000-0000-0000EC690000}"/>
    <cellStyle name="Note 11 19 2 2" xfId="27261" xr:uid="{00000000-0005-0000-0000-0000ED690000}"/>
    <cellStyle name="Note 11 19 3" xfId="27260" xr:uid="{00000000-0005-0000-0000-0000EE690000}"/>
    <cellStyle name="Note 11 2" xfId="2593" xr:uid="{00000000-0005-0000-0000-0000EF690000}"/>
    <cellStyle name="Note 11 2 2" xfId="27262" xr:uid="{00000000-0005-0000-0000-0000F0690000}"/>
    <cellStyle name="Note 11 20" xfId="2594" xr:uid="{00000000-0005-0000-0000-0000F1690000}"/>
    <cellStyle name="Note 11 20 2" xfId="2595" xr:uid="{00000000-0005-0000-0000-0000F2690000}"/>
    <cellStyle name="Note 11 20 2 2" xfId="27264" xr:uid="{00000000-0005-0000-0000-0000F3690000}"/>
    <cellStyle name="Note 11 20 3" xfId="27263" xr:uid="{00000000-0005-0000-0000-0000F4690000}"/>
    <cellStyle name="Note 11 21" xfId="2596" xr:uid="{00000000-0005-0000-0000-0000F5690000}"/>
    <cellStyle name="Note 11 21 2" xfId="2597" xr:uid="{00000000-0005-0000-0000-0000F6690000}"/>
    <cellStyle name="Note 11 21 2 2" xfId="27266" xr:uid="{00000000-0005-0000-0000-0000F7690000}"/>
    <cellStyle name="Note 11 21 3" xfId="27265" xr:uid="{00000000-0005-0000-0000-0000F8690000}"/>
    <cellStyle name="Note 11 22" xfId="2598" xr:uid="{00000000-0005-0000-0000-0000F9690000}"/>
    <cellStyle name="Note 11 22 2" xfId="2599" xr:uid="{00000000-0005-0000-0000-0000FA690000}"/>
    <cellStyle name="Note 11 22 2 2" xfId="27268" xr:uid="{00000000-0005-0000-0000-0000FB690000}"/>
    <cellStyle name="Note 11 22 3" xfId="27267" xr:uid="{00000000-0005-0000-0000-0000FC690000}"/>
    <cellStyle name="Note 11 23" xfId="2600" xr:uid="{00000000-0005-0000-0000-0000FD690000}"/>
    <cellStyle name="Note 11 23 2" xfId="2601" xr:uid="{00000000-0005-0000-0000-0000FE690000}"/>
    <cellStyle name="Note 11 23 2 2" xfId="27270" xr:uid="{00000000-0005-0000-0000-0000FF690000}"/>
    <cellStyle name="Note 11 23 3" xfId="27269" xr:uid="{00000000-0005-0000-0000-0000006A0000}"/>
    <cellStyle name="Note 11 24" xfId="2602" xr:uid="{00000000-0005-0000-0000-0000016A0000}"/>
    <cellStyle name="Note 11 24 2" xfId="2603" xr:uid="{00000000-0005-0000-0000-0000026A0000}"/>
    <cellStyle name="Note 11 24 2 2" xfId="27272" xr:uid="{00000000-0005-0000-0000-0000036A0000}"/>
    <cellStyle name="Note 11 24 3" xfId="27271" xr:uid="{00000000-0005-0000-0000-0000046A0000}"/>
    <cellStyle name="Note 11 25" xfId="2604" xr:uid="{00000000-0005-0000-0000-0000056A0000}"/>
    <cellStyle name="Note 11 25 2" xfId="2605" xr:uid="{00000000-0005-0000-0000-0000066A0000}"/>
    <cellStyle name="Note 11 25 2 2" xfId="27274" xr:uid="{00000000-0005-0000-0000-0000076A0000}"/>
    <cellStyle name="Note 11 25 3" xfId="27273" xr:uid="{00000000-0005-0000-0000-0000086A0000}"/>
    <cellStyle name="Note 11 26" xfId="2606" xr:uid="{00000000-0005-0000-0000-0000096A0000}"/>
    <cellStyle name="Note 11 26 2" xfId="2607" xr:uid="{00000000-0005-0000-0000-00000A6A0000}"/>
    <cellStyle name="Note 11 26 2 2" xfId="27276" xr:uid="{00000000-0005-0000-0000-00000B6A0000}"/>
    <cellStyle name="Note 11 26 3" xfId="27275" xr:uid="{00000000-0005-0000-0000-00000C6A0000}"/>
    <cellStyle name="Note 11 27" xfId="2608" xr:uid="{00000000-0005-0000-0000-00000D6A0000}"/>
    <cellStyle name="Note 11 27 2" xfId="27277" xr:uid="{00000000-0005-0000-0000-00000E6A0000}"/>
    <cellStyle name="Note 11 28" xfId="27241" xr:uid="{00000000-0005-0000-0000-00000F6A0000}"/>
    <cellStyle name="Note 11 3" xfId="2609" xr:uid="{00000000-0005-0000-0000-0000106A0000}"/>
    <cellStyle name="Note 11 3 2" xfId="2610" xr:uid="{00000000-0005-0000-0000-0000116A0000}"/>
    <cellStyle name="Note 11 3 2 2" xfId="27279" xr:uid="{00000000-0005-0000-0000-0000126A0000}"/>
    <cellStyle name="Note 11 3 3" xfId="27278" xr:uid="{00000000-0005-0000-0000-0000136A0000}"/>
    <cellStyle name="Note 11 4" xfId="2611" xr:uid="{00000000-0005-0000-0000-0000146A0000}"/>
    <cellStyle name="Note 11 4 2" xfId="2612" xr:uid="{00000000-0005-0000-0000-0000156A0000}"/>
    <cellStyle name="Note 11 4 2 2" xfId="27281" xr:uid="{00000000-0005-0000-0000-0000166A0000}"/>
    <cellStyle name="Note 11 4 3" xfId="27280" xr:uid="{00000000-0005-0000-0000-0000176A0000}"/>
    <cellStyle name="Note 11 5" xfId="2613" xr:uid="{00000000-0005-0000-0000-0000186A0000}"/>
    <cellStyle name="Note 11 5 2" xfId="2614" xr:uid="{00000000-0005-0000-0000-0000196A0000}"/>
    <cellStyle name="Note 11 5 2 2" xfId="27283" xr:uid="{00000000-0005-0000-0000-00001A6A0000}"/>
    <cellStyle name="Note 11 5 3" xfId="27282" xr:uid="{00000000-0005-0000-0000-00001B6A0000}"/>
    <cellStyle name="Note 11 6" xfId="2615" xr:uid="{00000000-0005-0000-0000-00001C6A0000}"/>
    <cellStyle name="Note 11 6 2" xfId="2616" xr:uid="{00000000-0005-0000-0000-00001D6A0000}"/>
    <cellStyle name="Note 11 6 2 2" xfId="27285" xr:uid="{00000000-0005-0000-0000-00001E6A0000}"/>
    <cellStyle name="Note 11 6 3" xfId="27284" xr:uid="{00000000-0005-0000-0000-00001F6A0000}"/>
    <cellStyle name="Note 11 7" xfId="2617" xr:uid="{00000000-0005-0000-0000-0000206A0000}"/>
    <cellStyle name="Note 11 7 2" xfId="2618" xr:uid="{00000000-0005-0000-0000-0000216A0000}"/>
    <cellStyle name="Note 11 7 2 2" xfId="27287" xr:uid="{00000000-0005-0000-0000-0000226A0000}"/>
    <cellStyle name="Note 11 7 3" xfId="27286" xr:uid="{00000000-0005-0000-0000-0000236A0000}"/>
    <cellStyle name="Note 11 8" xfId="2619" xr:uid="{00000000-0005-0000-0000-0000246A0000}"/>
    <cellStyle name="Note 11 8 2" xfId="2620" xr:uid="{00000000-0005-0000-0000-0000256A0000}"/>
    <cellStyle name="Note 11 8 2 2" xfId="27289" xr:uid="{00000000-0005-0000-0000-0000266A0000}"/>
    <cellStyle name="Note 11 8 3" xfId="27288" xr:uid="{00000000-0005-0000-0000-0000276A0000}"/>
    <cellStyle name="Note 11 9" xfId="2621" xr:uid="{00000000-0005-0000-0000-0000286A0000}"/>
    <cellStyle name="Note 11 9 2" xfId="2622" xr:uid="{00000000-0005-0000-0000-0000296A0000}"/>
    <cellStyle name="Note 11 9 2 2" xfId="27291" xr:uid="{00000000-0005-0000-0000-00002A6A0000}"/>
    <cellStyle name="Note 11 9 3" xfId="27290" xr:uid="{00000000-0005-0000-0000-00002B6A0000}"/>
    <cellStyle name="Note 110" xfId="63429" xr:uid="{00000000-0005-0000-0000-00002C6A0000}"/>
    <cellStyle name="Note 111" xfId="63449" xr:uid="{00000000-0005-0000-0000-00002D6A0000}"/>
    <cellStyle name="Note 112" xfId="63469" xr:uid="{00000000-0005-0000-0000-00002E6A0000}"/>
    <cellStyle name="Note 113" xfId="63489" xr:uid="{00000000-0005-0000-0000-00002F6A0000}"/>
    <cellStyle name="Note 114" xfId="63509" xr:uid="{00000000-0005-0000-0000-0000306A0000}"/>
    <cellStyle name="Note 115" xfId="63529" xr:uid="{00000000-0005-0000-0000-0000316A0000}"/>
    <cellStyle name="Note 116" xfId="63549" xr:uid="{00000000-0005-0000-0000-0000326A0000}"/>
    <cellStyle name="Note 117" xfId="63569" xr:uid="{00000000-0005-0000-0000-0000336A0000}"/>
    <cellStyle name="Note 118" xfId="63589" xr:uid="{00000000-0005-0000-0000-0000346A0000}"/>
    <cellStyle name="Note 119" xfId="63609" xr:uid="{00000000-0005-0000-0000-0000356A0000}"/>
    <cellStyle name="Note 12" xfId="2623" xr:uid="{00000000-0005-0000-0000-0000366A0000}"/>
    <cellStyle name="Note 12 2" xfId="2624" xr:uid="{00000000-0005-0000-0000-0000376A0000}"/>
    <cellStyle name="Note 12 2 2" xfId="27293" xr:uid="{00000000-0005-0000-0000-0000386A0000}"/>
    <cellStyle name="Note 12 3" xfId="27292" xr:uid="{00000000-0005-0000-0000-0000396A0000}"/>
    <cellStyle name="Note 120" xfId="63629" xr:uid="{00000000-0005-0000-0000-00003A6A0000}"/>
    <cellStyle name="Note 121" xfId="63649" xr:uid="{00000000-0005-0000-0000-00003B6A0000}"/>
    <cellStyle name="Note 122" xfId="63669" xr:uid="{00000000-0005-0000-0000-00003C6A0000}"/>
    <cellStyle name="Note 123" xfId="63689" xr:uid="{00000000-0005-0000-0000-00003D6A0000}"/>
    <cellStyle name="Note 124" xfId="63709" xr:uid="{00000000-0005-0000-0000-00003E6A0000}"/>
    <cellStyle name="Note 125" xfId="63729" xr:uid="{00000000-0005-0000-0000-00003F6A0000}"/>
    <cellStyle name="Note 126" xfId="63749" xr:uid="{00000000-0005-0000-0000-0000406A0000}"/>
    <cellStyle name="Note 127" xfId="63769" xr:uid="{00000000-0005-0000-0000-0000416A0000}"/>
    <cellStyle name="Note 128" xfId="63789" xr:uid="{00000000-0005-0000-0000-0000426A0000}"/>
    <cellStyle name="Note 129" xfId="63809" xr:uid="{00000000-0005-0000-0000-0000436A0000}"/>
    <cellStyle name="Note 13" xfId="2625" xr:uid="{00000000-0005-0000-0000-0000446A0000}"/>
    <cellStyle name="Note 13 2" xfId="2626" xr:uid="{00000000-0005-0000-0000-0000456A0000}"/>
    <cellStyle name="Note 13 2 2" xfId="27295" xr:uid="{00000000-0005-0000-0000-0000466A0000}"/>
    <cellStyle name="Note 13 3" xfId="27294" xr:uid="{00000000-0005-0000-0000-0000476A0000}"/>
    <cellStyle name="Note 130" xfId="63829" xr:uid="{00000000-0005-0000-0000-0000486A0000}"/>
    <cellStyle name="Note 131" xfId="63849" xr:uid="{00000000-0005-0000-0000-0000496A0000}"/>
    <cellStyle name="Note 132" xfId="63869" xr:uid="{00000000-0005-0000-0000-00004A6A0000}"/>
    <cellStyle name="Note 133" xfId="63889" xr:uid="{00000000-0005-0000-0000-00004B6A0000}"/>
    <cellStyle name="Note 134" xfId="63909" xr:uid="{00000000-0005-0000-0000-00004C6A0000}"/>
    <cellStyle name="Note 135" xfId="63929" xr:uid="{00000000-0005-0000-0000-00004D6A0000}"/>
    <cellStyle name="Note 136" xfId="63949" xr:uid="{00000000-0005-0000-0000-00004E6A0000}"/>
    <cellStyle name="Note 137" xfId="63969" xr:uid="{00000000-0005-0000-0000-00004F6A0000}"/>
    <cellStyle name="Note 138" xfId="63989" xr:uid="{00000000-0005-0000-0000-0000506A0000}"/>
    <cellStyle name="Note 139" xfId="64009" xr:uid="{00000000-0005-0000-0000-0000516A0000}"/>
    <cellStyle name="Note 14" xfId="2627" xr:uid="{00000000-0005-0000-0000-0000526A0000}"/>
    <cellStyle name="Note 14 2" xfId="2628" xr:uid="{00000000-0005-0000-0000-0000536A0000}"/>
    <cellStyle name="Note 14 2 2" xfId="27297" xr:uid="{00000000-0005-0000-0000-0000546A0000}"/>
    <cellStyle name="Note 14 3" xfId="27296" xr:uid="{00000000-0005-0000-0000-0000556A0000}"/>
    <cellStyle name="Note 140" xfId="64029" xr:uid="{00000000-0005-0000-0000-0000566A0000}"/>
    <cellStyle name="Note 141" xfId="64049" xr:uid="{00000000-0005-0000-0000-0000576A0000}"/>
    <cellStyle name="Note 142" xfId="64069" xr:uid="{00000000-0005-0000-0000-0000586A0000}"/>
    <cellStyle name="Note 143" xfId="64089" xr:uid="{00000000-0005-0000-0000-0000596A0000}"/>
    <cellStyle name="Note 144" xfId="64109" xr:uid="{00000000-0005-0000-0000-00005A6A0000}"/>
    <cellStyle name="Note 145" xfId="64129" xr:uid="{00000000-0005-0000-0000-00005B6A0000}"/>
    <cellStyle name="Note 146" xfId="64149" xr:uid="{00000000-0005-0000-0000-00005C6A0000}"/>
    <cellStyle name="Note 147" xfId="64163" xr:uid="{00000000-0005-0000-0000-00005D6A0000}"/>
    <cellStyle name="Note 148" xfId="64177" xr:uid="{00000000-0005-0000-0000-00005E6A0000}"/>
    <cellStyle name="Note 149" xfId="64191" xr:uid="{00000000-0005-0000-0000-00005F6A0000}"/>
    <cellStyle name="Note 15" xfId="2629" xr:uid="{00000000-0005-0000-0000-0000606A0000}"/>
    <cellStyle name="Note 15 2" xfId="27298" xr:uid="{00000000-0005-0000-0000-0000616A0000}"/>
    <cellStyle name="Note 150" xfId="64212" xr:uid="{00000000-0005-0000-0000-0000626A0000}"/>
    <cellStyle name="Note 151" xfId="64226" xr:uid="{00000000-0005-0000-0000-0000636A0000}"/>
    <cellStyle name="Note 152" xfId="64240" xr:uid="{00000000-0005-0000-0000-0000646A0000}"/>
    <cellStyle name="Note 153" xfId="64254" xr:uid="{00000000-0005-0000-0000-0000656A0000}"/>
    <cellStyle name="Note 154" xfId="64268" xr:uid="{00000000-0005-0000-0000-0000666A0000}"/>
    <cellStyle name="Note 155" xfId="64289" xr:uid="{00000000-0005-0000-0000-0000676A0000}"/>
    <cellStyle name="Note 156" xfId="64310" xr:uid="{00000000-0005-0000-0000-0000686A0000}"/>
    <cellStyle name="Note 157" xfId="64324" xr:uid="{00000000-0005-0000-0000-0000696A0000}"/>
    <cellStyle name="Note 158" xfId="64338" xr:uid="{00000000-0005-0000-0000-00006A6A0000}"/>
    <cellStyle name="Note 159" xfId="64352" xr:uid="{00000000-0005-0000-0000-00006B6A0000}"/>
    <cellStyle name="Note 16" xfId="2630" xr:uid="{00000000-0005-0000-0000-00006C6A0000}"/>
    <cellStyle name="Note 16 2" xfId="27299" xr:uid="{00000000-0005-0000-0000-00006D6A0000}"/>
    <cellStyle name="Note 160" xfId="64366" xr:uid="{00000000-0005-0000-0000-00006E6A0000}"/>
    <cellStyle name="Note 161" xfId="64380" xr:uid="{00000000-0005-0000-0000-00006F6A0000}"/>
    <cellStyle name="Note 162" xfId="64394" xr:uid="{00000000-0005-0000-0000-0000706A0000}"/>
    <cellStyle name="Note 163" xfId="64408" xr:uid="{00000000-0005-0000-0000-0000716A0000}"/>
    <cellStyle name="Note 164" xfId="64428" xr:uid="{00000000-0005-0000-0000-0000726A0000}"/>
    <cellStyle name="Note 165" xfId="64448" xr:uid="{00000000-0005-0000-0000-0000736A0000}"/>
    <cellStyle name="Note 166" xfId="64468" xr:uid="{00000000-0005-0000-0000-0000746A0000}"/>
    <cellStyle name="Note 167" xfId="64488" xr:uid="{00000000-0005-0000-0000-0000756A0000}"/>
    <cellStyle name="Note 168" xfId="64508" xr:uid="{00000000-0005-0000-0000-0000766A0000}"/>
    <cellStyle name="Note 169" xfId="64528" xr:uid="{00000000-0005-0000-0000-0000776A0000}"/>
    <cellStyle name="Note 17" xfId="2631" xr:uid="{00000000-0005-0000-0000-0000786A0000}"/>
    <cellStyle name="Note 17 2" xfId="27300" xr:uid="{00000000-0005-0000-0000-0000796A0000}"/>
    <cellStyle name="Note 170" xfId="64548" xr:uid="{00000000-0005-0000-0000-00007A6A0000}"/>
    <cellStyle name="Note 171" xfId="64562" xr:uid="{00000000-0005-0000-0000-00007B6A0000}"/>
    <cellStyle name="Note 172" xfId="64576" xr:uid="{00000000-0005-0000-0000-00007C6A0000}"/>
    <cellStyle name="Note 173" xfId="64596" xr:uid="{00000000-0005-0000-0000-00007D6A0000}"/>
    <cellStyle name="Note 18" xfId="27301" xr:uid="{00000000-0005-0000-0000-00007E6A0000}"/>
    <cellStyle name="Note 19" xfId="53" xr:uid="{00000000-0005-0000-0000-00007F6A0000}"/>
    <cellStyle name="Note 2" xfId="48" xr:uid="{00000000-0005-0000-0000-0000806A0000}"/>
    <cellStyle name="Note 2 10" xfId="2633" xr:uid="{00000000-0005-0000-0000-0000816A0000}"/>
    <cellStyle name="Note 2 10 2" xfId="2634" xr:uid="{00000000-0005-0000-0000-0000826A0000}"/>
    <cellStyle name="Note 2 10 2 2" xfId="27304" xr:uid="{00000000-0005-0000-0000-0000836A0000}"/>
    <cellStyle name="Note 2 10 3" xfId="27303" xr:uid="{00000000-0005-0000-0000-0000846A0000}"/>
    <cellStyle name="Note 2 11" xfId="2632" xr:uid="{00000000-0005-0000-0000-0000856A0000}"/>
    <cellStyle name="Note 2 11 2" xfId="3746" xr:uid="{00000000-0005-0000-0000-0000866A0000}"/>
    <cellStyle name="Note 2 11 2 2" xfId="6368" xr:uid="{00000000-0005-0000-0000-0000876A0000}"/>
    <cellStyle name="Note 2 11 2 2 2" xfId="13346" xr:uid="{00000000-0005-0000-0000-0000886A0000}"/>
    <cellStyle name="Note 2 11 2 2 2 2" xfId="27309" xr:uid="{00000000-0005-0000-0000-0000896A0000}"/>
    <cellStyle name="Note 2 11 2 2 2 3" xfId="27308" xr:uid="{00000000-0005-0000-0000-00008A6A0000}"/>
    <cellStyle name="Note 2 11 2 2 2 4" xfId="52851" xr:uid="{00000000-0005-0000-0000-00008B6A0000}"/>
    <cellStyle name="Note 2 11 2 2 3" xfId="27310" xr:uid="{00000000-0005-0000-0000-00008C6A0000}"/>
    <cellStyle name="Note 2 11 2 2 4" xfId="27307" xr:uid="{00000000-0005-0000-0000-00008D6A0000}"/>
    <cellStyle name="Note 2 11 2 2 5" xfId="45883" xr:uid="{00000000-0005-0000-0000-00008E6A0000}"/>
    <cellStyle name="Note 2 11 2 2 6" xfId="58447" xr:uid="{00000000-0005-0000-0000-00008F6A0000}"/>
    <cellStyle name="Note 2 11 2 3" xfId="8113" xr:uid="{00000000-0005-0000-0000-0000906A0000}"/>
    <cellStyle name="Note 2 11 2 3 2" xfId="15088" xr:uid="{00000000-0005-0000-0000-0000916A0000}"/>
    <cellStyle name="Note 2 11 2 3 2 2" xfId="27313" xr:uid="{00000000-0005-0000-0000-0000926A0000}"/>
    <cellStyle name="Note 2 11 2 3 2 3" xfId="27312" xr:uid="{00000000-0005-0000-0000-0000936A0000}"/>
    <cellStyle name="Note 2 11 2 3 2 4" xfId="54593" xr:uid="{00000000-0005-0000-0000-0000946A0000}"/>
    <cellStyle name="Note 2 11 2 3 3" xfId="27314" xr:uid="{00000000-0005-0000-0000-0000956A0000}"/>
    <cellStyle name="Note 2 11 2 3 4" xfId="27311" xr:uid="{00000000-0005-0000-0000-0000966A0000}"/>
    <cellStyle name="Note 2 11 2 3 5" xfId="47625" xr:uid="{00000000-0005-0000-0000-0000976A0000}"/>
    <cellStyle name="Note 2 11 2 3 6" xfId="60189" xr:uid="{00000000-0005-0000-0000-0000986A0000}"/>
    <cellStyle name="Note 2 11 2 4" xfId="10733" xr:uid="{00000000-0005-0000-0000-0000996A0000}"/>
    <cellStyle name="Note 2 11 2 4 2" xfId="27316" xr:uid="{00000000-0005-0000-0000-00009A6A0000}"/>
    <cellStyle name="Note 2 11 2 4 3" xfId="27315" xr:uid="{00000000-0005-0000-0000-00009B6A0000}"/>
    <cellStyle name="Note 2 11 2 4 4" xfId="50238" xr:uid="{00000000-0005-0000-0000-00009C6A0000}"/>
    <cellStyle name="Note 2 11 2 5" xfId="27306" xr:uid="{00000000-0005-0000-0000-00009D6A0000}"/>
    <cellStyle name="Note 2 11 2 6" xfId="18711" xr:uid="{00000000-0005-0000-0000-00009E6A0000}"/>
    <cellStyle name="Note 2 11 3" xfId="4623" xr:uid="{00000000-0005-0000-0000-00009F6A0000}"/>
    <cellStyle name="Note 2 11 3 2" xfId="7239" xr:uid="{00000000-0005-0000-0000-0000A06A0000}"/>
    <cellStyle name="Note 2 11 3 2 2" xfId="14217" xr:uid="{00000000-0005-0000-0000-0000A16A0000}"/>
    <cellStyle name="Note 2 11 3 2 2 2" xfId="27320" xr:uid="{00000000-0005-0000-0000-0000A26A0000}"/>
    <cellStyle name="Note 2 11 3 2 2 3" xfId="27319" xr:uid="{00000000-0005-0000-0000-0000A36A0000}"/>
    <cellStyle name="Note 2 11 3 2 2 4" xfId="53722" xr:uid="{00000000-0005-0000-0000-0000A46A0000}"/>
    <cellStyle name="Note 2 11 3 2 3" xfId="27321" xr:uid="{00000000-0005-0000-0000-0000A56A0000}"/>
    <cellStyle name="Note 2 11 3 2 4" xfId="27318" xr:uid="{00000000-0005-0000-0000-0000A66A0000}"/>
    <cellStyle name="Note 2 11 3 2 5" xfId="46754" xr:uid="{00000000-0005-0000-0000-0000A76A0000}"/>
    <cellStyle name="Note 2 11 3 2 6" xfId="59318" xr:uid="{00000000-0005-0000-0000-0000A86A0000}"/>
    <cellStyle name="Note 2 11 3 3" xfId="8990" xr:uid="{00000000-0005-0000-0000-0000A96A0000}"/>
    <cellStyle name="Note 2 11 3 3 2" xfId="15959" xr:uid="{00000000-0005-0000-0000-0000AA6A0000}"/>
    <cellStyle name="Note 2 11 3 3 2 2" xfId="27324" xr:uid="{00000000-0005-0000-0000-0000AB6A0000}"/>
    <cellStyle name="Note 2 11 3 3 2 3" xfId="27323" xr:uid="{00000000-0005-0000-0000-0000AC6A0000}"/>
    <cellStyle name="Note 2 11 3 3 2 4" xfId="55464" xr:uid="{00000000-0005-0000-0000-0000AD6A0000}"/>
    <cellStyle name="Note 2 11 3 3 3" xfId="27325" xr:uid="{00000000-0005-0000-0000-0000AE6A0000}"/>
    <cellStyle name="Note 2 11 3 3 4" xfId="27322" xr:uid="{00000000-0005-0000-0000-0000AF6A0000}"/>
    <cellStyle name="Note 2 11 3 3 5" xfId="48496" xr:uid="{00000000-0005-0000-0000-0000B06A0000}"/>
    <cellStyle name="Note 2 11 3 3 6" xfId="61060" xr:uid="{00000000-0005-0000-0000-0000B16A0000}"/>
    <cellStyle name="Note 2 11 3 4" xfId="11604" xr:uid="{00000000-0005-0000-0000-0000B26A0000}"/>
    <cellStyle name="Note 2 11 3 4 2" xfId="27327" xr:uid="{00000000-0005-0000-0000-0000B36A0000}"/>
    <cellStyle name="Note 2 11 3 4 3" xfId="27326" xr:uid="{00000000-0005-0000-0000-0000B46A0000}"/>
    <cellStyle name="Note 2 11 3 4 4" xfId="51109" xr:uid="{00000000-0005-0000-0000-0000B56A0000}"/>
    <cellStyle name="Note 2 11 3 5" xfId="27328" xr:uid="{00000000-0005-0000-0000-0000B66A0000}"/>
    <cellStyle name="Note 2 11 3 6" xfId="27317" xr:uid="{00000000-0005-0000-0000-0000B76A0000}"/>
    <cellStyle name="Note 2 11 3 7" xfId="44141" xr:uid="{00000000-0005-0000-0000-0000B86A0000}"/>
    <cellStyle name="Note 2 11 3 8" xfId="56705" xr:uid="{00000000-0005-0000-0000-0000B96A0000}"/>
    <cellStyle name="Note 2 11 4" xfId="5494" xr:uid="{00000000-0005-0000-0000-0000BA6A0000}"/>
    <cellStyle name="Note 2 11 4 2" xfId="12475" xr:uid="{00000000-0005-0000-0000-0000BB6A0000}"/>
    <cellStyle name="Note 2 11 4 2 2" xfId="27331" xr:uid="{00000000-0005-0000-0000-0000BC6A0000}"/>
    <cellStyle name="Note 2 11 4 2 3" xfId="27330" xr:uid="{00000000-0005-0000-0000-0000BD6A0000}"/>
    <cellStyle name="Note 2 11 4 2 4" xfId="51980" xr:uid="{00000000-0005-0000-0000-0000BE6A0000}"/>
    <cellStyle name="Note 2 11 4 3" xfId="27332" xr:uid="{00000000-0005-0000-0000-0000BF6A0000}"/>
    <cellStyle name="Note 2 11 4 4" xfId="27329" xr:uid="{00000000-0005-0000-0000-0000C06A0000}"/>
    <cellStyle name="Note 2 11 4 5" xfId="45012" xr:uid="{00000000-0005-0000-0000-0000C16A0000}"/>
    <cellStyle name="Note 2 11 4 6" xfId="57576" xr:uid="{00000000-0005-0000-0000-0000C26A0000}"/>
    <cellStyle name="Note 2 11 5" xfId="9861" xr:uid="{00000000-0005-0000-0000-0000C36A0000}"/>
    <cellStyle name="Note 2 11 5 2" xfId="27334" xr:uid="{00000000-0005-0000-0000-0000C46A0000}"/>
    <cellStyle name="Note 2 11 5 3" xfId="27333" xr:uid="{00000000-0005-0000-0000-0000C56A0000}"/>
    <cellStyle name="Note 2 11 5 4" xfId="49367" xr:uid="{00000000-0005-0000-0000-0000C66A0000}"/>
    <cellStyle name="Note 2 11 6" xfId="27305" xr:uid="{00000000-0005-0000-0000-0000C76A0000}"/>
    <cellStyle name="Note 2 11 7" xfId="16949" xr:uid="{00000000-0005-0000-0000-0000C86A0000}"/>
    <cellStyle name="Note 2 12" xfId="27302" xr:uid="{00000000-0005-0000-0000-0000C96A0000}"/>
    <cellStyle name="Note 2 13" xfId="97" xr:uid="{00000000-0005-0000-0000-0000CA6A0000}"/>
    <cellStyle name="Note 2 2" xfId="140" xr:uid="{00000000-0005-0000-0000-0000CB6A0000}"/>
    <cellStyle name="Note 2 2 2" xfId="141" xr:uid="{00000000-0005-0000-0000-0000CC6A0000}"/>
    <cellStyle name="Note 2 2 2 10" xfId="2637" xr:uid="{00000000-0005-0000-0000-0000CD6A0000}"/>
    <cellStyle name="Note 2 2 2 10 2" xfId="3749" xr:uid="{00000000-0005-0000-0000-0000CE6A0000}"/>
    <cellStyle name="Note 2 2 2 10 2 2" xfId="6371" xr:uid="{00000000-0005-0000-0000-0000CF6A0000}"/>
    <cellStyle name="Note 2 2 2 10 2 2 2" xfId="13349" xr:uid="{00000000-0005-0000-0000-0000D06A0000}"/>
    <cellStyle name="Note 2 2 2 10 2 2 2 2" xfId="27341" xr:uid="{00000000-0005-0000-0000-0000D16A0000}"/>
    <cellStyle name="Note 2 2 2 10 2 2 2 3" xfId="27340" xr:uid="{00000000-0005-0000-0000-0000D26A0000}"/>
    <cellStyle name="Note 2 2 2 10 2 2 2 4" xfId="52854" xr:uid="{00000000-0005-0000-0000-0000D36A0000}"/>
    <cellStyle name="Note 2 2 2 10 2 2 3" xfId="27342" xr:uid="{00000000-0005-0000-0000-0000D46A0000}"/>
    <cellStyle name="Note 2 2 2 10 2 2 4" xfId="27339" xr:uid="{00000000-0005-0000-0000-0000D56A0000}"/>
    <cellStyle name="Note 2 2 2 10 2 2 5" xfId="45886" xr:uid="{00000000-0005-0000-0000-0000D66A0000}"/>
    <cellStyle name="Note 2 2 2 10 2 2 6" xfId="58450" xr:uid="{00000000-0005-0000-0000-0000D76A0000}"/>
    <cellStyle name="Note 2 2 2 10 2 3" xfId="8116" xr:uid="{00000000-0005-0000-0000-0000D86A0000}"/>
    <cellStyle name="Note 2 2 2 10 2 3 2" xfId="15091" xr:uid="{00000000-0005-0000-0000-0000D96A0000}"/>
    <cellStyle name="Note 2 2 2 10 2 3 2 2" xfId="27345" xr:uid="{00000000-0005-0000-0000-0000DA6A0000}"/>
    <cellStyle name="Note 2 2 2 10 2 3 2 3" xfId="27344" xr:uid="{00000000-0005-0000-0000-0000DB6A0000}"/>
    <cellStyle name="Note 2 2 2 10 2 3 2 4" xfId="54596" xr:uid="{00000000-0005-0000-0000-0000DC6A0000}"/>
    <cellStyle name="Note 2 2 2 10 2 3 3" xfId="27346" xr:uid="{00000000-0005-0000-0000-0000DD6A0000}"/>
    <cellStyle name="Note 2 2 2 10 2 3 4" xfId="27343" xr:uid="{00000000-0005-0000-0000-0000DE6A0000}"/>
    <cellStyle name="Note 2 2 2 10 2 3 5" xfId="47628" xr:uid="{00000000-0005-0000-0000-0000DF6A0000}"/>
    <cellStyle name="Note 2 2 2 10 2 3 6" xfId="60192" xr:uid="{00000000-0005-0000-0000-0000E06A0000}"/>
    <cellStyle name="Note 2 2 2 10 2 4" xfId="10736" xr:uid="{00000000-0005-0000-0000-0000E16A0000}"/>
    <cellStyle name="Note 2 2 2 10 2 4 2" xfId="27348" xr:uid="{00000000-0005-0000-0000-0000E26A0000}"/>
    <cellStyle name="Note 2 2 2 10 2 4 3" xfId="27347" xr:uid="{00000000-0005-0000-0000-0000E36A0000}"/>
    <cellStyle name="Note 2 2 2 10 2 4 4" xfId="50241" xr:uid="{00000000-0005-0000-0000-0000E46A0000}"/>
    <cellStyle name="Note 2 2 2 10 2 5" xfId="27338" xr:uid="{00000000-0005-0000-0000-0000E56A0000}"/>
    <cellStyle name="Note 2 2 2 10 2 6" xfId="18715" xr:uid="{00000000-0005-0000-0000-0000E66A0000}"/>
    <cellStyle name="Note 2 2 2 10 3" xfId="4626" xr:uid="{00000000-0005-0000-0000-0000E76A0000}"/>
    <cellStyle name="Note 2 2 2 10 3 2" xfId="7242" xr:uid="{00000000-0005-0000-0000-0000E86A0000}"/>
    <cellStyle name="Note 2 2 2 10 3 2 2" xfId="14220" xr:uid="{00000000-0005-0000-0000-0000E96A0000}"/>
    <cellStyle name="Note 2 2 2 10 3 2 2 2" xfId="27352" xr:uid="{00000000-0005-0000-0000-0000EA6A0000}"/>
    <cellStyle name="Note 2 2 2 10 3 2 2 3" xfId="27351" xr:uid="{00000000-0005-0000-0000-0000EB6A0000}"/>
    <cellStyle name="Note 2 2 2 10 3 2 2 4" xfId="53725" xr:uid="{00000000-0005-0000-0000-0000EC6A0000}"/>
    <cellStyle name="Note 2 2 2 10 3 2 3" xfId="27353" xr:uid="{00000000-0005-0000-0000-0000ED6A0000}"/>
    <cellStyle name="Note 2 2 2 10 3 2 4" xfId="27350" xr:uid="{00000000-0005-0000-0000-0000EE6A0000}"/>
    <cellStyle name="Note 2 2 2 10 3 2 5" xfId="46757" xr:uid="{00000000-0005-0000-0000-0000EF6A0000}"/>
    <cellStyle name="Note 2 2 2 10 3 2 6" xfId="59321" xr:uid="{00000000-0005-0000-0000-0000F06A0000}"/>
    <cellStyle name="Note 2 2 2 10 3 3" xfId="8993" xr:uid="{00000000-0005-0000-0000-0000F16A0000}"/>
    <cellStyle name="Note 2 2 2 10 3 3 2" xfId="15962" xr:uid="{00000000-0005-0000-0000-0000F26A0000}"/>
    <cellStyle name="Note 2 2 2 10 3 3 2 2" xfId="27356" xr:uid="{00000000-0005-0000-0000-0000F36A0000}"/>
    <cellStyle name="Note 2 2 2 10 3 3 2 3" xfId="27355" xr:uid="{00000000-0005-0000-0000-0000F46A0000}"/>
    <cellStyle name="Note 2 2 2 10 3 3 2 4" xfId="55467" xr:uid="{00000000-0005-0000-0000-0000F56A0000}"/>
    <cellStyle name="Note 2 2 2 10 3 3 3" xfId="27357" xr:uid="{00000000-0005-0000-0000-0000F66A0000}"/>
    <cellStyle name="Note 2 2 2 10 3 3 4" xfId="27354" xr:uid="{00000000-0005-0000-0000-0000F76A0000}"/>
    <cellStyle name="Note 2 2 2 10 3 3 5" xfId="48499" xr:uid="{00000000-0005-0000-0000-0000F86A0000}"/>
    <cellStyle name="Note 2 2 2 10 3 3 6" xfId="61063" xr:uid="{00000000-0005-0000-0000-0000F96A0000}"/>
    <cellStyle name="Note 2 2 2 10 3 4" xfId="11607" xr:uid="{00000000-0005-0000-0000-0000FA6A0000}"/>
    <cellStyle name="Note 2 2 2 10 3 4 2" xfId="27359" xr:uid="{00000000-0005-0000-0000-0000FB6A0000}"/>
    <cellStyle name="Note 2 2 2 10 3 4 3" xfId="27358" xr:uid="{00000000-0005-0000-0000-0000FC6A0000}"/>
    <cellStyle name="Note 2 2 2 10 3 4 4" xfId="51112" xr:uid="{00000000-0005-0000-0000-0000FD6A0000}"/>
    <cellStyle name="Note 2 2 2 10 3 5" xfId="27360" xr:uid="{00000000-0005-0000-0000-0000FE6A0000}"/>
    <cellStyle name="Note 2 2 2 10 3 6" xfId="27349" xr:uid="{00000000-0005-0000-0000-0000FF6A0000}"/>
    <cellStyle name="Note 2 2 2 10 3 7" xfId="44144" xr:uid="{00000000-0005-0000-0000-0000006B0000}"/>
    <cellStyle name="Note 2 2 2 10 3 8" xfId="56708" xr:uid="{00000000-0005-0000-0000-0000016B0000}"/>
    <cellStyle name="Note 2 2 2 10 4" xfId="5497" xr:uid="{00000000-0005-0000-0000-0000026B0000}"/>
    <cellStyle name="Note 2 2 2 10 4 2" xfId="12478" xr:uid="{00000000-0005-0000-0000-0000036B0000}"/>
    <cellStyle name="Note 2 2 2 10 4 2 2" xfId="27363" xr:uid="{00000000-0005-0000-0000-0000046B0000}"/>
    <cellStyle name="Note 2 2 2 10 4 2 3" xfId="27362" xr:uid="{00000000-0005-0000-0000-0000056B0000}"/>
    <cellStyle name="Note 2 2 2 10 4 2 4" xfId="51983" xr:uid="{00000000-0005-0000-0000-0000066B0000}"/>
    <cellStyle name="Note 2 2 2 10 4 3" xfId="27364" xr:uid="{00000000-0005-0000-0000-0000076B0000}"/>
    <cellStyle name="Note 2 2 2 10 4 4" xfId="27361" xr:uid="{00000000-0005-0000-0000-0000086B0000}"/>
    <cellStyle name="Note 2 2 2 10 4 5" xfId="45015" xr:uid="{00000000-0005-0000-0000-0000096B0000}"/>
    <cellStyle name="Note 2 2 2 10 4 6" xfId="57579" xr:uid="{00000000-0005-0000-0000-00000A6B0000}"/>
    <cellStyle name="Note 2 2 2 10 5" xfId="9864" xr:uid="{00000000-0005-0000-0000-00000B6B0000}"/>
    <cellStyle name="Note 2 2 2 10 5 2" xfId="27366" xr:uid="{00000000-0005-0000-0000-00000C6B0000}"/>
    <cellStyle name="Note 2 2 2 10 5 3" xfId="27365" xr:uid="{00000000-0005-0000-0000-00000D6B0000}"/>
    <cellStyle name="Note 2 2 2 10 5 4" xfId="49370" xr:uid="{00000000-0005-0000-0000-00000E6B0000}"/>
    <cellStyle name="Note 2 2 2 10 6" xfId="27337" xr:uid="{00000000-0005-0000-0000-00000F6B0000}"/>
    <cellStyle name="Note 2 2 2 10 7" xfId="16958" xr:uid="{00000000-0005-0000-0000-0000106B0000}"/>
    <cellStyle name="Note 2 2 2 11" xfId="2636" xr:uid="{00000000-0005-0000-0000-0000116B0000}"/>
    <cellStyle name="Note 2 2 2 11 2" xfId="3748" xr:uid="{00000000-0005-0000-0000-0000126B0000}"/>
    <cellStyle name="Note 2 2 2 11 2 2" xfId="6370" xr:uid="{00000000-0005-0000-0000-0000136B0000}"/>
    <cellStyle name="Note 2 2 2 11 2 2 2" xfId="13348" xr:uid="{00000000-0005-0000-0000-0000146B0000}"/>
    <cellStyle name="Note 2 2 2 11 2 2 2 2" xfId="27371" xr:uid="{00000000-0005-0000-0000-0000156B0000}"/>
    <cellStyle name="Note 2 2 2 11 2 2 2 3" xfId="27370" xr:uid="{00000000-0005-0000-0000-0000166B0000}"/>
    <cellStyle name="Note 2 2 2 11 2 2 2 4" xfId="52853" xr:uid="{00000000-0005-0000-0000-0000176B0000}"/>
    <cellStyle name="Note 2 2 2 11 2 2 3" xfId="27372" xr:uid="{00000000-0005-0000-0000-0000186B0000}"/>
    <cellStyle name="Note 2 2 2 11 2 2 4" xfId="27369" xr:uid="{00000000-0005-0000-0000-0000196B0000}"/>
    <cellStyle name="Note 2 2 2 11 2 2 5" xfId="45885" xr:uid="{00000000-0005-0000-0000-00001A6B0000}"/>
    <cellStyle name="Note 2 2 2 11 2 2 6" xfId="58449" xr:uid="{00000000-0005-0000-0000-00001B6B0000}"/>
    <cellStyle name="Note 2 2 2 11 2 3" xfId="8115" xr:uid="{00000000-0005-0000-0000-00001C6B0000}"/>
    <cellStyle name="Note 2 2 2 11 2 3 2" xfId="15090" xr:uid="{00000000-0005-0000-0000-00001D6B0000}"/>
    <cellStyle name="Note 2 2 2 11 2 3 2 2" xfId="27375" xr:uid="{00000000-0005-0000-0000-00001E6B0000}"/>
    <cellStyle name="Note 2 2 2 11 2 3 2 3" xfId="27374" xr:uid="{00000000-0005-0000-0000-00001F6B0000}"/>
    <cellStyle name="Note 2 2 2 11 2 3 2 4" xfId="54595" xr:uid="{00000000-0005-0000-0000-0000206B0000}"/>
    <cellStyle name="Note 2 2 2 11 2 3 3" xfId="27376" xr:uid="{00000000-0005-0000-0000-0000216B0000}"/>
    <cellStyle name="Note 2 2 2 11 2 3 4" xfId="27373" xr:uid="{00000000-0005-0000-0000-0000226B0000}"/>
    <cellStyle name="Note 2 2 2 11 2 3 5" xfId="47627" xr:uid="{00000000-0005-0000-0000-0000236B0000}"/>
    <cellStyle name="Note 2 2 2 11 2 3 6" xfId="60191" xr:uid="{00000000-0005-0000-0000-0000246B0000}"/>
    <cellStyle name="Note 2 2 2 11 2 4" xfId="10735" xr:uid="{00000000-0005-0000-0000-0000256B0000}"/>
    <cellStyle name="Note 2 2 2 11 2 4 2" xfId="27378" xr:uid="{00000000-0005-0000-0000-0000266B0000}"/>
    <cellStyle name="Note 2 2 2 11 2 4 3" xfId="27377" xr:uid="{00000000-0005-0000-0000-0000276B0000}"/>
    <cellStyle name="Note 2 2 2 11 2 4 4" xfId="50240" xr:uid="{00000000-0005-0000-0000-0000286B0000}"/>
    <cellStyle name="Note 2 2 2 11 2 5" xfId="27368" xr:uid="{00000000-0005-0000-0000-0000296B0000}"/>
    <cellStyle name="Note 2 2 2 11 2 6" xfId="18714" xr:uid="{00000000-0005-0000-0000-00002A6B0000}"/>
    <cellStyle name="Note 2 2 2 11 3" xfId="4625" xr:uid="{00000000-0005-0000-0000-00002B6B0000}"/>
    <cellStyle name="Note 2 2 2 11 3 2" xfId="7241" xr:uid="{00000000-0005-0000-0000-00002C6B0000}"/>
    <cellStyle name="Note 2 2 2 11 3 2 2" xfId="14219" xr:uid="{00000000-0005-0000-0000-00002D6B0000}"/>
    <cellStyle name="Note 2 2 2 11 3 2 2 2" xfId="27382" xr:uid="{00000000-0005-0000-0000-00002E6B0000}"/>
    <cellStyle name="Note 2 2 2 11 3 2 2 3" xfId="27381" xr:uid="{00000000-0005-0000-0000-00002F6B0000}"/>
    <cellStyle name="Note 2 2 2 11 3 2 2 4" xfId="53724" xr:uid="{00000000-0005-0000-0000-0000306B0000}"/>
    <cellStyle name="Note 2 2 2 11 3 2 3" xfId="27383" xr:uid="{00000000-0005-0000-0000-0000316B0000}"/>
    <cellStyle name="Note 2 2 2 11 3 2 4" xfId="27380" xr:uid="{00000000-0005-0000-0000-0000326B0000}"/>
    <cellStyle name="Note 2 2 2 11 3 2 5" xfId="46756" xr:uid="{00000000-0005-0000-0000-0000336B0000}"/>
    <cellStyle name="Note 2 2 2 11 3 2 6" xfId="59320" xr:uid="{00000000-0005-0000-0000-0000346B0000}"/>
    <cellStyle name="Note 2 2 2 11 3 3" xfId="8992" xr:uid="{00000000-0005-0000-0000-0000356B0000}"/>
    <cellStyle name="Note 2 2 2 11 3 3 2" xfId="15961" xr:uid="{00000000-0005-0000-0000-0000366B0000}"/>
    <cellStyle name="Note 2 2 2 11 3 3 2 2" xfId="27386" xr:uid="{00000000-0005-0000-0000-0000376B0000}"/>
    <cellStyle name="Note 2 2 2 11 3 3 2 3" xfId="27385" xr:uid="{00000000-0005-0000-0000-0000386B0000}"/>
    <cellStyle name="Note 2 2 2 11 3 3 2 4" xfId="55466" xr:uid="{00000000-0005-0000-0000-0000396B0000}"/>
    <cellStyle name="Note 2 2 2 11 3 3 3" xfId="27387" xr:uid="{00000000-0005-0000-0000-00003A6B0000}"/>
    <cellStyle name="Note 2 2 2 11 3 3 4" xfId="27384" xr:uid="{00000000-0005-0000-0000-00003B6B0000}"/>
    <cellStyle name="Note 2 2 2 11 3 3 5" xfId="48498" xr:uid="{00000000-0005-0000-0000-00003C6B0000}"/>
    <cellStyle name="Note 2 2 2 11 3 3 6" xfId="61062" xr:uid="{00000000-0005-0000-0000-00003D6B0000}"/>
    <cellStyle name="Note 2 2 2 11 3 4" xfId="11606" xr:uid="{00000000-0005-0000-0000-00003E6B0000}"/>
    <cellStyle name="Note 2 2 2 11 3 4 2" xfId="27389" xr:uid="{00000000-0005-0000-0000-00003F6B0000}"/>
    <cellStyle name="Note 2 2 2 11 3 4 3" xfId="27388" xr:uid="{00000000-0005-0000-0000-0000406B0000}"/>
    <cellStyle name="Note 2 2 2 11 3 4 4" xfId="51111" xr:uid="{00000000-0005-0000-0000-0000416B0000}"/>
    <cellStyle name="Note 2 2 2 11 3 5" xfId="27390" xr:uid="{00000000-0005-0000-0000-0000426B0000}"/>
    <cellStyle name="Note 2 2 2 11 3 6" xfId="27379" xr:uid="{00000000-0005-0000-0000-0000436B0000}"/>
    <cellStyle name="Note 2 2 2 11 3 7" xfId="44143" xr:uid="{00000000-0005-0000-0000-0000446B0000}"/>
    <cellStyle name="Note 2 2 2 11 3 8" xfId="56707" xr:uid="{00000000-0005-0000-0000-0000456B0000}"/>
    <cellStyle name="Note 2 2 2 11 4" xfId="5496" xr:uid="{00000000-0005-0000-0000-0000466B0000}"/>
    <cellStyle name="Note 2 2 2 11 4 2" xfId="12477" xr:uid="{00000000-0005-0000-0000-0000476B0000}"/>
    <cellStyle name="Note 2 2 2 11 4 2 2" xfId="27393" xr:uid="{00000000-0005-0000-0000-0000486B0000}"/>
    <cellStyle name="Note 2 2 2 11 4 2 3" xfId="27392" xr:uid="{00000000-0005-0000-0000-0000496B0000}"/>
    <cellStyle name="Note 2 2 2 11 4 2 4" xfId="51982" xr:uid="{00000000-0005-0000-0000-00004A6B0000}"/>
    <cellStyle name="Note 2 2 2 11 4 3" xfId="27394" xr:uid="{00000000-0005-0000-0000-00004B6B0000}"/>
    <cellStyle name="Note 2 2 2 11 4 4" xfId="27391" xr:uid="{00000000-0005-0000-0000-00004C6B0000}"/>
    <cellStyle name="Note 2 2 2 11 4 5" xfId="45014" xr:uid="{00000000-0005-0000-0000-00004D6B0000}"/>
    <cellStyle name="Note 2 2 2 11 4 6" xfId="57578" xr:uid="{00000000-0005-0000-0000-00004E6B0000}"/>
    <cellStyle name="Note 2 2 2 11 5" xfId="9863" xr:uid="{00000000-0005-0000-0000-00004F6B0000}"/>
    <cellStyle name="Note 2 2 2 11 5 2" xfId="27396" xr:uid="{00000000-0005-0000-0000-0000506B0000}"/>
    <cellStyle name="Note 2 2 2 11 5 3" xfId="27395" xr:uid="{00000000-0005-0000-0000-0000516B0000}"/>
    <cellStyle name="Note 2 2 2 11 5 4" xfId="49369" xr:uid="{00000000-0005-0000-0000-0000526B0000}"/>
    <cellStyle name="Note 2 2 2 11 6" xfId="27367" xr:uid="{00000000-0005-0000-0000-0000536B0000}"/>
    <cellStyle name="Note 2 2 2 11 7" xfId="16955" xr:uid="{00000000-0005-0000-0000-0000546B0000}"/>
    <cellStyle name="Note 2 2 2 12" xfId="27336" xr:uid="{00000000-0005-0000-0000-0000556B0000}"/>
    <cellStyle name="Note 2 2 2 2" xfId="2638" xr:uid="{00000000-0005-0000-0000-0000566B0000}"/>
    <cellStyle name="Note 2 2 2 2 2" xfId="2639" xr:uid="{00000000-0005-0000-0000-0000576B0000}"/>
    <cellStyle name="Note 2 2 2 2 2 2" xfId="3751" xr:uid="{00000000-0005-0000-0000-0000586B0000}"/>
    <cellStyle name="Note 2 2 2 2 2 2 2" xfId="6373" xr:uid="{00000000-0005-0000-0000-0000596B0000}"/>
    <cellStyle name="Note 2 2 2 2 2 2 2 2" xfId="13351" xr:uid="{00000000-0005-0000-0000-00005A6B0000}"/>
    <cellStyle name="Note 2 2 2 2 2 2 2 2 2" xfId="27402" xr:uid="{00000000-0005-0000-0000-00005B6B0000}"/>
    <cellStyle name="Note 2 2 2 2 2 2 2 2 3" xfId="27401" xr:uid="{00000000-0005-0000-0000-00005C6B0000}"/>
    <cellStyle name="Note 2 2 2 2 2 2 2 2 4" xfId="52856" xr:uid="{00000000-0005-0000-0000-00005D6B0000}"/>
    <cellStyle name="Note 2 2 2 2 2 2 2 3" xfId="27403" xr:uid="{00000000-0005-0000-0000-00005E6B0000}"/>
    <cellStyle name="Note 2 2 2 2 2 2 2 4" xfId="27400" xr:uid="{00000000-0005-0000-0000-00005F6B0000}"/>
    <cellStyle name="Note 2 2 2 2 2 2 2 5" xfId="45888" xr:uid="{00000000-0005-0000-0000-0000606B0000}"/>
    <cellStyle name="Note 2 2 2 2 2 2 2 6" xfId="58452" xr:uid="{00000000-0005-0000-0000-0000616B0000}"/>
    <cellStyle name="Note 2 2 2 2 2 2 3" xfId="8118" xr:uid="{00000000-0005-0000-0000-0000626B0000}"/>
    <cellStyle name="Note 2 2 2 2 2 2 3 2" xfId="15093" xr:uid="{00000000-0005-0000-0000-0000636B0000}"/>
    <cellStyle name="Note 2 2 2 2 2 2 3 2 2" xfId="27406" xr:uid="{00000000-0005-0000-0000-0000646B0000}"/>
    <cellStyle name="Note 2 2 2 2 2 2 3 2 3" xfId="27405" xr:uid="{00000000-0005-0000-0000-0000656B0000}"/>
    <cellStyle name="Note 2 2 2 2 2 2 3 2 4" xfId="54598" xr:uid="{00000000-0005-0000-0000-0000666B0000}"/>
    <cellStyle name="Note 2 2 2 2 2 2 3 3" xfId="27407" xr:uid="{00000000-0005-0000-0000-0000676B0000}"/>
    <cellStyle name="Note 2 2 2 2 2 2 3 4" xfId="27404" xr:uid="{00000000-0005-0000-0000-0000686B0000}"/>
    <cellStyle name="Note 2 2 2 2 2 2 3 5" xfId="47630" xr:uid="{00000000-0005-0000-0000-0000696B0000}"/>
    <cellStyle name="Note 2 2 2 2 2 2 3 6" xfId="60194" xr:uid="{00000000-0005-0000-0000-00006A6B0000}"/>
    <cellStyle name="Note 2 2 2 2 2 2 4" xfId="10738" xr:uid="{00000000-0005-0000-0000-00006B6B0000}"/>
    <cellStyle name="Note 2 2 2 2 2 2 4 2" xfId="27409" xr:uid="{00000000-0005-0000-0000-00006C6B0000}"/>
    <cellStyle name="Note 2 2 2 2 2 2 4 3" xfId="27408" xr:uid="{00000000-0005-0000-0000-00006D6B0000}"/>
    <cellStyle name="Note 2 2 2 2 2 2 4 4" xfId="50243" xr:uid="{00000000-0005-0000-0000-00006E6B0000}"/>
    <cellStyle name="Note 2 2 2 2 2 2 5" xfId="27399" xr:uid="{00000000-0005-0000-0000-00006F6B0000}"/>
    <cellStyle name="Note 2 2 2 2 2 2 6" xfId="18719" xr:uid="{00000000-0005-0000-0000-0000706B0000}"/>
    <cellStyle name="Note 2 2 2 2 2 3" xfId="4628" xr:uid="{00000000-0005-0000-0000-0000716B0000}"/>
    <cellStyle name="Note 2 2 2 2 2 3 2" xfId="7244" xr:uid="{00000000-0005-0000-0000-0000726B0000}"/>
    <cellStyle name="Note 2 2 2 2 2 3 2 2" xfId="14222" xr:uid="{00000000-0005-0000-0000-0000736B0000}"/>
    <cellStyle name="Note 2 2 2 2 2 3 2 2 2" xfId="27413" xr:uid="{00000000-0005-0000-0000-0000746B0000}"/>
    <cellStyle name="Note 2 2 2 2 2 3 2 2 3" xfId="27412" xr:uid="{00000000-0005-0000-0000-0000756B0000}"/>
    <cellStyle name="Note 2 2 2 2 2 3 2 2 4" xfId="53727" xr:uid="{00000000-0005-0000-0000-0000766B0000}"/>
    <cellStyle name="Note 2 2 2 2 2 3 2 3" xfId="27414" xr:uid="{00000000-0005-0000-0000-0000776B0000}"/>
    <cellStyle name="Note 2 2 2 2 2 3 2 4" xfId="27411" xr:uid="{00000000-0005-0000-0000-0000786B0000}"/>
    <cellStyle name="Note 2 2 2 2 2 3 2 5" xfId="46759" xr:uid="{00000000-0005-0000-0000-0000796B0000}"/>
    <cellStyle name="Note 2 2 2 2 2 3 2 6" xfId="59323" xr:uid="{00000000-0005-0000-0000-00007A6B0000}"/>
    <cellStyle name="Note 2 2 2 2 2 3 3" xfId="8995" xr:uid="{00000000-0005-0000-0000-00007B6B0000}"/>
    <cellStyle name="Note 2 2 2 2 2 3 3 2" xfId="15964" xr:uid="{00000000-0005-0000-0000-00007C6B0000}"/>
    <cellStyle name="Note 2 2 2 2 2 3 3 2 2" xfId="27417" xr:uid="{00000000-0005-0000-0000-00007D6B0000}"/>
    <cellStyle name="Note 2 2 2 2 2 3 3 2 3" xfId="27416" xr:uid="{00000000-0005-0000-0000-00007E6B0000}"/>
    <cellStyle name="Note 2 2 2 2 2 3 3 2 4" xfId="55469" xr:uid="{00000000-0005-0000-0000-00007F6B0000}"/>
    <cellStyle name="Note 2 2 2 2 2 3 3 3" xfId="27418" xr:uid="{00000000-0005-0000-0000-0000806B0000}"/>
    <cellStyle name="Note 2 2 2 2 2 3 3 4" xfId="27415" xr:uid="{00000000-0005-0000-0000-0000816B0000}"/>
    <cellStyle name="Note 2 2 2 2 2 3 3 5" xfId="48501" xr:uid="{00000000-0005-0000-0000-0000826B0000}"/>
    <cellStyle name="Note 2 2 2 2 2 3 3 6" xfId="61065" xr:uid="{00000000-0005-0000-0000-0000836B0000}"/>
    <cellStyle name="Note 2 2 2 2 2 3 4" xfId="11609" xr:uid="{00000000-0005-0000-0000-0000846B0000}"/>
    <cellStyle name="Note 2 2 2 2 2 3 4 2" xfId="27420" xr:uid="{00000000-0005-0000-0000-0000856B0000}"/>
    <cellStyle name="Note 2 2 2 2 2 3 4 3" xfId="27419" xr:uid="{00000000-0005-0000-0000-0000866B0000}"/>
    <cellStyle name="Note 2 2 2 2 2 3 4 4" xfId="51114" xr:uid="{00000000-0005-0000-0000-0000876B0000}"/>
    <cellStyle name="Note 2 2 2 2 2 3 5" xfId="27421" xr:uid="{00000000-0005-0000-0000-0000886B0000}"/>
    <cellStyle name="Note 2 2 2 2 2 3 6" xfId="27410" xr:uid="{00000000-0005-0000-0000-0000896B0000}"/>
    <cellStyle name="Note 2 2 2 2 2 3 7" xfId="44146" xr:uid="{00000000-0005-0000-0000-00008A6B0000}"/>
    <cellStyle name="Note 2 2 2 2 2 3 8" xfId="56710" xr:uid="{00000000-0005-0000-0000-00008B6B0000}"/>
    <cellStyle name="Note 2 2 2 2 2 4" xfId="5499" xr:uid="{00000000-0005-0000-0000-00008C6B0000}"/>
    <cellStyle name="Note 2 2 2 2 2 4 2" xfId="12480" xr:uid="{00000000-0005-0000-0000-00008D6B0000}"/>
    <cellStyle name="Note 2 2 2 2 2 4 2 2" xfId="27424" xr:uid="{00000000-0005-0000-0000-00008E6B0000}"/>
    <cellStyle name="Note 2 2 2 2 2 4 2 3" xfId="27423" xr:uid="{00000000-0005-0000-0000-00008F6B0000}"/>
    <cellStyle name="Note 2 2 2 2 2 4 2 4" xfId="51985" xr:uid="{00000000-0005-0000-0000-0000906B0000}"/>
    <cellStyle name="Note 2 2 2 2 2 4 3" xfId="27425" xr:uid="{00000000-0005-0000-0000-0000916B0000}"/>
    <cellStyle name="Note 2 2 2 2 2 4 4" xfId="27422" xr:uid="{00000000-0005-0000-0000-0000926B0000}"/>
    <cellStyle name="Note 2 2 2 2 2 4 5" xfId="45017" xr:uid="{00000000-0005-0000-0000-0000936B0000}"/>
    <cellStyle name="Note 2 2 2 2 2 4 6" xfId="57581" xr:uid="{00000000-0005-0000-0000-0000946B0000}"/>
    <cellStyle name="Note 2 2 2 2 2 5" xfId="9866" xr:uid="{00000000-0005-0000-0000-0000956B0000}"/>
    <cellStyle name="Note 2 2 2 2 2 5 2" xfId="27427" xr:uid="{00000000-0005-0000-0000-0000966B0000}"/>
    <cellStyle name="Note 2 2 2 2 2 5 3" xfId="27426" xr:uid="{00000000-0005-0000-0000-0000976B0000}"/>
    <cellStyle name="Note 2 2 2 2 2 5 4" xfId="49372" xr:uid="{00000000-0005-0000-0000-0000986B0000}"/>
    <cellStyle name="Note 2 2 2 2 2 6" xfId="27398" xr:uid="{00000000-0005-0000-0000-0000996B0000}"/>
    <cellStyle name="Note 2 2 2 2 2 7" xfId="16961" xr:uid="{00000000-0005-0000-0000-00009A6B0000}"/>
    <cellStyle name="Note 2 2 2 2 3" xfId="3750" xr:uid="{00000000-0005-0000-0000-00009B6B0000}"/>
    <cellStyle name="Note 2 2 2 2 3 2" xfId="6372" xr:uid="{00000000-0005-0000-0000-00009C6B0000}"/>
    <cellStyle name="Note 2 2 2 2 3 2 2" xfId="13350" xr:uid="{00000000-0005-0000-0000-00009D6B0000}"/>
    <cellStyle name="Note 2 2 2 2 3 2 2 2" xfId="27431" xr:uid="{00000000-0005-0000-0000-00009E6B0000}"/>
    <cellStyle name="Note 2 2 2 2 3 2 2 3" xfId="27430" xr:uid="{00000000-0005-0000-0000-00009F6B0000}"/>
    <cellStyle name="Note 2 2 2 2 3 2 2 4" xfId="52855" xr:uid="{00000000-0005-0000-0000-0000A06B0000}"/>
    <cellStyle name="Note 2 2 2 2 3 2 3" xfId="27432" xr:uid="{00000000-0005-0000-0000-0000A16B0000}"/>
    <cellStyle name="Note 2 2 2 2 3 2 4" xfId="27429" xr:uid="{00000000-0005-0000-0000-0000A26B0000}"/>
    <cellStyle name="Note 2 2 2 2 3 2 5" xfId="45887" xr:uid="{00000000-0005-0000-0000-0000A36B0000}"/>
    <cellStyle name="Note 2 2 2 2 3 2 6" xfId="58451" xr:uid="{00000000-0005-0000-0000-0000A46B0000}"/>
    <cellStyle name="Note 2 2 2 2 3 3" xfId="8117" xr:uid="{00000000-0005-0000-0000-0000A56B0000}"/>
    <cellStyle name="Note 2 2 2 2 3 3 2" xfId="15092" xr:uid="{00000000-0005-0000-0000-0000A66B0000}"/>
    <cellStyle name="Note 2 2 2 2 3 3 2 2" xfId="27435" xr:uid="{00000000-0005-0000-0000-0000A76B0000}"/>
    <cellStyle name="Note 2 2 2 2 3 3 2 3" xfId="27434" xr:uid="{00000000-0005-0000-0000-0000A86B0000}"/>
    <cellStyle name="Note 2 2 2 2 3 3 2 4" xfId="54597" xr:uid="{00000000-0005-0000-0000-0000A96B0000}"/>
    <cellStyle name="Note 2 2 2 2 3 3 3" xfId="27436" xr:uid="{00000000-0005-0000-0000-0000AA6B0000}"/>
    <cellStyle name="Note 2 2 2 2 3 3 4" xfId="27433" xr:uid="{00000000-0005-0000-0000-0000AB6B0000}"/>
    <cellStyle name="Note 2 2 2 2 3 3 5" xfId="47629" xr:uid="{00000000-0005-0000-0000-0000AC6B0000}"/>
    <cellStyle name="Note 2 2 2 2 3 3 6" xfId="60193" xr:uid="{00000000-0005-0000-0000-0000AD6B0000}"/>
    <cellStyle name="Note 2 2 2 2 3 4" xfId="10737" xr:uid="{00000000-0005-0000-0000-0000AE6B0000}"/>
    <cellStyle name="Note 2 2 2 2 3 4 2" xfId="27438" xr:uid="{00000000-0005-0000-0000-0000AF6B0000}"/>
    <cellStyle name="Note 2 2 2 2 3 4 3" xfId="27437" xr:uid="{00000000-0005-0000-0000-0000B06B0000}"/>
    <cellStyle name="Note 2 2 2 2 3 4 4" xfId="50242" xr:uid="{00000000-0005-0000-0000-0000B16B0000}"/>
    <cellStyle name="Note 2 2 2 2 3 5" xfId="27428" xr:uid="{00000000-0005-0000-0000-0000B26B0000}"/>
    <cellStyle name="Note 2 2 2 2 3 6" xfId="18718" xr:uid="{00000000-0005-0000-0000-0000B36B0000}"/>
    <cellStyle name="Note 2 2 2 2 4" xfId="4627" xr:uid="{00000000-0005-0000-0000-0000B46B0000}"/>
    <cellStyle name="Note 2 2 2 2 4 2" xfId="7243" xr:uid="{00000000-0005-0000-0000-0000B56B0000}"/>
    <cellStyle name="Note 2 2 2 2 4 2 2" xfId="14221" xr:uid="{00000000-0005-0000-0000-0000B66B0000}"/>
    <cellStyle name="Note 2 2 2 2 4 2 2 2" xfId="27442" xr:uid="{00000000-0005-0000-0000-0000B76B0000}"/>
    <cellStyle name="Note 2 2 2 2 4 2 2 3" xfId="27441" xr:uid="{00000000-0005-0000-0000-0000B86B0000}"/>
    <cellStyle name="Note 2 2 2 2 4 2 2 4" xfId="53726" xr:uid="{00000000-0005-0000-0000-0000B96B0000}"/>
    <cellStyle name="Note 2 2 2 2 4 2 3" xfId="27443" xr:uid="{00000000-0005-0000-0000-0000BA6B0000}"/>
    <cellStyle name="Note 2 2 2 2 4 2 4" xfId="27440" xr:uid="{00000000-0005-0000-0000-0000BB6B0000}"/>
    <cellStyle name="Note 2 2 2 2 4 2 5" xfId="46758" xr:uid="{00000000-0005-0000-0000-0000BC6B0000}"/>
    <cellStyle name="Note 2 2 2 2 4 2 6" xfId="59322" xr:uid="{00000000-0005-0000-0000-0000BD6B0000}"/>
    <cellStyle name="Note 2 2 2 2 4 3" xfId="8994" xr:uid="{00000000-0005-0000-0000-0000BE6B0000}"/>
    <cellStyle name="Note 2 2 2 2 4 3 2" xfId="15963" xr:uid="{00000000-0005-0000-0000-0000BF6B0000}"/>
    <cellStyle name="Note 2 2 2 2 4 3 2 2" xfId="27446" xr:uid="{00000000-0005-0000-0000-0000C06B0000}"/>
    <cellStyle name="Note 2 2 2 2 4 3 2 3" xfId="27445" xr:uid="{00000000-0005-0000-0000-0000C16B0000}"/>
    <cellStyle name="Note 2 2 2 2 4 3 2 4" xfId="55468" xr:uid="{00000000-0005-0000-0000-0000C26B0000}"/>
    <cellStyle name="Note 2 2 2 2 4 3 3" xfId="27447" xr:uid="{00000000-0005-0000-0000-0000C36B0000}"/>
    <cellStyle name="Note 2 2 2 2 4 3 4" xfId="27444" xr:uid="{00000000-0005-0000-0000-0000C46B0000}"/>
    <cellStyle name="Note 2 2 2 2 4 3 5" xfId="48500" xr:uid="{00000000-0005-0000-0000-0000C56B0000}"/>
    <cellStyle name="Note 2 2 2 2 4 3 6" xfId="61064" xr:uid="{00000000-0005-0000-0000-0000C66B0000}"/>
    <cellStyle name="Note 2 2 2 2 4 4" xfId="11608" xr:uid="{00000000-0005-0000-0000-0000C76B0000}"/>
    <cellStyle name="Note 2 2 2 2 4 4 2" xfId="27449" xr:uid="{00000000-0005-0000-0000-0000C86B0000}"/>
    <cellStyle name="Note 2 2 2 2 4 4 3" xfId="27448" xr:uid="{00000000-0005-0000-0000-0000C96B0000}"/>
    <cellStyle name="Note 2 2 2 2 4 4 4" xfId="51113" xr:uid="{00000000-0005-0000-0000-0000CA6B0000}"/>
    <cellStyle name="Note 2 2 2 2 4 5" xfId="27450" xr:uid="{00000000-0005-0000-0000-0000CB6B0000}"/>
    <cellStyle name="Note 2 2 2 2 4 6" xfId="27439" xr:uid="{00000000-0005-0000-0000-0000CC6B0000}"/>
    <cellStyle name="Note 2 2 2 2 4 7" xfId="44145" xr:uid="{00000000-0005-0000-0000-0000CD6B0000}"/>
    <cellStyle name="Note 2 2 2 2 4 8" xfId="56709" xr:uid="{00000000-0005-0000-0000-0000CE6B0000}"/>
    <cellStyle name="Note 2 2 2 2 5" xfId="5498" xr:uid="{00000000-0005-0000-0000-0000CF6B0000}"/>
    <cellStyle name="Note 2 2 2 2 5 2" xfId="12479" xr:uid="{00000000-0005-0000-0000-0000D06B0000}"/>
    <cellStyle name="Note 2 2 2 2 5 2 2" xfId="27453" xr:uid="{00000000-0005-0000-0000-0000D16B0000}"/>
    <cellStyle name="Note 2 2 2 2 5 2 3" xfId="27452" xr:uid="{00000000-0005-0000-0000-0000D26B0000}"/>
    <cellStyle name="Note 2 2 2 2 5 2 4" xfId="51984" xr:uid="{00000000-0005-0000-0000-0000D36B0000}"/>
    <cellStyle name="Note 2 2 2 2 5 3" xfId="27454" xr:uid="{00000000-0005-0000-0000-0000D46B0000}"/>
    <cellStyle name="Note 2 2 2 2 5 4" xfId="27451" xr:uid="{00000000-0005-0000-0000-0000D56B0000}"/>
    <cellStyle name="Note 2 2 2 2 5 5" xfId="45016" xr:uid="{00000000-0005-0000-0000-0000D66B0000}"/>
    <cellStyle name="Note 2 2 2 2 5 6" xfId="57580" xr:uid="{00000000-0005-0000-0000-0000D76B0000}"/>
    <cellStyle name="Note 2 2 2 2 6" xfId="9865" xr:uid="{00000000-0005-0000-0000-0000D86B0000}"/>
    <cellStyle name="Note 2 2 2 2 6 2" xfId="27456" xr:uid="{00000000-0005-0000-0000-0000D96B0000}"/>
    <cellStyle name="Note 2 2 2 2 6 3" xfId="27455" xr:uid="{00000000-0005-0000-0000-0000DA6B0000}"/>
    <cellStyle name="Note 2 2 2 2 6 4" xfId="49371" xr:uid="{00000000-0005-0000-0000-0000DB6B0000}"/>
    <cellStyle name="Note 2 2 2 2 7" xfId="27397" xr:uid="{00000000-0005-0000-0000-0000DC6B0000}"/>
    <cellStyle name="Note 2 2 2 2 8" xfId="16960" xr:uid="{00000000-0005-0000-0000-0000DD6B0000}"/>
    <cellStyle name="Note 2 2 2 3" xfId="2640" xr:uid="{00000000-0005-0000-0000-0000DE6B0000}"/>
    <cellStyle name="Note 2 2 2 3 2" xfId="2641" xr:uid="{00000000-0005-0000-0000-0000DF6B0000}"/>
    <cellStyle name="Note 2 2 2 3 2 2" xfId="3753" xr:uid="{00000000-0005-0000-0000-0000E06B0000}"/>
    <cellStyle name="Note 2 2 2 3 2 2 2" xfId="6375" xr:uid="{00000000-0005-0000-0000-0000E16B0000}"/>
    <cellStyle name="Note 2 2 2 3 2 2 2 2" xfId="13353" xr:uid="{00000000-0005-0000-0000-0000E26B0000}"/>
    <cellStyle name="Note 2 2 2 3 2 2 2 2 2" xfId="27462" xr:uid="{00000000-0005-0000-0000-0000E36B0000}"/>
    <cellStyle name="Note 2 2 2 3 2 2 2 2 3" xfId="27461" xr:uid="{00000000-0005-0000-0000-0000E46B0000}"/>
    <cellStyle name="Note 2 2 2 3 2 2 2 2 4" xfId="52858" xr:uid="{00000000-0005-0000-0000-0000E56B0000}"/>
    <cellStyle name="Note 2 2 2 3 2 2 2 3" xfId="27463" xr:uid="{00000000-0005-0000-0000-0000E66B0000}"/>
    <cellStyle name="Note 2 2 2 3 2 2 2 4" xfId="27460" xr:uid="{00000000-0005-0000-0000-0000E76B0000}"/>
    <cellStyle name="Note 2 2 2 3 2 2 2 5" xfId="45890" xr:uid="{00000000-0005-0000-0000-0000E86B0000}"/>
    <cellStyle name="Note 2 2 2 3 2 2 2 6" xfId="58454" xr:uid="{00000000-0005-0000-0000-0000E96B0000}"/>
    <cellStyle name="Note 2 2 2 3 2 2 3" xfId="8120" xr:uid="{00000000-0005-0000-0000-0000EA6B0000}"/>
    <cellStyle name="Note 2 2 2 3 2 2 3 2" xfId="15095" xr:uid="{00000000-0005-0000-0000-0000EB6B0000}"/>
    <cellStyle name="Note 2 2 2 3 2 2 3 2 2" xfId="27466" xr:uid="{00000000-0005-0000-0000-0000EC6B0000}"/>
    <cellStyle name="Note 2 2 2 3 2 2 3 2 3" xfId="27465" xr:uid="{00000000-0005-0000-0000-0000ED6B0000}"/>
    <cellStyle name="Note 2 2 2 3 2 2 3 2 4" xfId="54600" xr:uid="{00000000-0005-0000-0000-0000EE6B0000}"/>
    <cellStyle name="Note 2 2 2 3 2 2 3 3" xfId="27467" xr:uid="{00000000-0005-0000-0000-0000EF6B0000}"/>
    <cellStyle name="Note 2 2 2 3 2 2 3 4" xfId="27464" xr:uid="{00000000-0005-0000-0000-0000F06B0000}"/>
    <cellStyle name="Note 2 2 2 3 2 2 3 5" xfId="47632" xr:uid="{00000000-0005-0000-0000-0000F16B0000}"/>
    <cellStyle name="Note 2 2 2 3 2 2 3 6" xfId="60196" xr:uid="{00000000-0005-0000-0000-0000F26B0000}"/>
    <cellStyle name="Note 2 2 2 3 2 2 4" xfId="10740" xr:uid="{00000000-0005-0000-0000-0000F36B0000}"/>
    <cellStyle name="Note 2 2 2 3 2 2 4 2" xfId="27469" xr:uid="{00000000-0005-0000-0000-0000F46B0000}"/>
    <cellStyle name="Note 2 2 2 3 2 2 4 3" xfId="27468" xr:uid="{00000000-0005-0000-0000-0000F56B0000}"/>
    <cellStyle name="Note 2 2 2 3 2 2 4 4" xfId="50245" xr:uid="{00000000-0005-0000-0000-0000F66B0000}"/>
    <cellStyle name="Note 2 2 2 3 2 2 5" xfId="27459" xr:uid="{00000000-0005-0000-0000-0000F76B0000}"/>
    <cellStyle name="Note 2 2 2 3 2 2 6" xfId="18725" xr:uid="{00000000-0005-0000-0000-0000F86B0000}"/>
    <cellStyle name="Note 2 2 2 3 2 3" xfId="4630" xr:uid="{00000000-0005-0000-0000-0000F96B0000}"/>
    <cellStyle name="Note 2 2 2 3 2 3 2" xfId="7246" xr:uid="{00000000-0005-0000-0000-0000FA6B0000}"/>
    <cellStyle name="Note 2 2 2 3 2 3 2 2" xfId="14224" xr:uid="{00000000-0005-0000-0000-0000FB6B0000}"/>
    <cellStyle name="Note 2 2 2 3 2 3 2 2 2" xfId="27473" xr:uid="{00000000-0005-0000-0000-0000FC6B0000}"/>
    <cellStyle name="Note 2 2 2 3 2 3 2 2 3" xfId="27472" xr:uid="{00000000-0005-0000-0000-0000FD6B0000}"/>
    <cellStyle name="Note 2 2 2 3 2 3 2 2 4" xfId="53729" xr:uid="{00000000-0005-0000-0000-0000FE6B0000}"/>
    <cellStyle name="Note 2 2 2 3 2 3 2 3" xfId="27474" xr:uid="{00000000-0005-0000-0000-0000FF6B0000}"/>
    <cellStyle name="Note 2 2 2 3 2 3 2 4" xfId="27471" xr:uid="{00000000-0005-0000-0000-0000006C0000}"/>
    <cellStyle name="Note 2 2 2 3 2 3 2 5" xfId="46761" xr:uid="{00000000-0005-0000-0000-0000016C0000}"/>
    <cellStyle name="Note 2 2 2 3 2 3 2 6" xfId="59325" xr:uid="{00000000-0005-0000-0000-0000026C0000}"/>
    <cellStyle name="Note 2 2 2 3 2 3 3" xfId="8997" xr:uid="{00000000-0005-0000-0000-0000036C0000}"/>
    <cellStyle name="Note 2 2 2 3 2 3 3 2" xfId="15966" xr:uid="{00000000-0005-0000-0000-0000046C0000}"/>
    <cellStyle name="Note 2 2 2 3 2 3 3 2 2" xfId="27477" xr:uid="{00000000-0005-0000-0000-0000056C0000}"/>
    <cellStyle name="Note 2 2 2 3 2 3 3 2 3" xfId="27476" xr:uid="{00000000-0005-0000-0000-0000066C0000}"/>
    <cellStyle name="Note 2 2 2 3 2 3 3 2 4" xfId="55471" xr:uid="{00000000-0005-0000-0000-0000076C0000}"/>
    <cellStyle name="Note 2 2 2 3 2 3 3 3" xfId="27478" xr:uid="{00000000-0005-0000-0000-0000086C0000}"/>
    <cellStyle name="Note 2 2 2 3 2 3 3 4" xfId="27475" xr:uid="{00000000-0005-0000-0000-0000096C0000}"/>
    <cellStyle name="Note 2 2 2 3 2 3 3 5" xfId="48503" xr:uid="{00000000-0005-0000-0000-00000A6C0000}"/>
    <cellStyle name="Note 2 2 2 3 2 3 3 6" xfId="61067" xr:uid="{00000000-0005-0000-0000-00000B6C0000}"/>
    <cellStyle name="Note 2 2 2 3 2 3 4" xfId="11611" xr:uid="{00000000-0005-0000-0000-00000C6C0000}"/>
    <cellStyle name="Note 2 2 2 3 2 3 4 2" xfId="27480" xr:uid="{00000000-0005-0000-0000-00000D6C0000}"/>
    <cellStyle name="Note 2 2 2 3 2 3 4 3" xfId="27479" xr:uid="{00000000-0005-0000-0000-00000E6C0000}"/>
    <cellStyle name="Note 2 2 2 3 2 3 4 4" xfId="51116" xr:uid="{00000000-0005-0000-0000-00000F6C0000}"/>
    <cellStyle name="Note 2 2 2 3 2 3 5" xfId="27481" xr:uid="{00000000-0005-0000-0000-0000106C0000}"/>
    <cellStyle name="Note 2 2 2 3 2 3 6" xfId="27470" xr:uid="{00000000-0005-0000-0000-0000116C0000}"/>
    <cellStyle name="Note 2 2 2 3 2 3 7" xfId="44148" xr:uid="{00000000-0005-0000-0000-0000126C0000}"/>
    <cellStyle name="Note 2 2 2 3 2 3 8" xfId="56712" xr:uid="{00000000-0005-0000-0000-0000136C0000}"/>
    <cellStyle name="Note 2 2 2 3 2 4" xfId="5501" xr:uid="{00000000-0005-0000-0000-0000146C0000}"/>
    <cellStyle name="Note 2 2 2 3 2 4 2" xfId="12482" xr:uid="{00000000-0005-0000-0000-0000156C0000}"/>
    <cellStyle name="Note 2 2 2 3 2 4 2 2" xfId="27484" xr:uid="{00000000-0005-0000-0000-0000166C0000}"/>
    <cellStyle name="Note 2 2 2 3 2 4 2 3" xfId="27483" xr:uid="{00000000-0005-0000-0000-0000176C0000}"/>
    <cellStyle name="Note 2 2 2 3 2 4 2 4" xfId="51987" xr:uid="{00000000-0005-0000-0000-0000186C0000}"/>
    <cellStyle name="Note 2 2 2 3 2 4 3" xfId="27485" xr:uid="{00000000-0005-0000-0000-0000196C0000}"/>
    <cellStyle name="Note 2 2 2 3 2 4 4" xfId="27482" xr:uid="{00000000-0005-0000-0000-00001A6C0000}"/>
    <cellStyle name="Note 2 2 2 3 2 4 5" xfId="45019" xr:uid="{00000000-0005-0000-0000-00001B6C0000}"/>
    <cellStyle name="Note 2 2 2 3 2 4 6" xfId="57583" xr:uid="{00000000-0005-0000-0000-00001C6C0000}"/>
    <cellStyle name="Note 2 2 2 3 2 5" xfId="9868" xr:uid="{00000000-0005-0000-0000-00001D6C0000}"/>
    <cellStyle name="Note 2 2 2 3 2 5 2" xfId="27487" xr:uid="{00000000-0005-0000-0000-00001E6C0000}"/>
    <cellStyle name="Note 2 2 2 3 2 5 3" xfId="27486" xr:uid="{00000000-0005-0000-0000-00001F6C0000}"/>
    <cellStyle name="Note 2 2 2 3 2 5 4" xfId="49374" xr:uid="{00000000-0005-0000-0000-0000206C0000}"/>
    <cellStyle name="Note 2 2 2 3 2 6" xfId="27458" xr:uid="{00000000-0005-0000-0000-0000216C0000}"/>
    <cellStyle name="Note 2 2 2 3 2 7" xfId="16965" xr:uid="{00000000-0005-0000-0000-0000226C0000}"/>
    <cellStyle name="Note 2 2 2 3 3" xfId="3752" xr:uid="{00000000-0005-0000-0000-0000236C0000}"/>
    <cellStyle name="Note 2 2 2 3 3 2" xfId="6374" xr:uid="{00000000-0005-0000-0000-0000246C0000}"/>
    <cellStyle name="Note 2 2 2 3 3 2 2" xfId="13352" xr:uid="{00000000-0005-0000-0000-0000256C0000}"/>
    <cellStyle name="Note 2 2 2 3 3 2 2 2" xfId="27491" xr:uid="{00000000-0005-0000-0000-0000266C0000}"/>
    <cellStyle name="Note 2 2 2 3 3 2 2 3" xfId="27490" xr:uid="{00000000-0005-0000-0000-0000276C0000}"/>
    <cellStyle name="Note 2 2 2 3 3 2 2 4" xfId="52857" xr:uid="{00000000-0005-0000-0000-0000286C0000}"/>
    <cellStyle name="Note 2 2 2 3 3 2 3" xfId="27492" xr:uid="{00000000-0005-0000-0000-0000296C0000}"/>
    <cellStyle name="Note 2 2 2 3 3 2 4" xfId="27489" xr:uid="{00000000-0005-0000-0000-00002A6C0000}"/>
    <cellStyle name="Note 2 2 2 3 3 2 5" xfId="45889" xr:uid="{00000000-0005-0000-0000-00002B6C0000}"/>
    <cellStyle name="Note 2 2 2 3 3 2 6" xfId="58453" xr:uid="{00000000-0005-0000-0000-00002C6C0000}"/>
    <cellStyle name="Note 2 2 2 3 3 3" xfId="8119" xr:uid="{00000000-0005-0000-0000-00002D6C0000}"/>
    <cellStyle name="Note 2 2 2 3 3 3 2" xfId="15094" xr:uid="{00000000-0005-0000-0000-00002E6C0000}"/>
    <cellStyle name="Note 2 2 2 3 3 3 2 2" xfId="27495" xr:uid="{00000000-0005-0000-0000-00002F6C0000}"/>
    <cellStyle name="Note 2 2 2 3 3 3 2 3" xfId="27494" xr:uid="{00000000-0005-0000-0000-0000306C0000}"/>
    <cellStyle name="Note 2 2 2 3 3 3 2 4" xfId="54599" xr:uid="{00000000-0005-0000-0000-0000316C0000}"/>
    <cellStyle name="Note 2 2 2 3 3 3 3" xfId="27496" xr:uid="{00000000-0005-0000-0000-0000326C0000}"/>
    <cellStyle name="Note 2 2 2 3 3 3 4" xfId="27493" xr:uid="{00000000-0005-0000-0000-0000336C0000}"/>
    <cellStyle name="Note 2 2 2 3 3 3 5" xfId="47631" xr:uid="{00000000-0005-0000-0000-0000346C0000}"/>
    <cellStyle name="Note 2 2 2 3 3 3 6" xfId="60195" xr:uid="{00000000-0005-0000-0000-0000356C0000}"/>
    <cellStyle name="Note 2 2 2 3 3 4" xfId="10739" xr:uid="{00000000-0005-0000-0000-0000366C0000}"/>
    <cellStyle name="Note 2 2 2 3 3 4 2" xfId="27498" xr:uid="{00000000-0005-0000-0000-0000376C0000}"/>
    <cellStyle name="Note 2 2 2 3 3 4 3" xfId="27497" xr:uid="{00000000-0005-0000-0000-0000386C0000}"/>
    <cellStyle name="Note 2 2 2 3 3 4 4" xfId="50244" xr:uid="{00000000-0005-0000-0000-0000396C0000}"/>
    <cellStyle name="Note 2 2 2 3 3 5" xfId="27488" xr:uid="{00000000-0005-0000-0000-00003A6C0000}"/>
    <cellStyle name="Note 2 2 2 3 3 6" xfId="18722" xr:uid="{00000000-0005-0000-0000-00003B6C0000}"/>
    <cellStyle name="Note 2 2 2 3 4" xfId="4629" xr:uid="{00000000-0005-0000-0000-00003C6C0000}"/>
    <cellStyle name="Note 2 2 2 3 4 2" xfId="7245" xr:uid="{00000000-0005-0000-0000-00003D6C0000}"/>
    <cellStyle name="Note 2 2 2 3 4 2 2" xfId="14223" xr:uid="{00000000-0005-0000-0000-00003E6C0000}"/>
    <cellStyle name="Note 2 2 2 3 4 2 2 2" xfId="27502" xr:uid="{00000000-0005-0000-0000-00003F6C0000}"/>
    <cellStyle name="Note 2 2 2 3 4 2 2 3" xfId="27501" xr:uid="{00000000-0005-0000-0000-0000406C0000}"/>
    <cellStyle name="Note 2 2 2 3 4 2 2 4" xfId="53728" xr:uid="{00000000-0005-0000-0000-0000416C0000}"/>
    <cellStyle name="Note 2 2 2 3 4 2 3" xfId="27503" xr:uid="{00000000-0005-0000-0000-0000426C0000}"/>
    <cellStyle name="Note 2 2 2 3 4 2 4" xfId="27500" xr:uid="{00000000-0005-0000-0000-0000436C0000}"/>
    <cellStyle name="Note 2 2 2 3 4 2 5" xfId="46760" xr:uid="{00000000-0005-0000-0000-0000446C0000}"/>
    <cellStyle name="Note 2 2 2 3 4 2 6" xfId="59324" xr:uid="{00000000-0005-0000-0000-0000456C0000}"/>
    <cellStyle name="Note 2 2 2 3 4 3" xfId="8996" xr:uid="{00000000-0005-0000-0000-0000466C0000}"/>
    <cellStyle name="Note 2 2 2 3 4 3 2" xfId="15965" xr:uid="{00000000-0005-0000-0000-0000476C0000}"/>
    <cellStyle name="Note 2 2 2 3 4 3 2 2" xfId="27506" xr:uid="{00000000-0005-0000-0000-0000486C0000}"/>
    <cellStyle name="Note 2 2 2 3 4 3 2 3" xfId="27505" xr:uid="{00000000-0005-0000-0000-0000496C0000}"/>
    <cellStyle name="Note 2 2 2 3 4 3 2 4" xfId="55470" xr:uid="{00000000-0005-0000-0000-00004A6C0000}"/>
    <cellStyle name="Note 2 2 2 3 4 3 3" xfId="27507" xr:uid="{00000000-0005-0000-0000-00004B6C0000}"/>
    <cellStyle name="Note 2 2 2 3 4 3 4" xfId="27504" xr:uid="{00000000-0005-0000-0000-00004C6C0000}"/>
    <cellStyle name="Note 2 2 2 3 4 3 5" xfId="48502" xr:uid="{00000000-0005-0000-0000-00004D6C0000}"/>
    <cellStyle name="Note 2 2 2 3 4 3 6" xfId="61066" xr:uid="{00000000-0005-0000-0000-00004E6C0000}"/>
    <cellStyle name="Note 2 2 2 3 4 4" xfId="11610" xr:uid="{00000000-0005-0000-0000-00004F6C0000}"/>
    <cellStyle name="Note 2 2 2 3 4 4 2" xfId="27509" xr:uid="{00000000-0005-0000-0000-0000506C0000}"/>
    <cellStyle name="Note 2 2 2 3 4 4 3" xfId="27508" xr:uid="{00000000-0005-0000-0000-0000516C0000}"/>
    <cellStyle name="Note 2 2 2 3 4 4 4" xfId="51115" xr:uid="{00000000-0005-0000-0000-0000526C0000}"/>
    <cellStyle name="Note 2 2 2 3 4 5" xfId="27510" xr:uid="{00000000-0005-0000-0000-0000536C0000}"/>
    <cellStyle name="Note 2 2 2 3 4 6" xfId="27499" xr:uid="{00000000-0005-0000-0000-0000546C0000}"/>
    <cellStyle name="Note 2 2 2 3 4 7" xfId="44147" xr:uid="{00000000-0005-0000-0000-0000556C0000}"/>
    <cellStyle name="Note 2 2 2 3 4 8" xfId="56711" xr:uid="{00000000-0005-0000-0000-0000566C0000}"/>
    <cellStyle name="Note 2 2 2 3 5" xfId="5500" xr:uid="{00000000-0005-0000-0000-0000576C0000}"/>
    <cellStyle name="Note 2 2 2 3 5 2" xfId="12481" xr:uid="{00000000-0005-0000-0000-0000586C0000}"/>
    <cellStyle name="Note 2 2 2 3 5 2 2" xfId="27513" xr:uid="{00000000-0005-0000-0000-0000596C0000}"/>
    <cellStyle name="Note 2 2 2 3 5 2 3" xfId="27512" xr:uid="{00000000-0005-0000-0000-00005A6C0000}"/>
    <cellStyle name="Note 2 2 2 3 5 2 4" xfId="51986" xr:uid="{00000000-0005-0000-0000-00005B6C0000}"/>
    <cellStyle name="Note 2 2 2 3 5 3" xfId="27514" xr:uid="{00000000-0005-0000-0000-00005C6C0000}"/>
    <cellStyle name="Note 2 2 2 3 5 4" xfId="27511" xr:uid="{00000000-0005-0000-0000-00005D6C0000}"/>
    <cellStyle name="Note 2 2 2 3 5 5" xfId="45018" xr:uid="{00000000-0005-0000-0000-00005E6C0000}"/>
    <cellStyle name="Note 2 2 2 3 5 6" xfId="57582" xr:uid="{00000000-0005-0000-0000-00005F6C0000}"/>
    <cellStyle name="Note 2 2 2 3 6" xfId="9867" xr:uid="{00000000-0005-0000-0000-0000606C0000}"/>
    <cellStyle name="Note 2 2 2 3 6 2" xfId="27516" xr:uid="{00000000-0005-0000-0000-0000616C0000}"/>
    <cellStyle name="Note 2 2 2 3 6 3" xfId="27515" xr:uid="{00000000-0005-0000-0000-0000626C0000}"/>
    <cellStyle name="Note 2 2 2 3 6 4" xfId="49373" xr:uid="{00000000-0005-0000-0000-0000636C0000}"/>
    <cellStyle name="Note 2 2 2 3 7" xfId="27457" xr:uid="{00000000-0005-0000-0000-0000646C0000}"/>
    <cellStyle name="Note 2 2 2 3 8" xfId="16962" xr:uid="{00000000-0005-0000-0000-0000656C0000}"/>
    <cellStyle name="Note 2 2 2 4" xfId="2642" xr:uid="{00000000-0005-0000-0000-0000666C0000}"/>
    <cellStyle name="Note 2 2 2 4 2" xfId="2643" xr:uid="{00000000-0005-0000-0000-0000676C0000}"/>
    <cellStyle name="Note 2 2 2 4 2 2" xfId="3755" xr:uid="{00000000-0005-0000-0000-0000686C0000}"/>
    <cellStyle name="Note 2 2 2 4 2 2 2" xfId="6377" xr:uid="{00000000-0005-0000-0000-0000696C0000}"/>
    <cellStyle name="Note 2 2 2 4 2 2 2 2" xfId="13355" xr:uid="{00000000-0005-0000-0000-00006A6C0000}"/>
    <cellStyle name="Note 2 2 2 4 2 2 2 2 2" xfId="27522" xr:uid="{00000000-0005-0000-0000-00006B6C0000}"/>
    <cellStyle name="Note 2 2 2 4 2 2 2 2 3" xfId="27521" xr:uid="{00000000-0005-0000-0000-00006C6C0000}"/>
    <cellStyle name="Note 2 2 2 4 2 2 2 2 4" xfId="52860" xr:uid="{00000000-0005-0000-0000-00006D6C0000}"/>
    <cellStyle name="Note 2 2 2 4 2 2 2 3" xfId="27523" xr:uid="{00000000-0005-0000-0000-00006E6C0000}"/>
    <cellStyle name="Note 2 2 2 4 2 2 2 4" xfId="27520" xr:uid="{00000000-0005-0000-0000-00006F6C0000}"/>
    <cellStyle name="Note 2 2 2 4 2 2 2 5" xfId="45892" xr:uid="{00000000-0005-0000-0000-0000706C0000}"/>
    <cellStyle name="Note 2 2 2 4 2 2 2 6" xfId="58456" xr:uid="{00000000-0005-0000-0000-0000716C0000}"/>
    <cellStyle name="Note 2 2 2 4 2 2 3" xfId="8122" xr:uid="{00000000-0005-0000-0000-0000726C0000}"/>
    <cellStyle name="Note 2 2 2 4 2 2 3 2" xfId="15097" xr:uid="{00000000-0005-0000-0000-0000736C0000}"/>
    <cellStyle name="Note 2 2 2 4 2 2 3 2 2" xfId="27526" xr:uid="{00000000-0005-0000-0000-0000746C0000}"/>
    <cellStyle name="Note 2 2 2 4 2 2 3 2 3" xfId="27525" xr:uid="{00000000-0005-0000-0000-0000756C0000}"/>
    <cellStyle name="Note 2 2 2 4 2 2 3 2 4" xfId="54602" xr:uid="{00000000-0005-0000-0000-0000766C0000}"/>
    <cellStyle name="Note 2 2 2 4 2 2 3 3" xfId="27527" xr:uid="{00000000-0005-0000-0000-0000776C0000}"/>
    <cellStyle name="Note 2 2 2 4 2 2 3 4" xfId="27524" xr:uid="{00000000-0005-0000-0000-0000786C0000}"/>
    <cellStyle name="Note 2 2 2 4 2 2 3 5" xfId="47634" xr:uid="{00000000-0005-0000-0000-0000796C0000}"/>
    <cellStyle name="Note 2 2 2 4 2 2 3 6" xfId="60198" xr:uid="{00000000-0005-0000-0000-00007A6C0000}"/>
    <cellStyle name="Note 2 2 2 4 2 2 4" xfId="10742" xr:uid="{00000000-0005-0000-0000-00007B6C0000}"/>
    <cellStyle name="Note 2 2 2 4 2 2 4 2" xfId="27529" xr:uid="{00000000-0005-0000-0000-00007C6C0000}"/>
    <cellStyle name="Note 2 2 2 4 2 2 4 3" xfId="27528" xr:uid="{00000000-0005-0000-0000-00007D6C0000}"/>
    <cellStyle name="Note 2 2 2 4 2 2 4 4" xfId="50247" xr:uid="{00000000-0005-0000-0000-00007E6C0000}"/>
    <cellStyle name="Note 2 2 2 4 2 2 5" xfId="27519" xr:uid="{00000000-0005-0000-0000-00007F6C0000}"/>
    <cellStyle name="Note 2 2 2 4 2 2 6" xfId="18726" xr:uid="{00000000-0005-0000-0000-0000806C0000}"/>
    <cellStyle name="Note 2 2 2 4 2 3" xfId="4632" xr:uid="{00000000-0005-0000-0000-0000816C0000}"/>
    <cellStyle name="Note 2 2 2 4 2 3 2" xfId="7248" xr:uid="{00000000-0005-0000-0000-0000826C0000}"/>
    <cellStyle name="Note 2 2 2 4 2 3 2 2" xfId="14226" xr:uid="{00000000-0005-0000-0000-0000836C0000}"/>
    <cellStyle name="Note 2 2 2 4 2 3 2 2 2" xfId="27533" xr:uid="{00000000-0005-0000-0000-0000846C0000}"/>
    <cellStyle name="Note 2 2 2 4 2 3 2 2 3" xfId="27532" xr:uid="{00000000-0005-0000-0000-0000856C0000}"/>
    <cellStyle name="Note 2 2 2 4 2 3 2 2 4" xfId="53731" xr:uid="{00000000-0005-0000-0000-0000866C0000}"/>
    <cellStyle name="Note 2 2 2 4 2 3 2 3" xfId="27534" xr:uid="{00000000-0005-0000-0000-0000876C0000}"/>
    <cellStyle name="Note 2 2 2 4 2 3 2 4" xfId="27531" xr:uid="{00000000-0005-0000-0000-0000886C0000}"/>
    <cellStyle name="Note 2 2 2 4 2 3 2 5" xfId="46763" xr:uid="{00000000-0005-0000-0000-0000896C0000}"/>
    <cellStyle name="Note 2 2 2 4 2 3 2 6" xfId="59327" xr:uid="{00000000-0005-0000-0000-00008A6C0000}"/>
    <cellStyle name="Note 2 2 2 4 2 3 3" xfId="8999" xr:uid="{00000000-0005-0000-0000-00008B6C0000}"/>
    <cellStyle name="Note 2 2 2 4 2 3 3 2" xfId="15968" xr:uid="{00000000-0005-0000-0000-00008C6C0000}"/>
    <cellStyle name="Note 2 2 2 4 2 3 3 2 2" xfId="27537" xr:uid="{00000000-0005-0000-0000-00008D6C0000}"/>
    <cellStyle name="Note 2 2 2 4 2 3 3 2 3" xfId="27536" xr:uid="{00000000-0005-0000-0000-00008E6C0000}"/>
    <cellStyle name="Note 2 2 2 4 2 3 3 2 4" xfId="55473" xr:uid="{00000000-0005-0000-0000-00008F6C0000}"/>
    <cellStyle name="Note 2 2 2 4 2 3 3 3" xfId="27538" xr:uid="{00000000-0005-0000-0000-0000906C0000}"/>
    <cellStyle name="Note 2 2 2 4 2 3 3 4" xfId="27535" xr:uid="{00000000-0005-0000-0000-0000916C0000}"/>
    <cellStyle name="Note 2 2 2 4 2 3 3 5" xfId="48505" xr:uid="{00000000-0005-0000-0000-0000926C0000}"/>
    <cellStyle name="Note 2 2 2 4 2 3 3 6" xfId="61069" xr:uid="{00000000-0005-0000-0000-0000936C0000}"/>
    <cellStyle name="Note 2 2 2 4 2 3 4" xfId="11613" xr:uid="{00000000-0005-0000-0000-0000946C0000}"/>
    <cellStyle name="Note 2 2 2 4 2 3 4 2" xfId="27540" xr:uid="{00000000-0005-0000-0000-0000956C0000}"/>
    <cellStyle name="Note 2 2 2 4 2 3 4 3" xfId="27539" xr:uid="{00000000-0005-0000-0000-0000966C0000}"/>
    <cellStyle name="Note 2 2 2 4 2 3 4 4" xfId="51118" xr:uid="{00000000-0005-0000-0000-0000976C0000}"/>
    <cellStyle name="Note 2 2 2 4 2 3 5" xfId="27541" xr:uid="{00000000-0005-0000-0000-0000986C0000}"/>
    <cellStyle name="Note 2 2 2 4 2 3 6" xfId="27530" xr:uid="{00000000-0005-0000-0000-0000996C0000}"/>
    <cellStyle name="Note 2 2 2 4 2 3 7" xfId="44150" xr:uid="{00000000-0005-0000-0000-00009A6C0000}"/>
    <cellStyle name="Note 2 2 2 4 2 3 8" xfId="56714" xr:uid="{00000000-0005-0000-0000-00009B6C0000}"/>
    <cellStyle name="Note 2 2 2 4 2 4" xfId="5503" xr:uid="{00000000-0005-0000-0000-00009C6C0000}"/>
    <cellStyle name="Note 2 2 2 4 2 4 2" xfId="12484" xr:uid="{00000000-0005-0000-0000-00009D6C0000}"/>
    <cellStyle name="Note 2 2 2 4 2 4 2 2" xfId="27544" xr:uid="{00000000-0005-0000-0000-00009E6C0000}"/>
    <cellStyle name="Note 2 2 2 4 2 4 2 3" xfId="27543" xr:uid="{00000000-0005-0000-0000-00009F6C0000}"/>
    <cellStyle name="Note 2 2 2 4 2 4 2 4" xfId="51989" xr:uid="{00000000-0005-0000-0000-0000A06C0000}"/>
    <cellStyle name="Note 2 2 2 4 2 4 3" xfId="27545" xr:uid="{00000000-0005-0000-0000-0000A16C0000}"/>
    <cellStyle name="Note 2 2 2 4 2 4 4" xfId="27542" xr:uid="{00000000-0005-0000-0000-0000A26C0000}"/>
    <cellStyle name="Note 2 2 2 4 2 4 5" xfId="45021" xr:uid="{00000000-0005-0000-0000-0000A36C0000}"/>
    <cellStyle name="Note 2 2 2 4 2 4 6" xfId="57585" xr:uid="{00000000-0005-0000-0000-0000A46C0000}"/>
    <cellStyle name="Note 2 2 2 4 2 5" xfId="9870" xr:uid="{00000000-0005-0000-0000-0000A56C0000}"/>
    <cellStyle name="Note 2 2 2 4 2 5 2" xfId="27547" xr:uid="{00000000-0005-0000-0000-0000A66C0000}"/>
    <cellStyle name="Note 2 2 2 4 2 5 3" xfId="27546" xr:uid="{00000000-0005-0000-0000-0000A76C0000}"/>
    <cellStyle name="Note 2 2 2 4 2 5 4" xfId="49376" xr:uid="{00000000-0005-0000-0000-0000A86C0000}"/>
    <cellStyle name="Note 2 2 2 4 2 6" xfId="27518" xr:uid="{00000000-0005-0000-0000-0000A96C0000}"/>
    <cellStyle name="Note 2 2 2 4 2 7" xfId="16969" xr:uid="{00000000-0005-0000-0000-0000AA6C0000}"/>
    <cellStyle name="Note 2 2 2 4 3" xfId="3754" xr:uid="{00000000-0005-0000-0000-0000AB6C0000}"/>
    <cellStyle name="Note 2 2 2 4 3 2" xfId="6376" xr:uid="{00000000-0005-0000-0000-0000AC6C0000}"/>
    <cellStyle name="Note 2 2 2 4 3 2 2" xfId="13354" xr:uid="{00000000-0005-0000-0000-0000AD6C0000}"/>
    <cellStyle name="Note 2 2 2 4 3 2 2 2" xfId="27551" xr:uid="{00000000-0005-0000-0000-0000AE6C0000}"/>
    <cellStyle name="Note 2 2 2 4 3 2 2 3" xfId="27550" xr:uid="{00000000-0005-0000-0000-0000AF6C0000}"/>
    <cellStyle name="Note 2 2 2 4 3 2 2 4" xfId="52859" xr:uid="{00000000-0005-0000-0000-0000B06C0000}"/>
    <cellStyle name="Note 2 2 2 4 3 2 3" xfId="27552" xr:uid="{00000000-0005-0000-0000-0000B16C0000}"/>
    <cellStyle name="Note 2 2 2 4 3 2 4" xfId="27549" xr:uid="{00000000-0005-0000-0000-0000B26C0000}"/>
    <cellStyle name="Note 2 2 2 4 3 2 5" xfId="45891" xr:uid="{00000000-0005-0000-0000-0000B36C0000}"/>
    <cellStyle name="Note 2 2 2 4 3 2 6" xfId="58455" xr:uid="{00000000-0005-0000-0000-0000B46C0000}"/>
    <cellStyle name="Note 2 2 2 4 3 3" xfId="8121" xr:uid="{00000000-0005-0000-0000-0000B56C0000}"/>
    <cellStyle name="Note 2 2 2 4 3 3 2" xfId="15096" xr:uid="{00000000-0005-0000-0000-0000B66C0000}"/>
    <cellStyle name="Note 2 2 2 4 3 3 2 2" xfId="27555" xr:uid="{00000000-0005-0000-0000-0000B76C0000}"/>
    <cellStyle name="Note 2 2 2 4 3 3 2 3" xfId="27554" xr:uid="{00000000-0005-0000-0000-0000B86C0000}"/>
    <cellStyle name="Note 2 2 2 4 3 3 2 4" xfId="54601" xr:uid="{00000000-0005-0000-0000-0000B96C0000}"/>
    <cellStyle name="Note 2 2 2 4 3 3 3" xfId="27556" xr:uid="{00000000-0005-0000-0000-0000BA6C0000}"/>
    <cellStyle name="Note 2 2 2 4 3 3 4" xfId="27553" xr:uid="{00000000-0005-0000-0000-0000BB6C0000}"/>
    <cellStyle name="Note 2 2 2 4 3 3 5" xfId="47633" xr:uid="{00000000-0005-0000-0000-0000BC6C0000}"/>
    <cellStyle name="Note 2 2 2 4 3 3 6" xfId="60197" xr:uid="{00000000-0005-0000-0000-0000BD6C0000}"/>
    <cellStyle name="Note 2 2 2 4 3 4" xfId="10741" xr:uid="{00000000-0005-0000-0000-0000BE6C0000}"/>
    <cellStyle name="Note 2 2 2 4 3 4 2" xfId="27558" xr:uid="{00000000-0005-0000-0000-0000BF6C0000}"/>
    <cellStyle name="Note 2 2 2 4 3 4 3" xfId="27557" xr:uid="{00000000-0005-0000-0000-0000C06C0000}"/>
    <cellStyle name="Note 2 2 2 4 3 4 4" xfId="50246" xr:uid="{00000000-0005-0000-0000-0000C16C0000}"/>
    <cellStyle name="Note 2 2 2 4 3 5" xfId="27548" xr:uid="{00000000-0005-0000-0000-0000C26C0000}"/>
    <cellStyle name="Note 2 2 2 4 3 6" xfId="19112" xr:uid="{00000000-0005-0000-0000-0000C36C0000}"/>
    <cellStyle name="Note 2 2 2 4 4" xfId="4631" xr:uid="{00000000-0005-0000-0000-0000C46C0000}"/>
    <cellStyle name="Note 2 2 2 4 4 2" xfId="7247" xr:uid="{00000000-0005-0000-0000-0000C56C0000}"/>
    <cellStyle name="Note 2 2 2 4 4 2 2" xfId="14225" xr:uid="{00000000-0005-0000-0000-0000C66C0000}"/>
    <cellStyle name="Note 2 2 2 4 4 2 2 2" xfId="27562" xr:uid="{00000000-0005-0000-0000-0000C76C0000}"/>
    <cellStyle name="Note 2 2 2 4 4 2 2 3" xfId="27561" xr:uid="{00000000-0005-0000-0000-0000C86C0000}"/>
    <cellStyle name="Note 2 2 2 4 4 2 2 4" xfId="53730" xr:uid="{00000000-0005-0000-0000-0000C96C0000}"/>
    <cellStyle name="Note 2 2 2 4 4 2 3" xfId="27563" xr:uid="{00000000-0005-0000-0000-0000CA6C0000}"/>
    <cellStyle name="Note 2 2 2 4 4 2 4" xfId="27560" xr:uid="{00000000-0005-0000-0000-0000CB6C0000}"/>
    <cellStyle name="Note 2 2 2 4 4 2 5" xfId="46762" xr:uid="{00000000-0005-0000-0000-0000CC6C0000}"/>
    <cellStyle name="Note 2 2 2 4 4 2 6" xfId="59326" xr:uid="{00000000-0005-0000-0000-0000CD6C0000}"/>
    <cellStyle name="Note 2 2 2 4 4 3" xfId="8998" xr:uid="{00000000-0005-0000-0000-0000CE6C0000}"/>
    <cellStyle name="Note 2 2 2 4 4 3 2" xfId="15967" xr:uid="{00000000-0005-0000-0000-0000CF6C0000}"/>
    <cellStyle name="Note 2 2 2 4 4 3 2 2" xfId="27566" xr:uid="{00000000-0005-0000-0000-0000D06C0000}"/>
    <cellStyle name="Note 2 2 2 4 4 3 2 3" xfId="27565" xr:uid="{00000000-0005-0000-0000-0000D16C0000}"/>
    <cellStyle name="Note 2 2 2 4 4 3 2 4" xfId="55472" xr:uid="{00000000-0005-0000-0000-0000D26C0000}"/>
    <cellStyle name="Note 2 2 2 4 4 3 3" xfId="27567" xr:uid="{00000000-0005-0000-0000-0000D36C0000}"/>
    <cellStyle name="Note 2 2 2 4 4 3 4" xfId="27564" xr:uid="{00000000-0005-0000-0000-0000D46C0000}"/>
    <cellStyle name="Note 2 2 2 4 4 3 5" xfId="48504" xr:uid="{00000000-0005-0000-0000-0000D56C0000}"/>
    <cellStyle name="Note 2 2 2 4 4 3 6" xfId="61068" xr:uid="{00000000-0005-0000-0000-0000D66C0000}"/>
    <cellStyle name="Note 2 2 2 4 4 4" xfId="11612" xr:uid="{00000000-0005-0000-0000-0000D76C0000}"/>
    <cellStyle name="Note 2 2 2 4 4 4 2" xfId="27569" xr:uid="{00000000-0005-0000-0000-0000D86C0000}"/>
    <cellStyle name="Note 2 2 2 4 4 4 3" xfId="27568" xr:uid="{00000000-0005-0000-0000-0000D96C0000}"/>
    <cellStyle name="Note 2 2 2 4 4 4 4" xfId="51117" xr:uid="{00000000-0005-0000-0000-0000DA6C0000}"/>
    <cellStyle name="Note 2 2 2 4 4 5" xfId="27570" xr:uid="{00000000-0005-0000-0000-0000DB6C0000}"/>
    <cellStyle name="Note 2 2 2 4 4 6" xfId="27559" xr:uid="{00000000-0005-0000-0000-0000DC6C0000}"/>
    <cellStyle name="Note 2 2 2 4 4 7" xfId="44149" xr:uid="{00000000-0005-0000-0000-0000DD6C0000}"/>
    <cellStyle name="Note 2 2 2 4 4 8" xfId="56713" xr:uid="{00000000-0005-0000-0000-0000DE6C0000}"/>
    <cellStyle name="Note 2 2 2 4 5" xfId="5502" xr:uid="{00000000-0005-0000-0000-0000DF6C0000}"/>
    <cellStyle name="Note 2 2 2 4 5 2" xfId="12483" xr:uid="{00000000-0005-0000-0000-0000E06C0000}"/>
    <cellStyle name="Note 2 2 2 4 5 2 2" xfId="27573" xr:uid="{00000000-0005-0000-0000-0000E16C0000}"/>
    <cellStyle name="Note 2 2 2 4 5 2 3" xfId="27572" xr:uid="{00000000-0005-0000-0000-0000E26C0000}"/>
    <cellStyle name="Note 2 2 2 4 5 2 4" xfId="51988" xr:uid="{00000000-0005-0000-0000-0000E36C0000}"/>
    <cellStyle name="Note 2 2 2 4 5 3" xfId="27574" xr:uid="{00000000-0005-0000-0000-0000E46C0000}"/>
    <cellStyle name="Note 2 2 2 4 5 4" xfId="27571" xr:uid="{00000000-0005-0000-0000-0000E56C0000}"/>
    <cellStyle name="Note 2 2 2 4 5 5" xfId="45020" xr:uid="{00000000-0005-0000-0000-0000E66C0000}"/>
    <cellStyle name="Note 2 2 2 4 5 6" xfId="57584" xr:uid="{00000000-0005-0000-0000-0000E76C0000}"/>
    <cellStyle name="Note 2 2 2 4 6" xfId="9869" xr:uid="{00000000-0005-0000-0000-0000E86C0000}"/>
    <cellStyle name="Note 2 2 2 4 6 2" xfId="27576" xr:uid="{00000000-0005-0000-0000-0000E96C0000}"/>
    <cellStyle name="Note 2 2 2 4 6 3" xfId="27575" xr:uid="{00000000-0005-0000-0000-0000EA6C0000}"/>
    <cellStyle name="Note 2 2 2 4 6 4" xfId="49375" xr:uid="{00000000-0005-0000-0000-0000EB6C0000}"/>
    <cellStyle name="Note 2 2 2 4 7" xfId="27517" xr:uid="{00000000-0005-0000-0000-0000EC6C0000}"/>
    <cellStyle name="Note 2 2 2 4 8" xfId="16966" xr:uid="{00000000-0005-0000-0000-0000ED6C0000}"/>
    <cellStyle name="Note 2 2 2 5" xfId="2644" xr:uid="{00000000-0005-0000-0000-0000EE6C0000}"/>
    <cellStyle name="Note 2 2 2 5 2" xfId="2645" xr:uid="{00000000-0005-0000-0000-0000EF6C0000}"/>
    <cellStyle name="Note 2 2 2 5 2 2" xfId="3757" xr:uid="{00000000-0005-0000-0000-0000F06C0000}"/>
    <cellStyle name="Note 2 2 2 5 2 2 2" xfId="6379" xr:uid="{00000000-0005-0000-0000-0000F16C0000}"/>
    <cellStyle name="Note 2 2 2 5 2 2 2 2" xfId="13357" xr:uid="{00000000-0005-0000-0000-0000F26C0000}"/>
    <cellStyle name="Note 2 2 2 5 2 2 2 2 2" xfId="27582" xr:uid="{00000000-0005-0000-0000-0000F36C0000}"/>
    <cellStyle name="Note 2 2 2 5 2 2 2 2 3" xfId="27581" xr:uid="{00000000-0005-0000-0000-0000F46C0000}"/>
    <cellStyle name="Note 2 2 2 5 2 2 2 2 4" xfId="52862" xr:uid="{00000000-0005-0000-0000-0000F56C0000}"/>
    <cellStyle name="Note 2 2 2 5 2 2 2 3" xfId="27583" xr:uid="{00000000-0005-0000-0000-0000F66C0000}"/>
    <cellStyle name="Note 2 2 2 5 2 2 2 4" xfId="27580" xr:uid="{00000000-0005-0000-0000-0000F76C0000}"/>
    <cellStyle name="Note 2 2 2 5 2 2 2 5" xfId="45894" xr:uid="{00000000-0005-0000-0000-0000F86C0000}"/>
    <cellStyle name="Note 2 2 2 5 2 2 2 6" xfId="58458" xr:uid="{00000000-0005-0000-0000-0000F96C0000}"/>
    <cellStyle name="Note 2 2 2 5 2 2 3" xfId="8124" xr:uid="{00000000-0005-0000-0000-0000FA6C0000}"/>
    <cellStyle name="Note 2 2 2 5 2 2 3 2" xfId="15099" xr:uid="{00000000-0005-0000-0000-0000FB6C0000}"/>
    <cellStyle name="Note 2 2 2 5 2 2 3 2 2" xfId="27586" xr:uid="{00000000-0005-0000-0000-0000FC6C0000}"/>
    <cellStyle name="Note 2 2 2 5 2 2 3 2 3" xfId="27585" xr:uid="{00000000-0005-0000-0000-0000FD6C0000}"/>
    <cellStyle name="Note 2 2 2 5 2 2 3 2 4" xfId="54604" xr:uid="{00000000-0005-0000-0000-0000FE6C0000}"/>
    <cellStyle name="Note 2 2 2 5 2 2 3 3" xfId="27587" xr:uid="{00000000-0005-0000-0000-0000FF6C0000}"/>
    <cellStyle name="Note 2 2 2 5 2 2 3 4" xfId="27584" xr:uid="{00000000-0005-0000-0000-0000006D0000}"/>
    <cellStyle name="Note 2 2 2 5 2 2 3 5" xfId="47636" xr:uid="{00000000-0005-0000-0000-0000016D0000}"/>
    <cellStyle name="Note 2 2 2 5 2 2 3 6" xfId="60200" xr:uid="{00000000-0005-0000-0000-0000026D0000}"/>
    <cellStyle name="Note 2 2 2 5 2 2 4" xfId="10744" xr:uid="{00000000-0005-0000-0000-0000036D0000}"/>
    <cellStyle name="Note 2 2 2 5 2 2 4 2" xfId="27589" xr:uid="{00000000-0005-0000-0000-0000046D0000}"/>
    <cellStyle name="Note 2 2 2 5 2 2 4 3" xfId="27588" xr:uid="{00000000-0005-0000-0000-0000056D0000}"/>
    <cellStyle name="Note 2 2 2 5 2 2 4 4" xfId="50249" xr:uid="{00000000-0005-0000-0000-0000066D0000}"/>
    <cellStyle name="Note 2 2 2 5 2 2 5" xfId="27579" xr:uid="{00000000-0005-0000-0000-0000076D0000}"/>
    <cellStyle name="Note 2 2 2 5 2 2 6" xfId="18731" xr:uid="{00000000-0005-0000-0000-0000086D0000}"/>
    <cellStyle name="Note 2 2 2 5 2 3" xfId="4634" xr:uid="{00000000-0005-0000-0000-0000096D0000}"/>
    <cellStyle name="Note 2 2 2 5 2 3 2" xfId="7250" xr:uid="{00000000-0005-0000-0000-00000A6D0000}"/>
    <cellStyle name="Note 2 2 2 5 2 3 2 2" xfId="14228" xr:uid="{00000000-0005-0000-0000-00000B6D0000}"/>
    <cellStyle name="Note 2 2 2 5 2 3 2 2 2" xfId="27593" xr:uid="{00000000-0005-0000-0000-00000C6D0000}"/>
    <cellStyle name="Note 2 2 2 5 2 3 2 2 3" xfId="27592" xr:uid="{00000000-0005-0000-0000-00000D6D0000}"/>
    <cellStyle name="Note 2 2 2 5 2 3 2 2 4" xfId="53733" xr:uid="{00000000-0005-0000-0000-00000E6D0000}"/>
    <cellStyle name="Note 2 2 2 5 2 3 2 3" xfId="27594" xr:uid="{00000000-0005-0000-0000-00000F6D0000}"/>
    <cellStyle name="Note 2 2 2 5 2 3 2 4" xfId="27591" xr:uid="{00000000-0005-0000-0000-0000106D0000}"/>
    <cellStyle name="Note 2 2 2 5 2 3 2 5" xfId="46765" xr:uid="{00000000-0005-0000-0000-0000116D0000}"/>
    <cellStyle name="Note 2 2 2 5 2 3 2 6" xfId="59329" xr:uid="{00000000-0005-0000-0000-0000126D0000}"/>
    <cellStyle name="Note 2 2 2 5 2 3 3" xfId="9001" xr:uid="{00000000-0005-0000-0000-0000136D0000}"/>
    <cellStyle name="Note 2 2 2 5 2 3 3 2" xfId="15970" xr:uid="{00000000-0005-0000-0000-0000146D0000}"/>
    <cellStyle name="Note 2 2 2 5 2 3 3 2 2" xfId="27597" xr:uid="{00000000-0005-0000-0000-0000156D0000}"/>
    <cellStyle name="Note 2 2 2 5 2 3 3 2 3" xfId="27596" xr:uid="{00000000-0005-0000-0000-0000166D0000}"/>
    <cellStyle name="Note 2 2 2 5 2 3 3 2 4" xfId="55475" xr:uid="{00000000-0005-0000-0000-0000176D0000}"/>
    <cellStyle name="Note 2 2 2 5 2 3 3 3" xfId="27598" xr:uid="{00000000-0005-0000-0000-0000186D0000}"/>
    <cellStyle name="Note 2 2 2 5 2 3 3 4" xfId="27595" xr:uid="{00000000-0005-0000-0000-0000196D0000}"/>
    <cellStyle name="Note 2 2 2 5 2 3 3 5" xfId="48507" xr:uid="{00000000-0005-0000-0000-00001A6D0000}"/>
    <cellStyle name="Note 2 2 2 5 2 3 3 6" xfId="61071" xr:uid="{00000000-0005-0000-0000-00001B6D0000}"/>
    <cellStyle name="Note 2 2 2 5 2 3 4" xfId="11615" xr:uid="{00000000-0005-0000-0000-00001C6D0000}"/>
    <cellStyle name="Note 2 2 2 5 2 3 4 2" xfId="27600" xr:uid="{00000000-0005-0000-0000-00001D6D0000}"/>
    <cellStyle name="Note 2 2 2 5 2 3 4 3" xfId="27599" xr:uid="{00000000-0005-0000-0000-00001E6D0000}"/>
    <cellStyle name="Note 2 2 2 5 2 3 4 4" xfId="51120" xr:uid="{00000000-0005-0000-0000-00001F6D0000}"/>
    <cellStyle name="Note 2 2 2 5 2 3 5" xfId="27601" xr:uid="{00000000-0005-0000-0000-0000206D0000}"/>
    <cellStyle name="Note 2 2 2 5 2 3 6" xfId="27590" xr:uid="{00000000-0005-0000-0000-0000216D0000}"/>
    <cellStyle name="Note 2 2 2 5 2 3 7" xfId="44152" xr:uid="{00000000-0005-0000-0000-0000226D0000}"/>
    <cellStyle name="Note 2 2 2 5 2 3 8" xfId="56716" xr:uid="{00000000-0005-0000-0000-0000236D0000}"/>
    <cellStyle name="Note 2 2 2 5 2 4" xfId="5505" xr:uid="{00000000-0005-0000-0000-0000246D0000}"/>
    <cellStyle name="Note 2 2 2 5 2 4 2" xfId="12486" xr:uid="{00000000-0005-0000-0000-0000256D0000}"/>
    <cellStyle name="Note 2 2 2 5 2 4 2 2" xfId="27604" xr:uid="{00000000-0005-0000-0000-0000266D0000}"/>
    <cellStyle name="Note 2 2 2 5 2 4 2 3" xfId="27603" xr:uid="{00000000-0005-0000-0000-0000276D0000}"/>
    <cellStyle name="Note 2 2 2 5 2 4 2 4" xfId="51991" xr:uid="{00000000-0005-0000-0000-0000286D0000}"/>
    <cellStyle name="Note 2 2 2 5 2 4 3" xfId="27605" xr:uid="{00000000-0005-0000-0000-0000296D0000}"/>
    <cellStyle name="Note 2 2 2 5 2 4 4" xfId="27602" xr:uid="{00000000-0005-0000-0000-00002A6D0000}"/>
    <cellStyle name="Note 2 2 2 5 2 4 5" xfId="45023" xr:uid="{00000000-0005-0000-0000-00002B6D0000}"/>
    <cellStyle name="Note 2 2 2 5 2 4 6" xfId="57587" xr:uid="{00000000-0005-0000-0000-00002C6D0000}"/>
    <cellStyle name="Note 2 2 2 5 2 5" xfId="9872" xr:uid="{00000000-0005-0000-0000-00002D6D0000}"/>
    <cellStyle name="Note 2 2 2 5 2 5 2" xfId="27607" xr:uid="{00000000-0005-0000-0000-00002E6D0000}"/>
    <cellStyle name="Note 2 2 2 5 2 5 3" xfId="27606" xr:uid="{00000000-0005-0000-0000-00002F6D0000}"/>
    <cellStyle name="Note 2 2 2 5 2 5 4" xfId="49378" xr:uid="{00000000-0005-0000-0000-0000306D0000}"/>
    <cellStyle name="Note 2 2 2 5 2 6" xfId="27578" xr:uid="{00000000-0005-0000-0000-0000316D0000}"/>
    <cellStyle name="Note 2 2 2 5 2 7" xfId="16972" xr:uid="{00000000-0005-0000-0000-0000326D0000}"/>
    <cellStyle name="Note 2 2 2 5 3" xfId="3756" xr:uid="{00000000-0005-0000-0000-0000336D0000}"/>
    <cellStyle name="Note 2 2 2 5 3 2" xfId="6378" xr:uid="{00000000-0005-0000-0000-0000346D0000}"/>
    <cellStyle name="Note 2 2 2 5 3 2 2" xfId="13356" xr:uid="{00000000-0005-0000-0000-0000356D0000}"/>
    <cellStyle name="Note 2 2 2 5 3 2 2 2" xfId="27611" xr:uid="{00000000-0005-0000-0000-0000366D0000}"/>
    <cellStyle name="Note 2 2 2 5 3 2 2 3" xfId="27610" xr:uid="{00000000-0005-0000-0000-0000376D0000}"/>
    <cellStyle name="Note 2 2 2 5 3 2 2 4" xfId="52861" xr:uid="{00000000-0005-0000-0000-0000386D0000}"/>
    <cellStyle name="Note 2 2 2 5 3 2 3" xfId="27612" xr:uid="{00000000-0005-0000-0000-0000396D0000}"/>
    <cellStyle name="Note 2 2 2 5 3 2 4" xfId="27609" xr:uid="{00000000-0005-0000-0000-00003A6D0000}"/>
    <cellStyle name="Note 2 2 2 5 3 2 5" xfId="45893" xr:uid="{00000000-0005-0000-0000-00003B6D0000}"/>
    <cellStyle name="Note 2 2 2 5 3 2 6" xfId="58457" xr:uid="{00000000-0005-0000-0000-00003C6D0000}"/>
    <cellStyle name="Note 2 2 2 5 3 3" xfId="8123" xr:uid="{00000000-0005-0000-0000-00003D6D0000}"/>
    <cellStyle name="Note 2 2 2 5 3 3 2" xfId="15098" xr:uid="{00000000-0005-0000-0000-00003E6D0000}"/>
    <cellStyle name="Note 2 2 2 5 3 3 2 2" xfId="27615" xr:uid="{00000000-0005-0000-0000-00003F6D0000}"/>
    <cellStyle name="Note 2 2 2 5 3 3 2 3" xfId="27614" xr:uid="{00000000-0005-0000-0000-0000406D0000}"/>
    <cellStyle name="Note 2 2 2 5 3 3 2 4" xfId="54603" xr:uid="{00000000-0005-0000-0000-0000416D0000}"/>
    <cellStyle name="Note 2 2 2 5 3 3 3" xfId="27616" xr:uid="{00000000-0005-0000-0000-0000426D0000}"/>
    <cellStyle name="Note 2 2 2 5 3 3 4" xfId="27613" xr:uid="{00000000-0005-0000-0000-0000436D0000}"/>
    <cellStyle name="Note 2 2 2 5 3 3 5" xfId="47635" xr:uid="{00000000-0005-0000-0000-0000446D0000}"/>
    <cellStyle name="Note 2 2 2 5 3 3 6" xfId="60199" xr:uid="{00000000-0005-0000-0000-0000456D0000}"/>
    <cellStyle name="Note 2 2 2 5 3 4" xfId="10743" xr:uid="{00000000-0005-0000-0000-0000466D0000}"/>
    <cellStyle name="Note 2 2 2 5 3 4 2" xfId="27618" xr:uid="{00000000-0005-0000-0000-0000476D0000}"/>
    <cellStyle name="Note 2 2 2 5 3 4 3" xfId="27617" xr:uid="{00000000-0005-0000-0000-0000486D0000}"/>
    <cellStyle name="Note 2 2 2 5 3 4 4" xfId="50248" xr:uid="{00000000-0005-0000-0000-0000496D0000}"/>
    <cellStyle name="Note 2 2 2 5 3 5" xfId="27608" xr:uid="{00000000-0005-0000-0000-00004A6D0000}"/>
    <cellStyle name="Note 2 2 2 5 3 6" xfId="18729" xr:uid="{00000000-0005-0000-0000-00004B6D0000}"/>
    <cellStyle name="Note 2 2 2 5 4" xfId="4633" xr:uid="{00000000-0005-0000-0000-00004C6D0000}"/>
    <cellStyle name="Note 2 2 2 5 4 2" xfId="7249" xr:uid="{00000000-0005-0000-0000-00004D6D0000}"/>
    <cellStyle name="Note 2 2 2 5 4 2 2" xfId="14227" xr:uid="{00000000-0005-0000-0000-00004E6D0000}"/>
    <cellStyle name="Note 2 2 2 5 4 2 2 2" xfId="27622" xr:uid="{00000000-0005-0000-0000-00004F6D0000}"/>
    <cellStyle name="Note 2 2 2 5 4 2 2 3" xfId="27621" xr:uid="{00000000-0005-0000-0000-0000506D0000}"/>
    <cellStyle name="Note 2 2 2 5 4 2 2 4" xfId="53732" xr:uid="{00000000-0005-0000-0000-0000516D0000}"/>
    <cellStyle name="Note 2 2 2 5 4 2 3" xfId="27623" xr:uid="{00000000-0005-0000-0000-0000526D0000}"/>
    <cellStyle name="Note 2 2 2 5 4 2 4" xfId="27620" xr:uid="{00000000-0005-0000-0000-0000536D0000}"/>
    <cellStyle name="Note 2 2 2 5 4 2 5" xfId="46764" xr:uid="{00000000-0005-0000-0000-0000546D0000}"/>
    <cellStyle name="Note 2 2 2 5 4 2 6" xfId="59328" xr:uid="{00000000-0005-0000-0000-0000556D0000}"/>
    <cellStyle name="Note 2 2 2 5 4 3" xfId="9000" xr:uid="{00000000-0005-0000-0000-0000566D0000}"/>
    <cellStyle name="Note 2 2 2 5 4 3 2" xfId="15969" xr:uid="{00000000-0005-0000-0000-0000576D0000}"/>
    <cellStyle name="Note 2 2 2 5 4 3 2 2" xfId="27626" xr:uid="{00000000-0005-0000-0000-0000586D0000}"/>
    <cellStyle name="Note 2 2 2 5 4 3 2 3" xfId="27625" xr:uid="{00000000-0005-0000-0000-0000596D0000}"/>
    <cellStyle name="Note 2 2 2 5 4 3 2 4" xfId="55474" xr:uid="{00000000-0005-0000-0000-00005A6D0000}"/>
    <cellStyle name="Note 2 2 2 5 4 3 3" xfId="27627" xr:uid="{00000000-0005-0000-0000-00005B6D0000}"/>
    <cellStyle name="Note 2 2 2 5 4 3 4" xfId="27624" xr:uid="{00000000-0005-0000-0000-00005C6D0000}"/>
    <cellStyle name="Note 2 2 2 5 4 3 5" xfId="48506" xr:uid="{00000000-0005-0000-0000-00005D6D0000}"/>
    <cellStyle name="Note 2 2 2 5 4 3 6" xfId="61070" xr:uid="{00000000-0005-0000-0000-00005E6D0000}"/>
    <cellStyle name="Note 2 2 2 5 4 4" xfId="11614" xr:uid="{00000000-0005-0000-0000-00005F6D0000}"/>
    <cellStyle name="Note 2 2 2 5 4 4 2" xfId="27629" xr:uid="{00000000-0005-0000-0000-0000606D0000}"/>
    <cellStyle name="Note 2 2 2 5 4 4 3" xfId="27628" xr:uid="{00000000-0005-0000-0000-0000616D0000}"/>
    <cellStyle name="Note 2 2 2 5 4 4 4" xfId="51119" xr:uid="{00000000-0005-0000-0000-0000626D0000}"/>
    <cellStyle name="Note 2 2 2 5 4 5" xfId="27630" xr:uid="{00000000-0005-0000-0000-0000636D0000}"/>
    <cellStyle name="Note 2 2 2 5 4 6" xfId="27619" xr:uid="{00000000-0005-0000-0000-0000646D0000}"/>
    <cellStyle name="Note 2 2 2 5 4 7" xfId="44151" xr:uid="{00000000-0005-0000-0000-0000656D0000}"/>
    <cellStyle name="Note 2 2 2 5 4 8" xfId="56715" xr:uid="{00000000-0005-0000-0000-0000666D0000}"/>
    <cellStyle name="Note 2 2 2 5 5" xfId="5504" xr:uid="{00000000-0005-0000-0000-0000676D0000}"/>
    <cellStyle name="Note 2 2 2 5 5 2" xfId="12485" xr:uid="{00000000-0005-0000-0000-0000686D0000}"/>
    <cellStyle name="Note 2 2 2 5 5 2 2" xfId="27633" xr:uid="{00000000-0005-0000-0000-0000696D0000}"/>
    <cellStyle name="Note 2 2 2 5 5 2 3" xfId="27632" xr:uid="{00000000-0005-0000-0000-00006A6D0000}"/>
    <cellStyle name="Note 2 2 2 5 5 2 4" xfId="51990" xr:uid="{00000000-0005-0000-0000-00006B6D0000}"/>
    <cellStyle name="Note 2 2 2 5 5 3" xfId="27634" xr:uid="{00000000-0005-0000-0000-00006C6D0000}"/>
    <cellStyle name="Note 2 2 2 5 5 4" xfId="27631" xr:uid="{00000000-0005-0000-0000-00006D6D0000}"/>
    <cellStyle name="Note 2 2 2 5 5 5" xfId="45022" xr:uid="{00000000-0005-0000-0000-00006E6D0000}"/>
    <cellStyle name="Note 2 2 2 5 5 6" xfId="57586" xr:uid="{00000000-0005-0000-0000-00006F6D0000}"/>
    <cellStyle name="Note 2 2 2 5 6" xfId="9871" xr:uid="{00000000-0005-0000-0000-0000706D0000}"/>
    <cellStyle name="Note 2 2 2 5 6 2" xfId="27636" xr:uid="{00000000-0005-0000-0000-0000716D0000}"/>
    <cellStyle name="Note 2 2 2 5 6 3" xfId="27635" xr:uid="{00000000-0005-0000-0000-0000726D0000}"/>
    <cellStyle name="Note 2 2 2 5 6 4" xfId="49377" xr:uid="{00000000-0005-0000-0000-0000736D0000}"/>
    <cellStyle name="Note 2 2 2 5 7" xfId="27577" xr:uid="{00000000-0005-0000-0000-0000746D0000}"/>
    <cellStyle name="Note 2 2 2 5 8" xfId="16971" xr:uid="{00000000-0005-0000-0000-0000756D0000}"/>
    <cellStyle name="Note 2 2 2 6" xfId="2646" xr:uid="{00000000-0005-0000-0000-0000766D0000}"/>
    <cellStyle name="Note 2 2 2 6 2" xfId="2647" xr:uid="{00000000-0005-0000-0000-0000776D0000}"/>
    <cellStyle name="Note 2 2 2 6 2 2" xfId="3759" xr:uid="{00000000-0005-0000-0000-0000786D0000}"/>
    <cellStyle name="Note 2 2 2 6 2 2 2" xfId="6381" xr:uid="{00000000-0005-0000-0000-0000796D0000}"/>
    <cellStyle name="Note 2 2 2 6 2 2 2 2" xfId="13359" xr:uid="{00000000-0005-0000-0000-00007A6D0000}"/>
    <cellStyle name="Note 2 2 2 6 2 2 2 2 2" xfId="27642" xr:uid="{00000000-0005-0000-0000-00007B6D0000}"/>
    <cellStyle name="Note 2 2 2 6 2 2 2 2 3" xfId="27641" xr:uid="{00000000-0005-0000-0000-00007C6D0000}"/>
    <cellStyle name="Note 2 2 2 6 2 2 2 2 4" xfId="52864" xr:uid="{00000000-0005-0000-0000-00007D6D0000}"/>
    <cellStyle name="Note 2 2 2 6 2 2 2 3" xfId="27643" xr:uid="{00000000-0005-0000-0000-00007E6D0000}"/>
    <cellStyle name="Note 2 2 2 6 2 2 2 4" xfId="27640" xr:uid="{00000000-0005-0000-0000-00007F6D0000}"/>
    <cellStyle name="Note 2 2 2 6 2 2 2 5" xfId="45896" xr:uid="{00000000-0005-0000-0000-0000806D0000}"/>
    <cellStyle name="Note 2 2 2 6 2 2 2 6" xfId="58460" xr:uid="{00000000-0005-0000-0000-0000816D0000}"/>
    <cellStyle name="Note 2 2 2 6 2 2 3" xfId="8126" xr:uid="{00000000-0005-0000-0000-0000826D0000}"/>
    <cellStyle name="Note 2 2 2 6 2 2 3 2" xfId="15101" xr:uid="{00000000-0005-0000-0000-0000836D0000}"/>
    <cellStyle name="Note 2 2 2 6 2 2 3 2 2" xfId="27646" xr:uid="{00000000-0005-0000-0000-0000846D0000}"/>
    <cellStyle name="Note 2 2 2 6 2 2 3 2 3" xfId="27645" xr:uid="{00000000-0005-0000-0000-0000856D0000}"/>
    <cellStyle name="Note 2 2 2 6 2 2 3 2 4" xfId="54606" xr:uid="{00000000-0005-0000-0000-0000866D0000}"/>
    <cellStyle name="Note 2 2 2 6 2 2 3 3" xfId="27647" xr:uid="{00000000-0005-0000-0000-0000876D0000}"/>
    <cellStyle name="Note 2 2 2 6 2 2 3 4" xfId="27644" xr:uid="{00000000-0005-0000-0000-0000886D0000}"/>
    <cellStyle name="Note 2 2 2 6 2 2 3 5" xfId="47638" xr:uid="{00000000-0005-0000-0000-0000896D0000}"/>
    <cellStyle name="Note 2 2 2 6 2 2 3 6" xfId="60202" xr:uid="{00000000-0005-0000-0000-00008A6D0000}"/>
    <cellStyle name="Note 2 2 2 6 2 2 4" xfId="10746" xr:uid="{00000000-0005-0000-0000-00008B6D0000}"/>
    <cellStyle name="Note 2 2 2 6 2 2 4 2" xfId="27649" xr:uid="{00000000-0005-0000-0000-00008C6D0000}"/>
    <cellStyle name="Note 2 2 2 6 2 2 4 3" xfId="27648" xr:uid="{00000000-0005-0000-0000-00008D6D0000}"/>
    <cellStyle name="Note 2 2 2 6 2 2 4 4" xfId="50251" xr:uid="{00000000-0005-0000-0000-00008E6D0000}"/>
    <cellStyle name="Note 2 2 2 6 2 2 5" xfId="27639" xr:uid="{00000000-0005-0000-0000-00008F6D0000}"/>
    <cellStyle name="Note 2 2 2 6 2 2 6" xfId="18733" xr:uid="{00000000-0005-0000-0000-0000906D0000}"/>
    <cellStyle name="Note 2 2 2 6 2 3" xfId="4636" xr:uid="{00000000-0005-0000-0000-0000916D0000}"/>
    <cellStyle name="Note 2 2 2 6 2 3 2" xfId="7252" xr:uid="{00000000-0005-0000-0000-0000926D0000}"/>
    <cellStyle name="Note 2 2 2 6 2 3 2 2" xfId="14230" xr:uid="{00000000-0005-0000-0000-0000936D0000}"/>
    <cellStyle name="Note 2 2 2 6 2 3 2 2 2" xfId="27653" xr:uid="{00000000-0005-0000-0000-0000946D0000}"/>
    <cellStyle name="Note 2 2 2 6 2 3 2 2 3" xfId="27652" xr:uid="{00000000-0005-0000-0000-0000956D0000}"/>
    <cellStyle name="Note 2 2 2 6 2 3 2 2 4" xfId="53735" xr:uid="{00000000-0005-0000-0000-0000966D0000}"/>
    <cellStyle name="Note 2 2 2 6 2 3 2 3" xfId="27654" xr:uid="{00000000-0005-0000-0000-0000976D0000}"/>
    <cellStyle name="Note 2 2 2 6 2 3 2 4" xfId="27651" xr:uid="{00000000-0005-0000-0000-0000986D0000}"/>
    <cellStyle name="Note 2 2 2 6 2 3 2 5" xfId="46767" xr:uid="{00000000-0005-0000-0000-0000996D0000}"/>
    <cellStyle name="Note 2 2 2 6 2 3 2 6" xfId="59331" xr:uid="{00000000-0005-0000-0000-00009A6D0000}"/>
    <cellStyle name="Note 2 2 2 6 2 3 3" xfId="9003" xr:uid="{00000000-0005-0000-0000-00009B6D0000}"/>
    <cellStyle name="Note 2 2 2 6 2 3 3 2" xfId="15972" xr:uid="{00000000-0005-0000-0000-00009C6D0000}"/>
    <cellStyle name="Note 2 2 2 6 2 3 3 2 2" xfId="27657" xr:uid="{00000000-0005-0000-0000-00009D6D0000}"/>
    <cellStyle name="Note 2 2 2 6 2 3 3 2 3" xfId="27656" xr:uid="{00000000-0005-0000-0000-00009E6D0000}"/>
    <cellStyle name="Note 2 2 2 6 2 3 3 2 4" xfId="55477" xr:uid="{00000000-0005-0000-0000-00009F6D0000}"/>
    <cellStyle name="Note 2 2 2 6 2 3 3 3" xfId="27658" xr:uid="{00000000-0005-0000-0000-0000A06D0000}"/>
    <cellStyle name="Note 2 2 2 6 2 3 3 4" xfId="27655" xr:uid="{00000000-0005-0000-0000-0000A16D0000}"/>
    <cellStyle name="Note 2 2 2 6 2 3 3 5" xfId="48509" xr:uid="{00000000-0005-0000-0000-0000A26D0000}"/>
    <cellStyle name="Note 2 2 2 6 2 3 3 6" xfId="61073" xr:uid="{00000000-0005-0000-0000-0000A36D0000}"/>
    <cellStyle name="Note 2 2 2 6 2 3 4" xfId="11617" xr:uid="{00000000-0005-0000-0000-0000A46D0000}"/>
    <cellStyle name="Note 2 2 2 6 2 3 4 2" xfId="27660" xr:uid="{00000000-0005-0000-0000-0000A56D0000}"/>
    <cellStyle name="Note 2 2 2 6 2 3 4 3" xfId="27659" xr:uid="{00000000-0005-0000-0000-0000A66D0000}"/>
    <cellStyle name="Note 2 2 2 6 2 3 4 4" xfId="51122" xr:uid="{00000000-0005-0000-0000-0000A76D0000}"/>
    <cellStyle name="Note 2 2 2 6 2 3 5" xfId="27661" xr:uid="{00000000-0005-0000-0000-0000A86D0000}"/>
    <cellStyle name="Note 2 2 2 6 2 3 6" xfId="27650" xr:uid="{00000000-0005-0000-0000-0000A96D0000}"/>
    <cellStyle name="Note 2 2 2 6 2 3 7" xfId="44154" xr:uid="{00000000-0005-0000-0000-0000AA6D0000}"/>
    <cellStyle name="Note 2 2 2 6 2 3 8" xfId="56718" xr:uid="{00000000-0005-0000-0000-0000AB6D0000}"/>
    <cellStyle name="Note 2 2 2 6 2 4" xfId="5507" xr:uid="{00000000-0005-0000-0000-0000AC6D0000}"/>
    <cellStyle name="Note 2 2 2 6 2 4 2" xfId="12488" xr:uid="{00000000-0005-0000-0000-0000AD6D0000}"/>
    <cellStyle name="Note 2 2 2 6 2 4 2 2" xfId="27664" xr:uid="{00000000-0005-0000-0000-0000AE6D0000}"/>
    <cellStyle name="Note 2 2 2 6 2 4 2 3" xfId="27663" xr:uid="{00000000-0005-0000-0000-0000AF6D0000}"/>
    <cellStyle name="Note 2 2 2 6 2 4 2 4" xfId="51993" xr:uid="{00000000-0005-0000-0000-0000B06D0000}"/>
    <cellStyle name="Note 2 2 2 6 2 4 3" xfId="27665" xr:uid="{00000000-0005-0000-0000-0000B16D0000}"/>
    <cellStyle name="Note 2 2 2 6 2 4 4" xfId="27662" xr:uid="{00000000-0005-0000-0000-0000B26D0000}"/>
    <cellStyle name="Note 2 2 2 6 2 4 5" xfId="45025" xr:uid="{00000000-0005-0000-0000-0000B36D0000}"/>
    <cellStyle name="Note 2 2 2 6 2 4 6" xfId="57589" xr:uid="{00000000-0005-0000-0000-0000B46D0000}"/>
    <cellStyle name="Note 2 2 2 6 2 5" xfId="9874" xr:uid="{00000000-0005-0000-0000-0000B56D0000}"/>
    <cellStyle name="Note 2 2 2 6 2 5 2" xfId="27667" xr:uid="{00000000-0005-0000-0000-0000B66D0000}"/>
    <cellStyle name="Note 2 2 2 6 2 5 3" xfId="27666" xr:uid="{00000000-0005-0000-0000-0000B76D0000}"/>
    <cellStyle name="Note 2 2 2 6 2 5 4" xfId="49380" xr:uid="{00000000-0005-0000-0000-0000B86D0000}"/>
    <cellStyle name="Note 2 2 2 6 2 6" xfId="27638" xr:uid="{00000000-0005-0000-0000-0000B96D0000}"/>
    <cellStyle name="Note 2 2 2 6 2 7" xfId="16976" xr:uid="{00000000-0005-0000-0000-0000BA6D0000}"/>
    <cellStyle name="Note 2 2 2 6 3" xfId="3758" xr:uid="{00000000-0005-0000-0000-0000BB6D0000}"/>
    <cellStyle name="Note 2 2 2 6 3 2" xfId="6380" xr:uid="{00000000-0005-0000-0000-0000BC6D0000}"/>
    <cellStyle name="Note 2 2 2 6 3 2 2" xfId="13358" xr:uid="{00000000-0005-0000-0000-0000BD6D0000}"/>
    <cellStyle name="Note 2 2 2 6 3 2 2 2" xfId="27671" xr:uid="{00000000-0005-0000-0000-0000BE6D0000}"/>
    <cellStyle name="Note 2 2 2 6 3 2 2 3" xfId="27670" xr:uid="{00000000-0005-0000-0000-0000BF6D0000}"/>
    <cellStyle name="Note 2 2 2 6 3 2 2 4" xfId="52863" xr:uid="{00000000-0005-0000-0000-0000C06D0000}"/>
    <cellStyle name="Note 2 2 2 6 3 2 3" xfId="27672" xr:uid="{00000000-0005-0000-0000-0000C16D0000}"/>
    <cellStyle name="Note 2 2 2 6 3 2 4" xfId="27669" xr:uid="{00000000-0005-0000-0000-0000C26D0000}"/>
    <cellStyle name="Note 2 2 2 6 3 2 5" xfId="45895" xr:uid="{00000000-0005-0000-0000-0000C36D0000}"/>
    <cellStyle name="Note 2 2 2 6 3 2 6" xfId="58459" xr:uid="{00000000-0005-0000-0000-0000C46D0000}"/>
    <cellStyle name="Note 2 2 2 6 3 3" xfId="8125" xr:uid="{00000000-0005-0000-0000-0000C56D0000}"/>
    <cellStyle name="Note 2 2 2 6 3 3 2" xfId="15100" xr:uid="{00000000-0005-0000-0000-0000C66D0000}"/>
    <cellStyle name="Note 2 2 2 6 3 3 2 2" xfId="27675" xr:uid="{00000000-0005-0000-0000-0000C76D0000}"/>
    <cellStyle name="Note 2 2 2 6 3 3 2 3" xfId="27674" xr:uid="{00000000-0005-0000-0000-0000C86D0000}"/>
    <cellStyle name="Note 2 2 2 6 3 3 2 4" xfId="54605" xr:uid="{00000000-0005-0000-0000-0000C96D0000}"/>
    <cellStyle name="Note 2 2 2 6 3 3 3" xfId="27676" xr:uid="{00000000-0005-0000-0000-0000CA6D0000}"/>
    <cellStyle name="Note 2 2 2 6 3 3 4" xfId="27673" xr:uid="{00000000-0005-0000-0000-0000CB6D0000}"/>
    <cellStyle name="Note 2 2 2 6 3 3 5" xfId="47637" xr:uid="{00000000-0005-0000-0000-0000CC6D0000}"/>
    <cellStyle name="Note 2 2 2 6 3 3 6" xfId="60201" xr:uid="{00000000-0005-0000-0000-0000CD6D0000}"/>
    <cellStyle name="Note 2 2 2 6 3 4" xfId="10745" xr:uid="{00000000-0005-0000-0000-0000CE6D0000}"/>
    <cellStyle name="Note 2 2 2 6 3 4 2" xfId="27678" xr:uid="{00000000-0005-0000-0000-0000CF6D0000}"/>
    <cellStyle name="Note 2 2 2 6 3 4 3" xfId="27677" xr:uid="{00000000-0005-0000-0000-0000D06D0000}"/>
    <cellStyle name="Note 2 2 2 6 3 4 4" xfId="50250" xr:uid="{00000000-0005-0000-0000-0000D16D0000}"/>
    <cellStyle name="Note 2 2 2 6 3 5" xfId="27668" xr:uid="{00000000-0005-0000-0000-0000D26D0000}"/>
    <cellStyle name="Note 2 2 2 6 3 6" xfId="18732" xr:uid="{00000000-0005-0000-0000-0000D36D0000}"/>
    <cellStyle name="Note 2 2 2 6 4" xfId="4635" xr:uid="{00000000-0005-0000-0000-0000D46D0000}"/>
    <cellStyle name="Note 2 2 2 6 4 2" xfId="7251" xr:uid="{00000000-0005-0000-0000-0000D56D0000}"/>
    <cellStyle name="Note 2 2 2 6 4 2 2" xfId="14229" xr:uid="{00000000-0005-0000-0000-0000D66D0000}"/>
    <cellStyle name="Note 2 2 2 6 4 2 2 2" xfId="27682" xr:uid="{00000000-0005-0000-0000-0000D76D0000}"/>
    <cellStyle name="Note 2 2 2 6 4 2 2 3" xfId="27681" xr:uid="{00000000-0005-0000-0000-0000D86D0000}"/>
    <cellStyle name="Note 2 2 2 6 4 2 2 4" xfId="53734" xr:uid="{00000000-0005-0000-0000-0000D96D0000}"/>
    <cellStyle name="Note 2 2 2 6 4 2 3" xfId="27683" xr:uid="{00000000-0005-0000-0000-0000DA6D0000}"/>
    <cellStyle name="Note 2 2 2 6 4 2 4" xfId="27680" xr:uid="{00000000-0005-0000-0000-0000DB6D0000}"/>
    <cellStyle name="Note 2 2 2 6 4 2 5" xfId="46766" xr:uid="{00000000-0005-0000-0000-0000DC6D0000}"/>
    <cellStyle name="Note 2 2 2 6 4 2 6" xfId="59330" xr:uid="{00000000-0005-0000-0000-0000DD6D0000}"/>
    <cellStyle name="Note 2 2 2 6 4 3" xfId="9002" xr:uid="{00000000-0005-0000-0000-0000DE6D0000}"/>
    <cellStyle name="Note 2 2 2 6 4 3 2" xfId="15971" xr:uid="{00000000-0005-0000-0000-0000DF6D0000}"/>
    <cellStyle name="Note 2 2 2 6 4 3 2 2" xfId="27686" xr:uid="{00000000-0005-0000-0000-0000E06D0000}"/>
    <cellStyle name="Note 2 2 2 6 4 3 2 3" xfId="27685" xr:uid="{00000000-0005-0000-0000-0000E16D0000}"/>
    <cellStyle name="Note 2 2 2 6 4 3 2 4" xfId="55476" xr:uid="{00000000-0005-0000-0000-0000E26D0000}"/>
    <cellStyle name="Note 2 2 2 6 4 3 3" xfId="27687" xr:uid="{00000000-0005-0000-0000-0000E36D0000}"/>
    <cellStyle name="Note 2 2 2 6 4 3 4" xfId="27684" xr:uid="{00000000-0005-0000-0000-0000E46D0000}"/>
    <cellStyle name="Note 2 2 2 6 4 3 5" xfId="48508" xr:uid="{00000000-0005-0000-0000-0000E56D0000}"/>
    <cellStyle name="Note 2 2 2 6 4 3 6" xfId="61072" xr:uid="{00000000-0005-0000-0000-0000E66D0000}"/>
    <cellStyle name="Note 2 2 2 6 4 4" xfId="11616" xr:uid="{00000000-0005-0000-0000-0000E76D0000}"/>
    <cellStyle name="Note 2 2 2 6 4 4 2" xfId="27689" xr:uid="{00000000-0005-0000-0000-0000E86D0000}"/>
    <cellStyle name="Note 2 2 2 6 4 4 3" xfId="27688" xr:uid="{00000000-0005-0000-0000-0000E96D0000}"/>
    <cellStyle name="Note 2 2 2 6 4 4 4" xfId="51121" xr:uid="{00000000-0005-0000-0000-0000EA6D0000}"/>
    <cellStyle name="Note 2 2 2 6 4 5" xfId="27690" xr:uid="{00000000-0005-0000-0000-0000EB6D0000}"/>
    <cellStyle name="Note 2 2 2 6 4 6" xfId="27679" xr:uid="{00000000-0005-0000-0000-0000EC6D0000}"/>
    <cellStyle name="Note 2 2 2 6 4 7" xfId="44153" xr:uid="{00000000-0005-0000-0000-0000ED6D0000}"/>
    <cellStyle name="Note 2 2 2 6 4 8" xfId="56717" xr:uid="{00000000-0005-0000-0000-0000EE6D0000}"/>
    <cellStyle name="Note 2 2 2 6 5" xfId="5506" xr:uid="{00000000-0005-0000-0000-0000EF6D0000}"/>
    <cellStyle name="Note 2 2 2 6 5 2" xfId="12487" xr:uid="{00000000-0005-0000-0000-0000F06D0000}"/>
    <cellStyle name="Note 2 2 2 6 5 2 2" xfId="27693" xr:uid="{00000000-0005-0000-0000-0000F16D0000}"/>
    <cellStyle name="Note 2 2 2 6 5 2 3" xfId="27692" xr:uid="{00000000-0005-0000-0000-0000F26D0000}"/>
    <cellStyle name="Note 2 2 2 6 5 2 4" xfId="51992" xr:uid="{00000000-0005-0000-0000-0000F36D0000}"/>
    <cellStyle name="Note 2 2 2 6 5 3" xfId="27694" xr:uid="{00000000-0005-0000-0000-0000F46D0000}"/>
    <cellStyle name="Note 2 2 2 6 5 4" xfId="27691" xr:uid="{00000000-0005-0000-0000-0000F56D0000}"/>
    <cellStyle name="Note 2 2 2 6 5 5" xfId="45024" xr:uid="{00000000-0005-0000-0000-0000F66D0000}"/>
    <cellStyle name="Note 2 2 2 6 5 6" xfId="57588" xr:uid="{00000000-0005-0000-0000-0000F76D0000}"/>
    <cellStyle name="Note 2 2 2 6 6" xfId="9873" xr:uid="{00000000-0005-0000-0000-0000F86D0000}"/>
    <cellStyle name="Note 2 2 2 6 6 2" xfId="27696" xr:uid="{00000000-0005-0000-0000-0000F96D0000}"/>
    <cellStyle name="Note 2 2 2 6 6 3" xfId="27695" xr:uid="{00000000-0005-0000-0000-0000FA6D0000}"/>
    <cellStyle name="Note 2 2 2 6 6 4" xfId="49379" xr:uid="{00000000-0005-0000-0000-0000FB6D0000}"/>
    <cellStyle name="Note 2 2 2 6 7" xfId="27637" xr:uid="{00000000-0005-0000-0000-0000FC6D0000}"/>
    <cellStyle name="Note 2 2 2 6 8" xfId="16973" xr:uid="{00000000-0005-0000-0000-0000FD6D0000}"/>
    <cellStyle name="Note 2 2 2 7" xfId="2648" xr:uid="{00000000-0005-0000-0000-0000FE6D0000}"/>
    <cellStyle name="Note 2 2 2 7 2" xfId="3760" xr:uid="{00000000-0005-0000-0000-0000FF6D0000}"/>
    <cellStyle name="Note 2 2 2 7 2 2" xfId="6382" xr:uid="{00000000-0005-0000-0000-0000006E0000}"/>
    <cellStyle name="Note 2 2 2 7 2 2 2" xfId="13360" xr:uid="{00000000-0005-0000-0000-0000016E0000}"/>
    <cellStyle name="Note 2 2 2 7 2 2 2 2" xfId="27701" xr:uid="{00000000-0005-0000-0000-0000026E0000}"/>
    <cellStyle name="Note 2 2 2 7 2 2 2 3" xfId="27700" xr:uid="{00000000-0005-0000-0000-0000036E0000}"/>
    <cellStyle name="Note 2 2 2 7 2 2 2 4" xfId="52865" xr:uid="{00000000-0005-0000-0000-0000046E0000}"/>
    <cellStyle name="Note 2 2 2 7 2 2 3" xfId="27702" xr:uid="{00000000-0005-0000-0000-0000056E0000}"/>
    <cellStyle name="Note 2 2 2 7 2 2 4" xfId="27699" xr:uid="{00000000-0005-0000-0000-0000066E0000}"/>
    <cellStyle name="Note 2 2 2 7 2 2 5" xfId="45897" xr:uid="{00000000-0005-0000-0000-0000076E0000}"/>
    <cellStyle name="Note 2 2 2 7 2 2 6" xfId="58461" xr:uid="{00000000-0005-0000-0000-0000086E0000}"/>
    <cellStyle name="Note 2 2 2 7 2 3" xfId="8127" xr:uid="{00000000-0005-0000-0000-0000096E0000}"/>
    <cellStyle name="Note 2 2 2 7 2 3 2" xfId="15102" xr:uid="{00000000-0005-0000-0000-00000A6E0000}"/>
    <cellStyle name="Note 2 2 2 7 2 3 2 2" xfId="27705" xr:uid="{00000000-0005-0000-0000-00000B6E0000}"/>
    <cellStyle name="Note 2 2 2 7 2 3 2 3" xfId="27704" xr:uid="{00000000-0005-0000-0000-00000C6E0000}"/>
    <cellStyle name="Note 2 2 2 7 2 3 2 4" xfId="54607" xr:uid="{00000000-0005-0000-0000-00000D6E0000}"/>
    <cellStyle name="Note 2 2 2 7 2 3 3" xfId="27706" xr:uid="{00000000-0005-0000-0000-00000E6E0000}"/>
    <cellStyle name="Note 2 2 2 7 2 3 4" xfId="27703" xr:uid="{00000000-0005-0000-0000-00000F6E0000}"/>
    <cellStyle name="Note 2 2 2 7 2 3 5" xfId="47639" xr:uid="{00000000-0005-0000-0000-0000106E0000}"/>
    <cellStyle name="Note 2 2 2 7 2 3 6" xfId="60203" xr:uid="{00000000-0005-0000-0000-0000116E0000}"/>
    <cellStyle name="Note 2 2 2 7 2 4" xfId="10747" xr:uid="{00000000-0005-0000-0000-0000126E0000}"/>
    <cellStyle name="Note 2 2 2 7 2 4 2" xfId="27708" xr:uid="{00000000-0005-0000-0000-0000136E0000}"/>
    <cellStyle name="Note 2 2 2 7 2 4 3" xfId="27707" xr:uid="{00000000-0005-0000-0000-0000146E0000}"/>
    <cellStyle name="Note 2 2 2 7 2 4 4" xfId="50252" xr:uid="{00000000-0005-0000-0000-0000156E0000}"/>
    <cellStyle name="Note 2 2 2 7 2 5" xfId="27698" xr:uid="{00000000-0005-0000-0000-0000166E0000}"/>
    <cellStyle name="Note 2 2 2 7 2 6" xfId="18734" xr:uid="{00000000-0005-0000-0000-0000176E0000}"/>
    <cellStyle name="Note 2 2 2 7 3" xfId="4637" xr:uid="{00000000-0005-0000-0000-0000186E0000}"/>
    <cellStyle name="Note 2 2 2 7 3 2" xfId="7253" xr:uid="{00000000-0005-0000-0000-0000196E0000}"/>
    <cellStyle name="Note 2 2 2 7 3 2 2" xfId="14231" xr:uid="{00000000-0005-0000-0000-00001A6E0000}"/>
    <cellStyle name="Note 2 2 2 7 3 2 2 2" xfId="27712" xr:uid="{00000000-0005-0000-0000-00001B6E0000}"/>
    <cellStyle name="Note 2 2 2 7 3 2 2 3" xfId="27711" xr:uid="{00000000-0005-0000-0000-00001C6E0000}"/>
    <cellStyle name="Note 2 2 2 7 3 2 2 4" xfId="53736" xr:uid="{00000000-0005-0000-0000-00001D6E0000}"/>
    <cellStyle name="Note 2 2 2 7 3 2 3" xfId="27713" xr:uid="{00000000-0005-0000-0000-00001E6E0000}"/>
    <cellStyle name="Note 2 2 2 7 3 2 4" xfId="27710" xr:uid="{00000000-0005-0000-0000-00001F6E0000}"/>
    <cellStyle name="Note 2 2 2 7 3 2 5" xfId="46768" xr:uid="{00000000-0005-0000-0000-0000206E0000}"/>
    <cellStyle name="Note 2 2 2 7 3 2 6" xfId="59332" xr:uid="{00000000-0005-0000-0000-0000216E0000}"/>
    <cellStyle name="Note 2 2 2 7 3 3" xfId="9004" xr:uid="{00000000-0005-0000-0000-0000226E0000}"/>
    <cellStyle name="Note 2 2 2 7 3 3 2" xfId="15973" xr:uid="{00000000-0005-0000-0000-0000236E0000}"/>
    <cellStyle name="Note 2 2 2 7 3 3 2 2" xfId="27716" xr:uid="{00000000-0005-0000-0000-0000246E0000}"/>
    <cellStyle name="Note 2 2 2 7 3 3 2 3" xfId="27715" xr:uid="{00000000-0005-0000-0000-0000256E0000}"/>
    <cellStyle name="Note 2 2 2 7 3 3 2 4" xfId="55478" xr:uid="{00000000-0005-0000-0000-0000266E0000}"/>
    <cellStyle name="Note 2 2 2 7 3 3 3" xfId="27717" xr:uid="{00000000-0005-0000-0000-0000276E0000}"/>
    <cellStyle name="Note 2 2 2 7 3 3 4" xfId="27714" xr:uid="{00000000-0005-0000-0000-0000286E0000}"/>
    <cellStyle name="Note 2 2 2 7 3 3 5" xfId="48510" xr:uid="{00000000-0005-0000-0000-0000296E0000}"/>
    <cellStyle name="Note 2 2 2 7 3 3 6" xfId="61074" xr:uid="{00000000-0005-0000-0000-00002A6E0000}"/>
    <cellStyle name="Note 2 2 2 7 3 4" xfId="11618" xr:uid="{00000000-0005-0000-0000-00002B6E0000}"/>
    <cellStyle name="Note 2 2 2 7 3 4 2" xfId="27719" xr:uid="{00000000-0005-0000-0000-00002C6E0000}"/>
    <cellStyle name="Note 2 2 2 7 3 4 3" xfId="27718" xr:uid="{00000000-0005-0000-0000-00002D6E0000}"/>
    <cellStyle name="Note 2 2 2 7 3 4 4" xfId="51123" xr:uid="{00000000-0005-0000-0000-00002E6E0000}"/>
    <cellStyle name="Note 2 2 2 7 3 5" xfId="27720" xr:uid="{00000000-0005-0000-0000-00002F6E0000}"/>
    <cellStyle name="Note 2 2 2 7 3 6" xfId="27709" xr:uid="{00000000-0005-0000-0000-0000306E0000}"/>
    <cellStyle name="Note 2 2 2 7 3 7" xfId="44155" xr:uid="{00000000-0005-0000-0000-0000316E0000}"/>
    <cellStyle name="Note 2 2 2 7 3 8" xfId="56719" xr:uid="{00000000-0005-0000-0000-0000326E0000}"/>
    <cellStyle name="Note 2 2 2 7 4" xfId="5508" xr:uid="{00000000-0005-0000-0000-0000336E0000}"/>
    <cellStyle name="Note 2 2 2 7 4 2" xfId="12489" xr:uid="{00000000-0005-0000-0000-0000346E0000}"/>
    <cellStyle name="Note 2 2 2 7 4 2 2" xfId="27723" xr:uid="{00000000-0005-0000-0000-0000356E0000}"/>
    <cellStyle name="Note 2 2 2 7 4 2 3" xfId="27722" xr:uid="{00000000-0005-0000-0000-0000366E0000}"/>
    <cellStyle name="Note 2 2 2 7 4 2 4" xfId="51994" xr:uid="{00000000-0005-0000-0000-0000376E0000}"/>
    <cellStyle name="Note 2 2 2 7 4 3" xfId="27724" xr:uid="{00000000-0005-0000-0000-0000386E0000}"/>
    <cellStyle name="Note 2 2 2 7 4 4" xfId="27721" xr:uid="{00000000-0005-0000-0000-0000396E0000}"/>
    <cellStyle name="Note 2 2 2 7 4 5" xfId="45026" xr:uid="{00000000-0005-0000-0000-00003A6E0000}"/>
    <cellStyle name="Note 2 2 2 7 4 6" xfId="57590" xr:uid="{00000000-0005-0000-0000-00003B6E0000}"/>
    <cellStyle name="Note 2 2 2 7 5" xfId="9875" xr:uid="{00000000-0005-0000-0000-00003C6E0000}"/>
    <cellStyle name="Note 2 2 2 7 5 2" xfId="27726" xr:uid="{00000000-0005-0000-0000-00003D6E0000}"/>
    <cellStyle name="Note 2 2 2 7 5 3" xfId="27725" xr:uid="{00000000-0005-0000-0000-00003E6E0000}"/>
    <cellStyle name="Note 2 2 2 7 5 4" xfId="49381" xr:uid="{00000000-0005-0000-0000-00003F6E0000}"/>
    <cellStyle name="Note 2 2 2 7 6" xfId="27697" xr:uid="{00000000-0005-0000-0000-0000406E0000}"/>
    <cellStyle name="Note 2 2 2 7 7" xfId="16977" xr:uid="{00000000-0005-0000-0000-0000416E0000}"/>
    <cellStyle name="Note 2 2 2 8" xfId="2649" xr:uid="{00000000-0005-0000-0000-0000426E0000}"/>
    <cellStyle name="Note 2 2 2 8 2" xfId="3761" xr:uid="{00000000-0005-0000-0000-0000436E0000}"/>
    <cellStyle name="Note 2 2 2 8 2 2" xfId="6383" xr:uid="{00000000-0005-0000-0000-0000446E0000}"/>
    <cellStyle name="Note 2 2 2 8 2 2 2" xfId="13361" xr:uid="{00000000-0005-0000-0000-0000456E0000}"/>
    <cellStyle name="Note 2 2 2 8 2 2 2 2" xfId="27731" xr:uid="{00000000-0005-0000-0000-0000466E0000}"/>
    <cellStyle name="Note 2 2 2 8 2 2 2 3" xfId="27730" xr:uid="{00000000-0005-0000-0000-0000476E0000}"/>
    <cellStyle name="Note 2 2 2 8 2 2 2 4" xfId="52866" xr:uid="{00000000-0005-0000-0000-0000486E0000}"/>
    <cellStyle name="Note 2 2 2 8 2 2 3" xfId="27732" xr:uid="{00000000-0005-0000-0000-0000496E0000}"/>
    <cellStyle name="Note 2 2 2 8 2 2 4" xfId="27729" xr:uid="{00000000-0005-0000-0000-00004A6E0000}"/>
    <cellStyle name="Note 2 2 2 8 2 2 5" xfId="45898" xr:uid="{00000000-0005-0000-0000-00004B6E0000}"/>
    <cellStyle name="Note 2 2 2 8 2 2 6" xfId="58462" xr:uid="{00000000-0005-0000-0000-00004C6E0000}"/>
    <cellStyle name="Note 2 2 2 8 2 3" xfId="8128" xr:uid="{00000000-0005-0000-0000-00004D6E0000}"/>
    <cellStyle name="Note 2 2 2 8 2 3 2" xfId="15103" xr:uid="{00000000-0005-0000-0000-00004E6E0000}"/>
    <cellStyle name="Note 2 2 2 8 2 3 2 2" xfId="27735" xr:uid="{00000000-0005-0000-0000-00004F6E0000}"/>
    <cellStyle name="Note 2 2 2 8 2 3 2 3" xfId="27734" xr:uid="{00000000-0005-0000-0000-0000506E0000}"/>
    <cellStyle name="Note 2 2 2 8 2 3 2 4" xfId="54608" xr:uid="{00000000-0005-0000-0000-0000516E0000}"/>
    <cellStyle name="Note 2 2 2 8 2 3 3" xfId="27736" xr:uid="{00000000-0005-0000-0000-0000526E0000}"/>
    <cellStyle name="Note 2 2 2 8 2 3 4" xfId="27733" xr:uid="{00000000-0005-0000-0000-0000536E0000}"/>
    <cellStyle name="Note 2 2 2 8 2 3 5" xfId="47640" xr:uid="{00000000-0005-0000-0000-0000546E0000}"/>
    <cellStyle name="Note 2 2 2 8 2 3 6" xfId="60204" xr:uid="{00000000-0005-0000-0000-0000556E0000}"/>
    <cellStyle name="Note 2 2 2 8 2 4" xfId="10748" xr:uid="{00000000-0005-0000-0000-0000566E0000}"/>
    <cellStyle name="Note 2 2 2 8 2 4 2" xfId="27738" xr:uid="{00000000-0005-0000-0000-0000576E0000}"/>
    <cellStyle name="Note 2 2 2 8 2 4 3" xfId="27737" xr:uid="{00000000-0005-0000-0000-0000586E0000}"/>
    <cellStyle name="Note 2 2 2 8 2 4 4" xfId="50253" xr:uid="{00000000-0005-0000-0000-0000596E0000}"/>
    <cellStyle name="Note 2 2 2 8 2 5" xfId="27728" xr:uid="{00000000-0005-0000-0000-00005A6E0000}"/>
    <cellStyle name="Note 2 2 2 8 2 6" xfId="18735" xr:uid="{00000000-0005-0000-0000-00005B6E0000}"/>
    <cellStyle name="Note 2 2 2 8 3" xfId="4638" xr:uid="{00000000-0005-0000-0000-00005C6E0000}"/>
    <cellStyle name="Note 2 2 2 8 3 2" xfId="7254" xr:uid="{00000000-0005-0000-0000-00005D6E0000}"/>
    <cellStyle name="Note 2 2 2 8 3 2 2" xfId="14232" xr:uid="{00000000-0005-0000-0000-00005E6E0000}"/>
    <cellStyle name="Note 2 2 2 8 3 2 2 2" xfId="27742" xr:uid="{00000000-0005-0000-0000-00005F6E0000}"/>
    <cellStyle name="Note 2 2 2 8 3 2 2 3" xfId="27741" xr:uid="{00000000-0005-0000-0000-0000606E0000}"/>
    <cellStyle name="Note 2 2 2 8 3 2 2 4" xfId="53737" xr:uid="{00000000-0005-0000-0000-0000616E0000}"/>
    <cellStyle name="Note 2 2 2 8 3 2 3" xfId="27743" xr:uid="{00000000-0005-0000-0000-0000626E0000}"/>
    <cellStyle name="Note 2 2 2 8 3 2 4" xfId="27740" xr:uid="{00000000-0005-0000-0000-0000636E0000}"/>
    <cellStyle name="Note 2 2 2 8 3 2 5" xfId="46769" xr:uid="{00000000-0005-0000-0000-0000646E0000}"/>
    <cellStyle name="Note 2 2 2 8 3 2 6" xfId="59333" xr:uid="{00000000-0005-0000-0000-0000656E0000}"/>
    <cellStyle name="Note 2 2 2 8 3 3" xfId="9005" xr:uid="{00000000-0005-0000-0000-0000666E0000}"/>
    <cellStyle name="Note 2 2 2 8 3 3 2" xfId="15974" xr:uid="{00000000-0005-0000-0000-0000676E0000}"/>
    <cellStyle name="Note 2 2 2 8 3 3 2 2" xfId="27746" xr:uid="{00000000-0005-0000-0000-0000686E0000}"/>
    <cellStyle name="Note 2 2 2 8 3 3 2 3" xfId="27745" xr:uid="{00000000-0005-0000-0000-0000696E0000}"/>
    <cellStyle name="Note 2 2 2 8 3 3 2 4" xfId="55479" xr:uid="{00000000-0005-0000-0000-00006A6E0000}"/>
    <cellStyle name="Note 2 2 2 8 3 3 3" xfId="27747" xr:uid="{00000000-0005-0000-0000-00006B6E0000}"/>
    <cellStyle name="Note 2 2 2 8 3 3 4" xfId="27744" xr:uid="{00000000-0005-0000-0000-00006C6E0000}"/>
    <cellStyle name="Note 2 2 2 8 3 3 5" xfId="48511" xr:uid="{00000000-0005-0000-0000-00006D6E0000}"/>
    <cellStyle name="Note 2 2 2 8 3 3 6" xfId="61075" xr:uid="{00000000-0005-0000-0000-00006E6E0000}"/>
    <cellStyle name="Note 2 2 2 8 3 4" xfId="11619" xr:uid="{00000000-0005-0000-0000-00006F6E0000}"/>
    <cellStyle name="Note 2 2 2 8 3 4 2" xfId="27749" xr:uid="{00000000-0005-0000-0000-0000706E0000}"/>
    <cellStyle name="Note 2 2 2 8 3 4 3" xfId="27748" xr:uid="{00000000-0005-0000-0000-0000716E0000}"/>
    <cellStyle name="Note 2 2 2 8 3 4 4" xfId="51124" xr:uid="{00000000-0005-0000-0000-0000726E0000}"/>
    <cellStyle name="Note 2 2 2 8 3 5" xfId="27750" xr:uid="{00000000-0005-0000-0000-0000736E0000}"/>
    <cellStyle name="Note 2 2 2 8 3 6" xfId="27739" xr:uid="{00000000-0005-0000-0000-0000746E0000}"/>
    <cellStyle name="Note 2 2 2 8 3 7" xfId="44156" xr:uid="{00000000-0005-0000-0000-0000756E0000}"/>
    <cellStyle name="Note 2 2 2 8 3 8" xfId="56720" xr:uid="{00000000-0005-0000-0000-0000766E0000}"/>
    <cellStyle name="Note 2 2 2 8 4" xfId="5509" xr:uid="{00000000-0005-0000-0000-0000776E0000}"/>
    <cellStyle name="Note 2 2 2 8 4 2" xfId="12490" xr:uid="{00000000-0005-0000-0000-0000786E0000}"/>
    <cellStyle name="Note 2 2 2 8 4 2 2" xfId="27753" xr:uid="{00000000-0005-0000-0000-0000796E0000}"/>
    <cellStyle name="Note 2 2 2 8 4 2 3" xfId="27752" xr:uid="{00000000-0005-0000-0000-00007A6E0000}"/>
    <cellStyle name="Note 2 2 2 8 4 2 4" xfId="51995" xr:uid="{00000000-0005-0000-0000-00007B6E0000}"/>
    <cellStyle name="Note 2 2 2 8 4 3" xfId="27754" xr:uid="{00000000-0005-0000-0000-00007C6E0000}"/>
    <cellStyle name="Note 2 2 2 8 4 4" xfId="27751" xr:uid="{00000000-0005-0000-0000-00007D6E0000}"/>
    <cellStyle name="Note 2 2 2 8 4 5" xfId="45027" xr:uid="{00000000-0005-0000-0000-00007E6E0000}"/>
    <cellStyle name="Note 2 2 2 8 4 6" xfId="57591" xr:uid="{00000000-0005-0000-0000-00007F6E0000}"/>
    <cellStyle name="Note 2 2 2 8 5" xfId="9876" xr:uid="{00000000-0005-0000-0000-0000806E0000}"/>
    <cellStyle name="Note 2 2 2 8 5 2" xfId="27756" xr:uid="{00000000-0005-0000-0000-0000816E0000}"/>
    <cellStyle name="Note 2 2 2 8 5 3" xfId="27755" xr:uid="{00000000-0005-0000-0000-0000826E0000}"/>
    <cellStyle name="Note 2 2 2 8 5 4" xfId="49382" xr:uid="{00000000-0005-0000-0000-0000836E0000}"/>
    <cellStyle name="Note 2 2 2 8 6" xfId="27727" xr:uid="{00000000-0005-0000-0000-0000846E0000}"/>
    <cellStyle name="Note 2 2 2 8 7" xfId="16980" xr:uid="{00000000-0005-0000-0000-0000856E0000}"/>
    <cellStyle name="Note 2 2 2 9" xfId="2650" xr:uid="{00000000-0005-0000-0000-0000866E0000}"/>
    <cellStyle name="Note 2 2 2 9 2" xfId="3762" xr:uid="{00000000-0005-0000-0000-0000876E0000}"/>
    <cellStyle name="Note 2 2 2 9 2 2" xfId="6384" xr:uid="{00000000-0005-0000-0000-0000886E0000}"/>
    <cellStyle name="Note 2 2 2 9 2 2 2" xfId="13362" xr:uid="{00000000-0005-0000-0000-0000896E0000}"/>
    <cellStyle name="Note 2 2 2 9 2 2 2 2" xfId="27761" xr:uid="{00000000-0005-0000-0000-00008A6E0000}"/>
    <cellStyle name="Note 2 2 2 9 2 2 2 3" xfId="27760" xr:uid="{00000000-0005-0000-0000-00008B6E0000}"/>
    <cellStyle name="Note 2 2 2 9 2 2 2 4" xfId="52867" xr:uid="{00000000-0005-0000-0000-00008C6E0000}"/>
    <cellStyle name="Note 2 2 2 9 2 2 3" xfId="27762" xr:uid="{00000000-0005-0000-0000-00008D6E0000}"/>
    <cellStyle name="Note 2 2 2 9 2 2 4" xfId="27759" xr:uid="{00000000-0005-0000-0000-00008E6E0000}"/>
    <cellStyle name="Note 2 2 2 9 2 2 5" xfId="45899" xr:uid="{00000000-0005-0000-0000-00008F6E0000}"/>
    <cellStyle name="Note 2 2 2 9 2 2 6" xfId="58463" xr:uid="{00000000-0005-0000-0000-0000906E0000}"/>
    <cellStyle name="Note 2 2 2 9 2 3" xfId="8129" xr:uid="{00000000-0005-0000-0000-0000916E0000}"/>
    <cellStyle name="Note 2 2 2 9 2 3 2" xfId="15104" xr:uid="{00000000-0005-0000-0000-0000926E0000}"/>
    <cellStyle name="Note 2 2 2 9 2 3 2 2" xfId="27765" xr:uid="{00000000-0005-0000-0000-0000936E0000}"/>
    <cellStyle name="Note 2 2 2 9 2 3 2 3" xfId="27764" xr:uid="{00000000-0005-0000-0000-0000946E0000}"/>
    <cellStyle name="Note 2 2 2 9 2 3 2 4" xfId="54609" xr:uid="{00000000-0005-0000-0000-0000956E0000}"/>
    <cellStyle name="Note 2 2 2 9 2 3 3" xfId="27766" xr:uid="{00000000-0005-0000-0000-0000966E0000}"/>
    <cellStyle name="Note 2 2 2 9 2 3 4" xfId="27763" xr:uid="{00000000-0005-0000-0000-0000976E0000}"/>
    <cellStyle name="Note 2 2 2 9 2 3 5" xfId="47641" xr:uid="{00000000-0005-0000-0000-0000986E0000}"/>
    <cellStyle name="Note 2 2 2 9 2 3 6" xfId="60205" xr:uid="{00000000-0005-0000-0000-0000996E0000}"/>
    <cellStyle name="Note 2 2 2 9 2 4" xfId="10749" xr:uid="{00000000-0005-0000-0000-00009A6E0000}"/>
    <cellStyle name="Note 2 2 2 9 2 4 2" xfId="27768" xr:uid="{00000000-0005-0000-0000-00009B6E0000}"/>
    <cellStyle name="Note 2 2 2 9 2 4 3" xfId="27767" xr:uid="{00000000-0005-0000-0000-00009C6E0000}"/>
    <cellStyle name="Note 2 2 2 9 2 4 4" xfId="50254" xr:uid="{00000000-0005-0000-0000-00009D6E0000}"/>
    <cellStyle name="Note 2 2 2 9 2 5" xfId="27758" xr:uid="{00000000-0005-0000-0000-00009E6E0000}"/>
    <cellStyle name="Note 2 2 2 9 2 6" xfId="18736" xr:uid="{00000000-0005-0000-0000-00009F6E0000}"/>
    <cellStyle name="Note 2 2 2 9 3" xfId="4639" xr:uid="{00000000-0005-0000-0000-0000A06E0000}"/>
    <cellStyle name="Note 2 2 2 9 3 2" xfId="7255" xr:uid="{00000000-0005-0000-0000-0000A16E0000}"/>
    <cellStyle name="Note 2 2 2 9 3 2 2" xfId="14233" xr:uid="{00000000-0005-0000-0000-0000A26E0000}"/>
    <cellStyle name="Note 2 2 2 9 3 2 2 2" xfId="27772" xr:uid="{00000000-0005-0000-0000-0000A36E0000}"/>
    <cellStyle name="Note 2 2 2 9 3 2 2 3" xfId="27771" xr:uid="{00000000-0005-0000-0000-0000A46E0000}"/>
    <cellStyle name="Note 2 2 2 9 3 2 2 4" xfId="53738" xr:uid="{00000000-0005-0000-0000-0000A56E0000}"/>
    <cellStyle name="Note 2 2 2 9 3 2 3" xfId="27773" xr:uid="{00000000-0005-0000-0000-0000A66E0000}"/>
    <cellStyle name="Note 2 2 2 9 3 2 4" xfId="27770" xr:uid="{00000000-0005-0000-0000-0000A76E0000}"/>
    <cellStyle name="Note 2 2 2 9 3 2 5" xfId="46770" xr:uid="{00000000-0005-0000-0000-0000A86E0000}"/>
    <cellStyle name="Note 2 2 2 9 3 2 6" xfId="59334" xr:uid="{00000000-0005-0000-0000-0000A96E0000}"/>
    <cellStyle name="Note 2 2 2 9 3 3" xfId="9006" xr:uid="{00000000-0005-0000-0000-0000AA6E0000}"/>
    <cellStyle name="Note 2 2 2 9 3 3 2" xfId="15975" xr:uid="{00000000-0005-0000-0000-0000AB6E0000}"/>
    <cellStyle name="Note 2 2 2 9 3 3 2 2" xfId="27776" xr:uid="{00000000-0005-0000-0000-0000AC6E0000}"/>
    <cellStyle name="Note 2 2 2 9 3 3 2 3" xfId="27775" xr:uid="{00000000-0005-0000-0000-0000AD6E0000}"/>
    <cellStyle name="Note 2 2 2 9 3 3 2 4" xfId="55480" xr:uid="{00000000-0005-0000-0000-0000AE6E0000}"/>
    <cellStyle name="Note 2 2 2 9 3 3 3" xfId="27777" xr:uid="{00000000-0005-0000-0000-0000AF6E0000}"/>
    <cellStyle name="Note 2 2 2 9 3 3 4" xfId="27774" xr:uid="{00000000-0005-0000-0000-0000B06E0000}"/>
    <cellStyle name="Note 2 2 2 9 3 3 5" xfId="48512" xr:uid="{00000000-0005-0000-0000-0000B16E0000}"/>
    <cellStyle name="Note 2 2 2 9 3 3 6" xfId="61076" xr:uid="{00000000-0005-0000-0000-0000B26E0000}"/>
    <cellStyle name="Note 2 2 2 9 3 4" xfId="11620" xr:uid="{00000000-0005-0000-0000-0000B36E0000}"/>
    <cellStyle name="Note 2 2 2 9 3 4 2" xfId="27779" xr:uid="{00000000-0005-0000-0000-0000B46E0000}"/>
    <cellStyle name="Note 2 2 2 9 3 4 3" xfId="27778" xr:uid="{00000000-0005-0000-0000-0000B56E0000}"/>
    <cellStyle name="Note 2 2 2 9 3 4 4" xfId="51125" xr:uid="{00000000-0005-0000-0000-0000B66E0000}"/>
    <cellStyle name="Note 2 2 2 9 3 5" xfId="27780" xr:uid="{00000000-0005-0000-0000-0000B76E0000}"/>
    <cellStyle name="Note 2 2 2 9 3 6" xfId="27769" xr:uid="{00000000-0005-0000-0000-0000B86E0000}"/>
    <cellStyle name="Note 2 2 2 9 3 7" xfId="44157" xr:uid="{00000000-0005-0000-0000-0000B96E0000}"/>
    <cellStyle name="Note 2 2 2 9 3 8" xfId="56721" xr:uid="{00000000-0005-0000-0000-0000BA6E0000}"/>
    <cellStyle name="Note 2 2 2 9 4" xfId="5510" xr:uid="{00000000-0005-0000-0000-0000BB6E0000}"/>
    <cellStyle name="Note 2 2 2 9 4 2" xfId="12491" xr:uid="{00000000-0005-0000-0000-0000BC6E0000}"/>
    <cellStyle name="Note 2 2 2 9 4 2 2" xfId="27783" xr:uid="{00000000-0005-0000-0000-0000BD6E0000}"/>
    <cellStyle name="Note 2 2 2 9 4 2 3" xfId="27782" xr:uid="{00000000-0005-0000-0000-0000BE6E0000}"/>
    <cellStyle name="Note 2 2 2 9 4 2 4" xfId="51996" xr:uid="{00000000-0005-0000-0000-0000BF6E0000}"/>
    <cellStyle name="Note 2 2 2 9 4 3" xfId="27784" xr:uid="{00000000-0005-0000-0000-0000C06E0000}"/>
    <cellStyle name="Note 2 2 2 9 4 4" xfId="27781" xr:uid="{00000000-0005-0000-0000-0000C16E0000}"/>
    <cellStyle name="Note 2 2 2 9 4 5" xfId="45028" xr:uid="{00000000-0005-0000-0000-0000C26E0000}"/>
    <cellStyle name="Note 2 2 2 9 4 6" xfId="57592" xr:uid="{00000000-0005-0000-0000-0000C36E0000}"/>
    <cellStyle name="Note 2 2 2 9 5" xfId="9877" xr:uid="{00000000-0005-0000-0000-0000C46E0000}"/>
    <cellStyle name="Note 2 2 2 9 5 2" xfId="27786" xr:uid="{00000000-0005-0000-0000-0000C56E0000}"/>
    <cellStyle name="Note 2 2 2 9 5 3" xfId="27785" xr:uid="{00000000-0005-0000-0000-0000C66E0000}"/>
    <cellStyle name="Note 2 2 2 9 5 4" xfId="49383" xr:uid="{00000000-0005-0000-0000-0000C76E0000}"/>
    <cellStyle name="Note 2 2 2 9 6" xfId="27757" xr:uid="{00000000-0005-0000-0000-0000C86E0000}"/>
    <cellStyle name="Note 2 2 2 9 7" xfId="16983" xr:uid="{00000000-0005-0000-0000-0000C96E0000}"/>
    <cellStyle name="Note 2 2 3" xfId="2651" xr:uid="{00000000-0005-0000-0000-0000CA6E0000}"/>
    <cellStyle name="Note 2 2 3 2" xfId="2652" xr:uid="{00000000-0005-0000-0000-0000CB6E0000}"/>
    <cellStyle name="Note 2 2 3 2 2" xfId="27788" xr:uid="{00000000-0005-0000-0000-0000CC6E0000}"/>
    <cellStyle name="Note 2 2 3 3" xfId="27787" xr:uid="{00000000-0005-0000-0000-0000CD6E0000}"/>
    <cellStyle name="Note 2 2 4" xfId="2653" xr:uid="{00000000-0005-0000-0000-0000CE6E0000}"/>
    <cellStyle name="Note 2 2 4 2" xfId="2654" xr:uid="{00000000-0005-0000-0000-0000CF6E0000}"/>
    <cellStyle name="Note 2 2 4 2 2" xfId="27790" xr:uid="{00000000-0005-0000-0000-0000D06E0000}"/>
    <cellStyle name="Note 2 2 4 3" xfId="27789" xr:uid="{00000000-0005-0000-0000-0000D16E0000}"/>
    <cellStyle name="Note 2 2 5" xfId="2655" xr:uid="{00000000-0005-0000-0000-0000D26E0000}"/>
    <cellStyle name="Note 2 2 5 2" xfId="27791" xr:uid="{00000000-0005-0000-0000-0000D36E0000}"/>
    <cellStyle name="Note 2 2 6" xfId="2656" xr:uid="{00000000-0005-0000-0000-0000D46E0000}"/>
    <cellStyle name="Note 2 2 6 2" xfId="27792" xr:uid="{00000000-0005-0000-0000-0000D56E0000}"/>
    <cellStyle name="Note 2 2 7" xfId="2657" xr:uid="{00000000-0005-0000-0000-0000D66E0000}"/>
    <cellStyle name="Note 2 2 7 2" xfId="3763" xr:uid="{00000000-0005-0000-0000-0000D76E0000}"/>
    <cellStyle name="Note 2 2 7 2 2" xfId="6385" xr:uid="{00000000-0005-0000-0000-0000D86E0000}"/>
    <cellStyle name="Note 2 2 7 2 2 2" xfId="13363" xr:uid="{00000000-0005-0000-0000-0000D96E0000}"/>
    <cellStyle name="Note 2 2 7 2 2 2 2" xfId="27797" xr:uid="{00000000-0005-0000-0000-0000DA6E0000}"/>
    <cellStyle name="Note 2 2 7 2 2 2 3" xfId="27796" xr:uid="{00000000-0005-0000-0000-0000DB6E0000}"/>
    <cellStyle name="Note 2 2 7 2 2 2 4" xfId="52868" xr:uid="{00000000-0005-0000-0000-0000DC6E0000}"/>
    <cellStyle name="Note 2 2 7 2 2 3" xfId="27798" xr:uid="{00000000-0005-0000-0000-0000DD6E0000}"/>
    <cellStyle name="Note 2 2 7 2 2 4" xfId="27795" xr:uid="{00000000-0005-0000-0000-0000DE6E0000}"/>
    <cellStyle name="Note 2 2 7 2 2 5" xfId="45900" xr:uid="{00000000-0005-0000-0000-0000DF6E0000}"/>
    <cellStyle name="Note 2 2 7 2 2 6" xfId="58464" xr:uid="{00000000-0005-0000-0000-0000E06E0000}"/>
    <cellStyle name="Note 2 2 7 2 3" xfId="8130" xr:uid="{00000000-0005-0000-0000-0000E16E0000}"/>
    <cellStyle name="Note 2 2 7 2 3 2" xfId="15105" xr:uid="{00000000-0005-0000-0000-0000E26E0000}"/>
    <cellStyle name="Note 2 2 7 2 3 2 2" xfId="27801" xr:uid="{00000000-0005-0000-0000-0000E36E0000}"/>
    <cellStyle name="Note 2 2 7 2 3 2 3" xfId="27800" xr:uid="{00000000-0005-0000-0000-0000E46E0000}"/>
    <cellStyle name="Note 2 2 7 2 3 2 4" xfId="54610" xr:uid="{00000000-0005-0000-0000-0000E56E0000}"/>
    <cellStyle name="Note 2 2 7 2 3 3" xfId="27802" xr:uid="{00000000-0005-0000-0000-0000E66E0000}"/>
    <cellStyle name="Note 2 2 7 2 3 4" xfId="27799" xr:uid="{00000000-0005-0000-0000-0000E76E0000}"/>
    <cellStyle name="Note 2 2 7 2 3 5" xfId="47642" xr:uid="{00000000-0005-0000-0000-0000E86E0000}"/>
    <cellStyle name="Note 2 2 7 2 3 6" xfId="60206" xr:uid="{00000000-0005-0000-0000-0000E96E0000}"/>
    <cellStyle name="Note 2 2 7 2 4" xfId="10750" xr:uid="{00000000-0005-0000-0000-0000EA6E0000}"/>
    <cellStyle name="Note 2 2 7 2 4 2" xfId="27804" xr:uid="{00000000-0005-0000-0000-0000EB6E0000}"/>
    <cellStyle name="Note 2 2 7 2 4 3" xfId="27803" xr:uid="{00000000-0005-0000-0000-0000EC6E0000}"/>
    <cellStyle name="Note 2 2 7 2 4 4" xfId="50255" xr:uid="{00000000-0005-0000-0000-0000ED6E0000}"/>
    <cellStyle name="Note 2 2 7 2 5" xfId="27794" xr:uid="{00000000-0005-0000-0000-0000EE6E0000}"/>
    <cellStyle name="Note 2 2 7 2 6" xfId="18737" xr:uid="{00000000-0005-0000-0000-0000EF6E0000}"/>
    <cellStyle name="Note 2 2 7 3" xfId="4640" xr:uid="{00000000-0005-0000-0000-0000F06E0000}"/>
    <cellStyle name="Note 2 2 7 3 2" xfId="7256" xr:uid="{00000000-0005-0000-0000-0000F16E0000}"/>
    <cellStyle name="Note 2 2 7 3 2 2" xfId="14234" xr:uid="{00000000-0005-0000-0000-0000F26E0000}"/>
    <cellStyle name="Note 2 2 7 3 2 2 2" xfId="27808" xr:uid="{00000000-0005-0000-0000-0000F36E0000}"/>
    <cellStyle name="Note 2 2 7 3 2 2 3" xfId="27807" xr:uid="{00000000-0005-0000-0000-0000F46E0000}"/>
    <cellStyle name="Note 2 2 7 3 2 2 4" xfId="53739" xr:uid="{00000000-0005-0000-0000-0000F56E0000}"/>
    <cellStyle name="Note 2 2 7 3 2 3" xfId="27809" xr:uid="{00000000-0005-0000-0000-0000F66E0000}"/>
    <cellStyle name="Note 2 2 7 3 2 4" xfId="27806" xr:uid="{00000000-0005-0000-0000-0000F76E0000}"/>
    <cellStyle name="Note 2 2 7 3 2 5" xfId="46771" xr:uid="{00000000-0005-0000-0000-0000F86E0000}"/>
    <cellStyle name="Note 2 2 7 3 2 6" xfId="59335" xr:uid="{00000000-0005-0000-0000-0000F96E0000}"/>
    <cellStyle name="Note 2 2 7 3 3" xfId="9007" xr:uid="{00000000-0005-0000-0000-0000FA6E0000}"/>
    <cellStyle name="Note 2 2 7 3 3 2" xfId="15976" xr:uid="{00000000-0005-0000-0000-0000FB6E0000}"/>
    <cellStyle name="Note 2 2 7 3 3 2 2" xfId="27812" xr:uid="{00000000-0005-0000-0000-0000FC6E0000}"/>
    <cellStyle name="Note 2 2 7 3 3 2 3" xfId="27811" xr:uid="{00000000-0005-0000-0000-0000FD6E0000}"/>
    <cellStyle name="Note 2 2 7 3 3 2 4" xfId="55481" xr:uid="{00000000-0005-0000-0000-0000FE6E0000}"/>
    <cellStyle name="Note 2 2 7 3 3 3" xfId="27813" xr:uid="{00000000-0005-0000-0000-0000FF6E0000}"/>
    <cellStyle name="Note 2 2 7 3 3 4" xfId="27810" xr:uid="{00000000-0005-0000-0000-0000006F0000}"/>
    <cellStyle name="Note 2 2 7 3 3 5" xfId="48513" xr:uid="{00000000-0005-0000-0000-0000016F0000}"/>
    <cellStyle name="Note 2 2 7 3 3 6" xfId="61077" xr:uid="{00000000-0005-0000-0000-0000026F0000}"/>
    <cellStyle name="Note 2 2 7 3 4" xfId="11621" xr:uid="{00000000-0005-0000-0000-0000036F0000}"/>
    <cellStyle name="Note 2 2 7 3 4 2" xfId="27815" xr:uid="{00000000-0005-0000-0000-0000046F0000}"/>
    <cellStyle name="Note 2 2 7 3 4 3" xfId="27814" xr:uid="{00000000-0005-0000-0000-0000056F0000}"/>
    <cellStyle name="Note 2 2 7 3 4 4" xfId="51126" xr:uid="{00000000-0005-0000-0000-0000066F0000}"/>
    <cellStyle name="Note 2 2 7 3 5" xfId="27816" xr:uid="{00000000-0005-0000-0000-0000076F0000}"/>
    <cellStyle name="Note 2 2 7 3 6" xfId="27805" xr:uid="{00000000-0005-0000-0000-0000086F0000}"/>
    <cellStyle name="Note 2 2 7 3 7" xfId="44158" xr:uid="{00000000-0005-0000-0000-0000096F0000}"/>
    <cellStyle name="Note 2 2 7 3 8" xfId="56722" xr:uid="{00000000-0005-0000-0000-00000A6F0000}"/>
    <cellStyle name="Note 2 2 7 4" xfId="5511" xr:uid="{00000000-0005-0000-0000-00000B6F0000}"/>
    <cellStyle name="Note 2 2 7 4 2" xfId="12492" xr:uid="{00000000-0005-0000-0000-00000C6F0000}"/>
    <cellStyle name="Note 2 2 7 4 2 2" xfId="27819" xr:uid="{00000000-0005-0000-0000-00000D6F0000}"/>
    <cellStyle name="Note 2 2 7 4 2 3" xfId="27818" xr:uid="{00000000-0005-0000-0000-00000E6F0000}"/>
    <cellStyle name="Note 2 2 7 4 2 4" xfId="51997" xr:uid="{00000000-0005-0000-0000-00000F6F0000}"/>
    <cellStyle name="Note 2 2 7 4 3" xfId="27820" xr:uid="{00000000-0005-0000-0000-0000106F0000}"/>
    <cellStyle name="Note 2 2 7 4 4" xfId="27817" xr:uid="{00000000-0005-0000-0000-0000116F0000}"/>
    <cellStyle name="Note 2 2 7 4 5" xfId="45029" xr:uid="{00000000-0005-0000-0000-0000126F0000}"/>
    <cellStyle name="Note 2 2 7 4 6" xfId="57593" xr:uid="{00000000-0005-0000-0000-0000136F0000}"/>
    <cellStyle name="Note 2 2 7 5" xfId="9878" xr:uid="{00000000-0005-0000-0000-0000146F0000}"/>
    <cellStyle name="Note 2 2 7 5 2" xfId="27822" xr:uid="{00000000-0005-0000-0000-0000156F0000}"/>
    <cellStyle name="Note 2 2 7 5 3" xfId="27821" xr:uid="{00000000-0005-0000-0000-0000166F0000}"/>
    <cellStyle name="Note 2 2 7 5 4" xfId="49384" xr:uid="{00000000-0005-0000-0000-0000176F0000}"/>
    <cellStyle name="Note 2 2 7 6" xfId="27793" xr:uid="{00000000-0005-0000-0000-0000186F0000}"/>
    <cellStyle name="Note 2 2 7 7" xfId="16987" xr:uid="{00000000-0005-0000-0000-0000196F0000}"/>
    <cellStyle name="Note 2 2 8" xfId="2635" xr:uid="{00000000-0005-0000-0000-00001A6F0000}"/>
    <cellStyle name="Note 2 2 8 2" xfId="3747" xr:uid="{00000000-0005-0000-0000-00001B6F0000}"/>
    <cellStyle name="Note 2 2 8 2 2" xfId="6369" xr:uid="{00000000-0005-0000-0000-00001C6F0000}"/>
    <cellStyle name="Note 2 2 8 2 2 2" xfId="13347" xr:uid="{00000000-0005-0000-0000-00001D6F0000}"/>
    <cellStyle name="Note 2 2 8 2 2 2 2" xfId="27827" xr:uid="{00000000-0005-0000-0000-00001E6F0000}"/>
    <cellStyle name="Note 2 2 8 2 2 2 3" xfId="27826" xr:uid="{00000000-0005-0000-0000-00001F6F0000}"/>
    <cellStyle name="Note 2 2 8 2 2 2 4" xfId="52852" xr:uid="{00000000-0005-0000-0000-0000206F0000}"/>
    <cellStyle name="Note 2 2 8 2 2 3" xfId="27828" xr:uid="{00000000-0005-0000-0000-0000216F0000}"/>
    <cellStyle name="Note 2 2 8 2 2 4" xfId="27825" xr:uid="{00000000-0005-0000-0000-0000226F0000}"/>
    <cellStyle name="Note 2 2 8 2 2 5" xfId="45884" xr:uid="{00000000-0005-0000-0000-0000236F0000}"/>
    <cellStyle name="Note 2 2 8 2 2 6" xfId="58448" xr:uid="{00000000-0005-0000-0000-0000246F0000}"/>
    <cellStyle name="Note 2 2 8 2 3" xfId="8114" xr:uid="{00000000-0005-0000-0000-0000256F0000}"/>
    <cellStyle name="Note 2 2 8 2 3 2" xfId="15089" xr:uid="{00000000-0005-0000-0000-0000266F0000}"/>
    <cellStyle name="Note 2 2 8 2 3 2 2" xfId="27831" xr:uid="{00000000-0005-0000-0000-0000276F0000}"/>
    <cellStyle name="Note 2 2 8 2 3 2 3" xfId="27830" xr:uid="{00000000-0005-0000-0000-0000286F0000}"/>
    <cellStyle name="Note 2 2 8 2 3 2 4" xfId="54594" xr:uid="{00000000-0005-0000-0000-0000296F0000}"/>
    <cellStyle name="Note 2 2 8 2 3 3" xfId="27832" xr:uid="{00000000-0005-0000-0000-00002A6F0000}"/>
    <cellStyle name="Note 2 2 8 2 3 4" xfId="27829" xr:uid="{00000000-0005-0000-0000-00002B6F0000}"/>
    <cellStyle name="Note 2 2 8 2 3 5" xfId="47626" xr:uid="{00000000-0005-0000-0000-00002C6F0000}"/>
    <cellStyle name="Note 2 2 8 2 3 6" xfId="60190" xr:uid="{00000000-0005-0000-0000-00002D6F0000}"/>
    <cellStyle name="Note 2 2 8 2 4" xfId="10734" xr:uid="{00000000-0005-0000-0000-00002E6F0000}"/>
    <cellStyle name="Note 2 2 8 2 4 2" xfId="27834" xr:uid="{00000000-0005-0000-0000-00002F6F0000}"/>
    <cellStyle name="Note 2 2 8 2 4 3" xfId="27833" xr:uid="{00000000-0005-0000-0000-0000306F0000}"/>
    <cellStyle name="Note 2 2 8 2 4 4" xfId="50239" xr:uid="{00000000-0005-0000-0000-0000316F0000}"/>
    <cellStyle name="Note 2 2 8 2 5" xfId="27824" xr:uid="{00000000-0005-0000-0000-0000326F0000}"/>
    <cellStyle name="Note 2 2 8 2 6" xfId="18713" xr:uid="{00000000-0005-0000-0000-0000336F0000}"/>
    <cellStyle name="Note 2 2 8 3" xfId="4624" xr:uid="{00000000-0005-0000-0000-0000346F0000}"/>
    <cellStyle name="Note 2 2 8 3 2" xfId="7240" xr:uid="{00000000-0005-0000-0000-0000356F0000}"/>
    <cellStyle name="Note 2 2 8 3 2 2" xfId="14218" xr:uid="{00000000-0005-0000-0000-0000366F0000}"/>
    <cellStyle name="Note 2 2 8 3 2 2 2" xfId="27838" xr:uid="{00000000-0005-0000-0000-0000376F0000}"/>
    <cellStyle name="Note 2 2 8 3 2 2 3" xfId="27837" xr:uid="{00000000-0005-0000-0000-0000386F0000}"/>
    <cellStyle name="Note 2 2 8 3 2 2 4" xfId="53723" xr:uid="{00000000-0005-0000-0000-0000396F0000}"/>
    <cellStyle name="Note 2 2 8 3 2 3" xfId="27839" xr:uid="{00000000-0005-0000-0000-00003A6F0000}"/>
    <cellStyle name="Note 2 2 8 3 2 4" xfId="27836" xr:uid="{00000000-0005-0000-0000-00003B6F0000}"/>
    <cellStyle name="Note 2 2 8 3 2 5" xfId="46755" xr:uid="{00000000-0005-0000-0000-00003C6F0000}"/>
    <cellStyle name="Note 2 2 8 3 2 6" xfId="59319" xr:uid="{00000000-0005-0000-0000-00003D6F0000}"/>
    <cellStyle name="Note 2 2 8 3 3" xfId="8991" xr:uid="{00000000-0005-0000-0000-00003E6F0000}"/>
    <cellStyle name="Note 2 2 8 3 3 2" xfId="15960" xr:uid="{00000000-0005-0000-0000-00003F6F0000}"/>
    <cellStyle name="Note 2 2 8 3 3 2 2" xfId="27842" xr:uid="{00000000-0005-0000-0000-0000406F0000}"/>
    <cellStyle name="Note 2 2 8 3 3 2 3" xfId="27841" xr:uid="{00000000-0005-0000-0000-0000416F0000}"/>
    <cellStyle name="Note 2 2 8 3 3 2 4" xfId="55465" xr:uid="{00000000-0005-0000-0000-0000426F0000}"/>
    <cellStyle name="Note 2 2 8 3 3 3" xfId="27843" xr:uid="{00000000-0005-0000-0000-0000436F0000}"/>
    <cellStyle name="Note 2 2 8 3 3 4" xfId="27840" xr:uid="{00000000-0005-0000-0000-0000446F0000}"/>
    <cellStyle name="Note 2 2 8 3 3 5" xfId="48497" xr:uid="{00000000-0005-0000-0000-0000456F0000}"/>
    <cellStyle name="Note 2 2 8 3 3 6" xfId="61061" xr:uid="{00000000-0005-0000-0000-0000466F0000}"/>
    <cellStyle name="Note 2 2 8 3 4" xfId="11605" xr:uid="{00000000-0005-0000-0000-0000476F0000}"/>
    <cellStyle name="Note 2 2 8 3 4 2" xfId="27845" xr:uid="{00000000-0005-0000-0000-0000486F0000}"/>
    <cellStyle name="Note 2 2 8 3 4 3" xfId="27844" xr:uid="{00000000-0005-0000-0000-0000496F0000}"/>
    <cellStyle name="Note 2 2 8 3 4 4" xfId="51110" xr:uid="{00000000-0005-0000-0000-00004A6F0000}"/>
    <cellStyle name="Note 2 2 8 3 5" xfId="27846" xr:uid="{00000000-0005-0000-0000-00004B6F0000}"/>
    <cellStyle name="Note 2 2 8 3 6" xfId="27835" xr:uid="{00000000-0005-0000-0000-00004C6F0000}"/>
    <cellStyle name="Note 2 2 8 3 7" xfId="44142" xr:uid="{00000000-0005-0000-0000-00004D6F0000}"/>
    <cellStyle name="Note 2 2 8 3 8" xfId="56706" xr:uid="{00000000-0005-0000-0000-00004E6F0000}"/>
    <cellStyle name="Note 2 2 8 4" xfId="5495" xr:uid="{00000000-0005-0000-0000-00004F6F0000}"/>
    <cellStyle name="Note 2 2 8 4 2" xfId="12476" xr:uid="{00000000-0005-0000-0000-0000506F0000}"/>
    <cellStyle name="Note 2 2 8 4 2 2" xfId="27849" xr:uid="{00000000-0005-0000-0000-0000516F0000}"/>
    <cellStyle name="Note 2 2 8 4 2 3" xfId="27848" xr:uid="{00000000-0005-0000-0000-0000526F0000}"/>
    <cellStyle name="Note 2 2 8 4 2 4" xfId="51981" xr:uid="{00000000-0005-0000-0000-0000536F0000}"/>
    <cellStyle name="Note 2 2 8 4 3" xfId="27850" xr:uid="{00000000-0005-0000-0000-0000546F0000}"/>
    <cellStyle name="Note 2 2 8 4 4" xfId="27847" xr:uid="{00000000-0005-0000-0000-0000556F0000}"/>
    <cellStyle name="Note 2 2 8 4 5" xfId="45013" xr:uid="{00000000-0005-0000-0000-0000566F0000}"/>
    <cellStyle name="Note 2 2 8 4 6" xfId="57577" xr:uid="{00000000-0005-0000-0000-0000576F0000}"/>
    <cellStyle name="Note 2 2 8 5" xfId="9862" xr:uid="{00000000-0005-0000-0000-0000586F0000}"/>
    <cellStyle name="Note 2 2 8 5 2" xfId="27852" xr:uid="{00000000-0005-0000-0000-0000596F0000}"/>
    <cellStyle name="Note 2 2 8 5 3" xfId="27851" xr:uid="{00000000-0005-0000-0000-00005A6F0000}"/>
    <cellStyle name="Note 2 2 8 5 4" xfId="49368" xr:uid="{00000000-0005-0000-0000-00005B6F0000}"/>
    <cellStyle name="Note 2 2 8 6" xfId="27823" xr:uid="{00000000-0005-0000-0000-00005C6F0000}"/>
    <cellStyle name="Note 2 2 8 7" xfId="16954" xr:uid="{00000000-0005-0000-0000-00005D6F0000}"/>
    <cellStyle name="Note 2 2 9" xfId="27335" xr:uid="{00000000-0005-0000-0000-00005E6F0000}"/>
    <cellStyle name="Note 2 3" xfId="142" xr:uid="{00000000-0005-0000-0000-00005F6F0000}"/>
    <cellStyle name="Note 2 3 2" xfId="2659" xr:uid="{00000000-0005-0000-0000-0000606F0000}"/>
    <cellStyle name="Note 2 3 2 10" xfId="2660" xr:uid="{00000000-0005-0000-0000-0000616F0000}"/>
    <cellStyle name="Note 2 3 2 10 2" xfId="3766" xr:uid="{00000000-0005-0000-0000-0000626F0000}"/>
    <cellStyle name="Note 2 3 2 10 2 2" xfId="6388" xr:uid="{00000000-0005-0000-0000-0000636F0000}"/>
    <cellStyle name="Note 2 3 2 10 2 2 2" xfId="13366" xr:uid="{00000000-0005-0000-0000-0000646F0000}"/>
    <cellStyle name="Note 2 3 2 10 2 2 2 2" xfId="27859" xr:uid="{00000000-0005-0000-0000-0000656F0000}"/>
    <cellStyle name="Note 2 3 2 10 2 2 2 3" xfId="27858" xr:uid="{00000000-0005-0000-0000-0000666F0000}"/>
    <cellStyle name="Note 2 3 2 10 2 2 2 4" xfId="52871" xr:uid="{00000000-0005-0000-0000-0000676F0000}"/>
    <cellStyle name="Note 2 3 2 10 2 2 3" xfId="27860" xr:uid="{00000000-0005-0000-0000-0000686F0000}"/>
    <cellStyle name="Note 2 3 2 10 2 2 4" xfId="27857" xr:uid="{00000000-0005-0000-0000-0000696F0000}"/>
    <cellStyle name="Note 2 3 2 10 2 2 5" xfId="45903" xr:uid="{00000000-0005-0000-0000-00006A6F0000}"/>
    <cellStyle name="Note 2 3 2 10 2 2 6" xfId="58467" xr:uid="{00000000-0005-0000-0000-00006B6F0000}"/>
    <cellStyle name="Note 2 3 2 10 2 3" xfId="8133" xr:uid="{00000000-0005-0000-0000-00006C6F0000}"/>
    <cellStyle name="Note 2 3 2 10 2 3 2" xfId="15108" xr:uid="{00000000-0005-0000-0000-00006D6F0000}"/>
    <cellStyle name="Note 2 3 2 10 2 3 2 2" xfId="27863" xr:uid="{00000000-0005-0000-0000-00006E6F0000}"/>
    <cellStyle name="Note 2 3 2 10 2 3 2 3" xfId="27862" xr:uid="{00000000-0005-0000-0000-00006F6F0000}"/>
    <cellStyle name="Note 2 3 2 10 2 3 2 4" xfId="54613" xr:uid="{00000000-0005-0000-0000-0000706F0000}"/>
    <cellStyle name="Note 2 3 2 10 2 3 3" xfId="27864" xr:uid="{00000000-0005-0000-0000-0000716F0000}"/>
    <cellStyle name="Note 2 3 2 10 2 3 4" xfId="27861" xr:uid="{00000000-0005-0000-0000-0000726F0000}"/>
    <cellStyle name="Note 2 3 2 10 2 3 5" xfId="47645" xr:uid="{00000000-0005-0000-0000-0000736F0000}"/>
    <cellStyle name="Note 2 3 2 10 2 3 6" xfId="60209" xr:uid="{00000000-0005-0000-0000-0000746F0000}"/>
    <cellStyle name="Note 2 3 2 10 2 4" xfId="10753" xr:uid="{00000000-0005-0000-0000-0000756F0000}"/>
    <cellStyle name="Note 2 3 2 10 2 4 2" xfId="27866" xr:uid="{00000000-0005-0000-0000-0000766F0000}"/>
    <cellStyle name="Note 2 3 2 10 2 4 3" xfId="27865" xr:uid="{00000000-0005-0000-0000-0000776F0000}"/>
    <cellStyle name="Note 2 3 2 10 2 4 4" xfId="50258" xr:uid="{00000000-0005-0000-0000-0000786F0000}"/>
    <cellStyle name="Note 2 3 2 10 2 5" xfId="27856" xr:uid="{00000000-0005-0000-0000-0000796F0000}"/>
    <cellStyle name="Note 2 3 2 10 2 6" xfId="18740" xr:uid="{00000000-0005-0000-0000-00007A6F0000}"/>
    <cellStyle name="Note 2 3 2 10 3" xfId="4643" xr:uid="{00000000-0005-0000-0000-00007B6F0000}"/>
    <cellStyle name="Note 2 3 2 10 3 2" xfId="7259" xr:uid="{00000000-0005-0000-0000-00007C6F0000}"/>
    <cellStyle name="Note 2 3 2 10 3 2 2" xfId="14237" xr:uid="{00000000-0005-0000-0000-00007D6F0000}"/>
    <cellStyle name="Note 2 3 2 10 3 2 2 2" xfId="27870" xr:uid="{00000000-0005-0000-0000-00007E6F0000}"/>
    <cellStyle name="Note 2 3 2 10 3 2 2 3" xfId="27869" xr:uid="{00000000-0005-0000-0000-00007F6F0000}"/>
    <cellStyle name="Note 2 3 2 10 3 2 2 4" xfId="53742" xr:uid="{00000000-0005-0000-0000-0000806F0000}"/>
    <cellStyle name="Note 2 3 2 10 3 2 3" xfId="27871" xr:uid="{00000000-0005-0000-0000-0000816F0000}"/>
    <cellStyle name="Note 2 3 2 10 3 2 4" xfId="27868" xr:uid="{00000000-0005-0000-0000-0000826F0000}"/>
    <cellStyle name="Note 2 3 2 10 3 2 5" xfId="46774" xr:uid="{00000000-0005-0000-0000-0000836F0000}"/>
    <cellStyle name="Note 2 3 2 10 3 2 6" xfId="59338" xr:uid="{00000000-0005-0000-0000-0000846F0000}"/>
    <cellStyle name="Note 2 3 2 10 3 3" xfId="9010" xr:uid="{00000000-0005-0000-0000-0000856F0000}"/>
    <cellStyle name="Note 2 3 2 10 3 3 2" xfId="15979" xr:uid="{00000000-0005-0000-0000-0000866F0000}"/>
    <cellStyle name="Note 2 3 2 10 3 3 2 2" xfId="27874" xr:uid="{00000000-0005-0000-0000-0000876F0000}"/>
    <cellStyle name="Note 2 3 2 10 3 3 2 3" xfId="27873" xr:uid="{00000000-0005-0000-0000-0000886F0000}"/>
    <cellStyle name="Note 2 3 2 10 3 3 2 4" xfId="55484" xr:uid="{00000000-0005-0000-0000-0000896F0000}"/>
    <cellStyle name="Note 2 3 2 10 3 3 3" xfId="27875" xr:uid="{00000000-0005-0000-0000-00008A6F0000}"/>
    <cellStyle name="Note 2 3 2 10 3 3 4" xfId="27872" xr:uid="{00000000-0005-0000-0000-00008B6F0000}"/>
    <cellStyle name="Note 2 3 2 10 3 3 5" xfId="48516" xr:uid="{00000000-0005-0000-0000-00008C6F0000}"/>
    <cellStyle name="Note 2 3 2 10 3 3 6" xfId="61080" xr:uid="{00000000-0005-0000-0000-00008D6F0000}"/>
    <cellStyle name="Note 2 3 2 10 3 4" xfId="11624" xr:uid="{00000000-0005-0000-0000-00008E6F0000}"/>
    <cellStyle name="Note 2 3 2 10 3 4 2" xfId="27877" xr:uid="{00000000-0005-0000-0000-00008F6F0000}"/>
    <cellStyle name="Note 2 3 2 10 3 4 3" xfId="27876" xr:uid="{00000000-0005-0000-0000-0000906F0000}"/>
    <cellStyle name="Note 2 3 2 10 3 4 4" xfId="51129" xr:uid="{00000000-0005-0000-0000-0000916F0000}"/>
    <cellStyle name="Note 2 3 2 10 3 5" xfId="27878" xr:uid="{00000000-0005-0000-0000-0000926F0000}"/>
    <cellStyle name="Note 2 3 2 10 3 6" xfId="27867" xr:uid="{00000000-0005-0000-0000-0000936F0000}"/>
    <cellStyle name="Note 2 3 2 10 3 7" xfId="44161" xr:uid="{00000000-0005-0000-0000-0000946F0000}"/>
    <cellStyle name="Note 2 3 2 10 3 8" xfId="56725" xr:uid="{00000000-0005-0000-0000-0000956F0000}"/>
    <cellStyle name="Note 2 3 2 10 4" xfId="5514" xr:uid="{00000000-0005-0000-0000-0000966F0000}"/>
    <cellStyle name="Note 2 3 2 10 4 2" xfId="12495" xr:uid="{00000000-0005-0000-0000-0000976F0000}"/>
    <cellStyle name="Note 2 3 2 10 4 2 2" xfId="27881" xr:uid="{00000000-0005-0000-0000-0000986F0000}"/>
    <cellStyle name="Note 2 3 2 10 4 2 3" xfId="27880" xr:uid="{00000000-0005-0000-0000-0000996F0000}"/>
    <cellStyle name="Note 2 3 2 10 4 2 4" xfId="52000" xr:uid="{00000000-0005-0000-0000-00009A6F0000}"/>
    <cellStyle name="Note 2 3 2 10 4 3" xfId="27882" xr:uid="{00000000-0005-0000-0000-00009B6F0000}"/>
    <cellStyle name="Note 2 3 2 10 4 4" xfId="27879" xr:uid="{00000000-0005-0000-0000-00009C6F0000}"/>
    <cellStyle name="Note 2 3 2 10 4 5" xfId="45032" xr:uid="{00000000-0005-0000-0000-00009D6F0000}"/>
    <cellStyle name="Note 2 3 2 10 4 6" xfId="57596" xr:uid="{00000000-0005-0000-0000-00009E6F0000}"/>
    <cellStyle name="Note 2 3 2 10 5" xfId="9881" xr:uid="{00000000-0005-0000-0000-00009F6F0000}"/>
    <cellStyle name="Note 2 3 2 10 5 2" xfId="27884" xr:uid="{00000000-0005-0000-0000-0000A06F0000}"/>
    <cellStyle name="Note 2 3 2 10 5 3" xfId="27883" xr:uid="{00000000-0005-0000-0000-0000A16F0000}"/>
    <cellStyle name="Note 2 3 2 10 5 4" xfId="49387" xr:uid="{00000000-0005-0000-0000-0000A26F0000}"/>
    <cellStyle name="Note 2 3 2 10 6" xfId="27855" xr:uid="{00000000-0005-0000-0000-0000A36F0000}"/>
    <cellStyle name="Note 2 3 2 10 7" xfId="16994" xr:uid="{00000000-0005-0000-0000-0000A46F0000}"/>
    <cellStyle name="Note 2 3 2 11" xfId="3765" xr:uid="{00000000-0005-0000-0000-0000A56F0000}"/>
    <cellStyle name="Note 2 3 2 11 2" xfId="6387" xr:uid="{00000000-0005-0000-0000-0000A66F0000}"/>
    <cellStyle name="Note 2 3 2 11 2 2" xfId="13365" xr:uid="{00000000-0005-0000-0000-0000A76F0000}"/>
    <cellStyle name="Note 2 3 2 11 2 2 2" xfId="27888" xr:uid="{00000000-0005-0000-0000-0000A86F0000}"/>
    <cellStyle name="Note 2 3 2 11 2 2 3" xfId="27887" xr:uid="{00000000-0005-0000-0000-0000A96F0000}"/>
    <cellStyle name="Note 2 3 2 11 2 2 4" xfId="52870" xr:uid="{00000000-0005-0000-0000-0000AA6F0000}"/>
    <cellStyle name="Note 2 3 2 11 2 3" xfId="27889" xr:uid="{00000000-0005-0000-0000-0000AB6F0000}"/>
    <cellStyle name="Note 2 3 2 11 2 4" xfId="27886" xr:uid="{00000000-0005-0000-0000-0000AC6F0000}"/>
    <cellStyle name="Note 2 3 2 11 2 5" xfId="45902" xr:uid="{00000000-0005-0000-0000-0000AD6F0000}"/>
    <cellStyle name="Note 2 3 2 11 2 6" xfId="58466" xr:uid="{00000000-0005-0000-0000-0000AE6F0000}"/>
    <cellStyle name="Note 2 3 2 11 3" xfId="8132" xr:uid="{00000000-0005-0000-0000-0000AF6F0000}"/>
    <cellStyle name="Note 2 3 2 11 3 2" xfId="15107" xr:uid="{00000000-0005-0000-0000-0000B06F0000}"/>
    <cellStyle name="Note 2 3 2 11 3 2 2" xfId="27892" xr:uid="{00000000-0005-0000-0000-0000B16F0000}"/>
    <cellStyle name="Note 2 3 2 11 3 2 3" xfId="27891" xr:uid="{00000000-0005-0000-0000-0000B26F0000}"/>
    <cellStyle name="Note 2 3 2 11 3 2 4" xfId="54612" xr:uid="{00000000-0005-0000-0000-0000B36F0000}"/>
    <cellStyle name="Note 2 3 2 11 3 3" xfId="27893" xr:uid="{00000000-0005-0000-0000-0000B46F0000}"/>
    <cellStyle name="Note 2 3 2 11 3 4" xfId="27890" xr:uid="{00000000-0005-0000-0000-0000B56F0000}"/>
    <cellStyle name="Note 2 3 2 11 3 5" xfId="47644" xr:uid="{00000000-0005-0000-0000-0000B66F0000}"/>
    <cellStyle name="Note 2 3 2 11 3 6" xfId="60208" xr:uid="{00000000-0005-0000-0000-0000B76F0000}"/>
    <cellStyle name="Note 2 3 2 11 4" xfId="10752" xr:uid="{00000000-0005-0000-0000-0000B86F0000}"/>
    <cellStyle name="Note 2 3 2 11 4 2" xfId="27895" xr:uid="{00000000-0005-0000-0000-0000B96F0000}"/>
    <cellStyle name="Note 2 3 2 11 4 3" xfId="27894" xr:uid="{00000000-0005-0000-0000-0000BA6F0000}"/>
    <cellStyle name="Note 2 3 2 11 4 4" xfId="50257" xr:uid="{00000000-0005-0000-0000-0000BB6F0000}"/>
    <cellStyle name="Note 2 3 2 11 5" xfId="27885" xr:uid="{00000000-0005-0000-0000-0000BC6F0000}"/>
    <cellStyle name="Note 2 3 2 11 6" xfId="18739" xr:uid="{00000000-0005-0000-0000-0000BD6F0000}"/>
    <cellStyle name="Note 2 3 2 12" xfId="4642" xr:uid="{00000000-0005-0000-0000-0000BE6F0000}"/>
    <cellStyle name="Note 2 3 2 12 2" xfId="7258" xr:uid="{00000000-0005-0000-0000-0000BF6F0000}"/>
    <cellStyle name="Note 2 3 2 12 2 2" xfId="14236" xr:uid="{00000000-0005-0000-0000-0000C06F0000}"/>
    <cellStyle name="Note 2 3 2 12 2 2 2" xfId="27899" xr:uid="{00000000-0005-0000-0000-0000C16F0000}"/>
    <cellStyle name="Note 2 3 2 12 2 2 3" xfId="27898" xr:uid="{00000000-0005-0000-0000-0000C26F0000}"/>
    <cellStyle name="Note 2 3 2 12 2 2 4" xfId="53741" xr:uid="{00000000-0005-0000-0000-0000C36F0000}"/>
    <cellStyle name="Note 2 3 2 12 2 3" xfId="27900" xr:uid="{00000000-0005-0000-0000-0000C46F0000}"/>
    <cellStyle name="Note 2 3 2 12 2 4" xfId="27897" xr:uid="{00000000-0005-0000-0000-0000C56F0000}"/>
    <cellStyle name="Note 2 3 2 12 2 5" xfId="46773" xr:uid="{00000000-0005-0000-0000-0000C66F0000}"/>
    <cellStyle name="Note 2 3 2 12 2 6" xfId="59337" xr:uid="{00000000-0005-0000-0000-0000C76F0000}"/>
    <cellStyle name="Note 2 3 2 12 3" xfId="9009" xr:uid="{00000000-0005-0000-0000-0000C86F0000}"/>
    <cellStyle name="Note 2 3 2 12 3 2" xfId="15978" xr:uid="{00000000-0005-0000-0000-0000C96F0000}"/>
    <cellStyle name="Note 2 3 2 12 3 2 2" xfId="27903" xr:uid="{00000000-0005-0000-0000-0000CA6F0000}"/>
    <cellStyle name="Note 2 3 2 12 3 2 3" xfId="27902" xr:uid="{00000000-0005-0000-0000-0000CB6F0000}"/>
    <cellStyle name="Note 2 3 2 12 3 2 4" xfId="55483" xr:uid="{00000000-0005-0000-0000-0000CC6F0000}"/>
    <cellStyle name="Note 2 3 2 12 3 3" xfId="27904" xr:uid="{00000000-0005-0000-0000-0000CD6F0000}"/>
    <cellStyle name="Note 2 3 2 12 3 4" xfId="27901" xr:uid="{00000000-0005-0000-0000-0000CE6F0000}"/>
    <cellStyle name="Note 2 3 2 12 3 5" xfId="48515" xr:uid="{00000000-0005-0000-0000-0000CF6F0000}"/>
    <cellStyle name="Note 2 3 2 12 3 6" xfId="61079" xr:uid="{00000000-0005-0000-0000-0000D06F0000}"/>
    <cellStyle name="Note 2 3 2 12 4" xfId="11623" xr:uid="{00000000-0005-0000-0000-0000D16F0000}"/>
    <cellStyle name="Note 2 3 2 12 4 2" xfId="27906" xr:uid="{00000000-0005-0000-0000-0000D26F0000}"/>
    <cellStyle name="Note 2 3 2 12 4 3" xfId="27905" xr:uid="{00000000-0005-0000-0000-0000D36F0000}"/>
    <cellStyle name="Note 2 3 2 12 4 4" xfId="51128" xr:uid="{00000000-0005-0000-0000-0000D46F0000}"/>
    <cellStyle name="Note 2 3 2 12 5" xfId="27907" xr:uid="{00000000-0005-0000-0000-0000D56F0000}"/>
    <cellStyle name="Note 2 3 2 12 6" xfId="27896" xr:uid="{00000000-0005-0000-0000-0000D66F0000}"/>
    <cellStyle name="Note 2 3 2 12 7" xfId="44160" xr:uid="{00000000-0005-0000-0000-0000D76F0000}"/>
    <cellStyle name="Note 2 3 2 12 8" xfId="56724" xr:uid="{00000000-0005-0000-0000-0000D86F0000}"/>
    <cellStyle name="Note 2 3 2 13" xfId="5513" xr:uid="{00000000-0005-0000-0000-0000D96F0000}"/>
    <cellStyle name="Note 2 3 2 13 2" xfId="12494" xr:uid="{00000000-0005-0000-0000-0000DA6F0000}"/>
    <cellStyle name="Note 2 3 2 13 2 2" xfId="27910" xr:uid="{00000000-0005-0000-0000-0000DB6F0000}"/>
    <cellStyle name="Note 2 3 2 13 2 3" xfId="27909" xr:uid="{00000000-0005-0000-0000-0000DC6F0000}"/>
    <cellStyle name="Note 2 3 2 13 2 4" xfId="51999" xr:uid="{00000000-0005-0000-0000-0000DD6F0000}"/>
    <cellStyle name="Note 2 3 2 13 3" xfId="27911" xr:uid="{00000000-0005-0000-0000-0000DE6F0000}"/>
    <cellStyle name="Note 2 3 2 13 4" xfId="27908" xr:uid="{00000000-0005-0000-0000-0000DF6F0000}"/>
    <cellStyle name="Note 2 3 2 13 5" xfId="45031" xr:uid="{00000000-0005-0000-0000-0000E06F0000}"/>
    <cellStyle name="Note 2 3 2 13 6" xfId="57595" xr:uid="{00000000-0005-0000-0000-0000E16F0000}"/>
    <cellStyle name="Note 2 3 2 14" xfId="9880" xr:uid="{00000000-0005-0000-0000-0000E26F0000}"/>
    <cellStyle name="Note 2 3 2 14 2" xfId="27913" xr:uid="{00000000-0005-0000-0000-0000E36F0000}"/>
    <cellStyle name="Note 2 3 2 14 3" xfId="27912" xr:uid="{00000000-0005-0000-0000-0000E46F0000}"/>
    <cellStyle name="Note 2 3 2 14 4" xfId="49386" xr:uid="{00000000-0005-0000-0000-0000E56F0000}"/>
    <cellStyle name="Note 2 3 2 15" xfId="27854" xr:uid="{00000000-0005-0000-0000-0000E66F0000}"/>
    <cellStyle name="Note 2 3 2 16" xfId="16991" xr:uid="{00000000-0005-0000-0000-0000E76F0000}"/>
    <cellStyle name="Note 2 3 2 2" xfId="2661" xr:uid="{00000000-0005-0000-0000-0000E86F0000}"/>
    <cellStyle name="Note 2 3 2 2 2" xfId="2662" xr:uid="{00000000-0005-0000-0000-0000E96F0000}"/>
    <cellStyle name="Note 2 3 2 2 2 2" xfId="3768" xr:uid="{00000000-0005-0000-0000-0000EA6F0000}"/>
    <cellStyle name="Note 2 3 2 2 2 2 2" xfId="6390" xr:uid="{00000000-0005-0000-0000-0000EB6F0000}"/>
    <cellStyle name="Note 2 3 2 2 2 2 2 2" xfId="13368" xr:uid="{00000000-0005-0000-0000-0000EC6F0000}"/>
    <cellStyle name="Note 2 3 2 2 2 2 2 2 2" xfId="27919" xr:uid="{00000000-0005-0000-0000-0000ED6F0000}"/>
    <cellStyle name="Note 2 3 2 2 2 2 2 2 3" xfId="27918" xr:uid="{00000000-0005-0000-0000-0000EE6F0000}"/>
    <cellStyle name="Note 2 3 2 2 2 2 2 2 4" xfId="52873" xr:uid="{00000000-0005-0000-0000-0000EF6F0000}"/>
    <cellStyle name="Note 2 3 2 2 2 2 2 3" xfId="27920" xr:uid="{00000000-0005-0000-0000-0000F06F0000}"/>
    <cellStyle name="Note 2 3 2 2 2 2 2 4" xfId="27917" xr:uid="{00000000-0005-0000-0000-0000F16F0000}"/>
    <cellStyle name="Note 2 3 2 2 2 2 2 5" xfId="45905" xr:uid="{00000000-0005-0000-0000-0000F26F0000}"/>
    <cellStyle name="Note 2 3 2 2 2 2 2 6" xfId="58469" xr:uid="{00000000-0005-0000-0000-0000F36F0000}"/>
    <cellStyle name="Note 2 3 2 2 2 2 3" xfId="8135" xr:uid="{00000000-0005-0000-0000-0000F46F0000}"/>
    <cellStyle name="Note 2 3 2 2 2 2 3 2" xfId="15110" xr:uid="{00000000-0005-0000-0000-0000F56F0000}"/>
    <cellStyle name="Note 2 3 2 2 2 2 3 2 2" xfId="27923" xr:uid="{00000000-0005-0000-0000-0000F66F0000}"/>
    <cellStyle name="Note 2 3 2 2 2 2 3 2 3" xfId="27922" xr:uid="{00000000-0005-0000-0000-0000F76F0000}"/>
    <cellStyle name="Note 2 3 2 2 2 2 3 2 4" xfId="54615" xr:uid="{00000000-0005-0000-0000-0000F86F0000}"/>
    <cellStyle name="Note 2 3 2 2 2 2 3 3" xfId="27924" xr:uid="{00000000-0005-0000-0000-0000F96F0000}"/>
    <cellStyle name="Note 2 3 2 2 2 2 3 4" xfId="27921" xr:uid="{00000000-0005-0000-0000-0000FA6F0000}"/>
    <cellStyle name="Note 2 3 2 2 2 2 3 5" xfId="47647" xr:uid="{00000000-0005-0000-0000-0000FB6F0000}"/>
    <cellStyle name="Note 2 3 2 2 2 2 3 6" xfId="60211" xr:uid="{00000000-0005-0000-0000-0000FC6F0000}"/>
    <cellStyle name="Note 2 3 2 2 2 2 4" xfId="10755" xr:uid="{00000000-0005-0000-0000-0000FD6F0000}"/>
    <cellStyle name="Note 2 3 2 2 2 2 4 2" xfId="27926" xr:uid="{00000000-0005-0000-0000-0000FE6F0000}"/>
    <cellStyle name="Note 2 3 2 2 2 2 4 3" xfId="27925" xr:uid="{00000000-0005-0000-0000-0000FF6F0000}"/>
    <cellStyle name="Note 2 3 2 2 2 2 4 4" xfId="50260" xr:uid="{00000000-0005-0000-0000-000000700000}"/>
    <cellStyle name="Note 2 3 2 2 2 2 5" xfId="27916" xr:uid="{00000000-0005-0000-0000-000001700000}"/>
    <cellStyle name="Note 2 3 2 2 2 2 6" xfId="18742" xr:uid="{00000000-0005-0000-0000-000002700000}"/>
    <cellStyle name="Note 2 3 2 2 2 3" xfId="4645" xr:uid="{00000000-0005-0000-0000-000003700000}"/>
    <cellStyle name="Note 2 3 2 2 2 3 2" xfId="7261" xr:uid="{00000000-0005-0000-0000-000004700000}"/>
    <cellStyle name="Note 2 3 2 2 2 3 2 2" xfId="14239" xr:uid="{00000000-0005-0000-0000-000005700000}"/>
    <cellStyle name="Note 2 3 2 2 2 3 2 2 2" xfId="27930" xr:uid="{00000000-0005-0000-0000-000006700000}"/>
    <cellStyle name="Note 2 3 2 2 2 3 2 2 3" xfId="27929" xr:uid="{00000000-0005-0000-0000-000007700000}"/>
    <cellStyle name="Note 2 3 2 2 2 3 2 2 4" xfId="53744" xr:uid="{00000000-0005-0000-0000-000008700000}"/>
    <cellStyle name="Note 2 3 2 2 2 3 2 3" xfId="27931" xr:uid="{00000000-0005-0000-0000-000009700000}"/>
    <cellStyle name="Note 2 3 2 2 2 3 2 4" xfId="27928" xr:uid="{00000000-0005-0000-0000-00000A700000}"/>
    <cellStyle name="Note 2 3 2 2 2 3 2 5" xfId="46776" xr:uid="{00000000-0005-0000-0000-00000B700000}"/>
    <cellStyle name="Note 2 3 2 2 2 3 2 6" xfId="59340" xr:uid="{00000000-0005-0000-0000-00000C700000}"/>
    <cellStyle name="Note 2 3 2 2 2 3 3" xfId="9012" xr:uid="{00000000-0005-0000-0000-00000D700000}"/>
    <cellStyle name="Note 2 3 2 2 2 3 3 2" xfId="15981" xr:uid="{00000000-0005-0000-0000-00000E700000}"/>
    <cellStyle name="Note 2 3 2 2 2 3 3 2 2" xfId="27934" xr:uid="{00000000-0005-0000-0000-00000F700000}"/>
    <cellStyle name="Note 2 3 2 2 2 3 3 2 3" xfId="27933" xr:uid="{00000000-0005-0000-0000-000010700000}"/>
    <cellStyle name="Note 2 3 2 2 2 3 3 2 4" xfId="55486" xr:uid="{00000000-0005-0000-0000-000011700000}"/>
    <cellStyle name="Note 2 3 2 2 2 3 3 3" xfId="27935" xr:uid="{00000000-0005-0000-0000-000012700000}"/>
    <cellStyle name="Note 2 3 2 2 2 3 3 4" xfId="27932" xr:uid="{00000000-0005-0000-0000-000013700000}"/>
    <cellStyle name="Note 2 3 2 2 2 3 3 5" xfId="48518" xr:uid="{00000000-0005-0000-0000-000014700000}"/>
    <cellStyle name="Note 2 3 2 2 2 3 3 6" xfId="61082" xr:uid="{00000000-0005-0000-0000-000015700000}"/>
    <cellStyle name="Note 2 3 2 2 2 3 4" xfId="11626" xr:uid="{00000000-0005-0000-0000-000016700000}"/>
    <cellStyle name="Note 2 3 2 2 2 3 4 2" xfId="27937" xr:uid="{00000000-0005-0000-0000-000017700000}"/>
    <cellStyle name="Note 2 3 2 2 2 3 4 3" xfId="27936" xr:uid="{00000000-0005-0000-0000-000018700000}"/>
    <cellStyle name="Note 2 3 2 2 2 3 4 4" xfId="51131" xr:uid="{00000000-0005-0000-0000-000019700000}"/>
    <cellStyle name="Note 2 3 2 2 2 3 5" xfId="27938" xr:uid="{00000000-0005-0000-0000-00001A700000}"/>
    <cellStyle name="Note 2 3 2 2 2 3 6" xfId="27927" xr:uid="{00000000-0005-0000-0000-00001B700000}"/>
    <cellStyle name="Note 2 3 2 2 2 3 7" xfId="44163" xr:uid="{00000000-0005-0000-0000-00001C700000}"/>
    <cellStyle name="Note 2 3 2 2 2 3 8" xfId="56727" xr:uid="{00000000-0005-0000-0000-00001D700000}"/>
    <cellStyle name="Note 2 3 2 2 2 4" xfId="5516" xr:uid="{00000000-0005-0000-0000-00001E700000}"/>
    <cellStyle name="Note 2 3 2 2 2 4 2" xfId="12497" xr:uid="{00000000-0005-0000-0000-00001F700000}"/>
    <cellStyle name="Note 2 3 2 2 2 4 2 2" xfId="27941" xr:uid="{00000000-0005-0000-0000-000020700000}"/>
    <cellStyle name="Note 2 3 2 2 2 4 2 3" xfId="27940" xr:uid="{00000000-0005-0000-0000-000021700000}"/>
    <cellStyle name="Note 2 3 2 2 2 4 2 4" xfId="52002" xr:uid="{00000000-0005-0000-0000-000022700000}"/>
    <cellStyle name="Note 2 3 2 2 2 4 3" xfId="27942" xr:uid="{00000000-0005-0000-0000-000023700000}"/>
    <cellStyle name="Note 2 3 2 2 2 4 4" xfId="27939" xr:uid="{00000000-0005-0000-0000-000024700000}"/>
    <cellStyle name="Note 2 3 2 2 2 4 5" xfId="45034" xr:uid="{00000000-0005-0000-0000-000025700000}"/>
    <cellStyle name="Note 2 3 2 2 2 4 6" xfId="57598" xr:uid="{00000000-0005-0000-0000-000026700000}"/>
    <cellStyle name="Note 2 3 2 2 2 5" xfId="9883" xr:uid="{00000000-0005-0000-0000-000027700000}"/>
    <cellStyle name="Note 2 3 2 2 2 5 2" xfId="27944" xr:uid="{00000000-0005-0000-0000-000028700000}"/>
    <cellStyle name="Note 2 3 2 2 2 5 3" xfId="27943" xr:uid="{00000000-0005-0000-0000-000029700000}"/>
    <cellStyle name="Note 2 3 2 2 2 5 4" xfId="49389" xr:uid="{00000000-0005-0000-0000-00002A700000}"/>
    <cellStyle name="Note 2 3 2 2 2 6" xfId="27915" xr:uid="{00000000-0005-0000-0000-00002B700000}"/>
    <cellStyle name="Note 2 3 2 2 2 7" xfId="16997" xr:uid="{00000000-0005-0000-0000-00002C700000}"/>
    <cellStyle name="Note 2 3 2 2 3" xfId="3767" xr:uid="{00000000-0005-0000-0000-00002D700000}"/>
    <cellStyle name="Note 2 3 2 2 3 2" xfId="6389" xr:uid="{00000000-0005-0000-0000-00002E700000}"/>
    <cellStyle name="Note 2 3 2 2 3 2 2" xfId="13367" xr:uid="{00000000-0005-0000-0000-00002F700000}"/>
    <cellStyle name="Note 2 3 2 2 3 2 2 2" xfId="27948" xr:uid="{00000000-0005-0000-0000-000030700000}"/>
    <cellStyle name="Note 2 3 2 2 3 2 2 3" xfId="27947" xr:uid="{00000000-0005-0000-0000-000031700000}"/>
    <cellStyle name="Note 2 3 2 2 3 2 2 4" xfId="52872" xr:uid="{00000000-0005-0000-0000-000032700000}"/>
    <cellStyle name="Note 2 3 2 2 3 2 3" xfId="27949" xr:uid="{00000000-0005-0000-0000-000033700000}"/>
    <cellStyle name="Note 2 3 2 2 3 2 4" xfId="27946" xr:uid="{00000000-0005-0000-0000-000034700000}"/>
    <cellStyle name="Note 2 3 2 2 3 2 5" xfId="45904" xr:uid="{00000000-0005-0000-0000-000035700000}"/>
    <cellStyle name="Note 2 3 2 2 3 2 6" xfId="58468" xr:uid="{00000000-0005-0000-0000-000036700000}"/>
    <cellStyle name="Note 2 3 2 2 3 3" xfId="8134" xr:uid="{00000000-0005-0000-0000-000037700000}"/>
    <cellStyle name="Note 2 3 2 2 3 3 2" xfId="15109" xr:uid="{00000000-0005-0000-0000-000038700000}"/>
    <cellStyle name="Note 2 3 2 2 3 3 2 2" xfId="27952" xr:uid="{00000000-0005-0000-0000-000039700000}"/>
    <cellStyle name="Note 2 3 2 2 3 3 2 3" xfId="27951" xr:uid="{00000000-0005-0000-0000-00003A700000}"/>
    <cellStyle name="Note 2 3 2 2 3 3 2 4" xfId="54614" xr:uid="{00000000-0005-0000-0000-00003B700000}"/>
    <cellStyle name="Note 2 3 2 2 3 3 3" xfId="27953" xr:uid="{00000000-0005-0000-0000-00003C700000}"/>
    <cellStyle name="Note 2 3 2 2 3 3 4" xfId="27950" xr:uid="{00000000-0005-0000-0000-00003D700000}"/>
    <cellStyle name="Note 2 3 2 2 3 3 5" xfId="47646" xr:uid="{00000000-0005-0000-0000-00003E700000}"/>
    <cellStyle name="Note 2 3 2 2 3 3 6" xfId="60210" xr:uid="{00000000-0005-0000-0000-00003F700000}"/>
    <cellStyle name="Note 2 3 2 2 3 4" xfId="10754" xr:uid="{00000000-0005-0000-0000-000040700000}"/>
    <cellStyle name="Note 2 3 2 2 3 4 2" xfId="27955" xr:uid="{00000000-0005-0000-0000-000041700000}"/>
    <cellStyle name="Note 2 3 2 2 3 4 3" xfId="27954" xr:uid="{00000000-0005-0000-0000-000042700000}"/>
    <cellStyle name="Note 2 3 2 2 3 4 4" xfId="50259" xr:uid="{00000000-0005-0000-0000-000043700000}"/>
    <cellStyle name="Note 2 3 2 2 3 5" xfId="27945" xr:uid="{00000000-0005-0000-0000-000044700000}"/>
    <cellStyle name="Note 2 3 2 2 3 6" xfId="18741" xr:uid="{00000000-0005-0000-0000-000045700000}"/>
    <cellStyle name="Note 2 3 2 2 4" xfId="4644" xr:uid="{00000000-0005-0000-0000-000046700000}"/>
    <cellStyle name="Note 2 3 2 2 4 2" xfId="7260" xr:uid="{00000000-0005-0000-0000-000047700000}"/>
    <cellStyle name="Note 2 3 2 2 4 2 2" xfId="14238" xr:uid="{00000000-0005-0000-0000-000048700000}"/>
    <cellStyle name="Note 2 3 2 2 4 2 2 2" xfId="27959" xr:uid="{00000000-0005-0000-0000-000049700000}"/>
    <cellStyle name="Note 2 3 2 2 4 2 2 3" xfId="27958" xr:uid="{00000000-0005-0000-0000-00004A700000}"/>
    <cellStyle name="Note 2 3 2 2 4 2 2 4" xfId="53743" xr:uid="{00000000-0005-0000-0000-00004B700000}"/>
    <cellStyle name="Note 2 3 2 2 4 2 3" xfId="27960" xr:uid="{00000000-0005-0000-0000-00004C700000}"/>
    <cellStyle name="Note 2 3 2 2 4 2 4" xfId="27957" xr:uid="{00000000-0005-0000-0000-00004D700000}"/>
    <cellStyle name="Note 2 3 2 2 4 2 5" xfId="46775" xr:uid="{00000000-0005-0000-0000-00004E700000}"/>
    <cellStyle name="Note 2 3 2 2 4 2 6" xfId="59339" xr:uid="{00000000-0005-0000-0000-00004F700000}"/>
    <cellStyle name="Note 2 3 2 2 4 3" xfId="9011" xr:uid="{00000000-0005-0000-0000-000050700000}"/>
    <cellStyle name="Note 2 3 2 2 4 3 2" xfId="15980" xr:uid="{00000000-0005-0000-0000-000051700000}"/>
    <cellStyle name="Note 2 3 2 2 4 3 2 2" xfId="27963" xr:uid="{00000000-0005-0000-0000-000052700000}"/>
    <cellStyle name="Note 2 3 2 2 4 3 2 3" xfId="27962" xr:uid="{00000000-0005-0000-0000-000053700000}"/>
    <cellStyle name="Note 2 3 2 2 4 3 2 4" xfId="55485" xr:uid="{00000000-0005-0000-0000-000054700000}"/>
    <cellStyle name="Note 2 3 2 2 4 3 3" xfId="27964" xr:uid="{00000000-0005-0000-0000-000055700000}"/>
    <cellStyle name="Note 2 3 2 2 4 3 4" xfId="27961" xr:uid="{00000000-0005-0000-0000-000056700000}"/>
    <cellStyle name="Note 2 3 2 2 4 3 5" xfId="48517" xr:uid="{00000000-0005-0000-0000-000057700000}"/>
    <cellStyle name="Note 2 3 2 2 4 3 6" xfId="61081" xr:uid="{00000000-0005-0000-0000-000058700000}"/>
    <cellStyle name="Note 2 3 2 2 4 4" xfId="11625" xr:uid="{00000000-0005-0000-0000-000059700000}"/>
    <cellStyle name="Note 2 3 2 2 4 4 2" xfId="27966" xr:uid="{00000000-0005-0000-0000-00005A700000}"/>
    <cellStyle name="Note 2 3 2 2 4 4 3" xfId="27965" xr:uid="{00000000-0005-0000-0000-00005B700000}"/>
    <cellStyle name="Note 2 3 2 2 4 4 4" xfId="51130" xr:uid="{00000000-0005-0000-0000-00005C700000}"/>
    <cellStyle name="Note 2 3 2 2 4 5" xfId="27967" xr:uid="{00000000-0005-0000-0000-00005D700000}"/>
    <cellStyle name="Note 2 3 2 2 4 6" xfId="27956" xr:uid="{00000000-0005-0000-0000-00005E700000}"/>
    <cellStyle name="Note 2 3 2 2 4 7" xfId="44162" xr:uid="{00000000-0005-0000-0000-00005F700000}"/>
    <cellStyle name="Note 2 3 2 2 4 8" xfId="56726" xr:uid="{00000000-0005-0000-0000-000060700000}"/>
    <cellStyle name="Note 2 3 2 2 5" xfId="5515" xr:uid="{00000000-0005-0000-0000-000061700000}"/>
    <cellStyle name="Note 2 3 2 2 5 2" xfId="12496" xr:uid="{00000000-0005-0000-0000-000062700000}"/>
    <cellStyle name="Note 2 3 2 2 5 2 2" xfId="27970" xr:uid="{00000000-0005-0000-0000-000063700000}"/>
    <cellStyle name="Note 2 3 2 2 5 2 3" xfId="27969" xr:uid="{00000000-0005-0000-0000-000064700000}"/>
    <cellStyle name="Note 2 3 2 2 5 2 4" xfId="52001" xr:uid="{00000000-0005-0000-0000-000065700000}"/>
    <cellStyle name="Note 2 3 2 2 5 3" xfId="27971" xr:uid="{00000000-0005-0000-0000-000066700000}"/>
    <cellStyle name="Note 2 3 2 2 5 4" xfId="27968" xr:uid="{00000000-0005-0000-0000-000067700000}"/>
    <cellStyle name="Note 2 3 2 2 5 5" xfId="45033" xr:uid="{00000000-0005-0000-0000-000068700000}"/>
    <cellStyle name="Note 2 3 2 2 5 6" xfId="57597" xr:uid="{00000000-0005-0000-0000-000069700000}"/>
    <cellStyle name="Note 2 3 2 2 6" xfId="9882" xr:uid="{00000000-0005-0000-0000-00006A700000}"/>
    <cellStyle name="Note 2 3 2 2 6 2" xfId="27973" xr:uid="{00000000-0005-0000-0000-00006B700000}"/>
    <cellStyle name="Note 2 3 2 2 6 3" xfId="27972" xr:uid="{00000000-0005-0000-0000-00006C700000}"/>
    <cellStyle name="Note 2 3 2 2 6 4" xfId="49388" xr:uid="{00000000-0005-0000-0000-00006D700000}"/>
    <cellStyle name="Note 2 3 2 2 7" xfId="27914" xr:uid="{00000000-0005-0000-0000-00006E700000}"/>
    <cellStyle name="Note 2 3 2 2 8" xfId="16996" xr:uid="{00000000-0005-0000-0000-00006F700000}"/>
    <cellStyle name="Note 2 3 2 3" xfId="2663" xr:uid="{00000000-0005-0000-0000-000070700000}"/>
    <cellStyle name="Note 2 3 2 3 2" xfId="2664" xr:uid="{00000000-0005-0000-0000-000071700000}"/>
    <cellStyle name="Note 2 3 2 3 2 2" xfId="3770" xr:uid="{00000000-0005-0000-0000-000072700000}"/>
    <cellStyle name="Note 2 3 2 3 2 2 2" xfId="6392" xr:uid="{00000000-0005-0000-0000-000073700000}"/>
    <cellStyle name="Note 2 3 2 3 2 2 2 2" xfId="13370" xr:uid="{00000000-0005-0000-0000-000074700000}"/>
    <cellStyle name="Note 2 3 2 3 2 2 2 2 2" xfId="27979" xr:uid="{00000000-0005-0000-0000-000075700000}"/>
    <cellStyle name="Note 2 3 2 3 2 2 2 2 3" xfId="27978" xr:uid="{00000000-0005-0000-0000-000076700000}"/>
    <cellStyle name="Note 2 3 2 3 2 2 2 2 4" xfId="52875" xr:uid="{00000000-0005-0000-0000-000077700000}"/>
    <cellStyle name="Note 2 3 2 3 2 2 2 3" xfId="27980" xr:uid="{00000000-0005-0000-0000-000078700000}"/>
    <cellStyle name="Note 2 3 2 3 2 2 2 4" xfId="27977" xr:uid="{00000000-0005-0000-0000-000079700000}"/>
    <cellStyle name="Note 2 3 2 3 2 2 2 5" xfId="45907" xr:uid="{00000000-0005-0000-0000-00007A700000}"/>
    <cellStyle name="Note 2 3 2 3 2 2 2 6" xfId="58471" xr:uid="{00000000-0005-0000-0000-00007B700000}"/>
    <cellStyle name="Note 2 3 2 3 2 2 3" xfId="8137" xr:uid="{00000000-0005-0000-0000-00007C700000}"/>
    <cellStyle name="Note 2 3 2 3 2 2 3 2" xfId="15112" xr:uid="{00000000-0005-0000-0000-00007D700000}"/>
    <cellStyle name="Note 2 3 2 3 2 2 3 2 2" xfId="27983" xr:uid="{00000000-0005-0000-0000-00007E700000}"/>
    <cellStyle name="Note 2 3 2 3 2 2 3 2 3" xfId="27982" xr:uid="{00000000-0005-0000-0000-00007F700000}"/>
    <cellStyle name="Note 2 3 2 3 2 2 3 2 4" xfId="54617" xr:uid="{00000000-0005-0000-0000-000080700000}"/>
    <cellStyle name="Note 2 3 2 3 2 2 3 3" xfId="27984" xr:uid="{00000000-0005-0000-0000-000081700000}"/>
    <cellStyle name="Note 2 3 2 3 2 2 3 4" xfId="27981" xr:uid="{00000000-0005-0000-0000-000082700000}"/>
    <cellStyle name="Note 2 3 2 3 2 2 3 5" xfId="47649" xr:uid="{00000000-0005-0000-0000-000083700000}"/>
    <cellStyle name="Note 2 3 2 3 2 2 3 6" xfId="60213" xr:uid="{00000000-0005-0000-0000-000084700000}"/>
    <cellStyle name="Note 2 3 2 3 2 2 4" xfId="10757" xr:uid="{00000000-0005-0000-0000-000085700000}"/>
    <cellStyle name="Note 2 3 2 3 2 2 4 2" xfId="27986" xr:uid="{00000000-0005-0000-0000-000086700000}"/>
    <cellStyle name="Note 2 3 2 3 2 2 4 3" xfId="27985" xr:uid="{00000000-0005-0000-0000-000087700000}"/>
    <cellStyle name="Note 2 3 2 3 2 2 4 4" xfId="50262" xr:uid="{00000000-0005-0000-0000-000088700000}"/>
    <cellStyle name="Note 2 3 2 3 2 2 5" xfId="27976" xr:uid="{00000000-0005-0000-0000-000089700000}"/>
    <cellStyle name="Note 2 3 2 3 2 2 6" xfId="18744" xr:uid="{00000000-0005-0000-0000-00008A700000}"/>
    <cellStyle name="Note 2 3 2 3 2 3" xfId="4647" xr:uid="{00000000-0005-0000-0000-00008B700000}"/>
    <cellStyle name="Note 2 3 2 3 2 3 2" xfId="7263" xr:uid="{00000000-0005-0000-0000-00008C700000}"/>
    <cellStyle name="Note 2 3 2 3 2 3 2 2" xfId="14241" xr:uid="{00000000-0005-0000-0000-00008D700000}"/>
    <cellStyle name="Note 2 3 2 3 2 3 2 2 2" xfId="27990" xr:uid="{00000000-0005-0000-0000-00008E700000}"/>
    <cellStyle name="Note 2 3 2 3 2 3 2 2 3" xfId="27989" xr:uid="{00000000-0005-0000-0000-00008F700000}"/>
    <cellStyle name="Note 2 3 2 3 2 3 2 2 4" xfId="53746" xr:uid="{00000000-0005-0000-0000-000090700000}"/>
    <cellStyle name="Note 2 3 2 3 2 3 2 3" xfId="27991" xr:uid="{00000000-0005-0000-0000-000091700000}"/>
    <cellStyle name="Note 2 3 2 3 2 3 2 4" xfId="27988" xr:uid="{00000000-0005-0000-0000-000092700000}"/>
    <cellStyle name="Note 2 3 2 3 2 3 2 5" xfId="46778" xr:uid="{00000000-0005-0000-0000-000093700000}"/>
    <cellStyle name="Note 2 3 2 3 2 3 2 6" xfId="59342" xr:uid="{00000000-0005-0000-0000-000094700000}"/>
    <cellStyle name="Note 2 3 2 3 2 3 3" xfId="9014" xr:uid="{00000000-0005-0000-0000-000095700000}"/>
    <cellStyle name="Note 2 3 2 3 2 3 3 2" xfId="15983" xr:uid="{00000000-0005-0000-0000-000096700000}"/>
    <cellStyle name="Note 2 3 2 3 2 3 3 2 2" xfId="27994" xr:uid="{00000000-0005-0000-0000-000097700000}"/>
    <cellStyle name="Note 2 3 2 3 2 3 3 2 3" xfId="27993" xr:uid="{00000000-0005-0000-0000-000098700000}"/>
    <cellStyle name="Note 2 3 2 3 2 3 3 2 4" xfId="55488" xr:uid="{00000000-0005-0000-0000-000099700000}"/>
    <cellStyle name="Note 2 3 2 3 2 3 3 3" xfId="27995" xr:uid="{00000000-0005-0000-0000-00009A700000}"/>
    <cellStyle name="Note 2 3 2 3 2 3 3 4" xfId="27992" xr:uid="{00000000-0005-0000-0000-00009B700000}"/>
    <cellStyle name="Note 2 3 2 3 2 3 3 5" xfId="48520" xr:uid="{00000000-0005-0000-0000-00009C700000}"/>
    <cellStyle name="Note 2 3 2 3 2 3 3 6" xfId="61084" xr:uid="{00000000-0005-0000-0000-00009D700000}"/>
    <cellStyle name="Note 2 3 2 3 2 3 4" xfId="11628" xr:uid="{00000000-0005-0000-0000-00009E700000}"/>
    <cellStyle name="Note 2 3 2 3 2 3 4 2" xfId="27997" xr:uid="{00000000-0005-0000-0000-00009F700000}"/>
    <cellStyle name="Note 2 3 2 3 2 3 4 3" xfId="27996" xr:uid="{00000000-0005-0000-0000-0000A0700000}"/>
    <cellStyle name="Note 2 3 2 3 2 3 4 4" xfId="51133" xr:uid="{00000000-0005-0000-0000-0000A1700000}"/>
    <cellStyle name="Note 2 3 2 3 2 3 5" xfId="27998" xr:uid="{00000000-0005-0000-0000-0000A2700000}"/>
    <cellStyle name="Note 2 3 2 3 2 3 6" xfId="27987" xr:uid="{00000000-0005-0000-0000-0000A3700000}"/>
    <cellStyle name="Note 2 3 2 3 2 3 7" xfId="44165" xr:uid="{00000000-0005-0000-0000-0000A4700000}"/>
    <cellStyle name="Note 2 3 2 3 2 3 8" xfId="56729" xr:uid="{00000000-0005-0000-0000-0000A5700000}"/>
    <cellStyle name="Note 2 3 2 3 2 4" xfId="5518" xr:uid="{00000000-0005-0000-0000-0000A6700000}"/>
    <cellStyle name="Note 2 3 2 3 2 4 2" xfId="12499" xr:uid="{00000000-0005-0000-0000-0000A7700000}"/>
    <cellStyle name="Note 2 3 2 3 2 4 2 2" xfId="28001" xr:uid="{00000000-0005-0000-0000-0000A8700000}"/>
    <cellStyle name="Note 2 3 2 3 2 4 2 3" xfId="28000" xr:uid="{00000000-0005-0000-0000-0000A9700000}"/>
    <cellStyle name="Note 2 3 2 3 2 4 2 4" xfId="52004" xr:uid="{00000000-0005-0000-0000-0000AA700000}"/>
    <cellStyle name="Note 2 3 2 3 2 4 3" xfId="28002" xr:uid="{00000000-0005-0000-0000-0000AB700000}"/>
    <cellStyle name="Note 2 3 2 3 2 4 4" xfId="27999" xr:uid="{00000000-0005-0000-0000-0000AC700000}"/>
    <cellStyle name="Note 2 3 2 3 2 4 5" xfId="45036" xr:uid="{00000000-0005-0000-0000-0000AD700000}"/>
    <cellStyle name="Note 2 3 2 3 2 4 6" xfId="57600" xr:uid="{00000000-0005-0000-0000-0000AE700000}"/>
    <cellStyle name="Note 2 3 2 3 2 5" xfId="9885" xr:uid="{00000000-0005-0000-0000-0000AF700000}"/>
    <cellStyle name="Note 2 3 2 3 2 5 2" xfId="28004" xr:uid="{00000000-0005-0000-0000-0000B0700000}"/>
    <cellStyle name="Note 2 3 2 3 2 5 3" xfId="28003" xr:uid="{00000000-0005-0000-0000-0000B1700000}"/>
    <cellStyle name="Note 2 3 2 3 2 5 4" xfId="49391" xr:uid="{00000000-0005-0000-0000-0000B2700000}"/>
    <cellStyle name="Note 2 3 2 3 2 6" xfId="27975" xr:uid="{00000000-0005-0000-0000-0000B3700000}"/>
    <cellStyle name="Note 2 3 2 3 2 7" xfId="17001" xr:uid="{00000000-0005-0000-0000-0000B4700000}"/>
    <cellStyle name="Note 2 3 2 3 3" xfId="3769" xr:uid="{00000000-0005-0000-0000-0000B5700000}"/>
    <cellStyle name="Note 2 3 2 3 3 2" xfId="6391" xr:uid="{00000000-0005-0000-0000-0000B6700000}"/>
    <cellStyle name="Note 2 3 2 3 3 2 2" xfId="13369" xr:uid="{00000000-0005-0000-0000-0000B7700000}"/>
    <cellStyle name="Note 2 3 2 3 3 2 2 2" xfId="28008" xr:uid="{00000000-0005-0000-0000-0000B8700000}"/>
    <cellStyle name="Note 2 3 2 3 3 2 2 3" xfId="28007" xr:uid="{00000000-0005-0000-0000-0000B9700000}"/>
    <cellStyle name="Note 2 3 2 3 3 2 2 4" xfId="52874" xr:uid="{00000000-0005-0000-0000-0000BA700000}"/>
    <cellStyle name="Note 2 3 2 3 3 2 3" xfId="28009" xr:uid="{00000000-0005-0000-0000-0000BB700000}"/>
    <cellStyle name="Note 2 3 2 3 3 2 4" xfId="28006" xr:uid="{00000000-0005-0000-0000-0000BC700000}"/>
    <cellStyle name="Note 2 3 2 3 3 2 5" xfId="45906" xr:uid="{00000000-0005-0000-0000-0000BD700000}"/>
    <cellStyle name="Note 2 3 2 3 3 2 6" xfId="58470" xr:uid="{00000000-0005-0000-0000-0000BE700000}"/>
    <cellStyle name="Note 2 3 2 3 3 3" xfId="8136" xr:uid="{00000000-0005-0000-0000-0000BF700000}"/>
    <cellStyle name="Note 2 3 2 3 3 3 2" xfId="15111" xr:uid="{00000000-0005-0000-0000-0000C0700000}"/>
    <cellStyle name="Note 2 3 2 3 3 3 2 2" xfId="28012" xr:uid="{00000000-0005-0000-0000-0000C1700000}"/>
    <cellStyle name="Note 2 3 2 3 3 3 2 3" xfId="28011" xr:uid="{00000000-0005-0000-0000-0000C2700000}"/>
    <cellStyle name="Note 2 3 2 3 3 3 2 4" xfId="54616" xr:uid="{00000000-0005-0000-0000-0000C3700000}"/>
    <cellStyle name="Note 2 3 2 3 3 3 3" xfId="28013" xr:uid="{00000000-0005-0000-0000-0000C4700000}"/>
    <cellStyle name="Note 2 3 2 3 3 3 4" xfId="28010" xr:uid="{00000000-0005-0000-0000-0000C5700000}"/>
    <cellStyle name="Note 2 3 2 3 3 3 5" xfId="47648" xr:uid="{00000000-0005-0000-0000-0000C6700000}"/>
    <cellStyle name="Note 2 3 2 3 3 3 6" xfId="60212" xr:uid="{00000000-0005-0000-0000-0000C7700000}"/>
    <cellStyle name="Note 2 3 2 3 3 4" xfId="10756" xr:uid="{00000000-0005-0000-0000-0000C8700000}"/>
    <cellStyle name="Note 2 3 2 3 3 4 2" xfId="28015" xr:uid="{00000000-0005-0000-0000-0000C9700000}"/>
    <cellStyle name="Note 2 3 2 3 3 4 3" xfId="28014" xr:uid="{00000000-0005-0000-0000-0000CA700000}"/>
    <cellStyle name="Note 2 3 2 3 3 4 4" xfId="50261" xr:uid="{00000000-0005-0000-0000-0000CB700000}"/>
    <cellStyle name="Note 2 3 2 3 3 5" xfId="28005" xr:uid="{00000000-0005-0000-0000-0000CC700000}"/>
    <cellStyle name="Note 2 3 2 3 3 6" xfId="18743" xr:uid="{00000000-0005-0000-0000-0000CD700000}"/>
    <cellStyle name="Note 2 3 2 3 4" xfId="4646" xr:uid="{00000000-0005-0000-0000-0000CE700000}"/>
    <cellStyle name="Note 2 3 2 3 4 2" xfId="7262" xr:uid="{00000000-0005-0000-0000-0000CF700000}"/>
    <cellStyle name="Note 2 3 2 3 4 2 2" xfId="14240" xr:uid="{00000000-0005-0000-0000-0000D0700000}"/>
    <cellStyle name="Note 2 3 2 3 4 2 2 2" xfId="28019" xr:uid="{00000000-0005-0000-0000-0000D1700000}"/>
    <cellStyle name="Note 2 3 2 3 4 2 2 3" xfId="28018" xr:uid="{00000000-0005-0000-0000-0000D2700000}"/>
    <cellStyle name="Note 2 3 2 3 4 2 2 4" xfId="53745" xr:uid="{00000000-0005-0000-0000-0000D3700000}"/>
    <cellStyle name="Note 2 3 2 3 4 2 3" xfId="28020" xr:uid="{00000000-0005-0000-0000-0000D4700000}"/>
    <cellStyle name="Note 2 3 2 3 4 2 4" xfId="28017" xr:uid="{00000000-0005-0000-0000-0000D5700000}"/>
    <cellStyle name="Note 2 3 2 3 4 2 5" xfId="46777" xr:uid="{00000000-0005-0000-0000-0000D6700000}"/>
    <cellStyle name="Note 2 3 2 3 4 2 6" xfId="59341" xr:uid="{00000000-0005-0000-0000-0000D7700000}"/>
    <cellStyle name="Note 2 3 2 3 4 3" xfId="9013" xr:uid="{00000000-0005-0000-0000-0000D8700000}"/>
    <cellStyle name="Note 2 3 2 3 4 3 2" xfId="15982" xr:uid="{00000000-0005-0000-0000-0000D9700000}"/>
    <cellStyle name="Note 2 3 2 3 4 3 2 2" xfId="28023" xr:uid="{00000000-0005-0000-0000-0000DA700000}"/>
    <cellStyle name="Note 2 3 2 3 4 3 2 3" xfId="28022" xr:uid="{00000000-0005-0000-0000-0000DB700000}"/>
    <cellStyle name="Note 2 3 2 3 4 3 2 4" xfId="55487" xr:uid="{00000000-0005-0000-0000-0000DC700000}"/>
    <cellStyle name="Note 2 3 2 3 4 3 3" xfId="28024" xr:uid="{00000000-0005-0000-0000-0000DD700000}"/>
    <cellStyle name="Note 2 3 2 3 4 3 4" xfId="28021" xr:uid="{00000000-0005-0000-0000-0000DE700000}"/>
    <cellStyle name="Note 2 3 2 3 4 3 5" xfId="48519" xr:uid="{00000000-0005-0000-0000-0000DF700000}"/>
    <cellStyle name="Note 2 3 2 3 4 3 6" xfId="61083" xr:uid="{00000000-0005-0000-0000-0000E0700000}"/>
    <cellStyle name="Note 2 3 2 3 4 4" xfId="11627" xr:uid="{00000000-0005-0000-0000-0000E1700000}"/>
    <cellStyle name="Note 2 3 2 3 4 4 2" xfId="28026" xr:uid="{00000000-0005-0000-0000-0000E2700000}"/>
    <cellStyle name="Note 2 3 2 3 4 4 3" xfId="28025" xr:uid="{00000000-0005-0000-0000-0000E3700000}"/>
    <cellStyle name="Note 2 3 2 3 4 4 4" xfId="51132" xr:uid="{00000000-0005-0000-0000-0000E4700000}"/>
    <cellStyle name="Note 2 3 2 3 4 5" xfId="28027" xr:uid="{00000000-0005-0000-0000-0000E5700000}"/>
    <cellStyle name="Note 2 3 2 3 4 6" xfId="28016" xr:uid="{00000000-0005-0000-0000-0000E6700000}"/>
    <cellStyle name="Note 2 3 2 3 4 7" xfId="44164" xr:uid="{00000000-0005-0000-0000-0000E7700000}"/>
    <cellStyle name="Note 2 3 2 3 4 8" xfId="56728" xr:uid="{00000000-0005-0000-0000-0000E8700000}"/>
    <cellStyle name="Note 2 3 2 3 5" xfId="5517" xr:uid="{00000000-0005-0000-0000-0000E9700000}"/>
    <cellStyle name="Note 2 3 2 3 5 2" xfId="12498" xr:uid="{00000000-0005-0000-0000-0000EA700000}"/>
    <cellStyle name="Note 2 3 2 3 5 2 2" xfId="28030" xr:uid="{00000000-0005-0000-0000-0000EB700000}"/>
    <cellStyle name="Note 2 3 2 3 5 2 3" xfId="28029" xr:uid="{00000000-0005-0000-0000-0000EC700000}"/>
    <cellStyle name="Note 2 3 2 3 5 2 4" xfId="52003" xr:uid="{00000000-0005-0000-0000-0000ED700000}"/>
    <cellStyle name="Note 2 3 2 3 5 3" xfId="28031" xr:uid="{00000000-0005-0000-0000-0000EE700000}"/>
    <cellStyle name="Note 2 3 2 3 5 4" xfId="28028" xr:uid="{00000000-0005-0000-0000-0000EF700000}"/>
    <cellStyle name="Note 2 3 2 3 5 5" xfId="45035" xr:uid="{00000000-0005-0000-0000-0000F0700000}"/>
    <cellStyle name="Note 2 3 2 3 5 6" xfId="57599" xr:uid="{00000000-0005-0000-0000-0000F1700000}"/>
    <cellStyle name="Note 2 3 2 3 6" xfId="9884" xr:uid="{00000000-0005-0000-0000-0000F2700000}"/>
    <cellStyle name="Note 2 3 2 3 6 2" xfId="28033" xr:uid="{00000000-0005-0000-0000-0000F3700000}"/>
    <cellStyle name="Note 2 3 2 3 6 3" xfId="28032" xr:uid="{00000000-0005-0000-0000-0000F4700000}"/>
    <cellStyle name="Note 2 3 2 3 6 4" xfId="49390" xr:uid="{00000000-0005-0000-0000-0000F5700000}"/>
    <cellStyle name="Note 2 3 2 3 7" xfId="27974" xr:uid="{00000000-0005-0000-0000-0000F6700000}"/>
    <cellStyle name="Note 2 3 2 3 8" xfId="16998" xr:uid="{00000000-0005-0000-0000-0000F7700000}"/>
    <cellStyle name="Note 2 3 2 4" xfId="2665" xr:uid="{00000000-0005-0000-0000-0000F8700000}"/>
    <cellStyle name="Note 2 3 2 4 2" xfId="2666" xr:uid="{00000000-0005-0000-0000-0000F9700000}"/>
    <cellStyle name="Note 2 3 2 4 2 2" xfId="3772" xr:uid="{00000000-0005-0000-0000-0000FA700000}"/>
    <cellStyle name="Note 2 3 2 4 2 2 2" xfId="6394" xr:uid="{00000000-0005-0000-0000-0000FB700000}"/>
    <cellStyle name="Note 2 3 2 4 2 2 2 2" xfId="13372" xr:uid="{00000000-0005-0000-0000-0000FC700000}"/>
    <cellStyle name="Note 2 3 2 4 2 2 2 2 2" xfId="28039" xr:uid="{00000000-0005-0000-0000-0000FD700000}"/>
    <cellStyle name="Note 2 3 2 4 2 2 2 2 3" xfId="28038" xr:uid="{00000000-0005-0000-0000-0000FE700000}"/>
    <cellStyle name="Note 2 3 2 4 2 2 2 2 4" xfId="52877" xr:uid="{00000000-0005-0000-0000-0000FF700000}"/>
    <cellStyle name="Note 2 3 2 4 2 2 2 3" xfId="28040" xr:uid="{00000000-0005-0000-0000-000000710000}"/>
    <cellStyle name="Note 2 3 2 4 2 2 2 4" xfId="28037" xr:uid="{00000000-0005-0000-0000-000001710000}"/>
    <cellStyle name="Note 2 3 2 4 2 2 2 5" xfId="45909" xr:uid="{00000000-0005-0000-0000-000002710000}"/>
    <cellStyle name="Note 2 3 2 4 2 2 2 6" xfId="58473" xr:uid="{00000000-0005-0000-0000-000003710000}"/>
    <cellStyle name="Note 2 3 2 4 2 2 3" xfId="8139" xr:uid="{00000000-0005-0000-0000-000004710000}"/>
    <cellStyle name="Note 2 3 2 4 2 2 3 2" xfId="15114" xr:uid="{00000000-0005-0000-0000-000005710000}"/>
    <cellStyle name="Note 2 3 2 4 2 2 3 2 2" xfId="28043" xr:uid="{00000000-0005-0000-0000-000006710000}"/>
    <cellStyle name="Note 2 3 2 4 2 2 3 2 3" xfId="28042" xr:uid="{00000000-0005-0000-0000-000007710000}"/>
    <cellStyle name="Note 2 3 2 4 2 2 3 2 4" xfId="54619" xr:uid="{00000000-0005-0000-0000-000008710000}"/>
    <cellStyle name="Note 2 3 2 4 2 2 3 3" xfId="28044" xr:uid="{00000000-0005-0000-0000-000009710000}"/>
    <cellStyle name="Note 2 3 2 4 2 2 3 4" xfId="28041" xr:uid="{00000000-0005-0000-0000-00000A710000}"/>
    <cellStyle name="Note 2 3 2 4 2 2 3 5" xfId="47651" xr:uid="{00000000-0005-0000-0000-00000B710000}"/>
    <cellStyle name="Note 2 3 2 4 2 2 3 6" xfId="60215" xr:uid="{00000000-0005-0000-0000-00000C710000}"/>
    <cellStyle name="Note 2 3 2 4 2 2 4" xfId="10759" xr:uid="{00000000-0005-0000-0000-00000D710000}"/>
    <cellStyle name="Note 2 3 2 4 2 2 4 2" xfId="28046" xr:uid="{00000000-0005-0000-0000-00000E710000}"/>
    <cellStyle name="Note 2 3 2 4 2 2 4 3" xfId="28045" xr:uid="{00000000-0005-0000-0000-00000F710000}"/>
    <cellStyle name="Note 2 3 2 4 2 2 4 4" xfId="50264" xr:uid="{00000000-0005-0000-0000-000010710000}"/>
    <cellStyle name="Note 2 3 2 4 2 2 5" xfId="28036" xr:uid="{00000000-0005-0000-0000-000011710000}"/>
    <cellStyle name="Note 2 3 2 4 2 2 6" xfId="18748" xr:uid="{00000000-0005-0000-0000-000012710000}"/>
    <cellStyle name="Note 2 3 2 4 2 3" xfId="4649" xr:uid="{00000000-0005-0000-0000-000013710000}"/>
    <cellStyle name="Note 2 3 2 4 2 3 2" xfId="7265" xr:uid="{00000000-0005-0000-0000-000014710000}"/>
    <cellStyle name="Note 2 3 2 4 2 3 2 2" xfId="14243" xr:uid="{00000000-0005-0000-0000-000015710000}"/>
    <cellStyle name="Note 2 3 2 4 2 3 2 2 2" xfId="28050" xr:uid="{00000000-0005-0000-0000-000016710000}"/>
    <cellStyle name="Note 2 3 2 4 2 3 2 2 3" xfId="28049" xr:uid="{00000000-0005-0000-0000-000017710000}"/>
    <cellStyle name="Note 2 3 2 4 2 3 2 2 4" xfId="53748" xr:uid="{00000000-0005-0000-0000-000018710000}"/>
    <cellStyle name="Note 2 3 2 4 2 3 2 3" xfId="28051" xr:uid="{00000000-0005-0000-0000-000019710000}"/>
    <cellStyle name="Note 2 3 2 4 2 3 2 4" xfId="28048" xr:uid="{00000000-0005-0000-0000-00001A710000}"/>
    <cellStyle name="Note 2 3 2 4 2 3 2 5" xfId="46780" xr:uid="{00000000-0005-0000-0000-00001B710000}"/>
    <cellStyle name="Note 2 3 2 4 2 3 2 6" xfId="59344" xr:uid="{00000000-0005-0000-0000-00001C710000}"/>
    <cellStyle name="Note 2 3 2 4 2 3 3" xfId="9016" xr:uid="{00000000-0005-0000-0000-00001D710000}"/>
    <cellStyle name="Note 2 3 2 4 2 3 3 2" xfId="15985" xr:uid="{00000000-0005-0000-0000-00001E710000}"/>
    <cellStyle name="Note 2 3 2 4 2 3 3 2 2" xfId="28054" xr:uid="{00000000-0005-0000-0000-00001F710000}"/>
    <cellStyle name="Note 2 3 2 4 2 3 3 2 3" xfId="28053" xr:uid="{00000000-0005-0000-0000-000020710000}"/>
    <cellStyle name="Note 2 3 2 4 2 3 3 2 4" xfId="55490" xr:uid="{00000000-0005-0000-0000-000021710000}"/>
    <cellStyle name="Note 2 3 2 4 2 3 3 3" xfId="28055" xr:uid="{00000000-0005-0000-0000-000022710000}"/>
    <cellStyle name="Note 2 3 2 4 2 3 3 4" xfId="28052" xr:uid="{00000000-0005-0000-0000-000023710000}"/>
    <cellStyle name="Note 2 3 2 4 2 3 3 5" xfId="48522" xr:uid="{00000000-0005-0000-0000-000024710000}"/>
    <cellStyle name="Note 2 3 2 4 2 3 3 6" xfId="61086" xr:uid="{00000000-0005-0000-0000-000025710000}"/>
    <cellStyle name="Note 2 3 2 4 2 3 4" xfId="11630" xr:uid="{00000000-0005-0000-0000-000026710000}"/>
    <cellStyle name="Note 2 3 2 4 2 3 4 2" xfId="28057" xr:uid="{00000000-0005-0000-0000-000027710000}"/>
    <cellStyle name="Note 2 3 2 4 2 3 4 3" xfId="28056" xr:uid="{00000000-0005-0000-0000-000028710000}"/>
    <cellStyle name="Note 2 3 2 4 2 3 4 4" xfId="51135" xr:uid="{00000000-0005-0000-0000-000029710000}"/>
    <cellStyle name="Note 2 3 2 4 2 3 5" xfId="28058" xr:uid="{00000000-0005-0000-0000-00002A710000}"/>
    <cellStyle name="Note 2 3 2 4 2 3 6" xfId="28047" xr:uid="{00000000-0005-0000-0000-00002B710000}"/>
    <cellStyle name="Note 2 3 2 4 2 3 7" xfId="44167" xr:uid="{00000000-0005-0000-0000-00002C710000}"/>
    <cellStyle name="Note 2 3 2 4 2 3 8" xfId="56731" xr:uid="{00000000-0005-0000-0000-00002D710000}"/>
    <cellStyle name="Note 2 3 2 4 2 4" xfId="5520" xr:uid="{00000000-0005-0000-0000-00002E710000}"/>
    <cellStyle name="Note 2 3 2 4 2 4 2" xfId="12501" xr:uid="{00000000-0005-0000-0000-00002F710000}"/>
    <cellStyle name="Note 2 3 2 4 2 4 2 2" xfId="28061" xr:uid="{00000000-0005-0000-0000-000030710000}"/>
    <cellStyle name="Note 2 3 2 4 2 4 2 3" xfId="28060" xr:uid="{00000000-0005-0000-0000-000031710000}"/>
    <cellStyle name="Note 2 3 2 4 2 4 2 4" xfId="52006" xr:uid="{00000000-0005-0000-0000-000032710000}"/>
    <cellStyle name="Note 2 3 2 4 2 4 3" xfId="28062" xr:uid="{00000000-0005-0000-0000-000033710000}"/>
    <cellStyle name="Note 2 3 2 4 2 4 4" xfId="28059" xr:uid="{00000000-0005-0000-0000-000034710000}"/>
    <cellStyle name="Note 2 3 2 4 2 4 5" xfId="45038" xr:uid="{00000000-0005-0000-0000-000035710000}"/>
    <cellStyle name="Note 2 3 2 4 2 4 6" xfId="57602" xr:uid="{00000000-0005-0000-0000-000036710000}"/>
    <cellStyle name="Note 2 3 2 4 2 5" xfId="9887" xr:uid="{00000000-0005-0000-0000-000037710000}"/>
    <cellStyle name="Note 2 3 2 4 2 5 2" xfId="28064" xr:uid="{00000000-0005-0000-0000-000038710000}"/>
    <cellStyle name="Note 2 3 2 4 2 5 3" xfId="28063" xr:uid="{00000000-0005-0000-0000-000039710000}"/>
    <cellStyle name="Note 2 3 2 4 2 5 4" xfId="49393" xr:uid="{00000000-0005-0000-0000-00003A710000}"/>
    <cellStyle name="Note 2 3 2 4 2 6" xfId="28035" xr:uid="{00000000-0005-0000-0000-00003B710000}"/>
    <cellStyle name="Note 2 3 2 4 2 7" xfId="17005" xr:uid="{00000000-0005-0000-0000-00003C710000}"/>
    <cellStyle name="Note 2 3 2 4 3" xfId="3771" xr:uid="{00000000-0005-0000-0000-00003D710000}"/>
    <cellStyle name="Note 2 3 2 4 3 2" xfId="6393" xr:uid="{00000000-0005-0000-0000-00003E710000}"/>
    <cellStyle name="Note 2 3 2 4 3 2 2" xfId="13371" xr:uid="{00000000-0005-0000-0000-00003F710000}"/>
    <cellStyle name="Note 2 3 2 4 3 2 2 2" xfId="28068" xr:uid="{00000000-0005-0000-0000-000040710000}"/>
    <cellStyle name="Note 2 3 2 4 3 2 2 3" xfId="28067" xr:uid="{00000000-0005-0000-0000-000041710000}"/>
    <cellStyle name="Note 2 3 2 4 3 2 2 4" xfId="52876" xr:uid="{00000000-0005-0000-0000-000042710000}"/>
    <cellStyle name="Note 2 3 2 4 3 2 3" xfId="28069" xr:uid="{00000000-0005-0000-0000-000043710000}"/>
    <cellStyle name="Note 2 3 2 4 3 2 4" xfId="28066" xr:uid="{00000000-0005-0000-0000-000044710000}"/>
    <cellStyle name="Note 2 3 2 4 3 2 5" xfId="45908" xr:uid="{00000000-0005-0000-0000-000045710000}"/>
    <cellStyle name="Note 2 3 2 4 3 2 6" xfId="58472" xr:uid="{00000000-0005-0000-0000-000046710000}"/>
    <cellStyle name="Note 2 3 2 4 3 3" xfId="8138" xr:uid="{00000000-0005-0000-0000-000047710000}"/>
    <cellStyle name="Note 2 3 2 4 3 3 2" xfId="15113" xr:uid="{00000000-0005-0000-0000-000048710000}"/>
    <cellStyle name="Note 2 3 2 4 3 3 2 2" xfId="28072" xr:uid="{00000000-0005-0000-0000-000049710000}"/>
    <cellStyle name="Note 2 3 2 4 3 3 2 3" xfId="28071" xr:uid="{00000000-0005-0000-0000-00004A710000}"/>
    <cellStyle name="Note 2 3 2 4 3 3 2 4" xfId="54618" xr:uid="{00000000-0005-0000-0000-00004B710000}"/>
    <cellStyle name="Note 2 3 2 4 3 3 3" xfId="28073" xr:uid="{00000000-0005-0000-0000-00004C710000}"/>
    <cellStyle name="Note 2 3 2 4 3 3 4" xfId="28070" xr:uid="{00000000-0005-0000-0000-00004D710000}"/>
    <cellStyle name="Note 2 3 2 4 3 3 5" xfId="47650" xr:uid="{00000000-0005-0000-0000-00004E710000}"/>
    <cellStyle name="Note 2 3 2 4 3 3 6" xfId="60214" xr:uid="{00000000-0005-0000-0000-00004F710000}"/>
    <cellStyle name="Note 2 3 2 4 3 4" xfId="10758" xr:uid="{00000000-0005-0000-0000-000050710000}"/>
    <cellStyle name="Note 2 3 2 4 3 4 2" xfId="28075" xr:uid="{00000000-0005-0000-0000-000051710000}"/>
    <cellStyle name="Note 2 3 2 4 3 4 3" xfId="28074" xr:uid="{00000000-0005-0000-0000-000052710000}"/>
    <cellStyle name="Note 2 3 2 4 3 4 4" xfId="50263" xr:uid="{00000000-0005-0000-0000-000053710000}"/>
    <cellStyle name="Note 2 3 2 4 3 5" xfId="28065" xr:uid="{00000000-0005-0000-0000-000054710000}"/>
    <cellStyle name="Note 2 3 2 4 3 6" xfId="18745" xr:uid="{00000000-0005-0000-0000-000055710000}"/>
    <cellStyle name="Note 2 3 2 4 4" xfId="4648" xr:uid="{00000000-0005-0000-0000-000056710000}"/>
    <cellStyle name="Note 2 3 2 4 4 2" xfId="7264" xr:uid="{00000000-0005-0000-0000-000057710000}"/>
    <cellStyle name="Note 2 3 2 4 4 2 2" xfId="14242" xr:uid="{00000000-0005-0000-0000-000058710000}"/>
    <cellStyle name="Note 2 3 2 4 4 2 2 2" xfId="28079" xr:uid="{00000000-0005-0000-0000-000059710000}"/>
    <cellStyle name="Note 2 3 2 4 4 2 2 3" xfId="28078" xr:uid="{00000000-0005-0000-0000-00005A710000}"/>
    <cellStyle name="Note 2 3 2 4 4 2 2 4" xfId="53747" xr:uid="{00000000-0005-0000-0000-00005B710000}"/>
    <cellStyle name="Note 2 3 2 4 4 2 3" xfId="28080" xr:uid="{00000000-0005-0000-0000-00005C710000}"/>
    <cellStyle name="Note 2 3 2 4 4 2 4" xfId="28077" xr:uid="{00000000-0005-0000-0000-00005D710000}"/>
    <cellStyle name="Note 2 3 2 4 4 2 5" xfId="46779" xr:uid="{00000000-0005-0000-0000-00005E710000}"/>
    <cellStyle name="Note 2 3 2 4 4 2 6" xfId="59343" xr:uid="{00000000-0005-0000-0000-00005F710000}"/>
    <cellStyle name="Note 2 3 2 4 4 3" xfId="9015" xr:uid="{00000000-0005-0000-0000-000060710000}"/>
    <cellStyle name="Note 2 3 2 4 4 3 2" xfId="15984" xr:uid="{00000000-0005-0000-0000-000061710000}"/>
    <cellStyle name="Note 2 3 2 4 4 3 2 2" xfId="28083" xr:uid="{00000000-0005-0000-0000-000062710000}"/>
    <cellStyle name="Note 2 3 2 4 4 3 2 3" xfId="28082" xr:uid="{00000000-0005-0000-0000-000063710000}"/>
    <cellStyle name="Note 2 3 2 4 4 3 2 4" xfId="55489" xr:uid="{00000000-0005-0000-0000-000064710000}"/>
    <cellStyle name="Note 2 3 2 4 4 3 3" xfId="28084" xr:uid="{00000000-0005-0000-0000-000065710000}"/>
    <cellStyle name="Note 2 3 2 4 4 3 4" xfId="28081" xr:uid="{00000000-0005-0000-0000-000066710000}"/>
    <cellStyle name="Note 2 3 2 4 4 3 5" xfId="48521" xr:uid="{00000000-0005-0000-0000-000067710000}"/>
    <cellStyle name="Note 2 3 2 4 4 3 6" xfId="61085" xr:uid="{00000000-0005-0000-0000-000068710000}"/>
    <cellStyle name="Note 2 3 2 4 4 4" xfId="11629" xr:uid="{00000000-0005-0000-0000-000069710000}"/>
    <cellStyle name="Note 2 3 2 4 4 4 2" xfId="28086" xr:uid="{00000000-0005-0000-0000-00006A710000}"/>
    <cellStyle name="Note 2 3 2 4 4 4 3" xfId="28085" xr:uid="{00000000-0005-0000-0000-00006B710000}"/>
    <cellStyle name="Note 2 3 2 4 4 4 4" xfId="51134" xr:uid="{00000000-0005-0000-0000-00006C710000}"/>
    <cellStyle name="Note 2 3 2 4 4 5" xfId="28087" xr:uid="{00000000-0005-0000-0000-00006D710000}"/>
    <cellStyle name="Note 2 3 2 4 4 6" xfId="28076" xr:uid="{00000000-0005-0000-0000-00006E710000}"/>
    <cellStyle name="Note 2 3 2 4 4 7" xfId="44166" xr:uid="{00000000-0005-0000-0000-00006F710000}"/>
    <cellStyle name="Note 2 3 2 4 4 8" xfId="56730" xr:uid="{00000000-0005-0000-0000-000070710000}"/>
    <cellStyle name="Note 2 3 2 4 5" xfId="5519" xr:uid="{00000000-0005-0000-0000-000071710000}"/>
    <cellStyle name="Note 2 3 2 4 5 2" xfId="12500" xr:uid="{00000000-0005-0000-0000-000072710000}"/>
    <cellStyle name="Note 2 3 2 4 5 2 2" xfId="28090" xr:uid="{00000000-0005-0000-0000-000073710000}"/>
    <cellStyle name="Note 2 3 2 4 5 2 3" xfId="28089" xr:uid="{00000000-0005-0000-0000-000074710000}"/>
    <cellStyle name="Note 2 3 2 4 5 2 4" xfId="52005" xr:uid="{00000000-0005-0000-0000-000075710000}"/>
    <cellStyle name="Note 2 3 2 4 5 3" xfId="28091" xr:uid="{00000000-0005-0000-0000-000076710000}"/>
    <cellStyle name="Note 2 3 2 4 5 4" xfId="28088" xr:uid="{00000000-0005-0000-0000-000077710000}"/>
    <cellStyle name="Note 2 3 2 4 5 5" xfId="45037" xr:uid="{00000000-0005-0000-0000-000078710000}"/>
    <cellStyle name="Note 2 3 2 4 5 6" xfId="57601" xr:uid="{00000000-0005-0000-0000-000079710000}"/>
    <cellStyle name="Note 2 3 2 4 6" xfId="9886" xr:uid="{00000000-0005-0000-0000-00007A710000}"/>
    <cellStyle name="Note 2 3 2 4 6 2" xfId="28093" xr:uid="{00000000-0005-0000-0000-00007B710000}"/>
    <cellStyle name="Note 2 3 2 4 6 3" xfId="28092" xr:uid="{00000000-0005-0000-0000-00007C710000}"/>
    <cellStyle name="Note 2 3 2 4 6 4" xfId="49392" xr:uid="{00000000-0005-0000-0000-00007D710000}"/>
    <cellStyle name="Note 2 3 2 4 7" xfId="28034" xr:uid="{00000000-0005-0000-0000-00007E710000}"/>
    <cellStyle name="Note 2 3 2 4 8" xfId="17002" xr:uid="{00000000-0005-0000-0000-00007F710000}"/>
    <cellStyle name="Note 2 3 2 5" xfId="2667" xr:uid="{00000000-0005-0000-0000-000080710000}"/>
    <cellStyle name="Note 2 3 2 5 2" xfId="2668" xr:uid="{00000000-0005-0000-0000-000081710000}"/>
    <cellStyle name="Note 2 3 2 5 2 2" xfId="3774" xr:uid="{00000000-0005-0000-0000-000082710000}"/>
    <cellStyle name="Note 2 3 2 5 2 2 2" xfId="6396" xr:uid="{00000000-0005-0000-0000-000083710000}"/>
    <cellStyle name="Note 2 3 2 5 2 2 2 2" xfId="13374" xr:uid="{00000000-0005-0000-0000-000084710000}"/>
    <cellStyle name="Note 2 3 2 5 2 2 2 2 2" xfId="28099" xr:uid="{00000000-0005-0000-0000-000085710000}"/>
    <cellStyle name="Note 2 3 2 5 2 2 2 2 3" xfId="28098" xr:uid="{00000000-0005-0000-0000-000086710000}"/>
    <cellStyle name="Note 2 3 2 5 2 2 2 2 4" xfId="52879" xr:uid="{00000000-0005-0000-0000-000087710000}"/>
    <cellStyle name="Note 2 3 2 5 2 2 2 3" xfId="28100" xr:uid="{00000000-0005-0000-0000-000088710000}"/>
    <cellStyle name="Note 2 3 2 5 2 2 2 4" xfId="28097" xr:uid="{00000000-0005-0000-0000-000089710000}"/>
    <cellStyle name="Note 2 3 2 5 2 2 2 5" xfId="45911" xr:uid="{00000000-0005-0000-0000-00008A710000}"/>
    <cellStyle name="Note 2 3 2 5 2 2 2 6" xfId="58475" xr:uid="{00000000-0005-0000-0000-00008B710000}"/>
    <cellStyle name="Note 2 3 2 5 2 2 3" xfId="8141" xr:uid="{00000000-0005-0000-0000-00008C710000}"/>
    <cellStyle name="Note 2 3 2 5 2 2 3 2" xfId="15116" xr:uid="{00000000-0005-0000-0000-00008D710000}"/>
    <cellStyle name="Note 2 3 2 5 2 2 3 2 2" xfId="28103" xr:uid="{00000000-0005-0000-0000-00008E710000}"/>
    <cellStyle name="Note 2 3 2 5 2 2 3 2 3" xfId="28102" xr:uid="{00000000-0005-0000-0000-00008F710000}"/>
    <cellStyle name="Note 2 3 2 5 2 2 3 2 4" xfId="54621" xr:uid="{00000000-0005-0000-0000-000090710000}"/>
    <cellStyle name="Note 2 3 2 5 2 2 3 3" xfId="28104" xr:uid="{00000000-0005-0000-0000-000091710000}"/>
    <cellStyle name="Note 2 3 2 5 2 2 3 4" xfId="28101" xr:uid="{00000000-0005-0000-0000-000092710000}"/>
    <cellStyle name="Note 2 3 2 5 2 2 3 5" xfId="47653" xr:uid="{00000000-0005-0000-0000-000093710000}"/>
    <cellStyle name="Note 2 3 2 5 2 2 3 6" xfId="60217" xr:uid="{00000000-0005-0000-0000-000094710000}"/>
    <cellStyle name="Note 2 3 2 5 2 2 4" xfId="10761" xr:uid="{00000000-0005-0000-0000-000095710000}"/>
    <cellStyle name="Note 2 3 2 5 2 2 4 2" xfId="28106" xr:uid="{00000000-0005-0000-0000-000096710000}"/>
    <cellStyle name="Note 2 3 2 5 2 2 4 3" xfId="28105" xr:uid="{00000000-0005-0000-0000-000097710000}"/>
    <cellStyle name="Note 2 3 2 5 2 2 4 4" xfId="50266" xr:uid="{00000000-0005-0000-0000-000098710000}"/>
    <cellStyle name="Note 2 3 2 5 2 2 5" xfId="28096" xr:uid="{00000000-0005-0000-0000-000099710000}"/>
    <cellStyle name="Note 2 3 2 5 2 2 6" xfId="18752" xr:uid="{00000000-0005-0000-0000-00009A710000}"/>
    <cellStyle name="Note 2 3 2 5 2 3" xfId="4651" xr:uid="{00000000-0005-0000-0000-00009B710000}"/>
    <cellStyle name="Note 2 3 2 5 2 3 2" xfId="7267" xr:uid="{00000000-0005-0000-0000-00009C710000}"/>
    <cellStyle name="Note 2 3 2 5 2 3 2 2" xfId="14245" xr:uid="{00000000-0005-0000-0000-00009D710000}"/>
    <cellStyle name="Note 2 3 2 5 2 3 2 2 2" xfId="28110" xr:uid="{00000000-0005-0000-0000-00009E710000}"/>
    <cellStyle name="Note 2 3 2 5 2 3 2 2 3" xfId="28109" xr:uid="{00000000-0005-0000-0000-00009F710000}"/>
    <cellStyle name="Note 2 3 2 5 2 3 2 2 4" xfId="53750" xr:uid="{00000000-0005-0000-0000-0000A0710000}"/>
    <cellStyle name="Note 2 3 2 5 2 3 2 3" xfId="28111" xr:uid="{00000000-0005-0000-0000-0000A1710000}"/>
    <cellStyle name="Note 2 3 2 5 2 3 2 4" xfId="28108" xr:uid="{00000000-0005-0000-0000-0000A2710000}"/>
    <cellStyle name="Note 2 3 2 5 2 3 2 5" xfId="46782" xr:uid="{00000000-0005-0000-0000-0000A3710000}"/>
    <cellStyle name="Note 2 3 2 5 2 3 2 6" xfId="59346" xr:uid="{00000000-0005-0000-0000-0000A4710000}"/>
    <cellStyle name="Note 2 3 2 5 2 3 3" xfId="9018" xr:uid="{00000000-0005-0000-0000-0000A5710000}"/>
    <cellStyle name="Note 2 3 2 5 2 3 3 2" xfId="15987" xr:uid="{00000000-0005-0000-0000-0000A6710000}"/>
    <cellStyle name="Note 2 3 2 5 2 3 3 2 2" xfId="28114" xr:uid="{00000000-0005-0000-0000-0000A7710000}"/>
    <cellStyle name="Note 2 3 2 5 2 3 3 2 3" xfId="28113" xr:uid="{00000000-0005-0000-0000-0000A8710000}"/>
    <cellStyle name="Note 2 3 2 5 2 3 3 2 4" xfId="55492" xr:uid="{00000000-0005-0000-0000-0000A9710000}"/>
    <cellStyle name="Note 2 3 2 5 2 3 3 3" xfId="28115" xr:uid="{00000000-0005-0000-0000-0000AA710000}"/>
    <cellStyle name="Note 2 3 2 5 2 3 3 4" xfId="28112" xr:uid="{00000000-0005-0000-0000-0000AB710000}"/>
    <cellStyle name="Note 2 3 2 5 2 3 3 5" xfId="48524" xr:uid="{00000000-0005-0000-0000-0000AC710000}"/>
    <cellStyle name="Note 2 3 2 5 2 3 3 6" xfId="61088" xr:uid="{00000000-0005-0000-0000-0000AD710000}"/>
    <cellStyle name="Note 2 3 2 5 2 3 4" xfId="11632" xr:uid="{00000000-0005-0000-0000-0000AE710000}"/>
    <cellStyle name="Note 2 3 2 5 2 3 4 2" xfId="28117" xr:uid="{00000000-0005-0000-0000-0000AF710000}"/>
    <cellStyle name="Note 2 3 2 5 2 3 4 3" xfId="28116" xr:uid="{00000000-0005-0000-0000-0000B0710000}"/>
    <cellStyle name="Note 2 3 2 5 2 3 4 4" xfId="51137" xr:uid="{00000000-0005-0000-0000-0000B1710000}"/>
    <cellStyle name="Note 2 3 2 5 2 3 5" xfId="28118" xr:uid="{00000000-0005-0000-0000-0000B2710000}"/>
    <cellStyle name="Note 2 3 2 5 2 3 6" xfId="28107" xr:uid="{00000000-0005-0000-0000-0000B3710000}"/>
    <cellStyle name="Note 2 3 2 5 2 3 7" xfId="44169" xr:uid="{00000000-0005-0000-0000-0000B4710000}"/>
    <cellStyle name="Note 2 3 2 5 2 3 8" xfId="56733" xr:uid="{00000000-0005-0000-0000-0000B5710000}"/>
    <cellStyle name="Note 2 3 2 5 2 4" xfId="5522" xr:uid="{00000000-0005-0000-0000-0000B6710000}"/>
    <cellStyle name="Note 2 3 2 5 2 4 2" xfId="12503" xr:uid="{00000000-0005-0000-0000-0000B7710000}"/>
    <cellStyle name="Note 2 3 2 5 2 4 2 2" xfId="28121" xr:uid="{00000000-0005-0000-0000-0000B8710000}"/>
    <cellStyle name="Note 2 3 2 5 2 4 2 3" xfId="28120" xr:uid="{00000000-0005-0000-0000-0000B9710000}"/>
    <cellStyle name="Note 2 3 2 5 2 4 2 4" xfId="52008" xr:uid="{00000000-0005-0000-0000-0000BA710000}"/>
    <cellStyle name="Note 2 3 2 5 2 4 3" xfId="28122" xr:uid="{00000000-0005-0000-0000-0000BB710000}"/>
    <cellStyle name="Note 2 3 2 5 2 4 4" xfId="28119" xr:uid="{00000000-0005-0000-0000-0000BC710000}"/>
    <cellStyle name="Note 2 3 2 5 2 4 5" xfId="45040" xr:uid="{00000000-0005-0000-0000-0000BD710000}"/>
    <cellStyle name="Note 2 3 2 5 2 4 6" xfId="57604" xr:uid="{00000000-0005-0000-0000-0000BE710000}"/>
    <cellStyle name="Note 2 3 2 5 2 5" xfId="9889" xr:uid="{00000000-0005-0000-0000-0000BF710000}"/>
    <cellStyle name="Note 2 3 2 5 2 5 2" xfId="28124" xr:uid="{00000000-0005-0000-0000-0000C0710000}"/>
    <cellStyle name="Note 2 3 2 5 2 5 3" xfId="28123" xr:uid="{00000000-0005-0000-0000-0000C1710000}"/>
    <cellStyle name="Note 2 3 2 5 2 5 4" xfId="49395" xr:uid="{00000000-0005-0000-0000-0000C2710000}"/>
    <cellStyle name="Note 2 3 2 5 2 6" xfId="28095" xr:uid="{00000000-0005-0000-0000-0000C3710000}"/>
    <cellStyle name="Note 2 3 2 5 2 7" xfId="17009" xr:uid="{00000000-0005-0000-0000-0000C4710000}"/>
    <cellStyle name="Note 2 3 2 5 3" xfId="3773" xr:uid="{00000000-0005-0000-0000-0000C5710000}"/>
    <cellStyle name="Note 2 3 2 5 3 2" xfId="6395" xr:uid="{00000000-0005-0000-0000-0000C6710000}"/>
    <cellStyle name="Note 2 3 2 5 3 2 2" xfId="13373" xr:uid="{00000000-0005-0000-0000-0000C7710000}"/>
    <cellStyle name="Note 2 3 2 5 3 2 2 2" xfId="28128" xr:uid="{00000000-0005-0000-0000-0000C8710000}"/>
    <cellStyle name="Note 2 3 2 5 3 2 2 3" xfId="28127" xr:uid="{00000000-0005-0000-0000-0000C9710000}"/>
    <cellStyle name="Note 2 3 2 5 3 2 2 4" xfId="52878" xr:uid="{00000000-0005-0000-0000-0000CA710000}"/>
    <cellStyle name="Note 2 3 2 5 3 2 3" xfId="28129" xr:uid="{00000000-0005-0000-0000-0000CB710000}"/>
    <cellStyle name="Note 2 3 2 5 3 2 4" xfId="28126" xr:uid="{00000000-0005-0000-0000-0000CC710000}"/>
    <cellStyle name="Note 2 3 2 5 3 2 5" xfId="45910" xr:uid="{00000000-0005-0000-0000-0000CD710000}"/>
    <cellStyle name="Note 2 3 2 5 3 2 6" xfId="58474" xr:uid="{00000000-0005-0000-0000-0000CE710000}"/>
    <cellStyle name="Note 2 3 2 5 3 3" xfId="8140" xr:uid="{00000000-0005-0000-0000-0000CF710000}"/>
    <cellStyle name="Note 2 3 2 5 3 3 2" xfId="15115" xr:uid="{00000000-0005-0000-0000-0000D0710000}"/>
    <cellStyle name="Note 2 3 2 5 3 3 2 2" xfId="28132" xr:uid="{00000000-0005-0000-0000-0000D1710000}"/>
    <cellStyle name="Note 2 3 2 5 3 3 2 3" xfId="28131" xr:uid="{00000000-0005-0000-0000-0000D2710000}"/>
    <cellStyle name="Note 2 3 2 5 3 3 2 4" xfId="54620" xr:uid="{00000000-0005-0000-0000-0000D3710000}"/>
    <cellStyle name="Note 2 3 2 5 3 3 3" xfId="28133" xr:uid="{00000000-0005-0000-0000-0000D4710000}"/>
    <cellStyle name="Note 2 3 2 5 3 3 4" xfId="28130" xr:uid="{00000000-0005-0000-0000-0000D5710000}"/>
    <cellStyle name="Note 2 3 2 5 3 3 5" xfId="47652" xr:uid="{00000000-0005-0000-0000-0000D6710000}"/>
    <cellStyle name="Note 2 3 2 5 3 3 6" xfId="60216" xr:uid="{00000000-0005-0000-0000-0000D7710000}"/>
    <cellStyle name="Note 2 3 2 5 3 4" xfId="10760" xr:uid="{00000000-0005-0000-0000-0000D8710000}"/>
    <cellStyle name="Note 2 3 2 5 3 4 2" xfId="28135" xr:uid="{00000000-0005-0000-0000-0000D9710000}"/>
    <cellStyle name="Note 2 3 2 5 3 4 3" xfId="28134" xr:uid="{00000000-0005-0000-0000-0000DA710000}"/>
    <cellStyle name="Note 2 3 2 5 3 4 4" xfId="50265" xr:uid="{00000000-0005-0000-0000-0000DB710000}"/>
    <cellStyle name="Note 2 3 2 5 3 5" xfId="28125" xr:uid="{00000000-0005-0000-0000-0000DC710000}"/>
    <cellStyle name="Note 2 3 2 5 3 6" xfId="18749" xr:uid="{00000000-0005-0000-0000-0000DD710000}"/>
    <cellStyle name="Note 2 3 2 5 4" xfId="4650" xr:uid="{00000000-0005-0000-0000-0000DE710000}"/>
    <cellStyle name="Note 2 3 2 5 4 2" xfId="7266" xr:uid="{00000000-0005-0000-0000-0000DF710000}"/>
    <cellStyle name="Note 2 3 2 5 4 2 2" xfId="14244" xr:uid="{00000000-0005-0000-0000-0000E0710000}"/>
    <cellStyle name="Note 2 3 2 5 4 2 2 2" xfId="28139" xr:uid="{00000000-0005-0000-0000-0000E1710000}"/>
    <cellStyle name="Note 2 3 2 5 4 2 2 3" xfId="28138" xr:uid="{00000000-0005-0000-0000-0000E2710000}"/>
    <cellStyle name="Note 2 3 2 5 4 2 2 4" xfId="53749" xr:uid="{00000000-0005-0000-0000-0000E3710000}"/>
    <cellStyle name="Note 2 3 2 5 4 2 3" xfId="28140" xr:uid="{00000000-0005-0000-0000-0000E4710000}"/>
    <cellStyle name="Note 2 3 2 5 4 2 4" xfId="28137" xr:uid="{00000000-0005-0000-0000-0000E5710000}"/>
    <cellStyle name="Note 2 3 2 5 4 2 5" xfId="46781" xr:uid="{00000000-0005-0000-0000-0000E6710000}"/>
    <cellStyle name="Note 2 3 2 5 4 2 6" xfId="59345" xr:uid="{00000000-0005-0000-0000-0000E7710000}"/>
    <cellStyle name="Note 2 3 2 5 4 3" xfId="9017" xr:uid="{00000000-0005-0000-0000-0000E8710000}"/>
    <cellStyle name="Note 2 3 2 5 4 3 2" xfId="15986" xr:uid="{00000000-0005-0000-0000-0000E9710000}"/>
    <cellStyle name="Note 2 3 2 5 4 3 2 2" xfId="28143" xr:uid="{00000000-0005-0000-0000-0000EA710000}"/>
    <cellStyle name="Note 2 3 2 5 4 3 2 3" xfId="28142" xr:uid="{00000000-0005-0000-0000-0000EB710000}"/>
    <cellStyle name="Note 2 3 2 5 4 3 2 4" xfId="55491" xr:uid="{00000000-0005-0000-0000-0000EC710000}"/>
    <cellStyle name="Note 2 3 2 5 4 3 3" xfId="28144" xr:uid="{00000000-0005-0000-0000-0000ED710000}"/>
    <cellStyle name="Note 2 3 2 5 4 3 4" xfId="28141" xr:uid="{00000000-0005-0000-0000-0000EE710000}"/>
    <cellStyle name="Note 2 3 2 5 4 3 5" xfId="48523" xr:uid="{00000000-0005-0000-0000-0000EF710000}"/>
    <cellStyle name="Note 2 3 2 5 4 3 6" xfId="61087" xr:uid="{00000000-0005-0000-0000-0000F0710000}"/>
    <cellStyle name="Note 2 3 2 5 4 4" xfId="11631" xr:uid="{00000000-0005-0000-0000-0000F1710000}"/>
    <cellStyle name="Note 2 3 2 5 4 4 2" xfId="28146" xr:uid="{00000000-0005-0000-0000-0000F2710000}"/>
    <cellStyle name="Note 2 3 2 5 4 4 3" xfId="28145" xr:uid="{00000000-0005-0000-0000-0000F3710000}"/>
    <cellStyle name="Note 2 3 2 5 4 4 4" xfId="51136" xr:uid="{00000000-0005-0000-0000-0000F4710000}"/>
    <cellStyle name="Note 2 3 2 5 4 5" xfId="28147" xr:uid="{00000000-0005-0000-0000-0000F5710000}"/>
    <cellStyle name="Note 2 3 2 5 4 6" xfId="28136" xr:uid="{00000000-0005-0000-0000-0000F6710000}"/>
    <cellStyle name="Note 2 3 2 5 4 7" xfId="44168" xr:uid="{00000000-0005-0000-0000-0000F7710000}"/>
    <cellStyle name="Note 2 3 2 5 4 8" xfId="56732" xr:uid="{00000000-0005-0000-0000-0000F8710000}"/>
    <cellStyle name="Note 2 3 2 5 5" xfId="5521" xr:uid="{00000000-0005-0000-0000-0000F9710000}"/>
    <cellStyle name="Note 2 3 2 5 5 2" xfId="12502" xr:uid="{00000000-0005-0000-0000-0000FA710000}"/>
    <cellStyle name="Note 2 3 2 5 5 2 2" xfId="28150" xr:uid="{00000000-0005-0000-0000-0000FB710000}"/>
    <cellStyle name="Note 2 3 2 5 5 2 3" xfId="28149" xr:uid="{00000000-0005-0000-0000-0000FC710000}"/>
    <cellStyle name="Note 2 3 2 5 5 2 4" xfId="52007" xr:uid="{00000000-0005-0000-0000-0000FD710000}"/>
    <cellStyle name="Note 2 3 2 5 5 3" xfId="28151" xr:uid="{00000000-0005-0000-0000-0000FE710000}"/>
    <cellStyle name="Note 2 3 2 5 5 4" xfId="28148" xr:uid="{00000000-0005-0000-0000-0000FF710000}"/>
    <cellStyle name="Note 2 3 2 5 5 5" xfId="45039" xr:uid="{00000000-0005-0000-0000-000000720000}"/>
    <cellStyle name="Note 2 3 2 5 5 6" xfId="57603" xr:uid="{00000000-0005-0000-0000-000001720000}"/>
    <cellStyle name="Note 2 3 2 5 6" xfId="9888" xr:uid="{00000000-0005-0000-0000-000002720000}"/>
    <cellStyle name="Note 2 3 2 5 6 2" xfId="28153" xr:uid="{00000000-0005-0000-0000-000003720000}"/>
    <cellStyle name="Note 2 3 2 5 6 3" xfId="28152" xr:uid="{00000000-0005-0000-0000-000004720000}"/>
    <cellStyle name="Note 2 3 2 5 6 4" xfId="49394" xr:uid="{00000000-0005-0000-0000-000005720000}"/>
    <cellStyle name="Note 2 3 2 5 7" xfId="28094" xr:uid="{00000000-0005-0000-0000-000006720000}"/>
    <cellStyle name="Note 2 3 2 5 8" xfId="17008" xr:uid="{00000000-0005-0000-0000-000007720000}"/>
    <cellStyle name="Note 2 3 2 6" xfId="2669" xr:uid="{00000000-0005-0000-0000-000008720000}"/>
    <cellStyle name="Note 2 3 2 6 2" xfId="2670" xr:uid="{00000000-0005-0000-0000-000009720000}"/>
    <cellStyle name="Note 2 3 2 6 2 2" xfId="3776" xr:uid="{00000000-0005-0000-0000-00000A720000}"/>
    <cellStyle name="Note 2 3 2 6 2 2 2" xfId="6398" xr:uid="{00000000-0005-0000-0000-00000B720000}"/>
    <cellStyle name="Note 2 3 2 6 2 2 2 2" xfId="13376" xr:uid="{00000000-0005-0000-0000-00000C720000}"/>
    <cellStyle name="Note 2 3 2 6 2 2 2 2 2" xfId="28159" xr:uid="{00000000-0005-0000-0000-00000D720000}"/>
    <cellStyle name="Note 2 3 2 6 2 2 2 2 3" xfId="28158" xr:uid="{00000000-0005-0000-0000-00000E720000}"/>
    <cellStyle name="Note 2 3 2 6 2 2 2 2 4" xfId="52881" xr:uid="{00000000-0005-0000-0000-00000F720000}"/>
    <cellStyle name="Note 2 3 2 6 2 2 2 3" xfId="28160" xr:uid="{00000000-0005-0000-0000-000010720000}"/>
    <cellStyle name="Note 2 3 2 6 2 2 2 4" xfId="28157" xr:uid="{00000000-0005-0000-0000-000011720000}"/>
    <cellStyle name="Note 2 3 2 6 2 2 2 5" xfId="45913" xr:uid="{00000000-0005-0000-0000-000012720000}"/>
    <cellStyle name="Note 2 3 2 6 2 2 2 6" xfId="58477" xr:uid="{00000000-0005-0000-0000-000013720000}"/>
    <cellStyle name="Note 2 3 2 6 2 2 3" xfId="8143" xr:uid="{00000000-0005-0000-0000-000014720000}"/>
    <cellStyle name="Note 2 3 2 6 2 2 3 2" xfId="15118" xr:uid="{00000000-0005-0000-0000-000015720000}"/>
    <cellStyle name="Note 2 3 2 6 2 2 3 2 2" xfId="28163" xr:uid="{00000000-0005-0000-0000-000016720000}"/>
    <cellStyle name="Note 2 3 2 6 2 2 3 2 3" xfId="28162" xr:uid="{00000000-0005-0000-0000-000017720000}"/>
    <cellStyle name="Note 2 3 2 6 2 2 3 2 4" xfId="54623" xr:uid="{00000000-0005-0000-0000-000018720000}"/>
    <cellStyle name="Note 2 3 2 6 2 2 3 3" xfId="28164" xr:uid="{00000000-0005-0000-0000-000019720000}"/>
    <cellStyle name="Note 2 3 2 6 2 2 3 4" xfId="28161" xr:uid="{00000000-0005-0000-0000-00001A720000}"/>
    <cellStyle name="Note 2 3 2 6 2 2 3 5" xfId="47655" xr:uid="{00000000-0005-0000-0000-00001B720000}"/>
    <cellStyle name="Note 2 3 2 6 2 2 3 6" xfId="60219" xr:uid="{00000000-0005-0000-0000-00001C720000}"/>
    <cellStyle name="Note 2 3 2 6 2 2 4" xfId="10763" xr:uid="{00000000-0005-0000-0000-00001D720000}"/>
    <cellStyle name="Note 2 3 2 6 2 2 4 2" xfId="28166" xr:uid="{00000000-0005-0000-0000-00001E720000}"/>
    <cellStyle name="Note 2 3 2 6 2 2 4 3" xfId="28165" xr:uid="{00000000-0005-0000-0000-00001F720000}"/>
    <cellStyle name="Note 2 3 2 6 2 2 4 4" xfId="50268" xr:uid="{00000000-0005-0000-0000-000020720000}"/>
    <cellStyle name="Note 2 3 2 6 2 2 5" xfId="28156" xr:uid="{00000000-0005-0000-0000-000021720000}"/>
    <cellStyle name="Note 2 3 2 6 2 2 6" xfId="18755" xr:uid="{00000000-0005-0000-0000-000022720000}"/>
    <cellStyle name="Note 2 3 2 6 2 3" xfId="4653" xr:uid="{00000000-0005-0000-0000-000023720000}"/>
    <cellStyle name="Note 2 3 2 6 2 3 2" xfId="7269" xr:uid="{00000000-0005-0000-0000-000024720000}"/>
    <cellStyle name="Note 2 3 2 6 2 3 2 2" xfId="14247" xr:uid="{00000000-0005-0000-0000-000025720000}"/>
    <cellStyle name="Note 2 3 2 6 2 3 2 2 2" xfId="28170" xr:uid="{00000000-0005-0000-0000-000026720000}"/>
    <cellStyle name="Note 2 3 2 6 2 3 2 2 3" xfId="28169" xr:uid="{00000000-0005-0000-0000-000027720000}"/>
    <cellStyle name="Note 2 3 2 6 2 3 2 2 4" xfId="53752" xr:uid="{00000000-0005-0000-0000-000028720000}"/>
    <cellStyle name="Note 2 3 2 6 2 3 2 3" xfId="28171" xr:uid="{00000000-0005-0000-0000-000029720000}"/>
    <cellStyle name="Note 2 3 2 6 2 3 2 4" xfId="28168" xr:uid="{00000000-0005-0000-0000-00002A720000}"/>
    <cellStyle name="Note 2 3 2 6 2 3 2 5" xfId="46784" xr:uid="{00000000-0005-0000-0000-00002B720000}"/>
    <cellStyle name="Note 2 3 2 6 2 3 2 6" xfId="59348" xr:uid="{00000000-0005-0000-0000-00002C720000}"/>
    <cellStyle name="Note 2 3 2 6 2 3 3" xfId="9020" xr:uid="{00000000-0005-0000-0000-00002D720000}"/>
    <cellStyle name="Note 2 3 2 6 2 3 3 2" xfId="15989" xr:uid="{00000000-0005-0000-0000-00002E720000}"/>
    <cellStyle name="Note 2 3 2 6 2 3 3 2 2" xfId="28174" xr:uid="{00000000-0005-0000-0000-00002F720000}"/>
    <cellStyle name="Note 2 3 2 6 2 3 3 2 3" xfId="28173" xr:uid="{00000000-0005-0000-0000-000030720000}"/>
    <cellStyle name="Note 2 3 2 6 2 3 3 2 4" xfId="55494" xr:uid="{00000000-0005-0000-0000-000031720000}"/>
    <cellStyle name="Note 2 3 2 6 2 3 3 3" xfId="28175" xr:uid="{00000000-0005-0000-0000-000032720000}"/>
    <cellStyle name="Note 2 3 2 6 2 3 3 4" xfId="28172" xr:uid="{00000000-0005-0000-0000-000033720000}"/>
    <cellStyle name="Note 2 3 2 6 2 3 3 5" xfId="48526" xr:uid="{00000000-0005-0000-0000-000034720000}"/>
    <cellStyle name="Note 2 3 2 6 2 3 3 6" xfId="61090" xr:uid="{00000000-0005-0000-0000-000035720000}"/>
    <cellStyle name="Note 2 3 2 6 2 3 4" xfId="11634" xr:uid="{00000000-0005-0000-0000-000036720000}"/>
    <cellStyle name="Note 2 3 2 6 2 3 4 2" xfId="28177" xr:uid="{00000000-0005-0000-0000-000037720000}"/>
    <cellStyle name="Note 2 3 2 6 2 3 4 3" xfId="28176" xr:uid="{00000000-0005-0000-0000-000038720000}"/>
    <cellStyle name="Note 2 3 2 6 2 3 4 4" xfId="51139" xr:uid="{00000000-0005-0000-0000-000039720000}"/>
    <cellStyle name="Note 2 3 2 6 2 3 5" xfId="28178" xr:uid="{00000000-0005-0000-0000-00003A720000}"/>
    <cellStyle name="Note 2 3 2 6 2 3 6" xfId="28167" xr:uid="{00000000-0005-0000-0000-00003B720000}"/>
    <cellStyle name="Note 2 3 2 6 2 3 7" xfId="44171" xr:uid="{00000000-0005-0000-0000-00003C720000}"/>
    <cellStyle name="Note 2 3 2 6 2 3 8" xfId="56735" xr:uid="{00000000-0005-0000-0000-00003D720000}"/>
    <cellStyle name="Note 2 3 2 6 2 4" xfId="5524" xr:uid="{00000000-0005-0000-0000-00003E720000}"/>
    <cellStyle name="Note 2 3 2 6 2 4 2" xfId="12505" xr:uid="{00000000-0005-0000-0000-00003F720000}"/>
    <cellStyle name="Note 2 3 2 6 2 4 2 2" xfId="28181" xr:uid="{00000000-0005-0000-0000-000040720000}"/>
    <cellStyle name="Note 2 3 2 6 2 4 2 3" xfId="28180" xr:uid="{00000000-0005-0000-0000-000041720000}"/>
    <cellStyle name="Note 2 3 2 6 2 4 2 4" xfId="52010" xr:uid="{00000000-0005-0000-0000-000042720000}"/>
    <cellStyle name="Note 2 3 2 6 2 4 3" xfId="28182" xr:uid="{00000000-0005-0000-0000-000043720000}"/>
    <cellStyle name="Note 2 3 2 6 2 4 4" xfId="28179" xr:uid="{00000000-0005-0000-0000-000044720000}"/>
    <cellStyle name="Note 2 3 2 6 2 4 5" xfId="45042" xr:uid="{00000000-0005-0000-0000-000045720000}"/>
    <cellStyle name="Note 2 3 2 6 2 4 6" xfId="57606" xr:uid="{00000000-0005-0000-0000-000046720000}"/>
    <cellStyle name="Note 2 3 2 6 2 5" xfId="9891" xr:uid="{00000000-0005-0000-0000-000047720000}"/>
    <cellStyle name="Note 2 3 2 6 2 5 2" xfId="28184" xr:uid="{00000000-0005-0000-0000-000048720000}"/>
    <cellStyle name="Note 2 3 2 6 2 5 3" xfId="28183" xr:uid="{00000000-0005-0000-0000-000049720000}"/>
    <cellStyle name="Note 2 3 2 6 2 5 4" xfId="49397" xr:uid="{00000000-0005-0000-0000-00004A720000}"/>
    <cellStyle name="Note 2 3 2 6 2 6" xfId="28155" xr:uid="{00000000-0005-0000-0000-00004B720000}"/>
    <cellStyle name="Note 2 3 2 6 2 7" xfId="17014" xr:uid="{00000000-0005-0000-0000-00004C720000}"/>
    <cellStyle name="Note 2 3 2 6 3" xfId="3775" xr:uid="{00000000-0005-0000-0000-00004D720000}"/>
    <cellStyle name="Note 2 3 2 6 3 2" xfId="6397" xr:uid="{00000000-0005-0000-0000-00004E720000}"/>
    <cellStyle name="Note 2 3 2 6 3 2 2" xfId="13375" xr:uid="{00000000-0005-0000-0000-00004F720000}"/>
    <cellStyle name="Note 2 3 2 6 3 2 2 2" xfId="28188" xr:uid="{00000000-0005-0000-0000-000050720000}"/>
    <cellStyle name="Note 2 3 2 6 3 2 2 3" xfId="28187" xr:uid="{00000000-0005-0000-0000-000051720000}"/>
    <cellStyle name="Note 2 3 2 6 3 2 2 4" xfId="52880" xr:uid="{00000000-0005-0000-0000-000052720000}"/>
    <cellStyle name="Note 2 3 2 6 3 2 3" xfId="28189" xr:uid="{00000000-0005-0000-0000-000053720000}"/>
    <cellStyle name="Note 2 3 2 6 3 2 4" xfId="28186" xr:uid="{00000000-0005-0000-0000-000054720000}"/>
    <cellStyle name="Note 2 3 2 6 3 2 5" xfId="45912" xr:uid="{00000000-0005-0000-0000-000055720000}"/>
    <cellStyle name="Note 2 3 2 6 3 2 6" xfId="58476" xr:uid="{00000000-0005-0000-0000-000056720000}"/>
    <cellStyle name="Note 2 3 2 6 3 3" xfId="8142" xr:uid="{00000000-0005-0000-0000-000057720000}"/>
    <cellStyle name="Note 2 3 2 6 3 3 2" xfId="15117" xr:uid="{00000000-0005-0000-0000-000058720000}"/>
    <cellStyle name="Note 2 3 2 6 3 3 2 2" xfId="28192" xr:uid="{00000000-0005-0000-0000-000059720000}"/>
    <cellStyle name="Note 2 3 2 6 3 3 2 3" xfId="28191" xr:uid="{00000000-0005-0000-0000-00005A720000}"/>
    <cellStyle name="Note 2 3 2 6 3 3 2 4" xfId="54622" xr:uid="{00000000-0005-0000-0000-00005B720000}"/>
    <cellStyle name="Note 2 3 2 6 3 3 3" xfId="28193" xr:uid="{00000000-0005-0000-0000-00005C720000}"/>
    <cellStyle name="Note 2 3 2 6 3 3 4" xfId="28190" xr:uid="{00000000-0005-0000-0000-00005D720000}"/>
    <cellStyle name="Note 2 3 2 6 3 3 5" xfId="47654" xr:uid="{00000000-0005-0000-0000-00005E720000}"/>
    <cellStyle name="Note 2 3 2 6 3 3 6" xfId="60218" xr:uid="{00000000-0005-0000-0000-00005F720000}"/>
    <cellStyle name="Note 2 3 2 6 3 4" xfId="10762" xr:uid="{00000000-0005-0000-0000-000060720000}"/>
    <cellStyle name="Note 2 3 2 6 3 4 2" xfId="28195" xr:uid="{00000000-0005-0000-0000-000061720000}"/>
    <cellStyle name="Note 2 3 2 6 3 4 3" xfId="28194" xr:uid="{00000000-0005-0000-0000-000062720000}"/>
    <cellStyle name="Note 2 3 2 6 3 4 4" xfId="50267" xr:uid="{00000000-0005-0000-0000-000063720000}"/>
    <cellStyle name="Note 2 3 2 6 3 5" xfId="28185" xr:uid="{00000000-0005-0000-0000-000064720000}"/>
    <cellStyle name="Note 2 3 2 6 3 6" xfId="18754" xr:uid="{00000000-0005-0000-0000-000065720000}"/>
    <cellStyle name="Note 2 3 2 6 4" xfId="4652" xr:uid="{00000000-0005-0000-0000-000066720000}"/>
    <cellStyle name="Note 2 3 2 6 4 2" xfId="7268" xr:uid="{00000000-0005-0000-0000-000067720000}"/>
    <cellStyle name="Note 2 3 2 6 4 2 2" xfId="14246" xr:uid="{00000000-0005-0000-0000-000068720000}"/>
    <cellStyle name="Note 2 3 2 6 4 2 2 2" xfId="28199" xr:uid="{00000000-0005-0000-0000-000069720000}"/>
    <cellStyle name="Note 2 3 2 6 4 2 2 3" xfId="28198" xr:uid="{00000000-0005-0000-0000-00006A720000}"/>
    <cellStyle name="Note 2 3 2 6 4 2 2 4" xfId="53751" xr:uid="{00000000-0005-0000-0000-00006B720000}"/>
    <cellStyle name="Note 2 3 2 6 4 2 3" xfId="28200" xr:uid="{00000000-0005-0000-0000-00006C720000}"/>
    <cellStyle name="Note 2 3 2 6 4 2 4" xfId="28197" xr:uid="{00000000-0005-0000-0000-00006D720000}"/>
    <cellStyle name="Note 2 3 2 6 4 2 5" xfId="46783" xr:uid="{00000000-0005-0000-0000-00006E720000}"/>
    <cellStyle name="Note 2 3 2 6 4 2 6" xfId="59347" xr:uid="{00000000-0005-0000-0000-00006F720000}"/>
    <cellStyle name="Note 2 3 2 6 4 3" xfId="9019" xr:uid="{00000000-0005-0000-0000-000070720000}"/>
    <cellStyle name="Note 2 3 2 6 4 3 2" xfId="15988" xr:uid="{00000000-0005-0000-0000-000071720000}"/>
    <cellStyle name="Note 2 3 2 6 4 3 2 2" xfId="28203" xr:uid="{00000000-0005-0000-0000-000072720000}"/>
    <cellStyle name="Note 2 3 2 6 4 3 2 3" xfId="28202" xr:uid="{00000000-0005-0000-0000-000073720000}"/>
    <cellStyle name="Note 2 3 2 6 4 3 2 4" xfId="55493" xr:uid="{00000000-0005-0000-0000-000074720000}"/>
    <cellStyle name="Note 2 3 2 6 4 3 3" xfId="28204" xr:uid="{00000000-0005-0000-0000-000075720000}"/>
    <cellStyle name="Note 2 3 2 6 4 3 4" xfId="28201" xr:uid="{00000000-0005-0000-0000-000076720000}"/>
    <cellStyle name="Note 2 3 2 6 4 3 5" xfId="48525" xr:uid="{00000000-0005-0000-0000-000077720000}"/>
    <cellStyle name="Note 2 3 2 6 4 3 6" xfId="61089" xr:uid="{00000000-0005-0000-0000-000078720000}"/>
    <cellStyle name="Note 2 3 2 6 4 4" xfId="11633" xr:uid="{00000000-0005-0000-0000-000079720000}"/>
    <cellStyle name="Note 2 3 2 6 4 4 2" xfId="28206" xr:uid="{00000000-0005-0000-0000-00007A720000}"/>
    <cellStyle name="Note 2 3 2 6 4 4 3" xfId="28205" xr:uid="{00000000-0005-0000-0000-00007B720000}"/>
    <cellStyle name="Note 2 3 2 6 4 4 4" xfId="51138" xr:uid="{00000000-0005-0000-0000-00007C720000}"/>
    <cellStyle name="Note 2 3 2 6 4 5" xfId="28207" xr:uid="{00000000-0005-0000-0000-00007D720000}"/>
    <cellStyle name="Note 2 3 2 6 4 6" xfId="28196" xr:uid="{00000000-0005-0000-0000-00007E720000}"/>
    <cellStyle name="Note 2 3 2 6 4 7" xfId="44170" xr:uid="{00000000-0005-0000-0000-00007F720000}"/>
    <cellStyle name="Note 2 3 2 6 4 8" xfId="56734" xr:uid="{00000000-0005-0000-0000-000080720000}"/>
    <cellStyle name="Note 2 3 2 6 5" xfId="5523" xr:uid="{00000000-0005-0000-0000-000081720000}"/>
    <cellStyle name="Note 2 3 2 6 5 2" xfId="12504" xr:uid="{00000000-0005-0000-0000-000082720000}"/>
    <cellStyle name="Note 2 3 2 6 5 2 2" xfId="28210" xr:uid="{00000000-0005-0000-0000-000083720000}"/>
    <cellStyle name="Note 2 3 2 6 5 2 3" xfId="28209" xr:uid="{00000000-0005-0000-0000-000084720000}"/>
    <cellStyle name="Note 2 3 2 6 5 2 4" xfId="52009" xr:uid="{00000000-0005-0000-0000-000085720000}"/>
    <cellStyle name="Note 2 3 2 6 5 3" xfId="28211" xr:uid="{00000000-0005-0000-0000-000086720000}"/>
    <cellStyle name="Note 2 3 2 6 5 4" xfId="28208" xr:uid="{00000000-0005-0000-0000-000087720000}"/>
    <cellStyle name="Note 2 3 2 6 5 5" xfId="45041" xr:uid="{00000000-0005-0000-0000-000088720000}"/>
    <cellStyle name="Note 2 3 2 6 5 6" xfId="57605" xr:uid="{00000000-0005-0000-0000-000089720000}"/>
    <cellStyle name="Note 2 3 2 6 6" xfId="9890" xr:uid="{00000000-0005-0000-0000-00008A720000}"/>
    <cellStyle name="Note 2 3 2 6 6 2" xfId="28213" xr:uid="{00000000-0005-0000-0000-00008B720000}"/>
    <cellStyle name="Note 2 3 2 6 6 3" xfId="28212" xr:uid="{00000000-0005-0000-0000-00008C720000}"/>
    <cellStyle name="Note 2 3 2 6 6 4" xfId="49396" xr:uid="{00000000-0005-0000-0000-00008D720000}"/>
    <cellStyle name="Note 2 3 2 6 7" xfId="28154" xr:uid="{00000000-0005-0000-0000-00008E720000}"/>
    <cellStyle name="Note 2 3 2 6 8" xfId="17012" xr:uid="{00000000-0005-0000-0000-00008F720000}"/>
    <cellStyle name="Note 2 3 2 7" xfId="2671" xr:uid="{00000000-0005-0000-0000-000090720000}"/>
    <cellStyle name="Note 2 3 2 7 2" xfId="3777" xr:uid="{00000000-0005-0000-0000-000091720000}"/>
    <cellStyle name="Note 2 3 2 7 2 2" xfId="6399" xr:uid="{00000000-0005-0000-0000-000092720000}"/>
    <cellStyle name="Note 2 3 2 7 2 2 2" xfId="13377" xr:uid="{00000000-0005-0000-0000-000093720000}"/>
    <cellStyle name="Note 2 3 2 7 2 2 2 2" xfId="28218" xr:uid="{00000000-0005-0000-0000-000094720000}"/>
    <cellStyle name="Note 2 3 2 7 2 2 2 3" xfId="28217" xr:uid="{00000000-0005-0000-0000-000095720000}"/>
    <cellStyle name="Note 2 3 2 7 2 2 2 4" xfId="52882" xr:uid="{00000000-0005-0000-0000-000096720000}"/>
    <cellStyle name="Note 2 3 2 7 2 2 3" xfId="28219" xr:uid="{00000000-0005-0000-0000-000097720000}"/>
    <cellStyle name="Note 2 3 2 7 2 2 4" xfId="28216" xr:uid="{00000000-0005-0000-0000-000098720000}"/>
    <cellStyle name="Note 2 3 2 7 2 2 5" xfId="45914" xr:uid="{00000000-0005-0000-0000-000099720000}"/>
    <cellStyle name="Note 2 3 2 7 2 2 6" xfId="58478" xr:uid="{00000000-0005-0000-0000-00009A720000}"/>
    <cellStyle name="Note 2 3 2 7 2 3" xfId="8144" xr:uid="{00000000-0005-0000-0000-00009B720000}"/>
    <cellStyle name="Note 2 3 2 7 2 3 2" xfId="15119" xr:uid="{00000000-0005-0000-0000-00009C720000}"/>
    <cellStyle name="Note 2 3 2 7 2 3 2 2" xfId="28222" xr:uid="{00000000-0005-0000-0000-00009D720000}"/>
    <cellStyle name="Note 2 3 2 7 2 3 2 3" xfId="28221" xr:uid="{00000000-0005-0000-0000-00009E720000}"/>
    <cellStyle name="Note 2 3 2 7 2 3 2 4" xfId="54624" xr:uid="{00000000-0005-0000-0000-00009F720000}"/>
    <cellStyle name="Note 2 3 2 7 2 3 3" xfId="28223" xr:uid="{00000000-0005-0000-0000-0000A0720000}"/>
    <cellStyle name="Note 2 3 2 7 2 3 4" xfId="28220" xr:uid="{00000000-0005-0000-0000-0000A1720000}"/>
    <cellStyle name="Note 2 3 2 7 2 3 5" xfId="47656" xr:uid="{00000000-0005-0000-0000-0000A2720000}"/>
    <cellStyle name="Note 2 3 2 7 2 3 6" xfId="60220" xr:uid="{00000000-0005-0000-0000-0000A3720000}"/>
    <cellStyle name="Note 2 3 2 7 2 4" xfId="10764" xr:uid="{00000000-0005-0000-0000-0000A4720000}"/>
    <cellStyle name="Note 2 3 2 7 2 4 2" xfId="28225" xr:uid="{00000000-0005-0000-0000-0000A5720000}"/>
    <cellStyle name="Note 2 3 2 7 2 4 3" xfId="28224" xr:uid="{00000000-0005-0000-0000-0000A6720000}"/>
    <cellStyle name="Note 2 3 2 7 2 4 4" xfId="50269" xr:uid="{00000000-0005-0000-0000-0000A7720000}"/>
    <cellStyle name="Note 2 3 2 7 2 5" xfId="28215" xr:uid="{00000000-0005-0000-0000-0000A8720000}"/>
    <cellStyle name="Note 2 3 2 7 2 6" xfId="18756" xr:uid="{00000000-0005-0000-0000-0000A9720000}"/>
    <cellStyle name="Note 2 3 2 7 3" xfId="4654" xr:uid="{00000000-0005-0000-0000-0000AA720000}"/>
    <cellStyle name="Note 2 3 2 7 3 2" xfId="7270" xr:uid="{00000000-0005-0000-0000-0000AB720000}"/>
    <cellStyle name="Note 2 3 2 7 3 2 2" xfId="14248" xr:uid="{00000000-0005-0000-0000-0000AC720000}"/>
    <cellStyle name="Note 2 3 2 7 3 2 2 2" xfId="28229" xr:uid="{00000000-0005-0000-0000-0000AD720000}"/>
    <cellStyle name="Note 2 3 2 7 3 2 2 3" xfId="28228" xr:uid="{00000000-0005-0000-0000-0000AE720000}"/>
    <cellStyle name="Note 2 3 2 7 3 2 2 4" xfId="53753" xr:uid="{00000000-0005-0000-0000-0000AF720000}"/>
    <cellStyle name="Note 2 3 2 7 3 2 3" xfId="28230" xr:uid="{00000000-0005-0000-0000-0000B0720000}"/>
    <cellStyle name="Note 2 3 2 7 3 2 4" xfId="28227" xr:uid="{00000000-0005-0000-0000-0000B1720000}"/>
    <cellStyle name="Note 2 3 2 7 3 2 5" xfId="46785" xr:uid="{00000000-0005-0000-0000-0000B2720000}"/>
    <cellStyle name="Note 2 3 2 7 3 2 6" xfId="59349" xr:uid="{00000000-0005-0000-0000-0000B3720000}"/>
    <cellStyle name="Note 2 3 2 7 3 3" xfId="9021" xr:uid="{00000000-0005-0000-0000-0000B4720000}"/>
    <cellStyle name="Note 2 3 2 7 3 3 2" xfId="15990" xr:uid="{00000000-0005-0000-0000-0000B5720000}"/>
    <cellStyle name="Note 2 3 2 7 3 3 2 2" xfId="28233" xr:uid="{00000000-0005-0000-0000-0000B6720000}"/>
    <cellStyle name="Note 2 3 2 7 3 3 2 3" xfId="28232" xr:uid="{00000000-0005-0000-0000-0000B7720000}"/>
    <cellStyle name="Note 2 3 2 7 3 3 2 4" xfId="55495" xr:uid="{00000000-0005-0000-0000-0000B8720000}"/>
    <cellStyle name="Note 2 3 2 7 3 3 3" xfId="28234" xr:uid="{00000000-0005-0000-0000-0000B9720000}"/>
    <cellStyle name="Note 2 3 2 7 3 3 4" xfId="28231" xr:uid="{00000000-0005-0000-0000-0000BA720000}"/>
    <cellStyle name="Note 2 3 2 7 3 3 5" xfId="48527" xr:uid="{00000000-0005-0000-0000-0000BB720000}"/>
    <cellStyle name="Note 2 3 2 7 3 3 6" xfId="61091" xr:uid="{00000000-0005-0000-0000-0000BC720000}"/>
    <cellStyle name="Note 2 3 2 7 3 4" xfId="11635" xr:uid="{00000000-0005-0000-0000-0000BD720000}"/>
    <cellStyle name="Note 2 3 2 7 3 4 2" xfId="28236" xr:uid="{00000000-0005-0000-0000-0000BE720000}"/>
    <cellStyle name="Note 2 3 2 7 3 4 3" xfId="28235" xr:uid="{00000000-0005-0000-0000-0000BF720000}"/>
    <cellStyle name="Note 2 3 2 7 3 4 4" xfId="51140" xr:uid="{00000000-0005-0000-0000-0000C0720000}"/>
    <cellStyle name="Note 2 3 2 7 3 5" xfId="28237" xr:uid="{00000000-0005-0000-0000-0000C1720000}"/>
    <cellStyle name="Note 2 3 2 7 3 6" xfId="28226" xr:uid="{00000000-0005-0000-0000-0000C2720000}"/>
    <cellStyle name="Note 2 3 2 7 3 7" xfId="44172" xr:uid="{00000000-0005-0000-0000-0000C3720000}"/>
    <cellStyle name="Note 2 3 2 7 3 8" xfId="56736" xr:uid="{00000000-0005-0000-0000-0000C4720000}"/>
    <cellStyle name="Note 2 3 2 7 4" xfId="5525" xr:uid="{00000000-0005-0000-0000-0000C5720000}"/>
    <cellStyle name="Note 2 3 2 7 4 2" xfId="12506" xr:uid="{00000000-0005-0000-0000-0000C6720000}"/>
    <cellStyle name="Note 2 3 2 7 4 2 2" xfId="28240" xr:uid="{00000000-0005-0000-0000-0000C7720000}"/>
    <cellStyle name="Note 2 3 2 7 4 2 3" xfId="28239" xr:uid="{00000000-0005-0000-0000-0000C8720000}"/>
    <cellStyle name="Note 2 3 2 7 4 2 4" xfId="52011" xr:uid="{00000000-0005-0000-0000-0000C9720000}"/>
    <cellStyle name="Note 2 3 2 7 4 3" xfId="28241" xr:uid="{00000000-0005-0000-0000-0000CA720000}"/>
    <cellStyle name="Note 2 3 2 7 4 4" xfId="28238" xr:uid="{00000000-0005-0000-0000-0000CB720000}"/>
    <cellStyle name="Note 2 3 2 7 4 5" xfId="45043" xr:uid="{00000000-0005-0000-0000-0000CC720000}"/>
    <cellStyle name="Note 2 3 2 7 4 6" xfId="57607" xr:uid="{00000000-0005-0000-0000-0000CD720000}"/>
    <cellStyle name="Note 2 3 2 7 5" xfId="9892" xr:uid="{00000000-0005-0000-0000-0000CE720000}"/>
    <cellStyle name="Note 2 3 2 7 5 2" xfId="28243" xr:uid="{00000000-0005-0000-0000-0000CF720000}"/>
    <cellStyle name="Note 2 3 2 7 5 3" xfId="28242" xr:uid="{00000000-0005-0000-0000-0000D0720000}"/>
    <cellStyle name="Note 2 3 2 7 5 4" xfId="49398" xr:uid="{00000000-0005-0000-0000-0000D1720000}"/>
    <cellStyle name="Note 2 3 2 7 6" xfId="28214" xr:uid="{00000000-0005-0000-0000-0000D2720000}"/>
    <cellStyle name="Note 2 3 2 7 7" xfId="17015" xr:uid="{00000000-0005-0000-0000-0000D3720000}"/>
    <cellStyle name="Note 2 3 2 8" xfId="2672" xr:uid="{00000000-0005-0000-0000-0000D4720000}"/>
    <cellStyle name="Note 2 3 2 8 2" xfId="3778" xr:uid="{00000000-0005-0000-0000-0000D5720000}"/>
    <cellStyle name="Note 2 3 2 8 2 2" xfId="6400" xr:uid="{00000000-0005-0000-0000-0000D6720000}"/>
    <cellStyle name="Note 2 3 2 8 2 2 2" xfId="13378" xr:uid="{00000000-0005-0000-0000-0000D7720000}"/>
    <cellStyle name="Note 2 3 2 8 2 2 2 2" xfId="28248" xr:uid="{00000000-0005-0000-0000-0000D8720000}"/>
    <cellStyle name="Note 2 3 2 8 2 2 2 3" xfId="28247" xr:uid="{00000000-0005-0000-0000-0000D9720000}"/>
    <cellStyle name="Note 2 3 2 8 2 2 2 4" xfId="52883" xr:uid="{00000000-0005-0000-0000-0000DA720000}"/>
    <cellStyle name="Note 2 3 2 8 2 2 3" xfId="28249" xr:uid="{00000000-0005-0000-0000-0000DB720000}"/>
    <cellStyle name="Note 2 3 2 8 2 2 4" xfId="28246" xr:uid="{00000000-0005-0000-0000-0000DC720000}"/>
    <cellStyle name="Note 2 3 2 8 2 2 5" xfId="45915" xr:uid="{00000000-0005-0000-0000-0000DD720000}"/>
    <cellStyle name="Note 2 3 2 8 2 2 6" xfId="58479" xr:uid="{00000000-0005-0000-0000-0000DE720000}"/>
    <cellStyle name="Note 2 3 2 8 2 3" xfId="8145" xr:uid="{00000000-0005-0000-0000-0000DF720000}"/>
    <cellStyle name="Note 2 3 2 8 2 3 2" xfId="15120" xr:uid="{00000000-0005-0000-0000-0000E0720000}"/>
    <cellStyle name="Note 2 3 2 8 2 3 2 2" xfId="28252" xr:uid="{00000000-0005-0000-0000-0000E1720000}"/>
    <cellStyle name="Note 2 3 2 8 2 3 2 3" xfId="28251" xr:uid="{00000000-0005-0000-0000-0000E2720000}"/>
    <cellStyle name="Note 2 3 2 8 2 3 2 4" xfId="54625" xr:uid="{00000000-0005-0000-0000-0000E3720000}"/>
    <cellStyle name="Note 2 3 2 8 2 3 3" xfId="28253" xr:uid="{00000000-0005-0000-0000-0000E4720000}"/>
    <cellStyle name="Note 2 3 2 8 2 3 4" xfId="28250" xr:uid="{00000000-0005-0000-0000-0000E5720000}"/>
    <cellStyle name="Note 2 3 2 8 2 3 5" xfId="47657" xr:uid="{00000000-0005-0000-0000-0000E6720000}"/>
    <cellStyle name="Note 2 3 2 8 2 3 6" xfId="60221" xr:uid="{00000000-0005-0000-0000-0000E7720000}"/>
    <cellStyle name="Note 2 3 2 8 2 4" xfId="10765" xr:uid="{00000000-0005-0000-0000-0000E8720000}"/>
    <cellStyle name="Note 2 3 2 8 2 4 2" xfId="28255" xr:uid="{00000000-0005-0000-0000-0000E9720000}"/>
    <cellStyle name="Note 2 3 2 8 2 4 3" xfId="28254" xr:uid="{00000000-0005-0000-0000-0000EA720000}"/>
    <cellStyle name="Note 2 3 2 8 2 4 4" xfId="50270" xr:uid="{00000000-0005-0000-0000-0000EB720000}"/>
    <cellStyle name="Note 2 3 2 8 2 5" xfId="28245" xr:uid="{00000000-0005-0000-0000-0000EC720000}"/>
    <cellStyle name="Note 2 3 2 8 2 6" xfId="18759" xr:uid="{00000000-0005-0000-0000-0000ED720000}"/>
    <cellStyle name="Note 2 3 2 8 3" xfId="4655" xr:uid="{00000000-0005-0000-0000-0000EE720000}"/>
    <cellStyle name="Note 2 3 2 8 3 2" xfId="7271" xr:uid="{00000000-0005-0000-0000-0000EF720000}"/>
    <cellStyle name="Note 2 3 2 8 3 2 2" xfId="14249" xr:uid="{00000000-0005-0000-0000-0000F0720000}"/>
    <cellStyle name="Note 2 3 2 8 3 2 2 2" xfId="28259" xr:uid="{00000000-0005-0000-0000-0000F1720000}"/>
    <cellStyle name="Note 2 3 2 8 3 2 2 3" xfId="28258" xr:uid="{00000000-0005-0000-0000-0000F2720000}"/>
    <cellStyle name="Note 2 3 2 8 3 2 2 4" xfId="53754" xr:uid="{00000000-0005-0000-0000-0000F3720000}"/>
    <cellStyle name="Note 2 3 2 8 3 2 3" xfId="28260" xr:uid="{00000000-0005-0000-0000-0000F4720000}"/>
    <cellStyle name="Note 2 3 2 8 3 2 4" xfId="28257" xr:uid="{00000000-0005-0000-0000-0000F5720000}"/>
    <cellStyle name="Note 2 3 2 8 3 2 5" xfId="46786" xr:uid="{00000000-0005-0000-0000-0000F6720000}"/>
    <cellStyle name="Note 2 3 2 8 3 2 6" xfId="59350" xr:uid="{00000000-0005-0000-0000-0000F7720000}"/>
    <cellStyle name="Note 2 3 2 8 3 3" xfId="9022" xr:uid="{00000000-0005-0000-0000-0000F8720000}"/>
    <cellStyle name="Note 2 3 2 8 3 3 2" xfId="15991" xr:uid="{00000000-0005-0000-0000-0000F9720000}"/>
    <cellStyle name="Note 2 3 2 8 3 3 2 2" xfId="28263" xr:uid="{00000000-0005-0000-0000-0000FA720000}"/>
    <cellStyle name="Note 2 3 2 8 3 3 2 3" xfId="28262" xr:uid="{00000000-0005-0000-0000-0000FB720000}"/>
    <cellStyle name="Note 2 3 2 8 3 3 2 4" xfId="55496" xr:uid="{00000000-0005-0000-0000-0000FC720000}"/>
    <cellStyle name="Note 2 3 2 8 3 3 3" xfId="28264" xr:uid="{00000000-0005-0000-0000-0000FD720000}"/>
    <cellStyle name="Note 2 3 2 8 3 3 4" xfId="28261" xr:uid="{00000000-0005-0000-0000-0000FE720000}"/>
    <cellStyle name="Note 2 3 2 8 3 3 5" xfId="48528" xr:uid="{00000000-0005-0000-0000-0000FF720000}"/>
    <cellStyle name="Note 2 3 2 8 3 3 6" xfId="61092" xr:uid="{00000000-0005-0000-0000-000000730000}"/>
    <cellStyle name="Note 2 3 2 8 3 4" xfId="11636" xr:uid="{00000000-0005-0000-0000-000001730000}"/>
    <cellStyle name="Note 2 3 2 8 3 4 2" xfId="28266" xr:uid="{00000000-0005-0000-0000-000002730000}"/>
    <cellStyle name="Note 2 3 2 8 3 4 3" xfId="28265" xr:uid="{00000000-0005-0000-0000-000003730000}"/>
    <cellStyle name="Note 2 3 2 8 3 4 4" xfId="51141" xr:uid="{00000000-0005-0000-0000-000004730000}"/>
    <cellStyle name="Note 2 3 2 8 3 5" xfId="28267" xr:uid="{00000000-0005-0000-0000-000005730000}"/>
    <cellStyle name="Note 2 3 2 8 3 6" xfId="28256" xr:uid="{00000000-0005-0000-0000-000006730000}"/>
    <cellStyle name="Note 2 3 2 8 3 7" xfId="44173" xr:uid="{00000000-0005-0000-0000-000007730000}"/>
    <cellStyle name="Note 2 3 2 8 3 8" xfId="56737" xr:uid="{00000000-0005-0000-0000-000008730000}"/>
    <cellStyle name="Note 2 3 2 8 4" xfId="5526" xr:uid="{00000000-0005-0000-0000-000009730000}"/>
    <cellStyle name="Note 2 3 2 8 4 2" xfId="12507" xr:uid="{00000000-0005-0000-0000-00000A730000}"/>
    <cellStyle name="Note 2 3 2 8 4 2 2" xfId="28270" xr:uid="{00000000-0005-0000-0000-00000B730000}"/>
    <cellStyle name="Note 2 3 2 8 4 2 3" xfId="28269" xr:uid="{00000000-0005-0000-0000-00000C730000}"/>
    <cellStyle name="Note 2 3 2 8 4 2 4" xfId="52012" xr:uid="{00000000-0005-0000-0000-00000D730000}"/>
    <cellStyle name="Note 2 3 2 8 4 3" xfId="28271" xr:uid="{00000000-0005-0000-0000-00000E730000}"/>
    <cellStyle name="Note 2 3 2 8 4 4" xfId="28268" xr:uid="{00000000-0005-0000-0000-00000F730000}"/>
    <cellStyle name="Note 2 3 2 8 4 5" xfId="45044" xr:uid="{00000000-0005-0000-0000-000010730000}"/>
    <cellStyle name="Note 2 3 2 8 4 6" xfId="57608" xr:uid="{00000000-0005-0000-0000-000011730000}"/>
    <cellStyle name="Note 2 3 2 8 5" xfId="9893" xr:uid="{00000000-0005-0000-0000-000012730000}"/>
    <cellStyle name="Note 2 3 2 8 5 2" xfId="28273" xr:uid="{00000000-0005-0000-0000-000013730000}"/>
    <cellStyle name="Note 2 3 2 8 5 3" xfId="28272" xr:uid="{00000000-0005-0000-0000-000014730000}"/>
    <cellStyle name="Note 2 3 2 8 5 4" xfId="49399" xr:uid="{00000000-0005-0000-0000-000015730000}"/>
    <cellStyle name="Note 2 3 2 8 6" xfId="28244" xr:uid="{00000000-0005-0000-0000-000016730000}"/>
    <cellStyle name="Note 2 3 2 8 7" xfId="17016" xr:uid="{00000000-0005-0000-0000-000017730000}"/>
    <cellStyle name="Note 2 3 2 9" xfId="2673" xr:uid="{00000000-0005-0000-0000-000018730000}"/>
    <cellStyle name="Note 2 3 2 9 2" xfId="3779" xr:uid="{00000000-0005-0000-0000-000019730000}"/>
    <cellStyle name="Note 2 3 2 9 2 2" xfId="6401" xr:uid="{00000000-0005-0000-0000-00001A730000}"/>
    <cellStyle name="Note 2 3 2 9 2 2 2" xfId="13379" xr:uid="{00000000-0005-0000-0000-00001B730000}"/>
    <cellStyle name="Note 2 3 2 9 2 2 2 2" xfId="28278" xr:uid="{00000000-0005-0000-0000-00001C730000}"/>
    <cellStyle name="Note 2 3 2 9 2 2 2 3" xfId="28277" xr:uid="{00000000-0005-0000-0000-00001D730000}"/>
    <cellStyle name="Note 2 3 2 9 2 2 2 4" xfId="52884" xr:uid="{00000000-0005-0000-0000-00001E730000}"/>
    <cellStyle name="Note 2 3 2 9 2 2 3" xfId="28279" xr:uid="{00000000-0005-0000-0000-00001F730000}"/>
    <cellStyle name="Note 2 3 2 9 2 2 4" xfId="28276" xr:uid="{00000000-0005-0000-0000-000020730000}"/>
    <cellStyle name="Note 2 3 2 9 2 2 5" xfId="45916" xr:uid="{00000000-0005-0000-0000-000021730000}"/>
    <cellStyle name="Note 2 3 2 9 2 2 6" xfId="58480" xr:uid="{00000000-0005-0000-0000-000022730000}"/>
    <cellStyle name="Note 2 3 2 9 2 3" xfId="8146" xr:uid="{00000000-0005-0000-0000-000023730000}"/>
    <cellStyle name="Note 2 3 2 9 2 3 2" xfId="15121" xr:uid="{00000000-0005-0000-0000-000024730000}"/>
    <cellStyle name="Note 2 3 2 9 2 3 2 2" xfId="28282" xr:uid="{00000000-0005-0000-0000-000025730000}"/>
    <cellStyle name="Note 2 3 2 9 2 3 2 3" xfId="28281" xr:uid="{00000000-0005-0000-0000-000026730000}"/>
    <cellStyle name="Note 2 3 2 9 2 3 2 4" xfId="54626" xr:uid="{00000000-0005-0000-0000-000027730000}"/>
    <cellStyle name="Note 2 3 2 9 2 3 3" xfId="28283" xr:uid="{00000000-0005-0000-0000-000028730000}"/>
    <cellStyle name="Note 2 3 2 9 2 3 4" xfId="28280" xr:uid="{00000000-0005-0000-0000-000029730000}"/>
    <cellStyle name="Note 2 3 2 9 2 3 5" xfId="47658" xr:uid="{00000000-0005-0000-0000-00002A730000}"/>
    <cellStyle name="Note 2 3 2 9 2 3 6" xfId="60222" xr:uid="{00000000-0005-0000-0000-00002B730000}"/>
    <cellStyle name="Note 2 3 2 9 2 4" xfId="10766" xr:uid="{00000000-0005-0000-0000-00002C730000}"/>
    <cellStyle name="Note 2 3 2 9 2 4 2" xfId="28285" xr:uid="{00000000-0005-0000-0000-00002D730000}"/>
    <cellStyle name="Note 2 3 2 9 2 4 3" xfId="28284" xr:uid="{00000000-0005-0000-0000-00002E730000}"/>
    <cellStyle name="Note 2 3 2 9 2 4 4" xfId="50271" xr:uid="{00000000-0005-0000-0000-00002F730000}"/>
    <cellStyle name="Note 2 3 2 9 2 5" xfId="28275" xr:uid="{00000000-0005-0000-0000-000030730000}"/>
    <cellStyle name="Note 2 3 2 9 2 6" xfId="18760" xr:uid="{00000000-0005-0000-0000-000031730000}"/>
    <cellStyle name="Note 2 3 2 9 3" xfId="4656" xr:uid="{00000000-0005-0000-0000-000032730000}"/>
    <cellStyle name="Note 2 3 2 9 3 2" xfId="7272" xr:uid="{00000000-0005-0000-0000-000033730000}"/>
    <cellStyle name="Note 2 3 2 9 3 2 2" xfId="14250" xr:uid="{00000000-0005-0000-0000-000034730000}"/>
    <cellStyle name="Note 2 3 2 9 3 2 2 2" xfId="28289" xr:uid="{00000000-0005-0000-0000-000035730000}"/>
    <cellStyle name="Note 2 3 2 9 3 2 2 3" xfId="28288" xr:uid="{00000000-0005-0000-0000-000036730000}"/>
    <cellStyle name="Note 2 3 2 9 3 2 2 4" xfId="53755" xr:uid="{00000000-0005-0000-0000-000037730000}"/>
    <cellStyle name="Note 2 3 2 9 3 2 3" xfId="28290" xr:uid="{00000000-0005-0000-0000-000038730000}"/>
    <cellStyle name="Note 2 3 2 9 3 2 4" xfId="28287" xr:uid="{00000000-0005-0000-0000-000039730000}"/>
    <cellStyle name="Note 2 3 2 9 3 2 5" xfId="46787" xr:uid="{00000000-0005-0000-0000-00003A730000}"/>
    <cellStyle name="Note 2 3 2 9 3 2 6" xfId="59351" xr:uid="{00000000-0005-0000-0000-00003B730000}"/>
    <cellStyle name="Note 2 3 2 9 3 3" xfId="9023" xr:uid="{00000000-0005-0000-0000-00003C730000}"/>
    <cellStyle name="Note 2 3 2 9 3 3 2" xfId="15992" xr:uid="{00000000-0005-0000-0000-00003D730000}"/>
    <cellStyle name="Note 2 3 2 9 3 3 2 2" xfId="28293" xr:uid="{00000000-0005-0000-0000-00003E730000}"/>
    <cellStyle name="Note 2 3 2 9 3 3 2 3" xfId="28292" xr:uid="{00000000-0005-0000-0000-00003F730000}"/>
    <cellStyle name="Note 2 3 2 9 3 3 2 4" xfId="55497" xr:uid="{00000000-0005-0000-0000-000040730000}"/>
    <cellStyle name="Note 2 3 2 9 3 3 3" xfId="28294" xr:uid="{00000000-0005-0000-0000-000041730000}"/>
    <cellStyle name="Note 2 3 2 9 3 3 4" xfId="28291" xr:uid="{00000000-0005-0000-0000-000042730000}"/>
    <cellStyle name="Note 2 3 2 9 3 3 5" xfId="48529" xr:uid="{00000000-0005-0000-0000-000043730000}"/>
    <cellStyle name="Note 2 3 2 9 3 3 6" xfId="61093" xr:uid="{00000000-0005-0000-0000-000044730000}"/>
    <cellStyle name="Note 2 3 2 9 3 4" xfId="11637" xr:uid="{00000000-0005-0000-0000-000045730000}"/>
    <cellStyle name="Note 2 3 2 9 3 4 2" xfId="28296" xr:uid="{00000000-0005-0000-0000-000046730000}"/>
    <cellStyle name="Note 2 3 2 9 3 4 3" xfId="28295" xr:uid="{00000000-0005-0000-0000-000047730000}"/>
    <cellStyle name="Note 2 3 2 9 3 4 4" xfId="51142" xr:uid="{00000000-0005-0000-0000-000048730000}"/>
    <cellStyle name="Note 2 3 2 9 3 5" xfId="28297" xr:uid="{00000000-0005-0000-0000-000049730000}"/>
    <cellStyle name="Note 2 3 2 9 3 6" xfId="28286" xr:uid="{00000000-0005-0000-0000-00004A730000}"/>
    <cellStyle name="Note 2 3 2 9 3 7" xfId="44174" xr:uid="{00000000-0005-0000-0000-00004B730000}"/>
    <cellStyle name="Note 2 3 2 9 3 8" xfId="56738" xr:uid="{00000000-0005-0000-0000-00004C730000}"/>
    <cellStyle name="Note 2 3 2 9 4" xfId="5527" xr:uid="{00000000-0005-0000-0000-00004D730000}"/>
    <cellStyle name="Note 2 3 2 9 4 2" xfId="12508" xr:uid="{00000000-0005-0000-0000-00004E730000}"/>
    <cellStyle name="Note 2 3 2 9 4 2 2" xfId="28300" xr:uid="{00000000-0005-0000-0000-00004F730000}"/>
    <cellStyle name="Note 2 3 2 9 4 2 3" xfId="28299" xr:uid="{00000000-0005-0000-0000-000050730000}"/>
    <cellStyle name="Note 2 3 2 9 4 2 4" xfId="52013" xr:uid="{00000000-0005-0000-0000-000051730000}"/>
    <cellStyle name="Note 2 3 2 9 4 3" xfId="28301" xr:uid="{00000000-0005-0000-0000-000052730000}"/>
    <cellStyle name="Note 2 3 2 9 4 4" xfId="28298" xr:uid="{00000000-0005-0000-0000-000053730000}"/>
    <cellStyle name="Note 2 3 2 9 4 5" xfId="45045" xr:uid="{00000000-0005-0000-0000-000054730000}"/>
    <cellStyle name="Note 2 3 2 9 4 6" xfId="57609" xr:uid="{00000000-0005-0000-0000-000055730000}"/>
    <cellStyle name="Note 2 3 2 9 5" xfId="9894" xr:uid="{00000000-0005-0000-0000-000056730000}"/>
    <cellStyle name="Note 2 3 2 9 5 2" xfId="28303" xr:uid="{00000000-0005-0000-0000-000057730000}"/>
    <cellStyle name="Note 2 3 2 9 5 3" xfId="28302" xr:uid="{00000000-0005-0000-0000-000058730000}"/>
    <cellStyle name="Note 2 3 2 9 5 4" xfId="49400" xr:uid="{00000000-0005-0000-0000-000059730000}"/>
    <cellStyle name="Note 2 3 2 9 6" xfId="28274" xr:uid="{00000000-0005-0000-0000-00005A730000}"/>
    <cellStyle name="Note 2 3 2 9 7" xfId="17019" xr:uid="{00000000-0005-0000-0000-00005B730000}"/>
    <cellStyle name="Note 2 3 3" xfId="2674" xr:uid="{00000000-0005-0000-0000-00005C730000}"/>
    <cellStyle name="Note 2 3 3 2" xfId="2675" xr:uid="{00000000-0005-0000-0000-00005D730000}"/>
    <cellStyle name="Note 2 3 3 2 2" xfId="2676" xr:uid="{00000000-0005-0000-0000-00005E730000}"/>
    <cellStyle name="Note 2 3 3 2 2 2" xfId="28306" xr:uid="{00000000-0005-0000-0000-00005F730000}"/>
    <cellStyle name="Note 2 3 3 2 3" xfId="28305" xr:uid="{00000000-0005-0000-0000-000060730000}"/>
    <cellStyle name="Note 2 3 3 3" xfId="2677" xr:uid="{00000000-0005-0000-0000-000061730000}"/>
    <cellStyle name="Note 2 3 3 3 2" xfId="28307" xr:uid="{00000000-0005-0000-0000-000062730000}"/>
    <cellStyle name="Note 2 3 3 4" xfId="28304" xr:uid="{00000000-0005-0000-0000-000063730000}"/>
    <cellStyle name="Note 2 3 4" xfId="2678" xr:uid="{00000000-0005-0000-0000-000064730000}"/>
    <cellStyle name="Note 2 3 4 2" xfId="2679" xr:uid="{00000000-0005-0000-0000-000065730000}"/>
    <cellStyle name="Note 2 3 4 2 2" xfId="28309" xr:uid="{00000000-0005-0000-0000-000066730000}"/>
    <cellStyle name="Note 2 3 4 3" xfId="28308" xr:uid="{00000000-0005-0000-0000-000067730000}"/>
    <cellStyle name="Note 2 3 5" xfId="2680" xr:uid="{00000000-0005-0000-0000-000068730000}"/>
    <cellStyle name="Note 2 3 5 2" xfId="28310" xr:uid="{00000000-0005-0000-0000-000069730000}"/>
    <cellStyle name="Note 2 3 6" xfId="2681" xr:uid="{00000000-0005-0000-0000-00006A730000}"/>
    <cellStyle name="Note 2 3 6 2" xfId="28311" xr:uid="{00000000-0005-0000-0000-00006B730000}"/>
    <cellStyle name="Note 2 3 7" xfId="2682" xr:uid="{00000000-0005-0000-0000-00006C730000}"/>
    <cellStyle name="Note 2 3 7 2" xfId="3780" xr:uid="{00000000-0005-0000-0000-00006D730000}"/>
    <cellStyle name="Note 2 3 7 2 2" xfId="6402" xr:uid="{00000000-0005-0000-0000-00006E730000}"/>
    <cellStyle name="Note 2 3 7 2 2 2" xfId="13380" xr:uid="{00000000-0005-0000-0000-00006F730000}"/>
    <cellStyle name="Note 2 3 7 2 2 2 2" xfId="28316" xr:uid="{00000000-0005-0000-0000-000070730000}"/>
    <cellStyle name="Note 2 3 7 2 2 2 3" xfId="28315" xr:uid="{00000000-0005-0000-0000-000071730000}"/>
    <cellStyle name="Note 2 3 7 2 2 2 4" xfId="52885" xr:uid="{00000000-0005-0000-0000-000072730000}"/>
    <cellStyle name="Note 2 3 7 2 2 3" xfId="28317" xr:uid="{00000000-0005-0000-0000-000073730000}"/>
    <cellStyle name="Note 2 3 7 2 2 4" xfId="28314" xr:uid="{00000000-0005-0000-0000-000074730000}"/>
    <cellStyle name="Note 2 3 7 2 2 5" xfId="45917" xr:uid="{00000000-0005-0000-0000-000075730000}"/>
    <cellStyle name="Note 2 3 7 2 2 6" xfId="58481" xr:uid="{00000000-0005-0000-0000-000076730000}"/>
    <cellStyle name="Note 2 3 7 2 3" xfId="8147" xr:uid="{00000000-0005-0000-0000-000077730000}"/>
    <cellStyle name="Note 2 3 7 2 3 2" xfId="15122" xr:uid="{00000000-0005-0000-0000-000078730000}"/>
    <cellStyle name="Note 2 3 7 2 3 2 2" xfId="28320" xr:uid="{00000000-0005-0000-0000-000079730000}"/>
    <cellStyle name="Note 2 3 7 2 3 2 3" xfId="28319" xr:uid="{00000000-0005-0000-0000-00007A730000}"/>
    <cellStyle name="Note 2 3 7 2 3 2 4" xfId="54627" xr:uid="{00000000-0005-0000-0000-00007B730000}"/>
    <cellStyle name="Note 2 3 7 2 3 3" xfId="28321" xr:uid="{00000000-0005-0000-0000-00007C730000}"/>
    <cellStyle name="Note 2 3 7 2 3 4" xfId="28318" xr:uid="{00000000-0005-0000-0000-00007D730000}"/>
    <cellStyle name="Note 2 3 7 2 3 5" xfId="47659" xr:uid="{00000000-0005-0000-0000-00007E730000}"/>
    <cellStyle name="Note 2 3 7 2 3 6" xfId="60223" xr:uid="{00000000-0005-0000-0000-00007F730000}"/>
    <cellStyle name="Note 2 3 7 2 4" xfId="10767" xr:uid="{00000000-0005-0000-0000-000080730000}"/>
    <cellStyle name="Note 2 3 7 2 4 2" xfId="28323" xr:uid="{00000000-0005-0000-0000-000081730000}"/>
    <cellStyle name="Note 2 3 7 2 4 3" xfId="28322" xr:uid="{00000000-0005-0000-0000-000082730000}"/>
    <cellStyle name="Note 2 3 7 2 4 4" xfId="50272" xr:uid="{00000000-0005-0000-0000-000083730000}"/>
    <cellStyle name="Note 2 3 7 2 5" xfId="28313" xr:uid="{00000000-0005-0000-0000-000084730000}"/>
    <cellStyle name="Note 2 3 7 2 6" xfId="19055" xr:uid="{00000000-0005-0000-0000-000085730000}"/>
    <cellStyle name="Note 2 3 7 3" xfId="4657" xr:uid="{00000000-0005-0000-0000-000086730000}"/>
    <cellStyle name="Note 2 3 7 3 2" xfId="7273" xr:uid="{00000000-0005-0000-0000-000087730000}"/>
    <cellStyle name="Note 2 3 7 3 2 2" xfId="14251" xr:uid="{00000000-0005-0000-0000-000088730000}"/>
    <cellStyle name="Note 2 3 7 3 2 2 2" xfId="28327" xr:uid="{00000000-0005-0000-0000-000089730000}"/>
    <cellStyle name="Note 2 3 7 3 2 2 3" xfId="28326" xr:uid="{00000000-0005-0000-0000-00008A730000}"/>
    <cellStyle name="Note 2 3 7 3 2 2 4" xfId="53756" xr:uid="{00000000-0005-0000-0000-00008B730000}"/>
    <cellStyle name="Note 2 3 7 3 2 3" xfId="28328" xr:uid="{00000000-0005-0000-0000-00008C730000}"/>
    <cellStyle name="Note 2 3 7 3 2 4" xfId="28325" xr:uid="{00000000-0005-0000-0000-00008D730000}"/>
    <cellStyle name="Note 2 3 7 3 2 5" xfId="46788" xr:uid="{00000000-0005-0000-0000-00008E730000}"/>
    <cellStyle name="Note 2 3 7 3 2 6" xfId="59352" xr:uid="{00000000-0005-0000-0000-00008F730000}"/>
    <cellStyle name="Note 2 3 7 3 3" xfId="9024" xr:uid="{00000000-0005-0000-0000-000090730000}"/>
    <cellStyle name="Note 2 3 7 3 3 2" xfId="15993" xr:uid="{00000000-0005-0000-0000-000091730000}"/>
    <cellStyle name="Note 2 3 7 3 3 2 2" xfId="28331" xr:uid="{00000000-0005-0000-0000-000092730000}"/>
    <cellStyle name="Note 2 3 7 3 3 2 3" xfId="28330" xr:uid="{00000000-0005-0000-0000-000093730000}"/>
    <cellStyle name="Note 2 3 7 3 3 2 4" xfId="55498" xr:uid="{00000000-0005-0000-0000-000094730000}"/>
    <cellStyle name="Note 2 3 7 3 3 3" xfId="28332" xr:uid="{00000000-0005-0000-0000-000095730000}"/>
    <cellStyle name="Note 2 3 7 3 3 4" xfId="28329" xr:uid="{00000000-0005-0000-0000-000096730000}"/>
    <cellStyle name="Note 2 3 7 3 3 5" xfId="48530" xr:uid="{00000000-0005-0000-0000-000097730000}"/>
    <cellStyle name="Note 2 3 7 3 3 6" xfId="61094" xr:uid="{00000000-0005-0000-0000-000098730000}"/>
    <cellStyle name="Note 2 3 7 3 4" xfId="11638" xr:uid="{00000000-0005-0000-0000-000099730000}"/>
    <cellStyle name="Note 2 3 7 3 4 2" xfId="28334" xr:uid="{00000000-0005-0000-0000-00009A730000}"/>
    <cellStyle name="Note 2 3 7 3 4 3" xfId="28333" xr:uid="{00000000-0005-0000-0000-00009B730000}"/>
    <cellStyle name="Note 2 3 7 3 4 4" xfId="51143" xr:uid="{00000000-0005-0000-0000-00009C730000}"/>
    <cellStyle name="Note 2 3 7 3 5" xfId="28335" xr:uid="{00000000-0005-0000-0000-00009D730000}"/>
    <cellStyle name="Note 2 3 7 3 6" xfId="28324" xr:uid="{00000000-0005-0000-0000-00009E730000}"/>
    <cellStyle name="Note 2 3 7 3 7" xfId="44175" xr:uid="{00000000-0005-0000-0000-00009F730000}"/>
    <cellStyle name="Note 2 3 7 3 8" xfId="56739" xr:uid="{00000000-0005-0000-0000-0000A0730000}"/>
    <cellStyle name="Note 2 3 7 4" xfId="5530" xr:uid="{00000000-0005-0000-0000-0000A1730000}"/>
    <cellStyle name="Note 2 3 7 4 2" xfId="12509" xr:uid="{00000000-0005-0000-0000-0000A2730000}"/>
    <cellStyle name="Note 2 3 7 4 2 2" xfId="28338" xr:uid="{00000000-0005-0000-0000-0000A3730000}"/>
    <cellStyle name="Note 2 3 7 4 2 3" xfId="28337" xr:uid="{00000000-0005-0000-0000-0000A4730000}"/>
    <cellStyle name="Note 2 3 7 4 2 4" xfId="52014" xr:uid="{00000000-0005-0000-0000-0000A5730000}"/>
    <cellStyle name="Note 2 3 7 4 3" xfId="28339" xr:uid="{00000000-0005-0000-0000-0000A6730000}"/>
    <cellStyle name="Note 2 3 7 4 4" xfId="28336" xr:uid="{00000000-0005-0000-0000-0000A7730000}"/>
    <cellStyle name="Note 2 3 7 4 5" xfId="45046" xr:uid="{00000000-0005-0000-0000-0000A8730000}"/>
    <cellStyle name="Note 2 3 7 4 6" xfId="57610" xr:uid="{00000000-0005-0000-0000-0000A9730000}"/>
    <cellStyle name="Note 2 3 7 5" xfId="9895" xr:uid="{00000000-0005-0000-0000-0000AA730000}"/>
    <cellStyle name="Note 2 3 7 5 2" xfId="28341" xr:uid="{00000000-0005-0000-0000-0000AB730000}"/>
    <cellStyle name="Note 2 3 7 5 3" xfId="28340" xr:uid="{00000000-0005-0000-0000-0000AC730000}"/>
    <cellStyle name="Note 2 3 7 5 4" xfId="49401" xr:uid="{00000000-0005-0000-0000-0000AD730000}"/>
    <cellStyle name="Note 2 3 7 6" xfId="28312" xr:uid="{00000000-0005-0000-0000-0000AE730000}"/>
    <cellStyle name="Note 2 3 7 7" xfId="17027" xr:uid="{00000000-0005-0000-0000-0000AF730000}"/>
    <cellStyle name="Note 2 3 8" xfId="2658" xr:uid="{00000000-0005-0000-0000-0000B0730000}"/>
    <cellStyle name="Note 2 3 8 2" xfId="3764" xr:uid="{00000000-0005-0000-0000-0000B1730000}"/>
    <cellStyle name="Note 2 3 8 2 2" xfId="6386" xr:uid="{00000000-0005-0000-0000-0000B2730000}"/>
    <cellStyle name="Note 2 3 8 2 2 2" xfId="13364" xr:uid="{00000000-0005-0000-0000-0000B3730000}"/>
    <cellStyle name="Note 2 3 8 2 2 2 2" xfId="28346" xr:uid="{00000000-0005-0000-0000-0000B4730000}"/>
    <cellStyle name="Note 2 3 8 2 2 2 3" xfId="28345" xr:uid="{00000000-0005-0000-0000-0000B5730000}"/>
    <cellStyle name="Note 2 3 8 2 2 2 4" xfId="52869" xr:uid="{00000000-0005-0000-0000-0000B6730000}"/>
    <cellStyle name="Note 2 3 8 2 2 3" xfId="28347" xr:uid="{00000000-0005-0000-0000-0000B7730000}"/>
    <cellStyle name="Note 2 3 8 2 2 4" xfId="28344" xr:uid="{00000000-0005-0000-0000-0000B8730000}"/>
    <cellStyle name="Note 2 3 8 2 2 5" xfId="45901" xr:uid="{00000000-0005-0000-0000-0000B9730000}"/>
    <cellStyle name="Note 2 3 8 2 2 6" xfId="58465" xr:uid="{00000000-0005-0000-0000-0000BA730000}"/>
    <cellStyle name="Note 2 3 8 2 3" xfId="8131" xr:uid="{00000000-0005-0000-0000-0000BB730000}"/>
    <cellStyle name="Note 2 3 8 2 3 2" xfId="15106" xr:uid="{00000000-0005-0000-0000-0000BC730000}"/>
    <cellStyle name="Note 2 3 8 2 3 2 2" xfId="28350" xr:uid="{00000000-0005-0000-0000-0000BD730000}"/>
    <cellStyle name="Note 2 3 8 2 3 2 3" xfId="28349" xr:uid="{00000000-0005-0000-0000-0000BE730000}"/>
    <cellStyle name="Note 2 3 8 2 3 2 4" xfId="54611" xr:uid="{00000000-0005-0000-0000-0000BF730000}"/>
    <cellStyle name="Note 2 3 8 2 3 3" xfId="28351" xr:uid="{00000000-0005-0000-0000-0000C0730000}"/>
    <cellStyle name="Note 2 3 8 2 3 4" xfId="28348" xr:uid="{00000000-0005-0000-0000-0000C1730000}"/>
    <cellStyle name="Note 2 3 8 2 3 5" xfId="47643" xr:uid="{00000000-0005-0000-0000-0000C2730000}"/>
    <cellStyle name="Note 2 3 8 2 3 6" xfId="60207" xr:uid="{00000000-0005-0000-0000-0000C3730000}"/>
    <cellStyle name="Note 2 3 8 2 4" xfId="10751" xr:uid="{00000000-0005-0000-0000-0000C4730000}"/>
    <cellStyle name="Note 2 3 8 2 4 2" xfId="28353" xr:uid="{00000000-0005-0000-0000-0000C5730000}"/>
    <cellStyle name="Note 2 3 8 2 4 3" xfId="28352" xr:uid="{00000000-0005-0000-0000-0000C6730000}"/>
    <cellStyle name="Note 2 3 8 2 4 4" xfId="50256" xr:uid="{00000000-0005-0000-0000-0000C7730000}"/>
    <cellStyle name="Note 2 3 8 2 5" xfId="28343" xr:uid="{00000000-0005-0000-0000-0000C8730000}"/>
    <cellStyle name="Note 2 3 8 2 6" xfId="18738" xr:uid="{00000000-0005-0000-0000-0000C9730000}"/>
    <cellStyle name="Note 2 3 8 3" xfId="4641" xr:uid="{00000000-0005-0000-0000-0000CA730000}"/>
    <cellStyle name="Note 2 3 8 3 2" xfId="7257" xr:uid="{00000000-0005-0000-0000-0000CB730000}"/>
    <cellStyle name="Note 2 3 8 3 2 2" xfId="14235" xr:uid="{00000000-0005-0000-0000-0000CC730000}"/>
    <cellStyle name="Note 2 3 8 3 2 2 2" xfId="28357" xr:uid="{00000000-0005-0000-0000-0000CD730000}"/>
    <cellStyle name="Note 2 3 8 3 2 2 3" xfId="28356" xr:uid="{00000000-0005-0000-0000-0000CE730000}"/>
    <cellStyle name="Note 2 3 8 3 2 2 4" xfId="53740" xr:uid="{00000000-0005-0000-0000-0000CF730000}"/>
    <cellStyle name="Note 2 3 8 3 2 3" xfId="28358" xr:uid="{00000000-0005-0000-0000-0000D0730000}"/>
    <cellStyle name="Note 2 3 8 3 2 4" xfId="28355" xr:uid="{00000000-0005-0000-0000-0000D1730000}"/>
    <cellStyle name="Note 2 3 8 3 2 5" xfId="46772" xr:uid="{00000000-0005-0000-0000-0000D2730000}"/>
    <cellStyle name="Note 2 3 8 3 2 6" xfId="59336" xr:uid="{00000000-0005-0000-0000-0000D3730000}"/>
    <cellStyle name="Note 2 3 8 3 3" xfId="9008" xr:uid="{00000000-0005-0000-0000-0000D4730000}"/>
    <cellStyle name="Note 2 3 8 3 3 2" xfId="15977" xr:uid="{00000000-0005-0000-0000-0000D5730000}"/>
    <cellStyle name="Note 2 3 8 3 3 2 2" xfId="28361" xr:uid="{00000000-0005-0000-0000-0000D6730000}"/>
    <cellStyle name="Note 2 3 8 3 3 2 3" xfId="28360" xr:uid="{00000000-0005-0000-0000-0000D7730000}"/>
    <cellStyle name="Note 2 3 8 3 3 2 4" xfId="55482" xr:uid="{00000000-0005-0000-0000-0000D8730000}"/>
    <cellStyle name="Note 2 3 8 3 3 3" xfId="28362" xr:uid="{00000000-0005-0000-0000-0000D9730000}"/>
    <cellStyle name="Note 2 3 8 3 3 4" xfId="28359" xr:uid="{00000000-0005-0000-0000-0000DA730000}"/>
    <cellStyle name="Note 2 3 8 3 3 5" xfId="48514" xr:uid="{00000000-0005-0000-0000-0000DB730000}"/>
    <cellStyle name="Note 2 3 8 3 3 6" xfId="61078" xr:uid="{00000000-0005-0000-0000-0000DC730000}"/>
    <cellStyle name="Note 2 3 8 3 4" xfId="11622" xr:uid="{00000000-0005-0000-0000-0000DD730000}"/>
    <cellStyle name="Note 2 3 8 3 4 2" xfId="28364" xr:uid="{00000000-0005-0000-0000-0000DE730000}"/>
    <cellStyle name="Note 2 3 8 3 4 3" xfId="28363" xr:uid="{00000000-0005-0000-0000-0000DF730000}"/>
    <cellStyle name="Note 2 3 8 3 4 4" xfId="51127" xr:uid="{00000000-0005-0000-0000-0000E0730000}"/>
    <cellStyle name="Note 2 3 8 3 5" xfId="28365" xr:uid="{00000000-0005-0000-0000-0000E1730000}"/>
    <cellStyle name="Note 2 3 8 3 6" xfId="28354" xr:uid="{00000000-0005-0000-0000-0000E2730000}"/>
    <cellStyle name="Note 2 3 8 3 7" xfId="44159" xr:uid="{00000000-0005-0000-0000-0000E3730000}"/>
    <cellStyle name="Note 2 3 8 3 8" xfId="56723" xr:uid="{00000000-0005-0000-0000-0000E4730000}"/>
    <cellStyle name="Note 2 3 8 4" xfId="5512" xr:uid="{00000000-0005-0000-0000-0000E5730000}"/>
    <cellStyle name="Note 2 3 8 4 2" xfId="12493" xr:uid="{00000000-0005-0000-0000-0000E6730000}"/>
    <cellStyle name="Note 2 3 8 4 2 2" xfId="28368" xr:uid="{00000000-0005-0000-0000-0000E7730000}"/>
    <cellStyle name="Note 2 3 8 4 2 3" xfId="28367" xr:uid="{00000000-0005-0000-0000-0000E8730000}"/>
    <cellStyle name="Note 2 3 8 4 2 4" xfId="51998" xr:uid="{00000000-0005-0000-0000-0000E9730000}"/>
    <cellStyle name="Note 2 3 8 4 3" xfId="28369" xr:uid="{00000000-0005-0000-0000-0000EA730000}"/>
    <cellStyle name="Note 2 3 8 4 4" xfId="28366" xr:uid="{00000000-0005-0000-0000-0000EB730000}"/>
    <cellStyle name="Note 2 3 8 4 5" xfId="45030" xr:uid="{00000000-0005-0000-0000-0000EC730000}"/>
    <cellStyle name="Note 2 3 8 4 6" xfId="57594" xr:uid="{00000000-0005-0000-0000-0000ED730000}"/>
    <cellStyle name="Note 2 3 8 5" xfId="9879" xr:uid="{00000000-0005-0000-0000-0000EE730000}"/>
    <cellStyle name="Note 2 3 8 5 2" xfId="28371" xr:uid="{00000000-0005-0000-0000-0000EF730000}"/>
    <cellStyle name="Note 2 3 8 5 3" xfId="28370" xr:uid="{00000000-0005-0000-0000-0000F0730000}"/>
    <cellStyle name="Note 2 3 8 5 4" xfId="49385" xr:uid="{00000000-0005-0000-0000-0000F1730000}"/>
    <cellStyle name="Note 2 3 8 6" xfId="28342" xr:uid="{00000000-0005-0000-0000-0000F2730000}"/>
    <cellStyle name="Note 2 3 8 7" xfId="16990" xr:uid="{00000000-0005-0000-0000-0000F3730000}"/>
    <cellStyle name="Note 2 3 9" xfId="27853" xr:uid="{00000000-0005-0000-0000-0000F4730000}"/>
    <cellStyle name="Note 2 4" xfId="2683" xr:uid="{00000000-0005-0000-0000-0000F5730000}"/>
    <cellStyle name="Note 2 4 10" xfId="2684" xr:uid="{00000000-0005-0000-0000-0000F6730000}"/>
    <cellStyle name="Note 2 4 10 2" xfId="3782" xr:uid="{00000000-0005-0000-0000-0000F7730000}"/>
    <cellStyle name="Note 2 4 10 2 2" xfId="6404" xr:uid="{00000000-0005-0000-0000-0000F8730000}"/>
    <cellStyle name="Note 2 4 10 2 2 2" xfId="13382" xr:uid="{00000000-0005-0000-0000-0000F9730000}"/>
    <cellStyle name="Note 2 4 10 2 2 2 2" xfId="28377" xr:uid="{00000000-0005-0000-0000-0000FA730000}"/>
    <cellStyle name="Note 2 4 10 2 2 2 3" xfId="28376" xr:uid="{00000000-0005-0000-0000-0000FB730000}"/>
    <cellStyle name="Note 2 4 10 2 2 2 4" xfId="52887" xr:uid="{00000000-0005-0000-0000-0000FC730000}"/>
    <cellStyle name="Note 2 4 10 2 2 3" xfId="28378" xr:uid="{00000000-0005-0000-0000-0000FD730000}"/>
    <cellStyle name="Note 2 4 10 2 2 4" xfId="28375" xr:uid="{00000000-0005-0000-0000-0000FE730000}"/>
    <cellStyle name="Note 2 4 10 2 2 5" xfId="45919" xr:uid="{00000000-0005-0000-0000-0000FF730000}"/>
    <cellStyle name="Note 2 4 10 2 2 6" xfId="58483" xr:uid="{00000000-0005-0000-0000-000000740000}"/>
    <cellStyle name="Note 2 4 10 2 3" xfId="8149" xr:uid="{00000000-0005-0000-0000-000001740000}"/>
    <cellStyle name="Note 2 4 10 2 3 2" xfId="15124" xr:uid="{00000000-0005-0000-0000-000002740000}"/>
    <cellStyle name="Note 2 4 10 2 3 2 2" xfId="28381" xr:uid="{00000000-0005-0000-0000-000003740000}"/>
    <cellStyle name="Note 2 4 10 2 3 2 3" xfId="28380" xr:uid="{00000000-0005-0000-0000-000004740000}"/>
    <cellStyle name="Note 2 4 10 2 3 2 4" xfId="54629" xr:uid="{00000000-0005-0000-0000-000005740000}"/>
    <cellStyle name="Note 2 4 10 2 3 3" xfId="28382" xr:uid="{00000000-0005-0000-0000-000006740000}"/>
    <cellStyle name="Note 2 4 10 2 3 4" xfId="28379" xr:uid="{00000000-0005-0000-0000-000007740000}"/>
    <cellStyle name="Note 2 4 10 2 3 5" xfId="47661" xr:uid="{00000000-0005-0000-0000-000008740000}"/>
    <cellStyle name="Note 2 4 10 2 3 6" xfId="60225" xr:uid="{00000000-0005-0000-0000-000009740000}"/>
    <cellStyle name="Note 2 4 10 2 4" xfId="10769" xr:uid="{00000000-0005-0000-0000-00000A740000}"/>
    <cellStyle name="Note 2 4 10 2 4 2" xfId="28384" xr:uid="{00000000-0005-0000-0000-00000B740000}"/>
    <cellStyle name="Note 2 4 10 2 4 3" xfId="28383" xr:uid="{00000000-0005-0000-0000-00000C740000}"/>
    <cellStyle name="Note 2 4 10 2 4 4" xfId="50274" xr:uid="{00000000-0005-0000-0000-00000D740000}"/>
    <cellStyle name="Note 2 4 10 2 5" xfId="28374" xr:uid="{00000000-0005-0000-0000-00000E740000}"/>
    <cellStyle name="Note 2 4 10 2 6" xfId="18766" xr:uid="{00000000-0005-0000-0000-00000F740000}"/>
    <cellStyle name="Note 2 4 10 3" xfId="4659" xr:uid="{00000000-0005-0000-0000-000010740000}"/>
    <cellStyle name="Note 2 4 10 3 2" xfId="7275" xr:uid="{00000000-0005-0000-0000-000011740000}"/>
    <cellStyle name="Note 2 4 10 3 2 2" xfId="14253" xr:uid="{00000000-0005-0000-0000-000012740000}"/>
    <cellStyle name="Note 2 4 10 3 2 2 2" xfId="28388" xr:uid="{00000000-0005-0000-0000-000013740000}"/>
    <cellStyle name="Note 2 4 10 3 2 2 3" xfId="28387" xr:uid="{00000000-0005-0000-0000-000014740000}"/>
    <cellStyle name="Note 2 4 10 3 2 2 4" xfId="53758" xr:uid="{00000000-0005-0000-0000-000015740000}"/>
    <cellStyle name="Note 2 4 10 3 2 3" xfId="28389" xr:uid="{00000000-0005-0000-0000-000016740000}"/>
    <cellStyle name="Note 2 4 10 3 2 4" xfId="28386" xr:uid="{00000000-0005-0000-0000-000017740000}"/>
    <cellStyle name="Note 2 4 10 3 2 5" xfId="46790" xr:uid="{00000000-0005-0000-0000-000018740000}"/>
    <cellStyle name="Note 2 4 10 3 2 6" xfId="59354" xr:uid="{00000000-0005-0000-0000-000019740000}"/>
    <cellStyle name="Note 2 4 10 3 3" xfId="9026" xr:uid="{00000000-0005-0000-0000-00001A740000}"/>
    <cellStyle name="Note 2 4 10 3 3 2" xfId="15995" xr:uid="{00000000-0005-0000-0000-00001B740000}"/>
    <cellStyle name="Note 2 4 10 3 3 2 2" xfId="28392" xr:uid="{00000000-0005-0000-0000-00001C740000}"/>
    <cellStyle name="Note 2 4 10 3 3 2 3" xfId="28391" xr:uid="{00000000-0005-0000-0000-00001D740000}"/>
    <cellStyle name="Note 2 4 10 3 3 2 4" xfId="55500" xr:uid="{00000000-0005-0000-0000-00001E740000}"/>
    <cellStyle name="Note 2 4 10 3 3 3" xfId="28393" xr:uid="{00000000-0005-0000-0000-00001F740000}"/>
    <cellStyle name="Note 2 4 10 3 3 4" xfId="28390" xr:uid="{00000000-0005-0000-0000-000020740000}"/>
    <cellStyle name="Note 2 4 10 3 3 5" xfId="48532" xr:uid="{00000000-0005-0000-0000-000021740000}"/>
    <cellStyle name="Note 2 4 10 3 3 6" xfId="61096" xr:uid="{00000000-0005-0000-0000-000022740000}"/>
    <cellStyle name="Note 2 4 10 3 4" xfId="11640" xr:uid="{00000000-0005-0000-0000-000023740000}"/>
    <cellStyle name="Note 2 4 10 3 4 2" xfId="28395" xr:uid="{00000000-0005-0000-0000-000024740000}"/>
    <cellStyle name="Note 2 4 10 3 4 3" xfId="28394" xr:uid="{00000000-0005-0000-0000-000025740000}"/>
    <cellStyle name="Note 2 4 10 3 4 4" xfId="51145" xr:uid="{00000000-0005-0000-0000-000026740000}"/>
    <cellStyle name="Note 2 4 10 3 5" xfId="28396" xr:uid="{00000000-0005-0000-0000-000027740000}"/>
    <cellStyle name="Note 2 4 10 3 6" xfId="28385" xr:uid="{00000000-0005-0000-0000-000028740000}"/>
    <cellStyle name="Note 2 4 10 3 7" xfId="44177" xr:uid="{00000000-0005-0000-0000-000029740000}"/>
    <cellStyle name="Note 2 4 10 3 8" xfId="56741" xr:uid="{00000000-0005-0000-0000-00002A740000}"/>
    <cellStyle name="Note 2 4 10 4" xfId="5532" xr:uid="{00000000-0005-0000-0000-00002B740000}"/>
    <cellStyle name="Note 2 4 10 4 2" xfId="12511" xr:uid="{00000000-0005-0000-0000-00002C740000}"/>
    <cellStyle name="Note 2 4 10 4 2 2" xfId="28399" xr:uid="{00000000-0005-0000-0000-00002D740000}"/>
    <cellStyle name="Note 2 4 10 4 2 3" xfId="28398" xr:uid="{00000000-0005-0000-0000-00002E740000}"/>
    <cellStyle name="Note 2 4 10 4 2 4" xfId="52016" xr:uid="{00000000-0005-0000-0000-00002F740000}"/>
    <cellStyle name="Note 2 4 10 4 3" xfId="28400" xr:uid="{00000000-0005-0000-0000-000030740000}"/>
    <cellStyle name="Note 2 4 10 4 4" xfId="28397" xr:uid="{00000000-0005-0000-0000-000031740000}"/>
    <cellStyle name="Note 2 4 10 4 5" xfId="45048" xr:uid="{00000000-0005-0000-0000-000032740000}"/>
    <cellStyle name="Note 2 4 10 4 6" xfId="57612" xr:uid="{00000000-0005-0000-0000-000033740000}"/>
    <cellStyle name="Note 2 4 10 5" xfId="9897" xr:uid="{00000000-0005-0000-0000-000034740000}"/>
    <cellStyle name="Note 2 4 10 5 2" xfId="28402" xr:uid="{00000000-0005-0000-0000-000035740000}"/>
    <cellStyle name="Note 2 4 10 5 3" xfId="28401" xr:uid="{00000000-0005-0000-0000-000036740000}"/>
    <cellStyle name="Note 2 4 10 5 4" xfId="49403" xr:uid="{00000000-0005-0000-0000-000037740000}"/>
    <cellStyle name="Note 2 4 10 6" xfId="28373" xr:uid="{00000000-0005-0000-0000-000038740000}"/>
    <cellStyle name="Note 2 4 10 7" xfId="17031" xr:uid="{00000000-0005-0000-0000-000039740000}"/>
    <cellStyle name="Note 2 4 11" xfId="3781" xr:uid="{00000000-0005-0000-0000-00003A740000}"/>
    <cellStyle name="Note 2 4 11 2" xfId="6403" xr:uid="{00000000-0005-0000-0000-00003B740000}"/>
    <cellStyle name="Note 2 4 11 2 2" xfId="13381" xr:uid="{00000000-0005-0000-0000-00003C740000}"/>
    <cellStyle name="Note 2 4 11 2 2 2" xfId="28406" xr:uid="{00000000-0005-0000-0000-00003D740000}"/>
    <cellStyle name="Note 2 4 11 2 2 3" xfId="28405" xr:uid="{00000000-0005-0000-0000-00003E740000}"/>
    <cellStyle name="Note 2 4 11 2 2 4" xfId="52886" xr:uid="{00000000-0005-0000-0000-00003F740000}"/>
    <cellStyle name="Note 2 4 11 2 3" xfId="28407" xr:uid="{00000000-0005-0000-0000-000040740000}"/>
    <cellStyle name="Note 2 4 11 2 4" xfId="28404" xr:uid="{00000000-0005-0000-0000-000041740000}"/>
    <cellStyle name="Note 2 4 11 2 5" xfId="45918" xr:uid="{00000000-0005-0000-0000-000042740000}"/>
    <cellStyle name="Note 2 4 11 2 6" xfId="58482" xr:uid="{00000000-0005-0000-0000-000043740000}"/>
    <cellStyle name="Note 2 4 11 3" xfId="8148" xr:uid="{00000000-0005-0000-0000-000044740000}"/>
    <cellStyle name="Note 2 4 11 3 2" xfId="15123" xr:uid="{00000000-0005-0000-0000-000045740000}"/>
    <cellStyle name="Note 2 4 11 3 2 2" xfId="28410" xr:uid="{00000000-0005-0000-0000-000046740000}"/>
    <cellStyle name="Note 2 4 11 3 2 3" xfId="28409" xr:uid="{00000000-0005-0000-0000-000047740000}"/>
    <cellStyle name="Note 2 4 11 3 2 4" xfId="54628" xr:uid="{00000000-0005-0000-0000-000048740000}"/>
    <cellStyle name="Note 2 4 11 3 3" xfId="28411" xr:uid="{00000000-0005-0000-0000-000049740000}"/>
    <cellStyle name="Note 2 4 11 3 4" xfId="28408" xr:uid="{00000000-0005-0000-0000-00004A740000}"/>
    <cellStyle name="Note 2 4 11 3 5" xfId="47660" xr:uid="{00000000-0005-0000-0000-00004B740000}"/>
    <cellStyle name="Note 2 4 11 3 6" xfId="60224" xr:uid="{00000000-0005-0000-0000-00004C740000}"/>
    <cellStyle name="Note 2 4 11 4" xfId="10768" xr:uid="{00000000-0005-0000-0000-00004D740000}"/>
    <cellStyle name="Note 2 4 11 4 2" xfId="28413" xr:uid="{00000000-0005-0000-0000-00004E740000}"/>
    <cellStyle name="Note 2 4 11 4 3" xfId="28412" xr:uid="{00000000-0005-0000-0000-00004F740000}"/>
    <cellStyle name="Note 2 4 11 4 4" xfId="50273" xr:uid="{00000000-0005-0000-0000-000050740000}"/>
    <cellStyle name="Note 2 4 11 5" xfId="28403" xr:uid="{00000000-0005-0000-0000-000051740000}"/>
    <cellStyle name="Note 2 4 11 6" xfId="18763" xr:uid="{00000000-0005-0000-0000-000052740000}"/>
    <cellStyle name="Note 2 4 12" xfId="4658" xr:uid="{00000000-0005-0000-0000-000053740000}"/>
    <cellStyle name="Note 2 4 12 2" xfId="7274" xr:uid="{00000000-0005-0000-0000-000054740000}"/>
    <cellStyle name="Note 2 4 12 2 2" xfId="14252" xr:uid="{00000000-0005-0000-0000-000055740000}"/>
    <cellStyle name="Note 2 4 12 2 2 2" xfId="28417" xr:uid="{00000000-0005-0000-0000-000056740000}"/>
    <cellStyle name="Note 2 4 12 2 2 3" xfId="28416" xr:uid="{00000000-0005-0000-0000-000057740000}"/>
    <cellStyle name="Note 2 4 12 2 2 4" xfId="53757" xr:uid="{00000000-0005-0000-0000-000058740000}"/>
    <cellStyle name="Note 2 4 12 2 3" xfId="28418" xr:uid="{00000000-0005-0000-0000-000059740000}"/>
    <cellStyle name="Note 2 4 12 2 4" xfId="28415" xr:uid="{00000000-0005-0000-0000-00005A740000}"/>
    <cellStyle name="Note 2 4 12 2 5" xfId="46789" xr:uid="{00000000-0005-0000-0000-00005B740000}"/>
    <cellStyle name="Note 2 4 12 2 6" xfId="59353" xr:uid="{00000000-0005-0000-0000-00005C740000}"/>
    <cellStyle name="Note 2 4 12 3" xfId="9025" xr:uid="{00000000-0005-0000-0000-00005D740000}"/>
    <cellStyle name="Note 2 4 12 3 2" xfId="15994" xr:uid="{00000000-0005-0000-0000-00005E740000}"/>
    <cellStyle name="Note 2 4 12 3 2 2" xfId="28421" xr:uid="{00000000-0005-0000-0000-00005F740000}"/>
    <cellStyle name="Note 2 4 12 3 2 3" xfId="28420" xr:uid="{00000000-0005-0000-0000-000060740000}"/>
    <cellStyle name="Note 2 4 12 3 2 4" xfId="55499" xr:uid="{00000000-0005-0000-0000-000061740000}"/>
    <cellStyle name="Note 2 4 12 3 3" xfId="28422" xr:uid="{00000000-0005-0000-0000-000062740000}"/>
    <cellStyle name="Note 2 4 12 3 4" xfId="28419" xr:uid="{00000000-0005-0000-0000-000063740000}"/>
    <cellStyle name="Note 2 4 12 3 5" xfId="48531" xr:uid="{00000000-0005-0000-0000-000064740000}"/>
    <cellStyle name="Note 2 4 12 3 6" xfId="61095" xr:uid="{00000000-0005-0000-0000-000065740000}"/>
    <cellStyle name="Note 2 4 12 4" xfId="11639" xr:uid="{00000000-0005-0000-0000-000066740000}"/>
    <cellStyle name="Note 2 4 12 4 2" xfId="28424" xr:uid="{00000000-0005-0000-0000-000067740000}"/>
    <cellStyle name="Note 2 4 12 4 3" xfId="28423" xr:uid="{00000000-0005-0000-0000-000068740000}"/>
    <cellStyle name="Note 2 4 12 4 4" xfId="51144" xr:uid="{00000000-0005-0000-0000-000069740000}"/>
    <cellStyle name="Note 2 4 12 5" xfId="28425" xr:uid="{00000000-0005-0000-0000-00006A740000}"/>
    <cellStyle name="Note 2 4 12 6" xfId="28414" xr:uid="{00000000-0005-0000-0000-00006B740000}"/>
    <cellStyle name="Note 2 4 12 7" xfId="44176" xr:uid="{00000000-0005-0000-0000-00006C740000}"/>
    <cellStyle name="Note 2 4 12 8" xfId="56740" xr:uid="{00000000-0005-0000-0000-00006D740000}"/>
    <cellStyle name="Note 2 4 13" xfId="5531" xr:uid="{00000000-0005-0000-0000-00006E740000}"/>
    <cellStyle name="Note 2 4 13 2" xfId="12510" xr:uid="{00000000-0005-0000-0000-00006F740000}"/>
    <cellStyle name="Note 2 4 13 2 2" xfId="28428" xr:uid="{00000000-0005-0000-0000-000070740000}"/>
    <cellStyle name="Note 2 4 13 2 3" xfId="28427" xr:uid="{00000000-0005-0000-0000-000071740000}"/>
    <cellStyle name="Note 2 4 13 2 4" xfId="52015" xr:uid="{00000000-0005-0000-0000-000072740000}"/>
    <cellStyle name="Note 2 4 13 3" xfId="28429" xr:uid="{00000000-0005-0000-0000-000073740000}"/>
    <cellStyle name="Note 2 4 13 4" xfId="28426" xr:uid="{00000000-0005-0000-0000-000074740000}"/>
    <cellStyle name="Note 2 4 13 5" xfId="45047" xr:uid="{00000000-0005-0000-0000-000075740000}"/>
    <cellStyle name="Note 2 4 13 6" xfId="57611" xr:uid="{00000000-0005-0000-0000-000076740000}"/>
    <cellStyle name="Note 2 4 14" xfId="9896" xr:uid="{00000000-0005-0000-0000-000077740000}"/>
    <cellStyle name="Note 2 4 14 2" xfId="28431" xr:uid="{00000000-0005-0000-0000-000078740000}"/>
    <cellStyle name="Note 2 4 14 3" xfId="28430" xr:uid="{00000000-0005-0000-0000-000079740000}"/>
    <cellStyle name="Note 2 4 14 4" xfId="49402" xr:uid="{00000000-0005-0000-0000-00007A740000}"/>
    <cellStyle name="Note 2 4 15" xfId="28372" xr:uid="{00000000-0005-0000-0000-00007B740000}"/>
    <cellStyle name="Note 2 4 16" xfId="17030" xr:uid="{00000000-0005-0000-0000-00007C740000}"/>
    <cellStyle name="Note 2 4 2" xfId="2685" xr:uid="{00000000-0005-0000-0000-00007D740000}"/>
    <cellStyle name="Note 2 4 2 2" xfId="2686" xr:uid="{00000000-0005-0000-0000-00007E740000}"/>
    <cellStyle name="Note 2 4 2 2 2" xfId="3784" xr:uid="{00000000-0005-0000-0000-00007F740000}"/>
    <cellStyle name="Note 2 4 2 2 2 2" xfId="6406" xr:uid="{00000000-0005-0000-0000-000080740000}"/>
    <cellStyle name="Note 2 4 2 2 2 2 2" xfId="13384" xr:uid="{00000000-0005-0000-0000-000081740000}"/>
    <cellStyle name="Note 2 4 2 2 2 2 2 2" xfId="28437" xr:uid="{00000000-0005-0000-0000-000082740000}"/>
    <cellStyle name="Note 2 4 2 2 2 2 2 3" xfId="28436" xr:uid="{00000000-0005-0000-0000-000083740000}"/>
    <cellStyle name="Note 2 4 2 2 2 2 2 4" xfId="52889" xr:uid="{00000000-0005-0000-0000-000084740000}"/>
    <cellStyle name="Note 2 4 2 2 2 2 3" xfId="28438" xr:uid="{00000000-0005-0000-0000-000085740000}"/>
    <cellStyle name="Note 2 4 2 2 2 2 4" xfId="28435" xr:uid="{00000000-0005-0000-0000-000086740000}"/>
    <cellStyle name="Note 2 4 2 2 2 2 5" xfId="45921" xr:uid="{00000000-0005-0000-0000-000087740000}"/>
    <cellStyle name="Note 2 4 2 2 2 2 6" xfId="58485" xr:uid="{00000000-0005-0000-0000-000088740000}"/>
    <cellStyle name="Note 2 4 2 2 2 3" xfId="8151" xr:uid="{00000000-0005-0000-0000-000089740000}"/>
    <cellStyle name="Note 2 4 2 2 2 3 2" xfId="15126" xr:uid="{00000000-0005-0000-0000-00008A740000}"/>
    <cellStyle name="Note 2 4 2 2 2 3 2 2" xfId="28441" xr:uid="{00000000-0005-0000-0000-00008B740000}"/>
    <cellStyle name="Note 2 4 2 2 2 3 2 3" xfId="28440" xr:uid="{00000000-0005-0000-0000-00008C740000}"/>
    <cellStyle name="Note 2 4 2 2 2 3 2 4" xfId="54631" xr:uid="{00000000-0005-0000-0000-00008D740000}"/>
    <cellStyle name="Note 2 4 2 2 2 3 3" xfId="28442" xr:uid="{00000000-0005-0000-0000-00008E740000}"/>
    <cellStyle name="Note 2 4 2 2 2 3 4" xfId="28439" xr:uid="{00000000-0005-0000-0000-00008F740000}"/>
    <cellStyle name="Note 2 4 2 2 2 3 5" xfId="47663" xr:uid="{00000000-0005-0000-0000-000090740000}"/>
    <cellStyle name="Note 2 4 2 2 2 3 6" xfId="60227" xr:uid="{00000000-0005-0000-0000-000091740000}"/>
    <cellStyle name="Note 2 4 2 2 2 4" xfId="10771" xr:uid="{00000000-0005-0000-0000-000092740000}"/>
    <cellStyle name="Note 2 4 2 2 2 4 2" xfId="28444" xr:uid="{00000000-0005-0000-0000-000093740000}"/>
    <cellStyle name="Note 2 4 2 2 2 4 3" xfId="28443" xr:uid="{00000000-0005-0000-0000-000094740000}"/>
    <cellStyle name="Note 2 4 2 2 2 4 4" xfId="50276" xr:uid="{00000000-0005-0000-0000-000095740000}"/>
    <cellStyle name="Note 2 4 2 2 2 5" xfId="28434" xr:uid="{00000000-0005-0000-0000-000096740000}"/>
    <cellStyle name="Note 2 4 2 2 2 6" xfId="18770" xr:uid="{00000000-0005-0000-0000-000097740000}"/>
    <cellStyle name="Note 2 4 2 2 3" xfId="4661" xr:uid="{00000000-0005-0000-0000-000098740000}"/>
    <cellStyle name="Note 2 4 2 2 3 2" xfId="7277" xr:uid="{00000000-0005-0000-0000-000099740000}"/>
    <cellStyle name="Note 2 4 2 2 3 2 2" xfId="14255" xr:uid="{00000000-0005-0000-0000-00009A740000}"/>
    <cellStyle name="Note 2 4 2 2 3 2 2 2" xfId="28448" xr:uid="{00000000-0005-0000-0000-00009B740000}"/>
    <cellStyle name="Note 2 4 2 2 3 2 2 3" xfId="28447" xr:uid="{00000000-0005-0000-0000-00009C740000}"/>
    <cellStyle name="Note 2 4 2 2 3 2 2 4" xfId="53760" xr:uid="{00000000-0005-0000-0000-00009D740000}"/>
    <cellStyle name="Note 2 4 2 2 3 2 3" xfId="28449" xr:uid="{00000000-0005-0000-0000-00009E740000}"/>
    <cellStyle name="Note 2 4 2 2 3 2 4" xfId="28446" xr:uid="{00000000-0005-0000-0000-00009F740000}"/>
    <cellStyle name="Note 2 4 2 2 3 2 5" xfId="46792" xr:uid="{00000000-0005-0000-0000-0000A0740000}"/>
    <cellStyle name="Note 2 4 2 2 3 2 6" xfId="59356" xr:uid="{00000000-0005-0000-0000-0000A1740000}"/>
    <cellStyle name="Note 2 4 2 2 3 3" xfId="9028" xr:uid="{00000000-0005-0000-0000-0000A2740000}"/>
    <cellStyle name="Note 2 4 2 2 3 3 2" xfId="15997" xr:uid="{00000000-0005-0000-0000-0000A3740000}"/>
    <cellStyle name="Note 2 4 2 2 3 3 2 2" xfId="28452" xr:uid="{00000000-0005-0000-0000-0000A4740000}"/>
    <cellStyle name="Note 2 4 2 2 3 3 2 3" xfId="28451" xr:uid="{00000000-0005-0000-0000-0000A5740000}"/>
    <cellStyle name="Note 2 4 2 2 3 3 2 4" xfId="55502" xr:uid="{00000000-0005-0000-0000-0000A6740000}"/>
    <cellStyle name="Note 2 4 2 2 3 3 3" xfId="28453" xr:uid="{00000000-0005-0000-0000-0000A7740000}"/>
    <cellStyle name="Note 2 4 2 2 3 3 4" xfId="28450" xr:uid="{00000000-0005-0000-0000-0000A8740000}"/>
    <cellStyle name="Note 2 4 2 2 3 3 5" xfId="48534" xr:uid="{00000000-0005-0000-0000-0000A9740000}"/>
    <cellStyle name="Note 2 4 2 2 3 3 6" xfId="61098" xr:uid="{00000000-0005-0000-0000-0000AA740000}"/>
    <cellStyle name="Note 2 4 2 2 3 4" xfId="11642" xr:uid="{00000000-0005-0000-0000-0000AB740000}"/>
    <cellStyle name="Note 2 4 2 2 3 4 2" xfId="28455" xr:uid="{00000000-0005-0000-0000-0000AC740000}"/>
    <cellStyle name="Note 2 4 2 2 3 4 3" xfId="28454" xr:uid="{00000000-0005-0000-0000-0000AD740000}"/>
    <cellStyle name="Note 2 4 2 2 3 4 4" xfId="51147" xr:uid="{00000000-0005-0000-0000-0000AE740000}"/>
    <cellStyle name="Note 2 4 2 2 3 5" xfId="28456" xr:uid="{00000000-0005-0000-0000-0000AF740000}"/>
    <cellStyle name="Note 2 4 2 2 3 6" xfId="28445" xr:uid="{00000000-0005-0000-0000-0000B0740000}"/>
    <cellStyle name="Note 2 4 2 2 3 7" xfId="44179" xr:uid="{00000000-0005-0000-0000-0000B1740000}"/>
    <cellStyle name="Note 2 4 2 2 3 8" xfId="56743" xr:uid="{00000000-0005-0000-0000-0000B2740000}"/>
    <cellStyle name="Note 2 4 2 2 4" xfId="5534" xr:uid="{00000000-0005-0000-0000-0000B3740000}"/>
    <cellStyle name="Note 2 4 2 2 4 2" xfId="12513" xr:uid="{00000000-0005-0000-0000-0000B4740000}"/>
    <cellStyle name="Note 2 4 2 2 4 2 2" xfId="28459" xr:uid="{00000000-0005-0000-0000-0000B5740000}"/>
    <cellStyle name="Note 2 4 2 2 4 2 3" xfId="28458" xr:uid="{00000000-0005-0000-0000-0000B6740000}"/>
    <cellStyle name="Note 2 4 2 2 4 2 4" xfId="52018" xr:uid="{00000000-0005-0000-0000-0000B7740000}"/>
    <cellStyle name="Note 2 4 2 2 4 3" xfId="28460" xr:uid="{00000000-0005-0000-0000-0000B8740000}"/>
    <cellStyle name="Note 2 4 2 2 4 4" xfId="28457" xr:uid="{00000000-0005-0000-0000-0000B9740000}"/>
    <cellStyle name="Note 2 4 2 2 4 5" xfId="45050" xr:uid="{00000000-0005-0000-0000-0000BA740000}"/>
    <cellStyle name="Note 2 4 2 2 4 6" xfId="57614" xr:uid="{00000000-0005-0000-0000-0000BB740000}"/>
    <cellStyle name="Note 2 4 2 2 5" xfId="9899" xr:uid="{00000000-0005-0000-0000-0000BC740000}"/>
    <cellStyle name="Note 2 4 2 2 5 2" xfId="28462" xr:uid="{00000000-0005-0000-0000-0000BD740000}"/>
    <cellStyle name="Note 2 4 2 2 5 3" xfId="28461" xr:uid="{00000000-0005-0000-0000-0000BE740000}"/>
    <cellStyle name="Note 2 4 2 2 5 4" xfId="49405" xr:uid="{00000000-0005-0000-0000-0000BF740000}"/>
    <cellStyle name="Note 2 4 2 2 6" xfId="28433" xr:uid="{00000000-0005-0000-0000-0000C0740000}"/>
    <cellStyle name="Note 2 4 2 2 7" xfId="17036" xr:uid="{00000000-0005-0000-0000-0000C1740000}"/>
    <cellStyle name="Note 2 4 2 3" xfId="3783" xr:uid="{00000000-0005-0000-0000-0000C2740000}"/>
    <cellStyle name="Note 2 4 2 3 2" xfId="6405" xr:uid="{00000000-0005-0000-0000-0000C3740000}"/>
    <cellStyle name="Note 2 4 2 3 2 2" xfId="13383" xr:uid="{00000000-0005-0000-0000-0000C4740000}"/>
    <cellStyle name="Note 2 4 2 3 2 2 2" xfId="28466" xr:uid="{00000000-0005-0000-0000-0000C5740000}"/>
    <cellStyle name="Note 2 4 2 3 2 2 3" xfId="28465" xr:uid="{00000000-0005-0000-0000-0000C6740000}"/>
    <cellStyle name="Note 2 4 2 3 2 2 4" xfId="52888" xr:uid="{00000000-0005-0000-0000-0000C7740000}"/>
    <cellStyle name="Note 2 4 2 3 2 3" xfId="28467" xr:uid="{00000000-0005-0000-0000-0000C8740000}"/>
    <cellStyle name="Note 2 4 2 3 2 4" xfId="28464" xr:uid="{00000000-0005-0000-0000-0000C9740000}"/>
    <cellStyle name="Note 2 4 2 3 2 5" xfId="45920" xr:uid="{00000000-0005-0000-0000-0000CA740000}"/>
    <cellStyle name="Note 2 4 2 3 2 6" xfId="58484" xr:uid="{00000000-0005-0000-0000-0000CB740000}"/>
    <cellStyle name="Note 2 4 2 3 3" xfId="8150" xr:uid="{00000000-0005-0000-0000-0000CC740000}"/>
    <cellStyle name="Note 2 4 2 3 3 2" xfId="15125" xr:uid="{00000000-0005-0000-0000-0000CD740000}"/>
    <cellStyle name="Note 2 4 2 3 3 2 2" xfId="28470" xr:uid="{00000000-0005-0000-0000-0000CE740000}"/>
    <cellStyle name="Note 2 4 2 3 3 2 3" xfId="28469" xr:uid="{00000000-0005-0000-0000-0000CF740000}"/>
    <cellStyle name="Note 2 4 2 3 3 2 4" xfId="54630" xr:uid="{00000000-0005-0000-0000-0000D0740000}"/>
    <cellStyle name="Note 2 4 2 3 3 3" xfId="28471" xr:uid="{00000000-0005-0000-0000-0000D1740000}"/>
    <cellStyle name="Note 2 4 2 3 3 4" xfId="28468" xr:uid="{00000000-0005-0000-0000-0000D2740000}"/>
    <cellStyle name="Note 2 4 2 3 3 5" xfId="47662" xr:uid="{00000000-0005-0000-0000-0000D3740000}"/>
    <cellStyle name="Note 2 4 2 3 3 6" xfId="60226" xr:uid="{00000000-0005-0000-0000-0000D4740000}"/>
    <cellStyle name="Note 2 4 2 3 4" xfId="10770" xr:uid="{00000000-0005-0000-0000-0000D5740000}"/>
    <cellStyle name="Note 2 4 2 3 4 2" xfId="28473" xr:uid="{00000000-0005-0000-0000-0000D6740000}"/>
    <cellStyle name="Note 2 4 2 3 4 3" xfId="28472" xr:uid="{00000000-0005-0000-0000-0000D7740000}"/>
    <cellStyle name="Note 2 4 2 3 4 4" xfId="50275" xr:uid="{00000000-0005-0000-0000-0000D8740000}"/>
    <cellStyle name="Note 2 4 2 3 5" xfId="28463" xr:uid="{00000000-0005-0000-0000-0000D9740000}"/>
    <cellStyle name="Note 2 4 2 3 6" xfId="18767" xr:uid="{00000000-0005-0000-0000-0000DA740000}"/>
    <cellStyle name="Note 2 4 2 4" xfId="4660" xr:uid="{00000000-0005-0000-0000-0000DB740000}"/>
    <cellStyle name="Note 2 4 2 4 2" xfId="7276" xr:uid="{00000000-0005-0000-0000-0000DC740000}"/>
    <cellStyle name="Note 2 4 2 4 2 2" xfId="14254" xr:uid="{00000000-0005-0000-0000-0000DD740000}"/>
    <cellStyle name="Note 2 4 2 4 2 2 2" xfId="28477" xr:uid="{00000000-0005-0000-0000-0000DE740000}"/>
    <cellStyle name="Note 2 4 2 4 2 2 3" xfId="28476" xr:uid="{00000000-0005-0000-0000-0000DF740000}"/>
    <cellStyle name="Note 2 4 2 4 2 2 4" xfId="53759" xr:uid="{00000000-0005-0000-0000-0000E0740000}"/>
    <cellStyle name="Note 2 4 2 4 2 3" xfId="28478" xr:uid="{00000000-0005-0000-0000-0000E1740000}"/>
    <cellStyle name="Note 2 4 2 4 2 4" xfId="28475" xr:uid="{00000000-0005-0000-0000-0000E2740000}"/>
    <cellStyle name="Note 2 4 2 4 2 5" xfId="46791" xr:uid="{00000000-0005-0000-0000-0000E3740000}"/>
    <cellStyle name="Note 2 4 2 4 2 6" xfId="59355" xr:uid="{00000000-0005-0000-0000-0000E4740000}"/>
    <cellStyle name="Note 2 4 2 4 3" xfId="9027" xr:uid="{00000000-0005-0000-0000-0000E5740000}"/>
    <cellStyle name="Note 2 4 2 4 3 2" xfId="15996" xr:uid="{00000000-0005-0000-0000-0000E6740000}"/>
    <cellStyle name="Note 2 4 2 4 3 2 2" xfId="28481" xr:uid="{00000000-0005-0000-0000-0000E7740000}"/>
    <cellStyle name="Note 2 4 2 4 3 2 3" xfId="28480" xr:uid="{00000000-0005-0000-0000-0000E8740000}"/>
    <cellStyle name="Note 2 4 2 4 3 2 4" xfId="55501" xr:uid="{00000000-0005-0000-0000-0000E9740000}"/>
    <cellStyle name="Note 2 4 2 4 3 3" xfId="28482" xr:uid="{00000000-0005-0000-0000-0000EA740000}"/>
    <cellStyle name="Note 2 4 2 4 3 4" xfId="28479" xr:uid="{00000000-0005-0000-0000-0000EB740000}"/>
    <cellStyle name="Note 2 4 2 4 3 5" xfId="48533" xr:uid="{00000000-0005-0000-0000-0000EC740000}"/>
    <cellStyle name="Note 2 4 2 4 3 6" xfId="61097" xr:uid="{00000000-0005-0000-0000-0000ED740000}"/>
    <cellStyle name="Note 2 4 2 4 4" xfId="11641" xr:uid="{00000000-0005-0000-0000-0000EE740000}"/>
    <cellStyle name="Note 2 4 2 4 4 2" xfId="28484" xr:uid="{00000000-0005-0000-0000-0000EF740000}"/>
    <cellStyle name="Note 2 4 2 4 4 3" xfId="28483" xr:uid="{00000000-0005-0000-0000-0000F0740000}"/>
    <cellStyle name="Note 2 4 2 4 4 4" xfId="51146" xr:uid="{00000000-0005-0000-0000-0000F1740000}"/>
    <cellStyle name="Note 2 4 2 4 5" xfId="28485" xr:uid="{00000000-0005-0000-0000-0000F2740000}"/>
    <cellStyle name="Note 2 4 2 4 6" xfId="28474" xr:uid="{00000000-0005-0000-0000-0000F3740000}"/>
    <cellStyle name="Note 2 4 2 4 7" xfId="44178" xr:uid="{00000000-0005-0000-0000-0000F4740000}"/>
    <cellStyle name="Note 2 4 2 4 8" xfId="56742" xr:uid="{00000000-0005-0000-0000-0000F5740000}"/>
    <cellStyle name="Note 2 4 2 5" xfId="5533" xr:uid="{00000000-0005-0000-0000-0000F6740000}"/>
    <cellStyle name="Note 2 4 2 5 2" xfId="12512" xr:uid="{00000000-0005-0000-0000-0000F7740000}"/>
    <cellStyle name="Note 2 4 2 5 2 2" xfId="28488" xr:uid="{00000000-0005-0000-0000-0000F8740000}"/>
    <cellStyle name="Note 2 4 2 5 2 3" xfId="28487" xr:uid="{00000000-0005-0000-0000-0000F9740000}"/>
    <cellStyle name="Note 2 4 2 5 2 4" xfId="52017" xr:uid="{00000000-0005-0000-0000-0000FA740000}"/>
    <cellStyle name="Note 2 4 2 5 3" xfId="28489" xr:uid="{00000000-0005-0000-0000-0000FB740000}"/>
    <cellStyle name="Note 2 4 2 5 4" xfId="28486" xr:uid="{00000000-0005-0000-0000-0000FC740000}"/>
    <cellStyle name="Note 2 4 2 5 5" xfId="45049" xr:uid="{00000000-0005-0000-0000-0000FD740000}"/>
    <cellStyle name="Note 2 4 2 5 6" xfId="57613" xr:uid="{00000000-0005-0000-0000-0000FE740000}"/>
    <cellStyle name="Note 2 4 2 6" xfId="9898" xr:uid="{00000000-0005-0000-0000-0000FF740000}"/>
    <cellStyle name="Note 2 4 2 6 2" xfId="28491" xr:uid="{00000000-0005-0000-0000-000000750000}"/>
    <cellStyle name="Note 2 4 2 6 3" xfId="28490" xr:uid="{00000000-0005-0000-0000-000001750000}"/>
    <cellStyle name="Note 2 4 2 6 4" xfId="49404" xr:uid="{00000000-0005-0000-0000-000002750000}"/>
    <cellStyle name="Note 2 4 2 7" xfId="28432" xr:uid="{00000000-0005-0000-0000-000003750000}"/>
    <cellStyle name="Note 2 4 2 8" xfId="17034" xr:uid="{00000000-0005-0000-0000-000004750000}"/>
    <cellStyle name="Note 2 4 3" xfId="2687" xr:uid="{00000000-0005-0000-0000-000005750000}"/>
    <cellStyle name="Note 2 4 3 2" xfId="2688" xr:uid="{00000000-0005-0000-0000-000006750000}"/>
    <cellStyle name="Note 2 4 3 2 2" xfId="3786" xr:uid="{00000000-0005-0000-0000-000007750000}"/>
    <cellStyle name="Note 2 4 3 2 2 2" xfId="6408" xr:uid="{00000000-0005-0000-0000-000008750000}"/>
    <cellStyle name="Note 2 4 3 2 2 2 2" xfId="13386" xr:uid="{00000000-0005-0000-0000-000009750000}"/>
    <cellStyle name="Note 2 4 3 2 2 2 2 2" xfId="28497" xr:uid="{00000000-0005-0000-0000-00000A750000}"/>
    <cellStyle name="Note 2 4 3 2 2 2 2 3" xfId="28496" xr:uid="{00000000-0005-0000-0000-00000B750000}"/>
    <cellStyle name="Note 2 4 3 2 2 2 2 4" xfId="52891" xr:uid="{00000000-0005-0000-0000-00000C750000}"/>
    <cellStyle name="Note 2 4 3 2 2 2 3" xfId="28498" xr:uid="{00000000-0005-0000-0000-00000D750000}"/>
    <cellStyle name="Note 2 4 3 2 2 2 4" xfId="28495" xr:uid="{00000000-0005-0000-0000-00000E750000}"/>
    <cellStyle name="Note 2 4 3 2 2 2 5" xfId="45923" xr:uid="{00000000-0005-0000-0000-00000F750000}"/>
    <cellStyle name="Note 2 4 3 2 2 2 6" xfId="58487" xr:uid="{00000000-0005-0000-0000-000010750000}"/>
    <cellStyle name="Note 2 4 3 2 2 3" xfId="8153" xr:uid="{00000000-0005-0000-0000-000011750000}"/>
    <cellStyle name="Note 2 4 3 2 2 3 2" xfId="15128" xr:uid="{00000000-0005-0000-0000-000012750000}"/>
    <cellStyle name="Note 2 4 3 2 2 3 2 2" xfId="28501" xr:uid="{00000000-0005-0000-0000-000013750000}"/>
    <cellStyle name="Note 2 4 3 2 2 3 2 3" xfId="28500" xr:uid="{00000000-0005-0000-0000-000014750000}"/>
    <cellStyle name="Note 2 4 3 2 2 3 2 4" xfId="54633" xr:uid="{00000000-0005-0000-0000-000015750000}"/>
    <cellStyle name="Note 2 4 3 2 2 3 3" xfId="28502" xr:uid="{00000000-0005-0000-0000-000016750000}"/>
    <cellStyle name="Note 2 4 3 2 2 3 4" xfId="28499" xr:uid="{00000000-0005-0000-0000-000017750000}"/>
    <cellStyle name="Note 2 4 3 2 2 3 5" xfId="47665" xr:uid="{00000000-0005-0000-0000-000018750000}"/>
    <cellStyle name="Note 2 4 3 2 2 3 6" xfId="60229" xr:uid="{00000000-0005-0000-0000-000019750000}"/>
    <cellStyle name="Note 2 4 3 2 2 4" xfId="10773" xr:uid="{00000000-0005-0000-0000-00001A750000}"/>
    <cellStyle name="Note 2 4 3 2 2 4 2" xfId="28504" xr:uid="{00000000-0005-0000-0000-00001B750000}"/>
    <cellStyle name="Note 2 4 3 2 2 4 3" xfId="28503" xr:uid="{00000000-0005-0000-0000-00001C750000}"/>
    <cellStyle name="Note 2 4 3 2 2 4 4" xfId="50278" xr:uid="{00000000-0005-0000-0000-00001D750000}"/>
    <cellStyle name="Note 2 4 3 2 2 5" xfId="28494" xr:uid="{00000000-0005-0000-0000-00001E750000}"/>
    <cellStyle name="Note 2 4 3 2 2 6" xfId="18773" xr:uid="{00000000-0005-0000-0000-00001F750000}"/>
    <cellStyle name="Note 2 4 3 2 3" xfId="4663" xr:uid="{00000000-0005-0000-0000-000020750000}"/>
    <cellStyle name="Note 2 4 3 2 3 2" xfId="7279" xr:uid="{00000000-0005-0000-0000-000021750000}"/>
    <cellStyle name="Note 2 4 3 2 3 2 2" xfId="14257" xr:uid="{00000000-0005-0000-0000-000022750000}"/>
    <cellStyle name="Note 2 4 3 2 3 2 2 2" xfId="28508" xr:uid="{00000000-0005-0000-0000-000023750000}"/>
    <cellStyle name="Note 2 4 3 2 3 2 2 3" xfId="28507" xr:uid="{00000000-0005-0000-0000-000024750000}"/>
    <cellStyle name="Note 2 4 3 2 3 2 2 4" xfId="53762" xr:uid="{00000000-0005-0000-0000-000025750000}"/>
    <cellStyle name="Note 2 4 3 2 3 2 3" xfId="28509" xr:uid="{00000000-0005-0000-0000-000026750000}"/>
    <cellStyle name="Note 2 4 3 2 3 2 4" xfId="28506" xr:uid="{00000000-0005-0000-0000-000027750000}"/>
    <cellStyle name="Note 2 4 3 2 3 2 5" xfId="46794" xr:uid="{00000000-0005-0000-0000-000028750000}"/>
    <cellStyle name="Note 2 4 3 2 3 2 6" xfId="59358" xr:uid="{00000000-0005-0000-0000-000029750000}"/>
    <cellStyle name="Note 2 4 3 2 3 3" xfId="9030" xr:uid="{00000000-0005-0000-0000-00002A750000}"/>
    <cellStyle name="Note 2 4 3 2 3 3 2" xfId="15999" xr:uid="{00000000-0005-0000-0000-00002B750000}"/>
    <cellStyle name="Note 2 4 3 2 3 3 2 2" xfId="28512" xr:uid="{00000000-0005-0000-0000-00002C750000}"/>
    <cellStyle name="Note 2 4 3 2 3 3 2 3" xfId="28511" xr:uid="{00000000-0005-0000-0000-00002D750000}"/>
    <cellStyle name="Note 2 4 3 2 3 3 2 4" xfId="55504" xr:uid="{00000000-0005-0000-0000-00002E750000}"/>
    <cellStyle name="Note 2 4 3 2 3 3 3" xfId="28513" xr:uid="{00000000-0005-0000-0000-00002F750000}"/>
    <cellStyle name="Note 2 4 3 2 3 3 4" xfId="28510" xr:uid="{00000000-0005-0000-0000-000030750000}"/>
    <cellStyle name="Note 2 4 3 2 3 3 5" xfId="48536" xr:uid="{00000000-0005-0000-0000-000031750000}"/>
    <cellStyle name="Note 2 4 3 2 3 3 6" xfId="61100" xr:uid="{00000000-0005-0000-0000-000032750000}"/>
    <cellStyle name="Note 2 4 3 2 3 4" xfId="11644" xr:uid="{00000000-0005-0000-0000-000033750000}"/>
    <cellStyle name="Note 2 4 3 2 3 4 2" xfId="28515" xr:uid="{00000000-0005-0000-0000-000034750000}"/>
    <cellStyle name="Note 2 4 3 2 3 4 3" xfId="28514" xr:uid="{00000000-0005-0000-0000-000035750000}"/>
    <cellStyle name="Note 2 4 3 2 3 4 4" xfId="51149" xr:uid="{00000000-0005-0000-0000-000036750000}"/>
    <cellStyle name="Note 2 4 3 2 3 5" xfId="28516" xr:uid="{00000000-0005-0000-0000-000037750000}"/>
    <cellStyle name="Note 2 4 3 2 3 6" xfId="28505" xr:uid="{00000000-0005-0000-0000-000038750000}"/>
    <cellStyle name="Note 2 4 3 2 3 7" xfId="44181" xr:uid="{00000000-0005-0000-0000-000039750000}"/>
    <cellStyle name="Note 2 4 3 2 3 8" xfId="56745" xr:uid="{00000000-0005-0000-0000-00003A750000}"/>
    <cellStyle name="Note 2 4 3 2 4" xfId="5536" xr:uid="{00000000-0005-0000-0000-00003B750000}"/>
    <cellStyle name="Note 2 4 3 2 4 2" xfId="12515" xr:uid="{00000000-0005-0000-0000-00003C750000}"/>
    <cellStyle name="Note 2 4 3 2 4 2 2" xfId="28519" xr:uid="{00000000-0005-0000-0000-00003D750000}"/>
    <cellStyle name="Note 2 4 3 2 4 2 3" xfId="28518" xr:uid="{00000000-0005-0000-0000-00003E750000}"/>
    <cellStyle name="Note 2 4 3 2 4 2 4" xfId="52020" xr:uid="{00000000-0005-0000-0000-00003F750000}"/>
    <cellStyle name="Note 2 4 3 2 4 3" xfId="28520" xr:uid="{00000000-0005-0000-0000-000040750000}"/>
    <cellStyle name="Note 2 4 3 2 4 4" xfId="28517" xr:uid="{00000000-0005-0000-0000-000041750000}"/>
    <cellStyle name="Note 2 4 3 2 4 5" xfId="45052" xr:uid="{00000000-0005-0000-0000-000042750000}"/>
    <cellStyle name="Note 2 4 3 2 4 6" xfId="57616" xr:uid="{00000000-0005-0000-0000-000043750000}"/>
    <cellStyle name="Note 2 4 3 2 5" xfId="9901" xr:uid="{00000000-0005-0000-0000-000044750000}"/>
    <cellStyle name="Note 2 4 3 2 5 2" xfId="28522" xr:uid="{00000000-0005-0000-0000-000045750000}"/>
    <cellStyle name="Note 2 4 3 2 5 3" xfId="28521" xr:uid="{00000000-0005-0000-0000-000046750000}"/>
    <cellStyle name="Note 2 4 3 2 5 4" xfId="49407" xr:uid="{00000000-0005-0000-0000-000047750000}"/>
    <cellStyle name="Note 2 4 3 2 6" xfId="28493" xr:uid="{00000000-0005-0000-0000-000048750000}"/>
    <cellStyle name="Note 2 4 3 2 7" xfId="17038" xr:uid="{00000000-0005-0000-0000-000049750000}"/>
    <cellStyle name="Note 2 4 3 3" xfId="3785" xr:uid="{00000000-0005-0000-0000-00004A750000}"/>
    <cellStyle name="Note 2 4 3 3 2" xfId="6407" xr:uid="{00000000-0005-0000-0000-00004B750000}"/>
    <cellStyle name="Note 2 4 3 3 2 2" xfId="13385" xr:uid="{00000000-0005-0000-0000-00004C750000}"/>
    <cellStyle name="Note 2 4 3 3 2 2 2" xfId="28526" xr:uid="{00000000-0005-0000-0000-00004D750000}"/>
    <cellStyle name="Note 2 4 3 3 2 2 3" xfId="28525" xr:uid="{00000000-0005-0000-0000-00004E750000}"/>
    <cellStyle name="Note 2 4 3 3 2 2 4" xfId="52890" xr:uid="{00000000-0005-0000-0000-00004F750000}"/>
    <cellStyle name="Note 2 4 3 3 2 3" xfId="28527" xr:uid="{00000000-0005-0000-0000-000050750000}"/>
    <cellStyle name="Note 2 4 3 3 2 4" xfId="28524" xr:uid="{00000000-0005-0000-0000-000051750000}"/>
    <cellStyle name="Note 2 4 3 3 2 5" xfId="45922" xr:uid="{00000000-0005-0000-0000-000052750000}"/>
    <cellStyle name="Note 2 4 3 3 2 6" xfId="58486" xr:uid="{00000000-0005-0000-0000-000053750000}"/>
    <cellStyle name="Note 2 4 3 3 3" xfId="8152" xr:uid="{00000000-0005-0000-0000-000054750000}"/>
    <cellStyle name="Note 2 4 3 3 3 2" xfId="15127" xr:uid="{00000000-0005-0000-0000-000055750000}"/>
    <cellStyle name="Note 2 4 3 3 3 2 2" xfId="28530" xr:uid="{00000000-0005-0000-0000-000056750000}"/>
    <cellStyle name="Note 2 4 3 3 3 2 3" xfId="28529" xr:uid="{00000000-0005-0000-0000-000057750000}"/>
    <cellStyle name="Note 2 4 3 3 3 2 4" xfId="54632" xr:uid="{00000000-0005-0000-0000-000058750000}"/>
    <cellStyle name="Note 2 4 3 3 3 3" xfId="28531" xr:uid="{00000000-0005-0000-0000-000059750000}"/>
    <cellStyle name="Note 2 4 3 3 3 4" xfId="28528" xr:uid="{00000000-0005-0000-0000-00005A750000}"/>
    <cellStyle name="Note 2 4 3 3 3 5" xfId="47664" xr:uid="{00000000-0005-0000-0000-00005B750000}"/>
    <cellStyle name="Note 2 4 3 3 3 6" xfId="60228" xr:uid="{00000000-0005-0000-0000-00005C750000}"/>
    <cellStyle name="Note 2 4 3 3 4" xfId="10772" xr:uid="{00000000-0005-0000-0000-00005D750000}"/>
    <cellStyle name="Note 2 4 3 3 4 2" xfId="28533" xr:uid="{00000000-0005-0000-0000-00005E750000}"/>
    <cellStyle name="Note 2 4 3 3 4 3" xfId="28532" xr:uid="{00000000-0005-0000-0000-00005F750000}"/>
    <cellStyle name="Note 2 4 3 3 4 4" xfId="50277" xr:uid="{00000000-0005-0000-0000-000060750000}"/>
    <cellStyle name="Note 2 4 3 3 5" xfId="28523" xr:uid="{00000000-0005-0000-0000-000061750000}"/>
    <cellStyle name="Note 2 4 3 3 6" xfId="18772" xr:uid="{00000000-0005-0000-0000-000062750000}"/>
    <cellStyle name="Note 2 4 3 4" xfId="4662" xr:uid="{00000000-0005-0000-0000-000063750000}"/>
    <cellStyle name="Note 2 4 3 4 2" xfId="7278" xr:uid="{00000000-0005-0000-0000-000064750000}"/>
    <cellStyle name="Note 2 4 3 4 2 2" xfId="14256" xr:uid="{00000000-0005-0000-0000-000065750000}"/>
    <cellStyle name="Note 2 4 3 4 2 2 2" xfId="28537" xr:uid="{00000000-0005-0000-0000-000066750000}"/>
    <cellStyle name="Note 2 4 3 4 2 2 3" xfId="28536" xr:uid="{00000000-0005-0000-0000-000067750000}"/>
    <cellStyle name="Note 2 4 3 4 2 2 4" xfId="53761" xr:uid="{00000000-0005-0000-0000-000068750000}"/>
    <cellStyle name="Note 2 4 3 4 2 3" xfId="28538" xr:uid="{00000000-0005-0000-0000-000069750000}"/>
    <cellStyle name="Note 2 4 3 4 2 4" xfId="28535" xr:uid="{00000000-0005-0000-0000-00006A750000}"/>
    <cellStyle name="Note 2 4 3 4 2 5" xfId="46793" xr:uid="{00000000-0005-0000-0000-00006B750000}"/>
    <cellStyle name="Note 2 4 3 4 2 6" xfId="59357" xr:uid="{00000000-0005-0000-0000-00006C750000}"/>
    <cellStyle name="Note 2 4 3 4 3" xfId="9029" xr:uid="{00000000-0005-0000-0000-00006D750000}"/>
    <cellStyle name="Note 2 4 3 4 3 2" xfId="15998" xr:uid="{00000000-0005-0000-0000-00006E750000}"/>
    <cellStyle name="Note 2 4 3 4 3 2 2" xfId="28541" xr:uid="{00000000-0005-0000-0000-00006F750000}"/>
    <cellStyle name="Note 2 4 3 4 3 2 3" xfId="28540" xr:uid="{00000000-0005-0000-0000-000070750000}"/>
    <cellStyle name="Note 2 4 3 4 3 2 4" xfId="55503" xr:uid="{00000000-0005-0000-0000-000071750000}"/>
    <cellStyle name="Note 2 4 3 4 3 3" xfId="28542" xr:uid="{00000000-0005-0000-0000-000072750000}"/>
    <cellStyle name="Note 2 4 3 4 3 4" xfId="28539" xr:uid="{00000000-0005-0000-0000-000073750000}"/>
    <cellStyle name="Note 2 4 3 4 3 5" xfId="48535" xr:uid="{00000000-0005-0000-0000-000074750000}"/>
    <cellStyle name="Note 2 4 3 4 3 6" xfId="61099" xr:uid="{00000000-0005-0000-0000-000075750000}"/>
    <cellStyle name="Note 2 4 3 4 4" xfId="11643" xr:uid="{00000000-0005-0000-0000-000076750000}"/>
    <cellStyle name="Note 2 4 3 4 4 2" xfId="28544" xr:uid="{00000000-0005-0000-0000-000077750000}"/>
    <cellStyle name="Note 2 4 3 4 4 3" xfId="28543" xr:uid="{00000000-0005-0000-0000-000078750000}"/>
    <cellStyle name="Note 2 4 3 4 4 4" xfId="51148" xr:uid="{00000000-0005-0000-0000-000079750000}"/>
    <cellStyle name="Note 2 4 3 4 5" xfId="28545" xr:uid="{00000000-0005-0000-0000-00007A750000}"/>
    <cellStyle name="Note 2 4 3 4 6" xfId="28534" xr:uid="{00000000-0005-0000-0000-00007B750000}"/>
    <cellStyle name="Note 2 4 3 4 7" xfId="44180" xr:uid="{00000000-0005-0000-0000-00007C750000}"/>
    <cellStyle name="Note 2 4 3 4 8" xfId="56744" xr:uid="{00000000-0005-0000-0000-00007D750000}"/>
    <cellStyle name="Note 2 4 3 5" xfId="5535" xr:uid="{00000000-0005-0000-0000-00007E750000}"/>
    <cellStyle name="Note 2 4 3 5 2" xfId="12514" xr:uid="{00000000-0005-0000-0000-00007F750000}"/>
    <cellStyle name="Note 2 4 3 5 2 2" xfId="28548" xr:uid="{00000000-0005-0000-0000-000080750000}"/>
    <cellStyle name="Note 2 4 3 5 2 3" xfId="28547" xr:uid="{00000000-0005-0000-0000-000081750000}"/>
    <cellStyle name="Note 2 4 3 5 2 4" xfId="52019" xr:uid="{00000000-0005-0000-0000-000082750000}"/>
    <cellStyle name="Note 2 4 3 5 3" xfId="28549" xr:uid="{00000000-0005-0000-0000-000083750000}"/>
    <cellStyle name="Note 2 4 3 5 4" xfId="28546" xr:uid="{00000000-0005-0000-0000-000084750000}"/>
    <cellStyle name="Note 2 4 3 5 5" xfId="45051" xr:uid="{00000000-0005-0000-0000-000085750000}"/>
    <cellStyle name="Note 2 4 3 5 6" xfId="57615" xr:uid="{00000000-0005-0000-0000-000086750000}"/>
    <cellStyle name="Note 2 4 3 6" xfId="9900" xr:uid="{00000000-0005-0000-0000-000087750000}"/>
    <cellStyle name="Note 2 4 3 6 2" xfId="28551" xr:uid="{00000000-0005-0000-0000-000088750000}"/>
    <cellStyle name="Note 2 4 3 6 3" xfId="28550" xr:uid="{00000000-0005-0000-0000-000089750000}"/>
    <cellStyle name="Note 2 4 3 6 4" xfId="49406" xr:uid="{00000000-0005-0000-0000-00008A750000}"/>
    <cellStyle name="Note 2 4 3 7" xfId="28492" xr:uid="{00000000-0005-0000-0000-00008B750000}"/>
    <cellStyle name="Note 2 4 3 8" xfId="17037" xr:uid="{00000000-0005-0000-0000-00008C750000}"/>
    <cellStyle name="Note 2 4 4" xfId="2689" xr:uid="{00000000-0005-0000-0000-00008D750000}"/>
    <cellStyle name="Note 2 4 4 2" xfId="2690" xr:uid="{00000000-0005-0000-0000-00008E750000}"/>
    <cellStyle name="Note 2 4 4 2 2" xfId="3788" xr:uid="{00000000-0005-0000-0000-00008F750000}"/>
    <cellStyle name="Note 2 4 4 2 2 2" xfId="6410" xr:uid="{00000000-0005-0000-0000-000090750000}"/>
    <cellStyle name="Note 2 4 4 2 2 2 2" xfId="13388" xr:uid="{00000000-0005-0000-0000-000091750000}"/>
    <cellStyle name="Note 2 4 4 2 2 2 2 2" xfId="28557" xr:uid="{00000000-0005-0000-0000-000092750000}"/>
    <cellStyle name="Note 2 4 4 2 2 2 2 3" xfId="28556" xr:uid="{00000000-0005-0000-0000-000093750000}"/>
    <cellStyle name="Note 2 4 4 2 2 2 2 4" xfId="52893" xr:uid="{00000000-0005-0000-0000-000094750000}"/>
    <cellStyle name="Note 2 4 4 2 2 2 3" xfId="28558" xr:uid="{00000000-0005-0000-0000-000095750000}"/>
    <cellStyle name="Note 2 4 4 2 2 2 4" xfId="28555" xr:uid="{00000000-0005-0000-0000-000096750000}"/>
    <cellStyle name="Note 2 4 4 2 2 2 5" xfId="45925" xr:uid="{00000000-0005-0000-0000-000097750000}"/>
    <cellStyle name="Note 2 4 4 2 2 2 6" xfId="58489" xr:uid="{00000000-0005-0000-0000-000098750000}"/>
    <cellStyle name="Note 2 4 4 2 2 3" xfId="8155" xr:uid="{00000000-0005-0000-0000-000099750000}"/>
    <cellStyle name="Note 2 4 4 2 2 3 2" xfId="15130" xr:uid="{00000000-0005-0000-0000-00009A750000}"/>
    <cellStyle name="Note 2 4 4 2 2 3 2 2" xfId="28561" xr:uid="{00000000-0005-0000-0000-00009B750000}"/>
    <cellStyle name="Note 2 4 4 2 2 3 2 3" xfId="28560" xr:uid="{00000000-0005-0000-0000-00009C750000}"/>
    <cellStyle name="Note 2 4 4 2 2 3 2 4" xfId="54635" xr:uid="{00000000-0005-0000-0000-00009D750000}"/>
    <cellStyle name="Note 2 4 4 2 2 3 3" xfId="28562" xr:uid="{00000000-0005-0000-0000-00009E750000}"/>
    <cellStyle name="Note 2 4 4 2 2 3 4" xfId="28559" xr:uid="{00000000-0005-0000-0000-00009F750000}"/>
    <cellStyle name="Note 2 4 4 2 2 3 5" xfId="47667" xr:uid="{00000000-0005-0000-0000-0000A0750000}"/>
    <cellStyle name="Note 2 4 4 2 2 3 6" xfId="60231" xr:uid="{00000000-0005-0000-0000-0000A1750000}"/>
    <cellStyle name="Note 2 4 4 2 2 4" xfId="10775" xr:uid="{00000000-0005-0000-0000-0000A2750000}"/>
    <cellStyle name="Note 2 4 4 2 2 4 2" xfId="28564" xr:uid="{00000000-0005-0000-0000-0000A3750000}"/>
    <cellStyle name="Note 2 4 4 2 2 4 3" xfId="28563" xr:uid="{00000000-0005-0000-0000-0000A4750000}"/>
    <cellStyle name="Note 2 4 4 2 2 4 4" xfId="50280" xr:uid="{00000000-0005-0000-0000-0000A5750000}"/>
    <cellStyle name="Note 2 4 4 2 2 5" xfId="28554" xr:uid="{00000000-0005-0000-0000-0000A6750000}"/>
    <cellStyle name="Note 2 4 4 2 2 6" xfId="18777" xr:uid="{00000000-0005-0000-0000-0000A7750000}"/>
    <cellStyle name="Note 2 4 4 2 3" xfId="4665" xr:uid="{00000000-0005-0000-0000-0000A8750000}"/>
    <cellStyle name="Note 2 4 4 2 3 2" xfId="7281" xr:uid="{00000000-0005-0000-0000-0000A9750000}"/>
    <cellStyle name="Note 2 4 4 2 3 2 2" xfId="14259" xr:uid="{00000000-0005-0000-0000-0000AA750000}"/>
    <cellStyle name="Note 2 4 4 2 3 2 2 2" xfId="28568" xr:uid="{00000000-0005-0000-0000-0000AB750000}"/>
    <cellStyle name="Note 2 4 4 2 3 2 2 3" xfId="28567" xr:uid="{00000000-0005-0000-0000-0000AC750000}"/>
    <cellStyle name="Note 2 4 4 2 3 2 2 4" xfId="53764" xr:uid="{00000000-0005-0000-0000-0000AD750000}"/>
    <cellStyle name="Note 2 4 4 2 3 2 3" xfId="28569" xr:uid="{00000000-0005-0000-0000-0000AE750000}"/>
    <cellStyle name="Note 2 4 4 2 3 2 4" xfId="28566" xr:uid="{00000000-0005-0000-0000-0000AF750000}"/>
    <cellStyle name="Note 2 4 4 2 3 2 5" xfId="46796" xr:uid="{00000000-0005-0000-0000-0000B0750000}"/>
    <cellStyle name="Note 2 4 4 2 3 2 6" xfId="59360" xr:uid="{00000000-0005-0000-0000-0000B1750000}"/>
    <cellStyle name="Note 2 4 4 2 3 3" xfId="9032" xr:uid="{00000000-0005-0000-0000-0000B2750000}"/>
    <cellStyle name="Note 2 4 4 2 3 3 2" xfId="16001" xr:uid="{00000000-0005-0000-0000-0000B3750000}"/>
    <cellStyle name="Note 2 4 4 2 3 3 2 2" xfId="28572" xr:uid="{00000000-0005-0000-0000-0000B4750000}"/>
    <cellStyle name="Note 2 4 4 2 3 3 2 3" xfId="28571" xr:uid="{00000000-0005-0000-0000-0000B5750000}"/>
    <cellStyle name="Note 2 4 4 2 3 3 2 4" xfId="55506" xr:uid="{00000000-0005-0000-0000-0000B6750000}"/>
    <cellStyle name="Note 2 4 4 2 3 3 3" xfId="28573" xr:uid="{00000000-0005-0000-0000-0000B7750000}"/>
    <cellStyle name="Note 2 4 4 2 3 3 4" xfId="28570" xr:uid="{00000000-0005-0000-0000-0000B8750000}"/>
    <cellStyle name="Note 2 4 4 2 3 3 5" xfId="48538" xr:uid="{00000000-0005-0000-0000-0000B9750000}"/>
    <cellStyle name="Note 2 4 4 2 3 3 6" xfId="61102" xr:uid="{00000000-0005-0000-0000-0000BA750000}"/>
    <cellStyle name="Note 2 4 4 2 3 4" xfId="11646" xr:uid="{00000000-0005-0000-0000-0000BB750000}"/>
    <cellStyle name="Note 2 4 4 2 3 4 2" xfId="28575" xr:uid="{00000000-0005-0000-0000-0000BC750000}"/>
    <cellStyle name="Note 2 4 4 2 3 4 3" xfId="28574" xr:uid="{00000000-0005-0000-0000-0000BD750000}"/>
    <cellStyle name="Note 2 4 4 2 3 4 4" xfId="51151" xr:uid="{00000000-0005-0000-0000-0000BE750000}"/>
    <cellStyle name="Note 2 4 4 2 3 5" xfId="28576" xr:uid="{00000000-0005-0000-0000-0000BF750000}"/>
    <cellStyle name="Note 2 4 4 2 3 6" xfId="28565" xr:uid="{00000000-0005-0000-0000-0000C0750000}"/>
    <cellStyle name="Note 2 4 4 2 3 7" xfId="44183" xr:uid="{00000000-0005-0000-0000-0000C1750000}"/>
    <cellStyle name="Note 2 4 4 2 3 8" xfId="56747" xr:uid="{00000000-0005-0000-0000-0000C2750000}"/>
    <cellStyle name="Note 2 4 4 2 4" xfId="5538" xr:uid="{00000000-0005-0000-0000-0000C3750000}"/>
    <cellStyle name="Note 2 4 4 2 4 2" xfId="12517" xr:uid="{00000000-0005-0000-0000-0000C4750000}"/>
    <cellStyle name="Note 2 4 4 2 4 2 2" xfId="28579" xr:uid="{00000000-0005-0000-0000-0000C5750000}"/>
    <cellStyle name="Note 2 4 4 2 4 2 3" xfId="28578" xr:uid="{00000000-0005-0000-0000-0000C6750000}"/>
    <cellStyle name="Note 2 4 4 2 4 2 4" xfId="52022" xr:uid="{00000000-0005-0000-0000-0000C7750000}"/>
    <cellStyle name="Note 2 4 4 2 4 3" xfId="28580" xr:uid="{00000000-0005-0000-0000-0000C8750000}"/>
    <cellStyle name="Note 2 4 4 2 4 4" xfId="28577" xr:uid="{00000000-0005-0000-0000-0000C9750000}"/>
    <cellStyle name="Note 2 4 4 2 4 5" xfId="45054" xr:uid="{00000000-0005-0000-0000-0000CA750000}"/>
    <cellStyle name="Note 2 4 4 2 4 6" xfId="57618" xr:uid="{00000000-0005-0000-0000-0000CB750000}"/>
    <cellStyle name="Note 2 4 4 2 5" xfId="9903" xr:uid="{00000000-0005-0000-0000-0000CC750000}"/>
    <cellStyle name="Note 2 4 4 2 5 2" xfId="28582" xr:uid="{00000000-0005-0000-0000-0000CD750000}"/>
    <cellStyle name="Note 2 4 4 2 5 3" xfId="28581" xr:uid="{00000000-0005-0000-0000-0000CE750000}"/>
    <cellStyle name="Note 2 4 4 2 5 4" xfId="49409" xr:uid="{00000000-0005-0000-0000-0000CF750000}"/>
    <cellStyle name="Note 2 4 4 2 6" xfId="28553" xr:uid="{00000000-0005-0000-0000-0000D0750000}"/>
    <cellStyle name="Note 2 4 4 2 7" xfId="17040" xr:uid="{00000000-0005-0000-0000-0000D1750000}"/>
    <cellStyle name="Note 2 4 4 3" xfId="3787" xr:uid="{00000000-0005-0000-0000-0000D2750000}"/>
    <cellStyle name="Note 2 4 4 3 2" xfId="6409" xr:uid="{00000000-0005-0000-0000-0000D3750000}"/>
    <cellStyle name="Note 2 4 4 3 2 2" xfId="13387" xr:uid="{00000000-0005-0000-0000-0000D4750000}"/>
    <cellStyle name="Note 2 4 4 3 2 2 2" xfId="28586" xr:uid="{00000000-0005-0000-0000-0000D5750000}"/>
    <cellStyle name="Note 2 4 4 3 2 2 3" xfId="28585" xr:uid="{00000000-0005-0000-0000-0000D6750000}"/>
    <cellStyle name="Note 2 4 4 3 2 2 4" xfId="52892" xr:uid="{00000000-0005-0000-0000-0000D7750000}"/>
    <cellStyle name="Note 2 4 4 3 2 3" xfId="28587" xr:uid="{00000000-0005-0000-0000-0000D8750000}"/>
    <cellStyle name="Note 2 4 4 3 2 4" xfId="28584" xr:uid="{00000000-0005-0000-0000-0000D9750000}"/>
    <cellStyle name="Note 2 4 4 3 2 5" xfId="45924" xr:uid="{00000000-0005-0000-0000-0000DA750000}"/>
    <cellStyle name="Note 2 4 4 3 2 6" xfId="58488" xr:uid="{00000000-0005-0000-0000-0000DB750000}"/>
    <cellStyle name="Note 2 4 4 3 3" xfId="8154" xr:uid="{00000000-0005-0000-0000-0000DC750000}"/>
    <cellStyle name="Note 2 4 4 3 3 2" xfId="15129" xr:uid="{00000000-0005-0000-0000-0000DD750000}"/>
    <cellStyle name="Note 2 4 4 3 3 2 2" xfId="28590" xr:uid="{00000000-0005-0000-0000-0000DE750000}"/>
    <cellStyle name="Note 2 4 4 3 3 2 3" xfId="28589" xr:uid="{00000000-0005-0000-0000-0000DF750000}"/>
    <cellStyle name="Note 2 4 4 3 3 2 4" xfId="54634" xr:uid="{00000000-0005-0000-0000-0000E0750000}"/>
    <cellStyle name="Note 2 4 4 3 3 3" xfId="28591" xr:uid="{00000000-0005-0000-0000-0000E1750000}"/>
    <cellStyle name="Note 2 4 4 3 3 4" xfId="28588" xr:uid="{00000000-0005-0000-0000-0000E2750000}"/>
    <cellStyle name="Note 2 4 4 3 3 5" xfId="47666" xr:uid="{00000000-0005-0000-0000-0000E3750000}"/>
    <cellStyle name="Note 2 4 4 3 3 6" xfId="60230" xr:uid="{00000000-0005-0000-0000-0000E4750000}"/>
    <cellStyle name="Note 2 4 4 3 4" xfId="10774" xr:uid="{00000000-0005-0000-0000-0000E5750000}"/>
    <cellStyle name="Note 2 4 4 3 4 2" xfId="28593" xr:uid="{00000000-0005-0000-0000-0000E6750000}"/>
    <cellStyle name="Note 2 4 4 3 4 3" xfId="28592" xr:uid="{00000000-0005-0000-0000-0000E7750000}"/>
    <cellStyle name="Note 2 4 4 3 4 4" xfId="50279" xr:uid="{00000000-0005-0000-0000-0000E8750000}"/>
    <cellStyle name="Note 2 4 4 3 5" xfId="28583" xr:uid="{00000000-0005-0000-0000-0000E9750000}"/>
    <cellStyle name="Note 2 4 4 3 6" xfId="18774" xr:uid="{00000000-0005-0000-0000-0000EA750000}"/>
    <cellStyle name="Note 2 4 4 4" xfId="4664" xr:uid="{00000000-0005-0000-0000-0000EB750000}"/>
    <cellStyle name="Note 2 4 4 4 2" xfId="7280" xr:uid="{00000000-0005-0000-0000-0000EC750000}"/>
    <cellStyle name="Note 2 4 4 4 2 2" xfId="14258" xr:uid="{00000000-0005-0000-0000-0000ED750000}"/>
    <cellStyle name="Note 2 4 4 4 2 2 2" xfId="28597" xr:uid="{00000000-0005-0000-0000-0000EE750000}"/>
    <cellStyle name="Note 2 4 4 4 2 2 3" xfId="28596" xr:uid="{00000000-0005-0000-0000-0000EF750000}"/>
    <cellStyle name="Note 2 4 4 4 2 2 4" xfId="53763" xr:uid="{00000000-0005-0000-0000-0000F0750000}"/>
    <cellStyle name="Note 2 4 4 4 2 3" xfId="28598" xr:uid="{00000000-0005-0000-0000-0000F1750000}"/>
    <cellStyle name="Note 2 4 4 4 2 4" xfId="28595" xr:uid="{00000000-0005-0000-0000-0000F2750000}"/>
    <cellStyle name="Note 2 4 4 4 2 5" xfId="46795" xr:uid="{00000000-0005-0000-0000-0000F3750000}"/>
    <cellStyle name="Note 2 4 4 4 2 6" xfId="59359" xr:uid="{00000000-0005-0000-0000-0000F4750000}"/>
    <cellStyle name="Note 2 4 4 4 3" xfId="9031" xr:uid="{00000000-0005-0000-0000-0000F5750000}"/>
    <cellStyle name="Note 2 4 4 4 3 2" xfId="16000" xr:uid="{00000000-0005-0000-0000-0000F6750000}"/>
    <cellStyle name="Note 2 4 4 4 3 2 2" xfId="28601" xr:uid="{00000000-0005-0000-0000-0000F7750000}"/>
    <cellStyle name="Note 2 4 4 4 3 2 3" xfId="28600" xr:uid="{00000000-0005-0000-0000-0000F8750000}"/>
    <cellStyle name="Note 2 4 4 4 3 2 4" xfId="55505" xr:uid="{00000000-0005-0000-0000-0000F9750000}"/>
    <cellStyle name="Note 2 4 4 4 3 3" xfId="28602" xr:uid="{00000000-0005-0000-0000-0000FA750000}"/>
    <cellStyle name="Note 2 4 4 4 3 4" xfId="28599" xr:uid="{00000000-0005-0000-0000-0000FB750000}"/>
    <cellStyle name="Note 2 4 4 4 3 5" xfId="48537" xr:uid="{00000000-0005-0000-0000-0000FC750000}"/>
    <cellStyle name="Note 2 4 4 4 3 6" xfId="61101" xr:uid="{00000000-0005-0000-0000-0000FD750000}"/>
    <cellStyle name="Note 2 4 4 4 4" xfId="11645" xr:uid="{00000000-0005-0000-0000-0000FE750000}"/>
    <cellStyle name="Note 2 4 4 4 4 2" xfId="28604" xr:uid="{00000000-0005-0000-0000-0000FF750000}"/>
    <cellStyle name="Note 2 4 4 4 4 3" xfId="28603" xr:uid="{00000000-0005-0000-0000-000000760000}"/>
    <cellStyle name="Note 2 4 4 4 4 4" xfId="51150" xr:uid="{00000000-0005-0000-0000-000001760000}"/>
    <cellStyle name="Note 2 4 4 4 5" xfId="28605" xr:uid="{00000000-0005-0000-0000-000002760000}"/>
    <cellStyle name="Note 2 4 4 4 6" xfId="28594" xr:uid="{00000000-0005-0000-0000-000003760000}"/>
    <cellStyle name="Note 2 4 4 4 7" xfId="44182" xr:uid="{00000000-0005-0000-0000-000004760000}"/>
    <cellStyle name="Note 2 4 4 4 8" xfId="56746" xr:uid="{00000000-0005-0000-0000-000005760000}"/>
    <cellStyle name="Note 2 4 4 5" xfId="5537" xr:uid="{00000000-0005-0000-0000-000006760000}"/>
    <cellStyle name="Note 2 4 4 5 2" xfId="12516" xr:uid="{00000000-0005-0000-0000-000007760000}"/>
    <cellStyle name="Note 2 4 4 5 2 2" xfId="28608" xr:uid="{00000000-0005-0000-0000-000008760000}"/>
    <cellStyle name="Note 2 4 4 5 2 3" xfId="28607" xr:uid="{00000000-0005-0000-0000-000009760000}"/>
    <cellStyle name="Note 2 4 4 5 2 4" xfId="52021" xr:uid="{00000000-0005-0000-0000-00000A760000}"/>
    <cellStyle name="Note 2 4 4 5 3" xfId="28609" xr:uid="{00000000-0005-0000-0000-00000B760000}"/>
    <cellStyle name="Note 2 4 4 5 4" xfId="28606" xr:uid="{00000000-0005-0000-0000-00000C760000}"/>
    <cellStyle name="Note 2 4 4 5 5" xfId="45053" xr:uid="{00000000-0005-0000-0000-00000D760000}"/>
    <cellStyle name="Note 2 4 4 5 6" xfId="57617" xr:uid="{00000000-0005-0000-0000-00000E760000}"/>
    <cellStyle name="Note 2 4 4 6" xfId="9902" xr:uid="{00000000-0005-0000-0000-00000F760000}"/>
    <cellStyle name="Note 2 4 4 6 2" xfId="28611" xr:uid="{00000000-0005-0000-0000-000010760000}"/>
    <cellStyle name="Note 2 4 4 6 3" xfId="28610" xr:uid="{00000000-0005-0000-0000-000011760000}"/>
    <cellStyle name="Note 2 4 4 6 4" xfId="49408" xr:uid="{00000000-0005-0000-0000-000012760000}"/>
    <cellStyle name="Note 2 4 4 7" xfId="28552" xr:uid="{00000000-0005-0000-0000-000013760000}"/>
    <cellStyle name="Note 2 4 4 8" xfId="17039" xr:uid="{00000000-0005-0000-0000-000014760000}"/>
    <cellStyle name="Note 2 4 5" xfId="2691" xr:uid="{00000000-0005-0000-0000-000015760000}"/>
    <cellStyle name="Note 2 4 5 2" xfId="2692" xr:uid="{00000000-0005-0000-0000-000016760000}"/>
    <cellStyle name="Note 2 4 5 2 2" xfId="3790" xr:uid="{00000000-0005-0000-0000-000017760000}"/>
    <cellStyle name="Note 2 4 5 2 2 2" xfId="6412" xr:uid="{00000000-0005-0000-0000-000018760000}"/>
    <cellStyle name="Note 2 4 5 2 2 2 2" xfId="13390" xr:uid="{00000000-0005-0000-0000-000019760000}"/>
    <cellStyle name="Note 2 4 5 2 2 2 2 2" xfId="28617" xr:uid="{00000000-0005-0000-0000-00001A760000}"/>
    <cellStyle name="Note 2 4 5 2 2 2 2 3" xfId="28616" xr:uid="{00000000-0005-0000-0000-00001B760000}"/>
    <cellStyle name="Note 2 4 5 2 2 2 2 4" xfId="52895" xr:uid="{00000000-0005-0000-0000-00001C760000}"/>
    <cellStyle name="Note 2 4 5 2 2 2 3" xfId="28618" xr:uid="{00000000-0005-0000-0000-00001D760000}"/>
    <cellStyle name="Note 2 4 5 2 2 2 4" xfId="28615" xr:uid="{00000000-0005-0000-0000-00001E760000}"/>
    <cellStyle name="Note 2 4 5 2 2 2 5" xfId="45927" xr:uid="{00000000-0005-0000-0000-00001F760000}"/>
    <cellStyle name="Note 2 4 5 2 2 2 6" xfId="58491" xr:uid="{00000000-0005-0000-0000-000020760000}"/>
    <cellStyle name="Note 2 4 5 2 2 3" xfId="8157" xr:uid="{00000000-0005-0000-0000-000021760000}"/>
    <cellStyle name="Note 2 4 5 2 2 3 2" xfId="15132" xr:uid="{00000000-0005-0000-0000-000022760000}"/>
    <cellStyle name="Note 2 4 5 2 2 3 2 2" xfId="28621" xr:uid="{00000000-0005-0000-0000-000023760000}"/>
    <cellStyle name="Note 2 4 5 2 2 3 2 3" xfId="28620" xr:uid="{00000000-0005-0000-0000-000024760000}"/>
    <cellStyle name="Note 2 4 5 2 2 3 2 4" xfId="54637" xr:uid="{00000000-0005-0000-0000-000025760000}"/>
    <cellStyle name="Note 2 4 5 2 2 3 3" xfId="28622" xr:uid="{00000000-0005-0000-0000-000026760000}"/>
    <cellStyle name="Note 2 4 5 2 2 3 4" xfId="28619" xr:uid="{00000000-0005-0000-0000-000027760000}"/>
    <cellStyle name="Note 2 4 5 2 2 3 5" xfId="47669" xr:uid="{00000000-0005-0000-0000-000028760000}"/>
    <cellStyle name="Note 2 4 5 2 2 3 6" xfId="60233" xr:uid="{00000000-0005-0000-0000-000029760000}"/>
    <cellStyle name="Note 2 4 5 2 2 4" xfId="10777" xr:uid="{00000000-0005-0000-0000-00002A760000}"/>
    <cellStyle name="Note 2 4 5 2 2 4 2" xfId="28624" xr:uid="{00000000-0005-0000-0000-00002B760000}"/>
    <cellStyle name="Note 2 4 5 2 2 4 3" xfId="28623" xr:uid="{00000000-0005-0000-0000-00002C760000}"/>
    <cellStyle name="Note 2 4 5 2 2 4 4" xfId="50282" xr:uid="{00000000-0005-0000-0000-00002D760000}"/>
    <cellStyle name="Note 2 4 5 2 2 5" xfId="28614" xr:uid="{00000000-0005-0000-0000-00002E760000}"/>
    <cellStyle name="Note 2 4 5 2 2 6" xfId="18781" xr:uid="{00000000-0005-0000-0000-00002F760000}"/>
    <cellStyle name="Note 2 4 5 2 3" xfId="4667" xr:uid="{00000000-0005-0000-0000-000030760000}"/>
    <cellStyle name="Note 2 4 5 2 3 2" xfId="7283" xr:uid="{00000000-0005-0000-0000-000031760000}"/>
    <cellStyle name="Note 2 4 5 2 3 2 2" xfId="14261" xr:uid="{00000000-0005-0000-0000-000032760000}"/>
    <cellStyle name="Note 2 4 5 2 3 2 2 2" xfId="28628" xr:uid="{00000000-0005-0000-0000-000033760000}"/>
    <cellStyle name="Note 2 4 5 2 3 2 2 3" xfId="28627" xr:uid="{00000000-0005-0000-0000-000034760000}"/>
    <cellStyle name="Note 2 4 5 2 3 2 2 4" xfId="53766" xr:uid="{00000000-0005-0000-0000-000035760000}"/>
    <cellStyle name="Note 2 4 5 2 3 2 3" xfId="28629" xr:uid="{00000000-0005-0000-0000-000036760000}"/>
    <cellStyle name="Note 2 4 5 2 3 2 4" xfId="28626" xr:uid="{00000000-0005-0000-0000-000037760000}"/>
    <cellStyle name="Note 2 4 5 2 3 2 5" xfId="46798" xr:uid="{00000000-0005-0000-0000-000038760000}"/>
    <cellStyle name="Note 2 4 5 2 3 2 6" xfId="59362" xr:uid="{00000000-0005-0000-0000-000039760000}"/>
    <cellStyle name="Note 2 4 5 2 3 3" xfId="9034" xr:uid="{00000000-0005-0000-0000-00003A760000}"/>
    <cellStyle name="Note 2 4 5 2 3 3 2" xfId="16003" xr:uid="{00000000-0005-0000-0000-00003B760000}"/>
    <cellStyle name="Note 2 4 5 2 3 3 2 2" xfId="28632" xr:uid="{00000000-0005-0000-0000-00003C760000}"/>
    <cellStyle name="Note 2 4 5 2 3 3 2 3" xfId="28631" xr:uid="{00000000-0005-0000-0000-00003D760000}"/>
    <cellStyle name="Note 2 4 5 2 3 3 2 4" xfId="55508" xr:uid="{00000000-0005-0000-0000-00003E760000}"/>
    <cellStyle name="Note 2 4 5 2 3 3 3" xfId="28633" xr:uid="{00000000-0005-0000-0000-00003F760000}"/>
    <cellStyle name="Note 2 4 5 2 3 3 4" xfId="28630" xr:uid="{00000000-0005-0000-0000-000040760000}"/>
    <cellStyle name="Note 2 4 5 2 3 3 5" xfId="48540" xr:uid="{00000000-0005-0000-0000-000041760000}"/>
    <cellStyle name="Note 2 4 5 2 3 3 6" xfId="61104" xr:uid="{00000000-0005-0000-0000-000042760000}"/>
    <cellStyle name="Note 2 4 5 2 3 4" xfId="11648" xr:uid="{00000000-0005-0000-0000-000043760000}"/>
    <cellStyle name="Note 2 4 5 2 3 4 2" xfId="28635" xr:uid="{00000000-0005-0000-0000-000044760000}"/>
    <cellStyle name="Note 2 4 5 2 3 4 3" xfId="28634" xr:uid="{00000000-0005-0000-0000-000045760000}"/>
    <cellStyle name="Note 2 4 5 2 3 4 4" xfId="51153" xr:uid="{00000000-0005-0000-0000-000046760000}"/>
    <cellStyle name="Note 2 4 5 2 3 5" xfId="28636" xr:uid="{00000000-0005-0000-0000-000047760000}"/>
    <cellStyle name="Note 2 4 5 2 3 6" xfId="28625" xr:uid="{00000000-0005-0000-0000-000048760000}"/>
    <cellStyle name="Note 2 4 5 2 3 7" xfId="44185" xr:uid="{00000000-0005-0000-0000-000049760000}"/>
    <cellStyle name="Note 2 4 5 2 3 8" xfId="56749" xr:uid="{00000000-0005-0000-0000-00004A760000}"/>
    <cellStyle name="Note 2 4 5 2 4" xfId="5540" xr:uid="{00000000-0005-0000-0000-00004B760000}"/>
    <cellStyle name="Note 2 4 5 2 4 2" xfId="12519" xr:uid="{00000000-0005-0000-0000-00004C760000}"/>
    <cellStyle name="Note 2 4 5 2 4 2 2" xfId="28639" xr:uid="{00000000-0005-0000-0000-00004D760000}"/>
    <cellStyle name="Note 2 4 5 2 4 2 3" xfId="28638" xr:uid="{00000000-0005-0000-0000-00004E760000}"/>
    <cellStyle name="Note 2 4 5 2 4 2 4" xfId="52024" xr:uid="{00000000-0005-0000-0000-00004F760000}"/>
    <cellStyle name="Note 2 4 5 2 4 3" xfId="28640" xr:uid="{00000000-0005-0000-0000-000050760000}"/>
    <cellStyle name="Note 2 4 5 2 4 4" xfId="28637" xr:uid="{00000000-0005-0000-0000-000051760000}"/>
    <cellStyle name="Note 2 4 5 2 4 5" xfId="45056" xr:uid="{00000000-0005-0000-0000-000052760000}"/>
    <cellStyle name="Note 2 4 5 2 4 6" xfId="57620" xr:uid="{00000000-0005-0000-0000-000053760000}"/>
    <cellStyle name="Note 2 4 5 2 5" xfId="9905" xr:uid="{00000000-0005-0000-0000-000054760000}"/>
    <cellStyle name="Note 2 4 5 2 5 2" xfId="28642" xr:uid="{00000000-0005-0000-0000-000055760000}"/>
    <cellStyle name="Note 2 4 5 2 5 3" xfId="28641" xr:uid="{00000000-0005-0000-0000-000056760000}"/>
    <cellStyle name="Note 2 4 5 2 5 4" xfId="49411" xr:uid="{00000000-0005-0000-0000-000057760000}"/>
    <cellStyle name="Note 2 4 5 2 6" xfId="28613" xr:uid="{00000000-0005-0000-0000-000058760000}"/>
    <cellStyle name="Note 2 4 5 2 7" xfId="17044" xr:uid="{00000000-0005-0000-0000-000059760000}"/>
    <cellStyle name="Note 2 4 5 3" xfId="3789" xr:uid="{00000000-0005-0000-0000-00005A760000}"/>
    <cellStyle name="Note 2 4 5 3 2" xfId="6411" xr:uid="{00000000-0005-0000-0000-00005B760000}"/>
    <cellStyle name="Note 2 4 5 3 2 2" xfId="13389" xr:uid="{00000000-0005-0000-0000-00005C760000}"/>
    <cellStyle name="Note 2 4 5 3 2 2 2" xfId="28646" xr:uid="{00000000-0005-0000-0000-00005D760000}"/>
    <cellStyle name="Note 2 4 5 3 2 2 3" xfId="28645" xr:uid="{00000000-0005-0000-0000-00005E760000}"/>
    <cellStyle name="Note 2 4 5 3 2 2 4" xfId="52894" xr:uid="{00000000-0005-0000-0000-00005F760000}"/>
    <cellStyle name="Note 2 4 5 3 2 3" xfId="28647" xr:uid="{00000000-0005-0000-0000-000060760000}"/>
    <cellStyle name="Note 2 4 5 3 2 4" xfId="28644" xr:uid="{00000000-0005-0000-0000-000061760000}"/>
    <cellStyle name="Note 2 4 5 3 2 5" xfId="45926" xr:uid="{00000000-0005-0000-0000-000062760000}"/>
    <cellStyle name="Note 2 4 5 3 2 6" xfId="58490" xr:uid="{00000000-0005-0000-0000-000063760000}"/>
    <cellStyle name="Note 2 4 5 3 3" xfId="8156" xr:uid="{00000000-0005-0000-0000-000064760000}"/>
    <cellStyle name="Note 2 4 5 3 3 2" xfId="15131" xr:uid="{00000000-0005-0000-0000-000065760000}"/>
    <cellStyle name="Note 2 4 5 3 3 2 2" xfId="28650" xr:uid="{00000000-0005-0000-0000-000066760000}"/>
    <cellStyle name="Note 2 4 5 3 3 2 3" xfId="28649" xr:uid="{00000000-0005-0000-0000-000067760000}"/>
    <cellStyle name="Note 2 4 5 3 3 2 4" xfId="54636" xr:uid="{00000000-0005-0000-0000-000068760000}"/>
    <cellStyle name="Note 2 4 5 3 3 3" xfId="28651" xr:uid="{00000000-0005-0000-0000-000069760000}"/>
    <cellStyle name="Note 2 4 5 3 3 4" xfId="28648" xr:uid="{00000000-0005-0000-0000-00006A760000}"/>
    <cellStyle name="Note 2 4 5 3 3 5" xfId="47668" xr:uid="{00000000-0005-0000-0000-00006B760000}"/>
    <cellStyle name="Note 2 4 5 3 3 6" xfId="60232" xr:uid="{00000000-0005-0000-0000-00006C760000}"/>
    <cellStyle name="Note 2 4 5 3 4" xfId="10776" xr:uid="{00000000-0005-0000-0000-00006D760000}"/>
    <cellStyle name="Note 2 4 5 3 4 2" xfId="28653" xr:uid="{00000000-0005-0000-0000-00006E760000}"/>
    <cellStyle name="Note 2 4 5 3 4 3" xfId="28652" xr:uid="{00000000-0005-0000-0000-00006F760000}"/>
    <cellStyle name="Note 2 4 5 3 4 4" xfId="50281" xr:uid="{00000000-0005-0000-0000-000070760000}"/>
    <cellStyle name="Note 2 4 5 3 5" xfId="28643" xr:uid="{00000000-0005-0000-0000-000071760000}"/>
    <cellStyle name="Note 2 4 5 3 6" xfId="18778" xr:uid="{00000000-0005-0000-0000-000072760000}"/>
    <cellStyle name="Note 2 4 5 4" xfId="4666" xr:uid="{00000000-0005-0000-0000-000073760000}"/>
    <cellStyle name="Note 2 4 5 4 2" xfId="7282" xr:uid="{00000000-0005-0000-0000-000074760000}"/>
    <cellStyle name="Note 2 4 5 4 2 2" xfId="14260" xr:uid="{00000000-0005-0000-0000-000075760000}"/>
    <cellStyle name="Note 2 4 5 4 2 2 2" xfId="28657" xr:uid="{00000000-0005-0000-0000-000076760000}"/>
    <cellStyle name="Note 2 4 5 4 2 2 3" xfId="28656" xr:uid="{00000000-0005-0000-0000-000077760000}"/>
    <cellStyle name="Note 2 4 5 4 2 2 4" xfId="53765" xr:uid="{00000000-0005-0000-0000-000078760000}"/>
    <cellStyle name="Note 2 4 5 4 2 3" xfId="28658" xr:uid="{00000000-0005-0000-0000-000079760000}"/>
    <cellStyle name="Note 2 4 5 4 2 4" xfId="28655" xr:uid="{00000000-0005-0000-0000-00007A760000}"/>
    <cellStyle name="Note 2 4 5 4 2 5" xfId="46797" xr:uid="{00000000-0005-0000-0000-00007B760000}"/>
    <cellStyle name="Note 2 4 5 4 2 6" xfId="59361" xr:uid="{00000000-0005-0000-0000-00007C760000}"/>
    <cellStyle name="Note 2 4 5 4 3" xfId="9033" xr:uid="{00000000-0005-0000-0000-00007D760000}"/>
    <cellStyle name="Note 2 4 5 4 3 2" xfId="16002" xr:uid="{00000000-0005-0000-0000-00007E760000}"/>
    <cellStyle name="Note 2 4 5 4 3 2 2" xfId="28661" xr:uid="{00000000-0005-0000-0000-00007F760000}"/>
    <cellStyle name="Note 2 4 5 4 3 2 3" xfId="28660" xr:uid="{00000000-0005-0000-0000-000080760000}"/>
    <cellStyle name="Note 2 4 5 4 3 2 4" xfId="55507" xr:uid="{00000000-0005-0000-0000-000081760000}"/>
    <cellStyle name="Note 2 4 5 4 3 3" xfId="28662" xr:uid="{00000000-0005-0000-0000-000082760000}"/>
    <cellStyle name="Note 2 4 5 4 3 4" xfId="28659" xr:uid="{00000000-0005-0000-0000-000083760000}"/>
    <cellStyle name="Note 2 4 5 4 3 5" xfId="48539" xr:uid="{00000000-0005-0000-0000-000084760000}"/>
    <cellStyle name="Note 2 4 5 4 3 6" xfId="61103" xr:uid="{00000000-0005-0000-0000-000085760000}"/>
    <cellStyle name="Note 2 4 5 4 4" xfId="11647" xr:uid="{00000000-0005-0000-0000-000086760000}"/>
    <cellStyle name="Note 2 4 5 4 4 2" xfId="28664" xr:uid="{00000000-0005-0000-0000-000087760000}"/>
    <cellStyle name="Note 2 4 5 4 4 3" xfId="28663" xr:uid="{00000000-0005-0000-0000-000088760000}"/>
    <cellStyle name="Note 2 4 5 4 4 4" xfId="51152" xr:uid="{00000000-0005-0000-0000-000089760000}"/>
    <cellStyle name="Note 2 4 5 4 5" xfId="28665" xr:uid="{00000000-0005-0000-0000-00008A760000}"/>
    <cellStyle name="Note 2 4 5 4 6" xfId="28654" xr:uid="{00000000-0005-0000-0000-00008B760000}"/>
    <cellStyle name="Note 2 4 5 4 7" xfId="44184" xr:uid="{00000000-0005-0000-0000-00008C760000}"/>
    <cellStyle name="Note 2 4 5 4 8" xfId="56748" xr:uid="{00000000-0005-0000-0000-00008D760000}"/>
    <cellStyle name="Note 2 4 5 5" xfId="5539" xr:uid="{00000000-0005-0000-0000-00008E760000}"/>
    <cellStyle name="Note 2 4 5 5 2" xfId="12518" xr:uid="{00000000-0005-0000-0000-00008F760000}"/>
    <cellStyle name="Note 2 4 5 5 2 2" xfId="28668" xr:uid="{00000000-0005-0000-0000-000090760000}"/>
    <cellStyle name="Note 2 4 5 5 2 3" xfId="28667" xr:uid="{00000000-0005-0000-0000-000091760000}"/>
    <cellStyle name="Note 2 4 5 5 2 4" xfId="52023" xr:uid="{00000000-0005-0000-0000-000092760000}"/>
    <cellStyle name="Note 2 4 5 5 3" xfId="28669" xr:uid="{00000000-0005-0000-0000-000093760000}"/>
    <cellStyle name="Note 2 4 5 5 4" xfId="28666" xr:uid="{00000000-0005-0000-0000-000094760000}"/>
    <cellStyle name="Note 2 4 5 5 5" xfId="45055" xr:uid="{00000000-0005-0000-0000-000095760000}"/>
    <cellStyle name="Note 2 4 5 5 6" xfId="57619" xr:uid="{00000000-0005-0000-0000-000096760000}"/>
    <cellStyle name="Note 2 4 5 6" xfId="9904" xr:uid="{00000000-0005-0000-0000-000097760000}"/>
    <cellStyle name="Note 2 4 5 6 2" xfId="28671" xr:uid="{00000000-0005-0000-0000-000098760000}"/>
    <cellStyle name="Note 2 4 5 6 3" xfId="28670" xr:uid="{00000000-0005-0000-0000-000099760000}"/>
    <cellStyle name="Note 2 4 5 6 4" xfId="49410" xr:uid="{00000000-0005-0000-0000-00009A760000}"/>
    <cellStyle name="Note 2 4 5 7" xfId="28612" xr:uid="{00000000-0005-0000-0000-00009B760000}"/>
    <cellStyle name="Note 2 4 5 8" xfId="17043" xr:uid="{00000000-0005-0000-0000-00009C760000}"/>
    <cellStyle name="Note 2 4 6" xfId="2693" xr:uid="{00000000-0005-0000-0000-00009D760000}"/>
    <cellStyle name="Note 2 4 6 2" xfId="2694" xr:uid="{00000000-0005-0000-0000-00009E760000}"/>
    <cellStyle name="Note 2 4 6 2 2" xfId="3792" xr:uid="{00000000-0005-0000-0000-00009F760000}"/>
    <cellStyle name="Note 2 4 6 2 2 2" xfId="6414" xr:uid="{00000000-0005-0000-0000-0000A0760000}"/>
    <cellStyle name="Note 2 4 6 2 2 2 2" xfId="13392" xr:uid="{00000000-0005-0000-0000-0000A1760000}"/>
    <cellStyle name="Note 2 4 6 2 2 2 2 2" xfId="28677" xr:uid="{00000000-0005-0000-0000-0000A2760000}"/>
    <cellStyle name="Note 2 4 6 2 2 2 2 3" xfId="28676" xr:uid="{00000000-0005-0000-0000-0000A3760000}"/>
    <cellStyle name="Note 2 4 6 2 2 2 2 4" xfId="52897" xr:uid="{00000000-0005-0000-0000-0000A4760000}"/>
    <cellStyle name="Note 2 4 6 2 2 2 3" xfId="28678" xr:uid="{00000000-0005-0000-0000-0000A5760000}"/>
    <cellStyle name="Note 2 4 6 2 2 2 4" xfId="28675" xr:uid="{00000000-0005-0000-0000-0000A6760000}"/>
    <cellStyle name="Note 2 4 6 2 2 2 5" xfId="45929" xr:uid="{00000000-0005-0000-0000-0000A7760000}"/>
    <cellStyle name="Note 2 4 6 2 2 2 6" xfId="58493" xr:uid="{00000000-0005-0000-0000-0000A8760000}"/>
    <cellStyle name="Note 2 4 6 2 2 3" xfId="8159" xr:uid="{00000000-0005-0000-0000-0000A9760000}"/>
    <cellStyle name="Note 2 4 6 2 2 3 2" xfId="15134" xr:uid="{00000000-0005-0000-0000-0000AA760000}"/>
    <cellStyle name="Note 2 4 6 2 2 3 2 2" xfId="28681" xr:uid="{00000000-0005-0000-0000-0000AB760000}"/>
    <cellStyle name="Note 2 4 6 2 2 3 2 3" xfId="28680" xr:uid="{00000000-0005-0000-0000-0000AC760000}"/>
    <cellStyle name="Note 2 4 6 2 2 3 2 4" xfId="54639" xr:uid="{00000000-0005-0000-0000-0000AD760000}"/>
    <cellStyle name="Note 2 4 6 2 2 3 3" xfId="28682" xr:uid="{00000000-0005-0000-0000-0000AE760000}"/>
    <cellStyle name="Note 2 4 6 2 2 3 4" xfId="28679" xr:uid="{00000000-0005-0000-0000-0000AF760000}"/>
    <cellStyle name="Note 2 4 6 2 2 3 5" xfId="47671" xr:uid="{00000000-0005-0000-0000-0000B0760000}"/>
    <cellStyle name="Note 2 4 6 2 2 3 6" xfId="60235" xr:uid="{00000000-0005-0000-0000-0000B1760000}"/>
    <cellStyle name="Note 2 4 6 2 2 4" xfId="10779" xr:uid="{00000000-0005-0000-0000-0000B2760000}"/>
    <cellStyle name="Note 2 4 6 2 2 4 2" xfId="28684" xr:uid="{00000000-0005-0000-0000-0000B3760000}"/>
    <cellStyle name="Note 2 4 6 2 2 4 3" xfId="28683" xr:uid="{00000000-0005-0000-0000-0000B4760000}"/>
    <cellStyle name="Note 2 4 6 2 2 4 4" xfId="50284" xr:uid="{00000000-0005-0000-0000-0000B5760000}"/>
    <cellStyle name="Note 2 4 6 2 2 5" xfId="28674" xr:uid="{00000000-0005-0000-0000-0000B6760000}"/>
    <cellStyle name="Note 2 4 6 2 2 6" xfId="18783" xr:uid="{00000000-0005-0000-0000-0000B7760000}"/>
    <cellStyle name="Note 2 4 6 2 3" xfId="4669" xr:uid="{00000000-0005-0000-0000-0000B8760000}"/>
    <cellStyle name="Note 2 4 6 2 3 2" xfId="7285" xr:uid="{00000000-0005-0000-0000-0000B9760000}"/>
    <cellStyle name="Note 2 4 6 2 3 2 2" xfId="14263" xr:uid="{00000000-0005-0000-0000-0000BA760000}"/>
    <cellStyle name="Note 2 4 6 2 3 2 2 2" xfId="28688" xr:uid="{00000000-0005-0000-0000-0000BB760000}"/>
    <cellStyle name="Note 2 4 6 2 3 2 2 3" xfId="28687" xr:uid="{00000000-0005-0000-0000-0000BC760000}"/>
    <cellStyle name="Note 2 4 6 2 3 2 2 4" xfId="53768" xr:uid="{00000000-0005-0000-0000-0000BD760000}"/>
    <cellStyle name="Note 2 4 6 2 3 2 3" xfId="28689" xr:uid="{00000000-0005-0000-0000-0000BE760000}"/>
    <cellStyle name="Note 2 4 6 2 3 2 4" xfId="28686" xr:uid="{00000000-0005-0000-0000-0000BF760000}"/>
    <cellStyle name="Note 2 4 6 2 3 2 5" xfId="46800" xr:uid="{00000000-0005-0000-0000-0000C0760000}"/>
    <cellStyle name="Note 2 4 6 2 3 2 6" xfId="59364" xr:uid="{00000000-0005-0000-0000-0000C1760000}"/>
    <cellStyle name="Note 2 4 6 2 3 3" xfId="9036" xr:uid="{00000000-0005-0000-0000-0000C2760000}"/>
    <cellStyle name="Note 2 4 6 2 3 3 2" xfId="16005" xr:uid="{00000000-0005-0000-0000-0000C3760000}"/>
    <cellStyle name="Note 2 4 6 2 3 3 2 2" xfId="28692" xr:uid="{00000000-0005-0000-0000-0000C4760000}"/>
    <cellStyle name="Note 2 4 6 2 3 3 2 3" xfId="28691" xr:uid="{00000000-0005-0000-0000-0000C5760000}"/>
    <cellStyle name="Note 2 4 6 2 3 3 2 4" xfId="55510" xr:uid="{00000000-0005-0000-0000-0000C6760000}"/>
    <cellStyle name="Note 2 4 6 2 3 3 3" xfId="28693" xr:uid="{00000000-0005-0000-0000-0000C7760000}"/>
    <cellStyle name="Note 2 4 6 2 3 3 4" xfId="28690" xr:uid="{00000000-0005-0000-0000-0000C8760000}"/>
    <cellStyle name="Note 2 4 6 2 3 3 5" xfId="48542" xr:uid="{00000000-0005-0000-0000-0000C9760000}"/>
    <cellStyle name="Note 2 4 6 2 3 3 6" xfId="61106" xr:uid="{00000000-0005-0000-0000-0000CA760000}"/>
    <cellStyle name="Note 2 4 6 2 3 4" xfId="11650" xr:uid="{00000000-0005-0000-0000-0000CB760000}"/>
    <cellStyle name="Note 2 4 6 2 3 4 2" xfId="28695" xr:uid="{00000000-0005-0000-0000-0000CC760000}"/>
    <cellStyle name="Note 2 4 6 2 3 4 3" xfId="28694" xr:uid="{00000000-0005-0000-0000-0000CD760000}"/>
    <cellStyle name="Note 2 4 6 2 3 4 4" xfId="51155" xr:uid="{00000000-0005-0000-0000-0000CE760000}"/>
    <cellStyle name="Note 2 4 6 2 3 5" xfId="28696" xr:uid="{00000000-0005-0000-0000-0000CF760000}"/>
    <cellStyle name="Note 2 4 6 2 3 6" xfId="28685" xr:uid="{00000000-0005-0000-0000-0000D0760000}"/>
    <cellStyle name="Note 2 4 6 2 3 7" xfId="44187" xr:uid="{00000000-0005-0000-0000-0000D1760000}"/>
    <cellStyle name="Note 2 4 6 2 3 8" xfId="56751" xr:uid="{00000000-0005-0000-0000-0000D2760000}"/>
    <cellStyle name="Note 2 4 6 2 4" xfId="5542" xr:uid="{00000000-0005-0000-0000-0000D3760000}"/>
    <cellStyle name="Note 2 4 6 2 4 2" xfId="12521" xr:uid="{00000000-0005-0000-0000-0000D4760000}"/>
    <cellStyle name="Note 2 4 6 2 4 2 2" xfId="28699" xr:uid="{00000000-0005-0000-0000-0000D5760000}"/>
    <cellStyle name="Note 2 4 6 2 4 2 3" xfId="28698" xr:uid="{00000000-0005-0000-0000-0000D6760000}"/>
    <cellStyle name="Note 2 4 6 2 4 2 4" xfId="52026" xr:uid="{00000000-0005-0000-0000-0000D7760000}"/>
    <cellStyle name="Note 2 4 6 2 4 3" xfId="28700" xr:uid="{00000000-0005-0000-0000-0000D8760000}"/>
    <cellStyle name="Note 2 4 6 2 4 4" xfId="28697" xr:uid="{00000000-0005-0000-0000-0000D9760000}"/>
    <cellStyle name="Note 2 4 6 2 4 5" xfId="45058" xr:uid="{00000000-0005-0000-0000-0000DA760000}"/>
    <cellStyle name="Note 2 4 6 2 4 6" xfId="57622" xr:uid="{00000000-0005-0000-0000-0000DB760000}"/>
    <cellStyle name="Note 2 4 6 2 5" xfId="9907" xr:uid="{00000000-0005-0000-0000-0000DC760000}"/>
    <cellStyle name="Note 2 4 6 2 5 2" xfId="28702" xr:uid="{00000000-0005-0000-0000-0000DD760000}"/>
    <cellStyle name="Note 2 4 6 2 5 3" xfId="28701" xr:uid="{00000000-0005-0000-0000-0000DE760000}"/>
    <cellStyle name="Note 2 4 6 2 5 4" xfId="49413" xr:uid="{00000000-0005-0000-0000-0000DF760000}"/>
    <cellStyle name="Note 2 4 6 2 6" xfId="28673" xr:uid="{00000000-0005-0000-0000-0000E0760000}"/>
    <cellStyle name="Note 2 4 6 2 7" xfId="17049" xr:uid="{00000000-0005-0000-0000-0000E1760000}"/>
    <cellStyle name="Note 2 4 6 3" xfId="3791" xr:uid="{00000000-0005-0000-0000-0000E2760000}"/>
    <cellStyle name="Note 2 4 6 3 2" xfId="6413" xr:uid="{00000000-0005-0000-0000-0000E3760000}"/>
    <cellStyle name="Note 2 4 6 3 2 2" xfId="13391" xr:uid="{00000000-0005-0000-0000-0000E4760000}"/>
    <cellStyle name="Note 2 4 6 3 2 2 2" xfId="28706" xr:uid="{00000000-0005-0000-0000-0000E5760000}"/>
    <cellStyle name="Note 2 4 6 3 2 2 3" xfId="28705" xr:uid="{00000000-0005-0000-0000-0000E6760000}"/>
    <cellStyle name="Note 2 4 6 3 2 2 4" xfId="52896" xr:uid="{00000000-0005-0000-0000-0000E7760000}"/>
    <cellStyle name="Note 2 4 6 3 2 3" xfId="28707" xr:uid="{00000000-0005-0000-0000-0000E8760000}"/>
    <cellStyle name="Note 2 4 6 3 2 4" xfId="28704" xr:uid="{00000000-0005-0000-0000-0000E9760000}"/>
    <cellStyle name="Note 2 4 6 3 2 5" xfId="45928" xr:uid="{00000000-0005-0000-0000-0000EA760000}"/>
    <cellStyle name="Note 2 4 6 3 2 6" xfId="58492" xr:uid="{00000000-0005-0000-0000-0000EB760000}"/>
    <cellStyle name="Note 2 4 6 3 3" xfId="8158" xr:uid="{00000000-0005-0000-0000-0000EC760000}"/>
    <cellStyle name="Note 2 4 6 3 3 2" xfId="15133" xr:uid="{00000000-0005-0000-0000-0000ED760000}"/>
    <cellStyle name="Note 2 4 6 3 3 2 2" xfId="28710" xr:uid="{00000000-0005-0000-0000-0000EE760000}"/>
    <cellStyle name="Note 2 4 6 3 3 2 3" xfId="28709" xr:uid="{00000000-0005-0000-0000-0000EF760000}"/>
    <cellStyle name="Note 2 4 6 3 3 2 4" xfId="54638" xr:uid="{00000000-0005-0000-0000-0000F0760000}"/>
    <cellStyle name="Note 2 4 6 3 3 3" xfId="28711" xr:uid="{00000000-0005-0000-0000-0000F1760000}"/>
    <cellStyle name="Note 2 4 6 3 3 4" xfId="28708" xr:uid="{00000000-0005-0000-0000-0000F2760000}"/>
    <cellStyle name="Note 2 4 6 3 3 5" xfId="47670" xr:uid="{00000000-0005-0000-0000-0000F3760000}"/>
    <cellStyle name="Note 2 4 6 3 3 6" xfId="60234" xr:uid="{00000000-0005-0000-0000-0000F4760000}"/>
    <cellStyle name="Note 2 4 6 3 4" xfId="10778" xr:uid="{00000000-0005-0000-0000-0000F5760000}"/>
    <cellStyle name="Note 2 4 6 3 4 2" xfId="28713" xr:uid="{00000000-0005-0000-0000-0000F6760000}"/>
    <cellStyle name="Note 2 4 6 3 4 3" xfId="28712" xr:uid="{00000000-0005-0000-0000-0000F7760000}"/>
    <cellStyle name="Note 2 4 6 3 4 4" xfId="50283" xr:uid="{00000000-0005-0000-0000-0000F8760000}"/>
    <cellStyle name="Note 2 4 6 3 5" xfId="28703" xr:uid="{00000000-0005-0000-0000-0000F9760000}"/>
    <cellStyle name="Note 2 4 6 3 6" xfId="18789" xr:uid="{00000000-0005-0000-0000-0000FA760000}"/>
    <cellStyle name="Note 2 4 6 4" xfId="4668" xr:uid="{00000000-0005-0000-0000-0000FB760000}"/>
    <cellStyle name="Note 2 4 6 4 2" xfId="7284" xr:uid="{00000000-0005-0000-0000-0000FC760000}"/>
    <cellStyle name="Note 2 4 6 4 2 2" xfId="14262" xr:uid="{00000000-0005-0000-0000-0000FD760000}"/>
    <cellStyle name="Note 2 4 6 4 2 2 2" xfId="28717" xr:uid="{00000000-0005-0000-0000-0000FE760000}"/>
    <cellStyle name="Note 2 4 6 4 2 2 3" xfId="28716" xr:uid="{00000000-0005-0000-0000-0000FF760000}"/>
    <cellStyle name="Note 2 4 6 4 2 2 4" xfId="53767" xr:uid="{00000000-0005-0000-0000-000000770000}"/>
    <cellStyle name="Note 2 4 6 4 2 3" xfId="28718" xr:uid="{00000000-0005-0000-0000-000001770000}"/>
    <cellStyle name="Note 2 4 6 4 2 4" xfId="28715" xr:uid="{00000000-0005-0000-0000-000002770000}"/>
    <cellStyle name="Note 2 4 6 4 2 5" xfId="46799" xr:uid="{00000000-0005-0000-0000-000003770000}"/>
    <cellStyle name="Note 2 4 6 4 2 6" xfId="59363" xr:uid="{00000000-0005-0000-0000-000004770000}"/>
    <cellStyle name="Note 2 4 6 4 3" xfId="9035" xr:uid="{00000000-0005-0000-0000-000005770000}"/>
    <cellStyle name="Note 2 4 6 4 3 2" xfId="16004" xr:uid="{00000000-0005-0000-0000-000006770000}"/>
    <cellStyle name="Note 2 4 6 4 3 2 2" xfId="28721" xr:uid="{00000000-0005-0000-0000-000007770000}"/>
    <cellStyle name="Note 2 4 6 4 3 2 3" xfId="28720" xr:uid="{00000000-0005-0000-0000-000008770000}"/>
    <cellStyle name="Note 2 4 6 4 3 2 4" xfId="55509" xr:uid="{00000000-0005-0000-0000-000009770000}"/>
    <cellStyle name="Note 2 4 6 4 3 3" xfId="28722" xr:uid="{00000000-0005-0000-0000-00000A770000}"/>
    <cellStyle name="Note 2 4 6 4 3 4" xfId="28719" xr:uid="{00000000-0005-0000-0000-00000B770000}"/>
    <cellStyle name="Note 2 4 6 4 3 5" xfId="48541" xr:uid="{00000000-0005-0000-0000-00000C770000}"/>
    <cellStyle name="Note 2 4 6 4 3 6" xfId="61105" xr:uid="{00000000-0005-0000-0000-00000D770000}"/>
    <cellStyle name="Note 2 4 6 4 4" xfId="11649" xr:uid="{00000000-0005-0000-0000-00000E770000}"/>
    <cellStyle name="Note 2 4 6 4 4 2" xfId="28724" xr:uid="{00000000-0005-0000-0000-00000F770000}"/>
    <cellStyle name="Note 2 4 6 4 4 3" xfId="28723" xr:uid="{00000000-0005-0000-0000-000010770000}"/>
    <cellStyle name="Note 2 4 6 4 4 4" xfId="51154" xr:uid="{00000000-0005-0000-0000-000011770000}"/>
    <cellStyle name="Note 2 4 6 4 5" xfId="28725" xr:uid="{00000000-0005-0000-0000-000012770000}"/>
    <cellStyle name="Note 2 4 6 4 6" xfId="28714" xr:uid="{00000000-0005-0000-0000-000013770000}"/>
    <cellStyle name="Note 2 4 6 4 7" xfId="44186" xr:uid="{00000000-0005-0000-0000-000014770000}"/>
    <cellStyle name="Note 2 4 6 4 8" xfId="56750" xr:uid="{00000000-0005-0000-0000-000015770000}"/>
    <cellStyle name="Note 2 4 6 5" xfId="5541" xr:uid="{00000000-0005-0000-0000-000016770000}"/>
    <cellStyle name="Note 2 4 6 5 2" xfId="12520" xr:uid="{00000000-0005-0000-0000-000017770000}"/>
    <cellStyle name="Note 2 4 6 5 2 2" xfId="28728" xr:uid="{00000000-0005-0000-0000-000018770000}"/>
    <cellStyle name="Note 2 4 6 5 2 3" xfId="28727" xr:uid="{00000000-0005-0000-0000-000019770000}"/>
    <cellStyle name="Note 2 4 6 5 2 4" xfId="52025" xr:uid="{00000000-0005-0000-0000-00001A770000}"/>
    <cellStyle name="Note 2 4 6 5 3" xfId="28729" xr:uid="{00000000-0005-0000-0000-00001B770000}"/>
    <cellStyle name="Note 2 4 6 5 4" xfId="28726" xr:uid="{00000000-0005-0000-0000-00001C770000}"/>
    <cellStyle name="Note 2 4 6 5 5" xfId="45057" xr:uid="{00000000-0005-0000-0000-00001D770000}"/>
    <cellStyle name="Note 2 4 6 5 6" xfId="57621" xr:uid="{00000000-0005-0000-0000-00001E770000}"/>
    <cellStyle name="Note 2 4 6 6" xfId="9906" xr:uid="{00000000-0005-0000-0000-00001F770000}"/>
    <cellStyle name="Note 2 4 6 6 2" xfId="28731" xr:uid="{00000000-0005-0000-0000-000020770000}"/>
    <cellStyle name="Note 2 4 6 6 3" xfId="28730" xr:uid="{00000000-0005-0000-0000-000021770000}"/>
    <cellStyle name="Note 2 4 6 6 4" xfId="49412" xr:uid="{00000000-0005-0000-0000-000022770000}"/>
    <cellStyle name="Note 2 4 6 7" xfId="28672" xr:uid="{00000000-0005-0000-0000-000023770000}"/>
    <cellStyle name="Note 2 4 6 8" xfId="17047" xr:uid="{00000000-0005-0000-0000-000024770000}"/>
    <cellStyle name="Note 2 4 7" xfId="2695" xr:uid="{00000000-0005-0000-0000-000025770000}"/>
    <cellStyle name="Note 2 4 7 2" xfId="3793" xr:uid="{00000000-0005-0000-0000-000026770000}"/>
    <cellStyle name="Note 2 4 7 2 2" xfId="6415" xr:uid="{00000000-0005-0000-0000-000027770000}"/>
    <cellStyle name="Note 2 4 7 2 2 2" xfId="13393" xr:uid="{00000000-0005-0000-0000-000028770000}"/>
    <cellStyle name="Note 2 4 7 2 2 2 2" xfId="28736" xr:uid="{00000000-0005-0000-0000-000029770000}"/>
    <cellStyle name="Note 2 4 7 2 2 2 3" xfId="28735" xr:uid="{00000000-0005-0000-0000-00002A770000}"/>
    <cellStyle name="Note 2 4 7 2 2 2 4" xfId="52898" xr:uid="{00000000-0005-0000-0000-00002B770000}"/>
    <cellStyle name="Note 2 4 7 2 2 3" xfId="28737" xr:uid="{00000000-0005-0000-0000-00002C770000}"/>
    <cellStyle name="Note 2 4 7 2 2 4" xfId="28734" xr:uid="{00000000-0005-0000-0000-00002D770000}"/>
    <cellStyle name="Note 2 4 7 2 2 5" xfId="45930" xr:uid="{00000000-0005-0000-0000-00002E770000}"/>
    <cellStyle name="Note 2 4 7 2 2 6" xfId="58494" xr:uid="{00000000-0005-0000-0000-00002F770000}"/>
    <cellStyle name="Note 2 4 7 2 3" xfId="8160" xr:uid="{00000000-0005-0000-0000-000030770000}"/>
    <cellStyle name="Note 2 4 7 2 3 2" xfId="15135" xr:uid="{00000000-0005-0000-0000-000031770000}"/>
    <cellStyle name="Note 2 4 7 2 3 2 2" xfId="28740" xr:uid="{00000000-0005-0000-0000-000032770000}"/>
    <cellStyle name="Note 2 4 7 2 3 2 3" xfId="28739" xr:uid="{00000000-0005-0000-0000-000033770000}"/>
    <cellStyle name="Note 2 4 7 2 3 2 4" xfId="54640" xr:uid="{00000000-0005-0000-0000-000034770000}"/>
    <cellStyle name="Note 2 4 7 2 3 3" xfId="28741" xr:uid="{00000000-0005-0000-0000-000035770000}"/>
    <cellStyle name="Note 2 4 7 2 3 4" xfId="28738" xr:uid="{00000000-0005-0000-0000-000036770000}"/>
    <cellStyle name="Note 2 4 7 2 3 5" xfId="47672" xr:uid="{00000000-0005-0000-0000-000037770000}"/>
    <cellStyle name="Note 2 4 7 2 3 6" xfId="60236" xr:uid="{00000000-0005-0000-0000-000038770000}"/>
    <cellStyle name="Note 2 4 7 2 4" xfId="10780" xr:uid="{00000000-0005-0000-0000-000039770000}"/>
    <cellStyle name="Note 2 4 7 2 4 2" xfId="28743" xr:uid="{00000000-0005-0000-0000-00003A770000}"/>
    <cellStyle name="Note 2 4 7 2 4 3" xfId="28742" xr:uid="{00000000-0005-0000-0000-00003B770000}"/>
    <cellStyle name="Note 2 4 7 2 4 4" xfId="50285" xr:uid="{00000000-0005-0000-0000-00003C770000}"/>
    <cellStyle name="Note 2 4 7 2 5" xfId="28733" xr:uid="{00000000-0005-0000-0000-00003D770000}"/>
    <cellStyle name="Note 2 4 7 2 6" xfId="18784" xr:uid="{00000000-0005-0000-0000-00003E770000}"/>
    <cellStyle name="Note 2 4 7 3" xfId="4670" xr:uid="{00000000-0005-0000-0000-00003F770000}"/>
    <cellStyle name="Note 2 4 7 3 2" xfId="7286" xr:uid="{00000000-0005-0000-0000-000040770000}"/>
    <cellStyle name="Note 2 4 7 3 2 2" xfId="14264" xr:uid="{00000000-0005-0000-0000-000041770000}"/>
    <cellStyle name="Note 2 4 7 3 2 2 2" xfId="28747" xr:uid="{00000000-0005-0000-0000-000042770000}"/>
    <cellStyle name="Note 2 4 7 3 2 2 3" xfId="28746" xr:uid="{00000000-0005-0000-0000-000043770000}"/>
    <cellStyle name="Note 2 4 7 3 2 2 4" xfId="53769" xr:uid="{00000000-0005-0000-0000-000044770000}"/>
    <cellStyle name="Note 2 4 7 3 2 3" xfId="28748" xr:uid="{00000000-0005-0000-0000-000045770000}"/>
    <cellStyle name="Note 2 4 7 3 2 4" xfId="28745" xr:uid="{00000000-0005-0000-0000-000046770000}"/>
    <cellStyle name="Note 2 4 7 3 2 5" xfId="46801" xr:uid="{00000000-0005-0000-0000-000047770000}"/>
    <cellStyle name="Note 2 4 7 3 2 6" xfId="59365" xr:uid="{00000000-0005-0000-0000-000048770000}"/>
    <cellStyle name="Note 2 4 7 3 3" xfId="9037" xr:uid="{00000000-0005-0000-0000-000049770000}"/>
    <cellStyle name="Note 2 4 7 3 3 2" xfId="16006" xr:uid="{00000000-0005-0000-0000-00004A770000}"/>
    <cellStyle name="Note 2 4 7 3 3 2 2" xfId="28751" xr:uid="{00000000-0005-0000-0000-00004B770000}"/>
    <cellStyle name="Note 2 4 7 3 3 2 3" xfId="28750" xr:uid="{00000000-0005-0000-0000-00004C770000}"/>
    <cellStyle name="Note 2 4 7 3 3 2 4" xfId="55511" xr:uid="{00000000-0005-0000-0000-00004D770000}"/>
    <cellStyle name="Note 2 4 7 3 3 3" xfId="28752" xr:uid="{00000000-0005-0000-0000-00004E770000}"/>
    <cellStyle name="Note 2 4 7 3 3 4" xfId="28749" xr:uid="{00000000-0005-0000-0000-00004F770000}"/>
    <cellStyle name="Note 2 4 7 3 3 5" xfId="48543" xr:uid="{00000000-0005-0000-0000-000050770000}"/>
    <cellStyle name="Note 2 4 7 3 3 6" xfId="61107" xr:uid="{00000000-0005-0000-0000-000051770000}"/>
    <cellStyle name="Note 2 4 7 3 4" xfId="11651" xr:uid="{00000000-0005-0000-0000-000052770000}"/>
    <cellStyle name="Note 2 4 7 3 4 2" xfId="28754" xr:uid="{00000000-0005-0000-0000-000053770000}"/>
    <cellStyle name="Note 2 4 7 3 4 3" xfId="28753" xr:uid="{00000000-0005-0000-0000-000054770000}"/>
    <cellStyle name="Note 2 4 7 3 4 4" xfId="51156" xr:uid="{00000000-0005-0000-0000-000055770000}"/>
    <cellStyle name="Note 2 4 7 3 5" xfId="28755" xr:uid="{00000000-0005-0000-0000-000056770000}"/>
    <cellStyle name="Note 2 4 7 3 6" xfId="28744" xr:uid="{00000000-0005-0000-0000-000057770000}"/>
    <cellStyle name="Note 2 4 7 3 7" xfId="44188" xr:uid="{00000000-0005-0000-0000-000058770000}"/>
    <cellStyle name="Note 2 4 7 3 8" xfId="56752" xr:uid="{00000000-0005-0000-0000-000059770000}"/>
    <cellStyle name="Note 2 4 7 4" xfId="5543" xr:uid="{00000000-0005-0000-0000-00005A770000}"/>
    <cellStyle name="Note 2 4 7 4 2" xfId="12522" xr:uid="{00000000-0005-0000-0000-00005B770000}"/>
    <cellStyle name="Note 2 4 7 4 2 2" xfId="28758" xr:uid="{00000000-0005-0000-0000-00005C770000}"/>
    <cellStyle name="Note 2 4 7 4 2 3" xfId="28757" xr:uid="{00000000-0005-0000-0000-00005D770000}"/>
    <cellStyle name="Note 2 4 7 4 2 4" xfId="52027" xr:uid="{00000000-0005-0000-0000-00005E770000}"/>
    <cellStyle name="Note 2 4 7 4 3" xfId="28759" xr:uid="{00000000-0005-0000-0000-00005F770000}"/>
    <cellStyle name="Note 2 4 7 4 4" xfId="28756" xr:uid="{00000000-0005-0000-0000-000060770000}"/>
    <cellStyle name="Note 2 4 7 4 5" xfId="45059" xr:uid="{00000000-0005-0000-0000-000061770000}"/>
    <cellStyle name="Note 2 4 7 4 6" xfId="57623" xr:uid="{00000000-0005-0000-0000-000062770000}"/>
    <cellStyle name="Note 2 4 7 5" xfId="9908" xr:uid="{00000000-0005-0000-0000-000063770000}"/>
    <cellStyle name="Note 2 4 7 5 2" xfId="28761" xr:uid="{00000000-0005-0000-0000-000064770000}"/>
    <cellStyle name="Note 2 4 7 5 3" xfId="28760" xr:uid="{00000000-0005-0000-0000-000065770000}"/>
    <cellStyle name="Note 2 4 7 5 4" xfId="49414" xr:uid="{00000000-0005-0000-0000-000066770000}"/>
    <cellStyle name="Note 2 4 7 6" xfId="28732" xr:uid="{00000000-0005-0000-0000-000067770000}"/>
    <cellStyle name="Note 2 4 7 7" xfId="17050" xr:uid="{00000000-0005-0000-0000-000068770000}"/>
    <cellStyle name="Note 2 4 8" xfId="2696" xr:uid="{00000000-0005-0000-0000-000069770000}"/>
    <cellStyle name="Note 2 4 8 2" xfId="3794" xr:uid="{00000000-0005-0000-0000-00006A770000}"/>
    <cellStyle name="Note 2 4 8 2 2" xfId="6416" xr:uid="{00000000-0005-0000-0000-00006B770000}"/>
    <cellStyle name="Note 2 4 8 2 2 2" xfId="13394" xr:uid="{00000000-0005-0000-0000-00006C770000}"/>
    <cellStyle name="Note 2 4 8 2 2 2 2" xfId="28766" xr:uid="{00000000-0005-0000-0000-00006D770000}"/>
    <cellStyle name="Note 2 4 8 2 2 2 3" xfId="28765" xr:uid="{00000000-0005-0000-0000-00006E770000}"/>
    <cellStyle name="Note 2 4 8 2 2 2 4" xfId="52899" xr:uid="{00000000-0005-0000-0000-00006F770000}"/>
    <cellStyle name="Note 2 4 8 2 2 3" xfId="28767" xr:uid="{00000000-0005-0000-0000-000070770000}"/>
    <cellStyle name="Note 2 4 8 2 2 4" xfId="28764" xr:uid="{00000000-0005-0000-0000-000071770000}"/>
    <cellStyle name="Note 2 4 8 2 2 5" xfId="45931" xr:uid="{00000000-0005-0000-0000-000072770000}"/>
    <cellStyle name="Note 2 4 8 2 2 6" xfId="58495" xr:uid="{00000000-0005-0000-0000-000073770000}"/>
    <cellStyle name="Note 2 4 8 2 3" xfId="8161" xr:uid="{00000000-0005-0000-0000-000074770000}"/>
    <cellStyle name="Note 2 4 8 2 3 2" xfId="15136" xr:uid="{00000000-0005-0000-0000-000075770000}"/>
    <cellStyle name="Note 2 4 8 2 3 2 2" xfId="28770" xr:uid="{00000000-0005-0000-0000-000076770000}"/>
    <cellStyle name="Note 2 4 8 2 3 2 3" xfId="28769" xr:uid="{00000000-0005-0000-0000-000077770000}"/>
    <cellStyle name="Note 2 4 8 2 3 2 4" xfId="54641" xr:uid="{00000000-0005-0000-0000-000078770000}"/>
    <cellStyle name="Note 2 4 8 2 3 3" xfId="28771" xr:uid="{00000000-0005-0000-0000-000079770000}"/>
    <cellStyle name="Note 2 4 8 2 3 4" xfId="28768" xr:uid="{00000000-0005-0000-0000-00007A770000}"/>
    <cellStyle name="Note 2 4 8 2 3 5" xfId="47673" xr:uid="{00000000-0005-0000-0000-00007B770000}"/>
    <cellStyle name="Note 2 4 8 2 3 6" xfId="60237" xr:uid="{00000000-0005-0000-0000-00007C770000}"/>
    <cellStyle name="Note 2 4 8 2 4" xfId="10781" xr:uid="{00000000-0005-0000-0000-00007D770000}"/>
    <cellStyle name="Note 2 4 8 2 4 2" xfId="28773" xr:uid="{00000000-0005-0000-0000-00007E770000}"/>
    <cellStyle name="Note 2 4 8 2 4 3" xfId="28772" xr:uid="{00000000-0005-0000-0000-00007F770000}"/>
    <cellStyle name="Note 2 4 8 2 4 4" xfId="50286" xr:uid="{00000000-0005-0000-0000-000080770000}"/>
    <cellStyle name="Note 2 4 8 2 5" xfId="28763" xr:uid="{00000000-0005-0000-0000-000081770000}"/>
    <cellStyle name="Note 2 4 8 2 6" xfId="18785" xr:uid="{00000000-0005-0000-0000-000082770000}"/>
    <cellStyle name="Note 2 4 8 3" xfId="4671" xr:uid="{00000000-0005-0000-0000-000083770000}"/>
    <cellStyle name="Note 2 4 8 3 2" xfId="7287" xr:uid="{00000000-0005-0000-0000-000084770000}"/>
    <cellStyle name="Note 2 4 8 3 2 2" xfId="14265" xr:uid="{00000000-0005-0000-0000-000085770000}"/>
    <cellStyle name="Note 2 4 8 3 2 2 2" xfId="28777" xr:uid="{00000000-0005-0000-0000-000086770000}"/>
    <cellStyle name="Note 2 4 8 3 2 2 3" xfId="28776" xr:uid="{00000000-0005-0000-0000-000087770000}"/>
    <cellStyle name="Note 2 4 8 3 2 2 4" xfId="53770" xr:uid="{00000000-0005-0000-0000-000088770000}"/>
    <cellStyle name="Note 2 4 8 3 2 3" xfId="28778" xr:uid="{00000000-0005-0000-0000-000089770000}"/>
    <cellStyle name="Note 2 4 8 3 2 4" xfId="28775" xr:uid="{00000000-0005-0000-0000-00008A770000}"/>
    <cellStyle name="Note 2 4 8 3 2 5" xfId="46802" xr:uid="{00000000-0005-0000-0000-00008B770000}"/>
    <cellStyle name="Note 2 4 8 3 2 6" xfId="59366" xr:uid="{00000000-0005-0000-0000-00008C770000}"/>
    <cellStyle name="Note 2 4 8 3 3" xfId="9038" xr:uid="{00000000-0005-0000-0000-00008D770000}"/>
    <cellStyle name="Note 2 4 8 3 3 2" xfId="16007" xr:uid="{00000000-0005-0000-0000-00008E770000}"/>
    <cellStyle name="Note 2 4 8 3 3 2 2" xfId="28781" xr:uid="{00000000-0005-0000-0000-00008F770000}"/>
    <cellStyle name="Note 2 4 8 3 3 2 3" xfId="28780" xr:uid="{00000000-0005-0000-0000-000090770000}"/>
    <cellStyle name="Note 2 4 8 3 3 2 4" xfId="55512" xr:uid="{00000000-0005-0000-0000-000091770000}"/>
    <cellStyle name="Note 2 4 8 3 3 3" xfId="28782" xr:uid="{00000000-0005-0000-0000-000092770000}"/>
    <cellStyle name="Note 2 4 8 3 3 4" xfId="28779" xr:uid="{00000000-0005-0000-0000-000093770000}"/>
    <cellStyle name="Note 2 4 8 3 3 5" xfId="48544" xr:uid="{00000000-0005-0000-0000-000094770000}"/>
    <cellStyle name="Note 2 4 8 3 3 6" xfId="61108" xr:uid="{00000000-0005-0000-0000-000095770000}"/>
    <cellStyle name="Note 2 4 8 3 4" xfId="11652" xr:uid="{00000000-0005-0000-0000-000096770000}"/>
    <cellStyle name="Note 2 4 8 3 4 2" xfId="28784" xr:uid="{00000000-0005-0000-0000-000097770000}"/>
    <cellStyle name="Note 2 4 8 3 4 3" xfId="28783" xr:uid="{00000000-0005-0000-0000-000098770000}"/>
    <cellStyle name="Note 2 4 8 3 4 4" xfId="51157" xr:uid="{00000000-0005-0000-0000-000099770000}"/>
    <cellStyle name="Note 2 4 8 3 5" xfId="28785" xr:uid="{00000000-0005-0000-0000-00009A770000}"/>
    <cellStyle name="Note 2 4 8 3 6" xfId="28774" xr:uid="{00000000-0005-0000-0000-00009B770000}"/>
    <cellStyle name="Note 2 4 8 3 7" xfId="44189" xr:uid="{00000000-0005-0000-0000-00009C770000}"/>
    <cellStyle name="Note 2 4 8 3 8" xfId="56753" xr:uid="{00000000-0005-0000-0000-00009D770000}"/>
    <cellStyle name="Note 2 4 8 4" xfId="5544" xr:uid="{00000000-0005-0000-0000-00009E770000}"/>
    <cellStyle name="Note 2 4 8 4 2" xfId="12523" xr:uid="{00000000-0005-0000-0000-00009F770000}"/>
    <cellStyle name="Note 2 4 8 4 2 2" xfId="28788" xr:uid="{00000000-0005-0000-0000-0000A0770000}"/>
    <cellStyle name="Note 2 4 8 4 2 3" xfId="28787" xr:uid="{00000000-0005-0000-0000-0000A1770000}"/>
    <cellStyle name="Note 2 4 8 4 2 4" xfId="52028" xr:uid="{00000000-0005-0000-0000-0000A2770000}"/>
    <cellStyle name="Note 2 4 8 4 3" xfId="28789" xr:uid="{00000000-0005-0000-0000-0000A3770000}"/>
    <cellStyle name="Note 2 4 8 4 4" xfId="28786" xr:uid="{00000000-0005-0000-0000-0000A4770000}"/>
    <cellStyle name="Note 2 4 8 4 5" xfId="45060" xr:uid="{00000000-0005-0000-0000-0000A5770000}"/>
    <cellStyle name="Note 2 4 8 4 6" xfId="57624" xr:uid="{00000000-0005-0000-0000-0000A6770000}"/>
    <cellStyle name="Note 2 4 8 5" xfId="9909" xr:uid="{00000000-0005-0000-0000-0000A7770000}"/>
    <cellStyle name="Note 2 4 8 5 2" xfId="28791" xr:uid="{00000000-0005-0000-0000-0000A8770000}"/>
    <cellStyle name="Note 2 4 8 5 3" xfId="28790" xr:uid="{00000000-0005-0000-0000-0000A9770000}"/>
    <cellStyle name="Note 2 4 8 5 4" xfId="49415" xr:uid="{00000000-0005-0000-0000-0000AA770000}"/>
    <cellStyle name="Note 2 4 8 6" xfId="28762" xr:uid="{00000000-0005-0000-0000-0000AB770000}"/>
    <cellStyle name="Note 2 4 8 7" xfId="17051" xr:uid="{00000000-0005-0000-0000-0000AC770000}"/>
    <cellStyle name="Note 2 4 9" xfId="2697" xr:uid="{00000000-0005-0000-0000-0000AD770000}"/>
    <cellStyle name="Note 2 4 9 2" xfId="3795" xr:uid="{00000000-0005-0000-0000-0000AE770000}"/>
    <cellStyle name="Note 2 4 9 2 2" xfId="6417" xr:uid="{00000000-0005-0000-0000-0000AF770000}"/>
    <cellStyle name="Note 2 4 9 2 2 2" xfId="13395" xr:uid="{00000000-0005-0000-0000-0000B0770000}"/>
    <cellStyle name="Note 2 4 9 2 2 2 2" xfId="28796" xr:uid="{00000000-0005-0000-0000-0000B1770000}"/>
    <cellStyle name="Note 2 4 9 2 2 2 3" xfId="28795" xr:uid="{00000000-0005-0000-0000-0000B2770000}"/>
    <cellStyle name="Note 2 4 9 2 2 2 4" xfId="52900" xr:uid="{00000000-0005-0000-0000-0000B3770000}"/>
    <cellStyle name="Note 2 4 9 2 2 3" xfId="28797" xr:uid="{00000000-0005-0000-0000-0000B4770000}"/>
    <cellStyle name="Note 2 4 9 2 2 4" xfId="28794" xr:uid="{00000000-0005-0000-0000-0000B5770000}"/>
    <cellStyle name="Note 2 4 9 2 2 5" xfId="45932" xr:uid="{00000000-0005-0000-0000-0000B6770000}"/>
    <cellStyle name="Note 2 4 9 2 2 6" xfId="58496" xr:uid="{00000000-0005-0000-0000-0000B7770000}"/>
    <cellStyle name="Note 2 4 9 2 3" xfId="8162" xr:uid="{00000000-0005-0000-0000-0000B8770000}"/>
    <cellStyle name="Note 2 4 9 2 3 2" xfId="15137" xr:uid="{00000000-0005-0000-0000-0000B9770000}"/>
    <cellStyle name="Note 2 4 9 2 3 2 2" xfId="28800" xr:uid="{00000000-0005-0000-0000-0000BA770000}"/>
    <cellStyle name="Note 2 4 9 2 3 2 3" xfId="28799" xr:uid="{00000000-0005-0000-0000-0000BB770000}"/>
    <cellStyle name="Note 2 4 9 2 3 2 4" xfId="54642" xr:uid="{00000000-0005-0000-0000-0000BC770000}"/>
    <cellStyle name="Note 2 4 9 2 3 3" xfId="28801" xr:uid="{00000000-0005-0000-0000-0000BD770000}"/>
    <cellStyle name="Note 2 4 9 2 3 4" xfId="28798" xr:uid="{00000000-0005-0000-0000-0000BE770000}"/>
    <cellStyle name="Note 2 4 9 2 3 5" xfId="47674" xr:uid="{00000000-0005-0000-0000-0000BF770000}"/>
    <cellStyle name="Note 2 4 9 2 3 6" xfId="60238" xr:uid="{00000000-0005-0000-0000-0000C0770000}"/>
    <cellStyle name="Note 2 4 9 2 4" xfId="10782" xr:uid="{00000000-0005-0000-0000-0000C1770000}"/>
    <cellStyle name="Note 2 4 9 2 4 2" xfId="28803" xr:uid="{00000000-0005-0000-0000-0000C2770000}"/>
    <cellStyle name="Note 2 4 9 2 4 3" xfId="28802" xr:uid="{00000000-0005-0000-0000-0000C3770000}"/>
    <cellStyle name="Note 2 4 9 2 4 4" xfId="50287" xr:uid="{00000000-0005-0000-0000-0000C4770000}"/>
    <cellStyle name="Note 2 4 9 2 5" xfId="28793" xr:uid="{00000000-0005-0000-0000-0000C5770000}"/>
    <cellStyle name="Note 2 4 9 2 6" xfId="18788" xr:uid="{00000000-0005-0000-0000-0000C6770000}"/>
    <cellStyle name="Note 2 4 9 3" xfId="4672" xr:uid="{00000000-0005-0000-0000-0000C7770000}"/>
    <cellStyle name="Note 2 4 9 3 2" xfId="7288" xr:uid="{00000000-0005-0000-0000-0000C8770000}"/>
    <cellStyle name="Note 2 4 9 3 2 2" xfId="14266" xr:uid="{00000000-0005-0000-0000-0000C9770000}"/>
    <cellStyle name="Note 2 4 9 3 2 2 2" xfId="28807" xr:uid="{00000000-0005-0000-0000-0000CA770000}"/>
    <cellStyle name="Note 2 4 9 3 2 2 3" xfId="28806" xr:uid="{00000000-0005-0000-0000-0000CB770000}"/>
    <cellStyle name="Note 2 4 9 3 2 2 4" xfId="53771" xr:uid="{00000000-0005-0000-0000-0000CC770000}"/>
    <cellStyle name="Note 2 4 9 3 2 3" xfId="28808" xr:uid="{00000000-0005-0000-0000-0000CD770000}"/>
    <cellStyle name="Note 2 4 9 3 2 4" xfId="28805" xr:uid="{00000000-0005-0000-0000-0000CE770000}"/>
    <cellStyle name="Note 2 4 9 3 2 5" xfId="46803" xr:uid="{00000000-0005-0000-0000-0000CF770000}"/>
    <cellStyle name="Note 2 4 9 3 2 6" xfId="59367" xr:uid="{00000000-0005-0000-0000-0000D0770000}"/>
    <cellStyle name="Note 2 4 9 3 3" xfId="9039" xr:uid="{00000000-0005-0000-0000-0000D1770000}"/>
    <cellStyle name="Note 2 4 9 3 3 2" xfId="16008" xr:uid="{00000000-0005-0000-0000-0000D2770000}"/>
    <cellStyle name="Note 2 4 9 3 3 2 2" xfId="28811" xr:uid="{00000000-0005-0000-0000-0000D3770000}"/>
    <cellStyle name="Note 2 4 9 3 3 2 3" xfId="28810" xr:uid="{00000000-0005-0000-0000-0000D4770000}"/>
    <cellStyle name="Note 2 4 9 3 3 2 4" xfId="55513" xr:uid="{00000000-0005-0000-0000-0000D5770000}"/>
    <cellStyle name="Note 2 4 9 3 3 3" xfId="28812" xr:uid="{00000000-0005-0000-0000-0000D6770000}"/>
    <cellStyle name="Note 2 4 9 3 3 4" xfId="28809" xr:uid="{00000000-0005-0000-0000-0000D7770000}"/>
    <cellStyle name="Note 2 4 9 3 3 5" xfId="48545" xr:uid="{00000000-0005-0000-0000-0000D8770000}"/>
    <cellStyle name="Note 2 4 9 3 3 6" xfId="61109" xr:uid="{00000000-0005-0000-0000-0000D9770000}"/>
    <cellStyle name="Note 2 4 9 3 4" xfId="11653" xr:uid="{00000000-0005-0000-0000-0000DA770000}"/>
    <cellStyle name="Note 2 4 9 3 4 2" xfId="28814" xr:uid="{00000000-0005-0000-0000-0000DB770000}"/>
    <cellStyle name="Note 2 4 9 3 4 3" xfId="28813" xr:uid="{00000000-0005-0000-0000-0000DC770000}"/>
    <cellStyle name="Note 2 4 9 3 4 4" xfId="51158" xr:uid="{00000000-0005-0000-0000-0000DD770000}"/>
    <cellStyle name="Note 2 4 9 3 5" xfId="28815" xr:uid="{00000000-0005-0000-0000-0000DE770000}"/>
    <cellStyle name="Note 2 4 9 3 6" xfId="28804" xr:uid="{00000000-0005-0000-0000-0000DF770000}"/>
    <cellStyle name="Note 2 4 9 3 7" xfId="44190" xr:uid="{00000000-0005-0000-0000-0000E0770000}"/>
    <cellStyle name="Note 2 4 9 3 8" xfId="56754" xr:uid="{00000000-0005-0000-0000-0000E1770000}"/>
    <cellStyle name="Note 2 4 9 4" xfId="5545" xr:uid="{00000000-0005-0000-0000-0000E2770000}"/>
    <cellStyle name="Note 2 4 9 4 2" xfId="12524" xr:uid="{00000000-0005-0000-0000-0000E3770000}"/>
    <cellStyle name="Note 2 4 9 4 2 2" xfId="28818" xr:uid="{00000000-0005-0000-0000-0000E4770000}"/>
    <cellStyle name="Note 2 4 9 4 2 3" xfId="28817" xr:uid="{00000000-0005-0000-0000-0000E5770000}"/>
    <cellStyle name="Note 2 4 9 4 2 4" xfId="52029" xr:uid="{00000000-0005-0000-0000-0000E6770000}"/>
    <cellStyle name="Note 2 4 9 4 3" xfId="28819" xr:uid="{00000000-0005-0000-0000-0000E7770000}"/>
    <cellStyle name="Note 2 4 9 4 4" xfId="28816" xr:uid="{00000000-0005-0000-0000-0000E8770000}"/>
    <cellStyle name="Note 2 4 9 4 5" xfId="45061" xr:uid="{00000000-0005-0000-0000-0000E9770000}"/>
    <cellStyle name="Note 2 4 9 4 6" xfId="57625" xr:uid="{00000000-0005-0000-0000-0000EA770000}"/>
    <cellStyle name="Note 2 4 9 5" xfId="9910" xr:uid="{00000000-0005-0000-0000-0000EB770000}"/>
    <cellStyle name="Note 2 4 9 5 2" xfId="28821" xr:uid="{00000000-0005-0000-0000-0000EC770000}"/>
    <cellStyle name="Note 2 4 9 5 3" xfId="28820" xr:uid="{00000000-0005-0000-0000-0000ED770000}"/>
    <cellStyle name="Note 2 4 9 5 4" xfId="49416" xr:uid="{00000000-0005-0000-0000-0000EE770000}"/>
    <cellStyle name="Note 2 4 9 6" xfId="28792" xr:uid="{00000000-0005-0000-0000-0000EF770000}"/>
    <cellStyle name="Note 2 4 9 7" xfId="17054" xr:uid="{00000000-0005-0000-0000-0000F0770000}"/>
    <cellStyle name="Note 2 5" xfId="2698" xr:uid="{00000000-0005-0000-0000-0000F1770000}"/>
    <cellStyle name="Note 2 5 10" xfId="2699" xr:uid="{00000000-0005-0000-0000-0000F2770000}"/>
    <cellStyle name="Note 2 5 10 2" xfId="3797" xr:uid="{00000000-0005-0000-0000-0000F3770000}"/>
    <cellStyle name="Note 2 5 10 2 2" xfId="6419" xr:uid="{00000000-0005-0000-0000-0000F4770000}"/>
    <cellStyle name="Note 2 5 10 2 2 2" xfId="13397" xr:uid="{00000000-0005-0000-0000-0000F5770000}"/>
    <cellStyle name="Note 2 5 10 2 2 2 2" xfId="28827" xr:uid="{00000000-0005-0000-0000-0000F6770000}"/>
    <cellStyle name="Note 2 5 10 2 2 2 3" xfId="28826" xr:uid="{00000000-0005-0000-0000-0000F7770000}"/>
    <cellStyle name="Note 2 5 10 2 2 2 4" xfId="52902" xr:uid="{00000000-0005-0000-0000-0000F8770000}"/>
    <cellStyle name="Note 2 5 10 2 2 3" xfId="28828" xr:uid="{00000000-0005-0000-0000-0000F9770000}"/>
    <cellStyle name="Note 2 5 10 2 2 4" xfId="28825" xr:uid="{00000000-0005-0000-0000-0000FA770000}"/>
    <cellStyle name="Note 2 5 10 2 2 5" xfId="45934" xr:uid="{00000000-0005-0000-0000-0000FB770000}"/>
    <cellStyle name="Note 2 5 10 2 2 6" xfId="58498" xr:uid="{00000000-0005-0000-0000-0000FC770000}"/>
    <cellStyle name="Note 2 5 10 2 3" xfId="8164" xr:uid="{00000000-0005-0000-0000-0000FD770000}"/>
    <cellStyle name="Note 2 5 10 2 3 2" xfId="15139" xr:uid="{00000000-0005-0000-0000-0000FE770000}"/>
    <cellStyle name="Note 2 5 10 2 3 2 2" xfId="28831" xr:uid="{00000000-0005-0000-0000-0000FF770000}"/>
    <cellStyle name="Note 2 5 10 2 3 2 3" xfId="28830" xr:uid="{00000000-0005-0000-0000-000000780000}"/>
    <cellStyle name="Note 2 5 10 2 3 2 4" xfId="54644" xr:uid="{00000000-0005-0000-0000-000001780000}"/>
    <cellStyle name="Note 2 5 10 2 3 3" xfId="28832" xr:uid="{00000000-0005-0000-0000-000002780000}"/>
    <cellStyle name="Note 2 5 10 2 3 4" xfId="28829" xr:uid="{00000000-0005-0000-0000-000003780000}"/>
    <cellStyle name="Note 2 5 10 2 3 5" xfId="47676" xr:uid="{00000000-0005-0000-0000-000004780000}"/>
    <cellStyle name="Note 2 5 10 2 3 6" xfId="60240" xr:uid="{00000000-0005-0000-0000-000005780000}"/>
    <cellStyle name="Note 2 5 10 2 4" xfId="10784" xr:uid="{00000000-0005-0000-0000-000006780000}"/>
    <cellStyle name="Note 2 5 10 2 4 2" xfId="28834" xr:uid="{00000000-0005-0000-0000-000007780000}"/>
    <cellStyle name="Note 2 5 10 2 4 3" xfId="28833" xr:uid="{00000000-0005-0000-0000-000008780000}"/>
    <cellStyle name="Note 2 5 10 2 4 4" xfId="50289" xr:uid="{00000000-0005-0000-0000-000009780000}"/>
    <cellStyle name="Note 2 5 10 2 5" xfId="28824" xr:uid="{00000000-0005-0000-0000-00000A780000}"/>
    <cellStyle name="Note 2 5 10 2 6" xfId="19059" xr:uid="{00000000-0005-0000-0000-00000B780000}"/>
    <cellStyle name="Note 2 5 10 3" xfId="4674" xr:uid="{00000000-0005-0000-0000-00000C780000}"/>
    <cellStyle name="Note 2 5 10 3 2" xfId="7290" xr:uid="{00000000-0005-0000-0000-00000D780000}"/>
    <cellStyle name="Note 2 5 10 3 2 2" xfId="14268" xr:uid="{00000000-0005-0000-0000-00000E780000}"/>
    <cellStyle name="Note 2 5 10 3 2 2 2" xfId="28838" xr:uid="{00000000-0005-0000-0000-00000F780000}"/>
    <cellStyle name="Note 2 5 10 3 2 2 3" xfId="28837" xr:uid="{00000000-0005-0000-0000-000010780000}"/>
    <cellStyle name="Note 2 5 10 3 2 2 4" xfId="53773" xr:uid="{00000000-0005-0000-0000-000011780000}"/>
    <cellStyle name="Note 2 5 10 3 2 3" xfId="28839" xr:uid="{00000000-0005-0000-0000-000012780000}"/>
    <cellStyle name="Note 2 5 10 3 2 4" xfId="28836" xr:uid="{00000000-0005-0000-0000-000013780000}"/>
    <cellStyle name="Note 2 5 10 3 2 5" xfId="46805" xr:uid="{00000000-0005-0000-0000-000014780000}"/>
    <cellStyle name="Note 2 5 10 3 2 6" xfId="59369" xr:uid="{00000000-0005-0000-0000-000015780000}"/>
    <cellStyle name="Note 2 5 10 3 3" xfId="9041" xr:uid="{00000000-0005-0000-0000-000016780000}"/>
    <cellStyle name="Note 2 5 10 3 3 2" xfId="16010" xr:uid="{00000000-0005-0000-0000-000017780000}"/>
    <cellStyle name="Note 2 5 10 3 3 2 2" xfId="28842" xr:uid="{00000000-0005-0000-0000-000018780000}"/>
    <cellStyle name="Note 2 5 10 3 3 2 3" xfId="28841" xr:uid="{00000000-0005-0000-0000-000019780000}"/>
    <cellStyle name="Note 2 5 10 3 3 2 4" xfId="55515" xr:uid="{00000000-0005-0000-0000-00001A780000}"/>
    <cellStyle name="Note 2 5 10 3 3 3" xfId="28843" xr:uid="{00000000-0005-0000-0000-00001B780000}"/>
    <cellStyle name="Note 2 5 10 3 3 4" xfId="28840" xr:uid="{00000000-0005-0000-0000-00001C780000}"/>
    <cellStyle name="Note 2 5 10 3 3 5" xfId="48547" xr:uid="{00000000-0005-0000-0000-00001D780000}"/>
    <cellStyle name="Note 2 5 10 3 3 6" xfId="61111" xr:uid="{00000000-0005-0000-0000-00001E780000}"/>
    <cellStyle name="Note 2 5 10 3 4" xfId="11655" xr:uid="{00000000-0005-0000-0000-00001F780000}"/>
    <cellStyle name="Note 2 5 10 3 4 2" xfId="28845" xr:uid="{00000000-0005-0000-0000-000020780000}"/>
    <cellStyle name="Note 2 5 10 3 4 3" xfId="28844" xr:uid="{00000000-0005-0000-0000-000021780000}"/>
    <cellStyle name="Note 2 5 10 3 4 4" xfId="51160" xr:uid="{00000000-0005-0000-0000-000022780000}"/>
    <cellStyle name="Note 2 5 10 3 5" xfId="28846" xr:uid="{00000000-0005-0000-0000-000023780000}"/>
    <cellStyle name="Note 2 5 10 3 6" xfId="28835" xr:uid="{00000000-0005-0000-0000-000024780000}"/>
    <cellStyle name="Note 2 5 10 3 7" xfId="44192" xr:uid="{00000000-0005-0000-0000-000025780000}"/>
    <cellStyle name="Note 2 5 10 3 8" xfId="56756" xr:uid="{00000000-0005-0000-0000-000026780000}"/>
    <cellStyle name="Note 2 5 10 4" xfId="5547" xr:uid="{00000000-0005-0000-0000-000027780000}"/>
    <cellStyle name="Note 2 5 10 4 2" xfId="12526" xr:uid="{00000000-0005-0000-0000-000028780000}"/>
    <cellStyle name="Note 2 5 10 4 2 2" xfId="28849" xr:uid="{00000000-0005-0000-0000-000029780000}"/>
    <cellStyle name="Note 2 5 10 4 2 3" xfId="28848" xr:uid="{00000000-0005-0000-0000-00002A780000}"/>
    <cellStyle name="Note 2 5 10 4 2 4" xfId="52031" xr:uid="{00000000-0005-0000-0000-00002B780000}"/>
    <cellStyle name="Note 2 5 10 4 3" xfId="28850" xr:uid="{00000000-0005-0000-0000-00002C780000}"/>
    <cellStyle name="Note 2 5 10 4 4" xfId="28847" xr:uid="{00000000-0005-0000-0000-00002D780000}"/>
    <cellStyle name="Note 2 5 10 4 5" xfId="45063" xr:uid="{00000000-0005-0000-0000-00002E780000}"/>
    <cellStyle name="Note 2 5 10 4 6" xfId="57627" xr:uid="{00000000-0005-0000-0000-00002F780000}"/>
    <cellStyle name="Note 2 5 10 5" xfId="9912" xr:uid="{00000000-0005-0000-0000-000030780000}"/>
    <cellStyle name="Note 2 5 10 5 2" xfId="28852" xr:uid="{00000000-0005-0000-0000-000031780000}"/>
    <cellStyle name="Note 2 5 10 5 3" xfId="28851" xr:uid="{00000000-0005-0000-0000-000032780000}"/>
    <cellStyle name="Note 2 5 10 5 4" xfId="49418" xr:uid="{00000000-0005-0000-0000-000033780000}"/>
    <cellStyle name="Note 2 5 10 6" xfId="28823" xr:uid="{00000000-0005-0000-0000-000034780000}"/>
    <cellStyle name="Note 2 5 10 7" xfId="17058" xr:uid="{00000000-0005-0000-0000-000035780000}"/>
    <cellStyle name="Note 2 5 11" xfId="3796" xr:uid="{00000000-0005-0000-0000-000036780000}"/>
    <cellStyle name="Note 2 5 11 2" xfId="6418" xr:uid="{00000000-0005-0000-0000-000037780000}"/>
    <cellStyle name="Note 2 5 11 2 2" xfId="13396" xr:uid="{00000000-0005-0000-0000-000038780000}"/>
    <cellStyle name="Note 2 5 11 2 2 2" xfId="28856" xr:uid="{00000000-0005-0000-0000-000039780000}"/>
    <cellStyle name="Note 2 5 11 2 2 3" xfId="28855" xr:uid="{00000000-0005-0000-0000-00003A780000}"/>
    <cellStyle name="Note 2 5 11 2 2 4" xfId="52901" xr:uid="{00000000-0005-0000-0000-00003B780000}"/>
    <cellStyle name="Note 2 5 11 2 3" xfId="28857" xr:uid="{00000000-0005-0000-0000-00003C780000}"/>
    <cellStyle name="Note 2 5 11 2 4" xfId="28854" xr:uid="{00000000-0005-0000-0000-00003D780000}"/>
    <cellStyle name="Note 2 5 11 2 5" xfId="45933" xr:uid="{00000000-0005-0000-0000-00003E780000}"/>
    <cellStyle name="Note 2 5 11 2 6" xfId="58497" xr:uid="{00000000-0005-0000-0000-00003F780000}"/>
    <cellStyle name="Note 2 5 11 3" xfId="8163" xr:uid="{00000000-0005-0000-0000-000040780000}"/>
    <cellStyle name="Note 2 5 11 3 2" xfId="15138" xr:uid="{00000000-0005-0000-0000-000041780000}"/>
    <cellStyle name="Note 2 5 11 3 2 2" xfId="28860" xr:uid="{00000000-0005-0000-0000-000042780000}"/>
    <cellStyle name="Note 2 5 11 3 2 3" xfId="28859" xr:uid="{00000000-0005-0000-0000-000043780000}"/>
    <cellStyle name="Note 2 5 11 3 2 4" xfId="54643" xr:uid="{00000000-0005-0000-0000-000044780000}"/>
    <cellStyle name="Note 2 5 11 3 3" xfId="28861" xr:uid="{00000000-0005-0000-0000-000045780000}"/>
    <cellStyle name="Note 2 5 11 3 4" xfId="28858" xr:uid="{00000000-0005-0000-0000-000046780000}"/>
    <cellStyle name="Note 2 5 11 3 5" xfId="47675" xr:uid="{00000000-0005-0000-0000-000047780000}"/>
    <cellStyle name="Note 2 5 11 3 6" xfId="60239" xr:uid="{00000000-0005-0000-0000-000048780000}"/>
    <cellStyle name="Note 2 5 11 4" xfId="10783" xr:uid="{00000000-0005-0000-0000-000049780000}"/>
    <cellStyle name="Note 2 5 11 4 2" xfId="28863" xr:uid="{00000000-0005-0000-0000-00004A780000}"/>
    <cellStyle name="Note 2 5 11 4 3" xfId="28862" xr:uid="{00000000-0005-0000-0000-00004B780000}"/>
    <cellStyle name="Note 2 5 11 4 4" xfId="50288" xr:uid="{00000000-0005-0000-0000-00004C780000}"/>
    <cellStyle name="Note 2 5 11 5" xfId="28853" xr:uid="{00000000-0005-0000-0000-00004D780000}"/>
    <cellStyle name="Note 2 5 11 6" xfId="19058" xr:uid="{00000000-0005-0000-0000-00004E780000}"/>
    <cellStyle name="Note 2 5 12" xfId="4673" xr:uid="{00000000-0005-0000-0000-00004F780000}"/>
    <cellStyle name="Note 2 5 12 2" xfId="7289" xr:uid="{00000000-0005-0000-0000-000050780000}"/>
    <cellStyle name="Note 2 5 12 2 2" xfId="14267" xr:uid="{00000000-0005-0000-0000-000051780000}"/>
    <cellStyle name="Note 2 5 12 2 2 2" xfId="28867" xr:uid="{00000000-0005-0000-0000-000052780000}"/>
    <cellStyle name="Note 2 5 12 2 2 3" xfId="28866" xr:uid="{00000000-0005-0000-0000-000053780000}"/>
    <cellStyle name="Note 2 5 12 2 2 4" xfId="53772" xr:uid="{00000000-0005-0000-0000-000054780000}"/>
    <cellStyle name="Note 2 5 12 2 3" xfId="28868" xr:uid="{00000000-0005-0000-0000-000055780000}"/>
    <cellStyle name="Note 2 5 12 2 4" xfId="28865" xr:uid="{00000000-0005-0000-0000-000056780000}"/>
    <cellStyle name="Note 2 5 12 2 5" xfId="46804" xr:uid="{00000000-0005-0000-0000-000057780000}"/>
    <cellStyle name="Note 2 5 12 2 6" xfId="59368" xr:uid="{00000000-0005-0000-0000-000058780000}"/>
    <cellStyle name="Note 2 5 12 3" xfId="9040" xr:uid="{00000000-0005-0000-0000-000059780000}"/>
    <cellStyle name="Note 2 5 12 3 2" xfId="16009" xr:uid="{00000000-0005-0000-0000-00005A780000}"/>
    <cellStyle name="Note 2 5 12 3 2 2" xfId="28871" xr:uid="{00000000-0005-0000-0000-00005B780000}"/>
    <cellStyle name="Note 2 5 12 3 2 3" xfId="28870" xr:uid="{00000000-0005-0000-0000-00005C780000}"/>
    <cellStyle name="Note 2 5 12 3 2 4" xfId="55514" xr:uid="{00000000-0005-0000-0000-00005D780000}"/>
    <cellStyle name="Note 2 5 12 3 3" xfId="28872" xr:uid="{00000000-0005-0000-0000-00005E780000}"/>
    <cellStyle name="Note 2 5 12 3 4" xfId="28869" xr:uid="{00000000-0005-0000-0000-00005F780000}"/>
    <cellStyle name="Note 2 5 12 3 5" xfId="48546" xr:uid="{00000000-0005-0000-0000-000060780000}"/>
    <cellStyle name="Note 2 5 12 3 6" xfId="61110" xr:uid="{00000000-0005-0000-0000-000061780000}"/>
    <cellStyle name="Note 2 5 12 4" xfId="11654" xr:uid="{00000000-0005-0000-0000-000062780000}"/>
    <cellStyle name="Note 2 5 12 4 2" xfId="28874" xr:uid="{00000000-0005-0000-0000-000063780000}"/>
    <cellStyle name="Note 2 5 12 4 3" xfId="28873" xr:uid="{00000000-0005-0000-0000-000064780000}"/>
    <cellStyle name="Note 2 5 12 4 4" xfId="51159" xr:uid="{00000000-0005-0000-0000-000065780000}"/>
    <cellStyle name="Note 2 5 12 5" xfId="28875" xr:uid="{00000000-0005-0000-0000-000066780000}"/>
    <cellStyle name="Note 2 5 12 6" xfId="28864" xr:uid="{00000000-0005-0000-0000-000067780000}"/>
    <cellStyle name="Note 2 5 12 7" xfId="44191" xr:uid="{00000000-0005-0000-0000-000068780000}"/>
    <cellStyle name="Note 2 5 12 8" xfId="56755" xr:uid="{00000000-0005-0000-0000-000069780000}"/>
    <cellStyle name="Note 2 5 13" xfId="5546" xr:uid="{00000000-0005-0000-0000-00006A780000}"/>
    <cellStyle name="Note 2 5 13 2" xfId="12525" xr:uid="{00000000-0005-0000-0000-00006B780000}"/>
    <cellStyle name="Note 2 5 13 2 2" xfId="28878" xr:uid="{00000000-0005-0000-0000-00006C780000}"/>
    <cellStyle name="Note 2 5 13 2 3" xfId="28877" xr:uid="{00000000-0005-0000-0000-00006D780000}"/>
    <cellStyle name="Note 2 5 13 2 4" xfId="52030" xr:uid="{00000000-0005-0000-0000-00006E780000}"/>
    <cellStyle name="Note 2 5 13 3" xfId="28879" xr:uid="{00000000-0005-0000-0000-00006F780000}"/>
    <cellStyle name="Note 2 5 13 4" xfId="28876" xr:uid="{00000000-0005-0000-0000-000070780000}"/>
    <cellStyle name="Note 2 5 13 5" xfId="45062" xr:uid="{00000000-0005-0000-0000-000071780000}"/>
    <cellStyle name="Note 2 5 13 6" xfId="57626" xr:uid="{00000000-0005-0000-0000-000072780000}"/>
    <cellStyle name="Note 2 5 14" xfId="9911" xr:uid="{00000000-0005-0000-0000-000073780000}"/>
    <cellStyle name="Note 2 5 14 2" xfId="28881" xr:uid="{00000000-0005-0000-0000-000074780000}"/>
    <cellStyle name="Note 2 5 14 3" xfId="28880" xr:uid="{00000000-0005-0000-0000-000075780000}"/>
    <cellStyle name="Note 2 5 14 4" xfId="49417" xr:uid="{00000000-0005-0000-0000-000076780000}"/>
    <cellStyle name="Note 2 5 15" xfId="28822" xr:uid="{00000000-0005-0000-0000-000077780000}"/>
    <cellStyle name="Note 2 5 16" xfId="17055" xr:uid="{00000000-0005-0000-0000-000078780000}"/>
    <cellStyle name="Note 2 5 2" xfId="2700" xr:uid="{00000000-0005-0000-0000-000079780000}"/>
    <cellStyle name="Note 2 5 2 2" xfId="2701" xr:uid="{00000000-0005-0000-0000-00007A780000}"/>
    <cellStyle name="Note 2 5 2 2 2" xfId="3799" xr:uid="{00000000-0005-0000-0000-00007B780000}"/>
    <cellStyle name="Note 2 5 2 2 2 2" xfId="6421" xr:uid="{00000000-0005-0000-0000-00007C780000}"/>
    <cellStyle name="Note 2 5 2 2 2 2 2" xfId="13399" xr:uid="{00000000-0005-0000-0000-00007D780000}"/>
    <cellStyle name="Note 2 5 2 2 2 2 2 2" xfId="28887" xr:uid="{00000000-0005-0000-0000-00007E780000}"/>
    <cellStyle name="Note 2 5 2 2 2 2 2 3" xfId="28886" xr:uid="{00000000-0005-0000-0000-00007F780000}"/>
    <cellStyle name="Note 2 5 2 2 2 2 2 4" xfId="52904" xr:uid="{00000000-0005-0000-0000-000080780000}"/>
    <cellStyle name="Note 2 5 2 2 2 2 3" xfId="28888" xr:uid="{00000000-0005-0000-0000-000081780000}"/>
    <cellStyle name="Note 2 5 2 2 2 2 4" xfId="28885" xr:uid="{00000000-0005-0000-0000-000082780000}"/>
    <cellStyle name="Note 2 5 2 2 2 2 5" xfId="45936" xr:uid="{00000000-0005-0000-0000-000083780000}"/>
    <cellStyle name="Note 2 5 2 2 2 2 6" xfId="58500" xr:uid="{00000000-0005-0000-0000-000084780000}"/>
    <cellStyle name="Note 2 5 2 2 2 3" xfId="8166" xr:uid="{00000000-0005-0000-0000-000085780000}"/>
    <cellStyle name="Note 2 5 2 2 2 3 2" xfId="15141" xr:uid="{00000000-0005-0000-0000-000086780000}"/>
    <cellStyle name="Note 2 5 2 2 2 3 2 2" xfId="28891" xr:uid="{00000000-0005-0000-0000-000087780000}"/>
    <cellStyle name="Note 2 5 2 2 2 3 2 3" xfId="28890" xr:uid="{00000000-0005-0000-0000-000088780000}"/>
    <cellStyle name="Note 2 5 2 2 2 3 2 4" xfId="54646" xr:uid="{00000000-0005-0000-0000-000089780000}"/>
    <cellStyle name="Note 2 5 2 2 2 3 3" xfId="28892" xr:uid="{00000000-0005-0000-0000-00008A780000}"/>
    <cellStyle name="Note 2 5 2 2 2 3 4" xfId="28889" xr:uid="{00000000-0005-0000-0000-00008B780000}"/>
    <cellStyle name="Note 2 5 2 2 2 3 5" xfId="47678" xr:uid="{00000000-0005-0000-0000-00008C780000}"/>
    <cellStyle name="Note 2 5 2 2 2 3 6" xfId="60242" xr:uid="{00000000-0005-0000-0000-00008D780000}"/>
    <cellStyle name="Note 2 5 2 2 2 4" xfId="10786" xr:uid="{00000000-0005-0000-0000-00008E780000}"/>
    <cellStyle name="Note 2 5 2 2 2 4 2" xfId="28894" xr:uid="{00000000-0005-0000-0000-00008F780000}"/>
    <cellStyle name="Note 2 5 2 2 2 4 3" xfId="28893" xr:uid="{00000000-0005-0000-0000-000090780000}"/>
    <cellStyle name="Note 2 5 2 2 2 4 4" xfId="50291" xr:uid="{00000000-0005-0000-0000-000091780000}"/>
    <cellStyle name="Note 2 5 2 2 2 5" xfId="28884" xr:uid="{00000000-0005-0000-0000-000092780000}"/>
    <cellStyle name="Note 2 5 2 2 2 6" xfId="18795" xr:uid="{00000000-0005-0000-0000-000093780000}"/>
    <cellStyle name="Note 2 5 2 2 3" xfId="4676" xr:uid="{00000000-0005-0000-0000-000094780000}"/>
    <cellStyle name="Note 2 5 2 2 3 2" xfId="7292" xr:uid="{00000000-0005-0000-0000-000095780000}"/>
    <cellStyle name="Note 2 5 2 2 3 2 2" xfId="14270" xr:uid="{00000000-0005-0000-0000-000096780000}"/>
    <cellStyle name="Note 2 5 2 2 3 2 2 2" xfId="28898" xr:uid="{00000000-0005-0000-0000-000097780000}"/>
    <cellStyle name="Note 2 5 2 2 3 2 2 3" xfId="28897" xr:uid="{00000000-0005-0000-0000-000098780000}"/>
    <cellStyle name="Note 2 5 2 2 3 2 2 4" xfId="53775" xr:uid="{00000000-0005-0000-0000-000099780000}"/>
    <cellStyle name="Note 2 5 2 2 3 2 3" xfId="28899" xr:uid="{00000000-0005-0000-0000-00009A780000}"/>
    <cellStyle name="Note 2 5 2 2 3 2 4" xfId="28896" xr:uid="{00000000-0005-0000-0000-00009B780000}"/>
    <cellStyle name="Note 2 5 2 2 3 2 5" xfId="46807" xr:uid="{00000000-0005-0000-0000-00009C780000}"/>
    <cellStyle name="Note 2 5 2 2 3 2 6" xfId="59371" xr:uid="{00000000-0005-0000-0000-00009D780000}"/>
    <cellStyle name="Note 2 5 2 2 3 3" xfId="9043" xr:uid="{00000000-0005-0000-0000-00009E780000}"/>
    <cellStyle name="Note 2 5 2 2 3 3 2" xfId="16012" xr:uid="{00000000-0005-0000-0000-00009F780000}"/>
    <cellStyle name="Note 2 5 2 2 3 3 2 2" xfId="28902" xr:uid="{00000000-0005-0000-0000-0000A0780000}"/>
    <cellStyle name="Note 2 5 2 2 3 3 2 3" xfId="28901" xr:uid="{00000000-0005-0000-0000-0000A1780000}"/>
    <cellStyle name="Note 2 5 2 2 3 3 2 4" xfId="55517" xr:uid="{00000000-0005-0000-0000-0000A2780000}"/>
    <cellStyle name="Note 2 5 2 2 3 3 3" xfId="28903" xr:uid="{00000000-0005-0000-0000-0000A3780000}"/>
    <cellStyle name="Note 2 5 2 2 3 3 4" xfId="28900" xr:uid="{00000000-0005-0000-0000-0000A4780000}"/>
    <cellStyle name="Note 2 5 2 2 3 3 5" xfId="48549" xr:uid="{00000000-0005-0000-0000-0000A5780000}"/>
    <cellStyle name="Note 2 5 2 2 3 3 6" xfId="61113" xr:uid="{00000000-0005-0000-0000-0000A6780000}"/>
    <cellStyle name="Note 2 5 2 2 3 4" xfId="11657" xr:uid="{00000000-0005-0000-0000-0000A7780000}"/>
    <cellStyle name="Note 2 5 2 2 3 4 2" xfId="28905" xr:uid="{00000000-0005-0000-0000-0000A8780000}"/>
    <cellStyle name="Note 2 5 2 2 3 4 3" xfId="28904" xr:uid="{00000000-0005-0000-0000-0000A9780000}"/>
    <cellStyle name="Note 2 5 2 2 3 4 4" xfId="51162" xr:uid="{00000000-0005-0000-0000-0000AA780000}"/>
    <cellStyle name="Note 2 5 2 2 3 5" xfId="28906" xr:uid="{00000000-0005-0000-0000-0000AB780000}"/>
    <cellStyle name="Note 2 5 2 2 3 6" xfId="28895" xr:uid="{00000000-0005-0000-0000-0000AC780000}"/>
    <cellStyle name="Note 2 5 2 2 3 7" xfId="44194" xr:uid="{00000000-0005-0000-0000-0000AD780000}"/>
    <cellStyle name="Note 2 5 2 2 3 8" xfId="56758" xr:uid="{00000000-0005-0000-0000-0000AE780000}"/>
    <cellStyle name="Note 2 5 2 2 4" xfId="5549" xr:uid="{00000000-0005-0000-0000-0000AF780000}"/>
    <cellStyle name="Note 2 5 2 2 4 2" xfId="12528" xr:uid="{00000000-0005-0000-0000-0000B0780000}"/>
    <cellStyle name="Note 2 5 2 2 4 2 2" xfId="28909" xr:uid="{00000000-0005-0000-0000-0000B1780000}"/>
    <cellStyle name="Note 2 5 2 2 4 2 3" xfId="28908" xr:uid="{00000000-0005-0000-0000-0000B2780000}"/>
    <cellStyle name="Note 2 5 2 2 4 2 4" xfId="52033" xr:uid="{00000000-0005-0000-0000-0000B3780000}"/>
    <cellStyle name="Note 2 5 2 2 4 3" xfId="28910" xr:uid="{00000000-0005-0000-0000-0000B4780000}"/>
    <cellStyle name="Note 2 5 2 2 4 4" xfId="28907" xr:uid="{00000000-0005-0000-0000-0000B5780000}"/>
    <cellStyle name="Note 2 5 2 2 4 5" xfId="45065" xr:uid="{00000000-0005-0000-0000-0000B6780000}"/>
    <cellStyle name="Note 2 5 2 2 4 6" xfId="57629" xr:uid="{00000000-0005-0000-0000-0000B7780000}"/>
    <cellStyle name="Note 2 5 2 2 5" xfId="9914" xr:uid="{00000000-0005-0000-0000-0000B8780000}"/>
    <cellStyle name="Note 2 5 2 2 5 2" xfId="28912" xr:uid="{00000000-0005-0000-0000-0000B9780000}"/>
    <cellStyle name="Note 2 5 2 2 5 3" xfId="28911" xr:uid="{00000000-0005-0000-0000-0000BA780000}"/>
    <cellStyle name="Note 2 5 2 2 5 4" xfId="49420" xr:uid="{00000000-0005-0000-0000-0000BB780000}"/>
    <cellStyle name="Note 2 5 2 2 6" xfId="28883" xr:uid="{00000000-0005-0000-0000-0000BC780000}"/>
    <cellStyle name="Note 2 5 2 2 7" xfId="17062" xr:uid="{00000000-0005-0000-0000-0000BD780000}"/>
    <cellStyle name="Note 2 5 2 3" xfId="3798" xr:uid="{00000000-0005-0000-0000-0000BE780000}"/>
    <cellStyle name="Note 2 5 2 3 2" xfId="6420" xr:uid="{00000000-0005-0000-0000-0000BF780000}"/>
    <cellStyle name="Note 2 5 2 3 2 2" xfId="13398" xr:uid="{00000000-0005-0000-0000-0000C0780000}"/>
    <cellStyle name="Note 2 5 2 3 2 2 2" xfId="28916" xr:uid="{00000000-0005-0000-0000-0000C1780000}"/>
    <cellStyle name="Note 2 5 2 3 2 2 3" xfId="28915" xr:uid="{00000000-0005-0000-0000-0000C2780000}"/>
    <cellStyle name="Note 2 5 2 3 2 2 4" xfId="52903" xr:uid="{00000000-0005-0000-0000-0000C3780000}"/>
    <cellStyle name="Note 2 5 2 3 2 3" xfId="28917" xr:uid="{00000000-0005-0000-0000-0000C4780000}"/>
    <cellStyle name="Note 2 5 2 3 2 4" xfId="28914" xr:uid="{00000000-0005-0000-0000-0000C5780000}"/>
    <cellStyle name="Note 2 5 2 3 2 5" xfId="45935" xr:uid="{00000000-0005-0000-0000-0000C6780000}"/>
    <cellStyle name="Note 2 5 2 3 2 6" xfId="58499" xr:uid="{00000000-0005-0000-0000-0000C7780000}"/>
    <cellStyle name="Note 2 5 2 3 3" xfId="8165" xr:uid="{00000000-0005-0000-0000-0000C8780000}"/>
    <cellStyle name="Note 2 5 2 3 3 2" xfId="15140" xr:uid="{00000000-0005-0000-0000-0000C9780000}"/>
    <cellStyle name="Note 2 5 2 3 3 2 2" xfId="28920" xr:uid="{00000000-0005-0000-0000-0000CA780000}"/>
    <cellStyle name="Note 2 5 2 3 3 2 3" xfId="28919" xr:uid="{00000000-0005-0000-0000-0000CB780000}"/>
    <cellStyle name="Note 2 5 2 3 3 2 4" xfId="54645" xr:uid="{00000000-0005-0000-0000-0000CC780000}"/>
    <cellStyle name="Note 2 5 2 3 3 3" xfId="28921" xr:uid="{00000000-0005-0000-0000-0000CD780000}"/>
    <cellStyle name="Note 2 5 2 3 3 4" xfId="28918" xr:uid="{00000000-0005-0000-0000-0000CE780000}"/>
    <cellStyle name="Note 2 5 2 3 3 5" xfId="47677" xr:uid="{00000000-0005-0000-0000-0000CF780000}"/>
    <cellStyle name="Note 2 5 2 3 3 6" xfId="60241" xr:uid="{00000000-0005-0000-0000-0000D0780000}"/>
    <cellStyle name="Note 2 5 2 3 4" xfId="10785" xr:uid="{00000000-0005-0000-0000-0000D1780000}"/>
    <cellStyle name="Note 2 5 2 3 4 2" xfId="28923" xr:uid="{00000000-0005-0000-0000-0000D2780000}"/>
    <cellStyle name="Note 2 5 2 3 4 3" xfId="28922" xr:uid="{00000000-0005-0000-0000-0000D3780000}"/>
    <cellStyle name="Note 2 5 2 3 4 4" xfId="50290" xr:uid="{00000000-0005-0000-0000-0000D4780000}"/>
    <cellStyle name="Note 2 5 2 3 5" xfId="28913" xr:uid="{00000000-0005-0000-0000-0000D5780000}"/>
    <cellStyle name="Note 2 5 2 3 6" xfId="18792" xr:uid="{00000000-0005-0000-0000-0000D6780000}"/>
    <cellStyle name="Note 2 5 2 4" xfId="4675" xr:uid="{00000000-0005-0000-0000-0000D7780000}"/>
    <cellStyle name="Note 2 5 2 4 2" xfId="7291" xr:uid="{00000000-0005-0000-0000-0000D8780000}"/>
    <cellStyle name="Note 2 5 2 4 2 2" xfId="14269" xr:uid="{00000000-0005-0000-0000-0000D9780000}"/>
    <cellStyle name="Note 2 5 2 4 2 2 2" xfId="28927" xr:uid="{00000000-0005-0000-0000-0000DA780000}"/>
    <cellStyle name="Note 2 5 2 4 2 2 3" xfId="28926" xr:uid="{00000000-0005-0000-0000-0000DB780000}"/>
    <cellStyle name="Note 2 5 2 4 2 2 4" xfId="53774" xr:uid="{00000000-0005-0000-0000-0000DC780000}"/>
    <cellStyle name="Note 2 5 2 4 2 3" xfId="28928" xr:uid="{00000000-0005-0000-0000-0000DD780000}"/>
    <cellStyle name="Note 2 5 2 4 2 4" xfId="28925" xr:uid="{00000000-0005-0000-0000-0000DE780000}"/>
    <cellStyle name="Note 2 5 2 4 2 5" xfId="46806" xr:uid="{00000000-0005-0000-0000-0000DF780000}"/>
    <cellStyle name="Note 2 5 2 4 2 6" xfId="59370" xr:uid="{00000000-0005-0000-0000-0000E0780000}"/>
    <cellStyle name="Note 2 5 2 4 3" xfId="9042" xr:uid="{00000000-0005-0000-0000-0000E1780000}"/>
    <cellStyle name="Note 2 5 2 4 3 2" xfId="16011" xr:uid="{00000000-0005-0000-0000-0000E2780000}"/>
    <cellStyle name="Note 2 5 2 4 3 2 2" xfId="28931" xr:uid="{00000000-0005-0000-0000-0000E3780000}"/>
    <cellStyle name="Note 2 5 2 4 3 2 3" xfId="28930" xr:uid="{00000000-0005-0000-0000-0000E4780000}"/>
    <cellStyle name="Note 2 5 2 4 3 2 4" xfId="55516" xr:uid="{00000000-0005-0000-0000-0000E5780000}"/>
    <cellStyle name="Note 2 5 2 4 3 3" xfId="28932" xr:uid="{00000000-0005-0000-0000-0000E6780000}"/>
    <cellStyle name="Note 2 5 2 4 3 4" xfId="28929" xr:uid="{00000000-0005-0000-0000-0000E7780000}"/>
    <cellStyle name="Note 2 5 2 4 3 5" xfId="48548" xr:uid="{00000000-0005-0000-0000-0000E8780000}"/>
    <cellStyle name="Note 2 5 2 4 3 6" xfId="61112" xr:uid="{00000000-0005-0000-0000-0000E9780000}"/>
    <cellStyle name="Note 2 5 2 4 4" xfId="11656" xr:uid="{00000000-0005-0000-0000-0000EA780000}"/>
    <cellStyle name="Note 2 5 2 4 4 2" xfId="28934" xr:uid="{00000000-0005-0000-0000-0000EB780000}"/>
    <cellStyle name="Note 2 5 2 4 4 3" xfId="28933" xr:uid="{00000000-0005-0000-0000-0000EC780000}"/>
    <cellStyle name="Note 2 5 2 4 4 4" xfId="51161" xr:uid="{00000000-0005-0000-0000-0000ED780000}"/>
    <cellStyle name="Note 2 5 2 4 5" xfId="28935" xr:uid="{00000000-0005-0000-0000-0000EE780000}"/>
    <cellStyle name="Note 2 5 2 4 6" xfId="28924" xr:uid="{00000000-0005-0000-0000-0000EF780000}"/>
    <cellStyle name="Note 2 5 2 4 7" xfId="44193" xr:uid="{00000000-0005-0000-0000-0000F0780000}"/>
    <cellStyle name="Note 2 5 2 4 8" xfId="56757" xr:uid="{00000000-0005-0000-0000-0000F1780000}"/>
    <cellStyle name="Note 2 5 2 5" xfId="5548" xr:uid="{00000000-0005-0000-0000-0000F2780000}"/>
    <cellStyle name="Note 2 5 2 5 2" xfId="12527" xr:uid="{00000000-0005-0000-0000-0000F3780000}"/>
    <cellStyle name="Note 2 5 2 5 2 2" xfId="28938" xr:uid="{00000000-0005-0000-0000-0000F4780000}"/>
    <cellStyle name="Note 2 5 2 5 2 3" xfId="28937" xr:uid="{00000000-0005-0000-0000-0000F5780000}"/>
    <cellStyle name="Note 2 5 2 5 2 4" xfId="52032" xr:uid="{00000000-0005-0000-0000-0000F6780000}"/>
    <cellStyle name="Note 2 5 2 5 3" xfId="28939" xr:uid="{00000000-0005-0000-0000-0000F7780000}"/>
    <cellStyle name="Note 2 5 2 5 4" xfId="28936" xr:uid="{00000000-0005-0000-0000-0000F8780000}"/>
    <cellStyle name="Note 2 5 2 5 5" xfId="45064" xr:uid="{00000000-0005-0000-0000-0000F9780000}"/>
    <cellStyle name="Note 2 5 2 5 6" xfId="57628" xr:uid="{00000000-0005-0000-0000-0000FA780000}"/>
    <cellStyle name="Note 2 5 2 6" xfId="9913" xr:uid="{00000000-0005-0000-0000-0000FB780000}"/>
    <cellStyle name="Note 2 5 2 6 2" xfId="28941" xr:uid="{00000000-0005-0000-0000-0000FC780000}"/>
    <cellStyle name="Note 2 5 2 6 3" xfId="28940" xr:uid="{00000000-0005-0000-0000-0000FD780000}"/>
    <cellStyle name="Note 2 5 2 6 4" xfId="49419" xr:uid="{00000000-0005-0000-0000-0000FE780000}"/>
    <cellStyle name="Note 2 5 2 7" xfId="28882" xr:uid="{00000000-0005-0000-0000-0000FF780000}"/>
    <cellStyle name="Note 2 5 2 8" xfId="17061" xr:uid="{00000000-0005-0000-0000-000000790000}"/>
    <cellStyle name="Note 2 5 3" xfId="2702" xr:uid="{00000000-0005-0000-0000-000001790000}"/>
    <cellStyle name="Note 2 5 3 2" xfId="2703" xr:uid="{00000000-0005-0000-0000-000002790000}"/>
    <cellStyle name="Note 2 5 3 2 2" xfId="3801" xr:uid="{00000000-0005-0000-0000-000003790000}"/>
    <cellStyle name="Note 2 5 3 2 2 2" xfId="6423" xr:uid="{00000000-0005-0000-0000-000004790000}"/>
    <cellStyle name="Note 2 5 3 2 2 2 2" xfId="13401" xr:uid="{00000000-0005-0000-0000-000005790000}"/>
    <cellStyle name="Note 2 5 3 2 2 2 2 2" xfId="28947" xr:uid="{00000000-0005-0000-0000-000006790000}"/>
    <cellStyle name="Note 2 5 3 2 2 2 2 3" xfId="28946" xr:uid="{00000000-0005-0000-0000-000007790000}"/>
    <cellStyle name="Note 2 5 3 2 2 2 2 4" xfId="52906" xr:uid="{00000000-0005-0000-0000-000008790000}"/>
    <cellStyle name="Note 2 5 3 2 2 2 3" xfId="28948" xr:uid="{00000000-0005-0000-0000-000009790000}"/>
    <cellStyle name="Note 2 5 3 2 2 2 4" xfId="28945" xr:uid="{00000000-0005-0000-0000-00000A790000}"/>
    <cellStyle name="Note 2 5 3 2 2 2 5" xfId="45938" xr:uid="{00000000-0005-0000-0000-00000B790000}"/>
    <cellStyle name="Note 2 5 3 2 2 2 6" xfId="58502" xr:uid="{00000000-0005-0000-0000-00000C790000}"/>
    <cellStyle name="Note 2 5 3 2 2 3" xfId="8168" xr:uid="{00000000-0005-0000-0000-00000D790000}"/>
    <cellStyle name="Note 2 5 3 2 2 3 2" xfId="15143" xr:uid="{00000000-0005-0000-0000-00000E790000}"/>
    <cellStyle name="Note 2 5 3 2 2 3 2 2" xfId="28951" xr:uid="{00000000-0005-0000-0000-00000F790000}"/>
    <cellStyle name="Note 2 5 3 2 2 3 2 3" xfId="28950" xr:uid="{00000000-0005-0000-0000-000010790000}"/>
    <cellStyle name="Note 2 5 3 2 2 3 2 4" xfId="54648" xr:uid="{00000000-0005-0000-0000-000011790000}"/>
    <cellStyle name="Note 2 5 3 2 2 3 3" xfId="28952" xr:uid="{00000000-0005-0000-0000-000012790000}"/>
    <cellStyle name="Note 2 5 3 2 2 3 4" xfId="28949" xr:uid="{00000000-0005-0000-0000-000013790000}"/>
    <cellStyle name="Note 2 5 3 2 2 3 5" xfId="47680" xr:uid="{00000000-0005-0000-0000-000014790000}"/>
    <cellStyle name="Note 2 5 3 2 2 3 6" xfId="60244" xr:uid="{00000000-0005-0000-0000-000015790000}"/>
    <cellStyle name="Note 2 5 3 2 2 4" xfId="10788" xr:uid="{00000000-0005-0000-0000-000016790000}"/>
    <cellStyle name="Note 2 5 3 2 2 4 2" xfId="28954" xr:uid="{00000000-0005-0000-0000-000017790000}"/>
    <cellStyle name="Note 2 5 3 2 2 4 3" xfId="28953" xr:uid="{00000000-0005-0000-0000-000018790000}"/>
    <cellStyle name="Note 2 5 3 2 2 4 4" xfId="50293" xr:uid="{00000000-0005-0000-0000-000019790000}"/>
    <cellStyle name="Note 2 5 3 2 2 5" xfId="28944" xr:uid="{00000000-0005-0000-0000-00001A790000}"/>
    <cellStyle name="Note 2 5 3 2 2 6" xfId="18799" xr:uid="{00000000-0005-0000-0000-00001B790000}"/>
    <cellStyle name="Note 2 5 3 2 3" xfId="4678" xr:uid="{00000000-0005-0000-0000-00001C790000}"/>
    <cellStyle name="Note 2 5 3 2 3 2" xfId="7294" xr:uid="{00000000-0005-0000-0000-00001D790000}"/>
    <cellStyle name="Note 2 5 3 2 3 2 2" xfId="14272" xr:uid="{00000000-0005-0000-0000-00001E790000}"/>
    <cellStyle name="Note 2 5 3 2 3 2 2 2" xfId="28958" xr:uid="{00000000-0005-0000-0000-00001F790000}"/>
    <cellStyle name="Note 2 5 3 2 3 2 2 3" xfId="28957" xr:uid="{00000000-0005-0000-0000-000020790000}"/>
    <cellStyle name="Note 2 5 3 2 3 2 2 4" xfId="53777" xr:uid="{00000000-0005-0000-0000-000021790000}"/>
    <cellStyle name="Note 2 5 3 2 3 2 3" xfId="28959" xr:uid="{00000000-0005-0000-0000-000022790000}"/>
    <cellStyle name="Note 2 5 3 2 3 2 4" xfId="28956" xr:uid="{00000000-0005-0000-0000-000023790000}"/>
    <cellStyle name="Note 2 5 3 2 3 2 5" xfId="46809" xr:uid="{00000000-0005-0000-0000-000024790000}"/>
    <cellStyle name="Note 2 5 3 2 3 2 6" xfId="59373" xr:uid="{00000000-0005-0000-0000-000025790000}"/>
    <cellStyle name="Note 2 5 3 2 3 3" xfId="9045" xr:uid="{00000000-0005-0000-0000-000026790000}"/>
    <cellStyle name="Note 2 5 3 2 3 3 2" xfId="16014" xr:uid="{00000000-0005-0000-0000-000027790000}"/>
    <cellStyle name="Note 2 5 3 2 3 3 2 2" xfId="28962" xr:uid="{00000000-0005-0000-0000-000028790000}"/>
    <cellStyle name="Note 2 5 3 2 3 3 2 3" xfId="28961" xr:uid="{00000000-0005-0000-0000-000029790000}"/>
    <cellStyle name="Note 2 5 3 2 3 3 2 4" xfId="55519" xr:uid="{00000000-0005-0000-0000-00002A790000}"/>
    <cellStyle name="Note 2 5 3 2 3 3 3" xfId="28963" xr:uid="{00000000-0005-0000-0000-00002B790000}"/>
    <cellStyle name="Note 2 5 3 2 3 3 4" xfId="28960" xr:uid="{00000000-0005-0000-0000-00002C790000}"/>
    <cellStyle name="Note 2 5 3 2 3 3 5" xfId="48551" xr:uid="{00000000-0005-0000-0000-00002D790000}"/>
    <cellStyle name="Note 2 5 3 2 3 3 6" xfId="61115" xr:uid="{00000000-0005-0000-0000-00002E790000}"/>
    <cellStyle name="Note 2 5 3 2 3 4" xfId="11659" xr:uid="{00000000-0005-0000-0000-00002F790000}"/>
    <cellStyle name="Note 2 5 3 2 3 4 2" xfId="28965" xr:uid="{00000000-0005-0000-0000-000030790000}"/>
    <cellStyle name="Note 2 5 3 2 3 4 3" xfId="28964" xr:uid="{00000000-0005-0000-0000-000031790000}"/>
    <cellStyle name="Note 2 5 3 2 3 4 4" xfId="51164" xr:uid="{00000000-0005-0000-0000-000032790000}"/>
    <cellStyle name="Note 2 5 3 2 3 5" xfId="28966" xr:uid="{00000000-0005-0000-0000-000033790000}"/>
    <cellStyle name="Note 2 5 3 2 3 6" xfId="28955" xr:uid="{00000000-0005-0000-0000-000034790000}"/>
    <cellStyle name="Note 2 5 3 2 3 7" xfId="44196" xr:uid="{00000000-0005-0000-0000-000035790000}"/>
    <cellStyle name="Note 2 5 3 2 3 8" xfId="56760" xr:uid="{00000000-0005-0000-0000-000036790000}"/>
    <cellStyle name="Note 2 5 3 2 4" xfId="5551" xr:uid="{00000000-0005-0000-0000-000037790000}"/>
    <cellStyle name="Note 2 5 3 2 4 2" xfId="12530" xr:uid="{00000000-0005-0000-0000-000038790000}"/>
    <cellStyle name="Note 2 5 3 2 4 2 2" xfId="28969" xr:uid="{00000000-0005-0000-0000-000039790000}"/>
    <cellStyle name="Note 2 5 3 2 4 2 3" xfId="28968" xr:uid="{00000000-0005-0000-0000-00003A790000}"/>
    <cellStyle name="Note 2 5 3 2 4 2 4" xfId="52035" xr:uid="{00000000-0005-0000-0000-00003B790000}"/>
    <cellStyle name="Note 2 5 3 2 4 3" xfId="28970" xr:uid="{00000000-0005-0000-0000-00003C790000}"/>
    <cellStyle name="Note 2 5 3 2 4 4" xfId="28967" xr:uid="{00000000-0005-0000-0000-00003D790000}"/>
    <cellStyle name="Note 2 5 3 2 4 5" xfId="45067" xr:uid="{00000000-0005-0000-0000-00003E790000}"/>
    <cellStyle name="Note 2 5 3 2 4 6" xfId="57631" xr:uid="{00000000-0005-0000-0000-00003F790000}"/>
    <cellStyle name="Note 2 5 3 2 5" xfId="9916" xr:uid="{00000000-0005-0000-0000-000040790000}"/>
    <cellStyle name="Note 2 5 3 2 5 2" xfId="28972" xr:uid="{00000000-0005-0000-0000-000041790000}"/>
    <cellStyle name="Note 2 5 3 2 5 3" xfId="28971" xr:uid="{00000000-0005-0000-0000-000042790000}"/>
    <cellStyle name="Note 2 5 3 2 5 4" xfId="49422" xr:uid="{00000000-0005-0000-0000-000043790000}"/>
    <cellStyle name="Note 2 5 3 2 6" xfId="28943" xr:uid="{00000000-0005-0000-0000-000044790000}"/>
    <cellStyle name="Note 2 5 3 2 7" xfId="17067" xr:uid="{00000000-0005-0000-0000-000045790000}"/>
    <cellStyle name="Note 2 5 3 3" xfId="3800" xr:uid="{00000000-0005-0000-0000-000046790000}"/>
    <cellStyle name="Note 2 5 3 3 2" xfId="6422" xr:uid="{00000000-0005-0000-0000-000047790000}"/>
    <cellStyle name="Note 2 5 3 3 2 2" xfId="13400" xr:uid="{00000000-0005-0000-0000-000048790000}"/>
    <cellStyle name="Note 2 5 3 3 2 2 2" xfId="28976" xr:uid="{00000000-0005-0000-0000-000049790000}"/>
    <cellStyle name="Note 2 5 3 3 2 2 3" xfId="28975" xr:uid="{00000000-0005-0000-0000-00004A790000}"/>
    <cellStyle name="Note 2 5 3 3 2 2 4" xfId="52905" xr:uid="{00000000-0005-0000-0000-00004B790000}"/>
    <cellStyle name="Note 2 5 3 3 2 3" xfId="28977" xr:uid="{00000000-0005-0000-0000-00004C790000}"/>
    <cellStyle name="Note 2 5 3 3 2 4" xfId="28974" xr:uid="{00000000-0005-0000-0000-00004D790000}"/>
    <cellStyle name="Note 2 5 3 3 2 5" xfId="45937" xr:uid="{00000000-0005-0000-0000-00004E790000}"/>
    <cellStyle name="Note 2 5 3 3 2 6" xfId="58501" xr:uid="{00000000-0005-0000-0000-00004F790000}"/>
    <cellStyle name="Note 2 5 3 3 3" xfId="8167" xr:uid="{00000000-0005-0000-0000-000050790000}"/>
    <cellStyle name="Note 2 5 3 3 3 2" xfId="15142" xr:uid="{00000000-0005-0000-0000-000051790000}"/>
    <cellStyle name="Note 2 5 3 3 3 2 2" xfId="28980" xr:uid="{00000000-0005-0000-0000-000052790000}"/>
    <cellStyle name="Note 2 5 3 3 3 2 3" xfId="28979" xr:uid="{00000000-0005-0000-0000-000053790000}"/>
    <cellStyle name="Note 2 5 3 3 3 2 4" xfId="54647" xr:uid="{00000000-0005-0000-0000-000054790000}"/>
    <cellStyle name="Note 2 5 3 3 3 3" xfId="28981" xr:uid="{00000000-0005-0000-0000-000055790000}"/>
    <cellStyle name="Note 2 5 3 3 3 4" xfId="28978" xr:uid="{00000000-0005-0000-0000-000056790000}"/>
    <cellStyle name="Note 2 5 3 3 3 5" xfId="47679" xr:uid="{00000000-0005-0000-0000-000057790000}"/>
    <cellStyle name="Note 2 5 3 3 3 6" xfId="60243" xr:uid="{00000000-0005-0000-0000-000058790000}"/>
    <cellStyle name="Note 2 5 3 3 4" xfId="10787" xr:uid="{00000000-0005-0000-0000-000059790000}"/>
    <cellStyle name="Note 2 5 3 3 4 2" xfId="28983" xr:uid="{00000000-0005-0000-0000-00005A790000}"/>
    <cellStyle name="Note 2 5 3 3 4 3" xfId="28982" xr:uid="{00000000-0005-0000-0000-00005B790000}"/>
    <cellStyle name="Note 2 5 3 3 4 4" xfId="50292" xr:uid="{00000000-0005-0000-0000-00005C790000}"/>
    <cellStyle name="Note 2 5 3 3 5" xfId="28973" xr:uid="{00000000-0005-0000-0000-00005D790000}"/>
    <cellStyle name="Note 2 5 3 3 6" xfId="18796" xr:uid="{00000000-0005-0000-0000-00005E790000}"/>
    <cellStyle name="Note 2 5 3 4" xfId="4677" xr:uid="{00000000-0005-0000-0000-00005F790000}"/>
    <cellStyle name="Note 2 5 3 4 2" xfId="7293" xr:uid="{00000000-0005-0000-0000-000060790000}"/>
    <cellStyle name="Note 2 5 3 4 2 2" xfId="14271" xr:uid="{00000000-0005-0000-0000-000061790000}"/>
    <cellStyle name="Note 2 5 3 4 2 2 2" xfId="28987" xr:uid="{00000000-0005-0000-0000-000062790000}"/>
    <cellStyle name="Note 2 5 3 4 2 2 3" xfId="28986" xr:uid="{00000000-0005-0000-0000-000063790000}"/>
    <cellStyle name="Note 2 5 3 4 2 2 4" xfId="53776" xr:uid="{00000000-0005-0000-0000-000064790000}"/>
    <cellStyle name="Note 2 5 3 4 2 3" xfId="28988" xr:uid="{00000000-0005-0000-0000-000065790000}"/>
    <cellStyle name="Note 2 5 3 4 2 4" xfId="28985" xr:uid="{00000000-0005-0000-0000-000066790000}"/>
    <cellStyle name="Note 2 5 3 4 2 5" xfId="46808" xr:uid="{00000000-0005-0000-0000-000067790000}"/>
    <cellStyle name="Note 2 5 3 4 2 6" xfId="59372" xr:uid="{00000000-0005-0000-0000-000068790000}"/>
    <cellStyle name="Note 2 5 3 4 3" xfId="9044" xr:uid="{00000000-0005-0000-0000-000069790000}"/>
    <cellStyle name="Note 2 5 3 4 3 2" xfId="16013" xr:uid="{00000000-0005-0000-0000-00006A790000}"/>
    <cellStyle name="Note 2 5 3 4 3 2 2" xfId="28991" xr:uid="{00000000-0005-0000-0000-00006B790000}"/>
    <cellStyle name="Note 2 5 3 4 3 2 3" xfId="28990" xr:uid="{00000000-0005-0000-0000-00006C790000}"/>
    <cellStyle name="Note 2 5 3 4 3 2 4" xfId="55518" xr:uid="{00000000-0005-0000-0000-00006D790000}"/>
    <cellStyle name="Note 2 5 3 4 3 3" xfId="28992" xr:uid="{00000000-0005-0000-0000-00006E790000}"/>
    <cellStyle name="Note 2 5 3 4 3 4" xfId="28989" xr:uid="{00000000-0005-0000-0000-00006F790000}"/>
    <cellStyle name="Note 2 5 3 4 3 5" xfId="48550" xr:uid="{00000000-0005-0000-0000-000070790000}"/>
    <cellStyle name="Note 2 5 3 4 3 6" xfId="61114" xr:uid="{00000000-0005-0000-0000-000071790000}"/>
    <cellStyle name="Note 2 5 3 4 4" xfId="11658" xr:uid="{00000000-0005-0000-0000-000072790000}"/>
    <cellStyle name="Note 2 5 3 4 4 2" xfId="28994" xr:uid="{00000000-0005-0000-0000-000073790000}"/>
    <cellStyle name="Note 2 5 3 4 4 3" xfId="28993" xr:uid="{00000000-0005-0000-0000-000074790000}"/>
    <cellStyle name="Note 2 5 3 4 4 4" xfId="51163" xr:uid="{00000000-0005-0000-0000-000075790000}"/>
    <cellStyle name="Note 2 5 3 4 5" xfId="28995" xr:uid="{00000000-0005-0000-0000-000076790000}"/>
    <cellStyle name="Note 2 5 3 4 6" xfId="28984" xr:uid="{00000000-0005-0000-0000-000077790000}"/>
    <cellStyle name="Note 2 5 3 4 7" xfId="44195" xr:uid="{00000000-0005-0000-0000-000078790000}"/>
    <cellStyle name="Note 2 5 3 4 8" xfId="56759" xr:uid="{00000000-0005-0000-0000-000079790000}"/>
    <cellStyle name="Note 2 5 3 5" xfId="5550" xr:uid="{00000000-0005-0000-0000-00007A790000}"/>
    <cellStyle name="Note 2 5 3 5 2" xfId="12529" xr:uid="{00000000-0005-0000-0000-00007B790000}"/>
    <cellStyle name="Note 2 5 3 5 2 2" xfId="28998" xr:uid="{00000000-0005-0000-0000-00007C790000}"/>
    <cellStyle name="Note 2 5 3 5 2 3" xfId="28997" xr:uid="{00000000-0005-0000-0000-00007D790000}"/>
    <cellStyle name="Note 2 5 3 5 2 4" xfId="52034" xr:uid="{00000000-0005-0000-0000-00007E790000}"/>
    <cellStyle name="Note 2 5 3 5 3" xfId="28999" xr:uid="{00000000-0005-0000-0000-00007F790000}"/>
    <cellStyle name="Note 2 5 3 5 4" xfId="28996" xr:uid="{00000000-0005-0000-0000-000080790000}"/>
    <cellStyle name="Note 2 5 3 5 5" xfId="45066" xr:uid="{00000000-0005-0000-0000-000081790000}"/>
    <cellStyle name="Note 2 5 3 5 6" xfId="57630" xr:uid="{00000000-0005-0000-0000-000082790000}"/>
    <cellStyle name="Note 2 5 3 6" xfId="9915" xr:uid="{00000000-0005-0000-0000-000083790000}"/>
    <cellStyle name="Note 2 5 3 6 2" xfId="29001" xr:uid="{00000000-0005-0000-0000-000084790000}"/>
    <cellStyle name="Note 2 5 3 6 3" xfId="29000" xr:uid="{00000000-0005-0000-0000-000085790000}"/>
    <cellStyle name="Note 2 5 3 6 4" xfId="49421" xr:uid="{00000000-0005-0000-0000-000086790000}"/>
    <cellStyle name="Note 2 5 3 7" xfId="28942" xr:uid="{00000000-0005-0000-0000-000087790000}"/>
    <cellStyle name="Note 2 5 3 8" xfId="17065" xr:uid="{00000000-0005-0000-0000-000088790000}"/>
    <cellStyle name="Note 2 5 4" xfId="2704" xr:uid="{00000000-0005-0000-0000-000089790000}"/>
    <cellStyle name="Note 2 5 4 2" xfId="2705" xr:uid="{00000000-0005-0000-0000-00008A790000}"/>
    <cellStyle name="Note 2 5 4 2 2" xfId="3803" xr:uid="{00000000-0005-0000-0000-00008B790000}"/>
    <cellStyle name="Note 2 5 4 2 2 2" xfId="6425" xr:uid="{00000000-0005-0000-0000-00008C790000}"/>
    <cellStyle name="Note 2 5 4 2 2 2 2" xfId="13403" xr:uid="{00000000-0005-0000-0000-00008D790000}"/>
    <cellStyle name="Note 2 5 4 2 2 2 2 2" xfId="29007" xr:uid="{00000000-0005-0000-0000-00008E790000}"/>
    <cellStyle name="Note 2 5 4 2 2 2 2 3" xfId="29006" xr:uid="{00000000-0005-0000-0000-00008F790000}"/>
    <cellStyle name="Note 2 5 4 2 2 2 2 4" xfId="52908" xr:uid="{00000000-0005-0000-0000-000090790000}"/>
    <cellStyle name="Note 2 5 4 2 2 2 3" xfId="29008" xr:uid="{00000000-0005-0000-0000-000091790000}"/>
    <cellStyle name="Note 2 5 4 2 2 2 4" xfId="29005" xr:uid="{00000000-0005-0000-0000-000092790000}"/>
    <cellStyle name="Note 2 5 4 2 2 2 5" xfId="45940" xr:uid="{00000000-0005-0000-0000-000093790000}"/>
    <cellStyle name="Note 2 5 4 2 2 2 6" xfId="58504" xr:uid="{00000000-0005-0000-0000-000094790000}"/>
    <cellStyle name="Note 2 5 4 2 2 3" xfId="8170" xr:uid="{00000000-0005-0000-0000-000095790000}"/>
    <cellStyle name="Note 2 5 4 2 2 3 2" xfId="15145" xr:uid="{00000000-0005-0000-0000-000096790000}"/>
    <cellStyle name="Note 2 5 4 2 2 3 2 2" xfId="29011" xr:uid="{00000000-0005-0000-0000-000097790000}"/>
    <cellStyle name="Note 2 5 4 2 2 3 2 3" xfId="29010" xr:uid="{00000000-0005-0000-0000-000098790000}"/>
    <cellStyle name="Note 2 5 4 2 2 3 2 4" xfId="54650" xr:uid="{00000000-0005-0000-0000-000099790000}"/>
    <cellStyle name="Note 2 5 4 2 2 3 3" xfId="29012" xr:uid="{00000000-0005-0000-0000-00009A790000}"/>
    <cellStyle name="Note 2 5 4 2 2 3 4" xfId="29009" xr:uid="{00000000-0005-0000-0000-00009B790000}"/>
    <cellStyle name="Note 2 5 4 2 2 3 5" xfId="47682" xr:uid="{00000000-0005-0000-0000-00009C790000}"/>
    <cellStyle name="Note 2 5 4 2 2 3 6" xfId="60246" xr:uid="{00000000-0005-0000-0000-00009D790000}"/>
    <cellStyle name="Note 2 5 4 2 2 4" xfId="10790" xr:uid="{00000000-0005-0000-0000-00009E790000}"/>
    <cellStyle name="Note 2 5 4 2 2 4 2" xfId="29014" xr:uid="{00000000-0005-0000-0000-00009F790000}"/>
    <cellStyle name="Note 2 5 4 2 2 4 3" xfId="29013" xr:uid="{00000000-0005-0000-0000-0000A0790000}"/>
    <cellStyle name="Note 2 5 4 2 2 4 4" xfId="50295" xr:uid="{00000000-0005-0000-0000-0000A1790000}"/>
    <cellStyle name="Note 2 5 4 2 2 5" xfId="29004" xr:uid="{00000000-0005-0000-0000-0000A2790000}"/>
    <cellStyle name="Note 2 5 4 2 2 6" xfId="18802" xr:uid="{00000000-0005-0000-0000-0000A3790000}"/>
    <cellStyle name="Note 2 5 4 2 3" xfId="4680" xr:uid="{00000000-0005-0000-0000-0000A4790000}"/>
    <cellStyle name="Note 2 5 4 2 3 2" xfId="7296" xr:uid="{00000000-0005-0000-0000-0000A5790000}"/>
    <cellStyle name="Note 2 5 4 2 3 2 2" xfId="14274" xr:uid="{00000000-0005-0000-0000-0000A6790000}"/>
    <cellStyle name="Note 2 5 4 2 3 2 2 2" xfId="29018" xr:uid="{00000000-0005-0000-0000-0000A7790000}"/>
    <cellStyle name="Note 2 5 4 2 3 2 2 3" xfId="29017" xr:uid="{00000000-0005-0000-0000-0000A8790000}"/>
    <cellStyle name="Note 2 5 4 2 3 2 2 4" xfId="53779" xr:uid="{00000000-0005-0000-0000-0000A9790000}"/>
    <cellStyle name="Note 2 5 4 2 3 2 3" xfId="29019" xr:uid="{00000000-0005-0000-0000-0000AA790000}"/>
    <cellStyle name="Note 2 5 4 2 3 2 4" xfId="29016" xr:uid="{00000000-0005-0000-0000-0000AB790000}"/>
    <cellStyle name="Note 2 5 4 2 3 2 5" xfId="46811" xr:uid="{00000000-0005-0000-0000-0000AC790000}"/>
    <cellStyle name="Note 2 5 4 2 3 2 6" xfId="59375" xr:uid="{00000000-0005-0000-0000-0000AD790000}"/>
    <cellStyle name="Note 2 5 4 2 3 3" xfId="9047" xr:uid="{00000000-0005-0000-0000-0000AE790000}"/>
    <cellStyle name="Note 2 5 4 2 3 3 2" xfId="16016" xr:uid="{00000000-0005-0000-0000-0000AF790000}"/>
    <cellStyle name="Note 2 5 4 2 3 3 2 2" xfId="29022" xr:uid="{00000000-0005-0000-0000-0000B0790000}"/>
    <cellStyle name="Note 2 5 4 2 3 3 2 3" xfId="29021" xr:uid="{00000000-0005-0000-0000-0000B1790000}"/>
    <cellStyle name="Note 2 5 4 2 3 3 2 4" xfId="55521" xr:uid="{00000000-0005-0000-0000-0000B2790000}"/>
    <cellStyle name="Note 2 5 4 2 3 3 3" xfId="29023" xr:uid="{00000000-0005-0000-0000-0000B3790000}"/>
    <cellStyle name="Note 2 5 4 2 3 3 4" xfId="29020" xr:uid="{00000000-0005-0000-0000-0000B4790000}"/>
    <cellStyle name="Note 2 5 4 2 3 3 5" xfId="48553" xr:uid="{00000000-0005-0000-0000-0000B5790000}"/>
    <cellStyle name="Note 2 5 4 2 3 3 6" xfId="61117" xr:uid="{00000000-0005-0000-0000-0000B6790000}"/>
    <cellStyle name="Note 2 5 4 2 3 4" xfId="11661" xr:uid="{00000000-0005-0000-0000-0000B7790000}"/>
    <cellStyle name="Note 2 5 4 2 3 4 2" xfId="29025" xr:uid="{00000000-0005-0000-0000-0000B8790000}"/>
    <cellStyle name="Note 2 5 4 2 3 4 3" xfId="29024" xr:uid="{00000000-0005-0000-0000-0000B9790000}"/>
    <cellStyle name="Note 2 5 4 2 3 4 4" xfId="51166" xr:uid="{00000000-0005-0000-0000-0000BA790000}"/>
    <cellStyle name="Note 2 5 4 2 3 5" xfId="29026" xr:uid="{00000000-0005-0000-0000-0000BB790000}"/>
    <cellStyle name="Note 2 5 4 2 3 6" xfId="29015" xr:uid="{00000000-0005-0000-0000-0000BC790000}"/>
    <cellStyle name="Note 2 5 4 2 3 7" xfId="44198" xr:uid="{00000000-0005-0000-0000-0000BD790000}"/>
    <cellStyle name="Note 2 5 4 2 3 8" xfId="56762" xr:uid="{00000000-0005-0000-0000-0000BE790000}"/>
    <cellStyle name="Note 2 5 4 2 4" xfId="5553" xr:uid="{00000000-0005-0000-0000-0000BF790000}"/>
    <cellStyle name="Note 2 5 4 2 4 2" xfId="12532" xr:uid="{00000000-0005-0000-0000-0000C0790000}"/>
    <cellStyle name="Note 2 5 4 2 4 2 2" xfId="29029" xr:uid="{00000000-0005-0000-0000-0000C1790000}"/>
    <cellStyle name="Note 2 5 4 2 4 2 3" xfId="29028" xr:uid="{00000000-0005-0000-0000-0000C2790000}"/>
    <cellStyle name="Note 2 5 4 2 4 2 4" xfId="52037" xr:uid="{00000000-0005-0000-0000-0000C3790000}"/>
    <cellStyle name="Note 2 5 4 2 4 3" xfId="29030" xr:uid="{00000000-0005-0000-0000-0000C4790000}"/>
    <cellStyle name="Note 2 5 4 2 4 4" xfId="29027" xr:uid="{00000000-0005-0000-0000-0000C5790000}"/>
    <cellStyle name="Note 2 5 4 2 4 5" xfId="45069" xr:uid="{00000000-0005-0000-0000-0000C6790000}"/>
    <cellStyle name="Note 2 5 4 2 4 6" xfId="57633" xr:uid="{00000000-0005-0000-0000-0000C7790000}"/>
    <cellStyle name="Note 2 5 4 2 5" xfId="9918" xr:uid="{00000000-0005-0000-0000-0000C8790000}"/>
    <cellStyle name="Note 2 5 4 2 5 2" xfId="29032" xr:uid="{00000000-0005-0000-0000-0000C9790000}"/>
    <cellStyle name="Note 2 5 4 2 5 3" xfId="29031" xr:uid="{00000000-0005-0000-0000-0000CA790000}"/>
    <cellStyle name="Note 2 5 4 2 5 4" xfId="49424" xr:uid="{00000000-0005-0000-0000-0000CB790000}"/>
    <cellStyle name="Note 2 5 4 2 6" xfId="29003" xr:uid="{00000000-0005-0000-0000-0000CC790000}"/>
    <cellStyle name="Note 2 5 4 2 7" xfId="17069" xr:uid="{00000000-0005-0000-0000-0000CD790000}"/>
    <cellStyle name="Note 2 5 4 3" xfId="3802" xr:uid="{00000000-0005-0000-0000-0000CE790000}"/>
    <cellStyle name="Note 2 5 4 3 2" xfId="6424" xr:uid="{00000000-0005-0000-0000-0000CF790000}"/>
    <cellStyle name="Note 2 5 4 3 2 2" xfId="13402" xr:uid="{00000000-0005-0000-0000-0000D0790000}"/>
    <cellStyle name="Note 2 5 4 3 2 2 2" xfId="29036" xr:uid="{00000000-0005-0000-0000-0000D1790000}"/>
    <cellStyle name="Note 2 5 4 3 2 2 3" xfId="29035" xr:uid="{00000000-0005-0000-0000-0000D2790000}"/>
    <cellStyle name="Note 2 5 4 3 2 2 4" xfId="52907" xr:uid="{00000000-0005-0000-0000-0000D3790000}"/>
    <cellStyle name="Note 2 5 4 3 2 3" xfId="29037" xr:uid="{00000000-0005-0000-0000-0000D4790000}"/>
    <cellStyle name="Note 2 5 4 3 2 4" xfId="29034" xr:uid="{00000000-0005-0000-0000-0000D5790000}"/>
    <cellStyle name="Note 2 5 4 3 2 5" xfId="45939" xr:uid="{00000000-0005-0000-0000-0000D6790000}"/>
    <cellStyle name="Note 2 5 4 3 2 6" xfId="58503" xr:uid="{00000000-0005-0000-0000-0000D7790000}"/>
    <cellStyle name="Note 2 5 4 3 3" xfId="8169" xr:uid="{00000000-0005-0000-0000-0000D8790000}"/>
    <cellStyle name="Note 2 5 4 3 3 2" xfId="15144" xr:uid="{00000000-0005-0000-0000-0000D9790000}"/>
    <cellStyle name="Note 2 5 4 3 3 2 2" xfId="29040" xr:uid="{00000000-0005-0000-0000-0000DA790000}"/>
    <cellStyle name="Note 2 5 4 3 3 2 3" xfId="29039" xr:uid="{00000000-0005-0000-0000-0000DB790000}"/>
    <cellStyle name="Note 2 5 4 3 3 2 4" xfId="54649" xr:uid="{00000000-0005-0000-0000-0000DC790000}"/>
    <cellStyle name="Note 2 5 4 3 3 3" xfId="29041" xr:uid="{00000000-0005-0000-0000-0000DD790000}"/>
    <cellStyle name="Note 2 5 4 3 3 4" xfId="29038" xr:uid="{00000000-0005-0000-0000-0000DE790000}"/>
    <cellStyle name="Note 2 5 4 3 3 5" xfId="47681" xr:uid="{00000000-0005-0000-0000-0000DF790000}"/>
    <cellStyle name="Note 2 5 4 3 3 6" xfId="60245" xr:uid="{00000000-0005-0000-0000-0000E0790000}"/>
    <cellStyle name="Note 2 5 4 3 4" xfId="10789" xr:uid="{00000000-0005-0000-0000-0000E1790000}"/>
    <cellStyle name="Note 2 5 4 3 4 2" xfId="29043" xr:uid="{00000000-0005-0000-0000-0000E2790000}"/>
    <cellStyle name="Note 2 5 4 3 4 3" xfId="29042" xr:uid="{00000000-0005-0000-0000-0000E3790000}"/>
    <cellStyle name="Note 2 5 4 3 4 4" xfId="50294" xr:uid="{00000000-0005-0000-0000-0000E4790000}"/>
    <cellStyle name="Note 2 5 4 3 5" xfId="29033" xr:uid="{00000000-0005-0000-0000-0000E5790000}"/>
    <cellStyle name="Note 2 5 4 3 6" xfId="18801" xr:uid="{00000000-0005-0000-0000-0000E6790000}"/>
    <cellStyle name="Note 2 5 4 4" xfId="4679" xr:uid="{00000000-0005-0000-0000-0000E7790000}"/>
    <cellStyle name="Note 2 5 4 4 2" xfId="7295" xr:uid="{00000000-0005-0000-0000-0000E8790000}"/>
    <cellStyle name="Note 2 5 4 4 2 2" xfId="14273" xr:uid="{00000000-0005-0000-0000-0000E9790000}"/>
    <cellStyle name="Note 2 5 4 4 2 2 2" xfId="29047" xr:uid="{00000000-0005-0000-0000-0000EA790000}"/>
    <cellStyle name="Note 2 5 4 4 2 2 3" xfId="29046" xr:uid="{00000000-0005-0000-0000-0000EB790000}"/>
    <cellStyle name="Note 2 5 4 4 2 2 4" xfId="53778" xr:uid="{00000000-0005-0000-0000-0000EC790000}"/>
    <cellStyle name="Note 2 5 4 4 2 3" xfId="29048" xr:uid="{00000000-0005-0000-0000-0000ED790000}"/>
    <cellStyle name="Note 2 5 4 4 2 4" xfId="29045" xr:uid="{00000000-0005-0000-0000-0000EE790000}"/>
    <cellStyle name="Note 2 5 4 4 2 5" xfId="46810" xr:uid="{00000000-0005-0000-0000-0000EF790000}"/>
    <cellStyle name="Note 2 5 4 4 2 6" xfId="59374" xr:uid="{00000000-0005-0000-0000-0000F0790000}"/>
    <cellStyle name="Note 2 5 4 4 3" xfId="9046" xr:uid="{00000000-0005-0000-0000-0000F1790000}"/>
    <cellStyle name="Note 2 5 4 4 3 2" xfId="16015" xr:uid="{00000000-0005-0000-0000-0000F2790000}"/>
    <cellStyle name="Note 2 5 4 4 3 2 2" xfId="29051" xr:uid="{00000000-0005-0000-0000-0000F3790000}"/>
    <cellStyle name="Note 2 5 4 4 3 2 3" xfId="29050" xr:uid="{00000000-0005-0000-0000-0000F4790000}"/>
    <cellStyle name="Note 2 5 4 4 3 2 4" xfId="55520" xr:uid="{00000000-0005-0000-0000-0000F5790000}"/>
    <cellStyle name="Note 2 5 4 4 3 3" xfId="29052" xr:uid="{00000000-0005-0000-0000-0000F6790000}"/>
    <cellStyle name="Note 2 5 4 4 3 4" xfId="29049" xr:uid="{00000000-0005-0000-0000-0000F7790000}"/>
    <cellStyle name="Note 2 5 4 4 3 5" xfId="48552" xr:uid="{00000000-0005-0000-0000-0000F8790000}"/>
    <cellStyle name="Note 2 5 4 4 3 6" xfId="61116" xr:uid="{00000000-0005-0000-0000-0000F9790000}"/>
    <cellStyle name="Note 2 5 4 4 4" xfId="11660" xr:uid="{00000000-0005-0000-0000-0000FA790000}"/>
    <cellStyle name="Note 2 5 4 4 4 2" xfId="29054" xr:uid="{00000000-0005-0000-0000-0000FB790000}"/>
    <cellStyle name="Note 2 5 4 4 4 3" xfId="29053" xr:uid="{00000000-0005-0000-0000-0000FC790000}"/>
    <cellStyle name="Note 2 5 4 4 4 4" xfId="51165" xr:uid="{00000000-0005-0000-0000-0000FD790000}"/>
    <cellStyle name="Note 2 5 4 4 5" xfId="29055" xr:uid="{00000000-0005-0000-0000-0000FE790000}"/>
    <cellStyle name="Note 2 5 4 4 6" xfId="29044" xr:uid="{00000000-0005-0000-0000-0000FF790000}"/>
    <cellStyle name="Note 2 5 4 4 7" xfId="44197" xr:uid="{00000000-0005-0000-0000-0000007A0000}"/>
    <cellStyle name="Note 2 5 4 4 8" xfId="56761" xr:uid="{00000000-0005-0000-0000-0000017A0000}"/>
    <cellStyle name="Note 2 5 4 5" xfId="5552" xr:uid="{00000000-0005-0000-0000-0000027A0000}"/>
    <cellStyle name="Note 2 5 4 5 2" xfId="12531" xr:uid="{00000000-0005-0000-0000-0000037A0000}"/>
    <cellStyle name="Note 2 5 4 5 2 2" xfId="29058" xr:uid="{00000000-0005-0000-0000-0000047A0000}"/>
    <cellStyle name="Note 2 5 4 5 2 3" xfId="29057" xr:uid="{00000000-0005-0000-0000-0000057A0000}"/>
    <cellStyle name="Note 2 5 4 5 2 4" xfId="52036" xr:uid="{00000000-0005-0000-0000-0000067A0000}"/>
    <cellStyle name="Note 2 5 4 5 3" xfId="29059" xr:uid="{00000000-0005-0000-0000-0000077A0000}"/>
    <cellStyle name="Note 2 5 4 5 4" xfId="29056" xr:uid="{00000000-0005-0000-0000-0000087A0000}"/>
    <cellStyle name="Note 2 5 4 5 5" xfId="45068" xr:uid="{00000000-0005-0000-0000-0000097A0000}"/>
    <cellStyle name="Note 2 5 4 5 6" xfId="57632" xr:uid="{00000000-0005-0000-0000-00000A7A0000}"/>
    <cellStyle name="Note 2 5 4 6" xfId="9917" xr:uid="{00000000-0005-0000-0000-00000B7A0000}"/>
    <cellStyle name="Note 2 5 4 6 2" xfId="29061" xr:uid="{00000000-0005-0000-0000-00000C7A0000}"/>
    <cellStyle name="Note 2 5 4 6 3" xfId="29060" xr:uid="{00000000-0005-0000-0000-00000D7A0000}"/>
    <cellStyle name="Note 2 5 4 6 4" xfId="49423" xr:uid="{00000000-0005-0000-0000-00000E7A0000}"/>
    <cellStyle name="Note 2 5 4 7" xfId="29002" xr:uid="{00000000-0005-0000-0000-00000F7A0000}"/>
    <cellStyle name="Note 2 5 4 8" xfId="17068" xr:uid="{00000000-0005-0000-0000-0000107A0000}"/>
    <cellStyle name="Note 2 5 5" xfId="2706" xr:uid="{00000000-0005-0000-0000-0000117A0000}"/>
    <cellStyle name="Note 2 5 5 2" xfId="2707" xr:uid="{00000000-0005-0000-0000-0000127A0000}"/>
    <cellStyle name="Note 2 5 5 2 2" xfId="3805" xr:uid="{00000000-0005-0000-0000-0000137A0000}"/>
    <cellStyle name="Note 2 5 5 2 2 2" xfId="6427" xr:uid="{00000000-0005-0000-0000-0000147A0000}"/>
    <cellStyle name="Note 2 5 5 2 2 2 2" xfId="13405" xr:uid="{00000000-0005-0000-0000-0000157A0000}"/>
    <cellStyle name="Note 2 5 5 2 2 2 2 2" xfId="29067" xr:uid="{00000000-0005-0000-0000-0000167A0000}"/>
    <cellStyle name="Note 2 5 5 2 2 2 2 3" xfId="29066" xr:uid="{00000000-0005-0000-0000-0000177A0000}"/>
    <cellStyle name="Note 2 5 5 2 2 2 2 4" xfId="52910" xr:uid="{00000000-0005-0000-0000-0000187A0000}"/>
    <cellStyle name="Note 2 5 5 2 2 2 3" xfId="29068" xr:uid="{00000000-0005-0000-0000-0000197A0000}"/>
    <cellStyle name="Note 2 5 5 2 2 2 4" xfId="29065" xr:uid="{00000000-0005-0000-0000-00001A7A0000}"/>
    <cellStyle name="Note 2 5 5 2 2 2 5" xfId="45942" xr:uid="{00000000-0005-0000-0000-00001B7A0000}"/>
    <cellStyle name="Note 2 5 5 2 2 2 6" xfId="58506" xr:uid="{00000000-0005-0000-0000-00001C7A0000}"/>
    <cellStyle name="Note 2 5 5 2 2 3" xfId="8172" xr:uid="{00000000-0005-0000-0000-00001D7A0000}"/>
    <cellStyle name="Note 2 5 5 2 2 3 2" xfId="15147" xr:uid="{00000000-0005-0000-0000-00001E7A0000}"/>
    <cellStyle name="Note 2 5 5 2 2 3 2 2" xfId="29071" xr:uid="{00000000-0005-0000-0000-00001F7A0000}"/>
    <cellStyle name="Note 2 5 5 2 2 3 2 3" xfId="29070" xr:uid="{00000000-0005-0000-0000-0000207A0000}"/>
    <cellStyle name="Note 2 5 5 2 2 3 2 4" xfId="54652" xr:uid="{00000000-0005-0000-0000-0000217A0000}"/>
    <cellStyle name="Note 2 5 5 2 2 3 3" xfId="29072" xr:uid="{00000000-0005-0000-0000-0000227A0000}"/>
    <cellStyle name="Note 2 5 5 2 2 3 4" xfId="29069" xr:uid="{00000000-0005-0000-0000-0000237A0000}"/>
    <cellStyle name="Note 2 5 5 2 2 3 5" xfId="47684" xr:uid="{00000000-0005-0000-0000-0000247A0000}"/>
    <cellStyle name="Note 2 5 5 2 2 3 6" xfId="60248" xr:uid="{00000000-0005-0000-0000-0000257A0000}"/>
    <cellStyle name="Note 2 5 5 2 2 4" xfId="10792" xr:uid="{00000000-0005-0000-0000-0000267A0000}"/>
    <cellStyle name="Note 2 5 5 2 2 4 2" xfId="29074" xr:uid="{00000000-0005-0000-0000-0000277A0000}"/>
    <cellStyle name="Note 2 5 5 2 2 4 3" xfId="29073" xr:uid="{00000000-0005-0000-0000-0000287A0000}"/>
    <cellStyle name="Note 2 5 5 2 2 4 4" xfId="50297" xr:uid="{00000000-0005-0000-0000-0000297A0000}"/>
    <cellStyle name="Note 2 5 5 2 2 5" xfId="29064" xr:uid="{00000000-0005-0000-0000-00002A7A0000}"/>
    <cellStyle name="Note 2 5 5 2 2 6" xfId="18804" xr:uid="{00000000-0005-0000-0000-00002B7A0000}"/>
    <cellStyle name="Note 2 5 5 2 3" xfId="4682" xr:uid="{00000000-0005-0000-0000-00002C7A0000}"/>
    <cellStyle name="Note 2 5 5 2 3 2" xfId="7298" xr:uid="{00000000-0005-0000-0000-00002D7A0000}"/>
    <cellStyle name="Note 2 5 5 2 3 2 2" xfId="14276" xr:uid="{00000000-0005-0000-0000-00002E7A0000}"/>
    <cellStyle name="Note 2 5 5 2 3 2 2 2" xfId="29078" xr:uid="{00000000-0005-0000-0000-00002F7A0000}"/>
    <cellStyle name="Note 2 5 5 2 3 2 2 3" xfId="29077" xr:uid="{00000000-0005-0000-0000-0000307A0000}"/>
    <cellStyle name="Note 2 5 5 2 3 2 2 4" xfId="53781" xr:uid="{00000000-0005-0000-0000-0000317A0000}"/>
    <cellStyle name="Note 2 5 5 2 3 2 3" xfId="29079" xr:uid="{00000000-0005-0000-0000-0000327A0000}"/>
    <cellStyle name="Note 2 5 5 2 3 2 4" xfId="29076" xr:uid="{00000000-0005-0000-0000-0000337A0000}"/>
    <cellStyle name="Note 2 5 5 2 3 2 5" xfId="46813" xr:uid="{00000000-0005-0000-0000-0000347A0000}"/>
    <cellStyle name="Note 2 5 5 2 3 2 6" xfId="59377" xr:uid="{00000000-0005-0000-0000-0000357A0000}"/>
    <cellStyle name="Note 2 5 5 2 3 3" xfId="9049" xr:uid="{00000000-0005-0000-0000-0000367A0000}"/>
    <cellStyle name="Note 2 5 5 2 3 3 2" xfId="16018" xr:uid="{00000000-0005-0000-0000-0000377A0000}"/>
    <cellStyle name="Note 2 5 5 2 3 3 2 2" xfId="29082" xr:uid="{00000000-0005-0000-0000-0000387A0000}"/>
    <cellStyle name="Note 2 5 5 2 3 3 2 3" xfId="29081" xr:uid="{00000000-0005-0000-0000-0000397A0000}"/>
    <cellStyle name="Note 2 5 5 2 3 3 2 4" xfId="55523" xr:uid="{00000000-0005-0000-0000-00003A7A0000}"/>
    <cellStyle name="Note 2 5 5 2 3 3 3" xfId="29083" xr:uid="{00000000-0005-0000-0000-00003B7A0000}"/>
    <cellStyle name="Note 2 5 5 2 3 3 4" xfId="29080" xr:uid="{00000000-0005-0000-0000-00003C7A0000}"/>
    <cellStyle name="Note 2 5 5 2 3 3 5" xfId="48555" xr:uid="{00000000-0005-0000-0000-00003D7A0000}"/>
    <cellStyle name="Note 2 5 5 2 3 3 6" xfId="61119" xr:uid="{00000000-0005-0000-0000-00003E7A0000}"/>
    <cellStyle name="Note 2 5 5 2 3 4" xfId="11663" xr:uid="{00000000-0005-0000-0000-00003F7A0000}"/>
    <cellStyle name="Note 2 5 5 2 3 4 2" xfId="29085" xr:uid="{00000000-0005-0000-0000-0000407A0000}"/>
    <cellStyle name="Note 2 5 5 2 3 4 3" xfId="29084" xr:uid="{00000000-0005-0000-0000-0000417A0000}"/>
    <cellStyle name="Note 2 5 5 2 3 4 4" xfId="51168" xr:uid="{00000000-0005-0000-0000-0000427A0000}"/>
    <cellStyle name="Note 2 5 5 2 3 5" xfId="29086" xr:uid="{00000000-0005-0000-0000-0000437A0000}"/>
    <cellStyle name="Note 2 5 5 2 3 6" xfId="29075" xr:uid="{00000000-0005-0000-0000-0000447A0000}"/>
    <cellStyle name="Note 2 5 5 2 3 7" xfId="44200" xr:uid="{00000000-0005-0000-0000-0000457A0000}"/>
    <cellStyle name="Note 2 5 5 2 3 8" xfId="56764" xr:uid="{00000000-0005-0000-0000-0000467A0000}"/>
    <cellStyle name="Note 2 5 5 2 4" xfId="5555" xr:uid="{00000000-0005-0000-0000-0000477A0000}"/>
    <cellStyle name="Note 2 5 5 2 4 2" xfId="12534" xr:uid="{00000000-0005-0000-0000-0000487A0000}"/>
    <cellStyle name="Note 2 5 5 2 4 2 2" xfId="29089" xr:uid="{00000000-0005-0000-0000-0000497A0000}"/>
    <cellStyle name="Note 2 5 5 2 4 2 3" xfId="29088" xr:uid="{00000000-0005-0000-0000-00004A7A0000}"/>
    <cellStyle name="Note 2 5 5 2 4 2 4" xfId="52039" xr:uid="{00000000-0005-0000-0000-00004B7A0000}"/>
    <cellStyle name="Note 2 5 5 2 4 3" xfId="29090" xr:uid="{00000000-0005-0000-0000-00004C7A0000}"/>
    <cellStyle name="Note 2 5 5 2 4 4" xfId="29087" xr:uid="{00000000-0005-0000-0000-00004D7A0000}"/>
    <cellStyle name="Note 2 5 5 2 4 5" xfId="45071" xr:uid="{00000000-0005-0000-0000-00004E7A0000}"/>
    <cellStyle name="Note 2 5 5 2 4 6" xfId="57635" xr:uid="{00000000-0005-0000-0000-00004F7A0000}"/>
    <cellStyle name="Note 2 5 5 2 5" xfId="9920" xr:uid="{00000000-0005-0000-0000-0000507A0000}"/>
    <cellStyle name="Note 2 5 5 2 5 2" xfId="29092" xr:uid="{00000000-0005-0000-0000-0000517A0000}"/>
    <cellStyle name="Note 2 5 5 2 5 3" xfId="29091" xr:uid="{00000000-0005-0000-0000-0000527A0000}"/>
    <cellStyle name="Note 2 5 5 2 5 4" xfId="49426" xr:uid="{00000000-0005-0000-0000-0000537A0000}"/>
    <cellStyle name="Note 2 5 5 2 6" xfId="29063" xr:uid="{00000000-0005-0000-0000-0000547A0000}"/>
    <cellStyle name="Note 2 5 5 2 7" xfId="17073" xr:uid="{00000000-0005-0000-0000-0000557A0000}"/>
    <cellStyle name="Note 2 5 5 3" xfId="3804" xr:uid="{00000000-0005-0000-0000-0000567A0000}"/>
    <cellStyle name="Note 2 5 5 3 2" xfId="6426" xr:uid="{00000000-0005-0000-0000-0000577A0000}"/>
    <cellStyle name="Note 2 5 5 3 2 2" xfId="13404" xr:uid="{00000000-0005-0000-0000-0000587A0000}"/>
    <cellStyle name="Note 2 5 5 3 2 2 2" xfId="29096" xr:uid="{00000000-0005-0000-0000-0000597A0000}"/>
    <cellStyle name="Note 2 5 5 3 2 2 3" xfId="29095" xr:uid="{00000000-0005-0000-0000-00005A7A0000}"/>
    <cellStyle name="Note 2 5 5 3 2 2 4" xfId="52909" xr:uid="{00000000-0005-0000-0000-00005B7A0000}"/>
    <cellStyle name="Note 2 5 5 3 2 3" xfId="29097" xr:uid="{00000000-0005-0000-0000-00005C7A0000}"/>
    <cellStyle name="Note 2 5 5 3 2 4" xfId="29094" xr:uid="{00000000-0005-0000-0000-00005D7A0000}"/>
    <cellStyle name="Note 2 5 5 3 2 5" xfId="45941" xr:uid="{00000000-0005-0000-0000-00005E7A0000}"/>
    <cellStyle name="Note 2 5 5 3 2 6" xfId="58505" xr:uid="{00000000-0005-0000-0000-00005F7A0000}"/>
    <cellStyle name="Note 2 5 5 3 3" xfId="8171" xr:uid="{00000000-0005-0000-0000-0000607A0000}"/>
    <cellStyle name="Note 2 5 5 3 3 2" xfId="15146" xr:uid="{00000000-0005-0000-0000-0000617A0000}"/>
    <cellStyle name="Note 2 5 5 3 3 2 2" xfId="29100" xr:uid="{00000000-0005-0000-0000-0000627A0000}"/>
    <cellStyle name="Note 2 5 5 3 3 2 3" xfId="29099" xr:uid="{00000000-0005-0000-0000-0000637A0000}"/>
    <cellStyle name="Note 2 5 5 3 3 2 4" xfId="54651" xr:uid="{00000000-0005-0000-0000-0000647A0000}"/>
    <cellStyle name="Note 2 5 5 3 3 3" xfId="29101" xr:uid="{00000000-0005-0000-0000-0000657A0000}"/>
    <cellStyle name="Note 2 5 5 3 3 4" xfId="29098" xr:uid="{00000000-0005-0000-0000-0000667A0000}"/>
    <cellStyle name="Note 2 5 5 3 3 5" xfId="47683" xr:uid="{00000000-0005-0000-0000-0000677A0000}"/>
    <cellStyle name="Note 2 5 5 3 3 6" xfId="60247" xr:uid="{00000000-0005-0000-0000-0000687A0000}"/>
    <cellStyle name="Note 2 5 5 3 4" xfId="10791" xr:uid="{00000000-0005-0000-0000-0000697A0000}"/>
    <cellStyle name="Note 2 5 5 3 4 2" xfId="29103" xr:uid="{00000000-0005-0000-0000-00006A7A0000}"/>
    <cellStyle name="Note 2 5 5 3 4 3" xfId="29102" xr:uid="{00000000-0005-0000-0000-00006B7A0000}"/>
    <cellStyle name="Note 2 5 5 3 4 4" xfId="50296" xr:uid="{00000000-0005-0000-0000-00006C7A0000}"/>
    <cellStyle name="Note 2 5 5 3 5" xfId="29093" xr:uid="{00000000-0005-0000-0000-00006D7A0000}"/>
    <cellStyle name="Note 2 5 5 3 6" xfId="18803" xr:uid="{00000000-0005-0000-0000-00006E7A0000}"/>
    <cellStyle name="Note 2 5 5 4" xfId="4681" xr:uid="{00000000-0005-0000-0000-00006F7A0000}"/>
    <cellStyle name="Note 2 5 5 4 2" xfId="7297" xr:uid="{00000000-0005-0000-0000-0000707A0000}"/>
    <cellStyle name="Note 2 5 5 4 2 2" xfId="14275" xr:uid="{00000000-0005-0000-0000-0000717A0000}"/>
    <cellStyle name="Note 2 5 5 4 2 2 2" xfId="29107" xr:uid="{00000000-0005-0000-0000-0000727A0000}"/>
    <cellStyle name="Note 2 5 5 4 2 2 3" xfId="29106" xr:uid="{00000000-0005-0000-0000-0000737A0000}"/>
    <cellStyle name="Note 2 5 5 4 2 2 4" xfId="53780" xr:uid="{00000000-0005-0000-0000-0000747A0000}"/>
    <cellStyle name="Note 2 5 5 4 2 3" xfId="29108" xr:uid="{00000000-0005-0000-0000-0000757A0000}"/>
    <cellStyle name="Note 2 5 5 4 2 4" xfId="29105" xr:uid="{00000000-0005-0000-0000-0000767A0000}"/>
    <cellStyle name="Note 2 5 5 4 2 5" xfId="46812" xr:uid="{00000000-0005-0000-0000-0000777A0000}"/>
    <cellStyle name="Note 2 5 5 4 2 6" xfId="59376" xr:uid="{00000000-0005-0000-0000-0000787A0000}"/>
    <cellStyle name="Note 2 5 5 4 3" xfId="9048" xr:uid="{00000000-0005-0000-0000-0000797A0000}"/>
    <cellStyle name="Note 2 5 5 4 3 2" xfId="16017" xr:uid="{00000000-0005-0000-0000-00007A7A0000}"/>
    <cellStyle name="Note 2 5 5 4 3 2 2" xfId="29111" xr:uid="{00000000-0005-0000-0000-00007B7A0000}"/>
    <cellStyle name="Note 2 5 5 4 3 2 3" xfId="29110" xr:uid="{00000000-0005-0000-0000-00007C7A0000}"/>
    <cellStyle name="Note 2 5 5 4 3 2 4" xfId="55522" xr:uid="{00000000-0005-0000-0000-00007D7A0000}"/>
    <cellStyle name="Note 2 5 5 4 3 3" xfId="29112" xr:uid="{00000000-0005-0000-0000-00007E7A0000}"/>
    <cellStyle name="Note 2 5 5 4 3 4" xfId="29109" xr:uid="{00000000-0005-0000-0000-00007F7A0000}"/>
    <cellStyle name="Note 2 5 5 4 3 5" xfId="48554" xr:uid="{00000000-0005-0000-0000-0000807A0000}"/>
    <cellStyle name="Note 2 5 5 4 3 6" xfId="61118" xr:uid="{00000000-0005-0000-0000-0000817A0000}"/>
    <cellStyle name="Note 2 5 5 4 4" xfId="11662" xr:uid="{00000000-0005-0000-0000-0000827A0000}"/>
    <cellStyle name="Note 2 5 5 4 4 2" xfId="29114" xr:uid="{00000000-0005-0000-0000-0000837A0000}"/>
    <cellStyle name="Note 2 5 5 4 4 3" xfId="29113" xr:uid="{00000000-0005-0000-0000-0000847A0000}"/>
    <cellStyle name="Note 2 5 5 4 4 4" xfId="51167" xr:uid="{00000000-0005-0000-0000-0000857A0000}"/>
    <cellStyle name="Note 2 5 5 4 5" xfId="29115" xr:uid="{00000000-0005-0000-0000-0000867A0000}"/>
    <cellStyle name="Note 2 5 5 4 6" xfId="29104" xr:uid="{00000000-0005-0000-0000-0000877A0000}"/>
    <cellStyle name="Note 2 5 5 4 7" xfId="44199" xr:uid="{00000000-0005-0000-0000-0000887A0000}"/>
    <cellStyle name="Note 2 5 5 4 8" xfId="56763" xr:uid="{00000000-0005-0000-0000-0000897A0000}"/>
    <cellStyle name="Note 2 5 5 5" xfId="5554" xr:uid="{00000000-0005-0000-0000-00008A7A0000}"/>
    <cellStyle name="Note 2 5 5 5 2" xfId="12533" xr:uid="{00000000-0005-0000-0000-00008B7A0000}"/>
    <cellStyle name="Note 2 5 5 5 2 2" xfId="29118" xr:uid="{00000000-0005-0000-0000-00008C7A0000}"/>
    <cellStyle name="Note 2 5 5 5 2 3" xfId="29117" xr:uid="{00000000-0005-0000-0000-00008D7A0000}"/>
    <cellStyle name="Note 2 5 5 5 2 4" xfId="52038" xr:uid="{00000000-0005-0000-0000-00008E7A0000}"/>
    <cellStyle name="Note 2 5 5 5 3" xfId="29119" xr:uid="{00000000-0005-0000-0000-00008F7A0000}"/>
    <cellStyle name="Note 2 5 5 5 4" xfId="29116" xr:uid="{00000000-0005-0000-0000-0000907A0000}"/>
    <cellStyle name="Note 2 5 5 5 5" xfId="45070" xr:uid="{00000000-0005-0000-0000-0000917A0000}"/>
    <cellStyle name="Note 2 5 5 5 6" xfId="57634" xr:uid="{00000000-0005-0000-0000-0000927A0000}"/>
    <cellStyle name="Note 2 5 5 6" xfId="9919" xr:uid="{00000000-0005-0000-0000-0000937A0000}"/>
    <cellStyle name="Note 2 5 5 6 2" xfId="29121" xr:uid="{00000000-0005-0000-0000-0000947A0000}"/>
    <cellStyle name="Note 2 5 5 6 3" xfId="29120" xr:uid="{00000000-0005-0000-0000-0000957A0000}"/>
    <cellStyle name="Note 2 5 5 6 4" xfId="49425" xr:uid="{00000000-0005-0000-0000-0000967A0000}"/>
    <cellStyle name="Note 2 5 5 7" xfId="29062" xr:uid="{00000000-0005-0000-0000-0000977A0000}"/>
    <cellStyle name="Note 2 5 5 8" xfId="17072" xr:uid="{00000000-0005-0000-0000-0000987A0000}"/>
    <cellStyle name="Note 2 5 6" xfId="2708" xr:uid="{00000000-0005-0000-0000-0000997A0000}"/>
    <cellStyle name="Note 2 5 6 2" xfId="2709" xr:uid="{00000000-0005-0000-0000-00009A7A0000}"/>
    <cellStyle name="Note 2 5 6 2 2" xfId="3807" xr:uid="{00000000-0005-0000-0000-00009B7A0000}"/>
    <cellStyle name="Note 2 5 6 2 2 2" xfId="6429" xr:uid="{00000000-0005-0000-0000-00009C7A0000}"/>
    <cellStyle name="Note 2 5 6 2 2 2 2" xfId="13407" xr:uid="{00000000-0005-0000-0000-00009D7A0000}"/>
    <cellStyle name="Note 2 5 6 2 2 2 2 2" xfId="29127" xr:uid="{00000000-0005-0000-0000-00009E7A0000}"/>
    <cellStyle name="Note 2 5 6 2 2 2 2 3" xfId="29126" xr:uid="{00000000-0005-0000-0000-00009F7A0000}"/>
    <cellStyle name="Note 2 5 6 2 2 2 2 4" xfId="52912" xr:uid="{00000000-0005-0000-0000-0000A07A0000}"/>
    <cellStyle name="Note 2 5 6 2 2 2 3" xfId="29128" xr:uid="{00000000-0005-0000-0000-0000A17A0000}"/>
    <cellStyle name="Note 2 5 6 2 2 2 4" xfId="29125" xr:uid="{00000000-0005-0000-0000-0000A27A0000}"/>
    <cellStyle name="Note 2 5 6 2 2 2 5" xfId="45944" xr:uid="{00000000-0005-0000-0000-0000A37A0000}"/>
    <cellStyle name="Note 2 5 6 2 2 2 6" xfId="58508" xr:uid="{00000000-0005-0000-0000-0000A47A0000}"/>
    <cellStyle name="Note 2 5 6 2 2 3" xfId="8174" xr:uid="{00000000-0005-0000-0000-0000A57A0000}"/>
    <cellStyle name="Note 2 5 6 2 2 3 2" xfId="15149" xr:uid="{00000000-0005-0000-0000-0000A67A0000}"/>
    <cellStyle name="Note 2 5 6 2 2 3 2 2" xfId="29131" xr:uid="{00000000-0005-0000-0000-0000A77A0000}"/>
    <cellStyle name="Note 2 5 6 2 2 3 2 3" xfId="29130" xr:uid="{00000000-0005-0000-0000-0000A87A0000}"/>
    <cellStyle name="Note 2 5 6 2 2 3 2 4" xfId="54654" xr:uid="{00000000-0005-0000-0000-0000A97A0000}"/>
    <cellStyle name="Note 2 5 6 2 2 3 3" xfId="29132" xr:uid="{00000000-0005-0000-0000-0000AA7A0000}"/>
    <cellStyle name="Note 2 5 6 2 2 3 4" xfId="29129" xr:uid="{00000000-0005-0000-0000-0000AB7A0000}"/>
    <cellStyle name="Note 2 5 6 2 2 3 5" xfId="47686" xr:uid="{00000000-0005-0000-0000-0000AC7A0000}"/>
    <cellStyle name="Note 2 5 6 2 2 3 6" xfId="60250" xr:uid="{00000000-0005-0000-0000-0000AD7A0000}"/>
    <cellStyle name="Note 2 5 6 2 2 4" xfId="10794" xr:uid="{00000000-0005-0000-0000-0000AE7A0000}"/>
    <cellStyle name="Note 2 5 6 2 2 4 2" xfId="29134" xr:uid="{00000000-0005-0000-0000-0000AF7A0000}"/>
    <cellStyle name="Note 2 5 6 2 2 4 3" xfId="29133" xr:uid="{00000000-0005-0000-0000-0000B07A0000}"/>
    <cellStyle name="Note 2 5 6 2 2 4 4" xfId="50299" xr:uid="{00000000-0005-0000-0000-0000B17A0000}"/>
    <cellStyle name="Note 2 5 6 2 2 5" xfId="29124" xr:uid="{00000000-0005-0000-0000-0000B27A0000}"/>
    <cellStyle name="Note 2 5 6 2 2 6" xfId="18808" xr:uid="{00000000-0005-0000-0000-0000B37A0000}"/>
    <cellStyle name="Note 2 5 6 2 3" xfId="4684" xr:uid="{00000000-0005-0000-0000-0000B47A0000}"/>
    <cellStyle name="Note 2 5 6 2 3 2" xfId="7300" xr:uid="{00000000-0005-0000-0000-0000B57A0000}"/>
    <cellStyle name="Note 2 5 6 2 3 2 2" xfId="14278" xr:uid="{00000000-0005-0000-0000-0000B67A0000}"/>
    <cellStyle name="Note 2 5 6 2 3 2 2 2" xfId="29138" xr:uid="{00000000-0005-0000-0000-0000B77A0000}"/>
    <cellStyle name="Note 2 5 6 2 3 2 2 3" xfId="29137" xr:uid="{00000000-0005-0000-0000-0000B87A0000}"/>
    <cellStyle name="Note 2 5 6 2 3 2 2 4" xfId="53783" xr:uid="{00000000-0005-0000-0000-0000B97A0000}"/>
    <cellStyle name="Note 2 5 6 2 3 2 3" xfId="29139" xr:uid="{00000000-0005-0000-0000-0000BA7A0000}"/>
    <cellStyle name="Note 2 5 6 2 3 2 4" xfId="29136" xr:uid="{00000000-0005-0000-0000-0000BB7A0000}"/>
    <cellStyle name="Note 2 5 6 2 3 2 5" xfId="46815" xr:uid="{00000000-0005-0000-0000-0000BC7A0000}"/>
    <cellStyle name="Note 2 5 6 2 3 2 6" xfId="59379" xr:uid="{00000000-0005-0000-0000-0000BD7A0000}"/>
    <cellStyle name="Note 2 5 6 2 3 3" xfId="9051" xr:uid="{00000000-0005-0000-0000-0000BE7A0000}"/>
    <cellStyle name="Note 2 5 6 2 3 3 2" xfId="16020" xr:uid="{00000000-0005-0000-0000-0000BF7A0000}"/>
    <cellStyle name="Note 2 5 6 2 3 3 2 2" xfId="29142" xr:uid="{00000000-0005-0000-0000-0000C07A0000}"/>
    <cellStyle name="Note 2 5 6 2 3 3 2 3" xfId="29141" xr:uid="{00000000-0005-0000-0000-0000C17A0000}"/>
    <cellStyle name="Note 2 5 6 2 3 3 2 4" xfId="55525" xr:uid="{00000000-0005-0000-0000-0000C27A0000}"/>
    <cellStyle name="Note 2 5 6 2 3 3 3" xfId="29143" xr:uid="{00000000-0005-0000-0000-0000C37A0000}"/>
    <cellStyle name="Note 2 5 6 2 3 3 4" xfId="29140" xr:uid="{00000000-0005-0000-0000-0000C47A0000}"/>
    <cellStyle name="Note 2 5 6 2 3 3 5" xfId="48557" xr:uid="{00000000-0005-0000-0000-0000C57A0000}"/>
    <cellStyle name="Note 2 5 6 2 3 3 6" xfId="61121" xr:uid="{00000000-0005-0000-0000-0000C67A0000}"/>
    <cellStyle name="Note 2 5 6 2 3 4" xfId="11665" xr:uid="{00000000-0005-0000-0000-0000C77A0000}"/>
    <cellStyle name="Note 2 5 6 2 3 4 2" xfId="29145" xr:uid="{00000000-0005-0000-0000-0000C87A0000}"/>
    <cellStyle name="Note 2 5 6 2 3 4 3" xfId="29144" xr:uid="{00000000-0005-0000-0000-0000C97A0000}"/>
    <cellStyle name="Note 2 5 6 2 3 4 4" xfId="51170" xr:uid="{00000000-0005-0000-0000-0000CA7A0000}"/>
    <cellStyle name="Note 2 5 6 2 3 5" xfId="29146" xr:uid="{00000000-0005-0000-0000-0000CB7A0000}"/>
    <cellStyle name="Note 2 5 6 2 3 6" xfId="29135" xr:uid="{00000000-0005-0000-0000-0000CC7A0000}"/>
    <cellStyle name="Note 2 5 6 2 3 7" xfId="44202" xr:uid="{00000000-0005-0000-0000-0000CD7A0000}"/>
    <cellStyle name="Note 2 5 6 2 3 8" xfId="56766" xr:uid="{00000000-0005-0000-0000-0000CE7A0000}"/>
    <cellStyle name="Note 2 5 6 2 4" xfId="5557" xr:uid="{00000000-0005-0000-0000-0000CF7A0000}"/>
    <cellStyle name="Note 2 5 6 2 4 2" xfId="12536" xr:uid="{00000000-0005-0000-0000-0000D07A0000}"/>
    <cellStyle name="Note 2 5 6 2 4 2 2" xfId="29149" xr:uid="{00000000-0005-0000-0000-0000D17A0000}"/>
    <cellStyle name="Note 2 5 6 2 4 2 3" xfId="29148" xr:uid="{00000000-0005-0000-0000-0000D27A0000}"/>
    <cellStyle name="Note 2 5 6 2 4 2 4" xfId="52041" xr:uid="{00000000-0005-0000-0000-0000D37A0000}"/>
    <cellStyle name="Note 2 5 6 2 4 3" xfId="29150" xr:uid="{00000000-0005-0000-0000-0000D47A0000}"/>
    <cellStyle name="Note 2 5 6 2 4 4" xfId="29147" xr:uid="{00000000-0005-0000-0000-0000D57A0000}"/>
    <cellStyle name="Note 2 5 6 2 4 5" xfId="45073" xr:uid="{00000000-0005-0000-0000-0000D67A0000}"/>
    <cellStyle name="Note 2 5 6 2 4 6" xfId="57637" xr:uid="{00000000-0005-0000-0000-0000D77A0000}"/>
    <cellStyle name="Note 2 5 6 2 5" xfId="9922" xr:uid="{00000000-0005-0000-0000-0000D87A0000}"/>
    <cellStyle name="Note 2 5 6 2 5 2" xfId="29152" xr:uid="{00000000-0005-0000-0000-0000D97A0000}"/>
    <cellStyle name="Note 2 5 6 2 5 3" xfId="29151" xr:uid="{00000000-0005-0000-0000-0000DA7A0000}"/>
    <cellStyle name="Note 2 5 6 2 5 4" xfId="49428" xr:uid="{00000000-0005-0000-0000-0000DB7A0000}"/>
    <cellStyle name="Note 2 5 6 2 6" xfId="29123" xr:uid="{00000000-0005-0000-0000-0000DC7A0000}"/>
    <cellStyle name="Note 2 5 6 2 7" xfId="17078" xr:uid="{00000000-0005-0000-0000-0000DD7A0000}"/>
    <cellStyle name="Note 2 5 6 3" xfId="3806" xr:uid="{00000000-0005-0000-0000-0000DE7A0000}"/>
    <cellStyle name="Note 2 5 6 3 2" xfId="6428" xr:uid="{00000000-0005-0000-0000-0000DF7A0000}"/>
    <cellStyle name="Note 2 5 6 3 2 2" xfId="13406" xr:uid="{00000000-0005-0000-0000-0000E07A0000}"/>
    <cellStyle name="Note 2 5 6 3 2 2 2" xfId="29156" xr:uid="{00000000-0005-0000-0000-0000E17A0000}"/>
    <cellStyle name="Note 2 5 6 3 2 2 3" xfId="29155" xr:uid="{00000000-0005-0000-0000-0000E27A0000}"/>
    <cellStyle name="Note 2 5 6 3 2 2 4" xfId="52911" xr:uid="{00000000-0005-0000-0000-0000E37A0000}"/>
    <cellStyle name="Note 2 5 6 3 2 3" xfId="29157" xr:uid="{00000000-0005-0000-0000-0000E47A0000}"/>
    <cellStyle name="Note 2 5 6 3 2 4" xfId="29154" xr:uid="{00000000-0005-0000-0000-0000E57A0000}"/>
    <cellStyle name="Note 2 5 6 3 2 5" xfId="45943" xr:uid="{00000000-0005-0000-0000-0000E67A0000}"/>
    <cellStyle name="Note 2 5 6 3 2 6" xfId="58507" xr:uid="{00000000-0005-0000-0000-0000E77A0000}"/>
    <cellStyle name="Note 2 5 6 3 3" xfId="8173" xr:uid="{00000000-0005-0000-0000-0000E87A0000}"/>
    <cellStyle name="Note 2 5 6 3 3 2" xfId="15148" xr:uid="{00000000-0005-0000-0000-0000E97A0000}"/>
    <cellStyle name="Note 2 5 6 3 3 2 2" xfId="29160" xr:uid="{00000000-0005-0000-0000-0000EA7A0000}"/>
    <cellStyle name="Note 2 5 6 3 3 2 3" xfId="29159" xr:uid="{00000000-0005-0000-0000-0000EB7A0000}"/>
    <cellStyle name="Note 2 5 6 3 3 2 4" xfId="54653" xr:uid="{00000000-0005-0000-0000-0000EC7A0000}"/>
    <cellStyle name="Note 2 5 6 3 3 3" xfId="29161" xr:uid="{00000000-0005-0000-0000-0000ED7A0000}"/>
    <cellStyle name="Note 2 5 6 3 3 4" xfId="29158" xr:uid="{00000000-0005-0000-0000-0000EE7A0000}"/>
    <cellStyle name="Note 2 5 6 3 3 5" xfId="47685" xr:uid="{00000000-0005-0000-0000-0000EF7A0000}"/>
    <cellStyle name="Note 2 5 6 3 3 6" xfId="60249" xr:uid="{00000000-0005-0000-0000-0000F07A0000}"/>
    <cellStyle name="Note 2 5 6 3 4" xfId="10793" xr:uid="{00000000-0005-0000-0000-0000F17A0000}"/>
    <cellStyle name="Note 2 5 6 3 4 2" xfId="29163" xr:uid="{00000000-0005-0000-0000-0000F27A0000}"/>
    <cellStyle name="Note 2 5 6 3 4 3" xfId="29162" xr:uid="{00000000-0005-0000-0000-0000F37A0000}"/>
    <cellStyle name="Note 2 5 6 3 4 4" xfId="50298" xr:uid="{00000000-0005-0000-0000-0000F47A0000}"/>
    <cellStyle name="Note 2 5 6 3 5" xfId="29153" xr:uid="{00000000-0005-0000-0000-0000F57A0000}"/>
    <cellStyle name="Note 2 5 6 3 6" xfId="18805" xr:uid="{00000000-0005-0000-0000-0000F67A0000}"/>
    <cellStyle name="Note 2 5 6 4" xfId="4683" xr:uid="{00000000-0005-0000-0000-0000F77A0000}"/>
    <cellStyle name="Note 2 5 6 4 2" xfId="7299" xr:uid="{00000000-0005-0000-0000-0000F87A0000}"/>
    <cellStyle name="Note 2 5 6 4 2 2" xfId="14277" xr:uid="{00000000-0005-0000-0000-0000F97A0000}"/>
    <cellStyle name="Note 2 5 6 4 2 2 2" xfId="29167" xr:uid="{00000000-0005-0000-0000-0000FA7A0000}"/>
    <cellStyle name="Note 2 5 6 4 2 2 3" xfId="29166" xr:uid="{00000000-0005-0000-0000-0000FB7A0000}"/>
    <cellStyle name="Note 2 5 6 4 2 2 4" xfId="53782" xr:uid="{00000000-0005-0000-0000-0000FC7A0000}"/>
    <cellStyle name="Note 2 5 6 4 2 3" xfId="29168" xr:uid="{00000000-0005-0000-0000-0000FD7A0000}"/>
    <cellStyle name="Note 2 5 6 4 2 4" xfId="29165" xr:uid="{00000000-0005-0000-0000-0000FE7A0000}"/>
    <cellStyle name="Note 2 5 6 4 2 5" xfId="46814" xr:uid="{00000000-0005-0000-0000-0000FF7A0000}"/>
    <cellStyle name="Note 2 5 6 4 2 6" xfId="59378" xr:uid="{00000000-0005-0000-0000-0000007B0000}"/>
    <cellStyle name="Note 2 5 6 4 3" xfId="9050" xr:uid="{00000000-0005-0000-0000-0000017B0000}"/>
    <cellStyle name="Note 2 5 6 4 3 2" xfId="16019" xr:uid="{00000000-0005-0000-0000-0000027B0000}"/>
    <cellStyle name="Note 2 5 6 4 3 2 2" xfId="29171" xr:uid="{00000000-0005-0000-0000-0000037B0000}"/>
    <cellStyle name="Note 2 5 6 4 3 2 3" xfId="29170" xr:uid="{00000000-0005-0000-0000-0000047B0000}"/>
    <cellStyle name="Note 2 5 6 4 3 2 4" xfId="55524" xr:uid="{00000000-0005-0000-0000-0000057B0000}"/>
    <cellStyle name="Note 2 5 6 4 3 3" xfId="29172" xr:uid="{00000000-0005-0000-0000-0000067B0000}"/>
    <cellStyle name="Note 2 5 6 4 3 4" xfId="29169" xr:uid="{00000000-0005-0000-0000-0000077B0000}"/>
    <cellStyle name="Note 2 5 6 4 3 5" xfId="48556" xr:uid="{00000000-0005-0000-0000-0000087B0000}"/>
    <cellStyle name="Note 2 5 6 4 3 6" xfId="61120" xr:uid="{00000000-0005-0000-0000-0000097B0000}"/>
    <cellStyle name="Note 2 5 6 4 4" xfId="11664" xr:uid="{00000000-0005-0000-0000-00000A7B0000}"/>
    <cellStyle name="Note 2 5 6 4 4 2" xfId="29174" xr:uid="{00000000-0005-0000-0000-00000B7B0000}"/>
    <cellStyle name="Note 2 5 6 4 4 3" xfId="29173" xr:uid="{00000000-0005-0000-0000-00000C7B0000}"/>
    <cellStyle name="Note 2 5 6 4 4 4" xfId="51169" xr:uid="{00000000-0005-0000-0000-00000D7B0000}"/>
    <cellStyle name="Note 2 5 6 4 5" xfId="29175" xr:uid="{00000000-0005-0000-0000-00000E7B0000}"/>
    <cellStyle name="Note 2 5 6 4 6" xfId="29164" xr:uid="{00000000-0005-0000-0000-00000F7B0000}"/>
    <cellStyle name="Note 2 5 6 4 7" xfId="44201" xr:uid="{00000000-0005-0000-0000-0000107B0000}"/>
    <cellStyle name="Note 2 5 6 4 8" xfId="56765" xr:uid="{00000000-0005-0000-0000-0000117B0000}"/>
    <cellStyle name="Note 2 5 6 5" xfId="5556" xr:uid="{00000000-0005-0000-0000-0000127B0000}"/>
    <cellStyle name="Note 2 5 6 5 2" xfId="12535" xr:uid="{00000000-0005-0000-0000-0000137B0000}"/>
    <cellStyle name="Note 2 5 6 5 2 2" xfId="29178" xr:uid="{00000000-0005-0000-0000-0000147B0000}"/>
    <cellStyle name="Note 2 5 6 5 2 3" xfId="29177" xr:uid="{00000000-0005-0000-0000-0000157B0000}"/>
    <cellStyle name="Note 2 5 6 5 2 4" xfId="52040" xr:uid="{00000000-0005-0000-0000-0000167B0000}"/>
    <cellStyle name="Note 2 5 6 5 3" xfId="29179" xr:uid="{00000000-0005-0000-0000-0000177B0000}"/>
    <cellStyle name="Note 2 5 6 5 4" xfId="29176" xr:uid="{00000000-0005-0000-0000-0000187B0000}"/>
    <cellStyle name="Note 2 5 6 5 5" xfId="45072" xr:uid="{00000000-0005-0000-0000-0000197B0000}"/>
    <cellStyle name="Note 2 5 6 5 6" xfId="57636" xr:uid="{00000000-0005-0000-0000-00001A7B0000}"/>
    <cellStyle name="Note 2 5 6 6" xfId="9921" xr:uid="{00000000-0005-0000-0000-00001B7B0000}"/>
    <cellStyle name="Note 2 5 6 6 2" xfId="29181" xr:uid="{00000000-0005-0000-0000-00001C7B0000}"/>
    <cellStyle name="Note 2 5 6 6 3" xfId="29180" xr:uid="{00000000-0005-0000-0000-00001D7B0000}"/>
    <cellStyle name="Note 2 5 6 6 4" xfId="49427" xr:uid="{00000000-0005-0000-0000-00001E7B0000}"/>
    <cellStyle name="Note 2 5 6 7" xfId="29122" xr:uid="{00000000-0005-0000-0000-00001F7B0000}"/>
    <cellStyle name="Note 2 5 6 8" xfId="17076" xr:uid="{00000000-0005-0000-0000-0000207B0000}"/>
    <cellStyle name="Note 2 5 7" xfId="2710" xr:uid="{00000000-0005-0000-0000-0000217B0000}"/>
    <cellStyle name="Note 2 5 7 2" xfId="3808" xr:uid="{00000000-0005-0000-0000-0000227B0000}"/>
    <cellStyle name="Note 2 5 7 2 2" xfId="6430" xr:uid="{00000000-0005-0000-0000-0000237B0000}"/>
    <cellStyle name="Note 2 5 7 2 2 2" xfId="13408" xr:uid="{00000000-0005-0000-0000-0000247B0000}"/>
    <cellStyle name="Note 2 5 7 2 2 2 2" xfId="29186" xr:uid="{00000000-0005-0000-0000-0000257B0000}"/>
    <cellStyle name="Note 2 5 7 2 2 2 3" xfId="29185" xr:uid="{00000000-0005-0000-0000-0000267B0000}"/>
    <cellStyle name="Note 2 5 7 2 2 2 4" xfId="52913" xr:uid="{00000000-0005-0000-0000-0000277B0000}"/>
    <cellStyle name="Note 2 5 7 2 2 3" xfId="29187" xr:uid="{00000000-0005-0000-0000-0000287B0000}"/>
    <cellStyle name="Note 2 5 7 2 2 4" xfId="29184" xr:uid="{00000000-0005-0000-0000-0000297B0000}"/>
    <cellStyle name="Note 2 5 7 2 2 5" xfId="45945" xr:uid="{00000000-0005-0000-0000-00002A7B0000}"/>
    <cellStyle name="Note 2 5 7 2 2 6" xfId="58509" xr:uid="{00000000-0005-0000-0000-00002B7B0000}"/>
    <cellStyle name="Note 2 5 7 2 3" xfId="8175" xr:uid="{00000000-0005-0000-0000-00002C7B0000}"/>
    <cellStyle name="Note 2 5 7 2 3 2" xfId="15150" xr:uid="{00000000-0005-0000-0000-00002D7B0000}"/>
    <cellStyle name="Note 2 5 7 2 3 2 2" xfId="29190" xr:uid="{00000000-0005-0000-0000-00002E7B0000}"/>
    <cellStyle name="Note 2 5 7 2 3 2 3" xfId="29189" xr:uid="{00000000-0005-0000-0000-00002F7B0000}"/>
    <cellStyle name="Note 2 5 7 2 3 2 4" xfId="54655" xr:uid="{00000000-0005-0000-0000-0000307B0000}"/>
    <cellStyle name="Note 2 5 7 2 3 3" xfId="29191" xr:uid="{00000000-0005-0000-0000-0000317B0000}"/>
    <cellStyle name="Note 2 5 7 2 3 4" xfId="29188" xr:uid="{00000000-0005-0000-0000-0000327B0000}"/>
    <cellStyle name="Note 2 5 7 2 3 5" xfId="47687" xr:uid="{00000000-0005-0000-0000-0000337B0000}"/>
    <cellStyle name="Note 2 5 7 2 3 6" xfId="60251" xr:uid="{00000000-0005-0000-0000-0000347B0000}"/>
    <cellStyle name="Note 2 5 7 2 4" xfId="10795" xr:uid="{00000000-0005-0000-0000-0000357B0000}"/>
    <cellStyle name="Note 2 5 7 2 4 2" xfId="29193" xr:uid="{00000000-0005-0000-0000-0000367B0000}"/>
    <cellStyle name="Note 2 5 7 2 4 3" xfId="29192" xr:uid="{00000000-0005-0000-0000-0000377B0000}"/>
    <cellStyle name="Note 2 5 7 2 4 4" xfId="50300" xr:uid="{00000000-0005-0000-0000-0000387B0000}"/>
    <cellStyle name="Note 2 5 7 2 5" xfId="29183" xr:uid="{00000000-0005-0000-0000-0000397B0000}"/>
    <cellStyle name="Note 2 5 7 2 6" xfId="19120" xr:uid="{00000000-0005-0000-0000-00003A7B0000}"/>
    <cellStyle name="Note 2 5 7 3" xfId="4685" xr:uid="{00000000-0005-0000-0000-00003B7B0000}"/>
    <cellStyle name="Note 2 5 7 3 2" xfId="7301" xr:uid="{00000000-0005-0000-0000-00003C7B0000}"/>
    <cellStyle name="Note 2 5 7 3 2 2" xfId="14279" xr:uid="{00000000-0005-0000-0000-00003D7B0000}"/>
    <cellStyle name="Note 2 5 7 3 2 2 2" xfId="29197" xr:uid="{00000000-0005-0000-0000-00003E7B0000}"/>
    <cellStyle name="Note 2 5 7 3 2 2 3" xfId="29196" xr:uid="{00000000-0005-0000-0000-00003F7B0000}"/>
    <cellStyle name="Note 2 5 7 3 2 2 4" xfId="53784" xr:uid="{00000000-0005-0000-0000-0000407B0000}"/>
    <cellStyle name="Note 2 5 7 3 2 3" xfId="29198" xr:uid="{00000000-0005-0000-0000-0000417B0000}"/>
    <cellStyle name="Note 2 5 7 3 2 4" xfId="29195" xr:uid="{00000000-0005-0000-0000-0000427B0000}"/>
    <cellStyle name="Note 2 5 7 3 2 5" xfId="46816" xr:uid="{00000000-0005-0000-0000-0000437B0000}"/>
    <cellStyle name="Note 2 5 7 3 2 6" xfId="59380" xr:uid="{00000000-0005-0000-0000-0000447B0000}"/>
    <cellStyle name="Note 2 5 7 3 3" xfId="9052" xr:uid="{00000000-0005-0000-0000-0000457B0000}"/>
    <cellStyle name="Note 2 5 7 3 3 2" xfId="16021" xr:uid="{00000000-0005-0000-0000-0000467B0000}"/>
    <cellStyle name="Note 2 5 7 3 3 2 2" xfId="29201" xr:uid="{00000000-0005-0000-0000-0000477B0000}"/>
    <cellStyle name="Note 2 5 7 3 3 2 3" xfId="29200" xr:uid="{00000000-0005-0000-0000-0000487B0000}"/>
    <cellStyle name="Note 2 5 7 3 3 2 4" xfId="55526" xr:uid="{00000000-0005-0000-0000-0000497B0000}"/>
    <cellStyle name="Note 2 5 7 3 3 3" xfId="29202" xr:uid="{00000000-0005-0000-0000-00004A7B0000}"/>
    <cellStyle name="Note 2 5 7 3 3 4" xfId="29199" xr:uid="{00000000-0005-0000-0000-00004B7B0000}"/>
    <cellStyle name="Note 2 5 7 3 3 5" xfId="48558" xr:uid="{00000000-0005-0000-0000-00004C7B0000}"/>
    <cellStyle name="Note 2 5 7 3 3 6" xfId="61122" xr:uid="{00000000-0005-0000-0000-00004D7B0000}"/>
    <cellStyle name="Note 2 5 7 3 4" xfId="11666" xr:uid="{00000000-0005-0000-0000-00004E7B0000}"/>
    <cellStyle name="Note 2 5 7 3 4 2" xfId="29204" xr:uid="{00000000-0005-0000-0000-00004F7B0000}"/>
    <cellStyle name="Note 2 5 7 3 4 3" xfId="29203" xr:uid="{00000000-0005-0000-0000-0000507B0000}"/>
    <cellStyle name="Note 2 5 7 3 4 4" xfId="51171" xr:uid="{00000000-0005-0000-0000-0000517B0000}"/>
    <cellStyle name="Note 2 5 7 3 5" xfId="29205" xr:uid="{00000000-0005-0000-0000-0000527B0000}"/>
    <cellStyle name="Note 2 5 7 3 6" xfId="29194" xr:uid="{00000000-0005-0000-0000-0000537B0000}"/>
    <cellStyle name="Note 2 5 7 3 7" xfId="44203" xr:uid="{00000000-0005-0000-0000-0000547B0000}"/>
    <cellStyle name="Note 2 5 7 3 8" xfId="56767" xr:uid="{00000000-0005-0000-0000-0000557B0000}"/>
    <cellStyle name="Note 2 5 7 4" xfId="5558" xr:uid="{00000000-0005-0000-0000-0000567B0000}"/>
    <cellStyle name="Note 2 5 7 4 2" xfId="12537" xr:uid="{00000000-0005-0000-0000-0000577B0000}"/>
    <cellStyle name="Note 2 5 7 4 2 2" xfId="29208" xr:uid="{00000000-0005-0000-0000-0000587B0000}"/>
    <cellStyle name="Note 2 5 7 4 2 3" xfId="29207" xr:uid="{00000000-0005-0000-0000-0000597B0000}"/>
    <cellStyle name="Note 2 5 7 4 2 4" xfId="52042" xr:uid="{00000000-0005-0000-0000-00005A7B0000}"/>
    <cellStyle name="Note 2 5 7 4 3" xfId="29209" xr:uid="{00000000-0005-0000-0000-00005B7B0000}"/>
    <cellStyle name="Note 2 5 7 4 4" xfId="29206" xr:uid="{00000000-0005-0000-0000-00005C7B0000}"/>
    <cellStyle name="Note 2 5 7 4 5" xfId="45074" xr:uid="{00000000-0005-0000-0000-00005D7B0000}"/>
    <cellStyle name="Note 2 5 7 4 6" xfId="57638" xr:uid="{00000000-0005-0000-0000-00005E7B0000}"/>
    <cellStyle name="Note 2 5 7 5" xfId="9923" xr:uid="{00000000-0005-0000-0000-00005F7B0000}"/>
    <cellStyle name="Note 2 5 7 5 2" xfId="29211" xr:uid="{00000000-0005-0000-0000-0000607B0000}"/>
    <cellStyle name="Note 2 5 7 5 3" xfId="29210" xr:uid="{00000000-0005-0000-0000-0000617B0000}"/>
    <cellStyle name="Note 2 5 7 5 4" xfId="49429" xr:uid="{00000000-0005-0000-0000-0000627B0000}"/>
    <cellStyle name="Note 2 5 7 6" xfId="29182" xr:uid="{00000000-0005-0000-0000-0000637B0000}"/>
    <cellStyle name="Note 2 5 7 7" xfId="17079" xr:uid="{00000000-0005-0000-0000-0000647B0000}"/>
    <cellStyle name="Note 2 5 8" xfId="2711" xr:uid="{00000000-0005-0000-0000-0000657B0000}"/>
    <cellStyle name="Note 2 5 8 2" xfId="3809" xr:uid="{00000000-0005-0000-0000-0000667B0000}"/>
    <cellStyle name="Note 2 5 8 2 2" xfId="6431" xr:uid="{00000000-0005-0000-0000-0000677B0000}"/>
    <cellStyle name="Note 2 5 8 2 2 2" xfId="13409" xr:uid="{00000000-0005-0000-0000-0000687B0000}"/>
    <cellStyle name="Note 2 5 8 2 2 2 2" xfId="29216" xr:uid="{00000000-0005-0000-0000-0000697B0000}"/>
    <cellStyle name="Note 2 5 8 2 2 2 3" xfId="29215" xr:uid="{00000000-0005-0000-0000-00006A7B0000}"/>
    <cellStyle name="Note 2 5 8 2 2 2 4" xfId="52914" xr:uid="{00000000-0005-0000-0000-00006B7B0000}"/>
    <cellStyle name="Note 2 5 8 2 2 3" xfId="29217" xr:uid="{00000000-0005-0000-0000-00006C7B0000}"/>
    <cellStyle name="Note 2 5 8 2 2 4" xfId="29214" xr:uid="{00000000-0005-0000-0000-00006D7B0000}"/>
    <cellStyle name="Note 2 5 8 2 2 5" xfId="45946" xr:uid="{00000000-0005-0000-0000-00006E7B0000}"/>
    <cellStyle name="Note 2 5 8 2 2 6" xfId="58510" xr:uid="{00000000-0005-0000-0000-00006F7B0000}"/>
    <cellStyle name="Note 2 5 8 2 3" xfId="8176" xr:uid="{00000000-0005-0000-0000-0000707B0000}"/>
    <cellStyle name="Note 2 5 8 2 3 2" xfId="15151" xr:uid="{00000000-0005-0000-0000-0000717B0000}"/>
    <cellStyle name="Note 2 5 8 2 3 2 2" xfId="29220" xr:uid="{00000000-0005-0000-0000-0000727B0000}"/>
    <cellStyle name="Note 2 5 8 2 3 2 3" xfId="29219" xr:uid="{00000000-0005-0000-0000-0000737B0000}"/>
    <cellStyle name="Note 2 5 8 2 3 2 4" xfId="54656" xr:uid="{00000000-0005-0000-0000-0000747B0000}"/>
    <cellStyle name="Note 2 5 8 2 3 3" xfId="29221" xr:uid="{00000000-0005-0000-0000-0000757B0000}"/>
    <cellStyle name="Note 2 5 8 2 3 4" xfId="29218" xr:uid="{00000000-0005-0000-0000-0000767B0000}"/>
    <cellStyle name="Note 2 5 8 2 3 5" xfId="47688" xr:uid="{00000000-0005-0000-0000-0000777B0000}"/>
    <cellStyle name="Note 2 5 8 2 3 6" xfId="60252" xr:uid="{00000000-0005-0000-0000-0000787B0000}"/>
    <cellStyle name="Note 2 5 8 2 4" xfId="10796" xr:uid="{00000000-0005-0000-0000-0000797B0000}"/>
    <cellStyle name="Note 2 5 8 2 4 2" xfId="29223" xr:uid="{00000000-0005-0000-0000-00007A7B0000}"/>
    <cellStyle name="Note 2 5 8 2 4 3" xfId="29222" xr:uid="{00000000-0005-0000-0000-00007B7B0000}"/>
    <cellStyle name="Note 2 5 8 2 4 4" xfId="50301" xr:uid="{00000000-0005-0000-0000-00007C7B0000}"/>
    <cellStyle name="Note 2 5 8 2 5" xfId="29213" xr:uid="{00000000-0005-0000-0000-00007D7B0000}"/>
    <cellStyle name="Note 2 5 8 2 6" xfId="18809" xr:uid="{00000000-0005-0000-0000-00007E7B0000}"/>
    <cellStyle name="Note 2 5 8 3" xfId="4686" xr:uid="{00000000-0005-0000-0000-00007F7B0000}"/>
    <cellStyle name="Note 2 5 8 3 2" xfId="7302" xr:uid="{00000000-0005-0000-0000-0000807B0000}"/>
    <cellStyle name="Note 2 5 8 3 2 2" xfId="14280" xr:uid="{00000000-0005-0000-0000-0000817B0000}"/>
    <cellStyle name="Note 2 5 8 3 2 2 2" xfId="29227" xr:uid="{00000000-0005-0000-0000-0000827B0000}"/>
    <cellStyle name="Note 2 5 8 3 2 2 3" xfId="29226" xr:uid="{00000000-0005-0000-0000-0000837B0000}"/>
    <cellStyle name="Note 2 5 8 3 2 2 4" xfId="53785" xr:uid="{00000000-0005-0000-0000-0000847B0000}"/>
    <cellStyle name="Note 2 5 8 3 2 3" xfId="29228" xr:uid="{00000000-0005-0000-0000-0000857B0000}"/>
    <cellStyle name="Note 2 5 8 3 2 4" xfId="29225" xr:uid="{00000000-0005-0000-0000-0000867B0000}"/>
    <cellStyle name="Note 2 5 8 3 2 5" xfId="46817" xr:uid="{00000000-0005-0000-0000-0000877B0000}"/>
    <cellStyle name="Note 2 5 8 3 2 6" xfId="59381" xr:uid="{00000000-0005-0000-0000-0000887B0000}"/>
    <cellStyle name="Note 2 5 8 3 3" xfId="9053" xr:uid="{00000000-0005-0000-0000-0000897B0000}"/>
    <cellStyle name="Note 2 5 8 3 3 2" xfId="16022" xr:uid="{00000000-0005-0000-0000-00008A7B0000}"/>
    <cellStyle name="Note 2 5 8 3 3 2 2" xfId="29231" xr:uid="{00000000-0005-0000-0000-00008B7B0000}"/>
    <cellStyle name="Note 2 5 8 3 3 2 3" xfId="29230" xr:uid="{00000000-0005-0000-0000-00008C7B0000}"/>
    <cellStyle name="Note 2 5 8 3 3 2 4" xfId="55527" xr:uid="{00000000-0005-0000-0000-00008D7B0000}"/>
    <cellStyle name="Note 2 5 8 3 3 3" xfId="29232" xr:uid="{00000000-0005-0000-0000-00008E7B0000}"/>
    <cellStyle name="Note 2 5 8 3 3 4" xfId="29229" xr:uid="{00000000-0005-0000-0000-00008F7B0000}"/>
    <cellStyle name="Note 2 5 8 3 3 5" xfId="48559" xr:uid="{00000000-0005-0000-0000-0000907B0000}"/>
    <cellStyle name="Note 2 5 8 3 3 6" xfId="61123" xr:uid="{00000000-0005-0000-0000-0000917B0000}"/>
    <cellStyle name="Note 2 5 8 3 4" xfId="11667" xr:uid="{00000000-0005-0000-0000-0000927B0000}"/>
    <cellStyle name="Note 2 5 8 3 4 2" xfId="29234" xr:uid="{00000000-0005-0000-0000-0000937B0000}"/>
    <cellStyle name="Note 2 5 8 3 4 3" xfId="29233" xr:uid="{00000000-0005-0000-0000-0000947B0000}"/>
    <cellStyle name="Note 2 5 8 3 4 4" xfId="51172" xr:uid="{00000000-0005-0000-0000-0000957B0000}"/>
    <cellStyle name="Note 2 5 8 3 5" xfId="29235" xr:uid="{00000000-0005-0000-0000-0000967B0000}"/>
    <cellStyle name="Note 2 5 8 3 6" xfId="29224" xr:uid="{00000000-0005-0000-0000-0000977B0000}"/>
    <cellStyle name="Note 2 5 8 3 7" xfId="44204" xr:uid="{00000000-0005-0000-0000-0000987B0000}"/>
    <cellStyle name="Note 2 5 8 3 8" xfId="56768" xr:uid="{00000000-0005-0000-0000-0000997B0000}"/>
    <cellStyle name="Note 2 5 8 4" xfId="5559" xr:uid="{00000000-0005-0000-0000-00009A7B0000}"/>
    <cellStyle name="Note 2 5 8 4 2" xfId="12538" xr:uid="{00000000-0005-0000-0000-00009B7B0000}"/>
    <cellStyle name="Note 2 5 8 4 2 2" xfId="29238" xr:uid="{00000000-0005-0000-0000-00009C7B0000}"/>
    <cellStyle name="Note 2 5 8 4 2 3" xfId="29237" xr:uid="{00000000-0005-0000-0000-00009D7B0000}"/>
    <cellStyle name="Note 2 5 8 4 2 4" xfId="52043" xr:uid="{00000000-0005-0000-0000-00009E7B0000}"/>
    <cellStyle name="Note 2 5 8 4 3" xfId="29239" xr:uid="{00000000-0005-0000-0000-00009F7B0000}"/>
    <cellStyle name="Note 2 5 8 4 4" xfId="29236" xr:uid="{00000000-0005-0000-0000-0000A07B0000}"/>
    <cellStyle name="Note 2 5 8 4 5" xfId="45075" xr:uid="{00000000-0005-0000-0000-0000A17B0000}"/>
    <cellStyle name="Note 2 5 8 4 6" xfId="57639" xr:uid="{00000000-0005-0000-0000-0000A27B0000}"/>
    <cellStyle name="Note 2 5 8 5" xfId="9924" xr:uid="{00000000-0005-0000-0000-0000A37B0000}"/>
    <cellStyle name="Note 2 5 8 5 2" xfId="29241" xr:uid="{00000000-0005-0000-0000-0000A47B0000}"/>
    <cellStyle name="Note 2 5 8 5 3" xfId="29240" xr:uid="{00000000-0005-0000-0000-0000A57B0000}"/>
    <cellStyle name="Note 2 5 8 5 4" xfId="49430" xr:uid="{00000000-0005-0000-0000-0000A67B0000}"/>
    <cellStyle name="Note 2 5 8 6" xfId="29212" xr:uid="{00000000-0005-0000-0000-0000A77B0000}"/>
    <cellStyle name="Note 2 5 8 7" xfId="17080" xr:uid="{00000000-0005-0000-0000-0000A87B0000}"/>
    <cellStyle name="Note 2 5 9" xfId="2712" xr:uid="{00000000-0005-0000-0000-0000A97B0000}"/>
    <cellStyle name="Note 2 5 9 2" xfId="3810" xr:uid="{00000000-0005-0000-0000-0000AA7B0000}"/>
    <cellStyle name="Note 2 5 9 2 2" xfId="6432" xr:uid="{00000000-0005-0000-0000-0000AB7B0000}"/>
    <cellStyle name="Note 2 5 9 2 2 2" xfId="13410" xr:uid="{00000000-0005-0000-0000-0000AC7B0000}"/>
    <cellStyle name="Note 2 5 9 2 2 2 2" xfId="29246" xr:uid="{00000000-0005-0000-0000-0000AD7B0000}"/>
    <cellStyle name="Note 2 5 9 2 2 2 3" xfId="29245" xr:uid="{00000000-0005-0000-0000-0000AE7B0000}"/>
    <cellStyle name="Note 2 5 9 2 2 2 4" xfId="52915" xr:uid="{00000000-0005-0000-0000-0000AF7B0000}"/>
    <cellStyle name="Note 2 5 9 2 2 3" xfId="29247" xr:uid="{00000000-0005-0000-0000-0000B07B0000}"/>
    <cellStyle name="Note 2 5 9 2 2 4" xfId="29244" xr:uid="{00000000-0005-0000-0000-0000B17B0000}"/>
    <cellStyle name="Note 2 5 9 2 2 5" xfId="45947" xr:uid="{00000000-0005-0000-0000-0000B27B0000}"/>
    <cellStyle name="Note 2 5 9 2 2 6" xfId="58511" xr:uid="{00000000-0005-0000-0000-0000B37B0000}"/>
    <cellStyle name="Note 2 5 9 2 3" xfId="8177" xr:uid="{00000000-0005-0000-0000-0000B47B0000}"/>
    <cellStyle name="Note 2 5 9 2 3 2" xfId="15152" xr:uid="{00000000-0005-0000-0000-0000B57B0000}"/>
    <cellStyle name="Note 2 5 9 2 3 2 2" xfId="29250" xr:uid="{00000000-0005-0000-0000-0000B67B0000}"/>
    <cellStyle name="Note 2 5 9 2 3 2 3" xfId="29249" xr:uid="{00000000-0005-0000-0000-0000B77B0000}"/>
    <cellStyle name="Note 2 5 9 2 3 2 4" xfId="54657" xr:uid="{00000000-0005-0000-0000-0000B87B0000}"/>
    <cellStyle name="Note 2 5 9 2 3 3" xfId="29251" xr:uid="{00000000-0005-0000-0000-0000B97B0000}"/>
    <cellStyle name="Note 2 5 9 2 3 4" xfId="29248" xr:uid="{00000000-0005-0000-0000-0000BA7B0000}"/>
    <cellStyle name="Note 2 5 9 2 3 5" xfId="47689" xr:uid="{00000000-0005-0000-0000-0000BB7B0000}"/>
    <cellStyle name="Note 2 5 9 2 3 6" xfId="60253" xr:uid="{00000000-0005-0000-0000-0000BC7B0000}"/>
    <cellStyle name="Note 2 5 9 2 4" xfId="10797" xr:uid="{00000000-0005-0000-0000-0000BD7B0000}"/>
    <cellStyle name="Note 2 5 9 2 4 2" xfId="29253" xr:uid="{00000000-0005-0000-0000-0000BE7B0000}"/>
    <cellStyle name="Note 2 5 9 2 4 3" xfId="29252" xr:uid="{00000000-0005-0000-0000-0000BF7B0000}"/>
    <cellStyle name="Note 2 5 9 2 4 4" xfId="50302" xr:uid="{00000000-0005-0000-0000-0000C07B0000}"/>
    <cellStyle name="Note 2 5 9 2 5" xfId="29243" xr:uid="{00000000-0005-0000-0000-0000C17B0000}"/>
    <cellStyle name="Note 2 5 9 2 6" xfId="18812" xr:uid="{00000000-0005-0000-0000-0000C27B0000}"/>
    <cellStyle name="Note 2 5 9 3" xfId="4687" xr:uid="{00000000-0005-0000-0000-0000C37B0000}"/>
    <cellStyle name="Note 2 5 9 3 2" xfId="7303" xr:uid="{00000000-0005-0000-0000-0000C47B0000}"/>
    <cellStyle name="Note 2 5 9 3 2 2" xfId="14281" xr:uid="{00000000-0005-0000-0000-0000C57B0000}"/>
    <cellStyle name="Note 2 5 9 3 2 2 2" xfId="29257" xr:uid="{00000000-0005-0000-0000-0000C67B0000}"/>
    <cellStyle name="Note 2 5 9 3 2 2 3" xfId="29256" xr:uid="{00000000-0005-0000-0000-0000C77B0000}"/>
    <cellStyle name="Note 2 5 9 3 2 2 4" xfId="53786" xr:uid="{00000000-0005-0000-0000-0000C87B0000}"/>
    <cellStyle name="Note 2 5 9 3 2 3" xfId="29258" xr:uid="{00000000-0005-0000-0000-0000C97B0000}"/>
    <cellStyle name="Note 2 5 9 3 2 4" xfId="29255" xr:uid="{00000000-0005-0000-0000-0000CA7B0000}"/>
    <cellStyle name="Note 2 5 9 3 2 5" xfId="46818" xr:uid="{00000000-0005-0000-0000-0000CB7B0000}"/>
    <cellStyle name="Note 2 5 9 3 2 6" xfId="59382" xr:uid="{00000000-0005-0000-0000-0000CC7B0000}"/>
    <cellStyle name="Note 2 5 9 3 3" xfId="9054" xr:uid="{00000000-0005-0000-0000-0000CD7B0000}"/>
    <cellStyle name="Note 2 5 9 3 3 2" xfId="16023" xr:uid="{00000000-0005-0000-0000-0000CE7B0000}"/>
    <cellStyle name="Note 2 5 9 3 3 2 2" xfId="29261" xr:uid="{00000000-0005-0000-0000-0000CF7B0000}"/>
    <cellStyle name="Note 2 5 9 3 3 2 3" xfId="29260" xr:uid="{00000000-0005-0000-0000-0000D07B0000}"/>
    <cellStyle name="Note 2 5 9 3 3 2 4" xfId="55528" xr:uid="{00000000-0005-0000-0000-0000D17B0000}"/>
    <cellStyle name="Note 2 5 9 3 3 3" xfId="29262" xr:uid="{00000000-0005-0000-0000-0000D27B0000}"/>
    <cellStyle name="Note 2 5 9 3 3 4" xfId="29259" xr:uid="{00000000-0005-0000-0000-0000D37B0000}"/>
    <cellStyle name="Note 2 5 9 3 3 5" xfId="48560" xr:uid="{00000000-0005-0000-0000-0000D47B0000}"/>
    <cellStyle name="Note 2 5 9 3 3 6" xfId="61124" xr:uid="{00000000-0005-0000-0000-0000D57B0000}"/>
    <cellStyle name="Note 2 5 9 3 4" xfId="11668" xr:uid="{00000000-0005-0000-0000-0000D67B0000}"/>
    <cellStyle name="Note 2 5 9 3 4 2" xfId="29264" xr:uid="{00000000-0005-0000-0000-0000D77B0000}"/>
    <cellStyle name="Note 2 5 9 3 4 3" xfId="29263" xr:uid="{00000000-0005-0000-0000-0000D87B0000}"/>
    <cellStyle name="Note 2 5 9 3 4 4" xfId="51173" xr:uid="{00000000-0005-0000-0000-0000D97B0000}"/>
    <cellStyle name="Note 2 5 9 3 5" xfId="29265" xr:uid="{00000000-0005-0000-0000-0000DA7B0000}"/>
    <cellStyle name="Note 2 5 9 3 6" xfId="29254" xr:uid="{00000000-0005-0000-0000-0000DB7B0000}"/>
    <cellStyle name="Note 2 5 9 3 7" xfId="44205" xr:uid="{00000000-0005-0000-0000-0000DC7B0000}"/>
    <cellStyle name="Note 2 5 9 3 8" xfId="56769" xr:uid="{00000000-0005-0000-0000-0000DD7B0000}"/>
    <cellStyle name="Note 2 5 9 4" xfId="5560" xr:uid="{00000000-0005-0000-0000-0000DE7B0000}"/>
    <cellStyle name="Note 2 5 9 4 2" xfId="12539" xr:uid="{00000000-0005-0000-0000-0000DF7B0000}"/>
    <cellStyle name="Note 2 5 9 4 2 2" xfId="29268" xr:uid="{00000000-0005-0000-0000-0000E07B0000}"/>
    <cellStyle name="Note 2 5 9 4 2 3" xfId="29267" xr:uid="{00000000-0005-0000-0000-0000E17B0000}"/>
    <cellStyle name="Note 2 5 9 4 2 4" xfId="52044" xr:uid="{00000000-0005-0000-0000-0000E27B0000}"/>
    <cellStyle name="Note 2 5 9 4 3" xfId="29269" xr:uid="{00000000-0005-0000-0000-0000E37B0000}"/>
    <cellStyle name="Note 2 5 9 4 4" xfId="29266" xr:uid="{00000000-0005-0000-0000-0000E47B0000}"/>
    <cellStyle name="Note 2 5 9 4 5" xfId="45076" xr:uid="{00000000-0005-0000-0000-0000E57B0000}"/>
    <cellStyle name="Note 2 5 9 4 6" xfId="57640" xr:uid="{00000000-0005-0000-0000-0000E67B0000}"/>
    <cellStyle name="Note 2 5 9 5" xfId="9925" xr:uid="{00000000-0005-0000-0000-0000E77B0000}"/>
    <cellStyle name="Note 2 5 9 5 2" xfId="29271" xr:uid="{00000000-0005-0000-0000-0000E87B0000}"/>
    <cellStyle name="Note 2 5 9 5 3" xfId="29270" xr:uid="{00000000-0005-0000-0000-0000E97B0000}"/>
    <cellStyle name="Note 2 5 9 5 4" xfId="49431" xr:uid="{00000000-0005-0000-0000-0000EA7B0000}"/>
    <cellStyle name="Note 2 5 9 6" xfId="29242" xr:uid="{00000000-0005-0000-0000-0000EB7B0000}"/>
    <cellStyle name="Note 2 5 9 7" xfId="17083" xr:uid="{00000000-0005-0000-0000-0000EC7B0000}"/>
    <cellStyle name="Note 2 6" xfId="2713" xr:uid="{00000000-0005-0000-0000-0000ED7B0000}"/>
    <cellStyle name="Note 2 6 10" xfId="2714" xr:uid="{00000000-0005-0000-0000-0000EE7B0000}"/>
    <cellStyle name="Note 2 6 10 2" xfId="3812" xr:uid="{00000000-0005-0000-0000-0000EF7B0000}"/>
    <cellStyle name="Note 2 6 10 2 2" xfId="6434" xr:uid="{00000000-0005-0000-0000-0000F07B0000}"/>
    <cellStyle name="Note 2 6 10 2 2 2" xfId="13412" xr:uid="{00000000-0005-0000-0000-0000F17B0000}"/>
    <cellStyle name="Note 2 6 10 2 2 2 2" xfId="29277" xr:uid="{00000000-0005-0000-0000-0000F27B0000}"/>
    <cellStyle name="Note 2 6 10 2 2 2 3" xfId="29276" xr:uid="{00000000-0005-0000-0000-0000F37B0000}"/>
    <cellStyle name="Note 2 6 10 2 2 2 4" xfId="52917" xr:uid="{00000000-0005-0000-0000-0000F47B0000}"/>
    <cellStyle name="Note 2 6 10 2 2 3" xfId="29278" xr:uid="{00000000-0005-0000-0000-0000F57B0000}"/>
    <cellStyle name="Note 2 6 10 2 2 4" xfId="29275" xr:uid="{00000000-0005-0000-0000-0000F67B0000}"/>
    <cellStyle name="Note 2 6 10 2 2 5" xfId="45949" xr:uid="{00000000-0005-0000-0000-0000F77B0000}"/>
    <cellStyle name="Note 2 6 10 2 2 6" xfId="58513" xr:uid="{00000000-0005-0000-0000-0000F87B0000}"/>
    <cellStyle name="Note 2 6 10 2 3" xfId="8179" xr:uid="{00000000-0005-0000-0000-0000F97B0000}"/>
    <cellStyle name="Note 2 6 10 2 3 2" xfId="15154" xr:uid="{00000000-0005-0000-0000-0000FA7B0000}"/>
    <cellStyle name="Note 2 6 10 2 3 2 2" xfId="29281" xr:uid="{00000000-0005-0000-0000-0000FB7B0000}"/>
    <cellStyle name="Note 2 6 10 2 3 2 3" xfId="29280" xr:uid="{00000000-0005-0000-0000-0000FC7B0000}"/>
    <cellStyle name="Note 2 6 10 2 3 2 4" xfId="54659" xr:uid="{00000000-0005-0000-0000-0000FD7B0000}"/>
    <cellStyle name="Note 2 6 10 2 3 3" xfId="29282" xr:uid="{00000000-0005-0000-0000-0000FE7B0000}"/>
    <cellStyle name="Note 2 6 10 2 3 4" xfId="29279" xr:uid="{00000000-0005-0000-0000-0000FF7B0000}"/>
    <cellStyle name="Note 2 6 10 2 3 5" xfId="47691" xr:uid="{00000000-0005-0000-0000-0000007C0000}"/>
    <cellStyle name="Note 2 6 10 2 3 6" xfId="60255" xr:uid="{00000000-0005-0000-0000-0000017C0000}"/>
    <cellStyle name="Note 2 6 10 2 4" xfId="10799" xr:uid="{00000000-0005-0000-0000-0000027C0000}"/>
    <cellStyle name="Note 2 6 10 2 4 2" xfId="29284" xr:uid="{00000000-0005-0000-0000-0000037C0000}"/>
    <cellStyle name="Note 2 6 10 2 4 3" xfId="29283" xr:uid="{00000000-0005-0000-0000-0000047C0000}"/>
    <cellStyle name="Note 2 6 10 2 4 4" xfId="50304" xr:uid="{00000000-0005-0000-0000-0000057C0000}"/>
    <cellStyle name="Note 2 6 10 2 5" xfId="29274" xr:uid="{00000000-0005-0000-0000-0000067C0000}"/>
    <cellStyle name="Note 2 6 10 2 6" xfId="18815" xr:uid="{00000000-0005-0000-0000-0000077C0000}"/>
    <cellStyle name="Note 2 6 10 3" xfId="4689" xr:uid="{00000000-0005-0000-0000-0000087C0000}"/>
    <cellStyle name="Note 2 6 10 3 2" xfId="7305" xr:uid="{00000000-0005-0000-0000-0000097C0000}"/>
    <cellStyle name="Note 2 6 10 3 2 2" xfId="14283" xr:uid="{00000000-0005-0000-0000-00000A7C0000}"/>
    <cellStyle name="Note 2 6 10 3 2 2 2" xfId="29288" xr:uid="{00000000-0005-0000-0000-00000B7C0000}"/>
    <cellStyle name="Note 2 6 10 3 2 2 3" xfId="29287" xr:uid="{00000000-0005-0000-0000-00000C7C0000}"/>
    <cellStyle name="Note 2 6 10 3 2 2 4" xfId="53788" xr:uid="{00000000-0005-0000-0000-00000D7C0000}"/>
    <cellStyle name="Note 2 6 10 3 2 3" xfId="29289" xr:uid="{00000000-0005-0000-0000-00000E7C0000}"/>
    <cellStyle name="Note 2 6 10 3 2 4" xfId="29286" xr:uid="{00000000-0005-0000-0000-00000F7C0000}"/>
    <cellStyle name="Note 2 6 10 3 2 5" xfId="46820" xr:uid="{00000000-0005-0000-0000-0000107C0000}"/>
    <cellStyle name="Note 2 6 10 3 2 6" xfId="59384" xr:uid="{00000000-0005-0000-0000-0000117C0000}"/>
    <cellStyle name="Note 2 6 10 3 3" xfId="9056" xr:uid="{00000000-0005-0000-0000-0000127C0000}"/>
    <cellStyle name="Note 2 6 10 3 3 2" xfId="16025" xr:uid="{00000000-0005-0000-0000-0000137C0000}"/>
    <cellStyle name="Note 2 6 10 3 3 2 2" xfId="29292" xr:uid="{00000000-0005-0000-0000-0000147C0000}"/>
    <cellStyle name="Note 2 6 10 3 3 2 3" xfId="29291" xr:uid="{00000000-0005-0000-0000-0000157C0000}"/>
    <cellStyle name="Note 2 6 10 3 3 2 4" xfId="55530" xr:uid="{00000000-0005-0000-0000-0000167C0000}"/>
    <cellStyle name="Note 2 6 10 3 3 3" xfId="29293" xr:uid="{00000000-0005-0000-0000-0000177C0000}"/>
    <cellStyle name="Note 2 6 10 3 3 4" xfId="29290" xr:uid="{00000000-0005-0000-0000-0000187C0000}"/>
    <cellStyle name="Note 2 6 10 3 3 5" xfId="48562" xr:uid="{00000000-0005-0000-0000-0000197C0000}"/>
    <cellStyle name="Note 2 6 10 3 3 6" xfId="61126" xr:uid="{00000000-0005-0000-0000-00001A7C0000}"/>
    <cellStyle name="Note 2 6 10 3 4" xfId="11670" xr:uid="{00000000-0005-0000-0000-00001B7C0000}"/>
    <cellStyle name="Note 2 6 10 3 4 2" xfId="29295" xr:uid="{00000000-0005-0000-0000-00001C7C0000}"/>
    <cellStyle name="Note 2 6 10 3 4 3" xfId="29294" xr:uid="{00000000-0005-0000-0000-00001D7C0000}"/>
    <cellStyle name="Note 2 6 10 3 4 4" xfId="51175" xr:uid="{00000000-0005-0000-0000-00001E7C0000}"/>
    <cellStyle name="Note 2 6 10 3 5" xfId="29296" xr:uid="{00000000-0005-0000-0000-00001F7C0000}"/>
    <cellStyle name="Note 2 6 10 3 6" xfId="29285" xr:uid="{00000000-0005-0000-0000-0000207C0000}"/>
    <cellStyle name="Note 2 6 10 3 7" xfId="44207" xr:uid="{00000000-0005-0000-0000-0000217C0000}"/>
    <cellStyle name="Note 2 6 10 3 8" xfId="56771" xr:uid="{00000000-0005-0000-0000-0000227C0000}"/>
    <cellStyle name="Note 2 6 10 4" xfId="5562" xr:uid="{00000000-0005-0000-0000-0000237C0000}"/>
    <cellStyle name="Note 2 6 10 4 2" xfId="12541" xr:uid="{00000000-0005-0000-0000-0000247C0000}"/>
    <cellStyle name="Note 2 6 10 4 2 2" xfId="29299" xr:uid="{00000000-0005-0000-0000-0000257C0000}"/>
    <cellStyle name="Note 2 6 10 4 2 3" xfId="29298" xr:uid="{00000000-0005-0000-0000-0000267C0000}"/>
    <cellStyle name="Note 2 6 10 4 2 4" xfId="52046" xr:uid="{00000000-0005-0000-0000-0000277C0000}"/>
    <cellStyle name="Note 2 6 10 4 3" xfId="29300" xr:uid="{00000000-0005-0000-0000-0000287C0000}"/>
    <cellStyle name="Note 2 6 10 4 4" xfId="29297" xr:uid="{00000000-0005-0000-0000-0000297C0000}"/>
    <cellStyle name="Note 2 6 10 4 5" xfId="45078" xr:uid="{00000000-0005-0000-0000-00002A7C0000}"/>
    <cellStyle name="Note 2 6 10 4 6" xfId="57642" xr:uid="{00000000-0005-0000-0000-00002B7C0000}"/>
    <cellStyle name="Note 2 6 10 5" xfId="9927" xr:uid="{00000000-0005-0000-0000-00002C7C0000}"/>
    <cellStyle name="Note 2 6 10 5 2" xfId="29302" xr:uid="{00000000-0005-0000-0000-00002D7C0000}"/>
    <cellStyle name="Note 2 6 10 5 3" xfId="29301" xr:uid="{00000000-0005-0000-0000-00002E7C0000}"/>
    <cellStyle name="Note 2 6 10 5 4" xfId="49433" xr:uid="{00000000-0005-0000-0000-00002F7C0000}"/>
    <cellStyle name="Note 2 6 10 6" xfId="29273" xr:uid="{00000000-0005-0000-0000-0000307C0000}"/>
    <cellStyle name="Note 2 6 10 7" xfId="17087" xr:uid="{00000000-0005-0000-0000-0000317C0000}"/>
    <cellStyle name="Note 2 6 11" xfId="3811" xr:uid="{00000000-0005-0000-0000-0000327C0000}"/>
    <cellStyle name="Note 2 6 11 2" xfId="6433" xr:uid="{00000000-0005-0000-0000-0000337C0000}"/>
    <cellStyle name="Note 2 6 11 2 2" xfId="13411" xr:uid="{00000000-0005-0000-0000-0000347C0000}"/>
    <cellStyle name="Note 2 6 11 2 2 2" xfId="29306" xr:uid="{00000000-0005-0000-0000-0000357C0000}"/>
    <cellStyle name="Note 2 6 11 2 2 3" xfId="29305" xr:uid="{00000000-0005-0000-0000-0000367C0000}"/>
    <cellStyle name="Note 2 6 11 2 2 4" xfId="52916" xr:uid="{00000000-0005-0000-0000-0000377C0000}"/>
    <cellStyle name="Note 2 6 11 2 3" xfId="29307" xr:uid="{00000000-0005-0000-0000-0000387C0000}"/>
    <cellStyle name="Note 2 6 11 2 4" xfId="29304" xr:uid="{00000000-0005-0000-0000-0000397C0000}"/>
    <cellStyle name="Note 2 6 11 2 5" xfId="45948" xr:uid="{00000000-0005-0000-0000-00003A7C0000}"/>
    <cellStyle name="Note 2 6 11 2 6" xfId="58512" xr:uid="{00000000-0005-0000-0000-00003B7C0000}"/>
    <cellStyle name="Note 2 6 11 3" xfId="8178" xr:uid="{00000000-0005-0000-0000-00003C7C0000}"/>
    <cellStyle name="Note 2 6 11 3 2" xfId="15153" xr:uid="{00000000-0005-0000-0000-00003D7C0000}"/>
    <cellStyle name="Note 2 6 11 3 2 2" xfId="29310" xr:uid="{00000000-0005-0000-0000-00003E7C0000}"/>
    <cellStyle name="Note 2 6 11 3 2 3" xfId="29309" xr:uid="{00000000-0005-0000-0000-00003F7C0000}"/>
    <cellStyle name="Note 2 6 11 3 2 4" xfId="54658" xr:uid="{00000000-0005-0000-0000-0000407C0000}"/>
    <cellStyle name="Note 2 6 11 3 3" xfId="29311" xr:uid="{00000000-0005-0000-0000-0000417C0000}"/>
    <cellStyle name="Note 2 6 11 3 4" xfId="29308" xr:uid="{00000000-0005-0000-0000-0000427C0000}"/>
    <cellStyle name="Note 2 6 11 3 5" xfId="47690" xr:uid="{00000000-0005-0000-0000-0000437C0000}"/>
    <cellStyle name="Note 2 6 11 3 6" xfId="60254" xr:uid="{00000000-0005-0000-0000-0000447C0000}"/>
    <cellStyle name="Note 2 6 11 4" xfId="10798" xr:uid="{00000000-0005-0000-0000-0000457C0000}"/>
    <cellStyle name="Note 2 6 11 4 2" xfId="29313" xr:uid="{00000000-0005-0000-0000-0000467C0000}"/>
    <cellStyle name="Note 2 6 11 4 3" xfId="29312" xr:uid="{00000000-0005-0000-0000-0000477C0000}"/>
    <cellStyle name="Note 2 6 11 4 4" xfId="50303" xr:uid="{00000000-0005-0000-0000-0000487C0000}"/>
    <cellStyle name="Note 2 6 11 5" xfId="29303" xr:uid="{00000000-0005-0000-0000-0000497C0000}"/>
    <cellStyle name="Note 2 6 11 6" xfId="18814" xr:uid="{00000000-0005-0000-0000-00004A7C0000}"/>
    <cellStyle name="Note 2 6 12" xfId="4688" xr:uid="{00000000-0005-0000-0000-00004B7C0000}"/>
    <cellStyle name="Note 2 6 12 2" xfId="7304" xr:uid="{00000000-0005-0000-0000-00004C7C0000}"/>
    <cellStyle name="Note 2 6 12 2 2" xfId="14282" xr:uid="{00000000-0005-0000-0000-00004D7C0000}"/>
    <cellStyle name="Note 2 6 12 2 2 2" xfId="29317" xr:uid="{00000000-0005-0000-0000-00004E7C0000}"/>
    <cellStyle name="Note 2 6 12 2 2 3" xfId="29316" xr:uid="{00000000-0005-0000-0000-00004F7C0000}"/>
    <cellStyle name="Note 2 6 12 2 2 4" xfId="53787" xr:uid="{00000000-0005-0000-0000-0000507C0000}"/>
    <cellStyle name="Note 2 6 12 2 3" xfId="29318" xr:uid="{00000000-0005-0000-0000-0000517C0000}"/>
    <cellStyle name="Note 2 6 12 2 4" xfId="29315" xr:uid="{00000000-0005-0000-0000-0000527C0000}"/>
    <cellStyle name="Note 2 6 12 2 5" xfId="46819" xr:uid="{00000000-0005-0000-0000-0000537C0000}"/>
    <cellStyle name="Note 2 6 12 2 6" xfId="59383" xr:uid="{00000000-0005-0000-0000-0000547C0000}"/>
    <cellStyle name="Note 2 6 12 3" xfId="9055" xr:uid="{00000000-0005-0000-0000-0000557C0000}"/>
    <cellStyle name="Note 2 6 12 3 2" xfId="16024" xr:uid="{00000000-0005-0000-0000-0000567C0000}"/>
    <cellStyle name="Note 2 6 12 3 2 2" xfId="29321" xr:uid="{00000000-0005-0000-0000-0000577C0000}"/>
    <cellStyle name="Note 2 6 12 3 2 3" xfId="29320" xr:uid="{00000000-0005-0000-0000-0000587C0000}"/>
    <cellStyle name="Note 2 6 12 3 2 4" xfId="55529" xr:uid="{00000000-0005-0000-0000-0000597C0000}"/>
    <cellStyle name="Note 2 6 12 3 3" xfId="29322" xr:uid="{00000000-0005-0000-0000-00005A7C0000}"/>
    <cellStyle name="Note 2 6 12 3 4" xfId="29319" xr:uid="{00000000-0005-0000-0000-00005B7C0000}"/>
    <cellStyle name="Note 2 6 12 3 5" xfId="48561" xr:uid="{00000000-0005-0000-0000-00005C7C0000}"/>
    <cellStyle name="Note 2 6 12 3 6" xfId="61125" xr:uid="{00000000-0005-0000-0000-00005D7C0000}"/>
    <cellStyle name="Note 2 6 12 4" xfId="11669" xr:uid="{00000000-0005-0000-0000-00005E7C0000}"/>
    <cellStyle name="Note 2 6 12 4 2" xfId="29324" xr:uid="{00000000-0005-0000-0000-00005F7C0000}"/>
    <cellStyle name="Note 2 6 12 4 3" xfId="29323" xr:uid="{00000000-0005-0000-0000-0000607C0000}"/>
    <cellStyle name="Note 2 6 12 4 4" xfId="51174" xr:uid="{00000000-0005-0000-0000-0000617C0000}"/>
    <cellStyle name="Note 2 6 12 5" xfId="29325" xr:uid="{00000000-0005-0000-0000-0000627C0000}"/>
    <cellStyle name="Note 2 6 12 6" xfId="29314" xr:uid="{00000000-0005-0000-0000-0000637C0000}"/>
    <cellStyle name="Note 2 6 12 7" xfId="44206" xr:uid="{00000000-0005-0000-0000-0000647C0000}"/>
    <cellStyle name="Note 2 6 12 8" xfId="56770" xr:uid="{00000000-0005-0000-0000-0000657C0000}"/>
    <cellStyle name="Note 2 6 13" xfId="5561" xr:uid="{00000000-0005-0000-0000-0000667C0000}"/>
    <cellStyle name="Note 2 6 13 2" xfId="12540" xr:uid="{00000000-0005-0000-0000-0000677C0000}"/>
    <cellStyle name="Note 2 6 13 2 2" xfId="29328" xr:uid="{00000000-0005-0000-0000-0000687C0000}"/>
    <cellStyle name="Note 2 6 13 2 3" xfId="29327" xr:uid="{00000000-0005-0000-0000-0000697C0000}"/>
    <cellStyle name="Note 2 6 13 2 4" xfId="52045" xr:uid="{00000000-0005-0000-0000-00006A7C0000}"/>
    <cellStyle name="Note 2 6 13 3" xfId="29329" xr:uid="{00000000-0005-0000-0000-00006B7C0000}"/>
    <cellStyle name="Note 2 6 13 4" xfId="29326" xr:uid="{00000000-0005-0000-0000-00006C7C0000}"/>
    <cellStyle name="Note 2 6 13 5" xfId="45077" xr:uid="{00000000-0005-0000-0000-00006D7C0000}"/>
    <cellStyle name="Note 2 6 13 6" xfId="57641" xr:uid="{00000000-0005-0000-0000-00006E7C0000}"/>
    <cellStyle name="Note 2 6 14" xfId="9926" xr:uid="{00000000-0005-0000-0000-00006F7C0000}"/>
    <cellStyle name="Note 2 6 14 2" xfId="29331" xr:uid="{00000000-0005-0000-0000-0000707C0000}"/>
    <cellStyle name="Note 2 6 14 3" xfId="29330" xr:uid="{00000000-0005-0000-0000-0000717C0000}"/>
    <cellStyle name="Note 2 6 14 4" xfId="49432" xr:uid="{00000000-0005-0000-0000-0000727C0000}"/>
    <cellStyle name="Note 2 6 15" xfId="29272" xr:uid="{00000000-0005-0000-0000-0000737C0000}"/>
    <cellStyle name="Note 2 6 16" xfId="17084" xr:uid="{00000000-0005-0000-0000-0000747C0000}"/>
    <cellStyle name="Note 2 6 2" xfId="2715" xr:uid="{00000000-0005-0000-0000-0000757C0000}"/>
    <cellStyle name="Note 2 6 2 2" xfId="2716" xr:uid="{00000000-0005-0000-0000-0000767C0000}"/>
    <cellStyle name="Note 2 6 2 2 2" xfId="3814" xr:uid="{00000000-0005-0000-0000-0000777C0000}"/>
    <cellStyle name="Note 2 6 2 2 2 2" xfId="6436" xr:uid="{00000000-0005-0000-0000-0000787C0000}"/>
    <cellStyle name="Note 2 6 2 2 2 2 2" xfId="13414" xr:uid="{00000000-0005-0000-0000-0000797C0000}"/>
    <cellStyle name="Note 2 6 2 2 2 2 2 2" xfId="29337" xr:uid="{00000000-0005-0000-0000-00007A7C0000}"/>
    <cellStyle name="Note 2 6 2 2 2 2 2 3" xfId="29336" xr:uid="{00000000-0005-0000-0000-00007B7C0000}"/>
    <cellStyle name="Note 2 6 2 2 2 2 2 4" xfId="52919" xr:uid="{00000000-0005-0000-0000-00007C7C0000}"/>
    <cellStyle name="Note 2 6 2 2 2 2 3" xfId="29338" xr:uid="{00000000-0005-0000-0000-00007D7C0000}"/>
    <cellStyle name="Note 2 6 2 2 2 2 4" xfId="29335" xr:uid="{00000000-0005-0000-0000-00007E7C0000}"/>
    <cellStyle name="Note 2 6 2 2 2 2 5" xfId="45951" xr:uid="{00000000-0005-0000-0000-00007F7C0000}"/>
    <cellStyle name="Note 2 6 2 2 2 2 6" xfId="58515" xr:uid="{00000000-0005-0000-0000-0000807C0000}"/>
    <cellStyle name="Note 2 6 2 2 2 3" xfId="8181" xr:uid="{00000000-0005-0000-0000-0000817C0000}"/>
    <cellStyle name="Note 2 6 2 2 2 3 2" xfId="15156" xr:uid="{00000000-0005-0000-0000-0000827C0000}"/>
    <cellStyle name="Note 2 6 2 2 2 3 2 2" xfId="29341" xr:uid="{00000000-0005-0000-0000-0000837C0000}"/>
    <cellStyle name="Note 2 6 2 2 2 3 2 3" xfId="29340" xr:uid="{00000000-0005-0000-0000-0000847C0000}"/>
    <cellStyle name="Note 2 6 2 2 2 3 2 4" xfId="54661" xr:uid="{00000000-0005-0000-0000-0000857C0000}"/>
    <cellStyle name="Note 2 6 2 2 2 3 3" xfId="29342" xr:uid="{00000000-0005-0000-0000-0000867C0000}"/>
    <cellStyle name="Note 2 6 2 2 2 3 4" xfId="29339" xr:uid="{00000000-0005-0000-0000-0000877C0000}"/>
    <cellStyle name="Note 2 6 2 2 2 3 5" xfId="47693" xr:uid="{00000000-0005-0000-0000-0000887C0000}"/>
    <cellStyle name="Note 2 6 2 2 2 3 6" xfId="60257" xr:uid="{00000000-0005-0000-0000-0000897C0000}"/>
    <cellStyle name="Note 2 6 2 2 2 4" xfId="10801" xr:uid="{00000000-0005-0000-0000-00008A7C0000}"/>
    <cellStyle name="Note 2 6 2 2 2 4 2" xfId="29344" xr:uid="{00000000-0005-0000-0000-00008B7C0000}"/>
    <cellStyle name="Note 2 6 2 2 2 4 3" xfId="29343" xr:uid="{00000000-0005-0000-0000-00008C7C0000}"/>
    <cellStyle name="Note 2 6 2 2 2 4 4" xfId="50306" xr:uid="{00000000-0005-0000-0000-00008D7C0000}"/>
    <cellStyle name="Note 2 6 2 2 2 5" xfId="29334" xr:uid="{00000000-0005-0000-0000-00008E7C0000}"/>
    <cellStyle name="Note 2 6 2 2 2 6" xfId="18819" xr:uid="{00000000-0005-0000-0000-00008F7C0000}"/>
    <cellStyle name="Note 2 6 2 2 3" xfId="4691" xr:uid="{00000000-0005-0000-0000-0000907C0000}"/>
    <cellStyle name="Note 2 6 2 2 3 2" xfId="7307" xr:uid="{00000000-0005-0000-0000-0000917C0000}"/>
    <cellStyle name="Note 2 6 2 2 3 2 2" xfId="14285" xr:uid="{00000000-0005-0000-0000-0000927C0000}"/>
    <cellStyle name="Note 2 6 2 2 3 2 2 2" xfId="29348" xr:uid="{00000000-0005-0000-0000-0000937C0000}"/>
    <cellStyle name="Note 2 6 2 2 3 2 2 3" xfId="29347" xr:uid="{00000000-0005-0000-0000-0000947C0000}"/>
    <cellStyle name="Note 2 6 2 2 3 2 2 4" xfId="53790" xr:uid="{00000000-0005-0000-0000-0000957C0000}"/>
    <cellStyle name="Note 2 6 2 2 3 2 3" xfId="29349" xr:uid="{00000000-0005-0000-0000-0000967C0000}"/>
    <cellStyle name="Note 2 6 2 2 3 2 4" xfId="29346" xr:uid="{00000000-0005-0000-0000-0000977C0000}"/>
    <cellStyle name="Note 2 6 2 2 3 2 5" xfId="46822" xr:uid="{00000000-0005-0000-0000-0000987C0000}"/>
    <cellStyle name="Note 2 6 2 2 3 2 6" xfId="59386" xr:uid="{00000000-0005-0000-0000-0000997C0000}"/>
    <cellStyle name="Note 2 6 2 2 3 3" xfId="9058" xr:uid="{00000000-0005-0000-0000-00009A7C0000}"/>
    <cellStyle name="Note 2 6 2 2 3 3 2" xfId="16027" xr:uid="{00000000-0005-0000-0000-00009B7C0000}"/>
    <cellStyle name="Note 2 6 2 2 3 3 2 2" xfId="29352" xr:uid="{00000000-0005-0000-0000-00009C7C0000}"/>
    <cellStyle name="Note 2 6 2 2 3 3 2 3" xfId="29351" xr:uid="{00000000-0005-0000-0000-00009D7C0000}"/>
    <cellStyle name="Note 2 6 2 2 3 3 2 4" xfId="55532" xr:uid="{00000000-0005-0000-0000-00009E7C0000}"/>
    <cellStyle name="Note 2 6 2 2 3 3 3" xfId="29353" xr:uid="{00000000-0005-0000-0000-00009F7C0000}"/>
    <cellStyle name="Note 2 6 2 2 3 3 4" xfId="29350" xr:uid="{00000000-0005-0000-0000-0000A07C0000}"/>
    <cellStyle name="Note 2 6 2 2 3 3 5" xfId="48564" xr:uid="{00000000-0005-0000-0000-0000A17C0000}"/>
    <cellStyle name="Note 2 6 2 2 3 3 6" xfId="61128" xr:uid="{00000000-0005-0000-0000-0000A27C0000}"/>
    <cellStyle name="Note 2 6 2 2 3 4" xfId="11672" xr:uid="{00000000-0005-0000-0000-0000A37C0000}"/>
    <cellStyle name="Note 2 6 2 2 3 4 2" xfId="29355" xr:uid="{00000000-0005-0000-0000-0000A47C0000}"/>
    <cellStyle name="Note 2 6 2 2 3 4 3" xfId="29354" xr:uid="{00000000-0005-0000-0000-0000A57C0000}"/>
    <cellStyle name="Note 2 6 2 2 3 4 4" xfId="51177" xr:uid="{00000000-0005-0000-0000-0000A67C0000}"/>
    <cellStyle name="Note 2 6 2 2 3 5" xfId="29356" xr:uid="{00000000-0005-0000-0000-0000A77C0000}"/>
    <cellStyle name="Note 2 6 2 2 3 6" xfId="29345" xr:uid="{00000000-0005-0000-0000-0000A87C0000}"/>
    <cellStyle name="Note 2 6 2 2 3 7" xfId="44209" xr:uid="{00000000-0005-0000-0000-0000A97C0000}"/>
    <cellStyle name="Note 2 6 2 2 3 8" xfId="56773" xr:uid="{00000000-0005-0000-0000-0000AA7C0000}"/>
    <cellStyle name="Note 2 6 2 2 4" xfId="5564" xr:uid="{00000000-0005-0000-0000-0000AB7C0000}"/>
    <cellStyle name="Note 2 6 2 2 4 2" xfId="12543" xr:uid="{00000000-0005-0000-0000-0000AC7C0000}"/>
    <cellStyle name="Note 2 6 2 2 4 2 2" xfId="29359" xr:uid="{00000000-0005-0000-0000-0000AD7C0000}"/>
    <cellStyle name="Note 2 6 2 2 4 2 3" xfId="29358" xr:uid="{00000000-0005-0000-0000-0000AE7C0000}"/>
    <cellStyle name="Note 2 6 2 2 4 2 4" xfId="52048" xr:uid="{00000000-0005-0000-0000-0000AF7C0000}"/>
    <cellStyle name="Note 2 6 2 2 4 3" xfId="29360" xr:uid="{00000000-0005-0000-0000-0000B07C0000}"/>
    <cellStyle name="Note 2 6 2 2 4 4" xfId="29357" xr:uid="{00000000-0005-0000-0000-0000B17C0000}"/>
    <cellStyle name="Note 2 6 2 2 4 5" xfId="45080" xr:uid="{00000000-0005-0000-0000-0000B27C0000}"/>
    <cellStyle name="Note 2 6 2 2 4 6" xfId="57644" xr:uid="{00000000-0005-0000-0000-0000B37C0000}"/>
    <cellStyle name="Note 2 6 2 2 5" xfId="9929" xr:uid="{00000000-0005-0000-0000-0000B47C0000}"/>
    <cellStyle name="Note 2 6 2 2 5 2" xfId="29362" xr:uid="{00000000-0005-0000-0000-0000B57C0000}"/>
    <cellStyle name="Note 2 6 2 2 5 3" xfId="29361" xr:uid="{00000000-0005-0000-0000-0000B67C0000}"/>
    <cellStyle name="Note 2 6 2 2 5 4" xfId="49435" xr:uid="{00000000-0005-0000-0000-0000B77C0000}"/>
    <cellStyle name="Note 2 6 2 2 6" xfId="29333" xr:uid="{00000000-0005-0000-0000-0000B87C0000}"/>
    <cellStyle name="Note 2 6 2 2 7" xfId="17091" xr:uid="{00000000-0005-0000-0000-0000B97C0000}"/>
    <cellStyle name="Note 2 6 2 3" xfId="3813" xr:uid="{00000000-0005-0000-0000-0000BA7C0000}"/>
    <cellStyle name="Note 2 6 2 3 2" xfId="6435" xr:uid="{00000000-0005-0000-0000-0000BB7C0000}"/>
    <cellStyle name="Note 2 6 2 3 2 2" xfId="13413" xr:uid="{00000000-0005-0000-0000-0000BC7C0000}"/>
    <cellStyle name="Note 2 6 2 3 2 2 2" xfId="29366" xr:uid="{00000000-0005-0000-0000-0000BD7C0000}"/>
    <cellStyle name="Note 2 6 2 3 2 2 3" xfId="29365" xr:uid="{00000000-0005-0000-0000-0000BE7C0000}"/>
    <cellStyle name="Note 2 6 2 3 2 2 4" xfId="52918" xr:uid="{00000000-0005-0000-0000-0000BF7C0000}"/>
    <cellStyle name="Note 2 6 2 3 2 3" xfId="29367" xr:uid="{00000000-0005-0000-0000-0000C07C0000}"/>
    <cellStyle name="Note 2 6 2 3 2 4" xfId="29364" xr:uid="{00000000-0005-0000-0000-0000C17C0000}"/>
    <cellStyle name="Note 2 6 2 3 2 5" xfId="45950" xr:uid="{00000000-0005-0000-0000-0000C27C0000}"/>
    <cellStyle name="Note 2 6 2 3 2 6" xfId="58514" xr:uid="{00000000-0005-0000-0000-0000C37C0000}"/>
    <cellStyle name="Note 2 6 2 3 3" xfId="8180" xr:uid="{00000000-0005-0000-0000-0000C47C0000}"/>
    <cellStyle name="Note 2 6 2 3 3 2" xfId="15155" xr:uid="{00000000-0005-0000-0000-0000C57C0000}"/>
    <cellStyle name="Note 2 6 2 3 3 2 2" xfId="29370" xr:uid="{00000000-0005-0000-0000-0000C67C0000}"/>
    <cellStyle name="Note 2 6 2 3 3 2 3" xfId="29369" xr:uid="{00000000-0005-0000-0000-0000C77C0000}"/>
    <cellStyle name="Note 2 6 2 3 3 2 4" xfId="54660" xr:uid="{00000000-0005-0000-0000-0000C87C0000}"/>
    <cellStyle name="Note 2 6 2 3 3 3" xfId="29371" xr:uid="{00000000-0005-0000-0000-0000C97C0000}"/>
    <cellStyle name="Note 2 6 2 3 3 4" xfId="29368" xr:uid="{00000000-0005-0000-0000-0000CA7C0000}"/>
    <cellStyle name="Note 2 6 2 3 3 5" xfId="47692" xr:uid="{00000000-0005-0000-0000-0000CB7C0000}"/>
    <cellStyle name="Note 2 6 2 3 3 6" xfId="60256" xr:uid="{00000000-0005-0000-0000-0000CC7C0000}"/>
    <cellStyle name="Note 2 6 2 3 4" xfId="10800" xr:uid="{00000000-0005-0000-0000-0000CD7C0000}"/>
    <cellStyle name="Note 2 6 2 3 4 2" xfId="29373" xr:uid="{00000000-0005-0000-0000-0000CE7C0000}"/>
    <cellStyle name="Note 2 6 2 3 4 3" xfId="29372" xr:uid="{00000000-0005-0000-0000-0000CF7C0000}"/>
    <cellStyle name="Note 2 6 2 3 4 4" xfId="50305" xr:uid="{00000000-0005-0000-0000-0000D07C0000}"/>
    <cellStyle name="Note 2 6 2 3 5" xfId="29363" xr:uid="{00000000-0005-0000-0000-0000D17C0000}"/>
    <cellStyle name="Note 2 6 2 3 6" xfId="18816" xr:uid="{00000000-0005-0000-0000-0000D27C0000}"/>
    <cellStyle name="Note 2 6 2 4" xfId="4690" xr:uid="{00000000-0005-0000-0000-0000D37C0000}"/>
    <cellStyle name="Note 2 6 2 4 2" xfId="7306" xr:uid="{00000000-0005-0000-0000-0000D47C0000}"/>
    <cellStyle name="Note 2 6 2 4 2 2" xfId="14284" xr:uid="{00000000-0005-0000-0000-0000D57C0000}"/>
    <cellStyle name="Note 2 6 2 4 2 2 2" xfId="29377" xr:uid="{00000000-0005-0000-0000-0000D67C0000}"/>
    <cellStyle name="Note 2 6 2 4 2 2 3" xfId="29376" xr:uid="{00000000-0005-0000-0000-0000D77C0000}"/>
    <cellStyle name="Note 2 6 2 4 2 2 4" xfId="53789" xr:uid="{00000000-0005-0000-0000-0000D87C0000}"/>
    <cellStyle name="Note 2 6 2 4 2 3" xfId="29378" xr:uid="{00000000-0005-0000-0000-0000D97C0000}"/>
    <cellStyle name="Note 2 6 2 4 2 4" xfId="29375" xr:uid="{00000000-0005-0000-0000-0000DA7C0000}"/>
    <cellStyle name="Note 2 6 2 4 2 5" xfId="46821" xr:uid="{00000000-0005-0000-0000-0000DB7C0000}"/>
    <cellStyle name="Note 2 6 2 4 2 6" xfId="59385" xr:uid="{00000000-0005-0000-0000-0000DC7C0000}"/>
    <cellStyle name="Note 2 6 2 4 3" xfId="9057" xr:uid="{00000000-0005-0000-0000-0000DD7C0000}"/>
    <cellStyle name="Note 2 6 2 4 3 2" xfId="16026" xr:uid="{00000000-0005-0000-0000-0000DE7C0000}"/>
    <cellStyle name="Note 2 6 2 4 3 2 2" xfId="29381" xr:uid="{00000000-0005-0000-0000-0000DF7C0000}"/>
    <cellStyle name="Note 2 6 2 4 3 2 3" xfId="29380" xr:uid="{00000000-0005-0000-0000-0000E07C0000}"/>
    <cellStyle name="Note 2 6 2 4 3 2 4" xfId="55531" xr:uid="{00000000-0005-0000-0000-0000E17C0000}"/>
    <cellStyle name="Note 2 6 2 4 3 3" xfId="29382" xr:uid="{00000000-0005-0000-0000-0000E27C0000}"/>
    <cellStyle name="Note 2 6 2 4 3 4" xfId="29379" xr:uid="{00000000-0005-0000-0000-0000E37C0000}"/>
    <cellStyle name="Note 2 6 2 4 3 5" xfId="48563" xr:uid="{00000000-0005-0000-0000-0000E47C0000}"/>
    <cellStyle name="Note 2 6 2 4 3 6" xfId="61127" xr:uid="{00000000-0005-0000-0000-0000E57C0000}"/>
    <cellStyle name="Note 2 6 2 4 4" xfId="11671" xr:uid="{00000000-0005-0000-0000-0000E67C0000}"/>
    <cellStyle name="Note 2 6 2 4 4 2" xfId="29384" xr:uid="{00000000-0005-0000-0000-0000E77C0000}"/>
    <cellStyle name="Note 2 6 2 4 4 3" xfId="29383" xr:uid="{00000000-0005-0000-0000-0000E87C0000}"/>
    <cellStyle name="Note 2 6 2 4 4 4" xfId="51176" xr:uid="{00000000-0005-0000-0000-0000E97C0000}"/>
    <cellStyle name="Note 2 6 2 4 5" xfId="29385" xr:uid="{00000000-0005-0000-0000-0000EA7C0000}"/>
    <cellStyle name="Note 2 6 2 4 6" xfId="29374" xr:uid="{00000000-0005-0000-0000-0000EB7C0000}"/>
    <cellStyle name="Note 2 6 2 4 7" xfId="44208" xr:uid="{00000000-0005-0000-0000-0000EC7C0000}"/>
    <cellStyle name="Note 2 6 2 4 8" xfId="56772" xr:uid="{00000000-0005-0000-0000-0000ED7C0000}"/>
    <cellStyle name="Note 2 6 2 5" xfId="5563" xr:uid="{00000000-0005-0000-0000-0000EE7C0000}"/>
    <cellStyle name="Note 2 6 2 5 2" xfId="12542" xr:uid="{00000000-0005-0000-0000-0000EF7C0000}"/>
    <cellStyle name="Note 2 6 2 5 2 2" xfId="29388" xr:uid="{00000000-0005-0000-0000-0000F07C0000}"/>
    <cellStyle name="Note 2 6 2 5 2 3" xfId="29387" xr:uid="{00000000-0005-0000-0000-0000F17C0000}"/>
    <cellStyle name="Note 2 6 2 5 2 4" xfId="52047" xr:uid="{00000000-0005-0000-0000-0000F27C0000}"/>
    <cellStyle name="Note 2 6 2 5 3" xfId="29389" xr:uid="{00000000-0005-0000-0000-0000F37C0000}"/>
    <cellStyle name="Note 2 6 2 5 4" xfId="29386" xr:uid="{00000000-0005-0000-0000-0000F47C0000}"/>
    <cellStyle name="Note 2 6 2 5 5" xfId="45079" xr:uid="{00000000-0005-0000-0000-0000F57C0000}"/>
    <cellStyle name="Note 2 6 2 5 6" xfId="57643" xr:uid="{00000000-0005-0000-0000-0000F67C0000}"/>
    <cellStyle name="Note 2 6 2 6" xfId="9928" xr:uid="{00000000-0005-0000-0000-0000F77C0000}"/>
    <cellStyle name="Note 2 6 2 6 2" xfId="29391" xr:uid="{00000000-0005-0000-0000-0000F87C0000}"/>
    <cellStyle name="Note 2 6 2 6 3" xfId="29390" xr:uid="{00000000-0005-0000-0000-0000F97C0000}"/>
    <cellStyle name="Note 2 6 2 6 4" xfId="49434" xr:uid="{00000000-0005-0000-0000-0000FA7C0000}"/>
    <cellStyle name="Note 2 6 2 7" xfId="29332" xr:uid="{00000000-0005-0000-0000-0000FB7C0000}"/>
    <cellStyle name="Note 2 6 2 8" xfId="17090" xr:uid="{00000000-0005-0000-0000-0000FC7C0000}"/>
    <cellStyle name="Note 2 6 3" xfId="2717" xr:uid="{00000000-0005-0000-0000-0000FD7C0000}"/>
    <cellStyle name="Note 2 6 3 2" xfId="2718" xr:uid="{00000000-0005-0000-0000-0000FE7C0000}"/>
    <cellStyle name="Note 2 6 3 2 2" xfId="3816" xr:uid="{00000000-0005-0000-0000-0000FF7C0000}"/>
    <cellStyle name="Note 2 6 3 2 2 2" xfId="6438" xr:uid="{00000000-0005-0000-0000-0000007D0000}"/>
    <cellStyle name="Note 2 6 3 2 2 2 2" xfId="13416" xr:uid="{00000000-0005-0000-0000-0000017D0000}"/>
    <cellStyle name="Note 2 6 3 2 2 2 2 2" xfId="29397" xr:uid="{00000000-0005-0000-0000-0000027D0000}"/>
    <cellStyle name="Note 2 6 3 2 2 2 2 3" xfId="29396" xr:uid="{00000000-0005-0000-0000-0000037D0000}"/>
    <cellStyle name="Note 2 6 3 2 2 2 2 4" xfId="52921" xr:uid="{00000000-0005-0000-0000-0000047D0000}"/>
    <cellStyle name="Note 2 6 3 2 2 2 3" xfId="29398" xr:uid="{00000000-0005-0000-0000-0000057D0000}"/>
    <cellStyle name="Note 2 6 3 2 2 2 4" xfId="29395" xr:uid="{00000000-0005-0000-0000-0000067D0000}"/>
    <cellStyle name="Note 2 6 3 2 2 2 5" xfId="45953" xr:uid="{00000000-0005-0000-0000-0000077D0000}"/>
    <cellStyle name="Note 2 6 3 2 2 2 6" xfId="58517" xr:uid="{00000000-0005-0000-0000-0000087D0000}"/>
    <cellStyle name="Note 2 6 3 2 2 3" xfId="8183" xr:uid="{00000000-0005-0000-0000-0000097D0000}"/>
    <cellStyle name="Note 2 6 3 2 2 3 2" xfId="15158" xr:uid="{00000000-0005-0000-0000-00000A7D0000}"/>
    <cellStyle name="Note 2 6 3 2 2 3 2 2" xfId="29401" xr:uid="{00000000-0005-0000-0000-00000B7D0000}"/>
    <cellStyle name="Note 2 6 3 2 2 3 2 3" xfId="29400" xr:uid="{00000000-0005-0000-0000-00000C7D0000}"/>
    <cellStyle name="Note 2 6 3 2 2 3 2 4" xfId="54663" xr:uid="{00000000-0005-0000-0000-00000D7D0000}"/>
    <cellStyle name="Note 2 6 3 2 2 3 3" xfId="29402" xr:uid="{00000000-0005-0000-0000-00000E7D0000}"/>
    <cellStyle name="Note 2 6 3 2 2 3 4" xfId="29399" xr:uid="{00000000-0005-0000-0000-00000F7D0000}"/>
    <cellStyle name="Note 2 6 3 2 2 3 5" xfId="47695" xr:uid="{00000000-0005-0000-0000-0000107D0000}"/>
    <cellStyle name="Note 2 6 3 2 2 3 6" xfId="60259" xr:uid="{00000000-0005-0000-0000-0000117D0000}"/>
    <cellStyle name="Note 2 6 3 2 2 4" xfId="10803" xr:uid="{00000000-0005-0000-0000-0000127D0000}"/>
    <cellStyle name="Note 2 6 3 2 2 4 2" xfId="29404" xr:uid="{00000000-0005-0000-0000-0000137D0000}"/>
    <cellStyle name="Note 2 6 3 2 2 4 3" xfId="29403" xr:uid="{00000000-0005-0000-0000-0000147D0000}"/>
    <cellStyle name="Note 2 6 3 2 2 4 4" xfId="50308" xr:uid="{00000000-0005-0000-0000-0000157D0000}"/>
    <cellStyle name="Note 2 6 3 2 2 5" xfId="29394" xr:uid="{00000000-0005-0000-0000-0000167D0000}"/>
    <cellStyle name="Note 2 6 3 2 2 6" xfId="18823" xr:uid="{00000000-0005-0000-0000-0000177D0000}"/>
    <cellStyle name="Note 2 6 3 2 3" xfId="4693" xr:uid="{00000000-0005-0000-0000-0000187D0000}"/>
    <cellStyle name="Note 2 6 3 2 3 2" xfId="7309" xr:uid="{00000000-0005-0000-0000-0000197D0000}"/>
    <cellStyle name="Note 2 6 3 2 3 2 2" xfId="14287" xr:uid="{00000000-0005-0000-0000-00001A7D0000}"/>
    <cellStyle name="Note 2 6 3 2 3 2 2 2" xfId="29408" xr:uid="{00000000-0005-0000-0000-00001B7D0000}"/>
    <cellStyle name="Note 2 6 3 2 3 2 2 3" xfId="29407" xr:uid="{00000000-0005-0000-0000-00001C7D0000}"/>
    <cellStyle name="Note 2 6 3 2 3 2 2 4" xfId="53792" xr:uid="{00000000-0005-0000-0000-00001D7D0000}"/>
    <cellStyle name="Note 2 6 3 2 3 2 3" xfId="29409" xr:uid="{00000000-0005-0000-0000-00001E7D0000}"/>
    <cellStyle name="Note 2 6 3 2 3 2 4" xfId="29406" xr:uid="{00000000-0005-0000-0000-00001F7D0000}"/>
    <cellStyle name="Note 2 6 3 2 3 2 5" xfId="46824" xr:uid="{00000000-0005-0000-0000-0000207D0000}"/>
    <cellStyle name="Note 2 6 3 2 3 2 6" xfId="59388" xr:uid="{00000000-0005-0000-0000-0000217D0000}"/>
    <cellStyle name="Note 2 6 3 2 3 3" xfId="9060" xr:uid="{00000000-0005-0000-0000-0000227D0000}"/>
    <cellStyle name="Note 2 6 3 2 3 3 2" xfId="16029" xr:uid="{00000000-0005-0000-0000-0000237D0000}"/>
    <cellStyle name="Note 2 6 3 2 3 3 2 2" xfId="29412" xr:uid="{00000000-0005-0000-0000-0000247D0000}"/>
    <cellStyle name="Note 2 6 3 2 3 3 2 3" xfId="29411" xr:uid="{00000000-0005-0000-0000-0000257D0000}"/>
    <cellStyle name="Note 2 6 3 2 3 3 2 4" xfId="55534" xr:uid="{00000000-0005-0000-0000-0000267D0000}"/>
    <cellStyle name="Note 2 6 3 2 3 3 3" xfId="29413" xr:uid="{00000000-0005-0000-0000-0000277D0000}"/>
    <cellStyle name="Note 2 6 3 2 3 3 4" xfId="29410" xr:uid="{00000000-0005-0000-0000-0000287D0000}"/>
    <cellStyle name="Note 2 6 3 2 3 3 5" xfId="48566" xr:uid="{00000000-0005-0000-0000-0000297D0000}"/>
    <cellStyle name="Note 2 6 3 2 3 3 6" xfId="61130" xr:uid="{00000000-0005-0000-0000-00002A7D0000}"/>
    <cellStyle name="Note 2 6 3 2 3 4" xfId="11674" xr:uid="{00000000-0005-0000-0000-00002B7D0000}"/>
    <cellStyle name="Note 2 6 3 2 3 4 2" xfId="29415" xr:uid="{00000000-0005-0000-0000-00002C7D0000}"/>
    <cellStyle name="Note 2 6 3 2 3 4 3" xfId="29414" xr:uid="{00000000-0005-0000-0000-00002D7D0000}"/>
    <cellStyle name="Note 2 6 3 2 3 4 4" xfId="51179" xr:uid="{00000000-0005-0000-0000-00002E7D0000}"/>
    <cellStyle name="Note 2 6 3 2 3 5" xfId="29416" xr:uid="{00000000-0005-0000-0000-00002F7D0000}"/>
    <cellStyle name="Note 2 6 3 2 3 6" xfId="29405" xr:uid="{00000000-0005-0000-0000-0000307D0000}"/>
    <cellStyle name="Note 2 6 3 2 3 7" xfId="44211" xr:uid="{00000000-0005-0000-0000-0000317D0000}"/>
    <cellStyle name="Note 2 6 3 2 3 8" xfId="56775" xr:uid="{00000000-0005-0000-0000-0000327D0000}"/>
    <cellStyle name="Note 2 6 3 2 4" xfId="5566" xr:uid="{00000000-0005-0000-0000-0000337D0000}"/>
    <cellStyle name="Note 2 6 3 2 4 2" xfId="12545" xr:uid="{00000000-0005-0000-0000-0000347D0000}"/>
    <cellStyle name="Note 2 6 3 2 4 2 2" xfId="29419" xr:uid="{00000000-0005-0000-0000-0000357D0000}"/>
    <cellStyle name="Note 2 6 3 2 4 2 3" xfId="29418" xr:uid="{00000000-0005-0000-0000-0000367D0000}"/>
    <cellStyle name="Note 2 6 3 2 4 2 4" xfId="52050" xr:uid="{00000000-0005-0000-0000-0000377D0000}"/>
    <cellStyle name="Note 2 6 3 2 4 3" xfId="29420" xr:uid="{00000000-0005-0000-0000-0000387D0000}"/>
    <cellStyle name="Note 2 6 3 2 4 4" xfId="29417" xr:uid="{00000000-0005-0000-0000-0000397D0000}"/>
    <cellStyle name="Note 2 6 3 2 4 5" xfId="45082" xr:uid="{00000000-0005-0000-0000-00003A7D0000}"/>
    <cellStyle name="Note 2 6 3 2 4 6" xfId="57646" xr:uid="{00000000-0005-0000-0000-00003B7D0000}"/>
    <cellStyle name="Note 2 6 3 2 5" xfId="9931" xr:uid="{00000000-0005-0000-0000-00003C7D0000}"/>
    <cellStyle name="Note 2 6 3 2 5 2" xfId="29422" xr:uid="{00000000-0005-0000-0000-00003D7D0000}"/>
    <cellStyle name="Note 2 6 3 2 5 3" xfId="29421" xr:uid="{00000000-0005-0000-0000-00003E7D0000}"/>
    <cellStyle name="Note 2 6 3 2 5 4" xfId="49437" xr:uid="{00000000-0005-0000-0000-00003F7D0000}"/>
    <cellStyle name="Note 2 6 3 2 6" xfId="29393" xr:uid="{00000000-0005-0000-0000-0000407D0000}"/>
    <cellStyle name="Note 2 6 3 2 7" xfId="17096" xr:uid="{00000000-0005-0000-0000-0000417D0000}"/>
    <cellStyle name="Note 2 6 3 3" xfId="3815" xr:uid="{00000000-0005-0000-0000-0000427D0000}"/>
    <cellStyle name="Note 2 6 3 3 2" xfId="6437" xr:uid="{00000000-0005-0000-0000-0000437D0000}"/>
    <cellStyle name="Note 2 6 3 3 2 2" xfId="13415" xr:uid="{00000000-0005-0000-0000-0000447D0000}"/>
    <cellStyle name="Note 2 6 3 3 2 2 2" xfId="29426" xr:uid="{00000000-0005-0000-0000-0000457D0000}"/>
    <cellStyle name="Note 2 6 3 3 2 2 3" xfId="29425" xr:uid="{00000000-0005-0000-0000-0000467D0000}"/>
    <cellStyle name="Note 2 6 3 3 2 2 4" xfId="52920" xr:uid="{00000000-0005-0000-0000-0000477D0000}"/>
    <cellStyle name="Note 2 6 3 3 2 3" xfId="29427" xr:uid="{00000000-0005-0000-0000-0000487D0000}"/>
    <cellStyle name="Note 2 6 3 3 2 4" xfId="29424" xr:uid="{00000000-0005-0000-0000-0000497D0000}"/>
    <cellStyle name="Note 2 6 3 3 2 5" xfId="45952" xr:uid="{00000000-0005-0000-0000-00004A7D0000}"/>
    <cellStyle name="Note 2 6 3 3 2 6" xfId="58516" xr:uid="{00000000-0005-0000-0000-00004B7D0000}"/>
    <cellStyle name="Note 2 6 3 3 3" xfId="8182" xr:uid="{00000000-0005-0000-0000-00004C7D0000}"/>
    <cellStyle name="Note 2 6 3 3 3 2" xfId="15157" xr:uid="{00000000-0005-0000-0000-00004D7D0000}"/>
    <cellStyle name="Note 2 6 3 3 3 2 2" xfId="29430" xr:uid="{00000000-0005-0000-0000-00004E7D0000}"/>
    <cellStyle name="Note 2 6 3 3 3 2 3" xfId="29429" xr:uid="{00000000-0005-0000-0000-00004F7D0000}"/>
    <cellStyle name="Note 2 6 3 3 3 2 4" xfId="54662" xr:uid="{00000000-0005-0000-0000-0000507D0000}"/>
    <cellStyle name="Note 2 6 3 3 3 3" xfId="29431" xr:uid="{00000000-0005-0000-0000-0000517D0000}"/>
    <cellStyle name="Note 2 6 3 3 3 4" xfId="29428" xr:uid="{00000000-0005-0000-0000-0000527D0000}"/>
    <cellStyle name="Note 2 6 3 3 3 5" xfId="47694" xr:uid="{00000000-0005-0000-0000-0000537D0000}"/>
    <cellStyle name="Note 2 6 3 3 3 6" xfId="60258" xr:uid="{00000000-0005-0000-0000-0000547D0000}"/>
    <cellStyle name="Note 2 6 3 3 4" xfId="10802" xr:uid="{00000000-0005-0000-0000-0000557D0000}"/>
    <cellStyle name="Note 2 6 3 3 4 2" xfId="29433" xr:uid="{00000000-0005-0000-0000-0000567D0000}"/>
    <cellStyle name="Note 2 6 3 3 4 3" xfId="29432" xr:uid="{00000000-0005-0000-0000-0000577D0000}"/>
    <cellStyle name="Note 2 6 3 3 4 4" xfId="50307" xr:uid="{00000000-0005-0000-0000-0000587D0000}"/>
    <cellStyle name="Note 2 6 3 3 5" xfId="29423" xr:uid="{00000000-0005-0000-0000-0000597D0000}"/>
    <cellStyle name="Note 2 6 3 3 6" xfId="18820" xr:uid="{00000000-0005-0000-0000-00005A7D0000}"/>
    <cellStyle name="Note 2 6 3 4" xfId="4692" xr:uid="{00000000-0005-0000-0000-00005B7D0000}"/>
    <cellStyle name="Note 2 6 3 4 2" xfId="7308" xr:uid="{00000000-0005-0000-0000-00005C7D0000}"/>
    <cellStyle name="Note 2 6 3 4 2 2" xfId="14286" xr:uid="{00000000-0005-0000-0000-00005D7D0000}"/>
    <cellStyle name="Note 2 6 3 4 2 2 2" xfId="29437" xr:uid="{00000000-0005-0000-0000-00005E7D0000}"/>
    <cellStyle name="Note 2 6 3 4 2 2 3" xfId="29436" xr:uid="{00000000-0005-0000-0000-00005F7D0000}"/>
    <cellStyle name="Note 2 6 3 4 2 2 4" xfId="53791" xr:uid="{00000000-0005-0000-0000-0000607D0000}"/>
    <cellStyle name="Note 2 6 3 4 2 3" xfId="29438" xr:uid="{00000000-0005-0000-0000-0000617D0000}"/>
    <cellStyle name="Note 2 6 3 4 2 4" xfId="29435" xr:uid="{00000000-0005-0000-0000-0000627D0000}"/>
    <cellStyle name="Note 2 6 3 4 2 5" xfId="46823" xr:uid="{00000000-0005-0000-0000-0000637D0000}"/>
    <cellStyle name="Note 2 6 3 4 2 6" xfId="59387" xr:uid="{00000000-0005-0000-0000-0000647D0000}"/>
    <cellStyle name="Note 2 6 3 4 3" xfId="9059" xr:uid="{00000000-0005-0000-0000-0000657D0000}"/>
    <cellStyle name="Note 2 6 3 4 3 2" xfId="16028" xr:uid="{00000000-0005-0000-0000-0000667D0000}"/>
    <cellStyle name="Note 2 6 3 4 3 2 2" xfId="29441" xr:uid="{00000000-0005-0000-0000-0000677D0000}"/>
    <cellStyle name="Note 2 6 3 4 3 2 3" xfId="29440" xr:uid="{00000000-0005-0000-0000-0000687D0000}"/>
    <cellStyle name="Note 2 6 3 4 3 2 4" xfId="55533" xr:uid="{00000000-0005-0000-0000-0000697D0000}"/>
    <cellStyle name="Note 2 6 3 4 3 3" xfId="29442" xr:uid="{00000000-0005-0000-0000-00006A7D0000}"/>
    <cellStyle name="Note 2 6 3 4 3 4" xfId="29439" xr:uid="{00000000-0005-0000-0000-00006B7D0000}"/>
    <cellStyle name="Note 2 6 3 4 3 5" xfId="48565" xr:uid="{00000000-0005-0000-0000-00006C7D0000}"/>
    <cellStyle name="Note 2 6 3 4 3 6" xfId="61129" xr:uid="{00000000-0005-0000-0000-00006D7D0000}"/>
    <cellStyle name="Note 2 6 3 4 4" xfId="11673" xr:uid="{00000000-0005-0000-0000-00006E7D0000}"/>
    <cellStyle name="Note 2 6 3 4 4 2" xfId="29444" xr:uid="{00000000-0005-0000-0000-00006F7D0000}"/>
    <cellStyle name="Note 2 6 3 4 4 3" xfId="29443" xr:uid="{00000000-0005-0000-0000-0000707D0000}"/>
    <cellStyle name="Note 2 6 3 4 4 4" xfId="51178" xr:uid="{00000000-0005-0000-0000-0000717D0000}"/>
    <cellStyle name="Note 2 6 3 4 5" xfId="29445" xr:uid="{00000000-0005-0000-0000-0000727D0000}"/>
    <cellStyle name="Note 2 6 3 4 6" xfId="29434" xr:uid="{00000000-0005-0000-0000-0000737D0000}"/>
    <cellStyle name="Note 2 6 3 4 7" xfId="44210" xr:uid="{00000000-0005-0000-0000-0000747D0000}"/>
    <cellStyle name="Note 2 6 3 4 8" xfId="56774" xr:uid="{00000000-0005-0000-0000-0000757D0000}"/>
    <cellStyle name="Note 2 6 3 5" xfId="5565" xr:uid="{00000000-0005-0000-0000-0000767D0000}"/>
    <cellStyle name="Note 2 6 3 5 2" xfId="12544" xr:uid="{00000000-0005-0000-0000-0000777D0000}"/>
    <cellStyle name="Note 2 6 3 5 2 2" xfId="29448" xr:uid="{00000000-0005-0000-0000-0000787D0000}"/>
    <cellStyle name="Note 2 6 3 5 2 3" xfId="29447" xr:uid="{00000000-0005-0000-0000-0000797D0000}"/>
    <cellStyle name="Note 2 6 3 5 2 4" xfId="52049" xr:uid="{00000000-0005-0000-0000-00007A7D0000}"/>
    <cellStyle name="Note 2 6 3 5 3" xfId="29449" xr:uid="{00000000-0005-0000-0000-00007B7D0000}"/>
    <cellStyle name="Note 2 6 3 5 4" xfId="29446" xr:uid="{00000000-0005-0000-0000-00007C7D0000}"/>
    <cellStyle name="Note 2 6 3 5 5" xfId="45081" xr:uid="{00000000-0005-0000-0000-00007D7D0000}"/>
    <cellStyle name="Note 2 6 3 5 6" xfId="57645" xr:uid="{00000000-0005-0000-0000-00007E7D0000}"/>
    <cellStyle name="Note 2 6 3 6" xfId="9930" xr:uid="{00000000-0005-0000-0000-00007F7D0000}"/>
    <cellStyle name="Note 2 6 3 6 2" xfId="29451" xr:uid="{00000000-0005-0000-0000-0000807D0000}"/>
    <cellStyle name="Note 2 6 3 6 3" xfId="29450" xr:uid="{00000000-0005-0000-0000-0000817D0000}"/>
    <cellStyle name="Note 2 6 3 6 4" xfId="49436" xr:uid="{00000000-0005-0000-0000-0000827D0000}"/>
    <cellStyle name="Note 2 6 3 7" xfId="29392" xr:uid="{00000000-0005-0000-0000-0000837D0000}"/>
    <cellStyle name="Note 2 6 3 8" xfId="17094" xr:uid="{00000000-0005-0000-0000-0000847D0000}"/>
    <cellStyle name="Note 2 6 4" xfId="2719" xr:uid="{00000000-0005-0000-0000-0000857D0000}"/>
    <cellStyle name="Note 2 6 4 2" xfId="2720" xr:uid="{00000000-0005-0000-0000-0000867D0000}"/>
    <cellStyle name="Note 2 6 4 2 2" xfId="3818" xr:uid="{00000000-0005-0000-0000-0000877D0000}"/>
    <cellStyle name="Note 2 6 4 2 2 2" xfId="6440" xr:uid="{00000000-0005-0000-0000-0000887D0000}"/>
    <cellStyle name="Note 2 6 4 2 2 2 2" xfId="13418" xr:uid="{00000000-0005-0000-0000-0000897D0000}"/>
    <cellStyle name="Note 2 6 4 2 2 2 2 2" xfId="29457" xr:uid="{00000000-0005-0000-0000-00008A7D0000}"/>
    <cellStyle name="Note 2 6 4 2 2 2 2 3" xfId="29456" xr:uid="{00000000-0005-0000-0000-00008B7D0000}"/>
    <cellStyle name="Note 2 6 4 2 2 2 2 4" xfId="52923" xr:uid="{00000000-0005-0000-0000-00008C7D0000}"/>
    <cellStyle name="Note 2 6 4 2 2 2 3" xfId="29458" xr:uid="{00000000-0005-0000-0000-00008D7D0000}"/>
    <cellStyle name="Note 2 6 4 2 2 2 4" xfId="29455" xr:uid="{00000000-0005-0000-0000-00008E7D0000}"/>
    <cellStyle name="Note 2 6 4 2 2 2 5" xfId="45955" xr:uid="{00000000-0005-0000-0000-00008F7D0000}"/>
    <cellStyle name="Note 2 6 4 2 2 2 6" xfId="58519" xr:uid="{00000000-0005-0000-0000-0000907D0000}"/>
    <cellStyle name="Note 2 6 4 2 2 3" xfId="8185" xr:uid="{00000000-0005-0000-0000-0000917D0000}"/>
    <cellStyle name="Note 2 6 4 2 2 3 2" xfId="15160" xr:uid="{00000000-0005-0000-0000-0000927D0000}"/>
    <cellStyle name="Note 2 6 4 2 2 3 2 2" xfId="29461" xr:uid="{00000000-0005-0000-0000-0000937D0000}"/>
    <cellStyle name="Note 2 6 4 2 2 3 2 3" xfId="29460" xr:uid="{00000000-0005-0000-0000-0000947D0000}"/>
    <cellStyle name="Note 2 6 4 2 2 3 2 4" xfId="54665" xr:uid="{00000000-0005-0000-0000-0000957D0000}"/>
    <cellStyle name="Note 2 6 4 2 2 3 3" xfId="29462" xr:uid="{00000000-0005-0000-0000-0000967D0000}"/>
    <cellStyle name="Note 2 6 4 2 2 3 4" xfId="29459" xr:uid="{00000000-0005-0000-0000-0000977D0000}"/>
    <cellStyle name="Note 2 6 4 2 2 3 5" xfId="47697" xr:uid="{00000000-0005-0000-0000-0000987D0000}"/>
    <cellStyle name="Note 2 6 4 2 2 3 6" xfId="60261" xr:uid="{00000000-0005-0000-0000-0000997D0000}"/>
    <cellStyle name="Note 2 6 4 2 2 4" xfId="10805" xr:uid="{00000000-0005-0000-0000-00009A7D0000}"/>
    <cellStyle name="Note 2 6 4 2 2 4 2" xfId="29464" xr:uid="{00000000-0005-0000-0000-00009B7D0000}"/>
    <cellStyle name="Note 2 6 4 2 2 4 3" xfId="29463" xr:uid="{00000000-0005-0000-0000-00009C7D0000}"/>
    <cellStyle name="Note 2 6 4 2 2 4 4" xfId="50310" xr:uid="{00000000-0005-0000-0000-00009D7D0000}"/>
    <cellStyle name="Note 2 6 4 2 2 5" xfId="29454" xr:uid="{00000000-0005-0000-0000-00009E7D0000}"/>
    <cellStyle name="Note 2 6 4 2 2 6" xfId="18827" xr:uid="{00000000-0005-0000-0000-00009F7D0000}"/>
    <cellStyle name="Note 2 6 4 2 3" xfId="4695" xr:uid="{00000000-0005-0000-0000-0000A07D0000}"/>
    <cellStyle name="Note 2 6 4 2 3 2" xfId="7311" xr:uid="{00000000-0005-0000-0000-0000A17D0000}"/>
    <cellStyle name="Note 2 6 4 2 3 2 2" xfId="14289" xr:uid="{00000000-0005-0000-0000-0000A27D0000}"/>
    <cellStyle name="Note 2 6 4 2 3 2 2 2" xfId="29468" xr:uid="{00000000-0005-0000-0000-0000A37D0000}"/>
    <cellStyle name="Note 2 6 4 2 3 2 2 3" xfId="29467" xr:uid="{00000000-0005-0000-0000-0000A47D0000}"/>
    <cellStyle name="Note 2 6 4 2 3 2 2 4" xfId="53794" xr:uid="{00000000-0005-0000-0000-0000A57D0000}"/>
    <cellStyle name="Note 2 6 4 2 3 2 3" xfId="29469" xr:uid="{00000000-0005-0000-0000-0000A67D0000}"/>
    <cellStyle name="Note 2 6 4 2 3 2 4" xfId="29466" xr:uid="{00000000-0005-0000-0000-0000A77D0000}"/>
    <cellStyle name="Note 2 6 4 2 3 2 5" xfId="46826" xr:uid="{00000000-0005-0000-0000-0000A87D0000}"/>
    <cellStyle name="Note 2 6 4 2 3 2 6" xfId="59390" xr:uid="{00000000-0005-0000-0000-0000A97D0000}"/>
    <cellStyle name="Note 2 6 4 2 3 3" xfId="9062" xr:uid="{00000000-0005-0000-0000-0000AA7D0000}"/>
    <cellStyle name="Note 2 6 4 2 3 3 2" xfId="16031" xr:uid="{00000000-0005-0000-0000-0000AB7D0000}"/>
    <cellStyle name="Note 2 6 4 2 3 3 2 2" xfId="29472" xr:uid="{00000000-0005-0000-0000-0000AC7D0000}"/>
    <cellStyle name="Note 2 6 4 2 3 3 2 3" xfId="29471" xr:uid="{00000000-0005-0000-0000-0000AD7D0000}"/>
    <cellStyle name="Note 2 6 4 2 3 3 2 4" xfId="55536" xr:uid="{00000000-0005-0000-0000-0000AE7D0000}"/>
    <cellStyle name="Note 2 6 4 2 3 3 3" xfId="29473" xr:uid="{00000000-0005-0000-0000-0000AF7D0000}"/>
    <cellStyle name="Note 2 6 4 2 3 3 4" xfId="29470" xr:uid="{00000000-0005-0000-0000-0000B07D0000}"/>
    <cellStyle name="Note 2 6 4 2 3 3 5" xfId="48568" xr:uid="{00000000-0005-0000-0000-0000B17D0000}"/>
    <cellStyle name="Note 2 6 4 2 3 3 6" xfId="61132" xr:uid="{00000000-0005-0000-0000-0000B27D0000}"/>
    <cellStyle name="Note 2 6 4 2 3 4" xfId="11676" xr:uid="{00000000-0005-0000-0000-0000B37D0000}"/>
    <cellStyle name="Note 2 6 4 2 3 4 2" xfId="29475" xr:uid="{00000000-0005-0000-0000-0000B47D0000}"/>
    <cellStyle name="Note 2 6 4 2 3 4 3" xfId="29474" xr:uid="{00000000-0005-0000-0000-0000B57D0000}"/>
    <cellStyle name="Note 2 6 4 2 3 4 4" xfId="51181" xr:uid="{00000000-0005-0000-0000-0000B67D0000}"/>
    <cellStyle name="Note 2 6 4 2 3 5" xfId="29476" xr:uid="{00000000-0005-0000-0000-0000B77D0000}"/>
    <cellStyle name="Note 2 6 4 2 3 6" xfId="29465" xr:uid="{00000000-0005-0000-0000-0000B87D0000}"/>
    <cellStyle name="Note 2 6 4 2 3 7" xfId="44213" xr:uid="{00000000-0005-0000-0000-0000B97D0000}"/>
    <cellStyle name="Note 2 6 4 2 3 8" xfId="56777" xr:uid="{00000000-0005-0000-0000-0000BA7D0000}"/>
    <cellStyle name="Note 2 6 4 2 4" xfId="5568" xr:uid="{00000000-0005-0000-0000-0000BB7D0000}"/>
    <cellStyle name="Note 2 6 4 2 4 2" xfId="12547" xr:uid="{00000000-0005-0000-0000-0000BC7D0000}"/>
    <cellStyle name="Note 2 6 4 2 4 2 2" xfId="29479" xr:uid="{00000000-0005-0000-0000-0000BD7D0000}"/>
    <cellStyle name="Note 2 6 4 2 4 2 3" xfId="29478" xr:uid="{00000000-0005-0000-0000-0000BE7D0000}"/>
    <cellStyle name="Note 2 6 4 2 4 2 4" xfId="52052" xr:uid="{00000000-0005-0000-0000-0000BF7D0000}"/>
    <cellStyle name="Note 2 6 4 2 4 3" xfId="29480" xr:uid="{00000000-0005-0000-0000-0000C07D0000}"/>
    <cellStyle name="Note 2 6 4 2 4 4" xfId="29477" xr:uid="{00000000-0005-0000-0000-0000C17D0000}"/>
    <cellStyle name="Note 2 6 4 2 4 5" xfId="45084" xr:uid="{00000000-0005-0000-0000-0000C27D0000}"/>
    <cellStyle name="Note 2 6 4 2 4 6" xfId="57648" xr:uid="{00000000-0005-0000-0000-0000C37D0000}"/>
    <cellStyle name="Note 2 6 4 2 5" xfId="9933" xr:uid="{00000000-0005-0000-0000-0000C47D0000}"/>
    <cellStyle name="Note 2 6 4 2 5 2" xfId="29482" xr:uid="{00000000-0005-0000-0000-0000C57D0000}"/>
    <cellStyle name="Note 2 6 4 2 5 3" xfId="29481" xr:uid="{00000000-0005-0000-0000-0000C67D0000}"/>
    <cellStyle name="Note 2 6 4 2 5 4" xfId="49439" xr:uid="{00000000-0005-0000-0000-0000C77D0000}"/>
    <cellStyle name="Note 2 6 4 2 6" xfId="29453" xr:uid="{00000000-0005-0000-0000-0000C87D0000}"/>
    <cellStyle name="Note 2 6 4 2 7" xfId="17098" xr:uid="{00000000-0005-0000-0000-0000C97D0000}"/>
    <cellStyle name="Note 2 6 4 3" xfId="3817" xr:uid="{00000000-0005-0000-0000-0000CA7D0000}"/>
    <cellStyle name="Note 2 6 4 3 2" xfId="6439" xr:uid="{00000000-0005-0000-0000-0000CB7D0000}"/>
    <cellStyle name="Note 2 6 4 3 2 2" xfId="13417" xr:uid="{00000000-0005-0000-0000-0000CC7D0000}"/>
    <cellStyle name="Note 2 6 4 3 2 2 2" xfId="29486" xr:uid="{00000000-0005-0000-0000-0000CD7D0000}"/>
    <cellStyle name="Note 2 6 4 3 2 2 3" xfId="29485" xr:uid="{00000000-0005-0000-0000-0000CE7D0000}"/>
    <cellStyle name="Note 2 6 4 3 2 2 4" xfId="52922" xr:uid="{00000000-0005-0000-0000-0000CF7D0000}"/>
    <cellStyle name="Note 2 6 4 3 2 3" xfId="29487" xr:uid="{00000000-0005-0000-0000-0000D07D0000}"/>
    <cellStyle name="Note 2 6 4 3 2 4" xfId="29484" xr:uid="{00000000-0005-0000-0000-0000D17D0000}"/>
    <cellStyle name="Note 2 6 4 3 2 5" xfId="45954" xr:uid="{00000000-0005-0000-0000-0000D27D0000}"/>
    <cellStyle name="Note 2 6 4 3 2 6" xfId="58518" xr:uid="{00000000-0005-0000-0000-0000D37D0000}"/>
    <cellStyle name="Note 2 6 4 3 3" xfId="8184" xr:uid="{00000000-0005-0000-0000-0000D47D0000}"/>
    <cellStyle name="Note 2 6 4 3 3 2" xfId="15159" xr:uid="{00000000-0005-0000-0000-0000D57D0000}"/>
    <cellStyle name="Note 2 6 4 3 3 2 2" xfId="29490" xr:uid="{00000000-0005-0000-0000-0000D67D0000}"/>
    <cellStyle name="Note 2 6 4 3 3 2 3" xfId="29489" xr:uid="{00000000-0005-0000-0000-0000D77D0000}"/>
    <cellStyle name="Note 2 6 4 3 3 2 4" xfId="54664" xr:uid="{00000000-0005-0000-0000-0000D87D0000}"/>
    <cellStyle name="Note 2 6 4 3 3 3" xfId="29491" xr:uid="{00000000-0005-0000-0000-0000D97D0000}"/>
    <cellStyle name="Note 2 6 4 3 3 4" xfId="29488" xr:uid="{00000000-0005-0000-0000-0000DA7D0000}"/>
    <cellStyle name="Note 2 6 4 3 3 5" xfId="47696" xr:uid="{00000000-0005-0000-0000-0000DB7D0000}"/>
    <cellStyle name="Note 2 6 4 3 3 6" xfId="60260" xr:uid="{00000000-0005-0000-0000-0000DC7D0000}"/>
    <cellStyle name="Note 2 6 4 3 4" xfId="10804" xr:uid="{00000000-0005-0000-0000-0000DD7D0000}"/>
    <cellStyle name="Note 2 6 4 3 4 2" xfId="29493" xr:uid="{00000000-0005-0000-0000-0000DE7D0000}"/>
    <cellStyle name="Note 2 6 4 3 4 3" xfId="29492" xr:uid="{00000000-0005-0000-0000-0000DF7D0000}"/>
    <cellStyle name="Note 2 6 4 3 4 4" xfId="50309" xr:uid="{00000000-0005-0000-0000-0000E07D0000}"/>
    <cellStyle name="Note 2 6 4 3 5" xfId="29483" xr:uid="{00000000-0005-0000-0000-0000E17D0000}"/>
    <cellStyle name="Note 2 6 4 3 6" xfId="18826" xr:uid="{00000000-0005-0000-0000-0000E27D0000}"/>
    <cellStyle name="Note 2 6 4 4" xfId="4694" xr:uid="{00000000-0005-0000-0000-0000E37D0000}"/>
    <cellStyle name="Note 2 6 4 4 2" xfId="7310" xr:uid="{00000000-0005-0000-0000-0000E47D0000}"/>
    <cellStyle name="Note 2 6 4 4 2 2" xfId="14288" xr:uid="{00000000-0005-0000-0000-0000E57D0000}"/>
    <cellStyle name="Note 2 6 4 4 2 2 2" xfId="29497" xr:uid="{00000000-0005-0000-0000-0000E67D0000}"/>
    <cellStyle name="Note 2 6 4 4 2 2 3" xfId="29496" xr:uid="{00000000-0005-0000-0000-0000E77D0000}"/>
    <cellStyle name="Note 2 6 4 4 2 2 4" xfId="53793" xr:uid="{00000000-0005-0000-0000-0000E87D0000}"/>
    <cellStyle name="Note 2 6 4 4 2 3" xfId="29498" xr:uid="{00000000-0005-0000-0000-0000E97D0000}"/>
    <cellStyle name="Note 2 6 4 4 2 4" xfId="29495" xr:uid="{00000000-0005-0000-0000-0000EA7D0000}"/>
    <cellStyle name="Note 2 6 4 4 2 5" xfId="46825" xr:uid="{00000000-0005-0000-0000-0000EB7D0000}"/>
    <cellStyle name="Note 2 6 4 4 2 6" xfId="59389" xr:uid="{00000000-0005-0000-0000-0000EC7D0000}"/>
    <cellStyle name="Note 2 6 4 4 3" xfId="9061" xr:uid="{00000000-0005-0000-0000-0000ED7D0000}"/>
    <cellStyle name="Note 2 6 4 4 3 2" xfId="16030" xr:uid="{00000000-0005-0000-0000-0000EE7D0000}"/>
    <cellStyle name="Note 2 6 4 4 3 2 2" xfId="29501" xr:uid="{00000000-0005-0000-0000-0000EF7D0000}"/>
    <cellStyle name="Note 2 6 4 4 3 2 3" xfId="29500" xr:uid="{00000000-0005-0000-0000-0000F07D0000}"/>
    <cellStyle name="Note 2 6 4 4 3 2 4" xfId="55535" xr:uid="{00000000-0005-0000-0000-0000F17D0000}"/>
    <cellStyle name="Note 2 6 4 4 3 3" xfId="29502" xr:uid="{00000000-0005-0000-0000-0000F27D0000}"/>
    <cellStyle name="Note 2 6 4 4 3 4" xfId="29499" xr:uid="{00000000-0005-0000-0000-0000F37D0000}"/>
    <cellStyle name="Note 2 6 4 4 3 5" xfId="48567" xr:uid="{00000000-0005-0000-0000-0000F47D0000}"/>
    <cellStyle name="Note 2 6 4 4 3 6" xfId="61131" xr:uid="{00000000-0005-0000-0000-0000F57D0000}"/>
    <cellStyle name="Note 2 6 4 4 4" xfId="11675" xr:uid="{00000000-0005-0000-0000-0000F67D0000}"/>
    <cellStyle name="Note 2 6 4 4 4 2" xfId="29504" xr:uid="{00000000-0005-0000-0000-0000F77D0000}"/>
    <cellStyle name="Note 2 6 4 4 4 3" xfId="29503" xr:uid="{00000000-0005-0000-0000-0000F87D0000}"/>
    <cellStyle name="Note 2 6 4 4 4 4" xfId="51180" xr:uid="{00000000-0005-0000-0000-0000F97D0000}"/>
    <cellStyle name="Note 2 6 4 4 5" xfId="29505" xr:uid="{00000000-0005-0000-0000-0000FA7D0000}"/>
    <cellStyle name="Note 2 6 4 4 6" xfId="29494" xr:uid="{00000000-0005-0000-0000-0000FB7D0000}"/>
    <cellStyle name="Note 2 6 4 4 7" xfId="44212" xr:uid="{00000000-0005-0000-0000-0000FC7D0000}"/>
    <cellStyle name="Note 2 6 4 4 8" xfId="56776" xr:uid="{00000000-0005-0000-0000-0000FD7D0000}"/>
    <cellStyle name="Note 2 6 4 5" xfId="5567" xr:uid="{00000000-0005-0000-0000-0000FE7D0000}"/>
    <cellStyle name="Note 2 6 4 5 2" xfId="12546" xr:uid="{00000000-0005-0000-0000-0000FF7D0000}"/>
    <cellStyle name="Note 2 6 4 5 2 2" xfId="29508" xr:uid="{00000000-0005-0000-0000-0000007E0000}"/>
    <cellStyle name="Note 2 6 4 5 2 3" xfId="29507" xr:uid="{00000000-0005-0000-0000-0000017E0000}"/>
    <cellStyle name="Note 2 6 4 5 2 4" xfId="52051" xr:uid="{00000000-0005-0000-0000-0000027E0000}"/>
    <cellStyle name="Note 2 6 4 5 3" xfId="29509" xr:uid="{00000000-0005-0000-0000-0000037E0000}"/>
    <cellStyle name="Note 2 6 4 5 4" xfId="29506" xr:uid="{00000000-0005-0000-0000-0000047E0000}"/>
    <cellStyle name="Note 2 6 4 5 5" xfId="45083" xr:uid="{00000000-0005-0000-0000-0000057E0000}"/>
    <cellStyle name="Note 2 6 4 5 6" xfId="57647" xr:uid="{00000000-0005-0000-0000-0000067E0000}"/>
    <cellStyle name="Note 2 6 4 6" xfId="9932" xr:uid="{00000000-0005-0000-0000-0000077E0000}"/>
    <cellStyle name="Note 2 6 4 6 2" xfId="29511" xr:uid="{00000000-0005-0000-0000-0000087E0000}"/>
    <cellStyle name="Note 2 6 4 6 3" xfId="29510" xr:uid="{00000000-0005-0000-0000-0000097E0000}"/>
    <cellStyle name="Note 2 6 4 6 4" xfId="49438" xr:uid="{00000000-0005-0000-0000-00000A7E0000}"/>
    <cellStyle name="Note 2 6 4 7" xfId="29452" xr:uid="{00000000-0005-0000-0000-00000B7E0000}"/>
    <cellStyle name="Note 2 6 4 8" xfId="17097" xr:uid="{00000000-0005-0000-0000-00000C7E0000}"/>
    <cellStyle name="Note 2 6 5" xfId="2721" xr:uid="{00000000-0005-0000-0000-00000D7E0000}"/>
    <cellStyle name="Note 2 6 5 2" xfId="2722" xr:uid="{00000000-0005-0000-0000-00000E7E0000}"/>
    <cellStyle name="Note 2 6 5 2 2" xfId="3820" xr:uid="{00000000-0005-0000-0000-00000F7E0000}"/>
    <cellStyle name="Note 2 6 5 2 2 2" xfId="6442" xr:uid="{00000000-0005-0000-0000-0000107E0000}"/>
    <cellStyle name="Note 2 6 5 2 2 2 2" xfId="13420" xr:uid="{00000000-0005-0000-0000-0000117E0000}"/>
    <cellStyle name="Note 2 6 5 2 2 2 2 2" xfId="29517" xr:uid="{00000000-0005-0000-0000-0000127E0000}"/>
    <cellStyle name="Note 2 6 5 2 2 2 2 3" xfId="29516" xr:uid="{00000000-0005-0000-0000-0000137E0000}"/>
    <cellStyle name="Note 2 6 5 2 2 2 2 4" xfId="52925" xr:uid="{00000000-0005-0000-0000-0000147E0000}"/>
    <cellStyle name="Note 2 6 5 2 2 2 3" xfId="29518" xr:uid="{00000000-0005-0000-0000-0000157E0000}"/>
    <cellStyle name="Note 2 6 5 2 2 2 4" xfId="29515" xr:uid="{00000000-0005-0000-0000-0000167E0000}"/>
    <cellStyle name="Note 2 6 5 2 2 2 5" xfId="45957" xr:uid="{00000000-0005-0000-0000-0000177E0000}"/>
    <cellStyle name="Note 2 6 5 2 2 2 6" xfId="58521" xr:uid="{00000000-0005-0000-0000-0000187E0000}"/>
    <cellStyle name="Note 2 6 5 2 2 3" xfId="8187" xr:uid="{00000000-0005-0000-0000-0000197E0000}"/>
    <cellStyle name="Note 2 6 5 2 2 3 2" xfId="15162" xr:uid="{00000000-0005-0000-0000-00001A7E0000}"/>
    <cellStyle name="Note 2 6 5 2 2 3 2 2" xfId="29521" xr:uid="{00000000-0005-0000-0000-00001B7E0000}"/>
    <cellStyle name="Note 2 6 5 2 2 3 2 3" xfId="29520" xr:uid="{00000000-0005-0000-0000-00001C7E0000}"/>
    <cellStyle name="Note 2 6 5 2 2 3 2 4" xfId="54667" xr:uid="{00000000-0005-0000-0000-00001D7E0000}"/>
    <cellStyle name="Note 2 6 5 2 2 3 3" xfId="29522" xr:uid="{00000000-0005-0000-0000-00001E7E0000}"/>
    <cellStyle name="Note 2 6 5 2 2 3 4" xfId="29519" xr:uid="{00000000-0005-0000-0000-00001F7E0000}"/>
    <cellStyle name="Note 2 6 5 2 2 3 5" xfId="47699" xr:uid="{00000000-0005-0000-0000-0000207E0000}"/>
    <cellStyle name="Note 2 6 5 2 2 3 6" xfId="60263" xr:uid="{00000000-0005-0000-0000-0000217E0000}"/>
    <cellStyle name="Note 2 6 5 2 2 4" xfId="10807" xr:uid="{00000000-0005-0000-0000-0000227E0000}"/>
    <cellStyle name="Note 2 6 5 2 2 4 2" xfId="29524" xr:uid="{00000000-0005-0000-0000-0000237E0000}"/>
    <cellStyle name="Note 2 6 5 2 2 4 3" xfId="29523" xr:uid="{00000000-0005-0000-0000-0000247E0000}"/>
    <cellStyle name="Note 2 6 5 2 2 4 4" xfId="50312" xr:uid="{00000000-0005-0000-0000-0000257E0000}"/>
    <cellStyle name="Note 2 6 5 2 2 5" xfId="29514" xr:uid="{00000000-0005-0000-0000-0000267E0000}"/>
    <cellStyle name="Note 2 6 5 2 2 6" xfId="18832" xr:uid="{00000000-0005-0000-0000-0000277E0000}"/>
    <cellStyle name="Note 2 6 5 2 3" xfId="4697" xr:uid="{00000000-0005-0000-0000-0000287E0000}"/>
    <cellStyle name="Note 2 6 5 2 3 2" xfId="7313" xr:uid="{00000000-0005-0000-0000-0000297E0000}"/>
    <cellStyle name="Note 2 6 5 2 3 2 2" xfId="14291" xr:uid="{00000000-0005-0000-0000-00002A7E0000}"/>
    <cellStyle name="Note 2 6 5 2 3 2 2 2" xfId="29528" xr:uid="{00000000-0005-0000-0000-00002B7E0000}"/>
    <cellStyle name="Note 2 6 5 2 3 2 2 3" xfId="29527" xr:uid="{00000000-0005-0000-0000-00002C7E0000}"/>
    <cellStyle name="Note 2 6 5 2 3 2 2 4" xfId="53796" xr:uid="{00000000-0005-0000-0000-00002D7E0000}"/>
    <cellStyle name="Note 2 6 5 2 3 2 3" xfId="29529" xr:uid="{00000000-0005-0000-0000-00002E7E0000}"/>
    <cellStyle name="Note 2 6 5 2 3 2 4" xfId="29526" xr:uid="{00000000-0005-0000-0000-00002F7E0000}"/>
    <cellStyle name="Note 2 6 5 2 3 2 5" xfId="46828" xr:uid="{00000000-0005-0000-0000-0000307E0000}"/>
    <cellStyle name="Note 2 6 5 2 3 2 6" xfId="59392" xr:uid="{00000000-0005-0000-0000-0000317E0000}"/>
    <cellStyle name="Note 2 6 5 2 3 3" xfId="9064" xr:uid="{00000000-0005-0000-0000-0000327E0000}"/>
    <cellStyle name="Note 2 6 5 2 3 3 2" xfId="16033" xr:uid="{00000000-0005-0000-0000-0000337E0000}"/>
    <cellStyle name="Note 2 6 5 2 3 3 2 2" xfId="29532" xr:uid="{00000000-0005-0000-0000-0000347E0000}"/>
    <cellStyle name="Note 2 6 5 2 3 3 2 3" xfId="29531" xr:uid="{00000000-0005-0000-0000-0000357E0000}"/>
    <cellStyle name="Note 2 6 5 2 3 3 2 4" xfId="55538" xr:uid="{00000000-0005-0000-0000-0000367E0000}"/>
    <cellStyle name="Note 2 6 5 2 3 3 3" xfId="29533" xr:uid="{00000000-0005-0000-0000-0000377E0000}"/>
    <cellStyle name="Note 2 6 5 2 3 3 4" xfId="29530" xr:uid="{00000000-0005-0000-0000-0000387E0000}"/>
    <cellStyle name="Note 2 6 5 2 3 3 5" xfId="48570" xr:uid="{00000000-0005-0000-0000-0000397E0000}"/>
    <cellStyle name="Note 2 6 5 2 3 3 6" xfId="61134" xr:uid="{00000000-0005-0000-0000-00003A7E0000}"/>
    <cellStyle name="Note 2 6 5 2 3 4" xfId="11678" xr:uid="{00000000-0005-0000-0000-00003B7E0000}"/>
    <cellStyle name="Note 2 6 5 2 3 4 2" xfId="29535" xr:uid="{00000000-0005-0000-0000-00003C7E0000}"/>
    <cellStyle name="Note 2 6 5 2 3 4 3" xfId="29534" xr:uid="{00000000-0005-0000-0000-00003D7E0000}"/>
    <cellStyle name="Note 2 6 5 2 3 4 4" xfId="51183" xr:uid="{00000000-0005-0000-0000-00003E7E0000}"/>
    <cellStyle name="Note 2 6 5 2 3 5" xfId="29536" xr:uid="{00000000-0005-0000-0000-00003F7E0000}"/>
    <cellStyle name="Note 2 6 5 2 3 6" xfId="29525" xr:uid="{00000000-0005-0000-0000-0000407E0000}"/>
    <cellStyle name="Note 2 6 5 2 3 7" xfId="44215" xr:uid="{00000000-0005-0000-0000-0000417E0000}"/>
    <cellStyle name="Note 2 6 5 2 3 8" xfId="56779" xr:uid="{00000000-0005-0000-0000-0000427E0000}"/>
    <cellStyle name="Note 2 6 5 2 4" xfId="5570" xr:uid="{00000000-0005-0000-0000-0000437E0000}"/>
    <cellStyle name="Note 2 6 5 2 4 2" xfId="12549" xr:uid="{00000000-0005-0000-0000-0000447E0000}"/>
    <cellStyle name="Note 2 6 5 2 4 2 2" xfId="29539" xr:uid="{00000000-0005-0000-0000-0000457E0000}"/>
    <cellStyle name="Note 2 6 5 2 4 2 3" xfId="29538" xr:uid="{00000000-0005-0000-0000-0000467E0000}"/>
    <cellStyle name="Note 2 6 5 2 4 2 4" xfId="52054" xr:uid="{00000000-0005-0000-0000-0000477E0000}"/>
    <cellStyle name="Note 2 6 5 2 4 3" xfId="29540" xr:uid="{00000000-0005-0000-0000-0000487E0000}"/>
    <cellStyle name="Note 2 6 5 2 4 4" xfId="29537" xr:uid="{00000000-0005-0000-0000-0000497E0000}"/>
    <cellStyle name="Note 2 6 5 2 4 5" xfId="45086" xr:uid="{00000000-0005-0000-0000-00004A7E0000}"/>
    <cellStyle name="Note 2 6 5 2 4 6" xfId="57650" xr:uid="{00000000-0005-0000-0000-00004B7E0000}"/>
    <cellStyle name="Note 2 6 5 2 5" xfId="9935" xr:uid="{00000000-0005-0000-0000-00004C7E0000}"/>
    <cellStyle name="Note 2 6 5 2 5 2" xfId="29542" xr:uid="{00000000-0005-0000-0000-00004D7E0000}"/>
    <cellStyle name="Note 2 6 5 2 5 3" xfId="29541" xr:uid="{00000000-0005-0000-0000-00004E7E0000}"/>
    <cellStyle name="Note 2 6 5 2 5 4" xfId="49441" xr:uid="{00000000-0005-0000-0000-00004F7E0000}"/>
    <cellStyle name="Note 2 6 5 2 6" xfId="29513" xr:uid="{00000000-0005-0000-0000-0000507E0000}"/>
    <cellStyle name="Note 2 6 5 2 7" xfId="17100" xr:uid="{00000000-0005-0000-0000-0000517E0000}"/>
    <cellStyle name="Note 2 6 5 3" xfId="3819" xr:uid="{00000000-0005-0000-0000-0000527E0000}"/>
    <cellStyle name="Note 2 6 5 3 2" xfId="6441" xr:uid="{00000000-0005-0000-0000-0000537E0000}"/>
    <cellStyle name="Note 2 6 5 3 2 2" xfId="13419" xr:uid="{00000000-0005-0000-0000-0000547E0000}"/>
    <cellStyle name="Note 2 6 5 3 2 2 2" xfId="29546" xr:uid="{00000000-0005-0000-0000-0000557E0000}"/>
    <cellStyle name="Note 2 6 5 3 2 2 3" xfId="29545" xr:uid="{00000000-0005-0000-0000-0000567E0000}"/>
    <cellStyle name="Note 2 6 5 3 2 2 4" xfId="52924" xr:uid="{00000000-0005-0000-0000-0000577E0000}"/>
    <cellStyle name="Note 2 6 5 3 2 3" xfId="29547" xr:uid="{00000000-0005-0000-0000-0000587E0000}"/>
    <cellStyle name="Note 2 6 5 3 2 4" xfId="29544" xr:uid="{00000000-0005-0000-0000-0000597E0000}"/>
    <cellStyle name="Note 2 6 5 3 2 5" xfId="45956" xr:uid="{00000000-0005-0000-0000-00005A7E0000}"/>
    <cellStyle name="Note 2 6 5 3 2 6" xfId="58520" xr:uid="{00000000-0005-0000-0000-00005B7E0000}"/>
    <cellStyle name="Note 2 6 5 3 3" xfId="8186" xr:uid="{00000000-0005-0000-0000-00005C7E0000}"/>
    <cellStyle name="Note 2 6 5 3 3 2" xfId="15161" xr:uid="{00000000-0005-0000-0000-00005D7E0000}"/>
    <cellStyle name="Note 2 6 5 3 3 2 2" xfId="29550" xr:uid="{00000000-0005-0000-0000-00005E7E0000}"/>
    <cellStyle name="Note 2 6 5 3 3 2 3" xfId="29549" xr:uid="{00000000-0005-0000-0000-00005F7E0000}"/>
    <cellStyle name="Note 2 6 5 3 3 2 4" xfId="54666" xr:uid="{00000000-0005-0000-0000-0000607E0000}"/>
    <cellStyle name="Note 2 6 5 3 3 3" xfId="29551" xr:uid="{00000000-0005-0000-0000-0000617E0000}"/>
    <cellStyle name="Note 2 6 5 3 3 4" xfId="29548" xr:uid="{00000000-0005-0000-0000-0000627E0000}"/>
    <cellStyle name="Note 2 6 5 3 3 5" xfId="47698" xr:uid="{00000000-0005-0000-0000-0000637E0000}"/>
    <cellStyle name="Note 2 6 5 3 3 6" xfId="60262" xr:uid="{00000000-0005-0000-0000-0000647E0000}"/>
    <cellStyle name="Note 2 6 5 3 4" xfId="10806" xr:uid="{00000000-0005-0000-0000-0000657E0000}"/>
    <cellStyle name="Note 2 6 5 3 4 2" xfId="29553" xr:uid="{00000000-0005-0000-0000-0000667E0000}"/>
    <cellStyle name="Note 2 6 5 3 4 3" xfId="29552" xr:uid="{00000000-0005-0000-0000-0000677E0000}"/>
    <cellStyle name="Note 2 6 5 3 4 4" xfId="50311" xr:uid="{00000000-0005-0000-0000-0000687E0000}"/>
    <cellStyle name="Note 2 6 5 3 5" xfId="29543" xr:uid="{00000000-0005-0000-0000-0000697E0000}"/>
    <cellStyle name="Note 2 6 5 3 6" xfId="18830" xr:uid="{00000000-0005-0000-0000-00006A7E0000}"/>
    <cellStyle name="Note 2 6 5 4" xfId="4696" xr:uid="{00000000-0005-0000-0000-00006B7E0000}"/>
    <cellStyle name="Note 2 6 5 4 2" xfId="7312" xr:uid="{00000000-0005-0000-0000-00006C7E0000}"/>
    <cellStyle name="Note 2 6 5 4 2 2" xfId="14290" xr:uid="{00000000-0005-0000-0000-00006D7E0000}"/>
    <cellStyle name="Note 2 6 5 4 2 2 2" xfId="29557" xr:uid="{00000000-0005-0000-0000-00006E7E0000}"/>
    <cellStyle name="Note 2 6 5 4 2 2 3" xfId="29556" xr:uid="{00000000-0005-0000-0000-00006F7E0000}"/>
    <cellStyle name="Note 2 6 5 4 2 2 4" xfId="53795" xr:uid="{00000000-0005-0000-0000-0000707E0000}"/>
    <cellStyle name="Note 2 6 5 4 2 3" xfId="29558" xr:uid="{00000000-0005-0000-0000-0000717E0000}"/>
    <cellStyle name="Note 2 6 5 4 2 4" xfId="29555" xr:uid="{00000000-0005-0000-0000-0000727E0000}"/>
    <cellStyle name="Note 2 6 5 4 2 5" xfId="46827" xr:uid="{00000000-0005-0000-0000-0000737E0000}"/>
    <cellStyle name="Note 2 6 5 4 2 6" xfId="59391" xr:uid="{00000000-0005-0000-0000-0000747E0000}"/>
    <cellStyle name="Note 2 6 5 4 3" xfId="9063" xr:uid="{00000000-0005-0000-0000-0000757E0000}"/>
    <cellStyle name="Note 2 6 5 4 3 2" xfId="16032" xr:uid="{00000000-0005-0000-0000-0000767E0000}"/>
    <cellStyle name="Note 2 6 5 4 3 2 2" xfId="29561" xr:uid="{00000000-0005-0000-0000-0000777E0000}"/>
    <cellStyle name="Note 2 6 5 4 3 2 3" xfId="29560" xr:uid="{00000000-0005-0000-0000-0000787E0000}"/>
    <cellStyle name="Note 2 6 5 4 3 2 4" xfId="55537" xr:uid="{00000000-0005-0000-0000-0000797E0000}"/>
    <cellStyle name="Note 2 6 5 4 3 3" xfId="29562" xr:uid="{00000000-0005-0000-0000-00007A7E0000}"/>
    <cellStyle name="Note 2 6 5 4 3 4" xfId="29559" xr:uid="{00000000-0005-0000-0000-00007B7E0000}"/>
    <cellStyle name="Note 2 6 5 4 3 5" xfId="48569" xr:uid="{00000000-0005-0000-0000-00007C7E0000}"/>
    <cellStyle name="Note 2 6 5 4 3 6" xfId="61133" xr:uid="{00000000-0005-0000-0000-00007D7E0000}"/>
    <cellStyle name="Note 2 6 5 4 4" xfId="11677" xr:uid="{00000000-0005-0000-0000-00007E7E0000}"/>
    <cellStyle name="Note 2 6 5 4 4 2" xfId="29564" xr:uid="{00000000-0005-0000-0000-00007F7E0000}"/>
    <cellStyle name="Note 2 6 5 4 4 3" xfId="29563" xr:uid="{00000000-0005-0000-0000-0000807E0000}"/>
    <cellStyle name="Note 2 6 5 4 4 4" xfId="51182" xr:uid="{00000000-0005-0000-0000-0000817E0000}"/>
    <cellStyle name="Note 2 6 5 4 5" xfId="29565" xr:uid="{00000000-0005-0000-0000-0000827E0000}"/>
    <cellStyle name="Note 2 6 5 4 6" xfId="29554" xr:uid="{00000000-0005-0000-0000-0000837E0000}"/>
    <cellStyle name="Note 2 6 5 4 7" xfId="44214" xr:uid="{00000000-0005-0000-0000-0000847E0000}"/>
    <cellStyle name="Note 2 6 5 4 8" xfId="56778" xr:uid="{00000000-0005-0000-0000-0000857E0000}"/>
    <cellStyle name="Note 2 6 5 5" xfId="5569" xr:uid="{00000000-0005-0000-0000-0000867E0000}"/>
    <cellStyle name="Note 2 6 5 5 2" xfId="12548" xr:uid="{00000000-0005-0000-0000-0000877E0000}"/>
    <cellStyle name="Note 2 6 5 5 2 2" xfId="29568" xr:uid="{00000000-0005-0000-0000-0000887E0000}"/>
    <cellStyle name="Note 2 6 5 5 2 3" xfId="29567" xr:uid="{00000000-0005-0000-0000-0000897E0000}"/>
    <cellStyle name="Note 2 6 5 5 2 4" xfId="52053" xr:uid="{00000000-0005-0000-0000-00008A7E0000}"/>
    <cellStyle name="Note 2 6 5 5 3" xfId="29569" xr:uid="{00000000-0005-0000-0000-00008B7E0000}"/>
    <cellStyle name="Note 2 6 5 5 4" xfId="29566" xr:uid="{00000000-0005-0000-0000-00008C7E0000}"/>
    <cellStyle name="Note 2 6 5 5 5" xfId="45085" xr:uid="{00000000-0005-0000-0000-00008D7E0000}"/>
    <cellStyle name="Note 2 6 5 5 6" xfId="57649" xr:uid="{00000000-0005-0000-0000-00008E7E0000}"/>
    <cellStyle name="Note 2 6 5 6" xfId="9934" xr:uid="{00000000-0005-0000-0000-00008F7E0000}"/>
    <cellStyle name="Note 2 6 5 6 2" xfId="29571" xr:uid="{00000000-0005-0000-0000-0000907E0000}"/>
    <cellStyle name="Note 2 6 5 6 3" xfId="29570" xr:uid="{00000000-0005-0000-0000-0000917E0000}"/>
    <cellStyle name="Note 2 6 5 6 4" xfId="49440" xr:uid="{00000000-0005-0000-0000-0000927E0000}"/>
    <cellStyle name="Note 2 6 5 7" xfId="29512" xr:uid="{00000000-0005-0000-0000-0000937E0000}"/>
    <cellStyle name="Note 2 6 5 8" xfId="17099" xr:uid="{00000000-0005-0000-0000-0000947E0000}"/>
    <cellStyle name="Note 2 6 6" xfId="2723" xr:uid="{00000000-0005-0000-0000-0000957E0000}"/>
    <cellStyle name="Note 2 6 6 2" xfId="2724" xr:uid="{00000000-0005-0000-0000-0000967E0000}"/>
    <cellStyle name="Note 2 6 6 2 2" xfId="3822" xr:uid="{00000000-0005-0000-0000-0000977E0000}"/>
    <cellStyle name="Note 2 6 6 2 2 2" xfId="6444" xr:uid="{00000000-0005-0000-0000-0000987E0000}"/>
    <cellStyle name="Note 2 6 6 2 2 2 2" xfId="13422" xr:uid="{00000000-0005-0000-0000-0000997E0000}"/>
    <cellStyle name="Note 2 6 6 2 2 2 2 2" xfId="29577" xr:uid="{00000000-0005-0000-0000-00009A7E0000}"/>
    <cellStyle name="Note 2 6 6 2 2 2 2 3" xfId="29576" xr:uid="{00000000-0005-0000-0000-00009B7E0000}"/>
    <cellStyle name="Note 2 6 6 2 2 2 2 4" xfId="52927" xr:uid="{00000000-0005-0000-0000-00009C7E0000}"/>
    <cellStyle name="Note 2 6 6 2 2 2 3" xfId="29578" xr:uid="{00000000-0005-0000-0000-00009D7E0000}"/>
    <cellStyle name="Note 2 6 6 2 2 2 4" xfId="29575" xr:uid="{00000000-0005-0000-0000-00009E7E0000}"/>
    <cellStyle name="Note 2 6 6 2 2 2 5" xfId="45959" xr:uid="{00000000-0005-0000-0000-00009F7E0000}"/>
    <cellStyle name="Note 2 6 6 2 2 2 6" xfId="58523" xr:uid="{00000000-0005-0000-0000-0000A07E0000}"/>
    <cellStyle name="Note 2 6 6 2 2 3" xfId="8189" xr:uid="{00000000-0005-0000-0000-0000A17E0000}"/>
    <cellStyle name="Note 2 6 6 2 2 3 2" xfId="15164" xr:uid="{00000000-0005-0000-0000-0000A27E0000}"/>
    <cellStyle name="Note 2 6 6 2 2 3 2 2" xfId="29581" xr:uid="{00000000-0005-0000-0000-0000A37E0000}"/>
    <cellStyle name="Note 2 6 6 2 2 3 2 3" xfId="29580" xr:uid="{00000000-0005-0000-0000-0000A47E0000}"/>
    <cellStyle name="Note 2 6 6 2 2 3 2 4" xfId="54669" xr:uid="{00000000-0005-0000-0000-0000A57E0000}"/>
    <cellStyle name="Note 2 6 6 2 2 3 3" xfId="29582" xr:uid="{00000000-0005-0000-0000-0000A67E0000}"/>
    <cellStyle name="Note 2 6 6 2 2 3 4" xfId="29579" xr:uid="{00000000-0005-0000-0000-0000A77E0000}"/>
    <cellStyle name="Note 2 6 6 2 2 3 5" xfId="47701" xr:uid="{00000000-0005-0000-0000-0000A87E0000}"/>
    <cellStyle name="Note 2 6 6 2 2 3 6" xfId="60265" xr:uid="{00000000-0005-0000-0000-0000A97E0000}"/>
    <cellStyle name="Note 2 6 6 2 2 4" xfId="10809" xr:uid="{00000000-0005-0000-0000-0000AA7E0000}"/>
    <cellStyle name="Note 2 6 6 2 2 4 2" xfId="29584" xr:uid="{00000000-0005-0000-0000-0000AB7E0000}"/>
    <cellStyle name="Note 2 6 6 2 2 4 3" xfId="29583" xr:uid="{00000000-0005-0000-0000-0000AC7E0000}"/>
    <cellStyle name="Note 2 6 6 2 2 4 4" xfId="50314" xr:uid="{00000000-0005-0000-0000-0000AD7E0000}"/>
    <cellStyle name="Note 2 6 6 2 2 5" xfId="29574" xr:uid="{00000000-0005-0000-0000-0000AE7E0000}"/>
    <cellStyle name="Note 2 6 6 2 2 6" xfId="18834" xr:uid="{00000000-0005-0000-0000-0000AF7E0000}"/>
    <cellStyle name="Note 2 6 6 2 3" xfId="4699" xr:uid="{00000000-0005-0000-0000-0000B07E0000}"/>
    <cellStyle name="Note 2 6 6 2 3 2" xfId="7315" xr:uid="{00000000-0005-0000-0000-0000B17E0000}"/>
    <cellStyle name="Note 2 6 6 2 3 2 2" xfId="14293" xr:uid="{00000000-0005-0000-0000-0000B27E0000}"/>
    <cellStyle name="Note 2 6 6 2 3 2 2 2" xfId="29588" xr:uid="{00000000-0005-0000-0000-0000B37E0000}"/>
    <cellStyle name="Note 2 6 6 2 3 2 2 3" xfId="29587" xr:uid="{00000000-0005-0000-0000-0000B47E0000}"/>
    <cellStyle name="Note 2 6 6 2 3 2 2 4" xfId="53798" xr:uid="{00000000-0005-0000-0000-0000B57E0000}"/>
    <cellStyle name="Note 2 6 6 2 3 2 3" xfId="29589" xr:uid="{00000000-0005-0000-0000-0000B67E0000}"/>
    <cellStyle name="Note 2 6 6 2 3 2 4" xfId="29586" xr:uid="{00000000-0005-0000-0000-0000B77E0000}"/>
    <cellStyle name="Note 2 6 6 2 3 2 5" xfId="46830" xr:uid="{00000000-0005-0000-0000-0000B87E0000}"/>
    <cellStyle name="Note 2 6 6 2 3 2 6" xfId="59394" xr:uid="{00000000-0005-0000-0000-0000B97E0000}"/>
    <cellStyle name="Note 2 6 6 2 3 3" xfId="9066" xr:uid="{00000000-0005-0000-0000-0000BA7E0000}"/>
    <cellStyle name="Note 2 6 6 2 3 3 2" xfId="16035" xr:uid="{00000000-0005-0000-0000-0000BB7E0000}"/>
    <cellStyle name="Note 2 6 6 2 3 3 2 2" xfId="29592" xr:uid="{00000000-0005-0000-0000-0000BC7E0000}"/>
    <cellStyle name="Note 2 6 6 2 3 3 2 3" xfId="29591" xr:uid="{00000000-0005-0000-0000-0000BD7E0000}"/>
    <cellStyle name="Note 2 6 6 2 3 3 2 4" xfId="55540" xr:uid="{00000000-0005-0000-0000-0000BE7E0000}"/>
    <cellStyle name="Note 2 6 6 2 3 3 3" xfId="29593" xr:uid="{00000000-0005-0000-0000-0000BF7E0000}"/>
    <cellStyle name="Note 2 6 6 2 3 3 4" xfId="29590" xr:uid="{00000000-0005-0000-0000-0000C07E0000}"/>
    <cellStyle name="Note 2 6 6 2 3 3 5" xfId="48572" xr:uid="{00000000-0005-0000-0000-0000C17E0000}"/>
    <cellStyle name="Note 2 6 6 2 3 3 6" xfId="61136" xr:uid="{00000000-0005-0000-0000-0000C27E0000}"/>
    <cellStyle name="Note 2 6 6 2 3 4" xfId="11680" xr:uid="{00000000-0005-0000-0000-0000C37E0000}"/>
    <cellStyle name="Note 2 6 6 2 3 4 2" xfId="29595" xr:uid="{00000000-0005-0000-0000-0000C47E0000}"/>
    <cellStyle name="Note 2 6 6 2 3 4 3" xfId="29594" xr:uid="{00000000-0005-0000-0000-0000C57E0000}"/>
    <cellStyle name="Note 2 6 6 2 3 4 4" xfId="51185" xr:uid="{00000000-0005-0000-0000-0000C67E0000}"/>
    <cellStyle name="Note 2 6 6 2 3 5" xfId="29596" xr:uid="{00000000-0005-0000-0000-0000C77E0000}"/>
    <cellStyle name="Note 2 6 6 2 3 6" xfId="29585" xr:uid="{00000000-0005-0000-0000-0000C87E0000}"/>
    <cellStyle name="Note 2 6 6 2 3 7" xfId="44217" xr:uid="{00000000-0005-0000-0000-0000C97E0000}"/>
    <cellStyle name="Note 2 6 6 2 3 8" xfId="56781" xr:uid="{00000000-0005-0000-0000-0000CA7E0000}"/>
    <cellStyle name="Note 2 6 6 2 4" xfId="5572" xr:uid="{00000000-0005-0000-0000-0000CB7E0000}"/>
    <cellStyle name="Note 2 6 6 2 4 2" xfId="12551" xr:uid="{00000000-0005-0000-0000-0000CC7E0000}"/>
    <cellStyle name="Note 2 6 6 2 4 2 2" xfId="29599" xr:uid="{00000000-0005-0000-0000-0000CD7E0000}"/>
    <cellStyle name="Note 2 6 6 2 4 2 3" xfId="29598" xr:uid="{00000000-0005-0000-0000-0000CE7E0000}"/>
    <cellStyle name="Note 2 6 6 2 4 2 4" xfId="52056" xr:uid="{00000000-0005-0000-0000-0000CF7E0000}"/>
    <cellStyle name="Note 2 6 6 2 4 3" xfId="29600" xr:uid="{00000000-0005-0000-0000-0000D07E0000}"/>
    <cellStyle name="Note 2 6 6 2 4 4" xfId="29597" xr:uid="{00000000-0005-0000-0000-0000D17E0000}"/>
    <cellStyle name="Note 2 6 6 2 4 5" xfId="45088" xr:uid="{00000000-0005-0000-0000-0000D27E0000}"/>
    <cellStyle name="Note 2 6 6 2 4 6" xfId="57652" xr:uid="{00000000-0005-0000-0000-0000D37E0000}"/>
    <cellStyle name="Note 2 6 6 2 5" xfId="9937" xr:uid="{00000000-0005-0000-0000-0000D47E0000}"/>
    <cellStyle name="Note 2 6 6 2 5 2" xfId="29602" xr:uid="{00000000-0005-0000-0000-0000D57E0000}"/>
    <cellStyle name="Note 2 6 6 2 5 3" xfId="29601" xr:uid="{00000000-0005-0000-0000-0000D67E0000}"/>
    <cellStyle name="Note 2 6 6 2 5 4" xfId="49443" xr:uid="{00000000-0005-0000-0000-0000D77E0000}"/>
    <cellStyle name="Note 2 6 6 2 6" xfId="29573" xr:uid="{00000000-0005-0000-0000-0000D87E0000}"/>
    <cellStyle name="Note 2 6 6 2 7" xfId="17104" xr:uid="{00000000-0005-0000-0000-0000D97E0000}"/>
    <cellStyle name="Note 2 6 6 3" xfId="3821" xr:uid="{00000000-0005-0000-0000-0000DA7E0000}"/>
    <cellStyle name="Note 2 6 6 3 2" xfId="6443" xr:uid="{00000000-0005-0000-0000-0000DB7E0000}"/>
    <cellStyle name="Note 2 6 6 3 2 2" xfId="13421" xr:uid="{00000000-0005-0000-0000-0000DC7E0000}"/>
    <cellStyle name="Note 2 6 6 3 2 2 2" xfId="29606" xr:uid="{00000000-0005-0000-0000-0000DD7E0000}"/>
    <cellStyle name="Note 2 6 6 3 2 2 3" xfId="29605" xr:uid="{00000000-0005-0000-0000-0000DE7E0000}"/>
    <cellStyle name="Note 2 6 6 3 2 2 4" xfId="52926" xr:uid="{00000000-0005-0000-0000-0000DF7E0000}"/>
    <cellStyle name="Note 2 6 6 3 2 3" xfId="29607" xr:uid="{00000000-0005-0000-0000-0000E07E0000}"/>
    <cellStyle name="Note 2 6 6 3 2 4" xfId="29604" xr:uid="{00000000-0005-0000-0000-0000E17E0000}"/>
    <cellStyle name="Note 2 6 6 3 2 5" xfId="45958" xr:uid="{00000000-0005-0000-0000-0000E27E0000}"/>
    <cellStyle name="Note 2 6 6 3 2 6" xfId="58522" xr:uid="{00000000-0005-0000-0000-0000E37E0000}"/>
    <cellStyle name="Note 2 6 6 3 3" xfId="8188" xr:uid="{00000000-0005-0000-0000-0000E47E0000}"/>
    <cellStyle name="Note 2 6 6 3 3 2" xfId="15163" xr:uid="{00000000-0005-0000-0000-0000E57E0000}"/>
    <cellStyle name="Note 2 6 6 3 3 2 2" xfId="29610" xr:uid="{00000000-0005-0000-0000-0000E67E0000}"/>
    <cellStyle name="Note 2 6 6 3 3 2 3" xfId="29609" xr:uid="{00000000-0005-0000-0000-0000E77E0000}"/>
    <cellStyle name="Note 2 6 6 3 3 2 4" xfId="54668" xr:uid="{00000000-0005-0000-0000-0000E87E0000}"/>
    <cellStyle name="Note 2 6 6 3 3 3" xfId="29611" xr:uid="{00000000-0005-0000-0000-0000E97E0000}"/>
    <cellStyle name="Note 2 6 6 3 3 4" xfId="29608" xr:uid="{00000000-0005-0000-0000-0000EA7E0000}"/>
    <cellStyle name="Note 2 6 6 3 3 5" xfId="47700" xr:uid="{00000000-0005-0000-0000-0000EB7E0000}"/>
    <cellStyle name="Note 2 6 6 3 3 6" xfId="60264" xr:uid="{00000000-0005-0000-0000-0000EC7E0000}"/>
    <cellStyle name="Note 2 6 6 3 4" xfId="10808" xr:uid="{00000000-0005-0000-0000-0000ED7E0000}"/>
    <cellStyle name="Note 2 6 6 3 4 2" xfId="29613" xr:uid="{00000000-0005-0000-0000-0000EE7E0000}"/>
    <cellStyle name="Note 2 6 6 3 4 3" xfId="29612" xr:uid="{00000000-0005-0000-0000-0000EF7E0000}"/>
    <cellStyle name="Note 2 6 6 3 4 4" xfId="50313" xr:uid="{00000000-0005-0000-0000-0000F07E0000}"/>
    <cellStyle name="Note 2 6 6 3 5" xfId="29603" xr:uid="{00000000-0005-0000-0000-0000F17E0000}"/>
    <cellStyle name="Note 2 6 6 3 6" xfId="18833" xr:uid="{00000000-0005-0000-0000-0000F27E0000}"/>
    <cellStyle name="Note 2 6 6 4" xfId="4698" xr:uid="{00000000-0005-0000-0000-0000F37E0000}"/>
    <cellStyle name="Note 2 6 6 4 2" xfId="7314" xr:uid="{00000000-0005-0000-0000-0000F47E0000}"/>
    <cellStyle name="Note 2 6 6 4 2 2" xfId="14292" xr:uid="{00000000-0005-0000-0000-0000F57E0000}"/>
    <cellStyle name="Note 2 6 6 4 2 2 2" xfId="29617" xr:uid="{00000000-0005-0000-0000-0000F67E0000}"/>
    <cellStyle name="Note 2 6 6 4 2 2 3" xfId="29616" xr:uid="{00000000-0005-0000-0000-0000F77E0000}"/>
    <cellStyle name="Note 2 6 6 4 2 2 4" xfId="53797" xr:uid="{00000000-0005-0000-0000-0000F87E0000}"/>
    <cellStyle name="Note 2 6 6 4 2 3" xfId="29618" xr:uid="{00000000-0005-0000-0000-0000F97E0000}"/>
    <cellStyle name="Note 2 6 6 4 2 4" xfId="29615" xr:uid="{00000000-0005-0000-0000-0000FA7E0000}"/>
    <cellStyle name="Note 2 6 6 4 2 5" xfId="46829" xr:uid="{00000000-0005-0000-0000-0000FB7E0000}"/>
    <cellStyle name="Note 2 6 6 4 2 6" xfId="59393" xr:uid="{00000000-0005-0000-0000-0000FC7E0000}"/>
    <cellStyle name="Note 2 6 6 4 3" xfId="9065" xr:uid="{00000000-0005-0000-0000-0000FD7E0000}"/>
    <cellStyle name="Note 2 6 6 4 3 2" xfId="16034" xr:uid="{00000000-0005-0000-0000-0000FE7E0000}"/>
    <cellStyle name="Note 2 6 6 4 3 2 2" xfId="29621" xr:uid="{00000000-0005-0000-0000-0000FF7E0000}"/>
    <cellStyle name="Note 2 6 6 4 3 2 3" xfId="29620" xr:uid="{00000000-0005-0000-0000-0000007F0000}"/>
    <cellStyle name="Note 2 6 6 4 3 2 4" xfId="55539" xr:uid="{00000000-0005-0000-0000-0000017F0000}"/>
    <cellStyle name="Note 2 6 6 4 3 3" xfId="29622" xr:uid="{00000000-0005-0000-0000-0000027F0000}"/>
    <cellStyle name="Note 2 6 6 4 3 4" xfId="29619" xr:uid="{00000000-0005-0000-0000-0000037F0000}"/>
    <cellStyle name="Note 2 6 6 4 3 5" xfId="48571" xr:uid="{00000000-0005-0000-0000-0000047F0000}"/>
    <cellStyle name="Note 2 6 6 4 3 6" xfId="61135" xr:uid="{00000000-0005-0000-0000-0000057F0000}"/>
    <cellStyle name="Note 2 6 6 4 4" xfId="11679" xr:uid="{00000000-0005-0000-0000-0000067F0000}"/>
    <cellStyle name="Note 2 6 6 4 4 2" xfId="29624" xr:uid="{00000000-0005-0000-0000-0000077F0000}"/>
    <cellStyle name="Note 2 6 6 4 4 3" xfId="29623" xr:uid="{00000000-0005-0000-0000-0000087F0000}"/>
    <cellStyle name="Note 2 6 6 4 4 4" xfId="51184" xr:uid="{00000000-0005-0000-0000-0000097F0000}"/>
    <cellStyle name="Note 2 6 6 4 5" xfId="29625" xr:uid="{00000000-0005-0000-0000-00000A7F0000}"/>
    <cellStyle name="Note 2 6 6 4 6" xfId="29614" xr:uid="{00000000-0005-0000-0000-00000B7F0000}"/>
    <cellStyle name="Note 2 6 6 4 7" xfId="44216" xr:uid="{00000000-0005-0000-0000-00000C7F0000}"/>
    <cellStyle name="Note 2 6 6 4 8" xfId="56780" xr:uid="{00000000-0005-0000-0000-00000D7F0000}"/>
    <cellStyle name="Note 2 6 6 5" xfId="5571" xr:uid="{00000000-0005-0000-0000-00000E7F0000}"/>
    <cellStyle name="Note 2 6 6 5 2" xfId="12550" xr:uid="{00000000-0005-0000-0000-00000F7F0000}"/>
    <cellStyle name="Note 2 6 6 5 2 2" xfId="29628" xr:uid="{00000000-0005-0000-0000-0000107F0000}"/>
    <cellStyle name="Note 2 6 6 5 2 3" xfId="29627" xr:uid="{00000000-0005-0000-0000-0000117F0000}"/>
    <cellStyle name="Note 2 6 6 5 2 4" xfId="52055" xr:uid="{00000000-0005-0000-0000-0000127F0000}"/>
    <cellStyle name="Note 2 6 6 5 3" xfId="29629" xr:uid="{00000000-0005-0000-0000-0000137F0000}"/>
    <cellStyle name="Note 2 6 6 5 4" xfId="29626" xr:uid="{00000000-0005-0000-0000-0000147F0000}"/>
    <cellStyle name="Note 2 6 6 5 5" xfId="45087" xr:uid="{00000000-0005-0000-0000-0000157F0000}"/>
    <cellStyle name="Note 2 6 6 5 6" xfId="57651" xr:uid="{00000000-0005-0000-0000-0000167F0000}"/>
    <cellStyle name="Note 2 6 6 6" xfId="9936" xr:uid="{00000000-0005-0000-0000-0000177F0000}"/>
    <cellStyle name="Note 2 6 6 6 2" xfId="29631" xr:uid="{00000000-0005-0000-0000-0000187F0000}"/>
    <cellStyle name="Note 2 6 6 6 3" xfId="29630" xr:uid="{00000000-0005-0000-0000-0000197F0000}"/>
    <cellStyle name="Note 2 6 6 6 4" xfId="49442" xr:uid="{00000000-0005-0000-0000-00001A7F0000}"/>
    <cellStyle name="Note 2 6 6 7" xfId="29572" xr:uid="{00000000-0005-0000-0000-00001B7F0000}"/>
    <cellStyle name="Note 2 6 6 8" xfId="17103" xr:uid="{00000000-0005-0000-0000-00001C7F0000}"/>
    <cellStyle name="Note 2 6 7" xfId="2725" xr:uid="{00000000-0005-0000-0000-00001D7F0000}"/>
    <cellStyle name="Note 2 6 7 2" xfId="3823" xr:uid="{00000000-0005-0000-0000-00001E7F0000}"/>
    <cellStyle name="Note 2 6 7 2 2" xfId="6445" xr:uid="{00000000-0005-0000-0000-00001F7F0000}"/>
    <cellStyle name="Note 2 6 7 2 2 2" xfId="13423" xr:uid="{00000000-0005-0000-0000-0000207F0000}"/>
    <cellStyle name="Note 2 6 7 2 2 2 2" xfId="29636" xr:uid="{00000000-0005-0000-0000-0000217F0000}"/>
    <cellStyle name="Note 2 6 7 2 2 2 3" xfId="29635" xr:uid="{00000000-0005-0000-0000-0000227F0000}"/>
    <cellStyle name="Note 2 6 7 2 2 2 4" xfId="52928" xr:uid="{00000000-0005-0000-0000-0000237F0000}"/>
    <cellStyle name="Note 2 6 7 2 2 3" xfId="29637" xr:uid="{00000000-0005-0000-0000-0000247F0000}"/>
    <cellStyle name="Note 2 6 7 2 2 4" xfId="29634" xr:uid="{00000000-0005-0000-0000-0000257F0000}"/>
    <cellStyle name="Note 2 6 7 2 2 5" xfId="45960" xr:uid="{00000000-0005-0000-0000-0000267F0000}"/>
    <cellStyle name="Note 2 6 7 2 2 6" xfId="58524" xr:uid="{00000000-0005-0000-0000-0000277F0000}"/>
    <cellStyle name="Note 2 6 7 2 3" xfId="8190" xr:uid="{00000000-0005-0000-0000-0000287F0000}"/>
    <cellStyle name="Note 2 6 7 2 3 2" xfId="15165" xr:uid="{00000000-0005-0000-0000-0000297F0000}"/>
    <cellStyle name="Note 2 6 7 2 3 2 2" xfId="29640" xr:uid="{00000000-0005-0000-0000-00002A7F0000}"/>
    <cellStyle name="Note 2 6 7 2 3 2 3" xfId="29639" xr:uid="{00000000-0005-0000-0000-00002B7F0000}"/>
    <cellStyle name="Note 2 6 7 2 3 2 4" xfId="54670" xr:uid="{00000000-0005-0000-0000-00002C7F0000}"/>
    <cellStyle name="Note 2 6 7 2 3 3" xfId="29641" xr:uid="{00000000-0005-0000-0000-00002D7F0000}"/>
    <cellStyle name="Note 2 6 7 2 3 4" xfId="29638" xr:uid="{00000000-0005-0000-0000-00002E7F0000}"/>
    <cellStyle name="Note 2 6 7 2 3 5" xfId="47702" xr:uid="{00000000-0005-0000-0000-00002F7F0000}"/>
    <cellStyle name="Note 2 6 7 2 3 6" xfId="60266" xr:uid="{00000000-0005-0000-0000-0000307F0000}"/>
    <cellStyle name="Note 2 6 7 2 4" xfId="10810" xr:uid="{00000000-0005-0000-0000-0000317F0000}"/>
    <cellStyle name="Note 2 6 7 2 4 2" xfId="29643" xr:uid="{00000000-0005-0000-0000-0000327F0000}"/>
    <cellStyle name="Note 2 6 7 2 4 3" xfId="29642" xr:uid="{00000000-0005-0000-0000-0000337F0000}"/>
    <cellStyle name="Note 2 6 7 2 4 4" xfId="50315" xr:uid="{00000000-0005-0000-0000-0000347F0000}"/>
    <cellStyle name="Note 2 6 7 2 5" xfId="29633" xr:uid="{00000000-0005-0000-0000-0000357F0000}"/>
    <cellStyle name="Note 2 6 7 2 6" xfId="18837" xr:uid="{00000000-0005-0000-0000-0000367F0000}"/>
    <cellStyle name="Note 2 6 7 3" xfId="4700" xr:uid="{00000000-0005-0000-0000-0000377F0000}"/>
    <cellStyle name="Note 2 6 7 3 2" xfId="7316" xr:uid="{00000000-0005-0000-0000-0000387F0000}"/>
    <cellStyle name="Note 2 6 7 3 2 2" xfId="14294" xr:uid="{00000000-0005-0000-0000-0000397F0000}"/>
    <cellStyle name="Note 2 6 7 3 2 2 2" xfId="29647" xr:uid="{00000000-0005-0000-0000-00003A7F0000}"/>
    <cellStyle name="Note 2 6 7 3 2 2 3" xfId="29646" xr:uid="{00000000-0005-0000-0000-00003B7F0000}"/>
    <cellStyle name="Note 2 6 7 3 2 2 4" xfId="53799" xr:uid="{00000000-0005-0000-0000-00003C7F0000}"/>
    <cellStyle name="Note 2 6 7 3 2 3" xfId="29648" xr:uid="{00000000-0005-0000-0000-00003D7F0000}"/>
    <cellStyle name="Note 2 6 7 3 2 4" xfId="29645" xr:uid="{00000000-0005-0000-0000-00003E7F0000}"/>
    <cellStyle name="Note 2 6 7 3 2 5" xfId="46831" xr:uid="{00000000-0005-0000-0000-00003F7F0000}"/>
    <cellStyle name="Note 2 6 7 3 2 6" xfId="59395" xr:uid="{00000000-0005-0000-0000-0000407F0000}"/>
    <cellStyle name="Note 2 6 7 3 3" xfId="9067" xr:uid="{00000000-0005-0000-0000-0000417F0000}"/>
    <cellStyle name="Note 2 6 7 3 3 2" xfId="16036" xr:uid="{00000000-0005-0000-0000-0000427F0000}"/>
    <cellStyle name="Note 2 6 7 3 3 2 2" xfId="29651" xr:uid="{00000000-0005-0000-0000-0000437F0000}"/>
    <cellStyle name="Note 2 6 7 3 3 2 3" xfId="29650" xr:uid="{00000000-0005-0000-0000-0000447F0000}"/>
    <cellStyle name="Note 2 6 7 3 3 2 4" xfId="55541" xr:uid="{00000000-0005-0000-0000-0000457F0000}"/>
    <cellStyle name="Note 2 6 7 3 3 3" xfId="29652" xr:uid="{00000000-0005-0000-0000-0000467F0000}"/>
    <cellStyle name="Note 2 6 7 3 3 4" xfId="29649" xr:uid="{00000000-0005-0000-0000-0000477F0000}"/>
    <cellStyle name="Note 2 6 7 3 3 5" xfId="48573" xr:uid="{00000000-0005-0000-0000-0000487F0000}"/>
    <cellStyle name="Note 2 6 7 3 3 6" xfId="61137" xr:uid="{00000000-0005-0000-0000-0000497F0000}"/>
    <cellStyle name="Note 2 6 7 3 4" xfId="11681" xr:uid="{00000000-0005-0000-0000-00004A7F0000}"/>
    <cellStyle name="Note 2 6 7 3 4 2" xfId="29654" xr:uid="{00000000-0005-0000-0000-00004B7F0000}"/>
    <cellStyle name="Note 2 6 7 3 4 3" xfId="29653" xr:uid="{00000000-0005-0000-0000-00004C7F0000}"/>
    <cellStyle name="Note 2 6 7 3 4 4" xfId="51186" xr:uid="{00000000-0005-0000-0000-00004D7F0000}"/>
    <cellStyle name="Note 2 6 7 3 5" xfId="29655" xr:uid="{00000000-0005-0000-0000-00004E7F0000}"/>
    <cellStyle name="Note 2 6 7 3 6" xfId="29644" xr:uid="{00000000-0005-0000-0000-00004F7F0000}"/>
    <cellStyle name="Note 2 6 7 3 7" xfId="44218" xr:uid="{00000000-0005-0000-0000-0000507F0000}"/>
    <cellStyle name="Note 2 6 7 3 8" xfId="56782" xr:uid="{00000000-0005-0000-0000-0000517F0000}"/>
    <cellStyle name="Note 2 6 7 4" xfId="5573" xr:uid="{00000000-0005-0000-0000-0000527F0000}"/>
    <cellStyle name="Note 2 6 7 4 2" xfId="12552" xr:uid="{00000000-0005-0000-0000-0000537F0000}"/>
    <cellStyle name="Note 2 6 7 4 2 2" xfId="29658" xr:uid="{00000000-0005-0000-0000-0000547F0000}"/>
    <cellStyle name="Note 2 6 7 4 2 3" xfId="29657" xr:uid="{00000000-0005-0000-0000-0000557F0000}"/>
    <cellStyle name="Note 2 6 7 4 2 4" xfId="52057" xr:uid="{00000000-0005-0000-0000-0000567F0000}"/>
    <cellStyle name="Note 2 6 7 4 3" xfId="29659" xr:uid="{00000000-0005-0000-0000-0000577F0000}"/>
    <cellStyle name="Note 2 6 7 4 4" xfId="29656" xr:uid="{00000000-0005-0000-0000-0000587F0000}"/>
    <cellStyle name="Note 2 6 7 4 5" xfId="45089" xr:uid="{00000000-0005-0000-0000-0000597F0000}"/>
    <cellStyle name="Note 2 6 7 4 6" xfId="57653" xr:uid="{00000000-0005-0000-0000-00005A7F0000}"/>
    <cellStyle name="Note 2 6 7 5" xfId="9938" xr:uid="{00000000-0005-0000-0000-00005B7F0000}"/>
    <cellStyle name="Note 2 6 7 5 2" xfId="29661" xr:uid="{00000000-0005-0000-0000-00005C7F0000}"/>
    <cellStyle name="Note 2 6 7 5 3" xfId="29660" xr:uid="{00000000-0005-0000-0000-00005D7F0000}"/>
    <cellStyle name="Note 2 6 7 5 4" xfId="49444" xr:uid="{00000000-0005-0000-0000-00005E7F0000}"/>
    <cellStyle name="Note 2 6 7 6" xfId="29632" xr:uid="{00000000-0005-0000-0000-00005F7F0000}"/>
    <cellStyle name="Note 2 6 7 7" xfId="19107" xr:uid="{00000000-0005-0000-0000-0000607F0000}"/>
    <cellStyle name="Note 2 6 8" xfId="2726" xr:uid="{00000000-0005-0000-0000-0000617F0000}"/>
    <cellStyle name="Note 2 6 8 2" xfId="3824" xr:uid="{00000000-0005-0000-0000-0000627F0000}"/>
    <cellStyle name="Note 2 6 8 2 2" xfId="6446" xr:uid="{00000000-0005-0000-0000-0000637F0000}"/>
    <cellStyle name="Note 2 6 8 2 2 2" xfId="13424" xr:uid="{00000000-0005-0000-0000-0000647F0000}"/>
    <cellStyle name="Note 2 6 8 2 2 2 2" xfId="29666" xr:uid="{00000000-0005-0000-0000-0000657F0000}"/>
    <cellStyle name="Note 2 6 8 2 2 2 3" xfId="29665" xr:uid="{00000000-0005-0000-0000-0000667F0000}"/>
    <cellStyle name="Note 2 6 8 2 2 2 4" xfId="52929" xr:uid="{00000000-0005-0000-0000-0000677F0000}"/>
    <cellStyle name="Note 2 6 8 2 2 3" xfId="29667" xr:uid="{00000000-0005-0000-0000-0000687F0000}"/>
    <cellStyle name="Note 2 6 8 2 2 4" xfId="29664" xr:uid="{00000000-0005-0000-0000-0000697F0000}"/>
    <cellStyle name="Note 2 6 8 2 2 5" xfId="45961" xr:uid="{00000000-0005-0000-0000-00006A7F0000}"/>
    <cellStyle name="Note 2 6 8 2 2 6" xfId="58525" xr:uid="{00000000-0005-0000-0000-00006B7F0000}"/>
    <cellStyle name="Note 2 6 8 2 3" xfId="8191" xr:uid="{00000000-0005-0000-0000-00006C7F0000}"/>
    <cellStyle name="Note 2 6 8 2 3 2" xfId="15166" xr:uid="{00000000-0005-0000-0000-00006D7F0000}"/>
    <cellStyle name="Note 2 6 8 2 3 2 2" xfId="29670" xr:uid="{00000000-0005-0000-0000-00006E7F0000}"/>
    <cellStyle name="Note 2 6 8 2 3 2 3" xfId="29669" xr:uid="{00000000-0005-0000-0000-00006F7F0000}"/>
    <cellStyle name="Note 2 6 8 2 3 2 4" xfId="54671" xr:uid="{00000000-0005-0000-0000-0000707F0000}"/>
    <cellStyle name="Note 2 6 8 2 3 3" xfId="29671" xr:uid="{00000000-0005-0000-0000-0000717F0000}"/>
    <cellStyle name="Note 2 6 8 2 3 4" xfId="29668" xr:uid="{00000000-0005-0000-0000-0000727F0000}"/>
    <cellStyle name="Note 2 6 8 2 3 5" xfId="47703" xr:uid="{00000000-0005-0000-0000-0000737F0000}"/>
    <cellStyle name="Note 2 6 8 2 3 6" xfId="60267" xr:uid="{00000000-0005-0000-0000-0000747F0000}"/>
    <cellStyle name="Note 2 6 8 2 4" xfId="10811" xr:uid="{00000000-0005-0000-0000-0000757F0000}"/>
    <cellStyle name="Note 2 6 8 2 4 2" xfId="29673" xr:uid="{00000000-0005-0000-0000-0000767F0000}"/>
    <cellStyle name="Note 2 6 8 2 4 3" xfId="29672" xr:uid="{00000000-0005-0000-0000-0000777F0000}"/>
    <cellStyle name="Note 2 6 8 2 4 4" xfId="50316" xr:uid="{00000000-0005-0000-0000-0000787F0000}"/>
    <cellStyle name="Note 2 6 8 2 5" xfId="29663" xr:uid="{00000000-0005-0000-0000-0000797F0000}"/>
    <cellStyle name="Note 2 6 8 2 6" xfId="18838" xr:uid="{00000000-0005-0000-0000-00007A7F0000}"/>
    <cellStyle name="Note 2 6 8 3" xfId="4701" xr:uid="{00000000-0005-0000-0000-00007B7F0000}"/>
    <cellStyle name="Note 2 6 8 3 2" xfId="7317" xr:uid="{00000000-0005-0000-0000-00007C7F0000}"/>
    <cellStyle name="Note 2 6 8 3 2 2" xfId="14295" xr:uid="{00000000-0005-0000-0000-00007D7F0000}"/>
    <cellStyle name="Note 2 6 8 3 2 2 2" xfId="29677" xr:uid="{00000000-0005-0000-0000-00007E7F0000}"/>
    <cellStyle name="Note 2 6 8 3 2 2 3" xfId="29676" xr:uid="{00000000-0005-0000-0000-00007F7F0000}"/>
    <cellStyle name="Note 2 6 8 3 2 2 4" xfId="53800" xr:uid="{00000000-0005-0000-0000-0000807F0000}"/>
    <cellStyle name="Note 2 6 8 3 2 3" xfId="29678" xr:uid="{00000000-0005-0000-0000-0000817F0000}"/>
    <cellStyle name="Note 2 6 8 3 2 4" xfId="29675" xr:uid="{00000000-0005-0000-0000-0000827F0000}"/>
    <cellStyle name="Note 2 6 8 3 2 5" xfId="46832" xr:uid="{00000000-0005-0000-0000-0000837F0000}"/>
    <cellStyle name="Note 2 6 8 3 2 6" xfId="59396" xr:uid="{00000000-0005-0000-0000-0000847F0000}"/>
    <cellStyle name="Note 2 6 8 3 3" xfId="9068" xr:uid="{00000000-0005-0000-0000-0000857F0000}"/>
    <cellStyle name="Note 2 6 8 3 3 2" xfId="16037" xr:uid="{00000000-0005-0000-0000-0000867F0000}"/>
    <cellStyle name="Note 2 6 8 3 3 2 2" xfId="29681" xr:uid="{00000000-0005-0000-0000-0000877F0000}"/>
    <cellStyle name="Note 2 6 8 3 3 2 3" xfId="29680" xr:uid="{00000000-0005-0000-0000-0000887F0000}"/>
    <cellStyle name="Note 2 6 8 3 3 2 4" xfId="55542" xr:uid="{00000000-0005-0000-0000-0000897F0000}"/>
    <cellStyle name="Note 2 6 8 3 3 3" xfId="29682" xr:uid="{00000000-0005-0000-0000-00008A7F0000}"/>
    <cellStyle name="Note 2 6 8 3 3 4" xfId="29679" xr:uid="{00000000-0005-0000-0000-00008B7F0000}"/>
    <cellStyle name="Note 2 6 8 3 3 5" xfId="48574" xr:uid="{00000000-0005-0000-0000-00008C7F0000}"/>
    <cellStyle name="Note 2 6 8 3 3 6" xfId="61138" xr:uid="{00000000-0005-0000-0000-00008D7F0000}"/>
    <cellStyle name="Note 2 6 8 3 4" xfId="11682" xr:uid="{00000000-0005-0000-0000-00008E7F0000}"/>
    <cellStyle name="Note 2 6 8 3 4 2" xfId="29684" xr:uid="{00000000-0005-0000-0000-00008F7F0000}"/>
    <cellStyle name="Note 2 6 8 3 4 3" xfId="29683" xr:uid="{00000000-0005-0000-0000-0000907F0000}"/>
    <cellStyle name="Note 2 6 8 3 4 4" xfId="51187" xr:uid="{00000000-0005-0000-0000-0000917F0000}"/>
    <cellStyle name="Note 2 6 8 3 5" xfId="29685" xr:uid="{00000000-0005-0000-0000-0000927F0000}"/>
    <cellStyle name="Note 2 6 8 3 6" xfId="29674" xr:uid="{00000000-0005-0000-0000-0000937F0000}"/>
    <cellStyle name="Note 2 6 8 3 7" xfId="44219" xr:uid="{00000000-0005-0000-0000-0000947F0000}"/>
    <cellStyle name="Note 2 6 8 3 8" xfId="56783" xr:uid="{00000000-0005-0000-0000-0000957F0000}"/>
    <cellStyle name="Note 2 6 8 4" xfId="5574" xr:uid="{00000000-0005-0000-0000-0000967F0000}"/>
    <cellStyle name="Note 2 6 8 4 2" xfId="12553" xr:uid="{00000000-0005-0000-0000-0000977F0000}"/>
    <cellStyle name="Note 2 6 8 4 2 2" xfId="29688" xr:uid="{00000000-0005-0000-0000-0000987F0000}"/>
    <cellStyle name="Note 2 6 8 4 2 3" xfId="29687" xr:uid="{00000000-0005-0000-0000-0000997F0000}"/>
    <cellStyle name="Note 2 6 8 4 2 4" xfId="52058" xr:uid="{00000000-0005-0000-0000-00009A7F0000}"/>
    <cellStyle name="Note 2 6 8 4 3" xfId="29689" xr:uid="{00000000-0005-0000-0000-00009B7F0000}"/>
    <cellStyle name="Note 2 6 8 4 4" xfId="29686" xr:uid="{00000000-0005-0000-0000-00009C7F0000}"/>
    <cellStyle name="Note 2 6 8 4 5" xfId="45090" xr:uid="{00000000-0005-0000-0000-00009D7F0000}"/>
    <cellStyle name="Note 2 6 8 4 6" xfId="57654" xr:uid="{00000000-0005-0000-0000-00009E7F0000}"/>
    <cellStyle name="Note 2 6 8 5" xfId="9939" xr:uid="{00000000-0005-0000-0000-00009F7F0000}"/>
    <cellStyle name="Note 2 6 8 5 2" xfId="29691" xr:uid="{00000000-0005-0000-0000-0000A07F0000}"/>
    <cellStyle name="Note 2 6 8 5 3" xfId="29690" xr:uid="{00000000-0005-0000-0000-0000A17F0000}"/>
    <cellStyle name="Note 2 6 8 5 4" xfId="49445" xr:uid="{00000000-0005-0000-0000-0000A27F0000}"/>
    <cellStyle name="Note 2 6 8 6" xfId="29662" xr:uid="{00000000-0005-0000-0000-0000A37F0000}"/>
    <cellStyle name="Note 2 6 8 7" xfId="17107" xr:uid="{00000000-0005-0000-0000-0000A47F0000}"/>
    <cellStyle name="Note 2 6 9" xfId="2727" xr:uid="{00000000-0005-0000-0000-0000A57F0000}"/>
    <cellStyle name="Note 2 6 9 2" xfId="3825" xr:uid="{00000000-0005-0000-0000-0000A67F0000}"/>
    <cellStyle name="Note 2 6 9 2 2" xfId="6447" xr:uid="{00000000-0005-0000-0000-0000A77F0000}"/>
    <cellStyle name="Note 2 6 9 2 2 2" xfId="13425" xr:uid="{00000000-0005-0000-0000-0000A87F0000}"/>
    <cellStyle name="Note 2 6 9 2 2 2 2" xfId="29696" xr:uid="{00000000-0005-0000-0000-0000A97F0000}"/>
    <cellStyle name="Note 2 6 9 2 2 2 3" xfId="29695" xr:uid="{00000000-0005-0000-0000-0000AA7F0000}"/>
    <cellStyle name="Note 2 6 9 2 2 2 4" xfId="52930" xr:uid="{00000000-0005-0000-0000-0000AB7F0000}"/>
    <cellStyle name="Note 2 6 9 2 2 3" xfId="29697" xr:uid="{00000000-0005-0000-0000-0000AC7F0000}"/>
    <cellStyle name="Note 2 6 9 2 2 4" xfId="29694" xr:uid="{00000000-0005-0000-0000-0000AD7F0000}"/>
    <cellStyle name="Note 2 6 9 2 2 5" xfId="45962" xr:uid="{00000000-0005-0000-0000-0000AE7F0000}"/>
    <cellStyle name="Note 2 6 9 2 2 6" xfId="58526" xr:uid="{00000000-0005-0000-0000-0000AF7F0000}"/>
    <cellStyle name="Note 2 6 9 2 3" xfId="8192" xr:uid="{00000000-0005-0000-0000-0000B07F0000}"/>
    <cellStyle name="Note 2 6 9 2 3 2" xfId="15167" xr:uid="{00000000-0005-0000-0000-0000B17F0000}"/>
    <cellStyle name="Note 2 6 9 2 3 2 2" xfId="29700" xr:uid="{00000000-0005-0000-0000-0000B27F0000}"/>
    <cellStyle name="Note 2 6 9 2 3 2 3" xfId="29699" xr:uid="{00000000-0005-0000-0000-0000B37F0000}"/>
    <cellStyle name="Note 2 6 9 2 3 2 4" xfId="54672" xr:uid="{00000000-0005-0000-0000-0000B47F0000}"/>
    <cellStyle name="Note 2 6 9 2 3 3" xfId="29701" xr:uid="{00000000-0005-0000-0000-0000B57F0000}"/>
    <cellStyle name="Note 2 6 9 2 3 4" xfId="29698" xr:uid="{00000000-0005-0000-0000-0000B67F0000}"/>
    <cellStyle name="Note 2 6 9 2 3 5" xfId="47704" xr:uid="{00000000-0005-0000-0000-0000B77F0000}"/>
    <cellStyle name="Note 2 6 9 2 3 6" xfId="60268" xr:uid="{00000000-0005-0000-0000-0000B87F0000}"/>
    <cellStyle name="Note 2 6 9 2 4" xfId="10812" xr:uid="{00000000-0005-0000-0000-0000B97F0000}"/>
    <cellStyle name="Note 2 6 9 2 4 2" xfId="29703" xr:uid="{00000000-0005-0000-0000-0000BA7F0000}"/>
    <cellStyle name="Note 2 6 9 2 4 3" xfId="29702" xr:uid="{00000000-0005-0000-0000-0000BB7F0000}"/>
    <cellStyle name="Note 2 6 9 2 4 4" xfId="50317" xr:uid="{00000000-0005-0000-0000-0000BC7F0000}"/>
    <cellStyle name="Note 2 6 9 2 5" xfId="29693" xr:uid="{00000000-0005-0000-0000-0000BD7F0000}"/>
    <cellStyle name="Note 2 6 9 2 6" xfId="18841" xr:uid="{00000000-0005-0000-0000-0000BE7F0000}"/>
    <cellStyle name="Note 2 6 9 3" xfId="4702" xr:uid="{00000000-0005-0000-0000-0000BF7F0000}"/>
    <cellStyle name="Note 2 6 9 3 2" xfId="7318" xr:uid="{00000000-0005-0000-0000-0000C07F0000}"/>
    <cellStyle name="Note 2 6 9 3 2 2" xfId="14296" xr:uid="{00000000-0005-0000-0000-0000C17F0000}"/>
    <cellStyle name="Note 2 6 9 3 2 2 2" xfId="29707" xr:uid="{00000000-0005-0000-0000-0000C27F0000}"/>
    <cellStyle name="Note 2 6 9 3 2 2 3" xfId="29706" xr:uid="{00000000-0005-0000-0000-0000C37F0000}"/>
    <cellStyle name="Note 2 6 9 3 2 2 4" xfId="53801" xr:uid="{00000000-0005-0000-0000-0000C47F0000}"/>
    <cellStyle name="Note 2 6 9 3 2 3" xfId="29708" xr:uid="{00000000-0005-0000-0000-0000C57F0000}"/>
    <cellStyle name="Note 2 6 9 3 2 4" xfId="29705" xr:uid="{00000000-0005-0000-0000-0000C67F0000}"/>
    <cellStyle name="Note 2 6 9 3 2 5" xfId="46833" xr:uid="{00000000-0005-0000-0000-0000C77F0000}"/>
    <cellStyle name="Note 2 6 9 3 2 6" xfId="59397" xr:uid="{00000000-0005-0000-0000-0000C87F0000}"/>
    <cellStyle name="Note 2 6 9 3 3" xfId="9069" xr:uid="{00000000-0005-0000-0000-0000C97F0000}"/>
    <cellStyle name="Note 2 6 9 3 3 2" xfId="16038" xr:uid="{00000000-0005-0000-0000-0000CA7F0000}"/>
    <cellStyle name="Note 2 6 9 3 3 2 2" xfId="29711" xr:uid="{00000000-0005-0000-0000-0000CB7F0000}"/>
    <cellStyle name="Note 2 6 9 3 3 2 3" xfId="29710" xr:uid="{00000000-0005-0000-0000-0000CC7F0000}"/>
    <cellStyle name="Note 2 6 9 3 3 2 4" xfId="55543" xr:uid="{00000000-0005-0000-0000-0000CD7F0000}"/>
    <cellStyle name="Note 2 6 9 3 3 3" xfId="29712" xr:uid="{00000000-0005-0000-0000-0000CE7F0000}"/>
    <cellStyle name="Note 2 6 9 3 3 4" xfId="29709" xr:uid="{00000000-0005-0000-0000-0000CF7F0000}"/>
    <cellStyle name="Note 2 6 9 3 3 5" xfId="48575" xr:uid="{00000000-0005-0000-0000-0000D07F0000}"/>
    <cellStyle name="Note 2 6 9 3 3 6" xfId="61139" xr:uid="{00000000-0005-0000-0000-0000D17F0000}"/>
    <cellStyle name="Note 2 6 9 3 4" xfId="11683" xr:uid="{00000000-0005-0000-0000-0000D27F0000}"/>
    <cellStyle name="Note 2 6 9 3 4 2" xfId="29714" xr:uid="{00000000-0005-0000-0000-0000D37F0000}"/>
    <cellStyle name="Note 2 6 9 3 4 3" xfId="29713" xr:uid="{00000000-0005-0000-0000-0000D47F0000}"/>
    <cellStyle name="Note 2 6 9 3 4 4" xfId="51188" xr:uid="{00000000-0005-0000-0000-0000D57F0000}"/>
    <cellStyle name="Note 2 6 9 3 5" xfId="29715" xr:uid="{00000000-0005-0000-0000-0000D67F0000}"/>
    <cellStyle name="Note 2 6 9 3 6" xfId="29704" xr:uid="{00000000-0005-0000-0000-0000D77F0000}"/>
    <cellStyle name="Note 2 6 9 3 7" xfId="44220" xr:uid="{00000000-0005-0000-0000-0000D87F0000}"/>
    <cellStyle name="Note 2 6 9 3 8" xfId="56784" xr:uid="{00000000-0005-0000-0000-0000D97F0000}"/>
    <cellStyle name="Note 2 6 9 4" xfId="5575" xr:uid="{00000000-0005-0000-0000-0000DA7F0000}"/>
    <cellStyle name="Note 2 6 9 4 2" xfId="12554" xr:uid="{00000000-0005-0000-0000-0000DB7F0000}"/>
    <cellStyle name="Note 2 6 9 4 2 2" xfId="29718" xr:uid="{00000000-0005-0000-0000-0000DC7F0000}"/>
    <cellStyle name="Note 2 6 9 4 2 3" xfId="29717" xr:uid="{00000000-0005-0000-0000-0000DD7F0000}"/>
    <cellStyle name="Note 2 6 9 4 2 4" xfId="52059" xr:uid="{00000000-0005-0000-0000-0000DE7F0000}"/>
    <cellStyle name="Note 2 6 9 4 3" xfId="29719" xr:uid="{00000000-0005-0000-0000-0000DF7F0000}"/>
    <cellStyle name="Note 2 6 9 4 4" xfId="29716" xr:uid="{00000000-0005-0000-0000-0000E07F0000}"/>
    <cellStyle name="Note 2 6 9 4 5" xfId="45091" xr:uid="{00000000-0005-0000-0000-0000E17F0000}"/>
    <cellStyle name="Note 2 6 9 4 6" xfId="57655" xr:uid="{00000000-0005-0000-0000-0000E27F0000}"/>
    <cellStyle name="Note 2 6 9 5" xfId="9940" xr:uid="{00000000-0005-0000-0000-0000E37F0000}"/>
    <cellStyle name="Note 2 6 9 5 2" xfId="29721" xr:uid="{00000000-0005-0000-0000-0000E47F0000}"/>
    <cellStyle name="Note 2 6 9 5 3" xfId="29720" xr:uid="{00000000-0005-0000-0000-0000E57F0000}"/>
    <cellStyle name="Note 2 6 9 5 4" xfId="49446" xr:uid="{00000000-0005-0000-0000-0000E67F0000}"/>
    <cellStyle name="Note 2 6 9 6" xfId="29692" xr:uid="{00000000-0005-0000-0000-0000E77F0000}"/>
    <cellStyle name="Note 2 6 9 7" xfId="17109" xr:uid="{00000000-0005-0000-0000-0000E87F0000}"/>
    <cellStyle name="Note 2 7" xfId="2728" xr:uid="{00000000-0005-0000-0000-0000E97F0000}"/>
    <cellStyle name="Note 2 7 2" xfId="29722" xr:uid="{00000000-0005-0000-0000-0000EA7F0000}"/>
    <cellStyle name="Note 2 8" xfId="2729" xr:uid="{00000000-0005-0000-0000-0000EB7F0000}"/>
    <cellStyle name="Note 2 8 2" xfId="29723" xr:uid="{00000000-0005-0000-0000-0000EC7F0000}"/>
    <cellStyle name="Note 2 9" xfId="2730" xr:uid="{00000000-0005-0000-0000-0000ED7F0000}"/>
    <cellStyle name="Note 2 9 2" xfId="3826" xr:uid="{00000000-0005-0000-0000-0000EE7F0000}"/>
    <cellStyle name="Note 2 9 2 2" xfId="6448" xr:uid="{00000000-0005-0000-0000-0000EF7F0000}"/>
    <cellStyle name="Note 2 9 2 2 2" xfId="13426" xr:uid="{00000000-0005-0000-0000-0000F07F0000}"/>
    <cellStyle name="Note 2 9 2 2 2 2" xfId="29728" xr:uid="{00000000-0005-0000-0000-0000F17F0000}"/>
    <cellStyle name="Note 2 9 2 2 2 3" xfId="29727" xr:uid="{00000000-0005-0000-0000-0000F27F0000}"/>
    <cellStyle name="Note 2 9 2 2 2 4" xfId="52931" xr:uid="{00000000-0005-0000-0000-0000F37F0000}"/>
    <cellStyle name="Note 2 9 2 2 3" xfId="29729" xr:uid="{00000000-0005-0000-0000-0000F47F0000}"/>
    <cellStyle name="Note 2 9 2 2 4" xfId="29726" xr:uid="{00000000-0005-0000-0000-0000F57F0000}"/>
    <cellStyle name="Note 2 9 2 2 5" xfId="45963" xr:uid="{00000000-0005-0000-0000-0000F67F0000}"/>
    <cellStyle name="Note 2 9 2 2 6" xfId="58527" xr:uid="{00000000-0005-0000-0000-0000F77F0000}"/>
    <cellStyle name="Note 2 9 2 3" xfId="8193" xr:uid="{00000000-0005-0000-0000-0000F87F0000}"/>
    <cellStyle name="Note 2 9 2 3 2" xfId="15168" xr:uid="{00000000-0005-0000-0000-0000F97F0000}"/>
    <cellStyle name="Note 2 9 2 3 2 2" xfId="29732" xr:uid="{00000000-0005-0000-0000-0000FA7F0000}"/>
    <cellStyle name="Note 2 9 2 3 2 3" xfId="29731" xr:uid="{00000000-0005-0000-0000-0000FB7F0000}"/>
    <cellStyle name="Note 2 9 2 3 2 4" xfId="54673" xr:uid="{00000000-0005-0000-0000-0000FC7F0000}"/>
    <cellStyle name="Note 2 9 2 3 3" xfId="29733" xr:uid="{00000000-0005-0000-0000-0000FD7F0000}"/>
    <cellStyle name="Note 2 9 2 3 4" xfId="29730" xr:uid="{00000000-0005-0000-0000-0000FE7F0000}"/>
    <cellStyle name="Note 2 9 2 3 5" xfId="47705" xr:uid="{00000000-0005-0000-0000-0000FF7F0000}"/>
    <cellStyle name="Note 2 9 2 3 6" xfId="60269" xr:uid="{00000000-0005-0000-0000-000000800000}"/>
    <cellStyle name="Note 2 9 2 4" xfId="10813" xr:uid="{00000000-0005-0000-0000-000001800000}"/>
    <cellStyle name="Note 2 9 2 4 2" xfId="29735" xr:uid="{00000000-0005-0000-0000-000002800000}"/>
    <cellStyle name="Note 2 9 2 4 3" xfId="29734" xr:uid="{00000000-0005-0000-0000-000003800000}"/>
    <cellStyle name="Note 2 9 2 4 4" xfId="50318" xr:uid="{00000000-0005-0000-0000-000004800000}"/>
    <cellStyle name="Note 2 9 2 5" xfId="29725" xr:uid="{00000000-0005-0000-0000-000005800000}"/>
    <cellStyle name="Note 2 9 2 6" xfId="18843" xr:uid="{00000000-0005-0000-0000-000006800000}"/>
    <cellStyle name="Note 2 9 3" xfId="4703" xr:uid="{00000000-0005-0000-0000-000007800000}"/>
    <cellStyle name="Note 2 9 3 2" xfId="7319" xr:uid="{00000000-0005-0000-0000-000008800000}"/>
    <cellStyle name="Note 2 9 3 2 2" xfId="14297" xr:uid="{00000000-0005-0000-0000-000009800000}"/>
    <cellStyle name="Note 2 9 3 2 2 2" xfId="29739" xr:uid="{00000000-0005-0000-0000-00000A800000}"/>
    <cellStyle name="Note 2 9 3 2 2 3" xfId="29738" xr:uid="{00000000-0005-0000-0000-00000B800000}"/>
    <cellStyle name="Note 2 9 3 2 2 4" xfId="53802" xr:uid="{00000000-0005-0000-0000-00000C800000}"/>
    <cellStyle name="Note 2 9 3 2 3" xfId="29740" xr:uid="{00000000-0005-0000-0000-00000D800000}"/>
    <cellStyle name="Note 2 9 3 2 4" xfId="29737" xr:uid="{00000000-0005-0000-0000-00000E800000}"/>
    <cellStyle name="Note 2 9 3 2 5" xfId="46834" xr:uid="{00000000-0005-0000-0000-00000F800000}"/>
    <cellStyle name="Note 2 9 3 2 6" xfId="59398" xr:uid="{00000000-0005-0000-0000-000010800000}"/>
    <cellStyle name="Note 2 9 3 3" xfId="9070" xr:uid="{00000000-0005-0000-0000-000011800000}"/>
    <cellStyle name="Note 2 9 3 3 2" xfId="16039" xr:uid="{00000000-0005-0000-0000-000012800000}"/>
    <cellStyle name="Note 2 9 3 3 2 2" xfId="29743" xr:uid="{00000000-0005-0000-0000-000013800000}"/>
    <cellStyle name="Note 2 9 3 3 2 3" xfId="29742" xr:uid="{00000000-0005-0000-0000-000014800000}"/>
    <cellStyle name="Note 2 9 3 3 2 4" xfId="55544" xr:uid="{00000000-0005-0000-0000-000015800000}"/>
    <cellStyle name="Note 2 9 3 3 3" xfId="29744" xr:uid="{00000000-0005-0000-0000-000016800000}"/>
    <cellStyle name="Note 2 9 3 3 4" xfId="29741" xr:uid="{00000000-0005-0000-0000-000017800000}"/>
    <cellStyle name="Note 2 9 3 3 5" xfId="48576" xr:uid="{00000000-0005-0000-0000-000018800000}"/>
    <cellStyle name="Note 2 9 3 3 6" xfId="61140" xr:uid="{00000000-0005-0000-0000-000019800000}"/>
    <cellStyle name="Note 2 9 3 4" xfId="11684" xr:uid="{00000000-0005-0000-0000-00001A800000}"/>
    <cellStyle name="Note 2 9 3 4 2" xfId="29746" xr:uid="{00000000-0005-0000-0000-00001B800000}"/>
    <cellStyle name="Note 2 9 3 4 3" xfId="29745" xr:uid="{00000000-0005-0000-0000-00001C800000}"/>
    <cellStyle name="Note 2 9 3 4 4" xfId="51189" xr:uid="{00000000-0005-0000-0000-00001D800000}"/>
    <cellStyle name="Note 2 9 3 5" xfId="29747" xr:uid="{00000000-0005-0000-0000-00001E800000}"/>
    <cellStyle name="Note 2 9 3 6" xfId="29736" xr:uid="{00000000-0005-0000-0000-00001F800000}"/>
    <cellStyle name="Note 2 9 3 7" xfId="44221" xr:uid="{00000000-0005-0000-0000-000020800000}"/>
    <cellStyle name="Note 2 9 3 8" xfId="56785" xr:uid="{00000000-0005-0000-0000-000021800000}"/>
    <cellStyle name="Note 2 9 4" xfId="5576" xr:uid="{00000000-0005-0000-0000-000022800000}"/>
    <cellStyle name="Note 2 9 4 2" xfId="12555" xr:uid="{00000000-0005-0000-0000-000023800000}"/>
    <cellStyle name="Note 2 9 4 2 2" xfId="29750" xr:uid="{00000000-0005-0000-0000-000024800000}"/>
    <cellStyle name="Note 2 9 4 2 3" xfId="29749" xr:uid="{00000000-0005-0000-0000-000025800000}"/>
    <cellStyle name="Note 2 9 4 2 4" xfId="52060" xr:uid="{00000000-0005-0000-0000-000026800000}"/>
    <cellStyle name="Note 2 9 4 3" xfId="29751" xr:uid="{00000000-0005-0000-0000-000027800000}"/>
    <cellStyle name="Note 2 9 4 4" xfId="29748" xr:uid="{00000000-0005-0000-0000-000028800000}"/>
    <cellStyle name="Note 2 9 4 5" xfId="45092" xr:uid="{00000000-0005-0000-0000-000029800000}"/>
    <cellStyle name="Note 2 9 4 6" xfId="57656" xr:uid="{00000000-0005-0000-0000-00002A800000}"/>
    <cellStyle name="Note 2 9 5" xfId="9941" xr:uid="{00000000-0005-0000-0000-00002B800000}"/>
    <cellStyle name="Note 2 9 5 2" xfId="29753" xr:uid="{00000000-0005-0000-0000-00002C800000}"/>
    <cellStyle name="Note 2 9 5 3" xfId="29752" xr:uid="{00000000-0005-0000-0000-00002D800000}"/>
    <cellStyle name="Note 2 9 5 4" xfId="49447" xr:uid="{00000000-0005-0000-0000-00002E800000}"/>
    <cellStyle name="Note 2 9 6" xfId="29724" xr:uid="{00000000-0005-0000-0000-00002F800000}"/>
    <cellStyle name="Note 2 9 7" xfId="17112" xr:uid="{00000000-0005-0000-0000-000030800000}"/>
    <cellStyle name="Note 20" xfId="61617" xr:uid="{00000000-0005-0000-0000-000031800000}"/>
    <cellStyle name="Note 21" xfId="61655" xr:uid="{00000000-0005-0000-0000-000032800000}"/>
    <cellStyle name="Note 22" xfId="61666" xr:uid="{00000000-0005-0000-0000-000033800000}"/>
    <cellStyle name="Note 23" xfId="61686" xr:uid="{00000000-0005-0000-0000-000034800000}"/>
    <cellStyle name="Note 24" xfId="61706" xr:uid="{00000000-0005-0000-0000-000035800000}"/>
    <cellStyle name="Note 25" xfId="61726" xr:uid="{00000000-0005-0000-0000-000036800000}"/>
    <cellStyle name="Note 26" xfId="61746" xr:uid="{00000000-0005-0000-0000-000037800000}"/>
    <cellStyle name="Note 27" xfId="61766" xr:uid="{00000000-0005-0000-0000-000038800000}"/>
    <cellStyle name="Note 28" xfId="61786" xr:uid="{00000000-0005-0000-0000-000039800000}"/>
    <cellStyle name="Note 29" xfId="61806" xr:uid="{00000000-0005-0000-0000-00003A800000}"/>
    <cellStyle name="Note 3" xfId="2731" xr:uid="{00000000-0005-0000-0000-00003B800000}"/>
    <cellStyle name="Note 3 10" xfId="5577" xr:uid="{00000000-0005-0000-0000-00003C800000}"/>
    <cellStyle name="Note 3 10 2" xfId="12556" xr:uid="{00000000-0005-0000-0000-00003D800000}"/>
    <cellStyle name="Note 3 10 2 2" xfId="29757" xr:uid="{00000000-0005-0000-0000-00003E800000}"/>
    <cellStyle name="Note 3 10 2 3" xfId="29756" xr:uid="{00000000-0005-0000-0000-00003F800000}"/>
    <cellStyle name="Note 3 10 2 4" xfId="52061" xr:uid="{00000000-0005-0000-0000-000040800000}"/>
    <cellStyle name="Note 3 10 3" xfId="29758" xr:uid="{00000000-0005-0000-0000-000041800000}"/>
    <cellStyle name="Note 3 10 4" xfId="29755" xr:uid="{00000000-0005-0000-0000-000042800000}"/>
    <cellStyle name="Note 3 10 5" xfId="45093" xr:uid="{00000000-0005-0000-0000-000043800000}"/>
    <cellStyle name="Note 3 10 6" xfId="57657" xr:uid="{00000000-0005-0000-0000-000044800000}"/>
    <cellStyle name="Note 3 11" xfId="9942" xr:uid="{00000000-0005-0000-0000-000045800000}"/>
    <cellStyle name="Note 3 11 2" xfId="29760" xr:uid="{00000000-0005-0000-0000-000046800000}"/>
    <cellStyle name="Note 3 11 3" xfId="29759" xr:uid="{00000000-0005-0000-0000-000047800000}"/>
    <cellStyle name="Note 3 11 4" xfId="49448" xr:uid="{00000000-0005-0000-0000-000048800000}"/>
    <cellStyle name="Note 3 12" xfId="29754" xr:uid="{00000000-0005-0000-0000-000049800000}"/>
    <cellStyle name="Note 3 13" xfId="17113" xr:uid="{00000000-0005-0000-0000-00004A800000}"/>
    <cellStyle name="Note 3 2" xfId="2732" xr:uid="{00000000-0005-0000-0000-00004B800000}"/>
    <cellStyle name="Note 3 2 10" xfId="2733" xr:uid="{00000000-0005-0000-0000-00004C800000}"/>
    <cellStyle name="Note 3 2 10 2" xfId="3829" xr:uid="{00000000-0005-0000-0000-00004D800000}"/>
    <cellStyle name="Note 3 2 10 2 2" xfId="6451" xr:uid="{00000000-0005-0000-0000-00004E800000}"/>
    <cellStyle name="Note 3 2 10 2 2 2" xfId="13429" xr:uid="{00000000-0005-0000-0000-00004F800000}"/>
    <cellStyle name="Note 3 2 10 2 2 2 2" xfId="29766" xr:uid="{00000000-0005-0000-0000-000050800000}"/>
    <cellStyle name="Note 3 2 10 2 2 2 3" xfId="29765" xr:uid="{00000000-0005-0000-0000-000051800000}"/>
    <cellStyle name="Note 3 2 10 2 2 2 4" xfId="52934" xr:uid="{00000000-0005-0000-0000-000052800000}"/>
    <cellStyle name="Note 3 2 10 2 2 3" xfId="29767" xr:uid="{00000000-0005-0000-0000-000053800000}"/>
    <cellStyle name="Note 3 2 10 2 2 4" xfId="29764" xr:uid="{00000000-0005-0000-0000-000054800000}"/>
    <cellStyle name="Note 3 2 10 2 2 5" xfId="45966" xr:uid="{00000000-0005-0000-0000-000055800000}"/>
    <cellStyle name="Note 3 2 10 2 2 6" xfId="58530" xr:uid="{00000000-0005-0000-0000-000056800000}"/>
    <cellStyle name="Note 3 2 10 2 3" xfId="8196" xr:uid="{00000000-0005-0000-0000-000057800000}"/>
    <cellStyle name="Note 3 2 10 2 3 2" xfId="15171" xr:uid="{00000000-0005-0000-0000-000058800000}"/>
    <cellStyle name="Note 3 2 10 2 3 2 2" xfId="29770" xr:uid="{00000000-0005-0000-0000-000059800000}"/>
    <cellStyle name="Note 3 2 10 2 3 2 3" xfId="29769" xr:uid="{00000000-0005-0000-0000-00005A800000}"/>
    <cellStyle name="Note 3 2 10 2 3 2 4" xfId="54676" xr:uid="{00000000-0005-0000-0000-00005B800000}"/>
    <cellStyle name="Note 3 2 10 2 3 3" xfId="29771" xr:uid="{00000000-0005-0000-0000-00005C800000}"/>
    <cellStyle name="Note 3 2 10 2 3 4" xfId="29768" xr:uid="{00000000-0005-0000-0000-00005D800000}"/>
    <cellStyle name="Note 3 2 10 2 3 5" xfId="47708" xr:uid="{00000000-0005-0000-0000-00005E800000}"/>
    <cellStyle name="Note 3 2 10 2 3 6" xfId="60272" xr:uid="{00000000-0005-0000-0000-00005F800000}"/>
    <cellStyle name="Note 3 2 10 2 4" xfId="10816" xr:uid="{00000000-0005-0000-0000-000060800000}"/>
    <cellStyle name="Note 3 2 10 2 4 2" xfId="29773" xr:uid="{00000000-0005-0000-0000-000061800000}"/>
    <cellStyle name="Note 3 2 10 2 4 3" xfId="29772" xr:uid="{00000000-0005-0000-0000-000062800000}"/>
    <cellStyle name="Note 3 2 10 2 4 4" xfId="50321" xr:uid="{00000000-0005-0000-0000-000063800000}"/>
    <cellStyle name="Note 3 2 10 2 5" xfId="29763" xr:uid="{00000000-0005-0000-0000-000064800000}"/>
    <cellStyle name="Note 3 2 10 2 6" xfId="18848" xr:uid="{00000000-0005-0000-0000-000065800000}"/>
    <cellStyle name="Note 3 2 10 3" xfId="4706" xr:uid="{00000000-0005-0000-0000-000066800000}"/>
    <cellStyle name="Note 3 2 10 3 2" xfId="7322" xr:uid="{00000000-0005-0000-0000-000067800000}"/>
    <cellStyle name="Note 3 2 10 3 2 2" xfId="14300" xr:uid="{00000000-0005-0000-0000-000068800000}"/>
    <cellStyle name="Note 3 2 10 3 2 2 2" xfId="29777" xr:uid="{00000000-0005-0000-0000-000069800000}"/>
    <cellStyle name="Note 3 2 10 3 2 2 3" xfId="29776" xr:uid="{00000000-0005-0000-0000-00006A800000}"/>
    <cellStyle name="Note 3 2 10 3 2 2 4" xfId="53805" xr:uid="{00000000-0005-0000-0000-00006B800000}"/>
    <cellStyle name="Note 3 2 10 3 2 3" xfId="29778" xr:uid="{00000000-0005-0000-0000-00006C800000}"/>
    <cellStyle name="Note 3 2 10 3 2 4" xfId="29775" xr:uid="{00000000-0005-0000-0000-00006D800000}"/>
    <cellStyle name="Note 3 2 10 3 2 5" xfId="46837" xr:uid="{00000000-0005-0000-0000-00006E800000}"/>
    <cellStyle name="Note 3 2 10 3 2 6" xfId="59401" xr:uid="{00000000-0005-0000-0000-00006F800000}"/>
    <cellStyle name="Note 3 2 10 3 3" xfId="9073" xr:uid="{00000000-0005-0000-0000-000070800000}"/>
    <cellStyle name="Note 3 2 10 3 3 2" xfId="16042" xr:uid="{00000000-0005-0000-0000-000071800000}"/>
    <cellStyle name="Note 3 2 10 3 3 2 2" xfId="29781" xr:uid="{00000000-0005-0000-0000-000072800000}"/>
    <cellStyle name="Note 3 2 10 3 3 2 3" xfId="29780" xr:uid="{00000000-0005-0000-0000-000073800000}"/>
    <cellStyle name="Note 3 2 10 3 3 2 4" xfId="55547" xr:uid="{00000000-0005-0000-0000-000074800000}"/>
    <cellStyle name="Note 3 2 10 3 3 3" xfId="29782" xr:uid="{00000000-0005-0000-0000-000075800000}"/>
    <cellStyle name="Note 3 2 10 3 3 4" xfId="29779" xr:uid="{00000000-0005-0000-0000-000076800000}"/>
    <cellStyle name="Note 3 2 10 3 3 5" xfId="48579" xr:uid="{00000000-0005-0000-0000-000077800000}"/>
    <cellStyle name="Note 3 2 10 3 3 6" xfId="61143" xr:uid="{00000000-0005-0000-0000-000078800000}"/>
    <cellStyle name="Note 3 2 10 3 4" xfId="11687" xr:uid="{00000000-0005-0000-0000-000079800000}"/>
    <cellStyle name="Note 3 2 10 3 4 2" xfId="29784" xr:uid="{00000000-0005-0000-0000-00007A800000}"/>
    <cellStyle name="Note 3 2 10 3 4 3" xfId="29783" xr:uid="{00000000-0005-0000-0000-00007B800000}"/>
    <cellStyle name="Note 3 2 10 3 4 4" xfId="51192" xr:uid="{00000000-0005-0000-0000-00007C800000}"/>
    <cellStyle name="Note 3 2 10 3 5" xfId="29785" xr:uid="{00000000-0005-0000-0000-00007D800000}"/>
    <cellStyle name="Note 3 2 10 3 6" xfId="29774" xr:uid="{00000000-0005-0000-0000-00007E800000}"/>
    <cellStyle name="Note 3 2 10 3 7" xfId="44224" xr:uid="{00000000-0005-0000-0000-00007F800000}"/>
    <cellStyle name="Note 3 2 10 3 8" xfId="56788" xr:uid="{00000000-0005-0000-0000-000080800000}"/>
    <cellStyle name="Note 3 2 10 4" xfId="5579" xr:uid="{00000000-0005-0000-0000-000081800000}"/>
    <cellStyle name="Note 3 2 10 4 2" xfId="12558" xr:uid="{00000000-0005-0000-0000-000082800000}"/>
    <cellStyle name="Note 3 2 10 4 2 2" xfId="29788" xr:uid="{00000000-0005-0000-0000-000083800000}"/>
    <cellStyle name="Note 3 2 10 4 2 3" xfId="29787" xr:uid="{00000000-0005-0000-0000-000084800000}"/>
    <cellStyle name="Note 3 2 10 4 2 4" xfId="52063" xr:uid="{00000000-0005-0000-0000-000085800000}"/>
    <cellStyle name="Note 3 2 10 4 3" xfId="29789" xr:uid="{00000000-0005-0000-0000-000086800000}"/>
    <cellStyle name="Note 3 2 10 4 4" xfId="29786" xr:uid="{00000000-0005-0000-0000-000087800000}"/>
    <cellStyle name="Note 3 2 10 4 5" xfId="45095" xr:uid="{00000000-0005-0000-0000-000088800000}"/>
    <cellStyle name="Note 3 2 10 4 6" xfId="57659" xr:uid="{00000000-0005-0000-0000-000089800000}"/>
    <cellStyle name="Note 3 2 10 5" xfId="9944" xr:uid="{00000000-0005-0000-0000-00008A800000}"/>
    <cellStyle name="Note 3 2 10 5 2" xfId="29791" xr:uid="{00000000-0005-0000-0000-00008B800000}"/>
    <cellStyle name="Note 3 2 10 5 3" xfId="29790" xr:uid="{00000000-0005-0000-0000-00008C800000}"/>
    <cellStyle name="Note 3 2 10 5 4" xfId="49450" xr:uid="{00000000-0005-0000-0000-00008D800000}"/>
    <cellStyle name="Note 3 2 10 6" xfId="29762" xr:uid="{00000000-0005-0000-0000-00008E800000}"/>
    <cellStyle name="Note 3 2 10 7" xfId="17119" xr:uid="{00000000-0005-0000-0000-00008F800000}"/>
    <cellStyle name="Note 3 2 11" xfId="3828" xr:uid="{00000000-0005-0000-0000-000090800000}"/>
    <cellStyle name="Note 3 2 11 2" xfId="6450" xr:uid="{00000000-0005-0000-0000-000091800000}"/>
    <cellStyle name="Note 3 2 11 2 2" xfId="13428" xr:uid="{00000000-0005-0000-0000-000092800000}"/>
    <cellStyle name="Note 3 2 11 2 2 2" xfId="29795" xr:uid="{00000000-0005-0000-0000-000093800000}"/>
    <cellStyle name="Note 3 2 11 2 2 3" xfId="29794" xr:uid="{00000000-0005-0000-0000-000094800000}"/>
    <cellStyle name="Note 3 2 11 2 2 4" xfId="52933" xr:uid="{00000000-0005-0000-0000-000095800000}"/>
    <cellStyle name="Note 3 2 11 2 3" xfId="29796" xr:uid="{00000000-0005-0000-0000-000096800000}"/>
    <cellStyle name="Note 3 2 11 2 4" xfId="29793" xr:uid="{00000000-0005-0000-0000-000097800000}"/>
    <cellStyle name="Note 3 2 11 2 5" xfId="45965" xr:uid="{00000000-0005-0000-0000-000098800000}"/>
    <cellStyle name="Note 3 2 11 2 6" xfId="58529" xr:uid="{00000000-0005-0000-0000-000099800000}"/>
    <cellStyle name="Note 3 2 11 3" xfId="8195" xr:uid="{00000000-0005-0000-0000-00009A800000}"/>
    <cellStyle name="Note 3 2 11 3 2" xfId="15170" xr:uid="{00000000-0005-0000-0000-00009B800000}"/>
    <cellStyle name="Note 3 2 11 3 2 2" xfId="29799" xr:uid="{00000000-0005-0000-0000-00009C800000}"/>
    <cellStyle name="Note 3 2 11 3 2 3" xfId="29798" xr:uid="{00000000-0005-0000-0000-00009D800000}"/>
    <cellStyle name="Note 3 2 11 3 2 4" xfId="54675" xr:uid="{00000000-0005-0000-0000-00009E800000}"/>
    <cellStyle name="Note 3 2 11 3 3" xfId="29800" xr:uid="{00000000-0005-0000-0000-00009F800000}"/>
    <cellStyle name="Note 3 2 11 3 4" xfId="29797" xr:uid="{00000000-0005-0000-0000-0000A0800000}"/>
    <cellStyle name="Note 3 2 11 3 5" xfId="47707" xr:uid="{00000000-0005-0000-0000-0000A1800000}"/>
    <cellStyle name="Note 3 2 11 3 6" xfId="60271" xr:uid="{00000000-0005-0000-0000-0000A2800000}"/>
    <cellStyle name="Note 3 2 11 4" xfId="10815" xr:uid="{00000000-0005-0000-0000-0000A3800000}"/>
    <cellStyle name="Note 3 2 11 4 2" xfId="29802" xr:uid="{00000000-0005-0000-0000-0000A4800000}"/>
    <cellStyle name="Note 3 2 11 4 3" xfId="29801" xr:uid="{00000000-0005-0000-0000-0000A5800000}"/>
    <cellStyle name="Note 3 2 11 4 4" xfId="50320" xr:uid="{00000000-0005-0000-0000-0000A6800000}"/>
    <cellStyle name="Note 3 2 11 5" xfId="29792" xr:uid="{00000000-0005-0000-0000-0000A7800000}"/>
    <cellStyle name="Note 3 2 11 6" xfId="18845" xr:uid="{00000000-0005-0000-0000-0000A8800000}"/>
    <cellStyle name="Note 3 2 12" xfId="4705" xr:uid="{00000000-0005-0000-0000-0000A9800000}"/>
    <cellStyle name="Note 3 2 12 2" xfId="7321" xr:uid="{00000000-0005-0000-0000-0000AA800000}"/>
    <cellStyle name="Note 3 2 12 2 2" xfId="14299" xr:uid="{00000000-0005-0000-0000-0000AB800000}"/>
    <cellStyle name="Note 3 2 12 2 2 2" xfId="29806" xr:uid="{00000000-0005-0000-0000-0000AC800000}"/>
    <cellStyle name="Note 3 2 12 2 2 3" xfId="29805" xr:uid="{00000000-0005-0000-0000-0000AD800000}"/>
    <cellStyle name="Note 3 2 12 2 2 4" xfId="53804" xr:uid="{00000000-0005-0000-0000-0000AE800000}"/>
    <cellStyle name="Note 3 2 12 2 3" xfId="29807" xr:uid="{00000000-0005-0000-0000-0000AF800000}"/>
    <cellStyle name="Note 3 2 12 2 4" xfId="29804" xr:uid="{00000000-0005-0000-0000-0000B0800000}"/>
    <cellStyle name="Note 3 2 12 2 5" xfId="46836" xr:uid="{00000000-0005-0000-0000-0000B1800000}"/>
    <cellStyle name="Note 3 2 12 2 6" xfId="59400" xr:uid="{00000000-0005-0000-0000-0000B2800000}"/>
    <cellStyle name="Note 3 2 12 3" xfId="9072" xr:uid="{00000000-0005-0000-0000-0000B3800000}"/>
    <cellStyle name="Note 3 2 12 3 2" xfId="16041" xr:uid="{00000000-0005-0000-0000-0000B4800000}"/>
    <cellStyle name="Note 3 2 12 3 2 2" xfId="29810" xr:uid="{00000000-0005-0000-0000-0000B5800000}"/>
    <cellStyle name="Note 3 2 12 3 2 3" xfId="29809" xr:uid="{00000000-0005-0000-0000-0000B6800000}"/>
    <cellStyle name="Note 3 2 12 3 2 4" xfId="55546" xr:uid="{00000000-0005-0000-0000-0000B7800000}"/>
    <cellStyle name="Note 3 2 12 3 3" xfId="29811" xr:uid="{00000000-0005-0000-0000-0000B8800000}"/>
    <cellStyle name="Note 3 2 12 3 4" xfId="29808" xr:uid="{00000000-0005-0000-0000-0000B9800000}"/>
    <cellStyle name="Note 3 2 12 3 5" xfId="48578" xr:uid="{00000000-0005-0000-0000-0000BA800000}"/>
    <cellStyle name="Note 3 2 12 3 6" xfId="61142" xr:uid="{00000000-0005-0000-0000-0000BB800000}"/>
    <cellStyle name="Note 3 2 12 4" xfId="11686" xr:uid="{00000000-0005-0000-0000-0000BC800000}"/>
    <cellStyle name="Note 3 2 12 4 2" xfId="29813" xr:uid="{00000000-0005-0000-0000-0000BD800000}"/>
    <cellStyle name="Note 3 2 12 4 3" xfId="29812" xr:uid="{00000000-0005-0000-0000-0000BE800000}"/>
    <cellStyle name="Note 3 2 12 4 4" xfId="51191" xr:uid="{00000000-0005-0000-0000-0000BF800000}"/>
    <cellStyle name="Note 3 2 12 5" xfId="29814" xr:uid="{00000000-0005-0000-0000-0000C0800000}"/>
    <cellStyle name="Note 3 2 12 6" xfId="29803" xr:uid="{00000000-0005-0000-0000-0000C1800000}"/>
    <cellStyle name="Note 3 2 12 7" xfId="44223" xr:uid="{00000000-0005-0000-0000-0000C2800000}"/>
    <cellStyle name="Note 3 2 12 8" xfId="56787" xr:uid="{00000000-0005-0000-0000-0000C3800000}"/>
    <cellStyle name="Note 3 2 13" xfId="5578" xr:uid="{00000000-0005-0000-0000-0000C4800000}"/>
    <cellStyle name="Note 3 2 13 2" xfId="12557" xr:uid="{00000000-0005-0000-0000-0000C5800000}"/>
    <cellStyle name="Note 3 2 13 2 2" xfId="29817" xr:uid="{00000000-0005-0000-0000-0000C6800000}"/>
    <cellStyle name="Note 3 2 13 2 3" xfId="29816" xr:uid="{00000000-0005-0000-0000-0000C7800000}"/>
    <cellStyle name="Note 3 2 13 2 4" xfId="52062" xr:uid="{00000000-0005-0000-0000-0000C8800000}"/>
    <cellStyle name="Note 3 2 13 3" xfId="29818" xr:uid="{00000000-0005-0000-0000-0000C9800000}"/>
    <cellStyle name="Note 3 2 13 4" xfId="29815" xr:uid="{00000000-0005-0000-0000-0000CA800000}"/>
    <cellStyle name="Note 3 2 13 5" xfId="45094" xr:uid="{00000000-0005-0000-0000-0000CB800000}"/>
    <cellStyle name="Note 3 2 13 6" xfId="57658" xr:uid="{00000000-0005-0000-0000-0000CC800000}"/>
    <cellStyle name="Note 3 2 14" xfId="9943" xr:uid="{00000000-0005-0000-0000-0000CD800000}"/>
    <cellStyle name="Note 3 2 14 2" xfId="29820" xr:uid="{00000000-0005-0000-0000-0000CE800000}"/>
    <cellStyle name="Note 3 2 14 3" xfId="29819" xr:uid="{00000000-0005-0000-0000-0000CF800000}"/>
    <cellStyle name="Note 3 2 14 4" xfId="49449" xr:uid="{00000000-0005-0000-0000-0000D0800000}"/>
    <cellStyle name="Note 3 2 15" xfId="29761" xr:uid="{00000000-0005-0000-0000-0000D1800000}"/>
    <cellStyle name="Note 3 2 16" xfId="17116" xr:uid="{00000000-0005-0000-0000-0000D2800000}"/>
    <cellStyle name="Note 3 2 2" xfId="2734" xr:uid="{00000000-0005-0000-0000-0000D3800000}"/>
    <cellStyle name="Note 3 2 2 2" xfId="2735" xr:uid="{00000000-0005-0000-0000-0000D4800000}"/>
    <cellStyle name="Note 3 2 2 2 2" xfId="3831" xr:uid="{00000000-0005-0000-0000-0000D5800000}"/>
    <cellStyle name="Note 3 2 2 2 2 2" xfId="6453" xr:uid="{00000000-0005-0000-0000-0000D6800000}"/>
    <cellStyle name="Note 3 2 2 2 2 2 2" xfId="13431" xr:uid="{00000000-0005-0000-0000-0000D7800000}"/>
    <cellStyle name="Note 3 2 2 2 2 2 2 2" xfId="29826" xr:uid="{00000000-0005-0000-0000-0000D8800000}"/>
    <cellStyle name="Note 3 2 2 2 2 2 2 3" xfId="29825" xr:uid="{00000000-0005-0000-0000-0000D9800000}"/>
    <cellStyle name="Note 3 2 2 2 2 2 2 4" xfId="52936" xr:uid="{00000000-0005-0000-0000-0000DA800000}"/>
    <cellStyle name="Note 3 2 2 2 2 2 3" xfId="29827" xr:uid="{00000000-0005-0000-0000-0000DB800000}"/>
    <cellStyle name="Note 3 2 2 2 2 2 4" xfId="29824" xr:uid="{00000000-0005-0000-0000-0000DC800000}"/>
    <cellStyle name="Note 3 2 2 2 2 2 5" xfId="45968" xr:uid="{00000000-0005-0000-0000-0000DD800000}"/>
    <cellStyle name="Note 3 2 2 2 2 2 6" xfId="58532" xr:uid="{00000000-0005-0000-0000-0000DE800000}"/>
    <cellStyle name="Note 3 2 2 2 2 3" xfId="8198" xr:uid="{00000000-0005-0000-0000-0000DF800000}"/>
    <cellStyle name="Note 3 2 2 2 2 3 2" xfId="15173" xr:uid="{00000000-0005-0000-0000-0000E0800000}"/>
    <cellStyle name="Note 3 2 2 2 2 3 2 2" xfId="29830" xr:uid="{00000000-0005-0000-0000-0000E1800000}"/>
    <cellStyle name="Note 3 2 2 2 2 3 2 3" xfId="29829" xr:uid="{00000000-0005-0000-0000-0000E2800000}"/>
    <cellStyle name="Note 3 2 2 2 2 3 2 4" xfId="54678" xr:uid="{00000000-0005-0000-0000-0000E3800000}"/>
    <cellStyle name="Note 3 2 2 2 2 3 3" xfId="29831" xr:uid="{00000000-0005-0000-0000-0000E4800000}"/>
    <cellStyle name="Note 3 2 2 2 2 3 4" xfId="29828" xr:uid="{00000000-0005-0000-0000-0000E5800000}"/>
    <cellStyle name="Note 3 2 2 2 2 3 5" xfId="47710" xr:uid="{00000000-0005-0000-0000-0000E6800000}"/>
    <cellStyle name="Note 3 2 2 2 2 3 6" xfId="60274" xr:uid="{00000000-0005-0000-0000-0000E7800000}"/>
    <cellStyle name="Note 3 2 2 2 2 4" xfId="10818" xr:uid="{00000000-0005-0000-0000-0000E8800000}"/>
    <cellStyle name="Note 3 2 2 2 2 4 2" xfId="29833" xr:uid="{00000000-0005-0000-0000-0000E9800000}"/>
    <cellStyle name="Note 3 2 2 2 2 4 3" xfId="29832" xr:uid="{00000000-0005-0000-0000-0000EA800000}"/>
    <cellStyle name="Note 3 2 2 2 2 4 4" xfId="50323" xr:uid="{00000000-0005-0000-0000-0000EB800000}"/>
    <cellStyle name="Note 3 2 2 2 2 5" xfId="29823" xr:uid="{00000000-0005-0000-0000-0000EC800000}"/>
    <cellStyle name="Note 3 2 2 2 2 6" xfId="18852" xr:uid="{00000000-0005-0000-0000-0000ED800000}"/>
    <cellStyle name="Note 3 2 2 2 3" xfId="4708" xr:uid="{00000000-0005-0000-0000-0000EE800000}"/>
    <cellStyle name="Note 3 2 2 2 3 2" xfId="7324" xr:uid="{00000000-0005-0000-0000-0000EF800000}"/>
    <cellStyle name="Note 3 2 2 2 3 2 2" xfId="14302" xr:uid="{00000000-0005-0000-0000-0000F0800000}"/>
    <cellStyle name="Note 3 2 2 2 3 2 2 2" xfId="29837" xr:uid="{00000000-0005-0000-0000-0000F1800000}"/>
    <cellStyle name="Note 3 2 2 2 3 2 2 3" xfId="29836" xr:uid="{00000000-0005-0000-0000-0000F2800000}"/>
    <cellStyle name="Note 3 2 2 2 3 2 2 4" xfId="53807" xr:uid="{00000000-0005-0000-0000-0000F3800000}"/>
    <cellStyle name="Note 3 2 2 2 3 2 3" xfId="29838" xr:uid="{00000000-0005-0000-0000-0000F4800000}"/>
    <cellStyle name="Note 3 2 2 2 3 2 4" xfId="29835" xr:uid="{00000000-0005-0000-0000-0000F5800000}"/>
    <cellStyle name="Note 3 2 2 2 3 2 5" xfId="46839" xr:uid="{00000000-0005-0000-0000-0000F6800000}"/>
    <cellStyle name="Note 3 2 2 2 3 2 6" xfId="59403" xr:uid="{00000000-0005-0000-0000-0000F7800000}"/>
    <cellStyle name="Note 3 2 2 2 3 3" xfId="9075" xr:uid="{00000000-0005-0000-0000-0000F8800000}"/>
    <cellStyle name="Note 3 2 2 2 3 3 2" xfId="16044" xr:uid="{00000000-0005-0000-0000-0000F9800000}"/>
    <cellStyle name="Note 3 2 2 2 3 3 2 2" xfId="29841" xr:uid="{00000000-0005-0000-0000-0000FA800000}"/>
    <cellStyle name="Note 3 2 2 2 3 3 2 3" xfId="29840" xr:uid="{00000000-0005-0000-0000-0000FB800000}"/>
    <cellStyle name="Note 3 2 2 2 3 3 2 4" xfId="55549" xr:uid="{00000000-0005-0000-0000-0000FC800000}"/>
    <cellStyle name="Note 3 2 2 2 3 3 3" xfId="29842" xr:uid="{00000000-0005-0000-0000-0000FD800000}"/>
    <cellStyle name="Note 3 2 2 2 3 3 4" xfId="29839" xr:uid="{00000000-0005-0000-0000-0000FE800000}"/>
    <cellStyle name="Note 3 2 2 2 3 3 5" xfId="48581" xr:uid="{00000000-0005-0000-0000-0000FF800000}"/>
    <cellStyle name="Note 3 2 2 2 3 3 6" xfId="61145" xr:uid="{00000000-0005-0000-0000-000000810000}"/>
    <cellStyle name="Note 3 2 2 2 3 4" xfId="11689" xr:uid="{00000000-0005-0000-0000-000001810000}"/>
    <cellStyle name="Note 3 2 2 2 3 4 2" xfId="29844" xr:uid="{00000000-0005-0000-0000-000002810000}"/>
    <cellStyle name="Note 3 2 2 2 3 4 3" xfId="29843" xr:uid="{00000000-0005-0000-0000-000003810000}"/>
    <cellStyle name="Note 3 2 2 2 3 4 4" xfId="51194" xr:uid="{00000000-0005-0000-0000-000004810000}"/>
    <cellStyle name="Note 3 2 2 2 3 5" xfId="29845" xr:uid="{00000000-0005-0000-0000-000005810000}"/>
    <cellStyle name="Note 3 2 2 2 3 6" xfId="29834" xr:uid="{00000000-0005-0000-0000-000006810000}"/>
    <cellStyle name="Note 3 2 2 2 3 7" xfId="44226" xr:uid="{00000000-0005-0000-0000-000007810000}"/>
    <cellStyle name="Note 3 2 2 2 3 8" xfId="56790" xr:uid="{00000000-0005-0000-0000-000008810000}"/>
    <cellStyle name="Note 3 2 2 2 4" xfId="5581" xr:uid="{00000000-0005-0000-0000-000009810000}"/>
    <cellStyle name="Note 3 2 2 2 4 2" xfId="12560" xr:uid="{00000000-0005-0000-0000-00000A810000}"/>
    <cellStyle name="Note 3 2 2 2 4 2 2" xfId="29848" xr:uid="{00000000-0005-0000-0000-00000B810000}"/>
    <cellStyle name="Note 3 2 2 2 4 2 3" xfId="29847" xr:uid="{00000000-0005-0000-0000-00000C810000}"/>
    <cellStyle name="Note 3 2 2 2 4 2 4" xfId="52065" xr:uid="{00000000-0005-0000-0000-00000D810000}"/>
    <cellStyle name="Note 3 2 2 2 4 3" xfId="29849" xr:uid="{00000000-0005-0000-0000-00000E810000}"/>
    <cellStyle name="Note 3 2 2 2 4 4" xfId="29846" xr:uid="{00000000-0005-0000-0000-00000F810000}"/>
    <cellStyle name="Note 3 2 2 2 4 5" xfId="45097" xr:uid="{00000000-0005-0000-0000-000010810000}"/>
    <cellStyle name="Note 3 2 2 2 4 6" xfId="57661" xr:uid="{00000000-0005-0000-0000-000011810000}"/>
    <cellStyle name="Note 3 2 2 2 5" xfId="9946" xr:uid="{00000000-0005-0000-0000-000012810000}"/>
    <cellStyle name="Note 3 2 2 2 5 2" xfId="29851" xr:uid="{00000000-0005-0000-0000-000013810000}"/>
    <cellStyle name="Note 3 2 2 2 5 3" xfId="29850" xr:uid="{00000000-0005-0000-0000-000014810000}"/>
    <cellStyle name="Note 3 2 2 2 5 4" xfId="49452" xr:uid="{00000000-0005-0000-0000-000015810000}"/>
    <cellStyle name="Note 3 2 2 2 6" xfId="29822" xr:uid="{00000000-0005-0000-0000-000016810000}"/>
    <cellStyle name="Note 3 2 2 2 7" xfId="17123" xr:uid="{00000000-0005-0000-0000-000017810000}"/>
    <cellStyle name="Note 3 2 2 3" xfId="3830" xr:uid="{00000000-0005-0000-0000-000018810000}"/>
    <cellStyle name="Note 3 2 2 3 2" xfId="6452" xr:uid="{00000000-0005-0000-0000-000019810000}"/>
    <cellStyle name="Note 3 2 2 3 2 2" xfId="13430" xr:uid="{00000000-0005-0000-0000-00001A810000}"/>
    <cellStyle name="Note 3 2 2 3 2 2 2" xfId="29855" xr:uid="{00000000-0005-0000-0000-00001B810000}"/>
    <cellStyle name="Note 3 2 2 3 2 2 3" xfId="29854" xr:uid="{00000000-0005-0000-0000-00001C810000}"/>
    <cellStyle name="Note 3 2 2 3 2 2 4" xfId="52935" xr:uid="{00000000-0005-0000-0000-00001D810000}"/>
    <cellStyle name="Note 3 2 2 3 2 3" xfId="29856" xr:uid="{00000000-0005-0000-0000-00001E810000}"/>
    <cellStyle name="Note 3 2 2 3 2 4" xfId="29853" xr:uid="{00000000-0005-0000-0000-00001F810000}"/>
    <cellStyle name="Note 3 2 2 3 2 5" xfId="45967" xr:uid="{00000000-0005-0000-0000-000020810000}"/>
    <cellStyle name="Note 3 2 2 3 2 6" xfId="58531" xr:uid="{00000000-0005-0000-0000-000021810000}"/>
    <cellStyle name="Note 3 2 2 3 3" xfId="8197" xr:uid="{00000000-0005-0000-0000-000022810000}"/>
    <cellStyle name="Note 3 2 2 3 3 2" xfId="15172" xr:uid="{00000000-0005-0000-0000-000023810000}"/>
    <cellStyle name="Note 3 2 2 3 3 2 2" xfId="29859" xr:uid="{00000000-0005-0000-0000-000024810000}"/>
    <cellStyle name="Note 3 2 2 3 3 2 3" xfId="29858" xr:uid="{00000000-0005-0000-0000-000025810000}"/>
    <cellStyle name="Note 3 2 2 3 3 2 4" xfId="54677" xr:uid="{00000000-0005-0000-0000-000026810000}"/>
    <cellStyle name="Note 3 2 2 3 3 3" xfId="29860" xr:uid="{00000000-0005-0000-0000-000027810000}"/>
    <cellStyle name="Note 3 2 2 3 3 4" xfId="29857" xr:uid="{00000000-0005-0000-0000-000028810000}"/>
    <cellStyle name="Note 3 2 2 3 3 5" xfId="47709" xr:uid="{00000000-0005-0000-0000-000029810000}"/>
    <cellStyle name="Note 3 2 2 3 3 6" xfId="60273" xr:uid="{00000000-0005-0000-0000-00002A810000}"/>
    <cellStyle name="Note 3 2 2 3 4" xfId="10817" xr:uid="{00000000-0005-0000-0000-00002B810000}"/>
    <cellStyle name="Note 3 2 2 3 4 2" xfId="29862" xr:uid="{00000000-0005-0000-0000-00002C810000}"/>
    <cellStyle name="Note 3 2 2 3 4 3" xfId="29861" xr:uid="{00000000-0005-0000-0000-00002D810000}"/>
    <cellStyle name="Note 3 2 2 3 4 4" xfId="50322" xr:uid="{00000000-0005-0000-0000-00002E810000}"/>
    <cellStyle name="Note 3 2 2 3 5" xfId="29852" xr:uid="{00000000-0005-0000-0000-00002F810000}"/>
    <cellStyle name="Note 3 2 2 3 6" xfId="18849" xr:uid="{00000000-0005-0000-0000-000030810000}"/>
    <cellStyle name="Note 3 2 2 4" xfId="4707" xr:uid="{00000000-0005-0000-0000-000031810000}"/>
    <cellStyle name="Note 3 2 2 4 2" xfId="7323" xr:uid="{00000000-0005-0000-0000-000032810000}"/>
    <cellStyle name="Note 3 2 2 4 2 2" xfId="14301" xr:uid="{00000000-0005-0000-0000-000033810000}"/>
    <cellStyle name="Note 3 2 2 4 2 2 2" xfId="29866" xr:uid="{00000000-0005-0000-0000-000034810000}"/>
    <cellStyle name="Note 3 2 2 4 2 2 3" xfId="29865" xr:uid="{00000000-0005-0000-0000-000035810000}"/>
    <cellStyle name="Note 3 2 2 4 2 2 4" xfId="53806" xr:uid="{00000000-0005-0000-0000-000036810000}"/>
    <cellStyle name="Note 3 2 2 4 2 3" xfId="29867" xr:uid="{00000000-0005-0000-0000-000037810000}"/>
    <cellStyle name="Note 3 2 2 4 2 4" xfId="29864" xr:uid="{00000000-0005-0000-0000-000038810000}"/>
    <cellStyle name="Note 3 2 2 4 2 5" xfId="46838" xr:uid="{00000000-0005-0000-0000-000039810000}"/>
    <cellStyle name="Note 3 2 2 4 2 6" xfId="59402" xr:uid="{00000000-0005-0000-0000-00003A810000}"/>
    <cellStyle name="Note 3 2 2 4 3" xfId="9074" xr:uid="{00000000-0005-0000-0000-00003B810000}"/>
    <cellStyle name="Note 3 2 2 4 3 2" xfId="16043" xr:uid="{00000000-0005-0000-0000-00003C810000}"/>
    <cellStyle name="Note 3 2 2 4 3 2 2" xfId="29870" xr:uid="{00000000-0005-0000-0000-00003D810000}"/>
    <cellStyle name="Note 3 2 2 4 3 2 3" xfId="29869" xr:uid="{00000000-0005-0000-0000-00003E810000}"/>
    <cellStyle name="Note 3 2 2 4 3 2 4" xfId="55548" xr:uid="{00000000-0005-0000-0000-00003F810000}"/>
    <cellStyle name="Note 3 2 2 4 3 3" xfId="29871" xr:uid="{00000000-0005-0000-0000-000040810000}"/>
    <cellStyle name="Note 3 2 2 4 3 4" xfId="29868" xr:uid="{00000000-0005-0000-0000-000041810000}"/>
    <cellStyle name="Note 3 2 2 4 3 5" xfId="48580" xr:uid="{00000000-0005-0000-0000-000042810000}"/>
    <cellStyle name="Note 3 2 2 4 3 6" xfId="61144" xr:uid="{00000000-0005-0000-0000-000043810000}"/>
    <cellStyle name="Note 3 2 2 4 4" xfId="11688" xr:uid="{00000000-0005-0000-0000-000044810000}"/>
    <cellStyle name="Note 3 2 2 4 4 2" xfId="29873" xr:uid="{00000000-0005-0000-0000-000045810000}"/>
    <cellStyle name="Note 3 2 2 4 4 3" xfId="29872" xr:uid="{00000000-0005-0000-0000-000046810000}"/>
    <cellStyle name="Note 3 2 2 4 4 4" xfId="51193" xr:uid="{00000000-0005-0000-0000-000047810000}"/>
    <cellStyle name="Note 3 2 2 4 5" xfId="29874" xr:uid="{00000000-0005-0000-0000-000048810000}"/>
    <cellStyle name="Note 3 2 2 4 6" xfId="29863" xr:uid="{00000000-0005-0000-0000-000049810000}"/>
    <cellStyle name="Note 3 2 2 4 7" xfId="44225" xr:uid="{00000000-0005-0000-0000-00004A810000}"/>
    <cellStyle name="Note 3 2 2 4 8" xfId="56789" xr:uid="{00000000-0005-0000-0000-00004B810000}"/>
    <cellStyle name="Note 3 2 2 5" xfId="5580" xr:uid="{00000000-0005-0000-0000-00004C810000}"/>
    <cellStyle name="Note 3 2 2 5 2" xfId="12559" xr:uid="{00000000-0005-0000-0000-00004D810000}"/>
    <cellStyle name="Note 3 2 2 5 2 2" xfId="29877" xr:uid="{00000000-0005-0000-0000-00004E810000}"/>
    <cellStyle name="Note 3 2 2 5 2 3" xfId="29876" xr:uid="{00000000-0005-0000-0000-00004F810000}"/>
    <cellStyle name="Note 3 2 2 5 2 4" xfId="52064" xr:uid="{00000000-0005-0000-0000-000050810000}"/>
    <cellStyle name="Note 3 2 2 5 3" xfId="29878" xr:uid="{00000000-0005-0000-0000-000051810000}"/>
    <cellStyle name="Note 3 2 2 5 4" xfId="29875" xr:uid="{00000000-0005-0000-0000-000052810000}"/>
    <cellStyle name="Note 3 2 2 5 5" xfId="45096" xr:uid="{00000000-0005-0000-0000-000053810000}"/>
    <cellStyle name="Note 3 2 2 5 6" xfId="57660" xr:uid="{00000000-0005-0000-0000-000054810000}"/>
    <cellStyle name="Note 3 2 2 6" xfId="9945" xr:uid="{00000000-0005-0000-0000-000055810000}"/>
    <cellStyle name="Note 3 2 2 6 2" xfId="29880" xr:uid="{00000000-0005-0000-0000-000056810000}"/>
    <cellStyle name="Note 3 2 2 6 3" xfId="29879" xr:uid="{00000000-0005-0000-0000-000057810000}"/>
    <cellStyle name="Note 3 2 2 6 4" xfId="49451" xr:uid="{00000000-0005-0000-0000-000058810000}"/>
    <cellStyle name="Note 3 2 2 7" xfId="29821" xr:uid="{00000000-0005-0000-0000-000059810000}"/>
    <cellStyle name="Note 3 2 2 8" xfId="17120" xr:uid="{00000000-0005-0000-0000-00005A810000}"/>
    <cellStyle name="Note 3 2 3" xfId="2736" xr:uid="{00000000-0005-0000-0000-00005B810000}"/>
    <cellStyle name="Note 3 2 3 2" xfId="2737" xr:uid="{00000000-0005-0000-0000-00005C810000}"/>
    <cellStyle name="Note 3 2 3 2 2" xfId="3833" xr:uid="{00000000-0005-0000-0000-00005D810000}"/>
    <cellStyle name="Note 3 2 3 2 2 2" xfId="6455" xr:uid="{00000000-0005-0000-0000-00005E810000}"/>
    <cellStyle name="Note 3 2 3 2 2 2 2" xfId="13433" xr:uid="{00000000-0005-0000-0000-00005F810000}"/>
    <cellStyle name="Note 3 2 3 2 2 2 2 2" xfId="29886" xr:uid="{00000000-0005-0000-0000-000060810000}"/>
    <cellStyle name="Note 3 2 3 2 2 2 2 3" xfId="29885" xr:uid="{00000000-0005-0000-0000-000061810000}"/>
    <cellStyle name="Note 3 2 3 2 2 2 2 4" xfId="52938" xr:uid="{00000000-0005-0000-0000-000062810000}"/>
    <cellStyle name="Note 3 2 3 2 2 2 3" xfId="29887" xr:uid="{00000000-0005-0000-0000-000063810000}"/>
    <cellStyle name="Note 3 2 3 2 2 2 4" xfId="29884" xr:uid="{00000000-0005-0000-0000-000064810000}"/>
    <cellStyle name="Note 3 2 3 2 2 2 5" xfId="45970" xr:uid="{00000000-0005-0000-0000-000065810000}"/>
    <cellStyle name="Note 3 2 3 2 2 2 6" xfId="58534" xr:uid="{00000000-0005-0000-0000-000066810000}"/>
    <cellStyle name="Note 3 2 3 2 2 3" xfId="8200" xr:uid="{00000000-0005-0000-0000-000067810000}"/>
    <cellStyle name="Note 3 2 3 2 2 3 2" xfId="15175" xr:uid="{00000000-0005-0000-0000-000068810000}"/>
    <cellStyle name="Note 3 2 3 2 2 3 2 2" xfId="29890" xr:uid="{00000000-0005-0000-0000-000069810000}"/>
    <cellStyle name="Note 3 2 3 2 2 3 2 3" xfId="29889" xr:uid="{00000000-0005-0000-0000-00006A810000}"/>
    <cellStyle name="Note 3 2 3 2 2 3 2 4" xfId="54680" xr:uid="{00000000-0005-0000-0000-00006B810000}"/>
    <cellStyle name="Note 3 2 3 2 2 3 3" xfId="29891" xr:uid="{00000000-0005-0000-0000-00006C810000}"/>
    <cellStyle name="Note 3 2 3 2 2 3 4" xfId="29888" xr:uid="{00000000-0005-0000-0000-00006D810000}"/>
    <cellStyle name="Note 3 2 3 2 2 3 5" xfId="47712" xr:uid="{00000000-0005-0000-0000-00006E810000}"/>
    <cellStyle name="Note 3 2 3 2 2 3 6" xfId="60276" xr:uid="{00000000-0005-0000-0000-00006F810000}"/>
    <cellStyle name="Note 3 2 3 2 2 4" xfId="10820" xr:uid="{00000000-0005-0000-0000-000070810000}"/>
    <cellStyle name="Note 3 2 3 2 2 4 2" xfId="29893" xr:uid="{00000000-0005-0000-0000-000071810000}"/>
    <cellStyle name="Note 3 2 3 2 2 4 3" xfId="29892" xr:uid="{00000000-0005-0000-0000-000072810000}"/>
    <cellStyle name="Note 3 2 3 2 2 4 4" xfId="50325" xr:uid="{00000000-0005-0000-0000-000073810000}"/>
    <cellStyle name="Note 3 2 3 2 2 5" xfId="29883" xr:uid="{00000000-0005-0000-0000-000074810000}"/>
    <cellStyle name="Note 3 2 3 2 2 6" xfId="18856" xr:uid="{00000000-0005-0000-0000-000075810000}"/>
    <cellStyle name="Note 3 2 3 2 3" xfId="4710" xr:uid="{00000000-0005-0000-0000-000076810000}"/>
    <cellStyle name="Note 3 2 3 2 3 2" xfId="7326" xr:uid="{00000000-0005-0000-0000-000077810000}"/>
    <cellStyle name="Note 3 2 3 2 3 2 2" xfId="14304" xr:uid="{00000000-0005-0000-0000-000078810000}"/>
    <cellStyle name="Note 3 2 3 2 3 2 2 2" xfId="29897" xr:uid="{00000000-0005-0000-0000-000079810000}"/>
    <cellStyle name="Note 3 2 3 2 3 2 2 3" xfId="29896" xr:uid="{00000000-0005-0000-0000-00007A810000}"/>
    <cellStyle name="Note 3 2 3 2 3 2 2 4" xfId="53809" xr:uid="{00000000-0005-0000-0000-00007B810000}"/>
    <cellStyle name="Note 3 2 3 2 3 2 3" xfId="29898" xr:uid="{00000000-0005-0000-0000-00007C810000}"/>
    <cellStyle name="Note 3 2 3 2 3 2 4" xfId="29895" xr:uid="{00000000-0005-0000-0000-00007D810000}"/>
    <cellStyle name="Note 3 2 3 2 3 2 5" xfId="46841" xr:uid="{00000000-0005-0000-0000-00007E810000}"/>
    <cellStyle name="Note 3 2 3 2 3 2 6" xfId="59405" xr:uid="{00000000-0005-0000-0000-00007F810000}"/>
    <cellStyle name="Note 3 2 3 2 3 3" xfId="9077" xr:uid="{00000000-0005-0000-0000-000080810000}"/>
    <cellStyle name="Note 3 2 3 2 3 3 2" xfId="16046" xr:uid="{00000000-0005-0000-0000-000081810000}"/>
    <cellStyle name="Note 3 2 3 2 3 3 2 2" xfId="29901" xr:uid="{00000000-0005-0000-0000-000082810000}"/>
    <cellStyle name="Note 3 2 3 2 3 3 2 3" xfId="29900" xr:uid="{00000000-0005-0000-0000-000083810000}"/>
    <cellStyle name="Note 3 2 3 2 3 3 2 4" xfId="55551" xr:uid="{00000000-0005-0000-0000-000084810000}"/>
    <cellStyle name="Note 3 2 3 2 3 3 3" xfId="29902" xr:uid="{00000000-0005-0000-0000-000085810000}"/>
    <cellStyle name="Note 3 2 3 2 3 3 4" xfId="29899" xr:uid="{00000000-0005-0000-0000-000086810000}"/>
    <cellStyle name="Note 3 2 3 2 3 3 5" xfId="48583" xr:uid="{00000000-0005-0000-0000-000087810000}"/>
    <cellStyle name="Note 3 2 3 2 3 3 6" xfId="61147" xr:uid="{00000000-0005-0000-0000-000088810000}"/>
    <cellStyle name="Note 3 2 3 2 3 4" xfId="11691" xr:uid="{00000000-0005-0000-0000-000089810000}"/>
    <cellStyle name="Note 3 2 3 2 3 4 2" xfId="29904" xr:uid="{00000000-0005-0000-0000-00008A810000}"/>
    <cellStyle name="Note 3 2 3 2 3 4 3" xfId="29903" xr:uid="{00000000-0005-0000-0000-00008B810000}"/>
    <cellStyle name="Note 3 2 3 2 3 4 4" xfId="51196" xr:uid="{00000000-0005-0000-0000-00008C810000}"/>
    <cellStyle name="Note 3 2 3 2 3 5" xfId="29905" xr:uid="{00000000-0005-0000-0000-00008D810000}"/>
    <cellStyle name="Note 3 2 3 2 3 6" xfId="29894" xr:uid="{00000000-0005-0000-0000-00008E810000}"/>
    <cellStyle name="Note 3 2 3 2 3 7" xfId="44228" xr:uid="{00000000-0005-0000-0000-00008F810000}"/>
    <cellStyle name="Note 3 2 3 2 3 8" xfId="56792" xr:uid="{00000000-0005-0000-0000-000090810000}"/>
    <cellStyle name="Note 3 2 3 2 4" xfId="5583" xr:uid="{00000000-0005-0000-0000-000091810000}"/>
    <cellStyle name="Note 3 2 3 2 4 2" xfId="12562" xr:uid="{00000000-0005-0000-0000-000092810000}"/>
    <cellStyle name="Note 3 2 3 2 4 2 2" xfId="29908" xr:uid="{00000000-0005-0000-0000-000093810000}"/>
    <cellStyle name="Note 3 2 3 2 4 2 3" xfId="29907" xr:uid="{00000000-0005-0000-0000-000094810000}"/>
    <cellStyle name="Note 3 2 3 2 4 2 4" xfId="52067" xr:uid="{00000000-0005-0000-0000-000095810000}"/>
    <cellStyle name="Note 3 2 3 2 4 3" xfId="29909" xr:uid="{00000000-0005-0000-0000-000096810000}"/>
    <cellStyle name="Note 3 2 3 2 4 4" xfId="29906" xr:uid="{00000000-0005-0000-0000-000097810000}"/>
    <cellStyle name="Note 3 2 3 2 4 5" xfId="45099" xr:uid="{00000000-0005-0000-0000-000098810000}"/>
    <cellStyle name="Note 3 2 3 2 4 6" xfId="57663" xr:uid="{00000000-0005-0000-0000-000099810000}"/>
    <cellStyle name="Note 3 2 3 2 5" xfId="9948" xr:uid="{00000000-0005-0000-0000-00009A810000}"/>
    <cellStyle name="Note 3 2 3 2 5 2" xfId="29911" xr:uid="{00000000-0005-0000-0000-00009B810000}"/>
    <cellStyle name="Note 3 2 3 2 5 3" xfId="29910" xr:uid="{00000000-0005-0000-0000-00009C810000}"/>
    <cellStyle name="Note 3 2 3 2 5 4" xfId="49454" xr:uid="{00000000-0005-0000-0000-00009D810000}"/>
    <cellStyle name="Note 3 2 3 2 6" xfId="29882" xr:uid="{00000000-0005-0000-0000-00009E810000}"/>
    <cellStyle name="Note 3 2 3 2 7" xfId="17126" xr:uid="{00000000-0005-0000-0000-00009F810000}"/>
    <cellStyle name="Note 3 2 3 3" xfId="3832" xr:uid="{00000000-0005-0000-0000-0000A0810000}"/>
    <cellStyle name="Note 3 2 3 3 2" xfId="6454" xr:uid="{00000000-0005-0000-0000-0000A1810000}"/>
    <cellStyle name="Note 3 2 3 3 2 2" xfId="13432" xr:uid="{00000000-0005-0000-0000-0000A2810000}"/>
    <cellStyle name="Note 3 2 3 3 2 2 2" xfId="29915" xr:uid="{00000000-0005-0000-0000-0000A3810000}"/>
    <cellStyle name="Note 3 2 3 3 2 2 3" xfId="29914" xr:uid="{00000000-0005-0000-0000-0000A4810000}"/>
    <cellStyle name="Note 3 2 3 3 2 2 4" xfId="52937" xr:uid="{00000000-0005-0000-0000-0000A5810000}"/>
    <cellStyle name="Note 3 2 3 3 2 3" xfId="29916" xr:uid="{00000000-0005-0000-0000-0000A6810000}"/>
    <cellStyle name="Note 3 2 3 3 2 4" xfId="29913" xr:uid="{00000000-0005-0000-0000-0000A7810000}"/>
    <cellStyle name="Note 3 2 3 3 2 5" xfId="45969" xr:uid="{00000000-0005-0000-0000-0000A8810000}"/>
    <cellStyle name="Note 3 2 3 3 2 6" xfId="58533" xr:uid="{00000000-0005-0000-0000-0000A9810000}"/>
    <cellStyle name="Note 3 2 3 3 3" xfId="8199" xr:uid="{00000000-0005-0000-0000-0000AA810000}"/>
    <cellStyle name="Note 3 2 3 3 3 2" xfId="15174" xr:uid="{00000000-0005-0000-0000-0000AB810000}"/>
    <cellStyle name="Note 3 2 3 3 3 2 2" xfId="29919" xr:uid="{00000000-0005-0000-0000-0000AC810000}"/>
    <cellStyle name="Note 3 2 3 3 3 2 3" xfId="29918" xr:uid="{00000000-0005-0000-0000-0000AD810000}"/>
    <cellStyle name="Note 3 2 3 3 3 2 4" xfId="54679" xr:uid="{00000000-0005-0000-0000-0000AE810000}"/>
    <cellStyle name="Note 3 2 3 3 3 3" xfId="29920" xr:uid="{00000000-0005-0000-0000-0000AF810000}"/>
    <cellStyle name="Note 3 2 3 3 3 4" xfId="29917" xr:uid="{00000000-0005-0000-0000-0000B0810000}"/>
    <cellStyle name="Note 3 2 3 3 3 5" xfId="47711" xr:uid="{00000000-0005-0000-0000-0000B1810000}"/>
    <cellStyle name="Note 3 2 3 3 3 6" xfId="60275" xr:uid="{00000000-0005-0000-0000-0000B2810000}"/>
    <cellStyle name="Note 3 2 3 3 4" xfId="10819" xr:uid="{00000000-0005-0000-0000-0000B3810000}"/>
    <cellStyle name="Note 3 2 3 3 4 2" xfId="29922" xr:uid="{00000000-0005-0000-0000-0000B4810000}"/>
    <cellStyle name="Note 3 2 3 3 4 3" xfId="29921" xr:uid="{00000000-0005-0000-0000-0000B5810000}"/>
    <cellStyle name="Note 3 2 3 3 4 4" xfId="50324" xr:uid="{00000000-0005-0000-0000-0000B6810000}"/>
    <cellStyle name="Note 3 2 3 3 5" xfId="29912" xr:uid="{00000000-0005-0000-0000-0000B7810000}"/>
    <cellStyle name="Note 3 2 3 3 6" xfId="18855" xr:uid="{00000000-0005-0000-0000-0000B8810000}"/>
    <cellStyle name="Note 3 2 3 4" xfId="4709" xr:uid="{00000000-0005-0000-0000-0000B9810000}"/>
    <cellStyle name="Note 3 2 3 4 2" xfId="7325" xr:uid="{00000000-0005-0000-0000-0000BA810000}"/>
    <cellStyle name="Note 3 2 3 4 2 2" xfId="14303" xr:uid="{00000000-0005-0000-0000-0000BB810000}"/>
    <cellStyle name="Note 3 2 3 4 2 2 2" xfId="29926" xr:uid="{00000000-0005-0000-0000-0000BC810000}"/>
    <cellStyle name="Note 3 2 3 4 2 2 3" xfId="29925" xr:uid="{00000000-0005-0000-0000-0000BD810000}"/>
    <cellStyle name="Note 3 2 3 4 2 2 4" xfId="53808" xr:uid="{00000000-0005-0000-0000-0000BE810000}"/>
    <cellStyle name="Note 3 2 3 4 2 3" xfId="29927" xr:uid="{00000000-0005-0000-0000-0000BF810000}"/>
    <cellStyle name="Note 3 2 3 4 2 4" xfId="29924" xr:uid="{00000000-0005-0000-0000-0000C0810000}"/>
    <cellStyle name="Note 3 2 3 4 2 5" xfId="46840" xr:uid="{00000000-0005-0000-0000-0000C1810000}"/>
    <cellStyle name="Note 3 2 3 4 2 6" xfId="59404" xr:uid="{00000000-0005-0000-0000-0000C2810000}"/>
    <cellStyle name="Note 3 2 3 4 3" xfId="9076" xr:uid="{00000000-0005-0000-0000-0000C3810000}"/>
    <cellStyle name="Note 3 2 3 4 3 2" xfId="16045" xr:uid="{00000000-0005-0000-0000-0000C4810000}"/>
    <cellStyle name="Note 3 2 3 4 3 2 2" xfId="29930" xr:uid="{00000000-0005-0000-0000-0000C5810000}"/>
    <cellStyle name="Note 3 2 3 4 3 2 3" xfId="29929" xr:uid="{00000000-0005-0000-0000-0000C6810000}"/>
    <cellStyle name="Note 3 2 3 4 3 2 4" xfId="55550" xr:uid="{00000000-0005-0000-0000-0000C7810000}"/>
    <cellStyle name="Note 3 2 3 4 3 3" xfId="29931" xr:uid="{00000000-0005-0000-0000-0000C8810000}"/>
    <cellStyle name="Note 3 2 3 4 3 4" xfId="29928" xr:uid="{00000000-0005-0000-0000-0000C9810000}"/>
    <cellStyle name="Note 3 2 3 4 3 5" xfId="48582" xr:uid="{00000000-0005-0000-0000-0000CA810000}"/>
    <cellStyle name="Note 3 2 3 4 3 6" xfId="61146" xr:uid="{00000000-0005-0000-0000-0000CB810000}"/>
    <cellStyle name="Note 3 2 3 4 4" xfId="11690" xr:uid="{00000000-0005-0000-0000-0000CC810000}"/>
    <cellStyle name="Note 3 2 3 4 4 2" xfId="29933" xr:uid="{00000000-0005-0000-0000-0000CD810000}"/>
    <cellStyle name="Note 3 2 3 4 4 3" xfId="29932" xr:uid="{00000000-0005-0000-0000-0000CE810000}"/>
    <cellStyle name="Note 3 2 3 4 4 4" xfId="51195" xr:uid="{00000000-0005-0000-0000-0000CF810000}"/>
    <cellStyle name="Note 3 2 3 4 5" xfId="29934" xr:uid="{00000000-0005-0000-0000-0000D0810000}"/>
    <cellStyle name="Note 3 2 3 4 6" xfId="29923" xr:uid="{00000000-0005-0000-0000-0000D1810000}"/>
    <cellStyle name="Note 3 2 3 4 7" xfId="44227" xr:uid="{00000000-0005-0000-0000-0000D2810000}"/>
    <cellStyle name="Note 3 2 3 4 8" xfId="56791" xr:uid="{00000000-0005-0000-0000-0000D3810000}"/>
    <cellStyle name="Note 3 2 3 5" xfId="5582" xr:uid="{00000000-0005-0000-0000-0000D4810000}"/>
    <cellStyle name="Note 3 2 3 5 2" xfId="12561" xr:uid="{00000000-0005-0000-0000-0000D5810000}"/>
    <cellStyle name="Note 3 2 3 5 2 2" xfId="29937" xr:uid="{00000000-0005-0000-0000-0000D6810000}"/>
    <cellStyle name="Note 3 2 3 5 2 3" xfId="29936" xr:uid="{00000000-0005-0000-0000-0000D7810000}"/>
    <cellStyle name="Note 3 2 3 5 2 4" xfId="52066" xr:uid="{00000000-0005-0000-0000-0000D8810000}"/>
    <cellStyle name="Note 3 2 3 5 3" xfId="29938" xr:uid="{00000000-0005-0000-0000-0000D9810000}"/>
    <cellStyle name="Note 3 2 3 5 4" xfId="29935" xr:uid="{00000000-0005-0000-0000-0000DA810000}"/>
    <cellStyle name="Note 3 2 3 5 5" xfId="45098" xr:uid="{00000000-0005-0000-0000-0000DB810000}"/>
    <cellStyle name="Note 3 2 3 5 6" xfId="57662" xr:uid="{00000000-0005-0000-0000-0000DC810000}"/>
    <cellStyle name="Note 3 2 3 6" xfId="9947" xr:uid="{00000000-0005-0000-0000-0000DD810000}"/>
    <cellStyle name="Note 3 2 3 6 2" xfId="29940" xr:uid="{00000000-0005-0000-0000-0000DE810000}"/>
    <cellStyle name="Note 3 2 3 6 3" xfId="29939" xr:uid="{00000000-0005-0000-0000-0000DF810000}"/>
    <cellStyle name="Note 3 2 3 6 4" xfId="49453" xr:uid="{00000000-0005-0000-0000-0000E0810000}"/>
    <cellStyle name="Note 3 2 3 7" xfId="29881" xr:uid="{00000000-0005-0000-0000-0000E1810000}"/>
    <cellStyle name="Note 3 2 3 8" xfId="17125" xr:uid="{00000000-0005-0000-0000-0000E2810000}"/>
    <cellStyle name="Note 3 2 4" xfId="2738" xr:uid="{00000000-0005-0000-0000-0000E3810000}"/>
    <cellStyle name="Note 3 2 4 2" xfId="2739" xr:uid="{00000000-0005-0000-0000-0000E4810000}"/>
    <cellStyle name="Note 3 2 4 2 2" xfId="3835" xr:uid="{00000000-0005-0000-0000-0000E5810000}"/>
    <cellStyle name="Note 3 2 4 2 2 2" xfId="6457" xr:uid="{00000000-0005-0000-0000-0000E6810000}"/>
    <cellStyle name="Note 3 2 4 2 2 2 2" xfId="13435" xr:uid="{00000000-0005-0000-0000-0000E7810000}"/>
    <cellStyle name="Note 3 2 4 2 2 2 2 2" xfId="29946" xr:uid="{00000000-0005-0000-0000-0000E8810000}"/>
    <cellStyle name="Note 3 2 4 2 2 2 2 3" xfId="29945" xr:uid="{00000000-0005-0000-0000-0000E9810000}"/>
    <cellStyle name="Note 3 2 4 2 2 2 2 4" xfId="52940" xr:uid="{00000000-0005-0000-0000-0000EA810000}"/>
    <cellStyle name="Note 3 2 4 2 2 2 3" xfId="29947" xr:uid="{00000000-0005-0000-0000-0000EB810000}"/>
    <cellStyle name="Note 3 2 4 2 2 2 4" xfId="29944" xr:uid="{00000000-0005-0000-0000-0000EC810000}"/>
    <cellStyle name="Note 3 2 4 2 2 2 5" xfId="45972" xr:uid="{00000000-0005-0000-0000-0000ED810000}"/>
    <cellStyle name="Note 3 2 4 2 2 2 6" xfId="58536" xr:uid="{00000000-0005-0000-0000-0000EE810000}"/>
    <cellStyle name="Note 3 2 4 2 2 3" xfId="8202" xr:uid="{00000000-0005-0000-0000-0000EF810000}"/>
    <cellStyle name="Note 3 2 4 2 2 3 2" xfId="15177" xr:uid="{00000000-0005-0000-0000-0000F0810000}"/>
    <cellStyle name="Note 3 2 4 2 2 3 2 2" xfId="29950" xr:uid="{00000000-0005-0000-0000-0000F1810000}"/>
    <cellStyle name="Note 3 2 4 2 2 3 2 3" xfId="29949" xr:uid="{00000000-0005-0000-0000-0000F2810000}"/>
    <cellStyle name="Note 3 2 4 2 2 3 2 4" xfId="54682" xr:uid="{00000000-0005-0000-0000-0000F3810000}"/>
    <cellStyle name="Note 3 2 4 2 2 3 3" xfId="29951" xr:uid="{00000000-0005-0000-0000-0000F4810000}"/>
    <cellStyle name="Note 3 2 4 2 2 3 4" xfId="29948" xr:uid="{00000000-0005-0000-0000-0000F5810000}"/>
    <cellStyle name="Note 3 2 4 2 2 3 5" xfId="47714" xr:uid="{00000000-0005-0000-0000-0000F6810000}"/>
    <cellStyle name="Note 3 2 4 2 2 3 6" xfId="60278" xr:uid="{00000000-0005-0000-0000-0000F7810000}"/>
    <cellStyle name="Note 3 2 4 2 2 4" xfId="10822" xr:uid="{00000000-0005-0000-0000-0000F8810000}"/>
    <cellStyle name="Note 3 2 4 2 2 4 2" xfId="29953" xr:uid="{00000000-0005-0000-0000-0000F9810000}"/>
    <cellStyle name="Note 3 2 4 2 2 4 3" xfId="29952" xr:uid="{00000000-0005-0000-0000-0000FA810000}"/>
    <cellStyle name="Note 3 2 4 2 2 4 4" xfId="50327" xr:uid="{00000000-0005-0000-0000-0000FB810000}"/>
    <cellStyle name="Note 3 2 4 2 2 5" xfId="29943" xr:uid="{00000000-0005-0000-0000-0000FC810000}"/>
    <cellStyle name="Note 3 2 4 2 2 6" xfId="18859" xr:uid="{00000000-0005-0000-0000-0000FD810000}"/>
    <cellStyle name="Note 3 2 4 2 3" xfId="4712" xr:uid="{00000000-0005-0000-0000-0000FE810000}"/>
    <cellStyle name="Note 3 2 4 2 3 2" xfId="7328" xr:uid="{00000000-0005-0000-0000-0000FF810000}"/>
    <cellStyle name="Note 3 2 4 2 3 2 2" xfId="14306" xr:uid="{00000000-0005-0000-0000-000000820000}"/>
    <cellStyle name="Note 3 2 4 2 3 2 2 2" xfId="29957" xr:uid="{00000000-0005-0000-0000-000001820000}"/>
    <cellStyle name="Note 3 2 4 2 3 2 2 3" xfId="29956" xr:uid="{00000000-0005-0000-0000-000002820000}"/>
    <cellStyle name="Note 3 2 4 2 3 2 2 4" xfId="53811" xr:uid="{00000000-0005-0000-0000-000003820000}"/>
    <cellStyle name="Note 3 2 4 2 3 2 3" xfId="29958" xr:uid="{00000000-0005-0000-0000-000004820000}"/>
    <cellStyle name="Note 3 2 4 2 3 2 4" xfId="29955" xr:uid="{00000000-0005-0000-0000-000005820000}"/>
    <cellStyle name="Note 3 2 4 2 3 2 5" xfId="46843" xr:uid="{00000000-0005-0000-0000-000006820000}"/>
    <cellStyle name="Note 3 2 4 2 3 2 6" xfId="59407" xr:uid="{00000000-0005-0000-0000-000007820000}"/>
    <cellStyle name="Note 3 2 4 2 3 3" xfId="9079" xr:uid="{00000000-0005-0000-0000-000008820000}"/>
    <cellStyle name="Note 3 2 4 2 3 3 2" xfId="16048" xr:uid="{00000000-0005-0000-0000-000009820000}"/>
    <cellStyle name="Note 3 2 4 2 3 3 2 2" xfId="29961" xr:uid="{00000000-0005-0000-0000-00000A820000}"/>
    <cellStyle name="Note 3 2 4 2 3 3 2 3" xfId="29960" xr:uid="{00000000-0005-0000-0000-00000B820000}"/>
    <cellStyle name="Note 3 2 4 2 3 3 2 4" xfId="55553" xr:uid="{00000000-0005-0000-0000-00000C820000}"/>
    <cellStyle name="Note 3 2 4 2 3 3 3" xfId="29962" xr:uid="{00000000-0005-0000-0000-00000D820000}"/>
    <cellStyle name="Note 3 2 4 2 3 3 4" xfId="29959" xr:uid="{00000000-0005-0000-0000-00000E820000}"/>
    <cellStyle name="Note 3 2 4 2 3 3 5" xfId="48585" xr:uid="{00000000-0005-0000-0000-00000F820000}"/>
    <cellStyle name="Note 3 2 4 2 3 3 6" xfId="61149" xr:uid="{00000000-0005-0000-0000-000010820000}"/>
    <cellStyle name="Note 3 2 4 2 3 4" xfId="11693" xr:uid="{00000000-0005-0000-0000-000011820000}"/>
    <cellStyle name="Note 3 2 4 2 3 4 2" xfId="29964" xr:uid="{00000000-0005-0000-0000-000012820000}"/>
    <cellStyle name="Note 3 2 4 2 3 4 3" xfId="29963" xr:uid="{00000000-0005-0000-0000-000013820000}"/>
    <cellStyle name="Note 3 2 4 2 3 4 4" xfId="51198" xr:uid="{00000000-0005-0000-0000-000014820000}"/>
    <cellStyle name="Note 3 2 4 2 3 5" xfId="29965" xr:uid="{00000000-0005-0000-0000-000015820000}"/>
    <cellStyle name="Note 3 2 4 2 3 6" xfId="29954" xr:uid="{00000000-0005-0000-0000-000016820000}"/>
    <cellStyle name="Note 3 2 4 2 3 7" xfId="44230" xr:uid="{00000000-0005-0000-0000-000017820000}"/>
    <cellStyle name="Note 3 2 4 2 3 8" xfId="56794" xr:uid="{00000000-0005-0000-0000-000018820000}"/>
    <cellStyle name="Note 3 2 4 2 4" xfId="5585" xr:uid="{00000000-0005-0000-0000-000019820000}"/>
    <cellStyle name="Note 3 2 4 2 4 2" xfId="12564" xr:uid="{00000000-0005-0000-0000-00001A820000}"/>
    <cellStyle name="Note 3 2 4 2 4 2 2" xfId="29968" xr:uid="{00000000-0005-0000-0000-00001B820000}"/>
    <cellStyle name="Note 3 2 4 2 4 2 3" xfId="29967" xr:uid="{00000000-0005-0000-0000-00001C820000}"/>
    <cellStyle name="Note 3 2 4 2 4 2 4" xfId="52069" xr:uid="{00000000-0005-0000-0000-00001D820000}"/>
    <cellStyle name="Note 3 2 4 2 4 3" xfId="29969" xr:uid="{00000000-0005-0000-0000-00001E820000}"/>
    <cellStyle name="Note 3 2 4 2 4 4" xfId="29966" xr:uid="{00000000-0005-0000-0000-00001F820000}"/>
    <cellStyle name="Note 3 2 4 2 4 5" xfId="45101" xr:uid="{00000000-0005-0000-0000-000020820000}"/>
    <cellStyle name="Note 3 2 4 2 4 6" xfId="57665" xr:uid="{00000000-0005-0000-0000-000021820000}"/>
    <cellStyle name="Note 3 2 4 2 5" xfId="9950" xr:uid="{00000000-0005-0000-0000-000022820000}"/>
    <cellStyle name="Note 3 2 4 2 5 2" xfId="29971" xr:uid="{00000000-0005-0000-0000-000023820000}"/>
    <cellStyle name="Note 3 2 4 2 5 3" xfId="29970" xr:uid="{00000000-0005-0000-0000-000024820000}"/>
    <cellStyle name="Note 3 2 4 2 5 4" xfId="49456" xr:uid="{00000000-0005-0000-0000-000025820000}"/>
    <cellStyle name="Note 3 2 4 2 6" xfId="29942" xr:uid="{00000000-0005-0000-0000-000026820000}"/>
    <cellStyle name="Note 3 2 4 2 7" xfId="17130" xr:uid="{00000000-0005-0000-0000-000027820000}"/>
    <cellStyle name="Note 3 2 4 3" xfId="3834" xr:uid="{00000000-0005-0000-0000-000028820000}"/>
    <cellStyle name="Note 3 2 4 3 2" xfId="6456" xr:uid="{00000000-0005-0000-0000-000029820000}"/>
    <cellStyle name="Note 3 2 4 3 2 2" xfId="13434" xr:uid="{00000000-0005-0000-0000-00002A820000}"/>
    <cellStyle name="Note 3 2 4 3 2 2 2" xfId="29975" xr:uid="{00000000-0005-0000-0000-00002B820000}"/>
    <cellStyle name="Note 3 2 4 3 2 2 3" xfId="29974" xr:uid="{00000000-0005-0000-0000-00002C820000}"/>
    <cellStyle name="Note 3 2 4 3 2 2 4" xfId="52939" xr:uid="{00000000-0005-0000-0000-00002D820000}"/>
    <cellStyle name="Note 3 2 4 3 2 3" xfId="29976" xr:uid="{00000000-0005-0000-0000-00002E820000}"/>
    <cellStyle name="Note 3 2 4 3 2 4" xfId="29973" xr:uid="{00000000-0005-0000-0000-00002F820000}"/>
    <cellStyle name="Note 3 2 4 3 2 5" xfId="45971" xr:uid="{00000000-0005-0000-0000-000030820000}"/>
    <cellStyle name="Note 3 2 4 3 2 6" xfId="58535" xr:uid="{00000000-0005-0000-0000-000031820000}"/>
    <cellStyle name="Note 3 2 4 3 3" xfId="8201" xr:uid="{00000000-0005-0000-0000-000032820000}"/>
    <cellStyle name="Note 3 2 4 3 3 2" xfId="15176" xr:uid="{00000000-0005-0000-0000-000033820000}"/>
    <cellStyle name="Note 3 2 4 3 3 2 2" xfId="29979" xr:uid="{00000000-0005-0000-0000-000034820000}"/>
    <cellStyle name="Note 3 2 4 3 3 2 3" xfId="29978" xr:uid="{00000000-0005-0000-0000-000035820000}"/>
    <cellStyle name="Note 3 2 4 3 3 2 4" xfId="54681" xr:uid="{00000000-0005-0000-0000-000036820000}"/>
    <cellStyle name="Note 3 2 4 3 3 3" xfId="29980" xr:uid="{00000000-0005-0000-0000-000037820000}"/>
    <cellStyle name="Note 3 2 4 3 3 4" xfId="29977" xr:uid="{00000000-0005-0000-0000-000038820000}"/>
    <cellStyle name="Note 3 2 4 3 3 5" xfId="47713" xr:uid="{00000000-0005-0000-0000-000039820000}"/>
    <cellStyle name="Note 3 2 4 3 3 6" xfId="60277" xr:uid="{00000000-0005-0000-0000-00003A820000}"/>
    <cellStyle name="Note 3 2 4 3 4" xfId="10821" xr:uid="{00000000-0005-0000-0000-00003B820000}"/>
    <cellStyle name="Note 3 2 4 3 4 2" xfId="29982" xr:uid="{00000000-0005-0000-0000-00003C820000}"/>
    <cellStyle name="Note 3 2 4 3 4 3" xfId="29981" xr:uid="{00000000-0005-0000-0000-00003D820000}"/>
    <cellStyle name="Note 3 2 4 3 4 4" xfId="50326" xr:uid="{00000000-0005-0000-0000-00003E820000}"/>
    <cellStyle name="Note 3 2 4 3 5" xfId="29972" xr:uid="{00000000-0005-0000-0000-00003F820000}"/>
    <cellStyle name="Note 3 2 4 3 6" xfId="19062" xr:uid="{00000000-0005-0000-0000-000040820000}"/>
    <cellStyle name="Note 3 2 4 4" xfId="4711" xr:uid="{00000000-0005-0000-0000-000041820000}"/>
    <cellStyle name="Note 3 2 4 4 2" xfId="7327" xr:uid="{00000000-0005-0000-0000-000042820000}"/>
    <cellStyle name="Note 3 2 4 4 2 2" xfId="14305" xr:uid="{00000000-0005-0000-0000-000043820000}"/>
    <cellStyle name="Note 3 2 4 4 2 2 2" xfId="29986" xr:uid="{00000000-0005-0000-0000-000044820000}"/>
    <cellStyle name="Note 3 2 4 4 2 2 3" xfId="29985" xr:uid="{00000000-0005-0000-0000-000045820000}"/>
    <cellStyle name="Note 3 2 4 4 2 2 4" xfId="53810" xr:uid="{00000000-0005-0000-0000-000046820000}"/>
    <cellStyle name="Note 3 2 4 4 2 3" xfId="29987" xr:uid="{00000000-0005-0000-0000-000047820000}"/>
    <cellStyle name="Note 3 2 4 4 2 4" xfId="29984" xr:uid="{00000000-0005-0000-0000-000048820000}"/>
    <cellStyle name="Note 3 2 4 4 2 5" xfId="46842" xr:uid="{00000000-0005-0000-0000-000049820000}"/>
    <cellStyle name="Note 3 2 4 4 2 6" xfId="59406" xr:uid="{00000000-0005-0000-0000-00004A820000}"/>
    <cellStyle name="Note 3 2 4 4 3" xfId="9078" xr:uid="{00000000-0005-0000-0000-00004B820000}"/>
    <cellStyle name="Note 3 2 4 4 3 2" xfId="16047" xr:uid="{00000000-0005-0000-0000-00004C820000}"/>
    <cellStyle name="Note 3 2 4 4 3 2 2" xfId="29990" xr:uid="{00000000-0005-0000-0000-00004D820000}"/>
    <cellStyle name="Note 3 2 4 4 3 2 3" xfId="29989" xr:uid="{00000000-0005-0000-0000-00004E820000}"/>
    <cellStyle name="Note 3 2 4 4 3 2 4" xfId="55552" xr:uid="{00000000-0005-0000-0000-00004F820000}"/>
    <cellStyle name="Note 3 2 4 4 3 3" xfId="29991" xr:uid="{00000000-0005-0000-0000-000050820000}"/>
    <cellStyle name="Note 3 2 4 4 3 4" xfId="29988" xr:uid="{00000000-0005-0000-0000-000051820000}"/>
    <cellStyle name="Note 3 2 4 4 3 5" xfId="48584" xr:uid="{00000000-0005-0000-0000-000052820000}"/>
    <cellStyle name="Note 3 2 4 4 3 6" xfId="61148" xr:uid="{00000000-0005-0000-0000-000053820000}"/>
    <cellStyle name="Note 3 2 4 4 4" xfId="11692" xr:uid="{00000000-0005-0000-0000-000054820000}"/>
    <cellStyle name="Note 3 2 4 4 4 2" xfId="29993" xr:uid="{00000000-0005-0000-0000-000055820000}"/>
    <cellStyle name="Note 3 2 4 4 4 3" xfId="29992" xr:uid="{00000000-0005-0000-0000-000056820000}"/>
    <cellStyle name="Note 3 2 4 4 4 4" xfId="51197" xr:uid="{00000000-0005-0000-0000-000057820000}"/>
    <cellStyle name="Note 3 2 4 4 5" xfId="29994" xr:uid="{00000000-0005-0000-0000-000058820000}"/>
    <cellStyle name="Note 3 2 4 4 6" xfId="29983" xr:uid="{00000000-0005-0000-0000-000059820000}"/>
    <cellStyle name="Note 3 2 4 4 7" xfId="44229" xr:uid="{00000000-0005-0000-0000-00005A820000}"/>
    <cellStyle name="Note 3 2 4 4 8" xfId="56793" xr:uid="{00000000-0005-0000-0000-00005B820000}"/>
    <cellStyle name="Note 3 2 4 5" xfId="5584" xr:uid="{00000000-0005-0000-0000-00005C820000}"/>
    <cellStyle name="Note 3 2 4 5 2" xfId="12563" xr:uid="{00000000-0005-0000-0000-00005D820000}"/>
    <cellStyle name="Note 3 2 4 5 2 2" xfId="29997" xr:uid="{00000000-0005-0000-0000-00005E820000}"/>
    <cellStyle name="Note 3 2 4 5 2 3" xfId="29996" xr:uid="{00000000-0005-0000-0000-00005F820000}"/>
    <cellStyle name="Note 3 2 4 5 2 4" xfId="52068" xr:uid="{00000000-0005-0000-0000-000060820000}"/>
    <cellStyle name="Note 3 2 4 5 3" xfId="29998" xr:uid="{00000000-0005-0000-0000-000061820000}"/>
    <cellStyle name="Note 3 2 4 5 4" xfId="29995" xr:uid="{00000000-0005-0000-0000-000062820000}"/>
    <cellStyle name="Note 3 2 4 5 5" xfId="45100" xr:uid="{00000000-0005-0000-0000-000063820000}"/>
    <cellStyle name="Note 3 2 4 5 6" xfId="57664" xr:uid="{00000000-0005-0000-0000-000064820000}"/>
    <cellStyle name="Note 3 2 4 6" xfId="9949" xr:uid="{00000000-0005-0000-0000-000065820000}"/>
    <cellStyle name="Note 3 2 4 6 2" xfId="30000" xr:uid="{00000000-0005-0000-0000-000066820000}"/>
    <cellStyle name="Note 3 2 4 6 3" xfId="29999" xr:uid="{00000000-0005-0000-0000-000067820000}"/>
    <cellStyle name="Note 3 2 4 6 4" xfId="49455" xr:uid="{00000000-0005-0000-0000-000068820000}"/>
    <cellStyle name="Note 3 2 4 7" xfId="29941" xr:uid="{00000000-0005-0000-0000-000069820000}"/>
    <cellStyle name="Note 3 2 4 8" xfId="17127" xr:uid="{00000000-0005-0000-0000-00006A820000}"/>
    <cellStyle name="Note 3 2 5" xfId="2740" xr:uid="{00000000-0005-0000-0000-00006B820000}"/>
    <cellStyle name="Note 3 2 5 2" xfId="2741" xr:uid="{00000000-0005-0000-0000-00006C820000}"/>
    <cellStyle name="Note 3 2 5 2 2" xfId="3837" xr:uid="{00000000-0005-0000-0000-00006D820000}"/>
    <cellStyle name="Note 3 2 5 2 2 2" xfId="6459" xr:uid="{00000000-0005-0000-0000-00006E820000}"/>
    <cellStyle name="Note 3 2 5 2 2 2 2" xfId="13437" xr:uid="{00000000-0005-0000-0000-00006F820000}"/>
    <cellStyle name="Note 3 2 5 2 2 2 2 2" xfId="30006" xr:uid="{00000000-0005-0000-0000-000070820000}"/>
    <cellStyle name="Note 3 2 5 2 2 2 2 3" xfId="30005" xr:uid="{00000000-0005-0000-0000-000071820000}"/>
    <cellStyle name="Note 3 2 5 2 2 2 2 4" xfId="52942" xr:uid="{00000000-0005-0000-0000-000072820000}"/>
    <cellStyle name="Note 3 2 5 2 2 2 3" xfId="30007" xr:uid="{00000000-0005-0000-0000-000073820000}"/>
    <cellStyle name="Note 3 2 5 2 2 2 4" xfId="30004" xr:uid="{00000000-0005-0000-0000-000074820000}"/>
    <cellStyle name="Note 3 2 5 2 2 2 5" xfId="45974" xr:uid="{00000000-0005-0000-0000-000075820000}"/>
    <cellStyle name="Note 3 2 5 2 2 2 6" xfId="58538" xr:uid="{00000000-0005-0000-0000-000076820000}"/>
    <cellStyle name="Note 3 2 5 2 2 3" xfId="8204" xr:uid="{00000000-0005-0000-0000-000077820000}"/>
    <cellStyle name="Note 3 2 5 2 2 3 2" xfId="15179" xr:uid="{00000000-0005-0000-0000-000078820000}"/>
    <cellStyle name="Note 3 2 5 2 2 3 2 2" xfId="30010" xr:uid="{00000000-0005-0000-0000-000079820000}"/>
    <cellStyle name="Note 3 2 5 2 2 3 2 3" xfId="30009" xr:uid="{00000000-0005-0000-0000-00007A820000}"/>
    <cellStyle name="Note 3 2 5 2 2 3 2 4" xfId="54684" xr:uid="{00000000-0005-0000-0000-00007B820000}"/>
    <cellStyle name="Note 3 2 5 2 2 3 3" xfId="30011" xr:uid="{00000000-0005-0000-0000-00007C820000}"/>
    <cellStyle name="Note 3 2 5 2 2 3 4" xfId="30008" xr:uid="{00000000-0005-0000-0000-00007D820000}"/>
    <cellStyle name="Note 3 2 5 2 2 3 5" xfId="47716" xr:uid="{00000000-0005-0000-0000-00007E820000}"/>
    <cellStyle name="Note 3 2 5 2 2 3 6" xfId="60280" xr:uid="{00000000-0005-0000-0000-00007F820000}"/>
    <cellStyle name="Note 3 2 5 2 2 4" xfId="10824" xr:uid="{00000000-0005-0000-0000-000080820000}"/>
    <cellStyle name="Note 3 2 5 2 2 4 2" xfId="30013" xr:uid="{00000000-0005-0000-0000-000081820000}"/>
    <cellStyle name="Note 3 2 5 2 2 4 3" xfId="30012" xr:uid="{00000000-0005-0000-0000-000082820000}"/>
    <cellStyle name="Note 3 2 5 2 2 4 4" xfId="50329" xr:uid="{00000000-0005-0000-0000-000083820000}"/>
    <cellStyle name="Note 3 2 5 2 2 5" xfId="30003" xr:uid="{00000000-0005-0000-0000-000084820000}"/>
    <cellStyle name="Note 3 2 5 2 2 6" xfId="18862" xr:uid="{00000000-0005-0000-0000-000085820000}"/>
    <cellStyle name="Note 3 2 5 2 3" xfId="4714" xr:uid="{00000000-0005-0000-0000-000086820000}"/>
    <cellStyle name="Note 3 2 5 2 3 2" xfId="7330" xr:uid="{00000000-0005-0000-0000-000087820000}"/>
    <cellStyle name="Note 3 2 5 2 3 2 2" xfId="14308" xr:uid="{00000000-0005-0000-0000-000088820000}"/>
    <cellStyle name="Note 3 2 5 2 3 2 2 2" xfId="30017" xr:uid="{00000000-0005-0000-0000-000089820000}"/>
    <cellStyle name="Note 3 2 5 2 3 2 2 3" xfId="30016" xr:uid="{00000000-0005-0000-0000-00008A820000}"/>
    <cellStyle name="Note 3 2 5 2 3 2 2 4" xfId="53813" xr:uid="{00000000-0005-0000-0000-00008B820000}"/>
    <cellStyle name="Note 3 2 5 2 3 2 3" xfId="30018" xr:uid="{00000000-0005-0000-0000-00008C820000}"/>
    <cellStyle name="Note 3 2 5 2 3 2 4" xfId="30015" xr:uid="{00000000-0005-0000-0000-00008D820000}"/>
    <cellStyle name="Note 3 2 5 2 3 2 5" xfId="46845" xr:uid="{00000000-0005-0000-0000-00008E820000}"/>
    <cellStyle name="Note 3 2 5 2 3 2 6" xfId="59409" xr:uid="{00000000-0005-0000-0000-00008F820000}"/>
    <cellStyle name="Note 3 2 5 2 3 3" xfId="9081" xr:uid="{00000000-0005-0000-0000-000090820000}"/>
    <cellStyle name="Note 3 2 5 2 3 3 2" xfId="16050" xr:uid="{00000000-0005-0000-0000-000091820000}"/>
    <cellStyle name="Note 3 2 5 2 3 3 2 2" xfId="30021" xr:uid="{00000000-0005-0000-0000-000092820000}"/>
    <cellStyle name="Note 3 2 5 2 3 3 2 3" xfId="30020" xr:uid="{00000000-0005-0000-0000-000093820000}"/>
    <cellStyle name="Note 3 2 5 2 3 3 2 4" xfId="55555" xr:uid="{00000000-0005-0000-0000-000094820000}"/>
    <cellStyle name="Note 3 2 5 2 3 3 3" xfId="30022" xr:uid="{00000000-0005-0000-0000-000095820000}"/>
    <cellStyle name="Note 3 2 5 2 3 3 4" xfId="30019" xr:uid="{00000000-0005-0000-0000-000096820000}"/>
    <cellStyle name="Note 3 2 5 2 3 3 5" xfId="48587" xr:uid="{00000000-0005-0000-0000-000097820000}"/>
    <cellStyle name="Note 3 2 5 2 3 3 6" xfId="61151" xr:uid="{00000000-0005-0000-0000-000098820000}"/>
    <cellStyle name="Note 3 2 5 2 3 4" xfId="11695" xr:uid="{00000000-0005-0000-0000-000099820000}"/>
    <cellStyle name="Note 3 2 5 2 3 4 2" xfId="30024" xr:uid="{00000000-0005-0000-0000-00009A820000}"/>
    <cellStyle name="Note 3 2 5 2 3 4 3" xfId="30023" xr:uid="{00000000-0005-0000-0000-00009B820000}"/>
    <cellStyle name="Note 3 2 5 2 3 4 4" xfId="51200" xr:uid="{00000000-0005-0000-0000-00009C820000}"/>
    <cellStyle name="Note 3 2 5 2 3 5" xfId="30025" xr:uid="{00000000-0005-0000-0000-00009D820000}"/>
    <cellStyle name="Note 3 2 5 2 3 6" xfId="30014" xr:uid="{00000000-0005-0000-0000-00009E820000}"/>
    <cellStyle name="Note 3 2 5 2 3 7" xfId="44232" xr:uid="{00000000-0005-0000-0000-00009F820000}"/>
    <cellStyle name="Note 3 2 5 2 3 8" xfId="56796" xr:uid="{00000000-0005-0000-0000-0000A0820000}"/>
    <cellStyle name="Note 3 2 5 2 4" xfId="5587" xr:uid="{00000000-0005-0000-0000-0000A1820000}"/>
    <cellStyle name="Note 3 2 5 2 4 2" xfId="12566" xr:uid="{00000000-0005-0000-0000-0000A2820000}"/>
    <cellStyle name="Note 3 2 5 2 4 2 2" xfId="30028" xr:uid="{00000000-0005-0000-0000-0000A3820000}"/>
    <cellStyle name="Note 3 2 5 2 4 2 3" xfId="30027" xr:uid="{00000000-0005-0000-0000-0000A4820000}"/>
    <cellStyle name="Note 3 2 5 2 4 2 4" xfId="52071" xr:uid="{00000000-0005-0000-0000-0000A5820000}"/>
    <cellStyle name="Note 3 2 5 2 4 3" xfId="30029" xr:uid="{00000000-0005-0000-0000-0000A6820000}"/>
    <cellStyle name="Note 3 2 5 2 4 4" xfId="30026" xr:uid="{00000000-0005-0000-0000-0000A7820000}"/>
    <cellStyle name="Note 3 2 5 2 4 5" xfId="45103" xr:uid="{00000000-0005-0000-0000-0000A8820000}"/>
    <cellStyle name="Note 3 2 5 2 4 6" xfId="57667" xr:uid="{00000000-0005-0000-0000-0000A9820000}"/>
    <cellStyle name="Note 3 2 5 2 5" xfId="9952" xr:uid="{00000000-0005-0000-0000-0000AA820000}"/>
    <cellStyle name="Note 3 2 5 2 5 2" xfId="30031" xr:uid="{00000000-0005-0000-0000-0000AB820000}"/>
    <cellStyle name="Note 3 2 5 2 5 3" xfId="30030" xr:uid="{00000000-0005-0000-0000-0000AC820000}"/>
    <cellStyle name="Note 3 2 5 2 5 4" xfId="49458" xr:uid="{00000000-0005-0000-0000-0000AD820000}"/>
    <cellStyle name="Note 3 2 5 2 6" xfId="30002" xr:uid="{00000000-0005-0000-0000-0000AE820000}"/>
    <cellStyle name="Note 3 2 5 2 7" xfId="17134" xr:uid="{00000000-0005-0000-0000-0000AF820000}"/>
    <cellStyle name="Note 3 2 5 3" xfId="3836" xr:uid="{00000000-0005-0000-0000-0000B0820000}"/>
    <cellStyle name="Note 3 2 5 3 2" xfId="6458" xr:uid="{00000000-0005-0000-0000-0000B1820000}"/>
    <cellStyle name="Note 3 2 5 3 2 2" xfId="13436" xr:uid="{00000000-0005-0000-0000-0000B2820000}"/>
    <cellStyle name="Note 3 2 5 3 2 2 2" xfId="30035" xr:uid="{00000000-0005-0000-0000-0000B3820000}"/>
    <cellStyle name="Note 3 2 5 3 2 2 3" xfId="30034" xr:uid="{00000000-0005-0000-0000-0000B4820000}"/>
    <cellStyle name="Note 3 2 5 3 2 2 4" xfId="52941" xr:uid="{00000000-0005-0000-0000-0000B5820000}"/>
    <cellStyle name="Note 3 2 5 3 2 3" xfId="30036" xr:uid="{00000000-0005-0000-0000-0000B6820000}"/>
    <cellStyle name="Note 3 2 5 3 2 4" xfId="30033" xr:uid="{00000000-0005-0000-0000-0000B7820000}"/>
    <cellStyle name="Note 3 2 5 3 2 5" xfId="45973" xr:uid="{00000000-0005-0000-0000-0000B8820000}"/>
    <cellStyle name="Note 3 2 5 3 2 6" xfId="58537" xr:uid="{00000000-0005-0000-0000-0000B9820000}"/>
    <cellStyle name="Note 3 2 5 3 3" xfId="8203" xr:uid="{00000000-0005-0000-0000-0000BA820000}"/>
    <cellStyle name="Note 3 2 5 3 3 2" xfId="15178" xr:uid="{00000000-0005-0000-0000-0000BB820000}"/>
    <cellStyle name="Note 3 2 5 3 3 2 2" xfId="30039" xr:uid="{00000000-0005-0000-0000-0000BC820000}"/>
    <cellStyle name="Note 3 2 5 3 3 2 3" xfId="30038" xr:uid="{00000000-0005-0000-0000-0000BD820000}"/>
    <cellStyle name="Note 3 2 5 3 3 2 4" xfId="54683" xr:uid="{00000000-0005-0000-0000-0000BE820000}"/>
    <cellStyle name="Note 3 2 5 3 3 3" xfId="30040" xr:uid="{00000000-0005-0000-0000-0000BF820000}"/>
    <cellStyle name="Note 3 2 5 3 3 4" xfId="30037" xr:uid="{00000000-0005-0000-0000-0000C0820000}"/>
    <cellStyle name="Note 3 2 5 3 3 5" xfId="47715" xr:uid="{00000000-0005-0000-0000-0000C1820000}"/>
    <cellStyle name="Note 3 2 5 3 3 6" xfId="60279" xr:uid="{00000000-0005-0000-0000-0000C2820000}"/>
    <cellStyle name="Note 3 2 5 3 4" xfId="10823" xr:uid="{00000000-0005-0000-0000-0000C3820000}"/>
    <cellStyle name="Note 3 2 5 3 4 2" xfId="30042" xr:uid="{00000000-0005-0000-0000-0000C4820000}"/>
    <cellStyle name="Note 3 2 5 3 4 3" xfId="30041" xr:uid="{00000000-0005-0000-0000-0000C5820000}"/>
    <cellStyle name="Note 3 2 5 3 4 4" xfId="50328" xr:uid="{00000000-0005-0000-0000-0000C6820000}"/>
    <cellStyle name="Note 3 2 5 3 5" xfId="30032" xr:uid="{00000000-0005-0000-0000-0000C7820000}"/>
    <cellStyle name="Note 3 2 5 3 6" xfId="18861" xr:uid="{00000000-0005-0000-0000-0000C8820000}"/>
    <cellStyle name="Note 3 2 5 4" xfId="4713" xr:uid="{00000000-0005-0000-0000-0000C9820000}"/>
    <cellStyle name="Note 3 2 5 4 2" xfId="7329" xr:uid="{00000000-0005-0000-0000-0000CA820000}"/>
    <cellStyle name="Note 3 2 5 4 2 2" xfId="14307" xr:uid="{00000000-0005-0000-0000-0000CB820000}"/>
    <cellStyle name="Note 3 2 5 4 2 2 2" xfId="30046" xr:uid="{00000000-0005-0000-0000-0000CC820000}"/>
    <cellStyle name="Note 3 2 5 4 2 2 3" xfId="30045" xr:uid="{00000000-0005-0000-0000-0000CD820000}"/>
    <cellStyle name="Note 3 2 5 4 2 2 4" xfId="53812" xr:uid="{00000000-0005-0000-0000-0000CE820000}"/>
    <cellStyle name="Note 3 2 5 4 2 3" xfId="30047" xr:uid="{00000000-0005-0000-0000-0000CF820000}"/>
    <cellStyle name="Note 3 2 5 4 2 4" xfId="30044" xr:uid="{00000000-0005-0000-0000-0000D0820000}"/>
    <cellStyle name="Note 3 2 5 4 2 5" xfId="46844" xr:uid="{00000000-0005-0000-0000-0000D1820000}"/>
    <cellStyle name="Note 3 2 5 4 2 6" xfId="59408" xr:uid="{00000000-0005-0000-0000-0000D2820000}"/>
    <cellStyle name="Note 3 2 5 4 3" xfId="9080" xr:uid="{00000000-0005-0000-0000-0000D3820000}"/>
    <cellStyle name="Note 3 2 5 4 3 2" xfId="16049" xr:uid="{00000000-0005-0000-0000-0000D4820000}"/>
    <cellStyle name="Note 3 2 5 4 3 2 2" xfId="30050" xr:uid="{00000000-0005-0000-0000-0000D5820000}"/>
    <cellStyle name="Note 3 2 5 4 3 2 3" xfId="30049" xr:uid="{00000000-0005-0000-0000-0000D6820000}"/>
    <cellStyle name="Note 3 2 5 4 3 2 4" xfId="55554" xr:uid="{00000000-0005-0000-0000-0000D7820000}"/>
    <cellStyle name="Note 3 2 5 4 3 3" xfId="30051" xr:uid="{00000000-0005-0000-0000-0000D8820000}"/>
    <cellStyle name="Note 3 2 5 4 3 4" xfId="30048" xr:uid="{00000000-0005-0000-0000-0000D9820000}"/>
    <cellStyle name="Note 3 2 5 4 3 5" xfId="48586" xr:uid="{00000000-0005-0000-0000-0000DA820000}"/>
    <cellStyle name="Note 3 2 5 4 3 6" xfId="61150" xr:uid="{00000000-0005-0000-0000-0000DB820000}"/>
    <cellStyle name="Note 3 2 5 4 4" xfId="11694" xr:uid="{00000000-0005-0000-0000-0000DC820000}"/>
    <cellStyle name="Note 3 2 5 4 4 2" xfId="30053" xr:uid="{00000000-0005-0000-0000-0000DD820000}"/>
    <cellStyle name="Note 3 2 5 4 4 3" xfId="30052" xr:uid="{00000000-0005-0000-0000-0000DE820000}"/>
    <cellStyle name="Note 3 2 5 4 4 4" xfId="51199" xr:uid="{00000000-0005-0000-0000-0000DF820000}"/>
    <cellStyle name="Note 3 2 5 4 5" xfId="30054" xr:uid="{00000000-0005-0000-0000-0000E0820000}"/>
    <cellStyle name="Note 3 2 5 4 6" xfId="30043" xr:uid="{00000000-0005-0000-0000-0000E1820000}"/>
    <cellStyle name="Note 3 2 5 4 7" xfId="44231" xr:uid="{00000000-0005-0000-0000-0000E2820000}"/>
    <cellStyle name="Note 3 2 5 4 8" xfId="56795" xr:uid="{00000000-0005-0000-0000-0000E3820000}"/>
    <cellStyle name="Note 3 2 5 5" xfId="5586" xr:uid="{00000000-0005-0000-0000-0000E4820000}"/>
    <cellStyle name="Note 3 2 5 5 2" xfId="12565" xr:uid="{00000000-0005-0000-0000-0000E5820000}"/>
    <cellStyle name="Note 3 2 5 5 2 2" xfId="30057" xr:uid="{00000000-0005-0000-0000-0000E6820000}"/>
    <cellStyle name="Note 3 2 5 5 2 3" xfId="30056" xr:uid="{00000000-0005-0000-0000-0000E7820000}"/>
    <cellStyle name="Note 3 2 5 5 2 4" xfId="52070" xr:uid="{00000000-0005-0000-0000-0000E8820000}"/>
    <cellStyle name="Note 3 2 5 5 3" xfId="30058" xr:uid="{00000000-0005-0000-0000-0000E9820000}"/>
    <cellStyle name="Note 3 2 5 5 4" xfId="30055" xr:uid="{00000000-0005-0000-0000-0000EA820000}"/>
    <cellStyle name="Note 3 2 5 5 5" xfId="45102" xr:uid="{00000000-0005-0000-0000-0000EB820000}"/>
    <cellStyle name="Note 3 2 5 5 6" xfId="57666" xr:uid="{00000000-0005-0000-0000-0000EC820000}"/>
    <cellStyle name="Note 3 2 5 6" xfId="9951" xr:uid="{00000000-0005-0000-0000-0000ED820000}"/>
    <cellStyle name="Note 3 2 5 6 2" xfId="30060" xr:uid="{00000000-0005-0000-0000-0000EE820000}"/>
    <cellStyle name="Note 3 2 5 6 3" xfId="30059" xr:uid="{00000000-0005-0000-0000-0000EF820000}"/>
    <cellStyle name="Note 3 2 5 6 4" xfId="49457" xr:uid="{00000000-0005-0000-0000-0000F0820000}"/>
    <cellStyle name="Note 3 2 5 7" xfId="30001" xr:uid="{00000000-0005-0000-0000-0000F1820000}"/>
    <cellStyle name="Note 3 2 5 8" xfId="17131" xr:uid="{00000000-0005-0000-0000-0000F2820000}"/>
    <cellStyle name="Note 3 2 6" xfId="2742" xr:uid="{00000000-0005-0000-0000-0000F3820000}"/>
    <cellStyle name="Note 3 2 6 2" xfId="2743" xr:uid="{00000000-0005-0000-0000-0000F4820000}"/>
    <cellStyle name="Note 3 2 6 2 2" xfId="3839" xr:uid="{00000000-0005-0000-0000-0000F5820000}"/>
    <cellStyle name="Note 3 2 6 2 2 2" xfId="6461" xr:uid="{00000000-0005-0000-0000-0000F6820000}"/>
    <cellStyle name="Note 3 2 6 2 2 2 2" xfId="13439" xr:uid="{00000000-0005-0000-0000-0000F7820000}"/>
    <cellStyle name="Note 3 2 6 2 2 2 2 2" xfId="30066" xr:uid="{00000000-0005-0000-0000-0000F8820000}"/>
    <cellStyle name="Note 3 2 6 2 2 2 2 3" xfId="30065" xr:uid="{00000000-0005-0000-0000-0000F9820000}"/>
    <cellStyle name="Note 3 2 6 2 2 2 2 4" xfId="52944" xr:uid="{00000000-0005-0000-0000-0000FA820000}"/>
    <cellStyle name="Note 3 2 6 2 2 2 3" xfId="30067" xr:uid="{00000000-0005-0000-0000-0000FB820000}"/>
    <cellStyle name="Note 3 2 6 2 2 2 4" xfId="30064" xr:uid="{00000000-0005-0000-0000-0000FC820000}"/>
    <cellStyle name="Note 3 2 6 2 2 2 5" xfId="45976" xr:uid="{00000000-0005-0000-0000-0000FD820000}"/>
    <cellStyle name="Note 3 2 6 2 2 2 6" xfId="58540" xr:uid="{00000000-0005-0000-0000-0000FE820000}"/>
    <cellStyle name="Note 3 2 6 2 2 3" xfId="8206" xr:uid="{00000000-0005-0000-0000-0000FF820000}"/>
    <cellStyle name="Note 3 2 6 2 2 3 2" xfId="15181" xr:uid="{00000000-0005-0000-0000-000000830000}"/>
    <cellStyle name="Note 3 2 6 2 2 3 2 2" xfId="30070" xr:uid="{00000000-0005-0000-0000-000001830000}"/>
    <cellStyle name="Note 3 2 6 2 2 3 2 3" xfId="30069" xr:uid="{00000000-0005-0000-0000-000002830000}"/>
    <cellStyle name="Note 3 2 6 2 2 3 2 4" xfId="54686" xr:uid="{00000000-0005-0000-0000-000003830000}"/>
    <cellStyle name="Note 3 2 6 2 2 3 3" xfId="30071" xr:uid="{00000000-0005-0000-0000-000004830000}"/>
    <cellStyle name="Note 3 2 6 2 2 3 4" xfId="30068" xr:uid="{00000000-0005-0000-0000-000005830000}"/>
    <cellStyle name="Note 3 2 6 2 2 3 5" xfId="47718" xr:uid="{00000000-0005-0000-0000-000006830000}"/>
    <cellStyle name="Note 3 2 6 2 2 3 6" xfId="60282" xr:uid="{00000000-0005-0000-0000-000007830000}"/>
    <cellStyle name="Note 3 2 6 2 2 4" xfId="10826" xr:uid="{00000000-0005-0000-0000-000008830000}"/>
    <cellStyle name="Note 3 2 6 2 2 4 2" xfId="30073" xr:uid="{00000000-0005-0000-0000-000009830000}"/>
    <cellStyle name="Note 3 2 6 2 2 4 3" xfId="30072" xr:uid="{00000000-0005-0000-0000-00000A830000}"/>
    <cellStyle name="Note 3 2 6 2 2 4 4" xfId="50331" xr:uid="{00000000-0005-0000-0000-00000B830000}"/>
    <cellStyle name="Note 3 2 6 2 2 5" xfId="30063" xr:uid="{00000000-0005-0000-0000-00000C830000}"/>
    <cellStyle name="Note 3 2 6 2 2 6" xfId="18864" xr:uid="{00000000-0005-0000-0000-00000D830000}"/>
    <cellStyle name="Note 3 2 6 2 3" xfId="4716" xr:uid="{00000000-0005-0000-0000-00000E830000}"/>
    <cellStyle name="Note 3 2 6 2 3 2" xfId="7332" xr:uid="{00000000-0005-0000-0000-00000F830000}"/>
    <cellStyle name="Note 3 2 6 2 3 2 2" xfId="14310" xr:uid="{00000000-0005-0000-0000-000010830000}"/>
    <cellStyle name="Note 3 2 6 2 3 2 2 2" xfId="30077" xr:uid="{00000000-0005-0000-0000-000011830000}"/>
    <cellStyle name="Note 3 2 6 2 3 2 2 3" xfId="30076" xr:uid="{00000000-0005-0000-0000-000012830000}"/>
    <cellStyle name="Note 3 2 6 2 3 2 2 4" xfId="53815" xr:uid="{00000000-0005-0000-0000-000013830000}"/>
    <cellStyle name="Note 3 2 6 2 3 2 3" xfId="30078" xr:uid="{00000000-0005-0000-0000-000014830000}"/>
    <cellStyle name="Note 3 2 6 2 3 2 4" xfId="30075" xr:uid="{00000000-0005-0000-0000-000015830000}"/>
    <cellStyle name="Note 3 2 6 2 3 2 5" xfId="46847" xr:uid="{00000000-0005-0000-0000-000016830000}"/>
    <cellStyle name="Note 3 2 6 2 3 2 6" xfId="59411" xr:uid="{00000000-0005-0000-0000-000017830000}"/>
    <cellStyle name="Note 3 2 6 2 3 3" xfId="9083" xr:uid="{00000000-0005-0000-0000-000018830000}"/>
    <cellStyle name="Note 3 2 6 2 3 3 2" xfId="16052" xr:uid="{00000000-0005-0000-0000-000019830000}"/>
    <cellStyle name="Note 3 2 6 2 3 3 2 2" xfId="30081" xr:uid="{00000000-0005-0000-0000-00001A830000}"/>
    <cellStyle name="Note 3 2 6 2 3 3 2 3" xfId="30080" xr:uid="{00000000-0005-0000-0000-00001B830000}"/>
    <cellStyle name="Note 3 2 6 2 3 3 2 4" xfId="55557" xr:uid="{00000000-0005-0000-0000-00001C830000}"/>
    <cellStyle name="Note 3 2 6 2 3 3 3" xfId="30082" xr:uid="{00000000-0005-0000-0000-00001D830000}"/>
    <cellStyle name="Note 3 2 6 2 3 3 4" xfId="30079" xr:uid="{00000000-0005-0000-0000-00001E830000}"/>
    <cellStyle name="Note 3 2 6 2 3 3 5" xfId="48589" xr:uid="{00000000-0005-0000-0000-00001F830000}"/>
    <cellStyle name="Note 3 2 6 2 3 3 6" xfId="61153" xr:uid="{00000000-0005-0000-0000-000020830000}"/>
    <cellStyle name="Note 3 2 6 2 3 4" xfId="11697" xr:uid="{00000000-0005-0000-0000-000021830000}"/>
    <cellStyle name="Note 3 2 6 2 3 4 2" xfId="30084" xr:uid="{00000000-0005-0000-0000-000022830000}"/>
    <cellStyle name="Note 3 2 6 2 3 4 3" xfId="30083" xr:uid="{00000000-0005-0000-0000-000023830000}"/>
    <cellStyle name="Note 3 2 6 2 3 4 4" xfId="51202" xr:uid="{00000000-0005-0000-0000-000024830000}"/>
    <cellStyle name="Note 3 2 6 2 3 5" xfId="30085" xr:uid="{00000000-0005-0000-0000-000025830000}"/>
    <cellStyle name="Note 3 2 6 2 3 6" xfId="30074" xr:uid="{00000000-0005-0000-0000-000026830000}"/>
    <cellStyle name="Note 3 2 6 2 3 7" xfId="44234" xr:uid="{00000000-0005-0000-0000-000027830000}"/>
    <cellStyle name="Note 3 2 6 2 3 8" xfId="56798" xr:uid="{00000000-0005-0000-0000-000028830000}"/>
    <cellStyle name="Note 3 2 6 2 4" xfId="5589" xr:uid="{00000000-0005-0000-0000-000029830000}"/>
    <cellStyle name="Note 3 2 6 2 4 2" xfId="12568" xr:uid="{00000000-0005-0000-0000-00002A830000}"/>
    <cellStyle name="Note 3 2 6 2 4 2 2" xfId="30088" xr:uid="{00000000-0005-0000-0000-00002B830000}"/>
    <cellStyle name="Note 3 2 6 2 4 2 3" xfId="30087" xr:uid="{00000000-0005-0000-0000-00002C830000}"/>
    <cellStyle name="Note 3 2 6 2 4 2 4" xfId="52073" xr:uid="{00000000-0005-0000-0000-00002D830000}"/>
    <cellStyle name="Note 3 2 6 2 4 3" xfId="30089" xr:uid="{00000000-0005-0000-0000-00002E830000}"/>
    <cellStyle name="Note 3 2 6 2 4 4" xfId="30086" xr:uid="{00000000-0005-0000-0000-00002F830000}"/>
    <cellStyle name="Note 3 2 6 2 4 5" xfId="45105" xr:uid="{00000000-0005-0000-0000-000030830000}"/>
    <cellStyle name="Note 3 2 6 2 4 6" xfId="57669" xr:uid="{00000000-0005-0000-0000-000031830000}"/>
    <cellStyle name="Note 3 2 6 2 5" xfId="9954" xr:uid="{00000000-0005-0000-0000-000032830000}"/>
    <cellStyle name="Note 3 2 6 2 5 2" xfId="30091" xr:uid="{00000000-0005-0000-0000-000033830000}"/>
    <cellStyle name="Note 3 2 6 2 5 3" xfId="30090" xr:uid="{00000000-0005-0000-0000-000034830000}"/>
    <cellStyle name="Note 3 2 6 2 5 4" xfId="49460" xr:uid="{00000000-0005-0000-0000-000035830000}"/>
    <cellStyle name="Note 3 2 6 2 6" xfId="30062" xr:uid="{00000000-0005-0000-0000-000036830000}"/>
    <cellStyle name="Note 3 2 6 2 7" xfId="17137" xr:uid="{00000000-0005-0000-0000-000037830000}"/>
    <cellStyle name="Note 3 2 6 3" xfId="3838" xr:uid="{00000000-0005-0000-0000-000038830000}"/>
    <cellStyle name="Note 3 2 6 3 2" xfId="6460" xr:uid="{00000000-0005-0000-0000-000039830000}"/>
    <cellStyle name="Note 3 2 6 3 2 2" xfId="13438" xr:uid="{00000000-0005-0000-0000-00003A830000}"/>
    <cellStyle name="Note 3 2 6 3 2 2 2" xfId="30095" xr:uid="{00000000-0005-0000-0000-00003B830000}"/>
    <cellStyle name="Note 3 2 6 3 2 2 3" xfId="30094" xr:uid="{00000000-0005-0000-0000-00003C830000}"/>
    <cellStyle name="Note 3 2 6 3 2 2 4" xfId="52943" xr:uid="{00000000-0005-0000-0000-00003D830000}"/>
    <cellStyle name="Note 3 2 6 3 2 3" xfId="30096" xr:uid="{00000000-0005-0000-0000-00003E830000}"/>
    <cellStyle name="Note 3 2 6 3 2 4" xfId="30093" xr:uid="{00000000-0005-0000-0000-00003F830000}"/>
    <cellStyle name="Note 3 2 6 3 2 5" xfId="45975" xr:uid="{00000000-0005-0000-0000-000040830000}"/>
    <cellStyle name="Note 3 2 6 3 2 6" xfId="58539" xr:uid="{00000000-0005-0000-0000-000041830000}"/>
    <cellStyle name="Note 3 2 6 3 3" xfId="8205" xr:uid="{00000000-0005-0000-0000-000042830000}"/>
    <cellStyle name="Note 3 2 6 3 3 2" xfId="15180" xr:uid="{00000000-0005-0000-0000-000043830000}"/>
    <cellStyle name="Note 3 2 6 3 3 2 2" xfId="30099" xr:uid="{00000000-0005-0000-0000-000044830000}"/>
    <cellStyle name="Note 3 2 6 3 3 2 3" xfId="30098" xr:uid="{00000000-0005-0000-0000-000045830000}"/>
    <cellStyle name="Note 3 2 6 3 3 2 4" xfId="54685" xr:uid="{00000000-0005-0000-0000-000046830000}"/>
    <cellStyle name="Note 3 2 6 3 3 3" xfId="30100" xr:uid="{00000000-0005-0000-0000-000047830000}"/>
    <cellStyle name="Note 3 2 6 3 3 4" xfId="30097" xr:uid="{00000000-0005-0000-0000-000048830000}"/>
    <cellStyle name="Note 3 2 6 3 3 5" xfId="47717" xr:uid="{00000000-0005-0000-0000-000049830000}"/>
    <cellStyle name="Note 3 2 6 3 3 6" xfId="60281" xr:uid="{00000000-0005-0000-0000-00004A830000}"/>
    <cellStyle name="Note 3 2 6 3 4" xfId="10825" xr:uid="{00000000-0005-0000-0000-00004B830000}"/>
    <cellStyle name="Note 3 2 6 3 4 2" xfId="30102" xr:uid="{00000000-0005-0000-0000-00004C830000}"/>
    <cellStyle name="Note 3 2 6 3 4 3" xfId="30101" xr:uid="{00000000-0005-0000-0000-00004D830000}"/>
    <cellStyle name="Note 3 2 6 3 4 4" xfId="50330" xr:uid="{00000000-0005-0000-0000-00004E830000}"/>
    <cellStyle name="Note 3 2 6 3 5" xfId="30092" xr:uid="{00000000-0005-0000-0000-00004F830000}"/>
    <cellStyle name="Note 3 2 6 3 6" xfId="18863" xr:uid="{00000000-0005-0000-0000-000050830000}"/>
    <cellStyle name="Note 3 2 6 4" xfId="4715" xr:uid="{00000000-0005-0000-0000-000051830000}"/>
    <cellStyle name="Note 3 2 6 4 2" xfId="7331" xr:uid="{00000000-0005-0000-0000-000052830000}"/>
    <cellStyle name="Note 3 2 6 4 2 2" xfId="14309" xr:uid="{00000000-0005-0000-0000-000053830000}"/>
    <cellStyle name="Note 3 2 6 4 2 2 2" xfId="30106" xr:uid="{00000000-0005-0000-0000-000054830000}"/>
    <cellStyle name="Note 3 2 6 4 2 2 3" xfId="30105" xr:uid="{00000000-0005-0000-0000-000055830000}"/>
    <cellStyle name="Note 3 2 6 4 2 2 4" xfId="53814" xr:uid="{00000000-0005-0000-0000-000056830000}"/>
    <cellStyle name="Note 3 2 6 4 2 3" xfId="30107" xr:uid="{00000000-0005-0000-0000-000057830000}"/>
    <cellStyle name="Note 3 2 6 4 2 4" xfId="30104" xr:uid="{00000000-0005-0000-0000-000058830000}"/>
    <cellStyle name="Note 3 2 6 4 2 5" xfId="46846" xr:uid="{00000000-0005-0000-0000-000059830000}"/>
    <cellStyle name="Note 3 2 6 4 2 6" xfId="59410" xr:uid="{00000000-0005-0000-0000-00005A830000}"/>
    <cellStyle name="Note 3 2 6 4 3" xfId="9082" xr:uid="{00000000-0005-0000-0000-00005B830000}"/>
    <cellStyle name="Note 3 2 6 4 3 2" xfId="16051" xr:uid="{00000000-0005-0000-0000-00005C830000}"/>
    <cellStyle name="Note 3 2 6 4 3 2 2" xfId="30110" xr:uid="{00000000-0005-0000-0000-00005D830000}"/>
    <cellStyle name="Note 3 2 6 4 3 2 3" xfId="30109" xr:uid="{00000000-0005-0000-0000-00005E830000}"/>
    <cellStyle name="Note 3 2 6 4 3 2 4" xfId="55556" xr:uid="{00000000-0005-0000-0000-00005F830000}"/>
    <cellStyle name="Note 3 2 6 4 3 3" xfId="30111" xr:uid="{00000000-0005-0000-0000-000060830000}"/>
    <cellStyle name="Note 3 2 6 4 3 4" xfId="30108" xr:uid="{00000000-0005-0000-0000-000061830000}"/>
    <cellStyle name="Note 3 2 6 4 3 5" xfId="48588" xr:uid="{00000000-0005-0000-0000-000062830000}"/>
    <cellStyle name="Note 3 2 6 4 3 6" xfId="61152" xr:uid="{00000000-0005-0000-0000-000063830000}"/>
    <cellStyle name="Note 3 2 6 4 4" xfId="11696" xr:uid="{00000000-0005-0000-0000-000064830000}"/>
    <cellStyle name="Note 3 2 6 4 4 2" xfId="30113" xr:uid="{00000000-0005-0000-0000-000065830000}"/>
    <cellStyle name="Note 3 2 6 4 4 3" xfId="30112" xr:uid="{00000000-0005-0000-0000-000066830000}"/>
    <cellStyle name="Note 3 2 6 4 4 4" xfId="51201" xr:uid="{00000000-0005-0000-0000-000067830000}"/>
    <cellStyle name="Note 3 2 6 4 5" xfId="30114" xr:uid="{00000000-0005-0000-0000-000068830000}"/>
    <cellStyle name="Note 3 2 6 4 6" xfId="30103" xr:uid="{00000000-0005-0000-0000-000069830000}"/>
    <cellStyle name="Note 3 2 6 4 7" xfId="44233" xr:uid="{00000000-0005-0000-0000-00006A830000}"/>
    <cellStyle name="Note 3 2 6 4 8" xfId="56797" xr:uid="{00000000-0005-0000-0000-00006B830000}"/>
    <cellStyle name="Note 3 2 6 5" xfId="5588" xr:uid="{00000000-0005-0000-0000-00006C830000}"/>
    <cellStyle name="Note 3 2 6 5 2" xfId="12567" xr:uid="{00000000-0005-0000-0000-00006D830000}"/>
    <cellStyle name="Note 3 2 6 5 2 2" xfId="30117" xr:uid="{00000000-0005-0000-0000-00006E830000}"/>
    <cellStyle name="Note 3 2 6 5 2 3" xfId="30116" xr:uid="{00000000-0005-0000-0000-00006F830000}"/>
    <cellStyle name="Note 3 2 6 5 2 4" xfId="52072" xr:uid="{00000000-0005-0000-0000-000070830000}"/>
    <cellStyle name="Note 3 2 6 5 3" xfId="30118" xr:uid="{00000000-0005-0000-0000-000071830000}"/>
    <cellStyle name="Note 3 2 6 5 4" xfId="30115" xr:uid="{00000000-0005-0000-0000-000072830000}"/>
    <cellStyle name="Note 3 2 6 5 5" xfId="45104" xr:uid="{00000000-0005-0000-0000-000073830000}"/>
    <cellStyle name="Note 3 2 6 5 6" xfId="57668" xr:uid="{00000000-0005-0000-0000-000074830000}"/>
    <cellStyle name="Note 3 2 6 6" xfId="9953" xr:uid="{00000000-0005-0000-0000-000075830000}"/>
    <cellStyle name="Note 3 2 6 6 2" xfId="30120" xr:uid="{00000000-0005-0000-0000-000076830000}"/>
    <cellStyle name="Note 3 2 6 6 3" xfId="30119" xr:uid="{00000000-0005-0000-0000-000077830000}"/>
    <cellStyle name="Note 3 2 6 6 4" xfId="49459" xr:uid="{00000000-0005-0000-0000-000078830000}"/>
    <cellStyle name="Note 3 2 6 7" xfId="30061" xr:uid="{00000000-0005-0000-0000-000079830000}"/>
    <cellStyle name="Note 3 2 6 8" xfId="17136" xr:uid="{00000000-0005-0000-0000-00007A830000}"/>
    <cellStyle name="Note 3 2 7" xfId="2744" xr:uid="{00000000-0005-0000-0000-00007B830000}"/>
    <cellStyle name="Note 3 2 7 2" xfId="3840" xr:uid="{00000000-0005-0000-0000-00007C830000}"/>
    <cellStyle name="Note 3 2 7 2 2" xfId="6462" xr:uid="{00000000-0005-0000-0000-00007D830000}"/>
    <cellStyle name="Note 3 2 7 2 2 2" xfId="13440" xr:uid="{00000000-0005-0000-0000-00007E830000}"/>
    <cellStyle name="Note 3 2 7 2 2 2 2" xfId="30125" xr:uid="{00000000-0005-0000-0000-00007F830000}"/>
    <cellStyle name="Note 3 2 7 2 2 2 3" xfId="30124" xr:uid="{00000000-0005-0000-0000-000080830000}"/>
    <cellStyle name="Note 3 2 7 2 2 2 4" xfId="52945" xr:uid="{00000000-0005-0000-0000-000081830000}"/>
    <cellStyle name="Note 3 2 7 2 2 3" xfId="30126" xr:uid="{00000000-0005-0000-0000-000082830000}"/>
    <cellStyle name="Note 3 2 7 2 2 4" xfId="30123" xr:uid="{00000000-0005-0000-0000-000083830000}"/>
    <cellStyle name="Note 3 2 7 2 2 5" xfId="45977" xr:uid="{00000000-0005-0000-0000-000084830000}"/>
    <cellStyle name="Note 3 2 7 2 2 6" xfId="58541" xr:uid="{00000000-0005-0000-0000-000085830000}"/>
    <cellStyle name="Note 3 2 7 2 3" xfId="8207" xr:uid="{00000000-0005-0000-0000-000086830000}"/>
    <cellStyle name="Note 3 2 7 2 3 2" xfId="15182" xr:uid="{00000000-0005-0000-0000-000087830000}"/>
    <cellStyle name="Note 3 2 7 2 3 2 2" xfId="30129" xr:uid="{00000000-0005-0000-0000-000088830000}"/>
    <cellStyle name="Note 3 2 7 2 3 2 3" xfId="30128" xr:uid="{00000000-0005-0000-0000-000089830000}"/>
    <cellStyle name="Note 3 2 7 2 3 2 4" xfId="54687" xr:uid="{00000000-0005-0000-0000-00008A830000}"/>
    <cellStyle name="Note 3 2 7 2 3 3" xfId="30130" xr:uid="{00000000-0005-0000-0000-00008B830000}"/>
    <cellStyle name="Note 3 2 7 2 3 4" xfId="30127" xr:uid="{00000000-0005-0000-0000-00008C830000}"/>
    <cellStyle name="Note 3 2 7 2 3 5" xfId="47719" xr:uid="{00000000-0005-0000-0000-00008D830000}"/>
    <cellStyle name="Note 3 2 7 2 3 6" xfId="60283" xr:uid="{00000000-0005-0000-0000-00008E830000}"/>
    <cellStyle name="Note 3 2 7 2 4" xfId="10827" xr:uid="{00000000-0005-0000-0000-00008F830000}"/>
    <cellStyle name="Note 3 2 7 2 4 2" xfId="30132" xr:uid="{00000000-0005-0000-0000-000090830000}"/>
    <cellStyle name="Note 3 2 7 2 4 3" xfId="30131" xr:uid="{00000000-0005-0000-0000-000091830000}"/>
    <cellStyle name="Note 3 2 7 2 4 4" xfId="50332" xr:uid="{00000000-0005-0000-0000-000092830000}"/>
    <cellStyle name="Note 3 2 7 2 5" xfId="30122" xr:uid="{00000000-0005-0000-0000-000093830000}"/>
    <cellStyle name="Note 3 2 7 2 6" xfId="18865" xr:uid="{00000000-0005-0000-0000-000094830000}"/>
    <cellStyle name="Note 3 2 7 3" xfId="4717" xr:uid="{00000000-0005-0000-0000-000095830000}"/>
    <cellStyle name="Note 3 2 7 3 2" xfId="7333" xr:uid="{00000000-0005-0000-0000-000096830000}"/>
    <cellStyle name="Note 3 2 7 3 2 2" xfId="14311" xr:uid="{00000000-0005-0000-0000-000097830000}"/>
    <cellStyle name="Note 3 2 7 3 2 2 2" xfId="30136" xr:uid="{00000000-0005-0000-0000-000098830000}"/>
    <cellStyle name="Note 3 2 7 3 2 2 3" xfId="30135" xr:uid="{00000000-0005-0000-0000-000099830000}"/>
    <cellStyle name="Note 3 2 7 3 2 2 4" xfId="53816" xr:uid="{00000000-0005-0000-0000-00009A830000}"/>
    <cellStyle name="Note 3 2 7 3 2 3" xfId="30137" xr:uid="{00000000-0005-0000-0000-00009B830000}"/>
    <cellStyle name="Note 3 2 7 3 2 4" xfId="30134" xr:uid="{00000000-0005-0000-0000-00009C830000}"/>
    <cellStyle name="Note 3 2 7 3 2 5" xfId="46848" xr:uid="{00000000-0005-0000-0000-00009D830000}"/>
    <cellStyle name="Note 3 2 7 3 2 6" xfId="59412" xr:uid="{00000000-0005-0000-0000-00009E830000}"/>
    <cellStyle name="Note 3 2 7 3 3" xfId="9084" xr:uid="{00000000-0005-0000-0000-00009F830000}"/>
    <cellStyle name="Note 3 2 7 3 3 2" xfId="16053" xr:uid="{00000000-0005-0000-0000-0000A0830000}"/>
    <cellStyle name="Note 3 2 7 3 3 2 2" xfId="30140" xr:uid="{00000000-0005-0000-0000-0000A1830000}"/>
    <cellStyle name="Note 3 2 7 3 3 2 3" xfId="30139" xr:uid="{00000000-0005-0000-0000-0000A2830000}"/>
    <cellStyle name="Note 3 2 7 3 3 2 4" xfId="55558" xr:uid="{00000000-0005-0000-0000-0000A3830000}"/>
    <cellStyle name="Note 3 2 7 3 3 3" xfId="30141" xr:uid="{00000000-0005-0000-0000-0000A4830000}"/>
    <cellStyle name="Note 3 2 7 3 3 4" xfId="30138" xr:uid="{00000000-0005-0000-0000-0000A5830000}"/>
    <cellStyle name="Note 3 2 7 3 3 5" xfId="48590" xr:uid="{00000000-0005-0000-0000-0000A6830000}"/>
    <cellStyle name="Note 3 2 7 3 3 6" xfId="61154" xr:uid="{00000000-0005-0000-0000-0000A7830000}"/>
    <cellStyle name="Note 3 2 7 3 4" xfId="11698" xr:uid="{00000000-0005-0000-0000-0000A8830000}"/>
    <cellStyle name="Note 3 2 7 3 4 2" xfId="30143" xr:uid="{00000000-0005-0000-0000-0000A9830000}"/>
    <cellStyle name="Note 3 2 7 3 4 3" xfId="30142" xr:uid="{00000000-0005-0000-0000-0000AA830000}"/>
    <cellStyle name="Note 3 2 7 3 4 4" xfId="51203" xr:uid="{00000000-0005-0000-0000-0000AB830000}"/>
    <cellStyle name="Note 3 2 7 3 5" xfId="30144" xr:uid="{00000000-0005-0000-0000-0000AC830000}"/>
    <cellStyle name="Note 3 2 7 3 6" xfId="30133" xr:uid="{00000000-0005-0000-0000-0000AD830000}"/>
    <cellStyle name="Note 3 2 7 3 7" xfId="44235" xr:uid="{00000000-0005-0000-0000-0000AE830000}"/>
    <cellStyle name="Note 3 2 7 3 8" xfId="56799" xr:uid="{00000000-0005-0000-0000-0000AF830000}"/>
    <cellStyle name="Note 3 2 7 4" xfId="5590" xr:uid="{00000000-0005-0000-0000-0000B0830000}"/>
    <cellStyle name="Note 3 2 7 4 2" xfId="12569" xr:uid="{00000000-0005-0000-0000-0000B1830000}"/>
    <cellStyle name="Note 3 2 7 4 2 2" xfId="30147" xr:uid="{00000000-0005-0000-0000-0000B2830000}"/>
    <cellStyle name="Note 3 2 7 4 2 3" xfId="30146" xr:uid="{00000000-0005-0000-0000-0000B3830000}"/>
    <cellStyle name="Note 3 2 7 4 2 4" xfId="52074" xr:uid="{00000000-0005-0000-0000-0000B4830000}"/>
    <cellStyle name="Note 3 2 7 4 3" xfId="30148" xr:uid="{00000000-0005-0000-0000-0000B5830000}"/>
    <cellStyle name="Note 3 2 7 4 4" xfId="30145" xr:uid="{00000000-0005-0000-0000-0000B6830000}"/>
    <cellStyle name="Note 3 2 7 4 5" xfId="45106" xr:uid="{00000000-0005-0000-0000-0000B7830000}"/>
    <cellStyle name="Note 3 2 7 4 6" xfId="57670" xr:uid="{00000000-0005-0000-0000-0000B8830000}"/>
    <cellStyle name="Note 3 2 7 5" xfId="9955" xr:uid="{00000000-0005-0000-0000-0000B9830000}"/>
    <cellStyle name="Note 3 2 7 5 2" xfId="30150" xr:uid="{00000000-0005-0000-0000-0000BA830000}"/>
    <cellStyle name="Note 3 2 7 5 3" xfId="30149" xr:uid="{00000000-0005-0000-0000-0000BB830000}"/>
    <cellStyle name="Note 3 2 7 5 4" xfId="49461" xr:uid="{00000000-0005-0000-0000-0000BC830000}"/>
    <cellStyle name="Note 3 2 7 6" xfId="30121" xr:uid="{00000000-0005-0000-0000-0000BD830000}"/>
    <cellStyle name="Note 3 2 7 7" xfId="17138" xr:uid="{00000000-0005-0000-0000-0000BE830000}"/>
    <cellStyle name="Note 3 2 8" xfId="2745" xr:uid="{00000000-0005-0000-0000-0000BF830000}"/>
    <cellStyle name="Note 3 2 8 2" xfId="3841" xr:uid="{00000000-0005-0000-0000-0000C0830000}"/>
    <cellStyle name="Note 3 2 8 2 2" xfId="6463" xr:uid="{00000000-0005-0000-0000-0000C1830000}"/>
    <cellStyle name="Note 3 2 8 2 2 2" xfId="13441" xr:uid="{00000000-0005-0000-0000-0000C2830000}"/>
    <cellStyle name="Note 3 2 8 2 2 2 2" xfId="30155" xr:uid="{00000000-0005-0000-0000-0000C3830000}"/>
    <cellStyle name="Note 3 2 8 2 2 2 3" xfId="30154" xr:uid="{00000000-0005-0000-0000-0000C4830000}"/>
    <cellStyle name="Note 3 2 8 2 2 2 4" xfId="52946" xr:uid="{00000000-0005-0000-0000-0000C5830000}"/>
    <cellStyle name="Note 3 2 8 2 2 3" xfId="30156" xr:uid="{00000000-0005-0000-0000-0000C6830000}"/>
    <cellStyle name="Note 3 2 8 2 2 4" xfId="30153" xr:uid="{00000000-0005-0000-0000-0000C7830000}"/>
    <cellStyle name="Note 3 2 8 2 2 5" xfId="45978" xr:uid="{00000000-0005-0000-0000-0000C8830000}"/>
    <cellStyle name="Note 3 2 8 2 2 6" xfId="58542" xr:uid="{00000000-0005-0000-0000-0000C9830000}"/>
    <cellStyle name="Note 3 2 8 2 3" xfId="8208" xr:uid="{00000000-0005-0000-0000-0000CA830000}"/>
    <cellStyle name="Note 3 2 8 2 3 2" xfId="15183" xr:uid="{00000000-0005-0000-0000-0000CB830000}"/>
    <cellStyle name="Note 3 2 8 2 3 2 2" xfId="30159" xr:uid="{00000000-0005-0000-0000-0000CC830000}"/>
    <cellStyle name="Note 3 2 8 2 3 2 3" xfId="30158" xr:uid="{00000000-0005-0000-0000-0000CD830000}"/>
    <cellStyle name="Note 3 2 8 2 3 2 4" xfId="54688" xr:uid="{00000000-0005-0000-0000-0000CE830000}"/>
    <cellStyle name="Note 3 2 8 2 3 3" xfId="30160" xr:uid="{00000000-0005-0000-0000-0000CF830000}"/>
    <cellStyle name="Note 3 2 8 2 3 4" xfId="30157" xr:uid="{00000000-0005-0000-0000-0000D0830000}"/>
    <cellStyle name="Note 3 2 8 2 3 5" xfId="47720" xr:uid="{00000000-0005-0000-0000-0000D1830000}"/>
    <cellStyle name="Note 3 2 8 2 3 6" xfId="60284" xr:uid="{00000000-0005-0000-0000-0000D2830000}"/>
    <cellStyle name="Note 3 2 8 2 4" xfId="10828" xr:uid="{00000000-0005-0000-0000-0000D3830000}"/>
    <cellStyle name="Note 3 2 8 2 4 2" xfId="30162" xr:uid="{00000000-0005-0000-0000-0000D4830000}"/>
    <cellStyle name="Note 3 2 8 2 4 3" xfId="30161" xr:uid="{00000000-0005-0000-0000-0000D5830000}"/>
    <cellStyle name="Note 3 2 8 2 4 4" xfId="50333" xr:uid="{00000000-0005-0000-0000-0000D6830000}"/>
    <cellStyle name="Note 3 2 8 2 5" xfId="30152" xr:uid="{00000000-0005-0000-0000-0000D7830000}"/>
    <cellStyle name="Note 3 2 8 2 6" xfId="18868" xr:uid="{00000000-0005-0000-0000-0000D8830000}"/>
    <cellStyle name="Note 3 2 8 3" xfId="4718" xr:uid="{00000000-0005-0000-0000-0000D9830000}"/>
    <cellStyle name="Note 3 2 8 3 2" xfId="7334" xr:uid="{00000000-0005-0000-0000-0000DA830000}"/>
    <cellStyle name="Note 3 2 8 3 2 2" xfId="14312" xr:uid="{00000000-0005-0000-0000-0000DB830000}"/>
    <cellStyle name="Note 3 2 8 3 2 2 2" xfId="30166" xr:uid="{00000000-0005-0000-0000-0000DC830000}"/>
    <cellStyle name="Note 3 2 8 3 2 2 3" xfId="30165" xr:uid="{00000000-0005-0000-0000-0000DD830000}"/>
    <cellStyle name="Note 3 2 8 3 2 2 4" xfId="53817" xr:uid="{00000000-0005-0000-0000-0000DE830000}"/>
    <cellStyle name="Note 3 2 8 3 2 3" xfId="30167" xr:uid="{00000000-0005-0000-0000-0000DF830000}"/>
    <cellStyle name="Note 3 2 8 3 2 4" xfId="30164" xr:uid="{00000000-0005-0000-0000-0000E0830000}"/>
    <cellStyle name="Note 3 2 8 3 2 5" xfId="46849" xr:uid="{00000000-0005-0000-0000-0000E1830000}"/>
    <cellStyle name="Note 3 2 8 3 2 6" xfId="59413" xr:uid="{00000000-0005-0000-0000-0000E2830000}"/>
    <cellStyle name="Note 3 2 8 3 3" xfId="9085" xr:uid="{00000000-0005-0000-0000-0000E3830000}"/>
    <cellStyle name="Note 3 2 8 3 3 2" xfId="16054" xr:uid="{00000000-0005-0000-0000-0000E4830000}"/>
    <cellStyle name="Note 3 2 8 3 3 2 2" xfId="30170" xr:uid="{00000000-0005-0000-0000-0000E5830000}"/>
    <cellStyle name="Note 3 2 8 3 3 2 3" xfId="30169" xr:uid="{00000000-0005-0000-0000-0000E6830000}"/>
    <cellStyle name="Note 3 2 8 3 3 2 4" xfId="55559" xr:uid="{00000000-0005-0000-0000-0000E7830000}"/>
    <cellStyle name="Note 3 2 8 3 3 3" xfId="30171" xr:uid="{00000000-0005-0000-0000-0000E8830000}"/>
    <cellStyle name="Note 3 2 8 3 3 4" xfId="30168" xr:uid="{00000000-0005-0000-0000-0000E9830000}"/>
    <cellStyle name="Note 3 2 8 3 3 5" xfId="48591" xr:uid="{00000000-0005-0000-0000-0000EA830000}"/>
    <cellStyle name="Note 3 2 8 3 3 6" xfId="61155" xr:uid="{00000000-0005-0000-0000-0000EB830000}"/>
    <cellStyle name="Note 3 2 8 3 4" xfId="11699" xr:uid="{00000000-0005-0000-0000-0000EC830000}"/>
    <cellStyle name="Note 3 2 8 3 4 2" xfId="30173" xr:uid="{00000000-0005-0000-0000-0000ED830000}"/>
    <cellStyle name="Note 3 2 8 3 4 3" xfId="30172" xr:uid="{00000000-0005-0000-0000-0000EE830000}"/>
    <cellStyle name="Note 3 2 8 3 4 4" xfId="51204" xr:uid="{00000000-0005-0000-0000-0000EF830000}"/>
    <cellStyle name="Note 3 2 8 3 5" xfId="30174" xr:uid="{00000000-0005-0000-0000-0000F0830000}"/>
    <cellStyle name="Note 3 2 8 3 6" xfId="30163" xr:uid="{00000000-0005-0000-0000-0000F1830000}"/>
    <cellStyle name="Note 3 2 8 3 7" xfId="44236" xr:uid="{00000000-0005-0000-0000-0000F2830000}"/>
    <cellStyle name="Note 3 2 8 3 8" xfId="56800" xr:uid="{00000000-0005-0000-0000-0000F3830000}"/>
    <cellStyle name="Note 3 2 8 4" xfId="5591" xr:uid="{00000000-0005-0000-0000-0000F4830000}"/>
    <cellStyle name="Note 3 2 8 4 2" xfId="12570" xr:uid="{00000000-0005-0000-0000-0000F5830000}"/>
    <cellStyle name="Note 3 2 8 4 2 2" xfId="30177" xr:uid="{00000000-0005-0000-0000-0000F6830000}"/>
    <cellStyle name="Note 3 2 8 4 2 3" xfId="30176" xr:uid="{00000000-0005-0000-0000-0000F7830000}"/>
    <cellStyle name="Note 3 2 8 4 2 4" xfId="52075" xr:uid="{00000000-0005-0000-0000-0000F8830000}"/>
    <cellStyle name="Note 3 2 8 4 3" xfId="30178" xr:uid="{00000000-0005-0000-0000-0000F9830000}"/>
    <cellStyle name="Note 3 2 8 4 4" xfId="30175" xr:uid="{00000000-0005-0000-0000-0000FA830000}"/>
    <cellStyle name="Note 3 2 8 4 5" xfId="45107" xr:uid="{00000000-0005-0000-0000-0000FB830000}"/>
    <cellStyle name="Note 3 2 8 4 6" xfId="57671" xr:uid="{00000000-0005-0000-0000-0000FC830000}"/>
    <cellStyle name="Note 3 2 8 5" xfId="9956" xr:uid="{00000000-0005-0000-0000-0000FD830000}"/>
    <cellStyle name="Note 3 2 8 5 2" xfId="30180" xr:uid="{00000000-0005-0000-0000-0000FE830000}"/>
    <cellStyle name="Note 3 2 8 5 3" xfId="30179" xr:uid="{00000000-0005-0000-0000-0000FF830000}"/>
    <cellStyle name="Note 3 2 8 5 4" xfId="49462" xr:uid="{00000000-0005-0000-0000-000000840000}"/>
    <cellStyle name="Note 3 2 8 6" xfId="30151" xr:uid="{00000000-0005-0000-0000-000001840000}"/>
    <cellStyle name="Note 3 2 8 7" xfId="17141" xr:uid="{00000000-0005-0000-0000-000002840000}"/>
    <cellStyle name="Note 3 2 9" xfId="2746" xr:uid="{00000000-0005-0000-0000-000003840000}"/>
    <cellStyle name="Note 3 2 9 2" xfId="3842" xr:uid="{00000000-0005-0000-0000-000004840000}"/>
    <cellStyle name="Note 3 2 9 2 2" xfId="6464" xr:uid="{00000000-0005-0000-0000-000005840000}"/>
    <cellStyle name="Note 3 2 9 2 2 2" xfId="13442" xr:uid="{00000000-0005-0000-0000-000006840000}"/>
    <cellStyle name="Note 3 2 9 2 2 2 2" xfId="30185" xr:uid="{00000000-0005-0000-0000-000007840000}"/>
    <cellStyle name="Note 3 2 9 2 2 2 3" xfId="30184" xr:uid="{00000000-0005-0000-0000-000008840000}"/>
    <cellStyle name="Note 3 2 9 2 2 2 4" xfId="52947" xr:uid="{00000000-0005-0000-0000-000009840000}"/>
    <cellStyle name="Note 3 2 9 2 2 3" xfId="30186" xr:uid="{00000000-0005-0000-0000-00000A840000}"/>
    <cellStyle name="Note 3 2 9 2 2 4" xfId="30183" xr:uid="{00000000-0005-0000-0000-00000B840000}"/>
    <cellStyle name="Note 3 2 9 2 2 5" xfId="45979" xr:uid="{00000000-0005-0000-0000-00000C840000}"/>
    <cellStyle name="Note 3 2 9 2 2 6" xfId="58543" xr:uid="{00000000-0005-0000-0000-00000D840000}"/>
    <cellStyle name="Note 3 2 9 2 3" xfId="8209" xr:uid="{00000000-0005-0000-0000-00000E840000}"/>
    <cellStyle name="Note 3 2 9 2 3 2" xfId="15184" xr:uid="{00000000-0005-0000-0000-00000F840000}"/>
    <cellStyle name="Note 3 2 9 2 3 2 2" xfId="30189" xr:uid="{00000000-0005-0000-0000-000010840000}"/>
    <cellStyle name="Note 3 2 9 2 3 2 3" xfId="30188" xr:uid="{00000000-0005-0000-0000-000011840000}"/>
    <cellStyle name="Note 3 2 9 2 3 2 4" xfId="54689" xr:uid="{00000000-0005-0000-0000-000012840000}"/>
    <cellStyle name="Note 3 2 9 2 3 3" xfId="30190" xr:uid="{00000000-0005-0000-0000-000013840000}"/>
    <cellStyle name="Note 3 2 9 2 3 4" xfId="30187" xr:uid="{00000000-0005-0000-0000-000014840000}"/>
    <cellStyle name="Note 3 2 9 2 3 5" xfId="47721" xr:uid="{00000000-0005-0000-0000-000015840000}"/>
    <cellStyle name="Note 3 2 9 2 3 6" xfId="60285" xr:uid="{00000000-0005-0000-0000-000016840000}"/>
    <cellStyle name="Note 3 2 9 2 4" xfId="10829" xr:uid="{00000000-0005-0000-0000-000017840000}"/>
    <cellStyle name="Note 3 2 9 2 4 2" xfId="30192" xr:uid="{00000000-0005-0000-0000-000018840000}"/>
    <cellStyle name="Note 3 2 9 2 4 3" xfId="30191" xr:uid="{00000000-0005-0000-0000-000019840000}"/>
    <cellStyle name="Note 3 2 9 2 4 4" xfId="50334" xr:uid="{00000000-0005-0000-0000-00001A840000}"/>
    <cellStyle name="Note 3 2 9 2 5" xfId="30182" xr:uid="{00000000-0005-0000-0000-00001B840000}"/>
    <cellStyle name="Note 3 2 9 2 6" xfId="18869" xr:uid="{00000000-0005-0000-0000-00001C840000}"/>
    <cellStyle name="Note 3 2 9 3" xfId="4719" xr:uid="{00000000-0005-0000-0000-00001D840000}"/>
    <cellStyle name="Note 3 2 9 3 2" xfId="7335" xr:uid="{00000000-0005-0000-0000-00001E840000}"/>
    <cellStyle name="Note 3 2 9 3 2 2" xfId="14313" xr:uid="{00000000-0005-0000-0000-00001F840000}"/>
    <cellStyle name="Note 3 2 9 3 2 2 2" xfId="30196" xr:uid="{00000000-0005-0000-0000-000020840000}"/>
    <cellStyle name="Note 3 2 9 3 2 2 3" xfId="30195" xr:uid="{00000000-0005-0000-0000-000021840000}"/>
    <cellStyle name="Note 3 2 9 3 2 2 4" xfId="53818" xr:uid="{00000000-0005-0000-0000-000022840000}"/>
    <cellStyle name="Note 3 2 9 3 2 3" xfId="30197" xr:uid="{00000000-0005-0000-0000-000023840000}"/>
    <cellStyle name="Note 3 2 9 3 2 4" xfId="30194" xr:uid="{00000000-0005-0000-0000-000024840000}"/>
    <cellStyle name="Note 3 2 9 3 2 5" xfId="46850" xr:uid="{00000000-0005-0000-0000-000025840000}"/>
    <cellStyle name="Note 3 2 9 3 2 6" xfId="59414" xr:uid="{00000000-0005-0000-0000-000026840000}"/>
    <cellStyle name="Note 3 2 9 3 3" xfId="9086" xr:uid="{00000000-0005-0000-0000-000027840000}"/>
    <cellStyle name="Note 3 2 9 3 3 2" xfId="16055" xr:uid="{00000000-0005-0000-0000-000028840000}"/>
    <cellStyle name="Note 3 2 9 3 3 2 2" xfId="30200" xr:uid="{00000000-0005-0000-0000-000029840000}"/>
    <cellStyle name="Note 3 2 9 3 3 2 3" xfId="30199" xr:uid="{00000000-0005-0000-0000-00002A840000}"/>
    <cellStyle name="Note 3 2 9 3 3 2 4" xfId="55560" xr:uid="{00000000-0005-0000-0000-00002B840000}"/>
    <cellStyle name="Note 3 2 9 3 3 3" xfId="30201" xr:uid="{00000000-0005-0000-0000-00002C840000}"/>
    <cellStyle name="Note 3 2 9 3 3 4" xfId="30198" xr:uid="{00000000-0005-0000-0000-00002D840000}"/>
    <cellStyle name="Note 3 2 9 3 3 5" xfId="48592" xr:uid="{00000000-0005-0000-0000-00002E840000}"/>
    <cellStyle name="Note 3 2 9 3 3 6" xfId="61156" xr:uid="{00000000-0005-0000-0000-00002F840000}"/>
    <cellStyle name="Note 3 2 9 3 4" xfId="11700" xr:uid="{00000000-0005-0000-0000-000030840000}"/>
    <cellStyle name="Note 3 2 9 3 4 2" xfId="30203" xr:uid="{00000000-0005-0000-0000-000031840000}"/>
    <cellStyle name="Note 3 2 9 3 4 3" xfId="30202" xr:uid="{00000000-0005-0000-0000-000032840000}"/>
    <cellStyle name="Note 3 2 9 3 4 4" xfId="51205" xr:uid="{00000000-0005-0000-0000-000033840000}"/>
    <cellStyle name="Note 3 2 9 3 5" xfId="30204" xr:uid="{00000000-0005-0000-0000-000034840000}"/>
    <cellStyle name="Note 3 2 9 3 6" xfId="30193" xr:uid="{00000000-0005-0000-0000-000035840000}"/>
    <cellStyle name="Note 3 2 9 3 7" xfId="44237" xr:uid="{00000000-0005-0000-0000-000036840000}"/>
    <cellStyle name="Note 3 2 9 3 8" xfId="56801" xr:uid="{00000000-0005-0000-0000-000037840000}"/>
    <cellStyle name="Note 3 2 9 4" xfId="5592" xr:uid="{00000000-0005-0000-0000-000038840000}"/>
    <cellStyle name="Note 3 2 9 4 2" xfId="12571" xr:uid="{00000000-0005-0000-0000-000039840000}"/>
    <cellStyle name="Note 3 2 9 4 2 2" xfId="30207" xr:uid="{00000000-0005-0000-0000-00003A840000}"/>
    <cellStyle name="Note 3 2 9 4 2 3" xfId="30206" xr:uid="{00000000-0005-0000-0000-00003B840000}"/>
    <cellStyle name="Note 3 2 9 4 2 4" xfId="52076" xr:uid="{00000000-0005-0000-0000-00003C840000}"/>
    <cellStyle name="Note 3 2 9 4 3" xfId="30208" xr:uid="{00000000-0005-0000-0000-00003D840000}"/>
    <cellStyle name="Note 3 2 9 4 4" xfId="30205" xr:uid="{00000000-0005-0000-0000-00003E840000}"/>
    <cellStyle name="Note 3 2 9 4 5" xfId="45108" xr:uid="{00000000-0005-0000-0000-00003F840000}"/>
    <cellStyle name="Note 3 2 9 4 6" xfId="57672" xr:uid="{00000000-0005-0000-0000-000040840000}"/>
    <cellStyle name="Note 3 2 9 5" xfId="9957" xr:uid="{00000000-0005-0000-0000-000041840000}"/>
    <cellStyle name="Note 3 2 9 5 2" xfId="30210" xr:uid="{00000000-0005-0000-0000-000042840000}"/>
    <cellStyle name="Note 3 2 9 5 3" xfId="30209" xr:uid="{00000000-0005-0000-0000-000043840000}"/>
    <cellStyle name="Note 3 2 9 5 4" xfId="49463" xr:uid="{00000000-0005-0000-0000-000044840000}"/>
    <cellStyle name="Note 3 2 9 6" xfId="30181" xr:uid="{00000000-0005-0000-0000-000045840000}"/>
    <cellStyle name="Note 3 2 9 7" xfId="17142" xr:uid="{00000000-0005-0000-0000-000046840000}"/>
    <cellStyle name="Note 3 3" xfId="2747" xr:uid="{00000000-0005-0000-0000-000047840000}"/>
    <cellStyle name="Note 3 3 2" xfId="2748" xr:uid="{00000000-0005-0000-0000-000048840000}"/>
    <cellStyle name="Note 3 3 2 2" xfId="2749" xr:uid="{00000000-0005-0000-0000-000049840000}"/>
    <cellStyle name="Note 3 3 2 2 2" xfId="30213" xr:uid="{00000000-0005-0000-0000-00004A840000}"/>
    <cellStyle name="Note 3 3 2 3" xfId="30212" xr:uid="{00000000-0005-0000-0000-00004B840000}"/>
    <cellStyle name="Note 3 3 3" xfId="2750" xr:uid="{00000000-0005-0000-0000-00004C840000}"/>
    <cellStyle name="Note 3 3 3 2" xfId="30214" xr:uid="{00000000-0005-0000-0000-00004D840000}"/>
    <cellStyle name="Note 3 3 4" xfId="30211" xr:uid="{00000000-0005-0000-0000-00004E840000}"/>
    <cellStyle name="Note 3 4" xfId="2751" xr:uid="{00000000-0005-0000-0000-00004F840000}"/>
    <cellStyle name="Note 3 4 2" xfId="2752" xr:uid="{00000000-0005-0000-0000-000050840000}"/>
    <cellStyle name="Note 3 4 2 2" xfId="30216" xr:uid="{00000000-0005-0000-0000-000051840000}"/>
    <cellStyle name="Note 3 4 3" xfId="30215" xr:uid="{00000000-0005-0000-0000-000052840000}"/>
    <cellStyle name="Note 3 5" xfId="2753" xr:uid="{00000000-0005-0000-0000-000053840000}"/>
    <cellStyle name="Note 3 5 2" xfId="30217" xr:uid="{00000000-0005-0000-0000-000054840000}"/>
    <cellStyle name="Note 3 6" xfId="2754" xr:uid="{00000000-0005-0000-0000-000055840000}"/>
    <cellStyle name="Note 3 6 2" xfId="30218" xr:uid="{00000000-0005-0000-0000-000056840000}"/>
    <cellStyle name="Note 3 7" xfId="2755" xr:uid="{00000000-0005-0000-0000-000057840000}"/>
    <cellStyle name="Note 3 7 2" xfId="3843" xr:uid="{00000000-0005-0000-0000-000058840000}"/>
    <cellStyle name="Note 3 7 2 2" xfId="6465" xr:uid="{00000000-0005-0000-0000-000059840000}"/>
    <cellStyle name="Note 3 7 2 2 2" xfId="13443" xr:uid="{00000000-0005-0000-0000-00005A840000}"/>
    <cellStyle name="Note 3 7 2 2 2 2" xfId="30223" xr:uid="{00000000-0005-0000-0000-00005B840000}"/>
    <cellStyle name="Note 3 7 2 2 2 3" xfId="30222" xr:uid="{00000000-0005-0000-0000-00005C840000}"/>
    <cellStyle name="Note 3 7 2 2 2 4" xfId="52948" xr:uid="{00000000-0005-0000-0000-00005D840000}"/>
    <cellStyle name="Note 3 7 2 2 3" xfId="30224" xr:uid="{00000000-0005-0000-0000-00005E840000}"/>
    <cellStyle name="Note 3 7 2 2 4" xfId="30221" xr:uid="{00000000-0005-0000-0000-00005F840000}"/>
    <cellStyle name="Note 3 7 2 2 5" xfId="45980" xr:uid="{00000000-0005-0000-0000-000060840000}"/>
    <cellStyle name="Note 3 7 2 2 6" xfId="58544" xr:uid="{00000000-0005-0000-0000-000061840000}"/>
    <cellStyle name="Note 3 7 2 3" xfId="8210" xr:uid="{00000000-0005-0000-0000-000062840000}"/>
    <cellStyle name="Note 3 7 2 3 2" xfId="15185" xr:uid="{00000000-0005-0000-0000-000063840000}"/>
    <cellStyle name="Note 3 7 2 3 2 2" xfId="30227" xr:uid="{00000000-0005-0000-0000-000064840000}"/>
    <cellStyle name="Note 3 7 2 3 2 3" xfId="30226" xr:uid="{00000000-0005-0000-0000-000065840000}"/>
    <cellStyle name="Note 3 7 2 3 2 4" xfId="54690" xr:uid="{00000000-0005-0000-0000-000066840000}"/>
    <cellStyle name="Note 3 7 2 3 3" xfId="30228" xr:uid="{00000000-0005-0000-0000-000067840000}"/>
    <cellStyle name="Note 3 7 2 3 4" xfId="30225" xr:uid="{00000000-0005-0000-0000-000068840000}"/>
    <cellStyle name="Note 3 7 2 3 5" xfId="47722" xr:uid="{00000000-0005-0000-0000-000069840000}"/>
    <cellStyle name="Note 3 7 2 3 6" xfId="60286" xr:uid="{00000000-0005-0000-0000-00006A840000}"/>
    <cellStyle name="Note 3 7 2 4" xfId="10830" xr:uid="{00000000-0005-0000-0000-00006B840000}"/>
    <cellStyle name="Note 3 7 2 4 2" xfId="30230" xr:uid="{00000000-0005-0000-0000-00006C840000}"/>
    <cellStyle name="Note 3 7 2 4 3" xfId="30229" xr:uid="{00000000-0005-0000-0000-00006D840000}"/>
    <cellStyle name="Note 3 7 2 4 4" xfId="50335" xr:uid="{00000000-0005-0000-0000-00006E840000}"/>
    <cellStyle name="Note 3 7 2 5" xfId="30220" xr:uid="{00000000-0005-0000-0000-00006F840000}"/>
    <cellStyle name="Note 3 7 2 6" xfId="18872" xr:uid="{00000000-0005-0000-0000-000070840000}"/>
    <cellStyle name="Note 3 7 3" xfId="4720" xr:uid="{00000000-0005-0000-0000-000071840000}"/>
    <cellStyle name="Note 3 7 3 2" xfId="7336" xr:uid="{00000000-0005-0000-0000-000072840000}"/>
    <cellStyle name="Note 3 7 3 2 2" xfId="14314" xr:uid="{00000000-0005-0000-0000-000073840000}"/>
    <cellStyle name="Note 3 7 3 2 2 2" xfId="30234" xr:uid="{00000000-0005-0000-0000-000074840000}"/>
    <cellStyle name="Note 3 7 3 2 2 3" xfId="30233" xr:uid="{00000000-0005-0000-0000-000075840000}"/>
    <cellStyle name="Note 3 7 3 2 2 4" xfId="53819" xr:uid="{00000000-0005-0000-0000-000076840000}"/>
    <cellStyle name="Note 3 7 3 2 3" xfId="30235" xr:uid="{00000000-0005-0000-0000-000077840000}"/>
    <cellStyle name="Note 3 7 3 2 4" xfId="30232" xr:uid="{00000000-0005-0000-0000-000078840000}"/>
    <cellStyle name="Note 3 7 3 2 5" xfId="46851" xr:uid="{00000000-0005-0000-0000-000079840000}"/>
    <cellStyle name="Note 3 7 3 2 6" xfId="59415" xr:uid="{00000000-0005-0000-0000-00007A840000}"/>
    <cellStyle name="Note 3 7 3 3" xfId="9087" xr:uid="{00000000-0005-0000-0000-00007B840000}"/>
    <cellStyle name="Note 3 7 3 3 2" xfId="16056" xr:uid="{00000000-0005-0000-0000-00007C840000}"/>
    <cellStyle name="Note 3 7 3 3 2 2" xfId="30238" xr:uid="{00000000-0005-0000-0000-00007D840000}"/>
    <cellStyle name="Note 3 7 3 3 2 3" xfId="30237" xr:uid="{00000000-0005-0000-0000-00007E840000}"/>
    <cellStyle name="Note 3 7 3 3 2 4" xfId="55561" xr:uid="{00000000-0005-0000-0000-00007F840000}"/>
    <cellStyle name="Note 3 7 3 3 3" xfId="30239" xr:uid="{00000000-0005-0000-0000-000080840000}"/>
    <cellStyle name="Note 3 7 3 3 4" xfId="30236" xr:uid="{00000000-0005-0000-0000-000081840000}"/>
    <cellStyle name="Note 3 7 3 3 5" xfId="48593" xr:uid="{00000000-0005-0000-0000-000082840000}"/>
    <cellStyle name="Note 3 7 3 3 6" xfId="61157" xr:uid="{00000000-0005-0000-0000-000083840000}"/>
    <cellStyle name="Note 3 7 3 4" xfId="11701" xr:uid="{00000000-0005-0000-0000-000084840000}"/>
    <cellStyle name="Note 3 7 3 4 2" xfId="30241" xr:uid="{00000000-0005-0000-0000-000085840000}"/>
    <cellStyle name="Note 3 7 3 4 3" xfId="30240" xr:uid="{00000000-0005-0000-0000-000086840000}"/>
    <cellStyle name="Note 3 7 3 4 4" xfId="51206" xr:uid="{00000000-0005-0000-0000-000087840000}"/>
    <cellStyle name="Note 3 7 3 5" xfId="30242" xr:uid="{00000000-0005-0000-0000-000088840000}"/>
    <cellStyle name="Note 3 7 3 6" xfId="30231" xr:uid="{00000000-0005-0000-0000-000089840000}"/>
    <cellStyle name="Note 3 7 3 7" xfId="44238" xr:uid="{00000000-0005-0000-0000-00008A840000}"/>
    <cellStyle name="Note 3 7 3 8" xfId="56802" xr:uid="{00000000-0005-0000-0000-00008B840000}"/>
    <cellStyle name="Note 3 7 4" xfId="5593" xr:uid="{00000000-0005-0000-0000-00008C840000}"/>
    <cellStyle name="Note 3 7 4 2" xfId="12572" xr:uid="{00000000-0005-0000-0000-00008D840000}"/>
    <cellStyle name="Note 3 7 4 2 2" xfId="30245" xr:uid="{00000000-0005-0000-0000-00008E840000}"/>
    <cellStyle name="Note 3 7 4 2 3" xfId="30244" xr:uid="{00000000-0005-0000-0000-00008F840000}"/>
    <cellStyle name="Note 3 7 4 2 4" xfId="52077" xr:uid="{00000000-0005-0000-0000-000090840000}"/>
    <cellStyle name="Note 3 7 4 3" xfId="30246" xr:uid="{00000000-0005-0000-0000-000091840000}"/>
    <cellStyle name="Note 3 7 4 4" xfId="30243" xr:uid="{00000000-0005-0000-0000-000092840000}"/>
    <cellStyle name="Note 3 7 4 5" xfId="45109" xr:uid="{00000000-0005-0000-0000-000093840000}"/>
    <cellStyle name="Note 3 7 4 6" xfId="57673" xr:uid="{00000000-0005-0000-0000-000094840000}"/>
    <cellStyle name="Note 3 7 5" xfId="9958" xr:uid="{00000000-0005-0000-0000-000095840000}"/>
    <cellStyle name="Note 3 7 5 2" xfId="30248" xr:uid="{00000000-0005-0000-0000-000096840000}"/>
    <cellStyle name="Note 3 7 5 3" xfId="30247" xr:uid="{00000000-0005-0000-0000-000097840000}"/>
    <cellStyle name="Note 3 7 5 4" xfId="49464" xr:uid="{00000000-0005-0000-0000-000098840000}"/>
    <cellStyle name="Note 3 7 6" xfId="30219" xr:uid="{00000000-0005-0000-0000-000099840000}"/>
    <cellStyle name="Note 3 7 7" xfId="17150" xr:uid="{00000000-0005-0000-0000-00009A840000}"/>
    <cellStyle name="Note 3 8" xfId="3827" xr:uid="{00000000-0005-0000-0000-00009B840000}"/>
    <cellStyle name="Note 3 8 2" xfId="6449" xr:uid="{00000000-0005-0000-0000-00009C840000}"/>
    <cellStyle name="Note 3 8 2 2" xfId="13427" xr:uid="{00000000-0005-0000-0000-00009D840000}"/>
    <cellStyle name="Note 3 8 2 2 2" xfId="30252" xr:uid="{00000000-0005-0000-0000-00009E840000}"/>
    <cellStyle name="Note 3 8 2 2 3" xfId="30251" xr:uid="{00000000-0005-0000-0000-00009F840000}"/>
    <cellStyle name="Note 3 8 2 2 4" xfId="52932" xr:uid="{00000000-0005-0000-0000-0000A0840000}"/>
    <cellStyle name="Note 3 8 2 3" xfId="30253" xr:uid="{00000000-0005-0000-0000-0000A1840000}"/>
    <cellStyle name="Note 3 8 2 4" xfId="30250" xr:uid="{00000000-0005-0000-0000-0000A2840000}"/>
    <cellStyle name="Note 3 8 2 5" xfId="45964" xr:uid="{00000000-0005-0000-0000-0000A3840000}"/>
    <cellStyle name="Note 3 8 2 6" xfId="58528" xr:uid="{00000000-0005-0000-0000-0000A4840000}"/>
    <cellStyle name="Note 3 8 3" xfId="8194" xr:uid="{00000000-0005-0000-0000-0000A5840000}"/>
    <cellStyle name="Note 3 8 3 2" xfId="15169" xr:uid="{00000000-0005-0000-0000-0000A6840000}"/>
    <cellStyle name="Note 3 8 3 2 2" xfId="30256" xr:uid="{00000000-0005-0000-0000-0000A7840000}"/>
    <cellStyle name="Note 3 8 3 2 3" xfId="30255" xr:uid="{00000000-0005-0000-0000-0000A8840000}"/>
    <cellStyle name="Note 3 8 3 2 4" xfId="54674" xr:uid="{00000000-0005-0000-0000-0000A9840000}"/>
    <cellStyle name="Note 3 8 3 3" xfId="30257" xr:uid="{00000000-0005-0000-0000-0000AA840000}"/>
    <cellStyle name="Note 3 8 3 4" xfId="30254" xr:uid="{00000000-0005-0000-0000-0000AB840000}"/>
    <cellStyle name="Note 3 8 3 5" xfId="47706" xr:uid="{00000000-0005-0000-0000-0000AC840000}"/>
    <cellStyle name="Note 3 8 3 6" xfId="60270" xr:uid="{00000000-0005-0000-0000-0000AD840000}"/>
    <cellStyle name="Note 3 8 4" xfId="10814" xr:uid="{00000000-0005-0000-0000-0000AE840000}"/>
    <cellStyle name="Note 3 8 4 2" xfId="30259" xr:uid="{00000000-0005-0000-0000-0000AF840000}"/>
    <cellStyle name="Note 3 8 4 3" xfId="30258" xr:uid="{00000000-0005-0000-0000-0000B0840000}"/>
    <cellStyle name="Note 3 8 4 4" xfId="50319" xr:uid="{00000000-0005-0000-0000-0000B1840000}"/>
    <cellStyle name="Note 3 8 5" xfId="30249" xr:uid="{00000000-0005-0000-0000-0000B2840000}"/>
    <cellStyle name="Note 3 8 6" xfId="18844" xr:uid="{00000000-0005-0000-0000-0000B3840000}"/>
    <cellStyle name="Note 3 9" xfId="4704" xr:uid="{00000000-0005-0000-0000-0000B4840000}"/>
    <cellStyle name="Note 3 9 2" xfId="7320" xr:uid="{00000000-0005-0000-0000-0000B5840000}"/>
    <cellStyle name="Note 3 9 2 2" xfId="14298" xr:uid="{00000000-0005-0000-0000-0000B6840000}"/>
    <cellStyle name="Note 3 9 2 2 2" xfId="30263" xr:uid="{00000000-0005-0000-0000-0000B7840000}"/>
    <cellStyle name="Note 3 9 2 2 3" xfId="30262" xr:uid="{00000000-0005-0000-0000-0000B8840000}"/>
    <cellStyle name="Note 3 9 2 2 4" xfId="53803" xr:uid="{00000000-0005-0000-0000-0000B9840000}"/>
    <cellStyle name="Note 3 9 2 3" xfId="30264" xr:uid="{00000000-0005-0000-0000-0000BA840000}"/>
    <cellStyle name="Note 3 9 2 4" xfId="30261" xr:uid="{00000000-0005-0000-0000-0000BB840000}"/>
    <cellStyle name="Note 3 9 2 5" xfId="46835" xr:uid="{00000000-0005-0000-0000-0000BC840000}"/>
    <cellStyle name="Note 3 9 2 6" xfId="59399" xr:uid="{00000000-0005-0000-0000-0000BD840000}"/>
    <cellStyle name="Note 3 9 3" xfId="9071" xr:uid="{00000000-0005-0000-0000-0000BE840000}"/>
    <cellStyle name="Note 3 9 3 2" xfId="16040" xr:uid="{00000000-0005-0000-0000-0000BF840000}"/>
    <cellStyle name="Note 3 9 3 2 2" xfId="30267" xr:uid="{00000000-0005-0000-0000-0000C0840000}"/>
    <cellStyle name="Note 3 9 3 2 3" xfId="30266" xr:uid="{00000000-0005-0000-0000-0000C1840000}"/>
    <cellStyle name="Note 3 9 3 2 4" xfId="55545" xr:uid="{00000000-0005-0000-0000-0000C2840000}"/>
    <cellStyle name="Note 3 9 3 3" xfId="30268" xr:uid="{00000000-0005-0000-0000-0000C3840000}"/>
    <cellStyle name="Note 3 9 3 4" xfId="30265" xr:uid="{00000000-0005-0000-0000-0000C4840000}"/>
    <cellStyle name="Note 3 9 3 5" xfId="48577" xr:uid="{00000000-0005-0000-0000-0000C5840000}"/>
    <cellStyle name="Note 3 9 3 6" xfId="61141" xr:uid="{00000000-0005-0000-0000-0000C6840000}"/>
    <cellStyle name="Note 3 9 4" xfId="11685" xr:uid="{00000000-0005-0000-0000-0000C7840000}"/>
    <cellStyle name="Note 3 9 4 2" xfId="30270" xr:uid="{00000000-0005-0000-0000-0000C8840000}"/>
    <cellStyle name="Note 3 9 4 3" xfId="30269" xr:uid="{00000000-0005-0000-0000-0000C9840000}"/>
    <cellStyle name="Note 3 9 4 4" xfId="51190" xr:uid="{00000000-0005-0000-0000-0000CA840000}"/>
    <cellStyle name="Note 3 9 5" xfId="30271" xr:uid="{00000000-0005-0000-0000-0000CB840000}"/>
    <cellStyle name="Note 3 9 6" xfId="30260" xr:uid="{00000000-0005-0000-0000-0000CC840000}"/>
    <cellStyle name="Note 3 9 7" xfId="44222" xr:uid="{00000000-0005-0000-0000-0000CD840000}"/>
    <cellStyle name="Note 3 9 8" xfId="56786" xr:uid="{00000000-0005-0000-0000-0000CE840000}"/>
    <cellStyle name="Note 30" xfId="61826" xr:uid="{00000000-0005-0000-0000-0000CF840000}"/>
    <cellStyle name="Note 31" xfId="61846" xr:uid="{00000000-0005-0000-0000-0000D0840000}"/>
    <cellStyle name="Note 32" xfId="61866" xr:uid="{00000000-0005-0000-0000-0000D1840000}"/>
    <cellStyle name="Note 33" xfId="61886" xr:uid="{00000000-0005-0000-0000-0000D2840000}"/>
    <cellStyle name="Note 34" xfId="61907" xr:uid="{00000000-0005-0000-0000-0000D3840000}"/>
    <cellStyle name="Note 35" xfId="61927" xr:uid="{00000000-0005-0000-0000-0000D4840000}"/>
    <cellStyle name="Note 36" xfId="61948" xr:uid="{00000000-0005-0000-0000-0000D5840000}"/>
    <cellStyle name="Note 37" xfId="61969" xr:uid="{00000000-0005-0000-0000-0000D6840000}"/>
    <cellStyle name="Note 38" xfId="61989" xr:uid="{00000000-0005-0000-0000-0000D7840000}"/>
    <cellStyle name="Note 39" xfId="62009" xr:uid="{00000000-0005-0000-0000-0000D8840000}"/>
    <cellStyle name="Note 4" xfId="2756" xr:uid="{00000000-0005-0000-0000-0000D9840000}"/>
    <cellStyle name="Note 4 10" xfId="2757" xr:uid="{00000000-0005-0000-0000-0000DA840000}"/>
    <cellStyle name="Note 4 10 2" xfId="3845" xr:uid="{00000000-0005-0000-0000-0000DB840000}"/>
    <cellStyle name="Note 4 10 2 2" xfId="6467" xr:uid="{00000000-0005-0000-0000-0000DC840000}"/>
    <cellStyle name="Note 4 10 2 2 2" xfId="13445" xr:uid="{00000000-0005-0000-0000-0000DD840000}"/>
    <cellStyle name="Note 4 10 2 2 2 2" xfId="30277" xr:uid="{00000000-0005-0000-0000-0000DE840000}"/>
    <cellStyle name="Note 4 10 2 2 2 3" xfId="30276" xr:uid="{00000000-0005-0000-0000-0000DF840000}"/>
    <cellStyle name="Note 4 10 2 2 2 4" xfId="52950" xr:uid="{00000000-0005-0000-0000-0000E0840000}"/>
    <cellStyle name="Note 4 10 2 2 3" xfId="30278" xr:uid="{00000000-0005-0000-0000-0000E1840000}"/>
    <cellStyle name="Note 4 10 2 2 4" xfId="30275" xr:uid="{00000000-0005-0000-0000-0000E2840000}"/>
    <cellStyle name="Note 4 10 2 2 5" xfId="45982" xr:uid="{00000000-0005-0000-0000-0000E3840000}"/>
    <cellStyle name="Note 4 10 2 2 6" xfId="58546" xr:uid="{00000000-0005-0000-0000-0000E4840000}"/>
    <cellStyle name="Note 4 10 2 3" xfId="8212" xr:uid="{00000000-0005-0000-0000-0000E5840000}"/>
    <cellStyle name="Note 4 10 2 3 2" xfId="15187" xr:uid="{00000000-0005-0000-0000-0000E6840000}"/>
    <cellStyle name="Note 4 10 2 3 2 2" xfId="30281" xr:uid="{00000000-0005-0000-0000-0000E7840000}"/>
    <cellStyle name="Note 4 10 2 3 2 3" xfId="30280" xr:uid="{00000000-0005-0000-0000-0000E8840000}"/>
    <cellStyle name="Note 4 10 2 3 2 4" xfId="54692" xr:uid="{00000000-0005-0000-0000-0000E9840000}"/>
    <cellStyle name="Note 4 10 2 3 3" xfId="30282" xr:uid="{00000000-0005-0000-0000-0000EA840000}"/>
    <cellStyle name="Note 4 10 2 3 4" xfId="30279" xr:uid="{00000000-0005-0000-0000-0000EB840000}"/>
    <cellStyle name="Note 4 10 2 3 5" xfId="47724" xr:uid="{00000000-0005-0000-0000-0000EC840000}"/>
    <cellStyle name="Note 4 10 2 3 6" xfId="60288" xr:uid="{00000000-0005-0000-0000-0000ED840000}"/>
    <cellStyle name="Note 4 10 2 4" xfId="10832" xr:uid="{00000000-0005-0000-0000-0000EE840000}"/>
    <cellStyle name="Note 4 10 2 4 2" xfId="30284" xr:uid="{00000000-0005-0000-0000-0000EF840000}"/>
    <cellStyle name="Note 4 10 2 4 3" xfId="30283" xr:uid="{00000000-0005-0000-0000-0000F0840000}"/>
    <cellStyle name="Note 4 10 2 4 4" xfId="50337" xr:uid="{00000000-0005-0000-0000-0000F1840000}"/>
    <cellStyle name="Note 4 10 2 5" xfId="30274" xr:uid="{00000000-0005-0000-0000-0000F2840000}"/>
    <cellStyle name="Note 4 10 2 6" xfId="18883" xr:uid="{00000000-0005-0000-0000-0000F3840000}"/>
    <cellStyle name="Note 4 10 3" xfId="4722" xr:uid="{00000000-0005-0000-0000-0000F4840000}"/>
    <cellStyle name="Note 4 10 3 2" xfId="7338" xr:uid="{00000000-0005-0000-0000-0000F5840000}"/>
    <cellStyle name="Note 4 10 3 2 2" xfId="14316" xr:uid="{00000000-0005-0000-0000-0000F6840000}"/>
    <cellStyle name="Note 4 10 3 2 2 2" xfId="30288" xr:uid="{00000000-0005-0000-0000-0000F7840000}"/>
    <cellStyle name="Note 4 10 3 2 2 3" xfId="30287" xr:uid="{00000000-0005-0000-0000-0000F8840000}"/>
    <cellStyle name="Note 4 10 3 2 2 4" xfId="53821" xr:uid="{00000000-0005-0000-0000-0000F9840000}"/>
    <cellStyle name="Note 4 10 3 2 3" xfId="30289" xr:uid="{00000000-0005-0000-0000-0000FA840000}"/>
    <cellStyle name="Note 4 10 3 2 4" xfId="30286" xr:uid="{00000000-0005-0000-0000-0000FB840000}"/>
    <cellStyle name="Note 4 10 3 2 5" xfId="46853" xr:uid="{00000000-0005-0000-0000-0000FC840000}"/>
    <cellStyle name="Note 4 10 3 2 6" xfId="59417" xr:uid="{00000000-0005-0000-0000-0000FD840000}"/>
    <cellStyle name="Note 4 10 3 3" xfId="9089" xr:uid="{00000000-0005-0000-0000-0000FE840000}"/>
    <cellStyle name="Note 4 10 3 3 2" xfId="16058" xr:uid="{00000000-0005-0000-0000-0000FF840000}"/>
    <cellStyle name="Note 4 10 3 3 2 2" xfId="30292" xr:uid="{00000000-0005-0000-0000-000000850000}"/>
    <cellStyle name="Note 4 10 3 3 2 3" xfId="30291" xr:uid="{00000000-0005-0000-0000-000001850000}"/>
    <cellStyle name="Note 4 10 3 3 2 4" xfId="55563" xr:uid="{00000000-0005-0000-0000-000002850000}"/>
    <cellStyle name="Note 4 10 3 3 3" xfId="30293" xr:uid="{00000000-0005-0000-0000-000003850000}"/>
    <cellStyle name="Note 4 10 3 3 4" xfId="30290" xr:uid="{00000000-0005-0000-0000-000004850000}"/>
    <cellStyle name="Note 4 10 3 3 5" xfId="48595" xr:uid="{00000000-0005-0000-0000-000005850000}"/>
    <cellStyle name="Note 4 10 3 3 6" xfId="61159" xr:uid="{00000000-0005-0000-0000-000006850000}"/>
    <cellStyle name="Note 4 10 3 4" xfId="11703" xr:uid="{00000000-0005-0000-0000-000007850000}"/>
    <cellStyle name="Note 4 10 3 4 2" xfId="30295" xr:uid="{00000000-0005-0000-0000-000008850000}"/>
    <cellStyle name="Note 4 10 3 4 3" xfId="30294" xr:uid="{00000000-0005-0000-0000-000009850000}"/>
    <cellStyle name="Note 4 10 3 4 4" xfId="51208" xr:uid="{00000000-0005-0000-0000-00000A850000}"/>
    <cellStyle name="Note 4 10 3 5" xfId="30296" xr:uid="{00000000-0005-0000-0000-00000B850000}"/>
    <cellStyle name="Note 4 10 3 6" xfId="30285" xr:uid="{00000000-0005-0000-0000-00000C850000}"/>
    <cellStyle name="Note 4 10 3 7" xfId="44240" xr:uid="{00000000-0005-0000-0000-00000D850000}"/>
    <cellStyle name="Note 4 10 3 8" xfId="56804" xr:uid="{00000000-0005-0000-0000-00000E850000}"/>
    <cellStyle name="Note 4 10 4" xfId="5595" xr:uid="{00000000-0005-0000-0000-00000F850000}"/>
    <cellStyle name="Note 4 10 4 2" xfId="12574" xr:uid="{00000000-0005-0000-0000-000010850000}"/>
    <cellStyle name="Note 4 10 4 2 2" xfId="30299" xr:uid="{00000000-0005-0000-0000-000011850000}"/>
    <cellStyle name="Note 4 10 4 2 3" xfId="30298" xr:uid="{00000000-0005-0000-0000-000012850000}"/>
    <cellStyle name="Note 4 10 4 2 4" xfId="52079" xr:uid="{00000000-0005-0000-0000-000013850000}"/>
    <cellStyle name="Note 4 10 4 3" xfId="30300" xr:uid="{00000000-0005-0000-0000-000014850000}"/>
    <cellStyle name="Note 4 10 4 4" xfId="30297" xr:uid="{00000000-0005-0000-0000-000015850000}"/>
    <cellStyle name="Note 4 10 4 5" xfId="45111" xr:uid="{00000000-0005-0000-0000-000016850000}"/>
    <cellStyle name="Note 4 10 4 6" xfId="57675" xr:uid="{00000000-0005-0000-0000-000017850000}"/>
    <cellStyle name="Note 4 10 5" xfId="9960" xr:uid="{00000000-0005-0000-0000-000018850000}"/>
    <cellStyle name="Note 4 10 5 2" xfId="30302" xr:uid="{00000000-0005-0000-0000-000019850000}"/>
    <cellStyle name="Note 4 10 5 3" xfId="30301" xr:uid="{00000000-0005-0000-0000-00001A850000}"/>
    <cellStyle name="Note 4 10 5 4" xfId="49466" xr:uid="{00000000-0005-0000-0000-00001B850000}"/>
    <cellStyle name="Note 4 10 6" xfId="30273" xr:uid="{00000000-0005-0000-0000-00001C850000}"/>
    <cellStyle name="Note 4 10 7" xfId="17154" xr:uid="{00000000-0005-0000-0000-00001D850000}"/>
    <cellStyle name="Note 4 11" xfId="3844" xr:uid="{00000000-0005-0000-0000-00001E850000}"/>
    <cellStyle name="Note 4 11 2" xfId="6466" xr:uid="{00000000-0005-0000-0000-00001F850000}"/>
    <cellStyle name="Note 4 11 2 2" xfId="13444" xr:uid="{00000000-0005-0000-0000-000020850000}"/>
    <cellStyle name="Note 4 11 2 2 2" xfId="30306" xr:uid="{00000000-0005-0000-0000-000021850000}"/>
    <cellStyle name="Note 4 11 2 2 3" xfId="30305" xr:uid="{00000000-0005-0000-0000-000022850000}"/>
    <cellStyle name="Note 4 11 2 2 4" xfId="52949" xr:uid="{00000000-0005-0000-0000-000023850000}"/>
    <cellStyle name="Note 4 11 2 3" xfId="30307" xr:uid="{00000000-0005-0000-0000-000024850000}"/>
    <cellStyle name="Note 4 11 2 4" xfId="30304" xr:uid="{00000000-0005-0000-0000-000025850000}"/>
    <cellStyle name="Note 4 11 2 5" xfId="45981" xr:uid="{00000000-0005-0000-0000-000026850000}"/>
    <cellStyle name="Note 4 11 2 6" xfId="58545" xr:uid="{00000000-0005-0000-0000-000027850000}"/>
    <cellStyle name="Note 4 11 3" xfId="8211" xr:uid="{00000000-0005-0000-0000-000028850000}"/>
    <cellStyle name="Note 4 11 3 2" xfId="15186" xr:uid="{00000000-0005-0000-0000-000029850000}"/>
    <cellStyle name="Note 4 11 3 2 2" xfId="30310" xr:uid="{00000000-0005-0000-0000-00002A850000}"/>
    <cellStyle name="Note 4 11 3 2 3" xfId="30309" xr:uid="{00000000-0005-0000-0000-00002B850000}"/>
    <cellStyle name="Note 4 11 3 2 4" xfId="54691" xr:uid="{00000000-0005-0000-0000-00002C850000}"/>
    <cellStyle name="Note 4 11 3 3" xfId="30311" xr:uid="{00000000-0005-0000-0000-00002D850000}"/>
    <cellStyle name="Note 4 11 3 4" xfId="30308" xr:uid="{00000000-0005-0000-0000-00002E850000}"/>
    <cellStyle name="Note 4 11 3 5" xfId="47723" xr:uid="{00000000-0005-0000-0000-00002F850000}"/>
    <cellStyle name="Note 4 11 3 6" xfId="60287" xr:uid="{00000000-0005-0000-0000-000030850000}"/>
    <cellStyle name="Note 4 11 4" xfId="10831" xr:uid="{00000000-0005-0000-0000-000031850000}"/>
    <cellStyle name="Note 4 11 4 2" xfId="30313" xr:uid="{00000000-0005-0000-0000-000032850000}"/>
    <cellStyle name="Note 4 11 4 3" xfId="30312" xr:uid="{00000000-0005-0000-0000-000033850000}"/>
    <cellStyle name="Note 4 11 4 4" xfId="50336" xr:uid="{00000000-0005-0000-0000-000034850000}"/>
    <cellStyle name="Note 4 11 5" xfId="30303" xr:uid="{00000000-0005-0000-0000-000035850000}"/>
    <cellStyle name="Note 4 11 6" xfId="18874" xr:uid="{00000000-0005-0000-0000-000036850000}"/>
    <cellStyle name="Note 4 12" xfId="4721" xr:uid="{00000000-0005-0000-0000-000037850000}"/>
    <cellStyle name="Note 4 12 2" xfId="7337" xr:uid="{00000000-0005-0000-0000-000038850000}"/>
    <cellStyle name="Note 4 12 2 2" xfId="14315" xr:uid="{00000000-0005-0000-0000-000039850000}"/>
    <cellStyle name="Note 4 12 2 2 2" xfId="30317" xr:uid="{00000000-0005-0000-0000-00003A850000}"/>
    <cellStyle name="Note 4 12 2 2 3" xfId="30316" xr:uid="{00000000-0005-0000-0000-00003B850000}"/>
    <cellStyle name="Note 4 12 2 2 4" xfId="53820" xr:uid="{00000000-0005-0000-0000-00003C850000}"/>
    <cellStyle name="Note 4 12 2 3" xfId="30318" xr:uid="{00000000-0005-0000-0000-00003D850000}"/>
    <cellStyle name="Note 4 12 2 4" xfId="30315" xr:uid="{00000000-0005-0000-0000-00003E850000}"/>
    <cellStyle name="Note 4 12 2 5" xfId="46852" xr:uid="{00000000-0005-0000-0000-00003F850000}"/>
    <cellStyle name="Note 4 12 2 6" xfId="59416" xr:uid="{00000000-0005-0000-0000-000040850000}"/>
    <cellStyle name="Note 4 12 3" xfId="9088" xr:uid="{00000000-0005-0000-0000-000041850000}"/>
    <cellStyle name="Note 4 12 3 2" xfId="16057" xr:uid="{00000000-0005-0000-0000-000042850000}"/>
    <cellStyle name="Note 4 12 3 2 2" xfId="30321" xr:uid="{00000000-0005-0000-0000-000043850000}"/>
    <cellStyle name="Note 4 12 3 2 3" xfId="30320" xr:uid="{00000000-0005-0000-0000-000044850000}"/>
    <cellStyle name="Note 4 12 3 2 4" xfId="55562" xr:uid="{00000000-0005-0000-0000-000045850000}"/>
    <cellStyle name="Note 4 12 3 3" xfId="30322" xr:uid="{00000000-0005-0000-0000-000046850000}"/>
    <cellStyle name="Note 4 12 3 4" xfId="30319" xr:uid="{00000000-0005-0000-0000-000047850000}"/>
    <cellStyle name="Note 4 12 3 5" xfId="48594" xr:uid="{00000000-0005-0000-0000-000048850000}"/>
    <cellStyle name="Note 4 12 3 6" xfId="61158" xr:uid="{00000000-0005-0000-0000-000049850000}"/>
    <cellStyle name="Note 4 12 4" xfId="11702" xr:uid="{00000000-0005-0000-0000-00004A850000}"/>
    <cellStyle name="Note 4 12 4 2" xfId="30324" xr:uid="{00000000-0005-0000-0000-00004B850000}"/>
    <cellStyle name="Note 4 12 4 3" xfId="30323" xr:uid="{00000000-0005-0000-0000-00004C850000}"/>
    <cellStyle name="Note 4 12 4 4" xfId="51207" xr:uid="{00000000-0005-0000-0000-00004D850000}"/>
    <cellStyle name="Note 4 12 5" xfId="30325" xr:uid="{00000000-0005-0000-0000-00004E850000}"/>
    <cellStyle name="Note 4 12 6" xfId="30314" xr:uid="{00000000-0005-0000-0000-00004F850000}"/>
    <cellStyle name="Note 4 12 7" xfId="44239" xr:uid="{00000000-0005-0000-0000-000050850000}"/>
    <cellStyle name="Note 4 12 8" xfId="56803" xr:uid="{00000000-0005-0000-0000-000051850000}"/>
    <cellStyle name="Note 4 13" xfId="5594" xr:uid="{00000000-0005-0000-0000-000052850000}"/>
    <cellStyle name="Note 4 13 2" xfId="12573" xr:uid="{00000000-0005-0000-0000-000053850000}"/>
    <cellStyle name="Note 4 13 2 2" xfId="30328" xr:uid="{00000000-0005-0000-0000-000054850000}"/>
    <cellStyle name="Note 4 13 2 3" xfId="30327" xr:uid="{00000000-0005-0000-0000-000055850000}"/>
    <cellStyle name="Note 4 13 2 4" xfId="52078" xr:uid="{00000000-0005-0000-0000-000056850000}"/>
    <cellStyle name="Note 4 13 3" xfId="30329" xr:uid="{00000000-0005-0000-0000-000057850000}"/>
    <cellStyle name="Note 4 13 4" xfId="30326" xr:uid="{00000000-0005-0000-0000-000058850000}"/>
    <cellStyle name="Note 4 13 5" xfId="45110" xr:uid="{00000000-0005-0000-0000-000059850000}"/>
    <cellStyle name="Note 4 13 6" xfId="57674" xr:uid="{00000000-0005-0000-0000-00005A850000}"/>
    <cellStyle name="Note 4 14" xfId="9959" xr:uid="{00000000-0005-0000-0000-00005B850000}"/>
    <cellStyle name="Note 4 14 2" xfId="30331" xr:uid="{00000000-0005-0000-0000-00005C850000}"/>
    <cellStyle name="Note 4 14 3" xfId="30330" xr:uid="{00000000-0005-0000-0000-00005D850000}"/>
    <cellStyle name="Note 4 14 4" xfId="49465" xr:uid="{00000000-0005-0000-0000-00005E850000}"/>
    <cellStyle name="Note 4 15" xfId="30272" xr:uid="{00000000-0005-0000-0000-00005F850000}"/>
    <cellStyle name="Note 4 16" xfId="17153" xr:uid="{00000000-0005-0000-0000-000060850000}"/>
    <cellStyle name="Note 4 2" xfId="2758" xr:uid="{00000000-0005-0000-0000-000061850000}"/>
    <cellStyle name="Note 4 2 2" xfId="2759" xr:uid="{00000000-0005-0000-0000-000062850000}"/>
    <cellStyle name="Note 4 2 2 2" xfId="3847" xr:uid="{00000000-0005-0000-0000-000063850000}"/>
    <cellStyle name="Note 4 2 2 2 2" xfId="6469" xr:uid="{00000000-0005-0000-0000-000064850000}"/>
    <cellStyle name="Note 4 2 2 2 2 2" xfId="13447" xr:uid="{00000000-0005-0000-0000-000065850000}"/>
    <cellStyle name="Note 4 2 2 2 2 2 2" xfId="30337" xr:uid="{00000000-0005-0000-0000-000066850000}"/>
    <cellStyle name="Note 4 2 2 2 2 2 3" xfId="30336" xr:uid="{00000000-0005-0000-0000-000067850000}"/>
    <cellStyle name="Note 4 2 2 2 2 2 4" xfId="52952" xr:uid="{00000000-0005-0000-0000-000068850000}"/>
    <cellStyle name="Note 4 2 2 2 2 3" xfId="30338" xr:uid="{00000000-0005-0000-0000-000069850000}"/>
    <cellStyle name="Note 4 2 2 2 2 4" xfId="30335" xr:uid="{00000000-0005-0000-0000-00006A850000}"/>
    <cellStyle name="Note 4 2 2 2 2 5" xfId="45984" xr:uid="{00000000-0005-0000-0000-00006B850000}"/>
    <cellStyle name="Note 4 2 2 2 2 6" xfId="58548" xr:uid="{00000000-0005-0000-0000-00006C850000}"/>
    <cellStyle name="Note 4 2 2 2 3" xfId="8214" xr:uid="{00000000-0005-0000-0000-00006D850000}"/>
    <cellStyle name="Note 4 2 2 2 3 2" xfId="15189" xr:uid="{00000000-0005-0000-0000-00006E850000}"/>
    <cellStyle name="Note 4 2 2 2 3 2 2" xfId="30341" xr:uid="{00000000-0005-0000-0000-00006F850000}"/>
    <cellStyle name="Note 4 2 2 2 3 2 3" xfId="30340" xr:uid="{00000000-0005-0000-0000-000070850000}"/>
    <cellStyle name="Note 4 2 2 2 3 2 4" xfId="54694" xr:uid="{00000000-0005-0000-0000-000071850000}"/>
    <cellStyle name="Note 4 2 2 2 3 3" xfId="30342" xr:uid="{00000000-0005-0000-0000-000072850000}"/>
    <cellStyle name="Note 4 2 2 2 3 4" xfId="30339" xr:uid="{00000000-0005-0000-0000-000073850000}"/>
    <cellStyle name="Note 4 2 2 2 3 5" xfId="47726" xr:uid="{00000000-0005-0000-0000-000074850000}"/>
    <cellStyle name="Note 4 2 2 2 3 6" xfId="60290" xr:uid="{00000000-0005-0000-0000-000075850000}"/>
    <cellStyle name="Note 4 2 2 2 4" xfId="10834" xr:uid="{00000000-0005-0000-0000-000076850000}"/>
    <cellStyle name="Note 4 2 2 2 4 2" xfId="30344" xr:uid="{00000000-0005-0000-0000-000077850000}"/>
    <cellStyle name="Note 4 2 2 2 4 3" xfId="30343" xr:uid="{00000000-0005-0000-0000-000078850000}"/>
    <cellStyle name="Note 4 2 2 2 4 4" xfId="50339" xr:uid="{00000000-0005-0000-0000-000079850000}"/>
    <cellStyle name="Note 4 2 2 2 5" xfId="30334" xr:uid="{00000000-0005-0000-0000-00007A850000}"/>
    <cellStyle name="Note 4 2 2 2 6" xfId="18876" xr:uid="{00000000-0005-0000-0000-00007B850000}"/>
    <cellStyle name="Note 4 2 2 3" xfId="4724" xr:uid="{00000000-0005-0000-0000-00007C850000}"/>
    <cellStyle name="Note 4 2 2 3 2" xfId="7340" xr:uid="{00000000-0005-0000-0000-00007D850000}"/>
    <cellStyle name="Note 4 2 2 3 2 2" xfId="14318" xr:uid="{00000000-0005-0000-0000-00007E850000}"/>
    <cellStyle name="Note 4 2 2 3 2 2 2" xfId="30348" xr:uid="{00000000-0005-0000-0000-00007F850000}"/>
    <cellStyle name="Note 4 2 2 3 2 2 3" xfId="30347" xr:uid="{00000000-0005-0000-0000-000080850000}"/>
    <cellStyle name="Note 4 2 2 3 2 2 4" xfId="53823" xr:uid="{00000000-0005-0000-0000-000081850000}"/>
    <cellStyle name="Note 4 2 2 3 2 3" xfId="30349" xr:uid="{00000000-0005-0000-0000-000082850000}"/>
    <cellStyle name="Note 4 2 2 3 2 4" xfId="30346" xr:uid="{00000000-0005-0000-0000-000083850000}"/>
    <cellStyle name="Note 4 2 2 3 2 5" xfId="46855" xr:uid="{00000000-0005-0000-0000-000084850000}"/>
    <cellStyle name="Note 4 2 2 3 2 6" xfId="59419" xr:uid="{00000000-0005-0000-0000-000085850000}"/>
    <cellStyle name="Note 4 2 2 3 3" xfId="9091" xr:uid="{00000000-0005-0000-0000-000086850000}"/>
    <cellStyle name="Note 4 2 2 3 3 2" xfId="16060" xr:uid="{00000000-0005-0000-0000-000087850000}"/>
    <cellStyle name="Note 4 2 2 3 3 2 2" xfId="30352" xr:uid="{00000000-0005-0000-0000-000088850000}"/>
    <cellStyle name="Note 4 2 2 3 3 2 3" xfId="30351" xr:uid="{00000000-0005-0000-0000-000089850000}"/>
    <cellStyle name="Note 4 2 2 3 3 2 4" xfId="55565" xr:uid="{00000000-0005-0000-0000-00008A850000}"/>
    <cellStyle name="Note 4 2 2 3 3 3" xfId="30353" xr:uid="{00000000-0005-0000-0000-00008B850000}"/>
    <cellStyle name="Note 4 2 2 3 3 4" xfId="30350" xr:uid="{00000000-0005-0000-0000-00008C850000}"/>
    <cellStyle name="Note 4 2 2 3 3 5" xfId="48597" xr:uid="{00000000-0005-0000-0000-00008D850000}"/>
    <cellStyle name="Note 4 2 2 3 3 6" xfId="61161" xr:uid="{00000000-0005-0000-0000-00008E850000}"/>
    <cellStyle name="Note 4 2 2 3 4" xfId="11705" xr:uid="{00000000-0005-0000-0000-00008F850000}"/>
    <cellStyle name="Note 4 2 2 3 4 2" xfId="30355" xr:uid="{00000000-0005-0000-0000-000090850000}"/>
    <cellStyle name="Note 4 2 2 3 4 3" xfId="30354" xr:uid="{00000000-0005-0000-0000-000091850000}"/>
    <cellStyle name="Note 4 2 2 3 4 4" xfId="51210" xr:uid="{00000000-0005-0000-0000-000092850000}"/>
    <cellStyle name="Note 4 2 2 3 5" xfId="30356" xr:uid="{00000000-0005-0000-0000-000093850000}"/>
    <cellStyle name="Note 4 2 2 3 6" xfId="30345" xr:uid="{00000000-0005-0000-0000-000094850000}"/>
    <cellStyle name="Note 4 2 2 3 7" xfId="44242" xr:uid="{00000000-0005-0000-0000-000095850000}"/>
    <cellStyle name="Note 4 2 2 3 8" xfId="56806" xr:uid="{00000000-0005-0000-0000-000096850000}"/>
    <cellStyle name="Note 4 2 2 4" xfId="5597" xr:uid="{00000000-0005-0000-0000-000097850000}"/>
    <cellStyle name="Note 4 2 2 4 2" xfId="12576" xr:uid="{00000000-0005-0000-0000-000098850000}"/>
    <cellStyle name="Note 4 2 2 4 2 2" xfId="30359" xr:uid="{00000000-0005-0000-0000-000099850000}"/>
    <cellStyle name="Note 4 2 2 4 2 3" xfId="30358" xr:uid="{00000000-0005-0000-0000-00009A850000}"/>
    <cellStyle name="Note 4 2 2 4 2 4" xfId="52081" xr:uid="{00000000-0005-0000-0000-00009B850000}"/>
    <cellStyle name="Note 4 2 2 4 3" xfId="30360" xr:uid="{00000000-0005-0000-0000-00009C850000}"/>
    <cellStyle name="Note 4 2 2 4 4" xfId="30357" xr:uid="{00000000-0005-0000-0000-00009D850000}"/>
    <cellStyle name="Note 4 2 2 4 5" xfId="45113" xr:uid="{00000000-0005-0000-0000-00009E850000}"/>
    <cellStyle name="Note 4 2 2 4 6" xfId="57677" xr:uid="{00000000-0005-0000-0000-00009F850000}"/>
    <cellStyle name="Note 4 2 2 5" xfId="9962" xr:uid="{00000000-0005-0000-0000-0000A0850000}"/>
    <cellStyle name="Note 4 2 2 5 2" xfId="30362" xr:uid="{00000000-0005-0000-0000-0000A1850000}"/>
    <cellStyle name="Note 4 2 2 5 3" xfId="30361" xr:uid="{00000000-0005-0000-0000-0000A2850000}"/>
    <cellStyle name="Note 4 2 2 5 4" xfId="49468" xr:uid="{00000000-0005-0000-0000-0000A3850000}"/>
    <cellStyle name="Note 4 2 2 6" xfId="30333" xr:uid="{00000000-0005-0000-0000-0000A4850000}"/>
    <cellStyle name="Note 4 2 2 7" xfId="17159" xr:uid="{00000000-0005-0000-0000-0000A5850000}"/>
    <cellStyle name="Note 4 2 3" xfId="3846" xr:uid="{00000000-0005-0000-0000-0000A6850000}"/>
    <cellStyle name="Note 4 2 3 2" xfId="6468" xr:uid="{00000000-0005-0000-0000-0000A7850000}"/>
    <cellStyle name="Note 4 2 3 2 2" xfId="13446" xr:uid="{00000000-0005-0000-0000-0000A8850000}"/>
    <cellStyle name="Note 4 2 3 2 2 2" xfId="30366" xr:uid="{00000000-0005-0000-0000-0000A9850000}"/>
    <cellStyle name="Note 4 2 3 2 2 3" xfId="30365" xr:uid="{00000000-0005-0000-0000-0000AA850000}"/>
    <cellStyle name="Note 4 2 3 2 2 4" xfId="52951" xr:uid="{00000000-0005-0000-0000-0000AB850000}"/>
    <cellStyle name="Note 4 2 3 2 3" xfId="30367" xr:uid="{00000000-0005-0000-0000-0000AC850000}"/>
    <cellStyle name="Note 4 2 3 2 4" xfId="30364" xr:uid="{00000000-0005-0000-0000-0000AD850000}"/>
    <cellStyle name="Note 4 2 3 2 5" xfId="45983" xr:uid="{00000000-0005-0000-0000-0000AE850000}"/>
    <cellStyle name="Note 4 2 3 2 6" xfId="58547" xr:uid="{00000000-0005-0000-0000-0000AF850000}"/>
    <cellStyle name="Note 4 2 3 3" xfId="8213" xr:uid="{00000000-0005-0000-0000-0000B0850000}"/>
    <cellStyle name="Note 4 2 3 3 2" xfId="15188" xr:uid="{00000000-0005-0000-0000-0000B1850000}"/>
    <cellStyle name="Note 4 2 3 3 2 2" xfId="30370" xr:uid="{00000000-0005-0000-0000-0000B2850000}"/>
    <cellStyle name="Note 4 2 3 3 2 3" xfId="30369" xr:uid="{00000000-0005-0000-0000-0000B3850000}"/>
    <cellStyle name="Note 4 2 3 3 2 4" xfId="54693" xr:uid="{00000000-0005-0000-0000-0000B4850000}"/>
    <cellStyle name="Note 4 2 3 3 3" xfId="30371" xr:uid="{00000000-0005-0000-0000-0000B5850000}"/>
    <cellStyle name="Note 4 2 3 3 4" xfId="30368" xr:uid="{00000000-0005-0000-0000-0000B6850000}"/>
    <cellStyle name="Note 4 2 3 3 5" xfId="47725" xr:uid="{00000000-0005-0000-0000-0000B7850000}"/>
    <cellStyle name="Note 4 2 3 3 6" xfId="60289" xr:uid="{00000000-0005-0000-0000-0000B8850000}"/>
    <cellStyle name="Note 4 2 3 4" xfId="10833" xr:uid="{00000000-0005-0000-0000-0000B9850000}"/>
    <cellStyle name="Note 4 2 3 4 2" xfId="30373" xr:uid="{00000000-0005-0000-0000-0000BA850000}"/>
    <cellStyle name="Note 4 2 3 4 3" xfId="30372" xr:uid="{00000000-0005-0000-0000-0000BB850000}"/>
    <cellStyle name="Note 4 2 3 4 4" xfId="50338" xr:uid="{00000000-0005-0000-0000-0000BC850000}"/>
    <cellStyle name="Note 4 2 3 5" xfId="30363" xr:uid="{00000000-0005-0000-0000-0000BD850000}"/>
    <cellStyle name="Note 4 2 3 6" xfId="18875" xr:uid="{00000000-0005-0000-0000-0000BE850000}"/>
    <cellStyle name="Note 4 2 4" xfId="4723" xr:uid="{00000000-0005-0000-0000-0000BF850000}"/>
    <cellStyle name="Note 4 2 4 2" xfId="7339" xr:uid="{00000000-0005-0000-0000-0000C0850000}"/>
    <cellStyle name="Note 4 2 4 2 2" xfId="14317" xr:uid="{00000000-0005-0000-0000-0000C1850000}"/>
    <cellStyle name="Note 4 2 4 2 2 2" xfId="30377" xr:uid="{00000000-0005-0000-0000-0000C2850000}"/>
    <cellStyle name="Note 4 2 4 2 2 3" xfId="30376" xr:uid="{00000000-0005-0000-0000-0000C3850000}"/>
    <cellStyle name="Note 4 2 4 2 2 4" xfId="53822" xr:uid="{00000000-0005-0000-0000-0000C4850000}"/>
    <cellStyle name="Note 4 2 4 2 3" xfId="30378" xr:uid="{00000000-0005-0000-0000-0000C5850000}"/>
    <cellStyle name="Note 4 2 4 2 4" xfId="30375" xr:uid="{00000000-0005-0000-0000-0000C6850000}"/>
    <cellStyle name="Note 4 2 4 2 5" xfId="46854" xr:uid="{00000000-0005-0000-0000-0000C7850000}"/>
    <cellStyle name="Note 4 2 4 2 6" xfId="59418" xr:uid="{00000000-0005-0000-0000-0000C8850000}"/>
    <cellStyle name="Note 4 2 4 3" xfId="9090" xr:uid="{00000000-0005-0000-0000-0000C9850000}"/>
    <cellStyle name="Note 4 2 4 3 2" xfId="16059" xr:uid="{00000000-0005-0000-0000-0000CA850000}"/>
    <cellStyle name="Note 4 2 4 3 2 2" xfId="30381" xr:uid="{00000000-0005-0000-0000-0000CB850000}"/>
    <cellStyle name="Note 4 2 4 3 2 3" xfId="30380" xr:uid="{00000000-0005-0000-0000-0000CC850000}"/>
    <cellStyle name="Note 4 2 4 3 2 4" xfId="55564" xr:uid="{00000000-0005-0000-0000-0000CD850000}"/>
    <cellStyle name="Note 4 2 4 3 3" xfId="30382" xr:uid="{00000000-0005-0000-0000-0000CE850000}"/>
    <cellStyle name="Note 4 2 4 3 4" xfId="30379" xr:uid="{00000000-0005-0000-0000-0000CF850000}"/>
    <cellStyle name="Note 4 2 4 3 5" xfId="48596" xr:uid="{00000000-0005-0000-0000-0000D0850000}"/>
    <cellStyle name="Note 4 2 4 3 6" xfId="61160" xr:uid="{00000000-0005-0000-0000-0000D1850000}"/>
    <cellStyle name="Note 4 2 4 4" xfId="11704" xr:uid="{00000000-0005-0000-0000-0000D2850000}"/>
    <cellStyle name="Note 4 2 4 4 2" xfId="30384" xr:uid="{00000000-0005-0000-0000-0000D3850000}"/>
    <cellStyle name="Note 4 2 4 4 3" xfId="30383" xr:uid="{00000000-0005-0000-0000-0000D4850000}"/>
    <cellStyle name="Note 4 2 4 4 4" xfId="51209" xr:uid="{00000000-0005-0000-0000-0000D5850000}"/>
    <cellStyle name="Note 4 2 4 5" xfId="30385" xr:uid="{00000000-0005-0000-0000-0000D6850000}"/>
    <cellStyle name="Note 4 2 4 6" xfId="30374" xr:uid="{00000000-0005-0000-0000-0000D7850000}"/>
    <cellStyle name="Note 4 2 4 7" xfId="44241" xr:uid="{00000000-0005-0000-0000-0000D8850000}"/>
    <cellStyle name="Note 4 2 4 8" xfId="56805" xr:uid="{00000000-0005-0000-0000-0000D9850000}"/>
    <cellStyle name="Note 4 2 5" xfId="5596" xr:uid="{00000000-0005-0000-0000-0000DA850000}"/>
    <cellStyle name="Note 4 2 5 2" xfId="12575" xr:uid="{00000000-0005-0000-0000-0000DB850000}"/>
    <cellStyle name="Note 4 2 5 2 2" xfId="30388" xr:uid="{00000000-0005-0000-0000-0000DC850000}"/>
    <cellStyle name="Note 4 2 5 2 3" xfId="30387" xr:uid="{00000000-0005-0000-0000-0000DD850000}"/>
    <cellStyle name="Note 4 2 5 2 4" xfId="52080" xr:uid="{00000000-0005-0000-0000-0000DE850000}"/>
    <cellStyle name="Note 4 2 5 3" xfId="30389" xr:uid="{00000000-0005-0000-0000-0000DF850000}"/>
    <cellStyle name="Note 4 2 5 4" xfId="30386" xr:uid="{00000000-0005-0000-0000-0000E0850000}"/>
    <cellStyle name="Note 4 2 5 5" xfId="45112" xr:uid="{00000000-0005-0000-0000-0000E1850000}"/>
    <cellStyle name="Note 4 2 5 6" xfId="57676" xr:uid="{00000000-0005-0000-0000-0000E2850000}"/>
    <cellStyle name="Note 4 2 6" xfId="9961" xr:uid="{00000000-0005-0000-0000-0000E3850000}"/>
    <cellStyle name="Note 4 2 6 2" xfId="30391" xr:uid="{00000000-0005-0000-0000-0000E4850000}"/>
    <cellStyle name="Note 4 2 6 3" xfId="30390" xr:uid="{00000000-0005-0000-0000-0000E5850000}"/>
    <cellStyle name="Note 4 2 6 4" xfId="49467" xr:uid="{00000000-0005-0000-0000-0000E6850000}"/>
    <cellStyle name="Note 4 2 7" xfId="30332" xr:uid="{00000000-0005-0000-0000-0000E7850000}"/>
    <cellStyle name="Note 4 2 8" xfId="17157" xr:uid="{00000000-0005-0000-0000-0000E8850000}"/>
    <cellStyle name="Note 4 3" xfId="2760" xr:uid="{00000000-0005-0000-0000-0000E9850000}"/>
    <cellStyle name="Note 4 3 2" xfId="2761" xr:uid="{00000000-0005-0000-0000-0000EA850000}"/>
    <cellStyle name="Note 4 3 2 2" xfId="3849" xr:uid="{00000000-0005-0000-0000-0000EB850000}"/>
    <cellStyle name="Note 4 3 2 2 2" xfId="6471" xr:uid="{00000000-0005-0000-0000-0000EC850000}"/>
    <cellStyle name="Note 4 3 2 2 2 2" xfId="13449" xr:uid="{00000000-0005-0000-0000-0000ED850000}"/>
    <cellStyle name="Note 4 3 2 2 2 2 2" xfId="30397" xr:uid="{00000000-0005-0000-0000-0000EE850000}"/>
    <cellStyle name="Note 4 3 2 2 2 2 3" xfId="30396" xr:uid="{00000000-0005-0000-0000-0000EF850000}"/>
    <cellStyle name="Note 4 3 2 2 2 2 4" xfId="52954" xr:uid="{00000000-0005-0000-0000-0000F0850000}"/>
    <cellStyle name="Note 4 3 2 2 2 3" xfId="30398" xr:uid="{00000000-0005-0000-0000-0000F1850000}"/>
    <cellStyle name="Note 4 3 2 2 2 4" xfId="30395" xr:uid="{00000000-0005-0000-0000-0000F2850000}"/>
    <cellStyle name="Note 4 3 2 2 2 5" xfId="45986" xr:uid="{00000000-0005-0000-0000-0000F3850000}"/>
    <cellStyle name="Note 4 3 2 2 2 6" xfId="58550" xr:uid="{00000000-0005-0000-0000-0000F4850000}"/>
    <cellStyle name="Note 4 3 2 2 3" xfId="8216" xr:uid="{00000000-0005-0000-0000-0000F5850000}"/>
    <cellStyle name="Note 4 3 2 2 3 2" xfId="15191" xr:uid="{00000000-0005-0000-0000-0000F6850000}"/>
    <cellStyle name="Note 4 3 2 2 3 2 2" xfId="30401" xr:uid="{00000000-0005-0000-0000-0000F7850000}"/>
    <cellStyle name="Note 4 3 2 2 3 2 3" xfId="30400" xr:uid="{00000000-0005-0000-0000-0000F8850000}"/>
    <cellStyle name="Note 4 3 2 2 3 2 4" xfId="54696" xr:uid="{00000000-0005-0000-0000-0000F9850000}"/>
    <cellStyle name="Note 4 3 2 2 3 3" xfId="30402" xr:uid="{00000000-0005-0000-0000-0000FA850000}"/>
    <cellStyle name="Note 4 3 2 2 3 4" xfId="30399" xr:uid="{00000000-0005-0000-0000-0000FB850000}"/>
    <cellStyle name="Note 4 3 2 2 3 5" xfId="47728" xr:uid="{00000000-0005-0000-0000-0000FC850000}"/>
    <cellStyle name="Note 4 3 2 2 3 6" xfId="60292" xr:uid="{00000000-0005-0000-0000-0000FD850000}"/>
    <cellStyle name="Note 4 3 2 2 4" xfId="10836" xr:uid="{00000000-0005-0000-0000-0000FE850000}"/>
    <cellStyle name="Note 4 3 2 2 4 2" xfId="30404" xr:uid="{00000000-0005-0000-0000-0000FF850000}"/>
    <cellStyle name="Note 4 3 2 2 4 3" xfId="30403" xr:uid="{00000000-0005-0000-0000-000000860000}"/>
    <cellStyle name="Note 4 3 2 2 4 4" xfId="50341" xr:uid="{00000000-0005-0000-0000-000001860000}"/>
    <cellStyle name="Note 4 3 2 2 5" xfId="30394" xr:uid="{00000000-0005-0000-0000-000002860000}"/>
    <cellStyle name="Note 4 3 2 2 6" xfId="18880" xr:uid="{00000000-0005-0000-0000-000003860000}"/>
    <cellStyle name="Note 4 3 2 3" xfId="4726" xr:uid="{00000000-0005-0000-0000-000004860000}"/>
    <cellStyle name="Note 4 3 2 3 2" xfId="7342" xr:uid="{00000000-0005-0000-0000-000005860000}"/>
    <cellStyle name="Note 4 3 2 3 2 2" xfId="14320" xr:uid="{00000000-0005-0000-0000-000006860000}"/>
    <cellStyle name="Note 4 3 2 3 2 2 2" xfId="30408" xr:uid="{00000000-0005-0000-0000-000007860000}"/>
    <cellStyle name="Note 4 3 2 3 2 2 3" xfId="30407" xr:uid="{00000000-0005-0000-0000-000008860000}"/>
    <cellStyle name="Note 4 3 2 3 2 2 4" xfId="53825" xr:uid="{00000000-0005-0000-0000-000009860000}"/>
    <cellStyle name="Note 4 3 2 3 2 3" xfId="30409" xr:uid="{00000000-0005-0000-0000-00000A860000}"/>
    <cellStyle name="Note 4 3 2 3 2 4" xfId="30406" xr:uid="{00000000-0005-0000-0000-00000B860000}"/>
    <cellStyle name="Note 4 3 2 3 2 5" xfId="46857" xr:uid="{00000000-0005-0000-0000-00000C860000}"/>
    <cellStyle name="Note 4 3 2 3 2 6" xfId="59421" xr:uid="{00000000-0005-0000-0000-00000D860000}"/>
    <cellStyle name="Note 4 3 2 3 3" xfId="9093" xr:uid="{00000000-0005-0000-0000-00000E860000}"/>
    <cellStyle name="Note 4 3 2 3 3 2" xfId="16062" xr:uid="{00000000-0005-0000-0000-00000F860000}"/>
    <cellStyle name="Note 4 3 2 3 3 2 2" xfId="30412" xr:uid="{00000000-0005-0000-0000-000010860000}"/>
    <cellStyle name="Note 4 3 2 3 3 2 3" xfId="30411" xr:uid="{00000000-0005-0000-0000-000011860000}"/>
    <cellStyle name="Note 4 3 2 3 3 2 4" xfId="55567" xr:uid="{00000000-0005-0000-0000-000012860000}"/>
    <cellStyle name="Note 4 3 2 3 3 3" xfId="30413" xr:uid="{00000000-0005-0000-0000-000013860000}"/>
    <cellStyle name="Note 4 3 2 3 3 4" xfId="30410" xr:uid="{00000000-0005-0000-0000-000014860000}"/>
    <cellStyle name="Note 4 3 2 3 3 5" xfId="48599" xr:uid="{00000000-0005-0000-0000-000015860000}"/>
    <cellStyle name="Note 4 3 2 3 3 6" xfId="61163" xr:uid="{00000000-0005-0000-0000-000016860000}"/>
    <cellStyle name="Note 4 3 2 3 4" xfId="11707" xr:uid="{00000000-0005-0000-0000-000017860000}"/>
    <cellStyle name="Note 4 3 2 3 4 2" xfId="30415" xr:uid="{00000000-0005-0000-0000-000018860000}"/>
    <cellStyle name="Note 4 3 2 3 4 3" xfId="30414" xr:uid="{00000000-0005-0000-0000-000019860000}"/>
    <cellStyle name="Note 4 3 2 3 4 4" xfId="51212" xr:uid="{00000000-0005-0000-0000-00001A860000}"/>
    <cellStyle name="Note 4 3 2 3 5" xfId="30416" xr:uid="{00000000-0005-0000-0000-00001B860000}"/>
    <cellStyle name="Note 4 3 2 3 6" xfId="30405" xr:uid="{00000000-0005-0000-0000-00001C860000}"/>
    <cellStyle name="Note 4 3 2 3 7" xfId="44244" xr:uid="{00000000-0005-0000-0000-00001D860000}"/>
    <cellStyle name="Note 4 3 2 3 8" xfId="56808" xr:uid="{00000000-0005-0000-0000-00001E860000}"/>
    <cellStyle name="Note 4 3 2 4" xfId="5599" xr:uid="{00000000-0005-0000-0000-00001F860000}"/>
    <cellStyle name="Note 4 3 2 4 2" xfId="12578" xr:uid="{00000000-0005-0000-0000-000020860000}"/>
    <cellStyle name="Note 4 3 2 4 2 2" xfId="30419" xr:uid="{00000000-0005-0000-0000-000021860000}"/>
    <cellStyle name="Note 4 3 2 4 2 3" xfId="30418" xr:uid="{00000000-0005-0000-0000-000022860000}"/>
    <cellStyle name="Note 4 3 2 4 2 4" xfId="52083" xr:uid="{00000000-0005-0000-0000-000023860000}"/>
    <cellStyle name="Note 4 3 2 4 3" xfId="30420" xr:uid="{00000000-0005-0000-0000-000024860000}"/>
    <cellStyle name="Note 4 3 2 4 4" xfId="30417" xr:uid="{00000000-0005-0000-0000-000025860000}"/>
    <cellStyle name="Note 4 3 2 4 5" xfId="45115" xr:uid="{00000000-0005-0000-0000-000026860000}"/>
    <cellStyle name="Note 4 3 2 4 6" xfId="57679" xr:uid="{00000000-0005-0000-0000-000027860000}"/>
    <cellStyle name="Note 4 3 2 5" xfId="9964" xr:uid="{00000000-0005-0000-0000-000028860000}"/>
    <cellStyle name="Note 4 3 2 5 2" xfId="30422" xr:uid="{00000000-0005-0000-0000-000029860000}"/>
    <cellStyle name="Note 4 3 2 5 3" xfId="30421" xr:uid="{00000000-0005-0000-0000-00002A860000}"/>
    <cellStyle name="Note 4 3 2 5 4" xfId="49470" xr:uid="{00000000-0005-0000-0000-00002B860000}"/>
    <cellStyle name="Note 4 3 2 6" xfId="30393" xr:uid="{00000000-0005-0000-0000-00002C860000}"/>
    <cellStyle name="Note 4 3 2 7" xfId="17161" xr:uid="{00000000-0005-0000-0000-00002D860000}"/>
    <cellStyle name="Note 4 3 3" xfId="3848" xr:uid="{00000000-0005-0000-0000-00002E860000}"/>
    <cellStyle name="Note 4 3 3 2" xfId="6470" xr:uid="{00000000-0005-0000-0000-00002F860000}"/>
    <cellStyle name="Note 4 3 3 2 2" xfId="13448" xr:uid="{00000000-0005-0000-0000-000030860000}"/>
    <cellStyle name="Note 4 3 3 2 2 2" xfId="30426" xr:uid="{00000000-0005-0000-0000-000031860000}"/>
    <cellStyle name="Note 4 3 3 2 2 3" xfId="30425" xr:uid="{00000000-0005-0000-0000-000032860000}"/>
    <cellStyle name="Note 4 3 3 2 2 4" xfId="52953" xr:uid="{00000000-0005-0000-0000-000033860000}"/>
    <cellStyle name="Note 4 3 3 2 3" xfId="30427" xr:uid="{00000000-0005-0000-0000-000034860000}"/>
    <cellStyle name="Note 4 3 3 2 4" xfId="30424" xr:uid="{00000000-0005-0000-0000-000035860000}"/>
    <cellStyle name="Note 4 3 3 2 5" xfId="45985" xr:uid="{00000000-0005-0000-0000-000036860000}"/>
    <cellStyle name="Note 4 3 3 2 6" xfId="58549" xr:uid="{00000000-0005-0000-0000-000037860000}"/>
    <cellStyle name="Note 4 3 3 3" xfId="8215" xr:uid="{00000000-0005-0000-0000-000038860000}"/>
    <cellStyle name="Note 4 3 3 3 2" xfId="15190" xr:uid="{00000000-0005-0000-0000-000039860000}"/>
    <cellStyle name="Note 4 3 3 3 2 2" xfId="30430" xr:uid="{00000000-0005-0000-0000-00003A860000}"/>
    <cellStyle name="Note 4 3 3 3 2 3" xfId="30429" xr:uid="{00000000-0005-0000-0000-00003B860000}"/>
    <cellStyle name="Note 4 3 3 3 2 4" xfId="54695" xr:uid="{00000000-0005-0000-0000-00003C860000}"/>
    <cellStyle name="Note 4 3 3 3 3" xfId="30431" xr:uid="{00000000-0005-0000-0000-00003D860000}"/>
    <cellStyle name="Note 4 3 3 3 4" xfId="30428" xr:uid="{00000000-0005-0000-0000-00003E860000}"/>
    <cellStyle name="Note 4 3 3 3 5" xfId="47727" xr:uid="{00000000-0005-0000-0000-00003F860000}"/>
    <cellStyle name="Note 4 3 3 3 6" xfId="60291" xr:uid="{00000000-0005-0000-0000-000040860000}"/>
    <cellStyle name="Note 4 3 3 4" xfId="10835" xr:uid="{00000000-0005-0000-0000-000041860000}"/>
    <cellStyle name="Note 4 3 3 4 2" xfId="30433" xr:uid="{00000000-0005-0000-0000-000042860000}"/>
    <cellStyle name="Note 4 3 3 4 3" xfId="30432" xr:uid="{00000000-0005-0000-0000-000043860000}"/>
    <cellStyle name="Note 4 3 3 4 4" xfId="50340" xr:uid="{00000000-0005-0000-0000-000044860000}"/>
    <cellStyle name="Note 4 3 3 5" xfId="30423" xr:uid="{00000000-0005-0000-0000-000045860000}"/>
    <cellStyle name="Note 4 3 3 6" xfId="18879" xr:uid="{00000000-0005-0000-0000-000046860000}"/>
    <cellStyle name="Note 4 3 4" xfId="4725" xr:uid="{00000000-0005-0000-0000-000047860000}"/>
    <cellStyle name="Note 4 3 4 2" xfId="7341" xr:uid="{00000000-0005-0000-0000-000048860000}"/>
    <cellStyle name="Note 4 3 4 2 2" xfId="14319" xr:uid="{00000000-0005-0000-0000-000049860000}"/>
    <cellStyle name="Note 4 3 4 2 2 2" xfId="30437" xr:uid="{00000000-0005-0000-0000-00004A860000}"/>
    <cellStyle name="Note 4 3 4 2 2 3" xfId="30436" xr:uid="{00000000-0005-0000-0000-00004B860000}"/>
    <cellStyle name="Note 4 3 4 2 2 4" xfId="53824" xr:uid="{00000000-0005-0000-0000-00004C860000}"/>
    <cellStyle name="Note 4 3 4 2 3" xfId="30438" xr:uid="{00000000-0005-0000-0000-00004D860000}"/>
    <cellStyle name="Note 4 3 4 2 4" xfId="30435" xr:uid="{00000000-0005-0000-0000-00004E860000}"/>
    <cellStyle name="Note 4 3 4 2 5" xfId="46856" xr:uid="{00000000-0005-0000-0000-00004F860000}"/>
    <cellStyle name="Note 4 3 4 2 6" xfId="59420" xr:uid="{00000000-0005-0000-0000-000050860000}"/>
    <cellStyle name="Note 4 3 4 3" xfId="9092" xr:uid="{00000000-0005-0000-0000-000051860000}"/>
    <cellStyle name="Note 4 3 4 3 2" xfId="16061" xr:uid="{00000000-0005-0000-0000-000052860000}"/>
    <cellStyle name="Note 4 3 4 3 2 2" xfId="30441" xr:uid="{00000000-0005-0000-0000-000053860000}"/>
    <cellStyle name="Note 4 3 4 3 2 3" xfId="30440" xr:uid="{00000000-0005-0000-0000-000054860000}"/>
    <cellStyle name="Note 4 3 4 3 2 4" xfId="55566" xr:uid="{00000000-0005-0000-0000-000055860000}"/>
    <cellStyle name="Note 4 3 4 3 3" xfId="30442" xr:uid="{00000000-0005-0000-0000-000056860000}"/>
    <cellStyle name="Note 4 3 4 3 4" xfId="30439" xr:uid="{00000000-0005-0000-0000-000057860000}"/>
    <cellStyle name="Note 4 3 4 3 5" xfId="48598" xr:uid="{00000000-0005-0000-0000-000058860000}"/>
    <cellStyle name="Note 4 3 4 3 6" xfId="61162" xr:uid="{00000000-0005-0000-0000-000059860000}"/>
    <cellStyle name="Note 4 3 4 4" xfId="11706" xr:uid="{00000000-0005-0000-0000-00005A860000}"/>
    <cellStyle name="Note 4 3 4 4 2" xfId="30444" xr:uid="{00000000-0005-0000-0000-00005B860000}"/>
    <cellStyle name="Note 4 3 4 4 3" xfId="30443" xr:uid="{00000000-0005-0000-0000-00005C860000}"/>
    <cellStyle name="Note 4 3 4 4 4" xfId="51211" xr:uid="{00000000-0005-0000-0000-00005D860000}"/>
    <cellStyle name="Note 4 3 4 5" xfId="30445" xr:uid="{00000000-0005-0000-0000-00005E860000}"/>
    <cellStyle name="Note 4 3 4 6" xfId="30434" xr:uid="{00000000-0005-0000-0000-00005F860000}"/>
    <cellStyle name="Note 4 3 4 7" xfId="44243" xr:uid="{00000000-0005-0000-0000-000060860000}"/>
    <cellStyle name="Note 4 3 4 8" xfId="56807" xr:uid="{00000000-0005-0000-0000-000061860000}"/>
    <cellStyle name="Note 4 3 5" xfId="5598" xr:uid="{00000000-0005-0000-0000-000062860000}"/>
    <cellStyle name="Note 4 3 5 2" xfId="12577" xr:uid="{00000000-0005-0000-0000-000063860000}"/>
    <cellStyle name="Note 4 3 5 2 2" xfId="30448" xr:uid="{00000000-0005-0000-0000-000064860000}"/>
    <cellStyle name="Note 4 3 5 2 3" xfId="30447" xr:uid="{00000000-0005-0000-0000-000065860000}"/>
    <cellStyle name="Note 4 3 5 2 4" xfId="52082" xr:uid="{00000000-0005-0000-0000-000066860000}"/>
    <cellStyle name="Note 4 3 5 3" xfId="30449" xr:uid="{00000000-0005-0000-0000-000067860000}"/>
    <cellStyle name="Note 4 3 5 4" xfId="30446" xr:uid="{00000000-0005-0000-0000-000068860000}"/>
    <cellStyle name="Note 4 3 5 5" xfId="45114" xr:uid="{00000000-0005-0000-0000-000069860000}"/>
    <cellStyle name="Note 4 3 5 6" xfId="57678" xr:uid="{00000000-0005-0000-0000-00006A860000}"/>
    <cellStyle name="Note 4 3 6" xfId="9963" xr:uid="{00000000-0005-0000-0000-00006B860000}"/>
    <cellStyle name="Note 4 3 6 2" xfId="30451" xr:uid="{00000000-0005-0000-0000-00006C860000}"/>
    <cellStyle name="Note 4 3 6 3" xfId="30450" xr:uid="{00000000-0005-0000-0000-00006D860000}"/>
    <cellStyle name="Note 4 3 6 4" xfId="49469" xr:uid="{00000000-0005-0000-0000-00006E860000}"/>
    <cellStyle name="Note 4 3 7" xfId="30392" xr:uid="{00000000-0005-0000-0000-00006F860000}"/>
    <cellStyle name="Note 4 3 8" xfId="17160" xr:uid="{00000000-0005-0000-0000-000070860000}"/>
    <cellStyle name="Note 4 4" xfId="2762" xr:uid="{00000000-0005-0000-0000-000071860000}"/>
    <cellStyle name="Note 4 4 2" xfId="2763" xr:uid="{00000000-0005-0000-0000-000072860000}"/>
    <cellStyle name="Note 4 4 2 2" xfId="3851" xr:uid="{00000000-0005-0000-0000-000073860000}"/>
    <cellStyle name="Note 4 4 2 2 2" xfId="6473" xr:uid="{00000000-0005-0000-0000-000074860000}"/>
    <cellStyle name="Note 4 4 2 2 2 2" xfId="13451" xr:uid="{00000000-0005-0000-0000-000075860000}"/>
    <cellStyle name="Note 4 4 2 2 2 2 2" xfId="30457" xr:uid="{00000000-0005-0000-0000-000076860000}"/>
    <cellStyle name="Note 4 4 2 2 2 2 3" xfId="30456" xr:uid="{00000000-0005-0000-0000-000077860000}"/>
    <cellStyle name="Note 4 4 2 2 2 2 4" xfId="52956" xr:uid="{00000000-0005-0000-0000-000078860000}"/>
    <cellStyle name="Note 4 4 2 2 2 3" xfId="30458" xr:uid="{00000000-0005-0000-0000-000079860000}"/>
    <cellStyle name="Note 4 4 2 2 2 4" xfId="30455" xr:uid="{00000000-0005-0000-0000-00007A860000}"/>
    <cellStyle name="Note 4 4 2 2 2 5" xfId="45988" xr:uid="{00000000-0005-0000-0000-00007B860000}"/>
    <cellStyle name="Note 4 4 2 2 2 6" xfId="58552" xr:uid="{00000000-0005-0000-0000-00007C860000}"/>
    <cellStyle name="Note 4 4 2 2 3" xfId="8218" xr:uid="{00000000-0005-0000-0000-00007D860000}"/>
    <cellStyle name="Note 4 4 2 2 3 2" xfId="15193" xr:uid="{00000000-0005-0000-0000-00007E860000}"/>
    <cellStyle name="Note 4 4 2 2 3 2 2" xfId="30461" xr:uid="{00000000-0005-0000-0000-00007F860000}"/>
    <cellStyle name="Note 4 4 2 2 3 2 3" xfId="30460" xr:uid="{00000000-0005-0000-0000-000080860000}"/>
    <cellStyle name="Note 4 4 2 2 3 2 4" xfId="54698" xr:uid="{00000000-0005-0000-0000-000081860000}"/>
    <cellStyle name="Note 4 4 2 2 3 3" xfId="30462" xr:uid="{00000000-0005-0000-0000-000082860000}"/>
    <cellStyle name="Note 4 4 2 2 3 4" xfId="30459" xr:uid="{00000000-0005-0000-0000-000083860000}"/>
    <cellStyle name="Note 4 4 2 2 3 5" xfId="47730" xr:uid="{00000000-0005-0000-0000-000084860000}"/>
    <cellStyle name="Note 4 4 2 2 3 6" xfId="60294" xr:uid="{00000000-0005-0000-0000-000085860000}"/>
    <cellStyle name="Note 4 4 2 2 4" xfId="10838" xr:uid="{00000000-0005-0000-0000-000086860000}"/>
    <cellStyle name="Note 4 4 2 2 4 2" xfId="30464" xr:uid="{00000000-0005-0000-0000-000087860000}"/>
    <cellStyle name="Note 4 4 2 2 4 3" xfId="30463" xr:uid="{00000000-0005-0000-0000-000088860000}"/>
    <cellStyle name="Note 4 4 2 2 4 4" xfId="50343" xr:uid="{00000000-0005-0000-0000-000089860000}"/>
    <cellStyle name="Note 4 4 2 2 5" xfId="30454" xr:uid="{00000000-0005-0000-0000-00008A860000}"/>
    <cellStyle name="Note 4 4 2 2 6" xfId="19065" xr:uid="{00000000-0005-0000-0000-00008B860000}"/>
    <cellStyle name="Note 4 4 2 3" xfId="4728" xr:uid="{00000000-0005-0000-0000-00008C860000}"/>
    <cellStyle name="Note 4 4 2 3 2" xfId="7344" xr:uid="{00000000-0005-0000-0000-00008D860000}"/>
    <cellStyle name="Note 4 4 2 3 2 2" xfId="14322" xr:uid="{00000000-0005-0000-0000-00008E860000}"/>
    <cellStyle name="Note 4 4 2 3 2 2 2" xfId="30468" xr:uid="{00000000-0005-0000-0000-00008F860000}"/>
    <cellStyle name="Note 4 4 2 3 2 2 3" xfId="30467" xr:uid="{00000000-0005-0000-0000-000090860000}"/>
    <cellStyle name="Note 4 4 2 3 2 2 4" xfId="53827" xr:uid="{00000000-0005-0000-0000-000091860000}"/>
    <cellStyle name="Note 4 4 2 3 2 3" xfId="30469" xr:uid="{00000000-0005-0000-0000-000092860000}"/>
    <cellStyle name="Note 4 4 2 3 2 4" xfId="30466" xr:uid="{00000000-0005-0000-0000-000093860000}"/>
    <cellStyle name="Note 4 4 2 3 2 5" xfId="46859" xr:uid="{00000000-0005-0000-0000-000094860000}"/>
    <cellStyle name="Note 4 4 2 3 2 6" xfId="59423" xr:uid="{00000000-0005-0000-0000-000095860000}"/>
    <cellStyle name="Note 4 4 2 3 3" xfId="9095" xr:uid="{00000000-0005-0000-0000-000096860000}"/>
    <cellStyle name="Note 4 4 2 3 3 2" xfId="16064" xr:uid="{00000000-0005-0000-0000-000097860000}"/>
    <cellStyle name="Note 4 4 2 3 3 2 2" xfId="30472" xr:uid="{00000000-0005-0000-0000-000098860000}"/>
    <cellStyle name="Note 4 4 2 3 3 2 3" xfId="30471" xr:uid="{00000000-0005-0000-0000-000099860000}"/>
    <cellStyle name="Note 4 4 2 3 3 2 4" xfId="55569" xr:uid="{00000000-0005-0000-0000-00009A860000}"/>
    <cellStyle name="Note 4 4 2 3 3 3" xfId="30473" xr:uid="{00000000-0005-0000-0000-00009B860000}"/>
    <cellStyle name="Note 4 4 2 3 3 4" xfId="30470" xr:uid="{00000000-0005-0000-0000-00009C860000}"/>
    <cellStyle name="Note 4 4 2 3 3 5" xfId="48601" xr:uid="{00000000-0005-0000-0000-00009D860000}"/>
    <cellStyle name="Note 4 4 2 3 3 6" xfId="61165" xr:uid="{00000000-0005-0000-0000-00009E860000}"/>
    <cellStyle name="Note 4 4 2 3 4" xfId="11709" xr:uid="{00000000-0005-0000-0000-00009F860000}"/>
    <cellStyle name="Note 4 4 2 3 4 2" xfId="30475" xr:uid="{00000000-0005-0000-0000-0000A0860000}"/>
    <cellStyle name="Note 4 4 2 3 4 3" xfId="30474" xr:uid="{00000000-0005-0000-0000-0000A1860000}"/>
    <cellStyle name="Note 4 4 2 3 4 4" xfId="51214" xr:uid="{00000000-0005-0000-0000-0000A2860000}"/>
    <cellStyle name="Note 4 4 2 3 5" xfId="30476" xr:uid="{00000000-0005-0000-0000-0000A3860000}"/>
    <cellStyle name="Note 4 4 2 3 6" xfId="30465" xr:uid="{00000000-0005-0000-0000-0000A4860000}"/>
    <cellStyle name="Note 4 4 2 3 7" xfId="44246" xr:uid="{00000000-0005-0000-0000-0000A5860000}"/>
    <cellStyle name="Note 4 4 2 3 8" xfId="56810" xr:uid="{00000000-0005-0000-0000-0000A6860000}"/>
    <cellStyle name="Note 4 4 2 4" xfId="5601" xr:uid="{00000000-0005-0000-0000-0000A7860000}"/>
    <cellStyle name="Note 4 4 2 4 2" xfId="12580" xr:uid="{00000000-0005-0000-0000-0000A8860000}"/>
    <cellStyle name="Note 4 4 2 4 2 2" xfId="30479" xr:uid="{00000000-0005-0000-0000-0000A9860000}"/>
    <cellStyle name="Note 4 4 2 4 2 3" xfId="30478" xr:uid="{00000000-0005-0000-0000-0000AA860000}"/>
    <cellStyle name="Note 4 4 2 4 2 4" xfId="52085" xr:uid="{00000000-0005-0000-0000-0000AB860000}"/>
    <cellStyle name="Note 4 4 2 4 3" xfId="30480" xr:uid="{00000000-0005-0000-0000-0000AC860000}"/>
    <cellStyle name="Note 4 4 2 4 4" xfId="30477" xr:uid="{00000000-0005-0000-0000-0000AD860000}"/>
    <cellStyle name="Note 4 4 2 4 5" xfId="45117" xr:uid="{00000000-0005-0000-0000-0000AE860000}"/>
    <cellStyle name="Note 4 4 2 4 6" xfId="57681" xr:uid="{00000000-0005-0000-0000-0000AF860000}"/>
    <cellStyle name="Note 4 4 2 5" xfId="9966" xr:uid="{00000000-0005-0000-0000-0000B0860000}"/>
    <cellStyle name="Note 4 4 2 5 2" xfId="30482" xr:uid="{00000000-0005-0000-0000-0000B1860000}"/>
    <cellStyle name="Note 4 4 2 5 3" xfId="30481" xr:uid="{00000000-0005-0000-0000-0000B2860000}"/>
    <cellStyle name="Note 4 4 2 5 4" xfId="49472" xr:uid="{00000000-0005-0000-0000-0000B3860000}"/>
    <cellStyle name="Note 4 4 2 6" xfId="30453" xr:uid="{00000000-0005-0000-0000-0000B4860000}"/>
    <cellStyle name="Note 4 4 2 7" xfId="17165" xr:uid="{00000000-0005-0000-0000-0000B5860000}"/>
    <cellStyle name="Note 4 4 3" xfId="3850" xr:uid="{00000000-0005-0000-0000-0000B6860000}"/>
    <cellStyle name="Note 4 4 3 2" xfId="6472" xr:uid="{00000000-0005-0000-0000-0000B7860000}"/>
    <cellStyle name="Note 4 4 3 2 2" xfId="13450" xr:uid="{00000000-0005-0000-0000-0000B8860000}"/>
    <cellStyle name="Note 4 4 3 2 2 2" xfId="30486" xr:uid="{00000000-0005-0000-0000-0000B9860000}"/>
    <cellStyle name="Note 4 4 3 2 2 3" xfId="30485" xr:uid="{00000000-0005-0000-0000-0000BA860000}"/>
    <cellStyle name="Note 4 4 3 2 2 4" xfId="52955" xr:uid="{00000000-0005-0000-0000-0000BB860000}"/>
    <cellStyle name="Note 4 4 3 2 3" xfId="30487" xr:uid="{00000000-0005-0000-0000-0000BC860000}"/>
    <cellStyle name="Note 4 4 3 2 4" xfId="30484" xr:uid="{00000000-0005-0000-0000-0000BD860000}"/>
    <cellStyle name="Note 4 4 3 2 5" xfId="45987" xr:uid="{00000000-0005-0000-0000-0000BE860000}"/>
    <cellStyle name="Note 4 4 3 2 6" xfId="58551" xr:uid="{00000000-0005-0000-0000-0000BF860000}"/>
    <cellStyle name="Note 4 4 3 3" xfId="8217" xr:uid="{00000000-0005-0000-0000-0000C0860000}"/>
    <cellStyle name="Note 4 4 3 3 2" xfId="15192" xr:uid="{00000000-0005-0000-0000-0000C1860000}"/>
    <cellStyle name="Note 4 4 3 3 2 2" xfId="30490" xr:uid="{00000000-0005-0000-0000-0000C2860000}"/>
    <cellStyle name="Note 4 4 3 3 2 3" xfId="30489" xr:uid="{00000000-0005-0000-0000-0000C3860000}"/>
    <cellStyle name="Note 4 4 3 3 2 4" xfId="54697" xr:uid="{00000000-0005-0000-0000-0000C4860000}"/>
    <cellStyle name="Note 4 4 3 3 3" xfId="30491" xr:uid="{00000000-0005-0000-0000-0000C5860000}"/>
    <cellStyle name="Note 4 4 3 3 4" xfId="30488" xr:uid="{00000000-0005-0000-0000-0000C6860000}"/>
    <cellStyle name="Note 4 4 3 3 5" xfId="47729" xr:uid="{00000000-0005-0000-0000-0000C7860000}"/>
    <cellStyle name="Note 4 4 3 3 6" xfId="60293" xr:uid="{00000000-0005-0000-0000-0000C8860000}"/>
    <cellStyle name="Note 4 4 3 4" xfId="10837" xr:uid="{00000000-0005-0000-0000-0000C9860000}"/>
    <cellStyle name="Note 4 4 3 4 2" xfId="30493" xr:uid="{00000000-0005-0000-0000-0000CA860000}"/>
    <cellStyle name="Note 4 4 3 4 3" xfId="30492" xr:uid="{00000000-0005-0000-0000-0000CB860000}"/>
    <cellStyle name="Note 4 4 3 4 4" xfId="50342" xr:uid="{00000000-0005-0000-0000-0000CC860000}"/>
    <cellStyle name="Note 4 4 3 5" xfId="30483" xr:uid="{00000000-0005-0000-0000-0000CD860000}"/>
    <cellStyle name="Note 4 4 3 6" xfId="19064" xr:uid="{00000000-0005-0000-0000-0000CE860000}"/>
    <cellStyle name="Note 4 4 4" xfId="4727" xr:uid="{00000000-0005-0000-0000-0000CF860000}"/>
    <cellStyle name="Note 4 4 4 2" xfId="7343" xr:uid="{00000000-0005-0000-0000-0000D0860000}"/>
    <cellStyle name="Note 4 4 4 2 2" xfId="14321" xr:uid="{00000000-0005-0000-0000-0000D1860000}"/>
    <cellStyle name="Note 4 4 4 2 2 2" xfId="30497" xr:uid="{00000000-0005-0000-0000-0000D2860000}"/>
    <cellStyle name="Note 4 4 4 2 2 3" xfId="30496" xr:uid="{00000000-0005-0000-0000-0000D3860000}"/>
    <cellStyle name="Note 4 4 4 2 2 4" xfId="53826" xr:uid="{00000000-0005-0000-0000-0000D4860000}"/>
    <cellStyle name="Note 4 4 4 2 3" xfId="30498" xr:uid="{00000000-0005-0000-0000-0000D5860000}"/>
    <cellStyle name="Note 4 4 4 2 4" xfId="30495" xr:uid="{00000000-0005-0000-0000-0000D6860000}"/>
    <cellStyle name="Note 4 4 4 2 5" xfId="46858" xr:uid="{00000000-0005-0000-0000-0000D7860000}"/>
    <cellStyle name="Note 4 4 4 2 6" xfId="59422" xr:uid="{00000000-0005-0000-0000-0000D8860000}"/>
    <cellStyle name="Note 4 4 4 3" xfId="9094" xr:uid="{00000000-0005-0000-0000-0000D9860000}"/>
    <cellStyle name="Note 4 4 4 3 2" xfId="16063" xr:uid="{00000000-0005-0000-0000-0000DA860000}"/>
    <cellStyle name="Note 4 4 4 3 2 2" xfId="30501" xr:uid="{00000000-0005-0000-0000-0000DB860000}"/>
    <cellStyle name="Note 4 4 4 3 2 3" xfId="30500" xr:uid="{00000000-0005-0000-0000-0000DC860000}"/>
    <cellStyle name="Note 4 4 4 3 2 4" xfId="55568" xr:uid="{00000000-0005-0000-0000-0000DD860000}"/>
    <cellStyle name="Note 4 4 4 3 3" xfId="30502" xr:uid="{00000000-0005-0000-0000-0000DE860000}"/>
    <cellStyle name="Note 4 4 4 3 4" xfId="30499" xr:uid="{00000000-0005-0000-0000-0000DF860000}"/>
    <cellStyle name="Note 4 4 4 3 5" xfId="48600" xr:uid="{00000000-0005-0000-0000-0000E0860000}"/>
    <cellStyle name="Note 4 4 4 3 6" xfId="61164" xr:uid="{00000000-0005-0000-0000-0000E1860000}"/>
    <cellStyle name="Note 4 4 4 4" xfId="11708" xr:uid="{00000000-0005-0000-0000-0000E2860000}"/>
    <cellStyle name="Note 4 4 4 4 2" xfId="30504" xr:uid="{00000000-0005-0000-0000-0000E3860000}"/>
    <cellStyle name="Note 4 4 4 4 3" xfId="30503" xr:uid="{00000000-0005-0000-0000-0000E4860000}"/>
    <cellStyle name="Note 4 4 4 4 4" xfId="51213" xr:uid="{00000000-0005-0000-0000-0000E5860000}"/>
    <cellStyle name="Note 4 4 4 5" xfId="30505" xr:uid="{00000000-0005-0000-0000-0000E6860000}"/>
    <cellStyle name="Note 4 4 4 6" xfId="30494" xr:uid="{00000000-0005-0000-0000-0000E7860000}"/>
    <cellStyle name="Note 4 4 4 7" xfId="44245" xr:uid="{00000000-0005-0000-0000-0000E8860000}"/>
    <cellStyle name="Note 4 4 4 8" xfId="56809" xr:uid="{00000000-0005-0000-0000-0000E9860000}"/>
    <cellStyle name="Note 4 4 5" xfId="5600" xr:uid="{00000000-0005-0000-0000-0000EA860000}"/>
    <cellStyle name="Note 4 4 5 2" xfId="12579" xr:uid="{00000000-0005-0000-0000-0000EB860000}"/>
    <cellStyle name="Note 4 4 5 2 2" xfId="30508" xr:uid="{00000000-0005-0000-0000-0000EC860000}"/>
    <cellStyle name="Note 4 4 5 2 3" xfId="30507" xr:uid="{00000000-0005-0000-0000-0000ED860000}"/>
    <cellStyle name="Note 4 4 5 2 4" xfId="52084" xr:uid="{00000000-0005-0000-0000-0000EE860000}"/>
    <cellStyle name="Note 4 4 5 3" xfId="30509" xr:uid="{00000000-0005-0000-0000-0000EF860000}"/>
    <cellStyle name="Note 4 4 5 4" xfId="30506" xr:uid="{00000000-0005-0000-0000-0000F0860000}"/>
    <cellStyle name="Note 4 4 5 5" xfId="45116" xr:uid="{00000000-0005-0000-0000-0000F1860000}"/>
    <cellStyle name="Note 4 4 5 6" xfId="57680" xr:uid="{00000000-0005-0000-0000-0000F2860000}"/>
    <cellStyle name="Note 4 4 6" xfId="9965" xr:uid="{00000000-0005-0000-0000-0000F3860000}"/>
    <cellStyle name="Note 4 4 6 2" xfId="30511" xr:uid="{00000000-0005-0000-0000-0000F4860000}"/>
    <cellStyle name="Note 4 4 6 3" xfId="30510" xr:uid="{00000000-0005-0000-0000-0000F5860000}"/>
    <cellStyle name="Note 4 4 6 4" xfId="49471" xr:uid="{00000000-0005-0000-0000-0000F6860000}"/>
    <cellStyle name="Note 4 4 7" xfId="30452" xr:uid="{00000000-0005-0000-0000-0000F7860000}"/>
    <cellStyle name="Note 4 4 8" xfId="17164" xr:uid="{00000000-0005-0000-0000-0000F8860000}"/>
    <cellStyle name="Note 4 5" xfId="2764" xr:uid="{00000000-0005-0000-0000-0000F9860000}"/>
    <cellStyle name="Note 4 5 2" xfId="2765" xr:uid="{00000000-0005-0000-0000-0000FA860000}"/>
    <cellStyle name="Note 4 5 2 2" xfId="3853" xr:uid="{00000000-0005-0000-0000-0000FB860000}"/>
    <cellStyle name="Note 4 5 2 2 2" xfId="6475" xr:uid="{00000000-0005-0000-0000-0000FC860000}"/>
    <cellStyle name="Note 4 5 2 2 2 2" xfId="13453" xr:uid="{00000000-0005-0000-0000-0000FD860000}"/>
    <cellStyle name="Note 4 5 2 2 2 2 2" xfId="30517" xr:uid="{00000000-0005-0000-0000-0000FE860000}"/>
    <cellStyle name="Note 4 5 2 2 2 2 3" xfId="30516" xr:uid="{00000000-0005-0000-0000-0000FF860000}"/>
    <cellStyle name="Note 4 5 2 2 2 2 4" xfId="52958" xr:uid="{00000000-0005-0000-0000-000000870000}"/>
    <cellStyle name="Note 4 5 2 2 2 3" xfId="30518" xr:uid="{00000000-0005-0000-0000-000001870000}"/>
    <cellStyle name="Note 4 5 2 2 2 4" xfId="30515" xr:uid="{00000000-0005-0000-0000-000002870000}"/>
    <cellStyle name="Note 4 5 2 2 2 5" xfId="45990" xr:uid="{00000000-0005-0000-0000-000003870000}"/>
    <cellStyle name="Note 4 5 2 2 2 6" xfId="58554" xr:uid="{00000000-0005-0000-0000-000004870000}"/>
    <cellStyle name="Note 4 5 2 2 3" xfId="8220" xr:uid="{00000000-0005-0000-0000-000005870000}"/>
    <cellStyle name="Note 4 5 2 2 3 2" xfId="15195" xr:uid="{00000000-0005-0000-0000-000006870000}"/>
    <cellStyle name="Note 4 5 2 2 3 2 2" xfId="30521" xr:uid="{00000000-0005-0000-0000-000007870000}"/>
    <cellStyle name="Note 4 5 2 2 3 2 3" xfId="30520" xr:uid="{00000000-0005-0000-0000-000008870000}"/>
    <cellStyle name="Note 4 5 2 2 3 2 4" xfId="54700" xr:uid="{00000000-0005-0000-0000-000009870000}"/>
    <cellStyle name="Note 4 5 2 2 3 3" xfId="30522" xr:uid="{00000000-0005-0000-0000-00000A870000}"/>
    <cellStyle name="Note 4 5 2 2 3 4" xfId="30519" xr:uid="{00000000-0005-0000-0000-00000B870000}"/>
    <cellStyle name="Note 4 5 2 2 3 5" xfId="47732" xr:uid="{00000000-0005-0000-0000-00000C870000}"/>
    <cellStyle name="Note 4 5 2 2 3 6" xfId="60296" xr:uid="{00000000-0005-0000-0000-00000D870000}"/>
    <cellStyle name="Note 4 5 2 2 4" xfId="10840" xr:uid="{00000000-0005-0000-0000-00000E870000}"/>
    <cellStyle name="Note 4 5 2 2 4 2" xfId="30524" xr:uid="{00000000-0005-0000-0000-00000F870000}"/>
    <cellStyle name="Note 4 5 2 2 4 3" xfId="30523" xr:uid="{00000000-0005-0000-0000-000010870000}"/>
    <cellStyle name="Note 4 5 2 2 4 4" xfId="50345" xr:uid="{00000000-0005-0000-0000-000011870000}"/>
    <cellStyle name="Note 4 5 2 2 5" xfId="30514" xr:uid="{00000000-0005-0000-0000-000012870000}"/>
    <cellStyle name="Note 4 5 2 2 6" xfId="18887" xr:uid="{00000000-0005-0000-0000-000013870000}"/>
    <cellStyle name="Note 4 5 2 3" xfId="4730" xr:uid="{00000000-0005-0000-0000-000014870000}"/>
    <cellStyle name="Note 4 5 2 3 2" xfId="7346" xr:uid="{00000000-0005-0000-0000-000015870000}"/>
    <cellStyle name="Note 4 5 2 3 2 2" xfId="14324" xr:uid="{00000000-0005-0000-0000-000016870000}"/>
    <cellStyle name="Note 4 5 2 3 2 2 2" xfId="30528" xr:uid="{00000000-0005-0000-0000-000017870000}"/>
    <cellStyle name="Note 4 5 2 3 2 2 3" xfId="30527" xr:uid="{00000000-0005-0000-0000-000018870000}"/>
    <cellStyle name="Note 4 5 2 3 2 2 4" xfId="53829" xr:uid="{00000000-0005-0000-0000-000019870000}"/>
    <cellStyle name="Note 4 5 2 3 2 3" xfId="30529" xr:uid="{00000000-0005-0000-0000-00001A870000}"/>
    <cellStyle name="Note 4 5 2 3 2 4" xfId="30526" xr:uid="{00000000-0005-0000-0000-00001B870000}"/>
    <cellStyle name="Note 4 5 2 3 2 5" xfId="46861" xr:uid="{00000000-0005-0000-0000-00001C870000}"/>
    <cellStyle name="Note 4 5 2 3 2 6" xfId="59425" xr:uid="{00000000-0005-0000-0000-00001D870000}"/>
    <cellStyle name="Note 4 5 2 3 3" xfId="9097" xr:uid="{00000000-0005-0000-0000-00001E870000}"/>
    <cellStyle name="Note 4 5 2 3 3 2" xfId="16066" xr:uid="{00000000-0005-0000-0000-00001F870000}"/>
    <cellStyle name="Note 4 5 2 3 3 2 2" xfId="30532" xr:uid="{00000000-0005-0000-0000-000020870000}"/>
    <cellStyle name="Note 4 5 2 3 3 2 3" xfId="30531" xr:uid="{00000000-0005-0000-0000-000021870000}"/>
    <cellStyle name="Note 4 5 2 3 3 2 4" xfId="55571" xr:uid="{00000000-0005-0000-0000-000022870000}"/>
    <cellStyle name="Note 4 5 2 3 3 3" xfId="30533" xr:uid="{00000000-0005-0000-0000-000023870000}"/>
    <cellStyle name="Note 4 5 2 3 3 4" xfId="30530" xr:uid="{00000000-0005-0000-0000-000024870000}"/>
    <cellStyle name="Note 4 5 2 3 3 5" xfId="48603" xr:uid="{00000000-0005-0000-0000-000025870000}"/>
    <cellStyle name="Note 4 5 2 3 3 6" xfId="61167" xr:uid="{00000000-0005-0000-0000-000026870000}"/>
    <cellStyle name="Note 4 5 2 3 4" xfId="11711" xr:uid="{00000000-0005-0000-0000-000027870000}"/>
    <cellStyle name="Note 4 5 2 3 4 2" xfId="30535" xr:uid="{00000000-0005-0000-0000-000028870000}"/>
    <cellStyle name="Note 4 5 2 3 4 3" xfId="30534" xr:uid="{00000000-0005-0000-0000-000029870000}"/>
    <cellStyle name="Note 4 5 2 3 4 4" xfId="51216" xr:uid="{00000000-0005-0000-0000-00002A870000}"/>
    <cellStyle name="Note 4 5 2 3 5" xfId="30536" xr:uid="{00000000-0005-0000-0000-00002B870000}"/>
    <cellStyle name="Note 4 5 2 3 6" xfId="30525" xr:uid="{00000000-0005-0000-0000-00002C870000}"/>
    <cellStyle name="Note 4 5 2 3 7" xfId="44248" xr:uid="{00000000-0005-0000-0000-00002D870000}"/>
    <cellStyle name="Note 4 5 2 3 8" xfId="56812" xr:uid="{00000000-0005-0000-0000-00002E870000}"/>
    <cellStyle name="Note 4 5 2 4" xfId="5603" xr:uid="{00000000-0005-0000-0000-00002F870000}"/>
    <cellStyle name="Note 4 5 2 4 2" xfId="12582" xr:uid="{00000000-0005-0000-0000-000030870000}"/>
    <cellStyle name="Note 4 5 2 4 2 2" xfId="30539" xr:uid="{00000000-0005-0000-0000-000031870000}"/>
    <cellStyle name="Note 4 5 2 4 2 3" xfId="30538" xr:uid="{00000000-0005-0000-0000-000032870000}"/>
    <cellStyle name="Note 4 5 2 4 2 4" xfId="52087" xr:uid="{00000000-0005-0000-0000-000033870000}"/>
    <cellStyle name="Note 4 5 2 4 3" xfId="30540" xr:uid="{00000000-0005-0000-0000-000034870000}"/>
    <cellStyle name="Note 4 5 2 4 4" xfId="30537" xr:uid="{00000000-0005-0000-0000-000035870000}"/>
    <cellStyle name="Note 4 5 2 4 5" xfId="45119" xr:uid="{00000000-0005-0000-0000-000036870000}"/>
    <cellStyle name="Note 4 5 2 4 6" xfId="57683" xr:uid="{00000000-0005-0000-0000-000037870000}"/>
    <cellStyle name="Note 4 5 2 5" xfId="9968" xr:uid="{00000000-0005-0000-0000-000038870000}"/>
    <cellStyle name="Note 4 5 2 5 2" xfId="30542" xr:uid="{00000000-0005-0000-0000-000039870000}"/>
    <cellStyle name="Note 4 5 2 5 3" xfId="30541" xr:uid="{00000000-0005-0000-0000-00003A870000}"/>
    <cellStyle name="Note 4 5 2 5 4" xfId="49474" xr:uid="{00000000-0005-0000-0000-00003B870000}"/>
    <cellStyle name="Note 4 5 2 6" xfId="30513" xr:uid="{00000000-0005-0000-0000-00003C870000}"/>
    <cellStyle name="Note 4 5 2 7" xfId="17171" xr:uid="{00000000-0005-0000-0000-00003D870000}"/>
    <cellStyle name="Note 4 5 3" xfId="3852" xr:uid="{00000000-0005-0000-0000-00003E870000}"/>
    <cellStyle name="Note 4 5 3 2" xfId="6474" xr:uid="{00000000-0005-0000-0000-00003F870000}"/>
    <cellStyle name="Note 4 5 3 2 2" xfId="13452" xr:uid="{00000000-0005-0000-0000-000040870000}"/>
    <cellStyle name="Note 4 5 3 2 2 2" xfId="30546" xr:uid="{00000000-0005-0000-0000-000041870000}"/>
    <cellStyle name="Note 4 5 3 2 2 3" xfId="30545" xr:uid="{00000000-0005-0000-0000-000042870000}"/>
    <cellStyle name="Note 4 5 3 2 2 4" xfId="52957" xr:uid="{00000000-0005-0000-0000-000043870000}"/>
    <cellStyle name="Note 4 5 3 2 3" xfId="30547" xr:uid="{00000000-0005-0000-0000-000044870000}"/>
    <cellStyle name="Note 4 5 3 2 4" xfId="30544" xr:uid="{00000000-0005-0000-0000-000045870000}"/>
    <cellStyle name="Note 4 5 3 2 5" xfId="45989" xr:uid="{00000000-0005-0000-0000-000046870000}"/>
    <cellStyle name="Note 4 5 3 2 6" xfId="58553" xr:uid="{00000000-0005-0000-0000-000047870000}"/>
    <cellStyle name="Note 4 5 3 3" xfId="8219" xr:uid="{00000000-0005-0000-0000-000048870000}"/>
    <cellStyle name="Note 4 5 3 3 2" xfId="15194" xr:uid="{00000000-0005-0000-0000-000049870000}"/>
    <cellStyle name="Note 4 5 3 3 2 2" xfId="30550" xr:uid="{00000000-0005-0000-0000-00004A870000}"/>
    <cellStyle name="Note 4 5 3 3 2 3" xfId="30549" xr:uid="{00000000-0005-0000-0000-00004B870000}"/>
    <cellStyle name="Note 4 5 3 3 2 4" xfId="54699" xr:uid="{00000000-0005-0000-0000-00004C870000}"/>
    <cellStyle name="Note 4 5 3 3 3" xfId="30551" xr:uid="{00000000-0005-0000-0000-00004D870000}"/>
    <cellStyle name="Note 4 5 3 3 4" xfId="30548" xr:uid="{00000000-0005-0000-0000-00004E870000}"/>
    <cellStyle name="Note 4 5 3 3 5" xfId="47731" xr:uid="{00000000-0005-0000-0000-00004F870000}"/>
    <cellStyle name="Note 4 5 3 3 6" xfId="60295" xr:uid="{00000000-0005-0000-0000-000050870000}"/>
    <cellStyle name="Note 4 5 3 4" xfId="10839" xr:uid="{00000000-0005-0000-0000-000051870000}"/>
    <cellStyle name="Note 4 5 3 4 2" xfId="30553" xr:uid="{00000000-0005-0000-0000-000052870000}"/>
    <cellStyle name="Note 4 5 3 4 3" xfId="30552" xr:uid="{00000000-0005-0000-0000-000053870000}"/>
    <cellStyle name="Note 4 5 3 4 4" xfId="50344" xr:uid="{00000000-0005-0000-0000-000054870000}"/>
    <cellStyle name="Note 4 5 3 5" xfId="30543" xr:uid="{00000000-0005-0000-0000-000055870000}"/>
    <cellStyle name="Note 4 5 3 6" xfId="18886" xr:uid="{00000000-0005-0000-0000-000056870000}"/>
    <cellStyle name="Note 4 5 4" xfId="4729" xr:uid="{00000000-0005-0000-0000-000057870000}"/>
    <cellStyle name="Note 4 5 4 2" xfId="7345" xr:uid="{00000000-0005-0000-0000-000058870000}"/>
    <cellStyle name="Note 4 5 4 2 2" xfId="14323" xr:uid="{00000000-0005-0000-0000-000059870000}"/>
    <cellStyle name="Note 4 5 4 2 2 2" xfId="30557" xr:uid="{00000000-0005-0000-0000-00005A870000}"/>
    <cellStyle name="Note 4 5 4 2 2 3" xfId="30556" xr:uid="{00000000-0005-0000-0000-00005B870000}"/>
    <cellStyle name="Note 4 5 4 2 2 4" xfId="53828" xr:uid="{00000000-0005-0000-0000-00005C870000}"/>
    <cellStyle name="Note 4 5 4 2 3" xfId="30558" xr:uid="{00000000-0005-0000-0000-00005D870000}"/>
    <cellStyle name="Note 4 5 4 2 4" xfId="30555" xr:uid="{00000000-0005-0000-0000-00005E870000}"/>
    <cellStyle name="Note 4 5 4 2 5" xfId="46860" xr:uid="{00000000-0005-0000-0000-00005F870000}"/>
    <cellStyle name="Note 4 5 4 2 6" xfId="59424" xr:uid="{00000000-0005-0000-0000-000060870000}"/>
    <cellStyle name="Note 4 5 4 3" xfId="9096" xr:uid="{00000000-0005-0000-0000-000061870000}"/>
    <cellStyle name="Note 4 5 4 3 2" xfId="16065" xr:uid="{00000000-0005-0000-0000-000062870000}"/>
    <cellStyle name="Note 4 5 4 3 2 2" xfId="30561" xr:uid="{00000000-0005-0000-0000-000063870000}"/>
    <cellStyle name="Note 4 5 4 3 2 3" xfId="30560" xr:uid="{00000000-0005-0000-0000-000064870000}"/>
    <cellStyle name="Note 4 5 4 3 2 4" xfId="55570" xr:uid="{00000000-0005-0000-0000-000065870000}"/>
    <cellStyle name="Note 4 5 4 3 3" xfId="30562" xr:uid="{00000000-0005-0000-0000-000066870000}"/>
    <cellStyle name="Note 4 5 4 3 4" xfId="30559" xr:uid="{00000000-0005-0000-0000-000067870000}"/>
    <cellStyle name="Note 4 5 4 3 5" xfId="48602" xr:uid="{00000000-0005-0000-0000-000068870000}"/>
    <cellStyle name="Note 4 5 4 3 6" xfId="61166" xr:uid="{00000000-0005-0000-0000-000069870000}"/>
    <cellStyle name="Note 4 5 4 4" xfId="11710" xr:uid="{00000000-0005-0000-0000-00006A870000}"/>
    <cellStyle name="Note 4 5 4 4 2" xfId="30564" xr:uid="{00000000-0005-0000-0000-00006B870000}"/>
    <cellStyle name="Note 4 5 4 4 3" xfId="30563" xr:uid="{00000000-0005-0000-0000-00006C870000}"/>
    <cellStyle name="Note 4 5 4 4 4" xfId="51215" xr:uid="{00000000-0005-0000-0000-00006D870000}"/>
    <cellStyle name="Note 4 5 4 5" xfId="30565" xr:uid="{00000000-0005-0000-0000-00006E870000}"/>
    <cellStyle name="Note 4 5 4 6" xfId="30554" xr:uid="{00000000-0005-0000-0000-00006F870000}"/>
    <cellStyle name="Note 4 5 4 7" xfId="44247" xr:uid="{00000000-0005-0000-0000-000070870000}"/>
    <cellStyle name="Note 4 5 4 8" xfId="56811" xr:uid="{00000000-0005-0000-0000-000071870000}"/>
    <cellStyle name="Note 4 5 5" xfId="5602" xr:uid="{00000000-0005-0000-0000-000072870000}"/>
    <cellStyle name="Note 4 5 5 2" xfId="12581" xr:uid="{00000000-0005-0000-0000-000073870000}"/>
    <cellStyle name="Note 4 5 5 2 2" xfId="30568" xr:uid="{00000000-0005-0000-0000-000074870000}"/>
    <cellStyle name="Note 4 5 5 2 3" xfId="30567" xr:uid="{00000000-0005-0000-0000-000075870000}"/>
    <cellStyle name="Note 4 5 5 2 4" xfId="52086" xr:uid="{00000000-0005-0000-0000-000076870000}"/>
    <cellStyle name="Note 4 5 5 3" xfId="30569" xr:uid="{00000000-0005-0000-0000-000077870000}"/>
    <cellStyle name="Note 4 5 5 4" xfId="30566" xr:uid="{00000000-0005-0000-0000-000078870000}"/>
    <cellStyle name="Note 4 5 5 5" xfId="45118" xr:uid="{00000000-0005-0000-0000-000079870000}"/>
    <cellStyle name="Note 4 5 5 6" xfId="57682" xr:uid="{00000000-0005-0000-0000-00007A870000}"/>
    <cellStyle name="Note 4 5 6" xfId="9967" xr:uid="{00000000-0005-0000-0000-00007B870000}"/>
    <cellStyle name="Note 4 5 6 2" xfId="30571" xr:uid="{00000000-0005-0000-0000-00007C870000}"/>
    <cellStyle name="Note 4 5 6 3" xfId="30570" xr:uid="{00000000-0005-0000-0000-00007D870000}"/>
    <cellStyle name="Note 4 5 6 4" xfId="49473" xr:uid="{00000000-0005-0000-0000-00007E870000}"/>
    <cellStyle name="Note 4 5 7" xfId="30512" xr:uid="{00000000-0005-0000-0000-00007F870000}"/>
    <cellStyle name="Note 4 5 8" xfId="17168" xr:uid="{00000000-0005-0000-0000-000080870000}"/>
    <cellStyle name="Note 4 6" xfId="2766" xr:uid="{00000000-0005-0000-0000-000081870000}"/>
    <cellStyle name="Note 4 6 2" xfId="2767" xr:uid="{00000000-0005-0000-0000-000082870000}"/>
    <cellStyle name="Note 4 6 2 2" xfId="3855" xr:uid="{00000000-0005-0000-0000-000083870000}"/>
    <cellStyle name="Note 4 6 2 2 2" xfId="6477" xr:uid="{00000000-0005-0000-0000-000084870000}"/>
    <cellStyle name="Note 4 6 2 2 2 2" xfId="13455" xr:uid="{00000000-0005-0000-0000-000085870000}"/>
    <cellStyle name="Note 4 6 2 2 2 2 2" xfId="30577" xr:uid="{00000000-0005-0000-0000-000086870000}"/>
    <cellStyle name="Note 4 6 2 2 2 2 3" xfId="30576" xr:uid="{00000000-0005-0000-0000-000087870000}"/>
    <cellStyle name="Note 4 6 2 2 2 2 4" xfId="52960" xr:uid="{00000000-0005-0000-0000-000088870000}"/>
    <cellStyle name="Note 4 6 2 2 2 3" xfId="30578" xr:uid="{00000000-0005-0000-0000-000089870000}"/>
    <cellStyle name="Note 4 6 2 2 2 4" xfId="30575" xr:uid="{00000000-0005-0000-0000-00008A870000}"/>
    <cellStyle name="Note 4 6 2 2 2 5" xfId="45992" xr:uid="{00000000-0005-0000-0000-00008B870000}"/>
    <cellStyle name="Note 4 6 2 2 2 6" xfId="58556" xr:uid="{00000000-0005-0000-0000-00008C870000}"/>
    <cellStyle name="Note 4 6 2 2 3" xfId="8222" xr:uid="{00000000-0005-0000-0000-00008D870000}"/>
    <cellStyle name="Note 4 6 2 2 3 2" xfId="15197" xr:uid="{00000000-0005-0000-0000-00008E870000}"/>
    <cellStyle name="Note 4 6 2 2 3 2 2" xfId="30581" xr:uid="{00000000-0005-0000-0000-00008F870000}"/>
    <cellStyle name="Note 4 6 2 2 3 2 3" xfId="30580" xr:uid="{00000000-0005-0000-0000-000090870000}"/>
    <cellStyle name="Note 4 6 2 2 3 2 4" xfId="54702" xr:uid="{00000000-0005-0000-0000-000091870000}"/>
    <cellStyle name="Note 4 6 2 2 3 3" xfId="30582" xr:uid="{00000000-0005-0000-0000-000092870000}"/>
    <cellStyle name="Note 4 6 2 2 3 4" xfId="30579" xr:uid="{00000000-0005-0000-0000-000093870000}"/>
    <cellStyle name="Note 4 6 2 2 3 5" xfId="47734" xr:uid="{00000000-0005-0000-0000-000094870000}"/>
    <cellStyle name="Note 4 6 2 2 3 6" xfId="60298" xr:uid="{00000000-0005-0000-0000-000095870000}"/>
    <cellStyle name="Note 4 6 2 2 4" xfId="10842" xr:uid="{00000000-0005-0000-0000-000096870000}"/>
    <cellStyle name="Note 4 6 2 2 4 2" xfId="30584" xr:uid="{00000000-0005-0000-0000-000097870000}"/>
    <cellStyle name="Note 4 6 2 2 4 3" xfId="30583" xr:uid="{00000000-0005-0000-0000-000098870000}"/>
    <cellStyle name="Note 4 6 2 2 4 4" xfId="50347" xr:uid="{00000000-0005-0000-0000-000099870000}"/>
    <cellStyle name="Note 4 6 2 2 5" xfId="30574" xr:uid="{00000000-0005-0000-0000-00009A870000}"/>
    <cellStyle name="Note 4 6 2 2 6" xfId="18892" xr:uid="{00000000-0005-0000-0000-00009B870000}"/>
    <cellStyle name="Note 4 6 2 3" xfId="4732" xr:uid="{00000000-0005-0000-0000-00009C870000}"/>
    <cellStyle name="Note 4 6 2 3 2" xfId="7348" xr:uid="{00000000-0005-0000-0000-00009D870000}"/>
    <cellStyle name="Note 4 6 2 3 2 2" xfId="14326" xr:uid="{00000000-0005-0000-0000-00009E870000}"/>
    <cellStyle name="Note 4 6 2 3 2 2 2" xfId="30588" xr:uid="{00000000-0005-0000-0000-00009F870000}"/>
    <cellStyle name="Note 4 6 2 3 2 2 3" xfId="30587" xr:uid="{00000000-0005-0000-0000-0000A0870000}"/>
    <cellStyle name="Note 4 6 2 3 2 2 4" xfId="53831" xr:uid="{00000000-0005-0000-0000-0000A1870000}"/>
    <cellStyle name="Note 4 6 2 3 2 3" xfId="30589" xr:uid="{00000000-0005-0000-0000-0000A2870000}"/>
    <cellStyle name="Note 4 6 2 3 2 4" xfId="30586" xr:uid="{00000000-0005-0000-0000-0000A3870000}"/>
    <cellStyle name="Note 4 6 2 3 2 5" xfId="46863" xr:uid="{00000000-0005-0000-0000-0000A4870000}"/>
    <cellStyle name="Note 4 6 2 3 2 6" xfId="59427" xr:uid="{00000000-0005-0000-0000-0000A5870000}"/>
    <cellStyle name="Note 4 6 2 3 3" xfId="9099" xr:uid="{00000000-0005-0000-0000-0000A6870000}"/>
    <cellStyle name="Note 4 6 2 3 3 2" xfId="16068" xr:uid="{00000000-0005-0000-0000-0000A7870000}"/>
    <cellStyle name="Note 4 6 2 3 3 2 2" xfId="30592" xr:uid="{00000000-0005-0000-0000-0000A8870000}"/>
    <cellStyle name="Note 4 6 2 3 3 2 3" xfId="30591" xr:uid="{00000000-0005-0000-0000-0000A9870000}"/>
    <cellStyle name="Note 4 6 2 3 3 2 4" xfId="55573" xr:uid="{00000000-0005-0000-0000-0000AA870000}"/>
    <cellStyle name="Note 4 6 2 3 3 3" xfId="30593" xr:uid="{00000000-0005-0000-0000-0000AB870000}"/>
    <cellStyle name="Note 4 6 2 3 3 4" xfId="30590" xr:uid="{00000000-0005-0000-0000-0000AC870000}"/>
    <cellStyle name="Note 4 6 2 3 3 5" xfId="48605" xr:uid="{00000000-0005-0000-0000-0000AD870000}"/>
    <cellStyle name="Note 4 6 2 3 3 6" xfId="61169" xr:uid="{00000000-0005-0000-0000-0000AE870000}"/>
    <cellStyle name="Note 4 6 2 3 4" xfId="11713" xr:uid="{00000000-0005-0000-0000-0000AF870000}"/>
    <cellStyle name="Note 4 6 2 3 4 2" xfId="30595" xr:uid="{00000000-0005-0000-0000-0000B0870000}"/>
    <cellStyle name="Note 4 6 2 3 4 3" xfId="30594" xr:uid="{00000000-0005-0000-0000-0000B1870000}"/>
    <cellStyle name="Note 4 6 2 3 4 4" xfId="51218" xr:uid="{00000000-0005-0000-0000-0000B2870000}"/>
    <cellStyle name="Note 4 6 2 3 5" xfId="30596" xr:uid="{00000000-0005-0000-0000-0000B3870000}"/>
    <cellStyle name="Note 4 6 2 3 6" xfId="30585" xr:uid="{00000000-0005-0000-0000-0000B4870000}"/>
    <cellStyle name="Note 4 6 2 3 7" xfId="44250" xr:uid="{00000000-0005-0000-0000-0000B5870000}"/>
    <cellStyle name="Note 4 6 2 3 8" xfId="56814" xr:uid="{00000000-0005-0000-0000-0000B6870000}"/>
    <cellStyle name="Note 4 6 2 4" xfId="5605" xr:uid="{00000000-0005-0000-0000-0000B7870000}"/>
    <cellStyle name="Note 4 6 2 4 2" xfId="12584" xr:uid="{00000000-0005-0000-0000-0000B8870000}"/>
    <cellStyle name="Note 4 6 2 4 2 2" xfId="30599" xr:uid="{00000000-0005-0000-0000-0000B9870000}"/>
    <cellStyle name="Note 4 6 2 4 2 3" xfId="30598" xr:uid="{00000000-0005-0000-0000-0000BA870000}"/>
    <cellStyle name="Note 4 6 2 4 2 4" xfId="52089" xr:uid="{00000000-0005-0000-0000-0000BB870000}"/>
    <cellStyle name="Note 4 6 2 4 3" xfId="30600" xr:uid="{00000000-0005-0000-0000-0000BC870000}"/>
    <cellStyle name="Note 4 6 2 4 4" xfId="30597" xr:uid="{00000000-0005-0000-0000-0000BD870000}"/>
    <cellStyle name="Note 4 6 2 4 5" xfId="45121" xr:uid="{00000000-0005-0000-0000-0000BE870000}"/>
    <cellStyle name="Note 4 6 2 4 6" xfId="57685" xr:uid="{00000000-0005-0000-0000-0000BF870000}"/>
    <cellStyle name="Note 4 6 2 5" xfId="9970" xr:uid="{00000000-0005-0000-0000-0000C0870000}"/>
    <cellStyle name="Note 4 6 2 5 2" xfId="30602" xr:uid="{00000000-0005-0000-0000-0000C1870000}"/>
    <cellStyle name="Note 4 6 2 5 3" xfId="30601" xr:uid="{00000000-0005-0000-0000-0000C2870000}"/>
    <cellStyle name="Note 4 6 2 5 4" xfId="49476" xr:uid="{00000000-0005-0000-0000-0000C3870000}"/>
    <cellStyle name="Note 4 6 2 6" xfId="30573" xr:uid="{00000000-0005-0000-0000-0000C4870000}"/>
    <cellStyle name="Note 4 6 2 7" xfId="17175" xr:uid="{00000000-0005-0000-0000-0000C5870000}"/>
    <cellStyle name="Note 4 6 3" xfId="3854" xr:uid="{00000000-0005-0000-0000-0000C6870000}"/>
    <cellStyle name="Note 4 6 3 2" xfId="6476" xr:uid="{00000000-0005-0000-0000-0000C7870000}"/>
    <cellStyle name="Note 4 6 3 2 2" xfId="13454" xr:uid="{00000000-0005-0000-0000-0000C8870000}"/>
    <cellStyle name="Note 4 6 3 2 2 2" xfId="30606" xr:uid="{00000000-0005-0000-0000-0000C9870000}"/>
    <cellStyle name="Note 4 6 3 2 2 3" xfId="30605" xr:uid="{00000000-0005-0000-0000-0000CA870000}"/>
    <cellStyle name="Note 4 6 3 2 2 4" xfId="52959" xr:uid="{00000000-0005-0000-0000-0000CB870000}"/>
    <cellStyle name="Note 4 6 3 2 3" xfId="30607" xr:uid="{00000000-0005-0000-0000-0000CC870000}"/>
    <cellStyle name="Note 4 6 3 2 4" xfId="30604" xr:uid="{00000000-0005-0000-0000-0000CD870000}"/>
    <cellStyle name="Note 4 6 3 2 5" xfId="45991" xr:uid="{00000000-0005-0000-0000-0000CE870000}"/>
    <cellStyle name="Note 4 6 3 2 6" xfId="58555" xr:uid="{00000000-0005-0000-0000-0000CF870000}"/>
    <cellStyle name="Note 4 6 3 3" xfId="8221" xr:uid="{00000000-0005-0000-0000-0000D0870000}"/>
    <cellStyle name="Note 4 6 3 3 2" xfId="15196" xr:uid="{00000000-0005-0000-0000-0000D1870000}"/>
    <cellStyle name="Note 4 6 3 3 2 2" xfId="30610" xr:uid="{00000000-0005-0000-0000-0000D2870000}"/>
    <cellStyle name="Note 4 6 3 3 2 3" xfId="30609" xr:uid="{00000000-0005-0000-0000-0000D3870000}"/>
    <cellStyle name="Note 4 6 3 3 2 4" xfId="54701" xr:uid="{00000000-0005-0000-0000-0000D4870000}"/>
    <cellStyle name="Note 4 6 3 3 3" xfId="30611" xr:uid="{00000000-0005-0000-0000-0000D5870000}"/>
    <cellStyle name="Note 4 6 3 3 4" xfId="30608" xr:uid="{00000000-0005-0000-0000-0000D6870000}"/>
    <cellStyle name="Note 4 6 3 3 5" xfId="47733" xr:uid="{00000000-0005-0000-0000-0000D7870000}"/>
    <cellStyle name="Note 4 6 3 3 6" xfId="60297" xr:uid="{00000000-0005-0000-0000-0000D8870000}"/>
    <cellStyle name="Note 4 6 3 4" xfId="10841" xr:uid="{00000000-0005-0000-0000-0000D9870000}"/>
    <cellStyle name="Note 4 6 3 4 2" xfId="30613" xr:uid="{00000000-0005-0000-0000-0000DA870000}"/>
    <cellStyle name="Note 4 6 3 4 3" xfId="30612" xr:uid="{00000000-0005-0000-0000-0000DB870000}"/>
    <cellStyle name="Note 4 6 3 4 4" xfId="50346" xr:uid="{00000000-0005-0000-0000-0000DC870000}"/>
    <cellStyle name="Note 4 6 3 5" xfId="30603" xr:uid="{00000000-0005-0000-0000-0000DD870000}"/>
    <cellStyle name="Note 4 6 3 6" xfId="18890" xr:uid="{00000000-0005-0000-0000-0000DE870000}"/>
    <cellStyle name="Note 4 6 4" xfId="4731" xr:uid="{00000000-0005-0000-0000-0000DF870000}"/>
    <cellStyle name="Note 4 6 4 2" xfId="7347" xr:uid="{00000000-0005-0000-0000-0000E0870000}"/>
    <cellStyle name="Note 4 6 4 2 2" xfId="14325" xr:uid="{00000000-0005-0000-0000-0000E1870000}"/>
    <cellStyle name="Note 4 6 4 2 2 2" xfId="30617" xr:uid="{00000000-0005-0000-0000-0000E2870000}"/>
    <cellStyle name="Note 4 6 4 2 2 3" xfId="30616" xr:uid="{00000000-0005-0000-0000-0000E3870000}"/>
    <cellStyle name="Note 4 6 4 2 2 4" xfId="53830" xr:uid="{00000000-0005-0000-0000-0000E4870000}"/>
    <cellStyle name="Note 4 6 4 2 3" xfId="30618" xr:uid="{00000000-0005-0000-0000-0000E5870000}"/>
    <cellStyle name="Note 4 6 4 2 4" xfId="30615" xr:uid="{00000000-0005-0000-0000-0000E6870000}"/>
    <cellStyle name="Note 4 6 4 2 5" xfId="46862" xr:uid="{00000000-0005-0000-0000-0000E7870000}"/>
    <cellStyle name="Note 4 6 4 2 6" xfId="59426" xr:uid="{00000000-0005-0000-0000-0000E8870000}"/>
    <cellStyle name="Note 4 6 4 3" xfId="9098" xr:uid="{00000000-0005-0000-0000-0000E9870000}"/>
    <cellStyle name="Note 4 6 4 3 2" xfId="16067" xr:uid="{00000000-0005-0000-0000-0000EA870000}"/>
    <cellStyle name="Note 4 6 4 3 2 2" xfId="30621" xr:uid="{00000000-0005-0000-0000-0000EB870000}"/>
    <cellStyle name="Note 4 6 4 3 2 3" xfId="30620" xr:uid="{00000000-0005-0000-0000-0000EC870000}"/>
    <cellStyle name="Note 4 6 4 3 2 4" xfId="55572" xr:uid="{00000000-0005-0000-0000-0000ED870000}"/>
    <cellStyle name="Note 4 6 4 3 3" xfId="30622" xr:uid="{00000000-0005-0000-0000-0000EE870000}"/>
    <cellStyle name="Note 4 6 4 3 4" xfId="30619" xr:uid="{00000000-0005-0000-0000-0000EF870000}"/>
    <cellStyle name="Note 4 6 4 3 5" xfId="48604" xr:uid="{00000000-0005-0000-0000-0000F0870000}"/>
    <cellStyle name="Note 4 6 4 3 6" xfId="61168" xr:uid="{00000000-0005-0000-0000-0000F1870000}"/>
    <cellStyle name="Note 4 6 4 4" xfId="11712" xr:uid="{00000000-0005-0000-0000-0000F2870000}"/>
    <cellStyle name="Note 4 6 4 4 2" xfId="30624" xr:uid="{00000000-0005-0000-0000-0000F3870000}"/>
    <cellStyle name="Note 4 6 4 4 3" xfId="30623" xr:uid="{00000000-0005-0000-0000-0000F4870000}"/>
    <cellStyle name="Note 4 6 4 4 4" xfId="51217" xr:uid="{00000000-0005-0000-0000-0000F5870000}"/>
    <cellStyle name="Note 4 6 4 5" xfId="30625" xr:uid="{00000000-0005-0000-0000-0000F6870000}"/>
    <cellStyle name="Note 4 6 4 6" xfId="30614" xr:uid="{00000000-0005-0000-0000-0000F7870000}"/>
    <cellStyle name="Note 4 6 4 7" xfId="44249" xr:uid="{00000000-0005-0000-0000-0000F8870000}"/>
    <cellStyle name="Note 4 6 4 8" xfId="56813" xr:uid="{00000000-0005-0000-0000-0000F9870000}"/>
    <cellStyle name="Note 4 6 5" xfId="5604" xr:uid="{00000000-0005-0000-0000-0000FA870000}"/>
    <cellStyle name="Note 4 6 5 2" xfId="12583" xr:uid="{00000000-0005-0000-0000-0000FB870000}"/>
    <cellStyle name="Note 4 6 5 2 2" xfId="30628" xr:uid="{00000000-0005-0000-0000-0000FC870000}"/>
    <cellStyle name="Note 4 6 5 2 3" xfId="30627" xr:uid="{00000000-0005-0000-0000-0000FD870000}"/>
    <cellStyle name="Note 4 6 5 2 4" xfId="52088" xr:uid="{00000000-0005-0000-0000-0000FE870000}"/>
    <cellStyle name="Note 4 6 5 3" xfId="30629" xr:uid="{00000000-0005-0000-0000-0000FF870000}"/>
    <cellStyle name="Note 4 6 5 4" xfId="30626" xr:uid="{00000000-0005-0000-0000-000000880000}"/>
    <cellStyle name="Note 4 6 5 5" xfId="45120" xr:uid="{00000000-0005-0000-0000-000001880000}"/>
    <cellStyle name="Note 4 6 5 6" xfId="57684" xr:uid="{00000000-0005-0000-0000-000002880000}"/>
    <cellStyle name="Note 4 6 6" xfId="9969" xr:uid="{00000000-0005-0000-0000-000003880000}"/>
    <cellStyle name="Note 4 6 6 2" xfId="30631" xr:uid="{00000000-0005-0000-0000-000004880000}"/>
    <cellStyle name="Note 4 6 6 3" xfId="30630" xr:uid="{00000000-0005-0000-0000-000005880000}"/>
    <cellStyle name="Note 4 6 6 4" xfId="49475" xr:uid="{00000000-0005-0000-0000-000006880000}"/>
    <cellStyle name="Note 4 6 7" xfId="30572" xr:uid="{00000000-0005-0000-0000-000007880000}"/>
    <cellStyle name="Note 4 6 8" xfId="17172" xr:uid="{00000000-0005-0000-0000-000008880000}"/>
    <cellStyle name="Note 4 7" xfId="2768" xr:uid="{00000000-0005-0000-0000-000009880000}"/>
    <cellStyle name="Note 4 7 2" xfId="3856" xr:uid="{00000000-0005-0000-0000-00000A880000}"/>
    <cellStyle name="Note 4 7 2 2" xfId="6478" xr:uid="{00000000-0005-0000-0000-00000B880000}"/>
    <cellStyle name="Note 4 7 2 2 2" xfId="13456" xr:uid="{00000000-0005-0000-0000-00000C880000}"/>
    <cellStyle name="Note 4 7 2 2 2 2" xfId="30636" xr:uid="{00000000-0005-0000-0000-00000D880000}"/>
    <cellStyle name="Note 4 7 2 2 2 3" xfId="30635" xr:uid="{00000000-0005-0000-0000-00000E880000}"/>
    <cellStyle name="Note 4 7 2 2 2 4" xfId="52961" xr:uid="{00000000-0005-0000-0000-00000F880000}"/>
    <cellStyle name="Note 4 7 2 2 3" xfId="30637" xr:uid="{00000000-0005-0000-0000-000010880000}"/>
    <cellStyle name="Note 4 7 2 2 4" xfId="30634" xr:uid="{00000000-0005-0000-0000-000011880000}"/>
    <cellStyle name="Note 4 7 2 2 5" xfId="45993" xr:uid="{00000000-0005-0000-0000-000012880000}"/>
    <cellStyle name="Note 4 7 2 2 6" xfId="58557" xr:uid="{00000000-0005-0000-0000-000013880000}"/>
    <cellStyle name="Note 4 7 2 3" xfId="8223" xr:uid="{00000000-0005-0000-0000-000014880000}"/>
    <cellStyle name="Note 4 7 2 3 2" xfId="15198" xr:uid="{00000000-0005-0000-0000-000015880000}"/>
    <cellStyle name="Note 4 7 2 3 2 2" xfId="30640" xr:uid="{00000000-0005-0000-0000-000016880000}"/>
    <cellStyle name="Note 4 7 2 3 2 3" xfId="30639" xr:uid="{00000000-0005-0000-0000-000017880000}"/>
    <cellStyle name="Note 4 7 2 3 2 4" xfId="54703" xr:uid="{00000000-0005-0000-0000-000018880000}"/>
    <cellStyle name="Note 4 7 2 3 3" xfId="30641" xr:uid="{00000000-0005-0000-0000-000019880000}"/>
    <cellStyle name="Note 4 7 2 3 4" xfId="30638" xr:uid="{00000000-0005-0000-0000-00001A880000}"/>
    <cellStyle name="Note 4 7 2 3 5" xfId="47735" xr:uid="{00000000-0005-0000-0000-00001B880000}"/>
    <cellStyle name="Note 4 7 2 3 6" xfId="60299" xr:uid="{00000000-0005-0000-0000-00001C880000}"/>
    <cellStyle name="Note 4 7 2 4" xfId="10843" xr:uid="{00000000-0005-0000-0000-00001D880000}"/>
    <cellStyle name="Note 4 7 2 4 2" xfId="30643" xr:uid="{00000000-0005-0000-0000-00001E880000}"/>
    <cellStyle name="Note 4 7 2 4 3" xfId="30642" xr:uid="{00000000-0005-0000-0000-00001F880000}"/>
    <cellStyle name="Note 4 7 2 4 4" xfId="50348" xr:uid="{00000000-0005-0000-0000-000020880000}"/>
    <cellStyle name="Note 4 7 2 5" xfId="30633" xr:uid="{00000000-0005-0000-0000-000021880000}"/>
    <cellStyle name="Note 4 7 2 6" xfId="18893" xr:uid="{00000000-0005-0000-0000-000022880000}"/>
    <cellStyle name="Note 4 7 3" xfId="4733" xr:uid="{00000000-0005-0000-0000-000023880000}"/>
    <cellStyle name="Note 4 7 3 2" xfId="7349" xr:uid="{00000000-0005-0000-0000-000024880000}"/>
    <cellStyle name="Note 4 7 3 2 2" xfId="14327" xr:uid="{00000000-0005-0000-0000-000025880000}"/>
    <cellStyle name="Note 4 7 3 2 2 2" xfId="30647" xr:uid="{00000000-0005-0000-0000-000026880000}"/>
    <cellStyle name="Note 4 7 3 2 2 3" xfId="30646" xr:uid="{00000000-0005-0000-0000-000027880000}"/>
    <cellStyle name="Note 4 7 3 2 2 4" xfId="53832" xr:uid="{00000000-0005-0000-0000-000028880000}"/>
    <cellStyle name="Note 4 7 3 2 3" xfId="30648" xr:uid="{00000000-0005-0000-0000-000029880000}"/>
    <cellStyle name="Note 4 7 3 2 4" xfId="30645" xr:uid="{00000000-0005-0000-0000-00002A880000}"/>
    <cellStyle name="Note 4 7 3 2 5" xfId="46864" xr:uid="{00000000-0005-0000-0000-00002B880000}"/>
    <cellStyle name="Note 4 7 3 2 6" xfId="59428" xr:uid="{00000000-0005-0000-0000-00002C880000}"/>
    <cellStyle name="Note 4 7 3 3" xfId="9100" xr:uid="{00000000-0005-0000-0000-00002D880000}"/>
    <cellStyle name="Note 4 7 3 3 2" xfId="16069" xr:uid="{00000000-0005-0000-0000-00002E880000}"/>
    <cellStyle name="Note 4 7 3 3 2 2" xfId="30651" xr:uid="{00000000-0005-0000-0000-00002F880000}"/>
    <cellStyle name="Note 4 7 3 3 2 3" xfId="30650" xr:uid="{00000000-0005-0000-0000-000030880000}"/>
    <cellStyle name="Note 4 7 3 3 2 4" xfId="55574" xr:uid="{00000000-0005-0000-0000-000031880000}"/>
    <cellStyle name="Note 4 7 3 3 3" xfId="30652" xr:uid="{00000000-0005-0000-0000-000032880000}"/>
    <cellStyle name="Note 4 7 3 3 4" xfId="30649" xr:uid="{00000000-0005-0000-0000-000033880000}"/>
    <cellStyle name="Note 4 7 3 3 5" xfId="48606" xr:uid="{00000000-0005-0000-0000-000034880000}"/>
    <cellStyle name="Note 4 7 3 3 6" xfId="61170" xr:uid="{00000000-0005-0000-0000-000035880000}"/>
    <cellStyle name="Note 4 7 3 4" xfId="11714" xr:uid="{00000000-0005-0000-0000-000036880000}"/>
    <cellStyle name="Note 4 7 3 4 2" xfId="30654" xr:uid="{00000000-0005-0000-0000-000037880000}"/>
    <cellStyle name="Note 4 7 3 4 3" xfId="30653" xr:uid="{00000000-0005-0000-0000-000038880000}"/>
    <cellStyle name="Note 4 7 3 4 4" xfId="51219" xr:uid="{00000000-0005-0000-0000-000039880000}"/>
    <cellStyle name="Note 4 7 3 5" xfId="30655" xr:uid="{00000000-0005-0000-0000-00003A880000}"/>
    <cellStyle name="Note 4 7 3 6" xfId="30644" xr:uid="{00000000-0005-0000-0000-00003B880000}"/>
    <cellStyle name="Note 4 7 3 7" xfId="44251" xr:uid="{00000000-0005-0000-0000-00003C880000}"/>
    <cellStyle name="Note 4 7 3 8" xfId="56815" xr:uid="{00000000-0005-0000-0000-00003D880000}"/>
    <cellStyle name="Note 4 7 4" xfId="5606" xr:uid="{00000000-0005-0000-0000-00003E880000}"/>
    <cellStyle name="Note 4 7 4 2" xfId="12585" xr:uid="{00000000-0005-0000-0000-00003F880000}"/>
    <cellStyle name="Note 4 7 4 2 2" xfId="30658" xr:uid="{00000000-0005-0000-0000-000040880000}"/>
    <cellStyle name="Note 4 7 4 2 3" xfId="30657" xr:uid="{00000000-0005-0000-0000-000041880000}"/>
    <cellStyle name="Note 4 7 4 2 4" xfId="52090" xr:uid="{00000000-0005-0000-0000-000042880000}"/>
    <cellStyle name="Note 4 7 4 3" xfId="30659" xr:uid="{00000000-0005-0000-0000-000043880000}"/>
    <cellStyle name="Note 4 7 4 4" xfId="30656" xr:uid="{00000000-0005-0000-0000-000044880000}"/>
    <cellStyle name="Note 4 7 4 5" xfId="45122" xr:uid="{00000000-0005-0000-0000-000045880000}"/>
    <cellStyle name="Note 4 7 4 6" xfId="57686" xr:uid="{00000000-0005-0000-0000-000046880000}"/>
    <cellStyle name="Note 4 7 5" xfId="9971" xr:uid="{00000000-0005-0000-0000-000047880000}"/>
    <cellStyle name="Note 4 7 5 2" xfId="30661" xr:uid="{00000000-0005-0000-0000-000048880000}"/>
    <cellStyle name="Note 4 7 5 3" xfId="30660" xr:uid="{00000000-0005-0000-0000-000049880000}"/>
    <cellStyle name="Note 4 7 5 4" xfId="49477" xr:uid="{00000000-0005-0000-0000-00004A880000}"/>
    <cellStyle name="Note 4 7 6" xfId="30632" xr:uid="{00000000-0005-0000-0000-00004B880000}"/>
    <cellStyle name="Note 4 7 7" xfId="17177" xr:uid="{00000000-0005-0000-0000-00004C880000}"/>
    <cellStyle name="Note 4 8" xfId="2769" xr:uid="{00000000-0005-0000-0000-00004D880000}"/>
    <cellStyle name="Note 4 8 2" xfId="3857" xr:uid="{00000000-0005-0000-0000-00004E880000}"/>
    <cellStyle name="Note 4 8 2 2" xfId="6479" xr:uid="{00000000-0005-0000-0000-00004F880000}"/>
    <cellStyle name="Note 4 8 2 2 2" xfId="13457" xr:uid="{00000000-0005-0000-0000-000050880000}"/>
    <cellStyle name="Note 4 8 2 2 2 2" xfId="30666" xr:uid="{00000000-0005-0000-0000-000051880000}"/>
    <cellStyle name="Note 4 8 2 2 2 3" xfId="30665" xr:uid="{00000000-0005-0000-0000-000052880000}"/>
    <cellStyle name="Note 4 8 2 2 2 4" xfId="52962" xr:uid="{00000000-0005-0000-0000-000053880000}"/>
    <cellStyle name="Note 4 8 2 2 3" xfId="30667" xr:uid="{00000000-0005-0000-0000-000054880000}"/>
    <cellStyle name="Note 4 8 2 2 4" xfId="30664" xr:uid="{00000000-0005-0000-0000-000055880000}"/>
    <cellStyle name="Note 4 8 2 2 5" xfId="45994" xr:uid="{00000000-0005-0000-0000-000056880000}"/>
    <cellStyle name="Note 4 8 2 2 6" xfId="58558" xr:uid="{00000000-0005-0000-0000-000057880000}"/>
    <cellStyle name="Note 4 8 2 3" xfId="8224" xr:uid="{00000000-0005-0000-0000-000058880000}"/>
    <cellStyle name="Note 4 8 2 3 2" xfId="15199" xr:uid="{00000000-0005-0000-0000-000059880000}"/>
    <cellStyle name="Note 4 8 2 3 2 2" xfId="30670" xr:uid="{00000000-0005-0000-0000-00005A880000}"/>
    <cellStyle name="Note 4 8 2 3 2 3" xfId="30669" xr:uid="{00000000-0005-0000-0000-00005B880000}"/>
    <cellStyle name="Note 4 8 2 3 2 4" xfId="54704" xr:uid="{00000000-0005-0000-0000-00005C880000}"/>
    <cellStyle name="Note 4 8 2 3 3" xfId="30671" xr:uid="{00000000-0005-0000-0000-00005D880000}"/>
    <cellStyle name="Note 4 8 2 3 4" xfId="30668" xr:uid="{00000000-0005-0000-0000-00005E880000}"/>
    <cellStyle name="Note 4 8 2 3 5" xfId="47736" xr:uid="{00000000-0005-0000-0000-00005F880000}"/>
    <cellStyle name="Note 4 8 2 3 6" xfId="60300" xr:uid="{00000000-0005-0000-0000-000060880000}"/>
    <cellStyle name="Note 4 8 2 4" xfId="10844" xr:uid="{00000000-0005-0000-0000-000061880000}"/>
    <cellStyle name="Note 4 8 2 4 2" xfId="30673" xr:uid="{00000000-0005-0000-0000-000062880000}"/>
    <cellStyle name="Note 4 8 2 4 3" xfId="30672" xr:uid="{00000000-0005-0000-0000-000063880000}"/>
    <cellStyle name="Note 4 8 2 4 4" xfId="50349" xr:uid="{00000000-0005-0000-0000-000064880000}"/>
    <cellStyle name="Note 4 8 2 5" xfId="30663" xr:uid="{00000000-0005-0000-0000-000065880000}"/>
    <cellStyle name="Note 4 8 2 6" xfId="18894" xr:uid="{00000000-0005-0000-0000-000066880000}"/>
    <cellStyle name="Note 4 8 3" xfId="4734" xr:uid="{00000000-0005-0000-0000-000067880000}"/>
    <cellStyle name="Note 4 8 3 2" xfId="7350" xr:uid="{00000000-0005-0000-0000-000068880000}"/>
    <cellStyle name="Note 4 8 3 2 2" xfId="14328" xr:uid="{00000000-0005-0000-0000-000069880000}"/>
    <cellStyle name="Note 4 8 3 2 2 2" xfId="30677" xr:uid="{00000000-0005-0000-0000-00006A880000}"/>
    <cellStyle name="Note 4 8 3 2 2 3" xfId="30676" xr:uid="{00000000-0005-0000-0000-00006B880000}"/>
    <cellStyle name="Note 4 8 3 2 2 4" xfId="53833" xr:uid="{00000000-0005-0000-0000-00006C880000}"/>
    <cellStyle name="Note 4 8 3 2 3" xfId="30678" xr:uid="{00000000-0005-0000-0000-00006D880000}"/>
    <cellStyle name="Note 4 8 3 2 4" xfId="30675" xr:uid="{00000000-0005-0000-0000-00006E880000}"/>
    <cellStyle name="Note 4 8 3 2 5" xfId="46865" xr:uid="{00000000-0005-0000-0000-00006F880000}"/>
    <cellStyle name="Note 4 8 3 2 6" xfId="59429" xr:uid="{00000000-0005-0000-0000-000070880000}"/>
    <cellStyle name="Note 4 8 3 3" xfId="9101" xr:uid="{00000000-0005-0000-0000-000071880000}"/>
    <cellStyle name="Note 4 8 3 3 2" xfId="16070" xr:uid="{00000000-0005-0000-0000-000072880000}"/>
    <cellStyle name="Note 4 8 3 3 2 2" xfId="30681" xr:uid="{00000000-0005-0000-0000-000073880000}"/>
    <cellStyle name="Note 4 8 3 3 2 3" xfId="30680" xr:uid="{00000000-0005-0000-0000-000074880000}"/>
    <cellStyle name="Note 4 8 3 3 2 4" xfId="55575" xr:uid="{00000000-0005-0000-0000-000075880000}"/>
    <cellStyle name="Note 4 8 3 3 3" xfId="30682" xr:uid="{00000000-0005-0000-0000-000076880000}"/>
    <cellStyle name="Note 4 8 3 3 4" xfId="30679" xr:uid="{00000000-0005-0000-0000-000077880000}"/>
    <cellStyle name="Note 4 8 3 3 5" xfId="48607" xr:uid="{00000000-0005-0000-0000-000078880000}"/>
    <cellStyle name="Note 4 8 3 3 6" xfId="61171" xr:uid="{00000000-0005-0000-0000-000079880000}"/>
    <cellStyle name="Note 4 8 3 4" xfId="11715" xr:uid="{00000000-0005-0000-0000-00007A880000}"/>
    <cellStyle name="Note 4 8 3 4 2" xfId="30684" xr:uid="{00000000-0005-0000-0000-00007B880000}"/>
    <cellStyle name="Note 4 8 3 4 3" xfId="30683" xr:uid="{00000000-0005-0000-0000-00007C880000}"/>
    <cellStyle name="Note 4 8 3 4 4" xfId="51220" xr:uid="{00000000-0005-0000-0000-00007D880000}"/>
    <cellStyle name="Note 4 8 3 5" xfId="30685" xr:uid="{00000000-0005-0000-0000-00007E880000}"/>
    <cellStyle name="Note 4 8 3 6" xfId="30674" xr:uid="{00000000-0005-0000-0000-00007F880000}"/>
    <cellStyle name="Note 4 8 3 7" xfId="44252" xr:uid="{00000000-0005-0000-0000-000080880000}"/>
    <cellStyle name="Note 4 8 3 8" xfId="56816" xr:uid="{00000000-0005-0000-0000-000081880000}"/>
    <cellStyle name="Note 4 8 4" xfId="5607" xr:uid="{00000000-0005-0000-0000-000082880000}"/>
    <cellStyle name="Note 4 8 4 2" xfId="12586" xr:uid="{00000000-0005-0000-0000-000083880000}"/>
    <cellStyle name="Note 4 8 4 2 2" xfId="30688" xr:uid="{00000000-0005-0000-0000-000084880000}"/>
    <cellStyle name="Note 4 8 4 2 3" xfId="30687" xr:uid="{00000000-0005-0000-0000-000085880000}"/>
    <cellStyle name="Note 4 8 4 2 4" xfId="52091" xr:uid="{00000000-0005-0000-0000-000086880000}"/>
    <cellStyle name="Note 4 8 4 3" xfId="30689" xr:uid="{00000000-0005-0000-0000-000087880000}"/>
    <cellStyle name="Note 4 8 4 4" xfId="30686" xr:uid="{00000000-0005-0000-0000-000088880000}"/>
    <cellStyle name="Note 4 8 4 5" xfId="45123" xr:uid="{00000000-0005-0000-0000-000089880000}"/>
    <cellStyle name="Note 4 8 4 6" xfId="57687" xr:uid="{00000000-0005-0000-0000-00008A880000}"/>
    <cellStyle name="Note 4 8 5" xfId="9972" xr:uid="{00000000-0005-0000-0000-00008B880000}"/>
    <cellStyle name="Note 4 8 5 2" xfId="30691" xr:uid="{00000000-0005-0000-0000-00008C880000}"/>
    <cellStyle name="Note 4 8 5 3" xfId="30690" xr:uid="{00000000-0005-0000-0000-00008D880000}"/>
    <cellStyle name="Note 4 8 5 4" xfId="49478" xr:uid="{00000000-0005-0000-0000-00008E880000}"/>
    <cellStyle name="Note 4 8 6" xfId="30662" xr:uid="{00000000-0005-0000-0000-00008F880000}"/>
    <cellStyle name="Note 4 8 7" xfId="17178" xr:uid="{00000000-0005-0000-0000-000090880000}"/>
    <cellStyle name="Note 4 9" xfId="2770" xr:uid="{00000000-0005-0000-0000-000091880000}"/>
    <cellStyle name="Note 4 9 2" xfId="3858" xr:uid="{00000000-0005-0000-0000-000092880000}"/>
    <cellStyle name="Note 4 9 2 2" xfId="6480" xr:uid="{00000000-0005-0000-0000-000093880000}"/>
    <cellStyle name="Note 4 9 2 2 2" xfId="13458" xr:uid="{00000000-0005-0000-0000-000094880000}"/>
    <cellStyle name="Note 4 9 2 2 2 2" xfId="30696" xr:uid="{00000000-0005-0000-0000-000095880000}"/>
    <cellStyle name="Note 4 9 2 2 2 3" xfId="30695" xr:uid="{00000000-0005-0000-0000-000096880000}"/>
    <cellStyle name="Note 4 9 2 2 2 4" xfId="52963" xr:uid="{00000000-0005-0000-0000-000097880000}"/>
    <cellStyle name="Note 4 9 2 2 3" xfId="30697" xr:uid="{00000000-0005-0000-0000-000098880000}"/>
    <cellStyle name="Note 4 9 2 2 4" xfId="30694" xr:uid="{00000000-0005-0000-0000-000099880000}"/>
    <cellStyle name="Note 4 9 2 2 5" xfId="45995" xr:uid="{00000000-0005-0000-0000-00009A880000}"/>
    <cellStyle name="Note 4 9 2 2 6" xfId="58559" xr:uid="{00000000-0005-0000-0000-00009B880000}"/>
    <cellStyle name="Note 4 9 2 3" xfId="8225" xr:uid="{00000000-0005-0000-0000-00009C880000}"/>
    <cellStyle name="Note 4 9 2 3 2" xfId="15200" xr:uid="{00000000-0005-0000-0000-00009D880000}"/>
    <cellStyle name="Note 4 9 2 3 2 2" xfId="30700" xr:uid="{00000000-0005-0000-0000-00009E880000}"/>
    <cellStyle name="Note 4 9 2 3 2 3" xfId="30699" xr:uid="{00000000-0005-0000-0000-00009F880000}"/>
    <cellStyle name="Note 4 9 2 3 2 4" xfId="54705" xr:uid="{00000000-0005-0000-0000-0000A0880000}"/>
    <cellStyle name="Note 4 9 2 3 3" xfId="30701" xr:uid="{00000000-0005-0000-0000-0000A1880000}"/>
    <cellStyle name="Note 4 9 2 3 4" xfId="30698" xr:uid="{00000000-0005-0000-0000-0000A2880000}"/>
    <cellStyle name="Note 4 9 2 3 5" xfId="47737" xr:uid="{00000000-0005-0000-0000-0000A3880000}"/>
    <cellStyle name="Note 4 9 2 3 6" xfId="60301" xr:uid="{00000000-0005-0000-0000-0000A4880000}"/>
    <cellStyle name="Note 4 9 2 4" xfId="10845" xr:uid="{00000000-0005-0000-0000-0000A5880000}"/>
    <cellStyle name="Note 4 9 2 4 2" xfId="30703" xr:uid="{00000000-0005-0000-0000-0000A6880000}"/>
    <cellStyle name="Note 4 9 2 4 3" xfId="30702" xr:uid="{00000000-0005-0000-0000-0000A7880000}"/>
    <cellStyle name="Note 4 9 2 4 4" xfId="50350" xr:uid="{00000000-0005-0000-0000-0000A8880000}"/>
    <cellStyle name="Note 4 9 2 5" xfId="30693" xr:uid="{00000000-0005-0000-0000-0000A9880000}"/>
    <cellStyle name="Note 4 9 2 6" xfId="18897" xr:uid="{00000000-0005-0000-0000-0000AA880000}"/>
    <cellStyle name="Note 4 9 3" xfId="4735" xr:uid="{00000000-0005-0000-0000-0000AB880000}"/>
    <cellStyle name="Note 4 9 3 2" xfId="7351" xr:uid="{00000000-0005-0000-0000-0000AC880000}"/>
    <cellStyle name="Note 4 9 3 2 2" xfId="14329" xr:uid="{00000000-0005-0000-0000-0000AD880000}"/>
    <cellStyle name="Note 4 9 3 2 2 2" xfId="30707" xr:uid="{00000000-0005-0000-0000-0000AE880000}"/>
    <cellStyle name="Note 4 9 3 2 2 3" xfId="30706" xr:uid="{00000000-0005-0000-0000-0000AF880000}"/>
    <cellStyle name="Note 4 9 3 2 2 4" xfId="53834" xr:uid="{00000000-0005-0000-0000-0000B0880000}"/>
    <cellStyle name="Note 4 9 3 2 3" xfId="30708" xr:uid="{00000000-0005-0000-0000-0000B1880000}"/>
    <cellStyle name="Note 4 9 3 2 4" xfId="30705" xr:uid="{00000000-0005-0000-0000-0000B2880000}"/>
    <cellStyle name="Note 4 9 3 2 5" xfId="46866" xr:uid="{00000000-0005-0000-0000-0000B3880000}"/>
    <cellStyle name="Note 4 9 3 2 6" xfId="59430" xr:uid="{00000000-0005-0000-0000-0000B4880000}"/>
    <cellStyle name="Note 4 9 3 3" xfId="9102" xr:uid="{00000000-0005-0000-0000-0000B5880000}"/>
    <cellStyle name="Note 4 9 3 3 2" xfId="16071" xr:uid="{00000000-0005-0000-0000-0000B6880000}"/>
    <cellStyle name="Note 4 9 3 3 2 2" xfId="30711" xr:uid="{00000000-0005-0000-0000-0000B7880000}"/>
    <cellStyle name="Note 4 9 3 3 2 3" xfId="30710" xr:uid="{00000000-0005-0000-0000-0000B8880000}"/>
    <cellStyle name="Note 4 9 3 3 2 4" xfId="55576" xr:uid="{00000000-0005-0000-0000-0000B9880000}"/>
    <cellStyle name="Note 4 9 3 3 3" xfId="30712" xr:uid="{00000000-0005-0000-0000-0000BA880000}"/>
    <cellStyle name="Note 4 9 3 3 4" xfId="30709" xr:uid="{00000000-0005-0000-0000-0000BB880000}"/>
    <cellStyle name="Note 4 9 3 3 5" xfId="48608" xr:uid="{00000000-0005-0000-0000-0000BC880000}"/>
    <cellStyle name="Note 4 9 3 3 6" xfId="61172" xr:uid="{00000000-0005-0000-0000-0000BD880000}"/>
    <cellStyle name="Note 4 9 3 4" xfId="11716" xr:uid="{00000000-0005-0000-0000-0000BE880000}"/>
    <cellStyle name="Note 4 9 3 4 2" xfId="30714" xr:uid="{00000000-0005-0000-0000-0000BF880000}"/>
    <cellStyle name="Note 4 9 3 4 3" xfId="30713" xr:uid="{00000000-0005-0000-0000-0000C0880000}"/>
    <cellStyle name="Note 4 9 3 4 4" xfId="51221" xr:uid="{00000000-0005-0000-0000-0000C1880000}"/>
    <cellStyle name="Note 4 9 3 5" xfId="30715" xr:uid="{00000000-0005-0000-0000-0000C2880000}"/>
    <cellStyle name="Note 4 9 3 6" xfId="30704" xr:uid="{00000000-0005-0000-0000-0000C3880000}"/>
    <cellStyle name="Note 4 9 3 7" xfId="44253" xr:uid="{00000000-0005-0000-0000-0000C4880000}"/>
    <cellStyle name="Note 4 9 3 8" xfId="56817" xr:uid="{00000000-0005-0000-0000-0000C5880000}"/>
    <cellStyle name="Note 4 9 4" xfId="5608" xr:uid="{00000000-0005-0000-0000-0000C6880000}"/>
    <cellStyle name="Note 4 9 4 2" xfId="12587" xr:uid="{00000000-0005-0000-0000-0000C7880000}"/>
    <cellStyle name="Note 4 9 4 2 2" xfId="30718" xr:uid="{00000000-0005-0000-0000-0000C8880000}"/>
    <cellStyle name="Note 4 9 4 2 3" xfId="30717" xr:uid="{00000000-0005-0000-0000-0000C9880000}"/>
    <cellStyle name="Note 4 9 4 2 4" xfId="52092" xr:uid="{00000000-0005-0000-0000-0000CA880000}"/>
    <cellStyle name="Note 4 9 4 3" xfId="30719" xr:uid="{00000000-0005-0000-0000-0000CB880000}"/>
    <cellStyle name="Note 4 9 4 4" xfId="30716" xr:uid="{00000000-0005-0000-0000-0000CC880000}"/>
    <cellStyle name="Note 4 9 4 5" xfId="45124" xr:uid="{00000000-0005-0000-0000-0000CD880000}"/>
    <cellStyle name="Note 4 9 4 6" xfId="57688" xr:uid="{00000000-0005-0000-0000-0000CE880000}"/>
    <cellStyle name="Note 4 9 5" xfId="9973" xr:uid="{00000000-0005-0000-0000-0000CF880000}"/>
    <cellStyle name="Note 4 9 5 2" xfId="30721" xr:uid="{00000000-0005-0000-0000-0000D0880000}"/>
    <cellStyle name="Note 4 9 5 3" xfId="30720" xr:uid="{00000000-0005-0000-0000-0000D1880000}"/>
    <cellStyle name="Note 4 9 5 4" xfId="49479" xr:uid="{00000000-0005-0000-0000-0000D2880000}"/>
    <cellStyle name="Note 4 9 6" xfId="30692" xr:uid="{00000000-0005-0000-0000-0000D3880000}"/>
    <cellStyle name="Note 4 9 7" xfId="17179" xr:uid="{00000000-0005-0000-0000-0000D4880000}"/>
    <cellStyle name="Note 40" xfId="62029" xr:uid="{00000000-0005-0000-0000-0000D5880000}"/>
    <cellStyle name="Note 41" xfId="62049" xr:uid="{00000000-0005-0000-0000-0000D6880000}"/>
    <cellStyle name="Note 42" xfId="62069" xr:uid="{00000000-0005-0000-0000-0000D7880000}"/>
    <cellStyle name="Note 43" xfId="62089" xr:uid="{00000000-0005-0000-0000-0000D8880000}"/>
    <cellStyle name="Note 44" xfId="62109" xr:uid="{00000000-0005-0000-0000-0000D9880000}"/>
    <cellStyle name="Note 45" xfId="62129" xr:uid="{00000000-0005-0000-0000-0000DA880000}"/>
    <cellStyle name="Note 46" xfId="62149" xr:uid="{00000000-0005-0000-0000-0000DB880000}"/>
    <cellStyle name="Note 47" xfId="62169" xr:uid="{00000000-0005-0000-0000-0000DC880000}"/>
    <cellStyle name="Note 48" xfId="62189" xr:uid="{00000000-0005-0000-0000-0000DD880000}"/>
    <cellStyle name="Note 49" xfId="62209" xr:uid="{00000000-0005-0000-0000-0000DE880000}"/>
    <cellStyle name="Note 5" xfId="2771" xr:uid="{00000000-0005-0000-0000-0000DF880000}"/>
    <cellStyle name="Note 5 10" xfId="2772" xr:uid="{00000000-0005-0000-0000-0000E0880000}"/>
    <cellStyle name="Note 5 10 2" xfId="3860" xr:uid="{00000000-0005-0000-0000-0000E1880000}"/>
    <cellStyle name="Note 5 10 2 2" xfId="6482" xr:uid="{00000000-0005-0000-0000-0000E2880000}"/>
    <cellStyle name="Note 5 10 2 2 2" xfId="13460" xr:uid="{00000000-0005-0000-0000-0000E3880000}"/>
    <cellStyle name="Note 5 10 2 2 2 2" xfId="30727" xr:uid="{00000000-0005-0000-0000-0000E4880000}"/>
    <cellStyle name="Note 5 10 2 2 2 3" xfId="30726" xr:uid="{00000000-0005-0000-0000-0000E5880000}"/>
    <cellStyle name="Note 5 10 2 2 2 4" xfId="52965" xr:uid="{00000000-0005-0000-0000-0000E6880000}"/>
    <cellStyle name="Note 5 10 2 2 3" xfId="30728" xr:uid="{00000000-0005-0000-0000-0000E7880000}"/>
    <cellStyle name="Note 5 10 2 2 4" xfId="30725" xr:uid="{00000000-0005-0000-0000-0000E8880000}"/>
    <cellStyle name="Note 5 10 2 2 5" xfId="45997" xr:uid="{00000000-0005-0000-0000-0000E9880000}"/>
    <cellStyle name="Note 5 10 2 2 6" xfId="58561" xr:uid="{00000000-0005-0000-0000-0000EA880000}"/>
    <cellStyle name="Note 5 10 2 3" xfId="8227" xr:uid="{00000000-0005-0000-0000-0000EB880000}"/>
    <cellStyle name="Note 5 10 2 3 2" xfId="15202" xr:uid="{00000000-0005-0000-0000-0000EC880000}"/>
    <cellStyle name="Note 5 10 2 3 2 2" xfId="30731" xr:uid="{00000000-0005-0000-0000-0000ED880000}"/>
    <cellStyle name="Note 5 10 2 3 2 3" xfId="30730" xr:uid="{00000000-0005-0000-0000-0000EE880000}"/>
    <cellStyle name="Note 5 10 2 3 2 4" xfId="54707" xr:uid="{00000000-0005-0000-0000-0000EF880000}"/>
    <cellStyle name="Note 5 10 2 3 3" xfId="30732" xr:uid="{00000000-0005-0000-0000-0000F0880000}"/>
    <cellStyle name="Note 5 10 2 3 4" xfId="30729" xr:uid="{00000000-0005-0000-0000-0000F1880000}"/>
    <cellStyle name="Note 5 10 2 3 5" xfId="47739" xr:uid="{00000000-0005-0000-0000-0000F2880000}"/>
    <cellStyle name="Note 5 10 2 3 6" xfId="60303" xr:uid="{00000000-0005-0000-0000-0000F3880000}"/>
    <cellStyle name="Note 5 10 2 4" xfId="10847" xr:uid="{00000000-0005-0000-0000-0000F4880000}"/>
    <cellStyle name="Note 5 10 2 4 2" xfId="30734" xr:uid="{00000000-0005-0000-0000-0000F5880000}"/>
    <cellStyle name="Note 5 10 2 4 3" xfId="30733" xr:uid="{00000000-0005-0000-0000-0000F6880000}"/>
    <cellStyle name="Note 5 10 2 4 4" xfId="50352" xr:uid="{00000000-0005-0000-0000-0000F7880000}"/>
    <cellStyle name="Note 5 10 2 5" xfId="30724" xr:uid="{00000000-0005-0000-0000-0000F8880000}"/>
    <cellStyle name="Note 5 10 2 6" xfId="18901" xr:uid="{00000000-0005-0000-0000-0000F9880000}"/>
    <cellStyle name="Note 5 10 3" xfId="4737" xr:uid="{00000000-0005-0000-0000-0000FA880000}"/>
    <cellStyle name="Note 5 10 3 2" xfId="7353" xr:uid="{00000000-0005-0000-0000-0000FB880000}"/>
    <cellStyle name="Note 5 10 3 2 2" xfId="14331" xr:uid="{00000000-0005-0000-0000-0000FC880000}"/>
    <cellStyle name="Note 5 10 3 2 2 2" xfId="30738" xr:uid="{00000000-0005-0000-0000-0000FD880000}"/>
    <cellStyle name="Note 5 10 3 2 2 3" xfId="30737" xr:uid="{00000000-0005-0000-0000-0000FE880000}"/>
    <cellStyle name="Note 5 10 3 2 2 4" xfId="53836" xr:uid="{00000000-0005-0000-0000-0000FF880000}"/>
    <cellStyle name="Note 5 10 3 2 3" xfId="30739" xr:uid="{00000000-0005-0000-0000-000000890000}"/>
    <cellStyle name="Note 5 10 3 2 4" xfId="30736" xr:uid="{00000000-0005-0000-0000-000001890000}"/>
    <cellStyle name="Note 5 10 3 2 5" xfId="46868" xr:uid="{00000000-0005-0000-0000-000002890000}"/>
    <cellStyle name="Note 5 10 3 2 6" xfId="59432" xr:uid="{00000000-0005-0000-0000-000003890000}"/>
    <cellStyle name="Note 5 10 3 3" xfId="9104" xr:uid="{00000000-0005-0000-0000-000004890000}"/>
    <cellStyle name="Note 5 10 3 3 2" xfId="16073" xr:uid="{00000000-0005-0000-0000-000005890000}"/>
    <cellStyle name="Note 5 10 3 3 2 2" xfId="30742" xr:uid="{00000000-0005-0000-0000-000006890000}"/>
    <cellStyle name="Note 5 10 3 3 2 3" xfId="30741" xr:uid="{00000000-0005-0000-0000-000007890000}"/>
    <cellStyle name="Note 5 10 3 3 2 4" xfId="55578" xr:uid="{00000000-0005-0000-0000-000008890000}"/>
    <cellStyle name="Note 5 10 3 3 3" xfId="30743" xr:uid="{00000000-0005-0000-0000-000009890000}"/>
    <cellStyle name="Note 5 10 3 3 4" xfId="30740" xr:uid="{00000000-0005-0000-0000-00000A890000}"/>
    <cellStyle name="Note 5 10 3 3 5" xfId="48610" xr:uid="{00000000-0005-0000-0000-00000B890000}"/>
    <cellStyle name="Note 5 10 3 3 6" xfId="61174" xr:uid="{00000000-0005-0000-0000-00000C890000}"/>
    <cellStyle name="Note 5 10 3 4" xfId="11718" xr:uid="{00000000-0005-0000-0000-00000D890000}"/>
    <cellStyle name="Note 5 10 3 4 2" xfId="30745" xr:uid="{00000000-0005-0000-0000-00000E890000}"/>
    <cellStyle name="Note 5 10 3 4 3" xfId="30744" xr:uid="{00000000-0005-0000-0000-00000F890000}"/>
    <cellStyle name="Note 5 10 3 4 4" xfId="51223" xr:uid="{00000000-0005-0000-0000-000010890000}"/>
    <cellStyle name="Note 5 10 3 5" xfId="30746" xr:uid="{00000000-0005-0000-0000-000011890000}"/>
    <cellStyle name="Note 5 10 3 6" xfId="30735" xr:uid="{00000000-0005-0000-0000-000012890000}"/>
    <cellStyle name="Note 5 10 3 7" xfId="44255" xr:uid="{00000000-0005-0000-0000-000013890000}"/>
    <cellStyle name="Note 5 10 3 8" xfId="56819" xr:uid="{00000000-0005-0000-0000-000014890000}"/>
    <cellStyle name="Note 5 10 4" xfId="5610" xr:uid="{00000000-0005-0000-0000-000015890000}"/>
    <cellStyle name="Note 5 10 4 2" xfId="12589" xr:uid="{00000000-0005-0000-0000-000016890000}"/>
    <cellStyle name="Note 5 10 4 2 2" xfId="30749" xr:uid="{00000000-0005-0000-0000-000017890000}"/>
    <cellStyle name="Note 5 10 4 2 3" xfId="30748" xr:uid="{00000000-0005-0000-0000-000018890000}"/>
    <cellStyle name="Note 5 10 4 2 4" xfId="52094" xr:uid="{00000000-0005-0000-0000-000019890000}"/>
    <cellStyle name="Note 5 10 4 3" xfId="30750" xr:uid="{00000000-0005-0000-0000-00001A890000}"/>
    <cellStyle name="Note 5 10 4 4" xfId="30747" xr:uid="{00000000-0005-0000-0000-00001B890000}"/>
    <cellStyle name="Note 5 10 4 5" xfId="45126" xr:uid="{00000000-0005-0000-0000-00001C890000}"/>
    <cellStyle name="Note 5 10 4 6" xfId="57690" xr:uid="{00000000-0005-0000-0000-00001D890000}"/>
    <cellStyle name="Note 5 10 5" xfId="9975" xr:uid="{00000000-0005-0000-0000-00001E890000}"/>
    <cellStyle name="Note 5 10 5 2" xfId="30752" xr:uid="{00000000-0005-0000-0000-00001F890000}"/>
    <cellStyle name="Note 5 10 5 3" xfId="30751" xr:uid="{00000000-0005-0000-0000-000020890000}"/>
    <cellStyle name="Note 5 10 5 4" xfId="49481" xr:uid="{00000000-0005-0000-0000-000021890000}"/>
    <cellStyle name="Note 5 10 6" xfId="30723" xr:uid="{00000000-0005-0000-0000-000022890000}"/>
    <cellStyle name="Note 5 10 7" xfId="17183" xr:uid="{00000000-0005-0000-0000-000023890000}"/>
    <cellStyle name="Note 5 11" xfId="3859" xr:uid="{00000000-0005-0000-0000-000024890000}"/>
    <cellStyle name="Note 5 11 2" xfId="6481" xr:uid="{00000000-0005-0000-0000-000025890000}"/>
    <cellStyle name="Note 5 11 2 2" xfId="13459" xr:uid="{00000000-0005-0000-0000-000026890000}"/>
    <cellStyle name="Note 5 11 2 2 2" xfId="30756" xr:uid="{00000000-0005-0000-0000-000027890000}"/>
    <cellStyle name="Note 5 11 2 2 3" xfId="30755" xr:uid="{00000000-0005-0000-0000-000028890000}"/>
    <cellStyle name="Note 5 11 2 2 4" xfId="52964" xr:uid="{00000000-0005-0000-0000-000029890000}"/>
    <cellStyle name="Note 5 11 2 3" xfId="30757" xr:uid="{00000000-0005-0000-0000-00002A890000}"/>
    <cellStyle name="Note 5 11 2 4" xfId="30754" xr:uid="{00000000-0005-0000-0000-00002B890000}"/>
    <cellStyle name="Note 5 11 2 5" xfId="45996" xr:uid="{00000000-0005-0000-0000-00002C890000}"/>
    <cellStyle name="Note 5 11 2 6" xfId="58560" xr:uid="{00000000-0005-0000-0000-00002D890000}"/>
    <cellStyle name="Note 5 11 3" xfId="8226" xr:uid="{00000000-0005-0000-0000-00002E890000}"/>
    <cellStyle name="Note 5 11 3 2" xfId="15201" xr:uid="{00000000-0005-0000-0000-00002F890000}"/>
    <cellStyle name="Note 5 11 3 2 2" xfId="30760" xr:uid="{00000000-0005-0000-0000-000030890000}"/>
    <cellStyle name="Note 5 11 3 2 3" xfId="30759" xr:uid="{00000000-0005-0000-0000-000031890000}"/>
    <cellStyle name="Note 5 11 3 2 4" xfId="54706" xr:uid="{00000000-0005-0000-0000-000032890000}"/>
    <cellStyle name="Note 5 11 3 3" xfId="30761" xr:uid="{00000000-0005-0000-0000-000033890000}"/>
    <cellStyle name="Note 5 11 3 4" xfId="30758" xr:uid="{00000000-0005-0000-0000-000034890000}"/>
    <cellStyle name="Note 5 11 3 5" xfId="47738" xr:uid="{00000000-0005-0000-0000-000035890000}"/>
    <cellStyle name="Note 5 11 3 6" xfId="60302" xr:uid="{00000000-0005-0000-0000-000036890000}"/>
    <cellStyle name="Note 5 11 4" xfId="10846" xr:uid="{00000000-0005-0000-0000-000037890000}"/>
    <cellStyle name="Note 5 11 4 2" xfId="30763" xr:uid="{00000000-0005-0000-0000-000038890000}"/>
    <cellStyle name="Note 5 11 4 3" xfId="30762" xr:uid="{00000000-0005-0000-0000-000039890000}"/>
    <cellStyle name="Note 5 11 4 4" xfId="50351" xr:uid="{00000000-0005-0000-0000-00003A890000}"/>
    <cellStyle name="Note 5 11 5" xfId="30753" xr:uid="{00000000-0005-0000-0000-00003B890000}"/>
    <cellStyle name="Note 5 11 6" xfId="18898" xr:uid="{00000000-0005-0000-0000-00003C890000}"/>
    <cellStyle name="Note 5 12" xfId="4736" xr:uid="{00000000-0005-0000-0000-00003D890000}"/>
    <cellStyle name="Note 5 12 2" xfId="7352" xr:uid="{00000000-0005-0000-0000-00003E890000}"/>
    <cellStyle name="Note 5 12 2 2" xfId="14330" xr:uid="{00000000-0005-0000-0000-00003F890000}"/>
    <cellStyle name="Note 5 12 2 2 2" xfId="30767" xr:uid="{00000000-0005-0000-0000-000040890000}"/>
    <cellStyle name="Note 5 12 2 2 3" xfId="30766" xr:uid="{00000000-0005-0000-0000-000041890000}"/>
    <cellStyle name="Note 5 12 2 2 4" xfId="53835" xr:uid="{00000000-0005-0000-0000-000042890000}"/>
    <cellStyle name="Note 5 12 2 3" xfId="30768" xr:uid="{00000000-0005-0000-0000-000043890000}"/>
    <cellStyle name="Note 5 12 2 4" xfId="30765" xr:uid="{00000000-0005-0000-0000-000044890000}"/>
    <cellStyle name="Note 5 12 2 5" xfId="46867" xr:uid="{00000000-0005-0000-0000-000045890000}"/>
    <cellStyle name="Note 5 12 2 6" xfId="59431" xr:uid="{00000000-0005-0000-0000-000046890000}"/>
    <cellStyle name="Note 5 12 3" xfId="9103" xr:uid="{00000000-0005-0000-0000-000047890000}"/>
    <cellStyle name="Note 5 12 3 2" xfId="16072" xr:uid="{00000000-0005-0000-0000-000048890000}"/>
    <cellStyle name="Note 5 12 3 2 2" xfId="30771" xr:uid="{00000000-0005-0000-0000-000049890000}"/>
    <cellStyle name="Note 5 12 3 2 3" xfId="30770" xr:uid="{00000000-0005-0000-0000-00004A890000}"/>
    <cellStyle name="Note 5 12 3 2 4" xfId="55577" xr:uid="{00000000-0005-0000-0000-00004B890000}"/>
    <cellStyle name="Note 5 12 3 3" xfId="30772" xr:uid="{00000000-0005-0000-0000-00004C890000}"/>
    <cellStyle name="Note 5 12 3 4" xfId="30769" xr:uid="{00000000-0005-0000-0000-00004D890000}"/>
    <cellStyle name="Note 5 12 3 5" xfId="48609" xr:uid="{00000000-0005-0000-0000-00004E890000}"/>
    <cellStyle name="Note 5 12 3 6" xfId="61173" xr:uid="{00000000-0005-0000-0000-00004F890000}"/>
    <cellStyle name="Note 5 12 4" xfId="11717" xr:uid="{00000000-0005-0000-0000-000050890000}"/>
    <cellStyle name="Note 5 12 4 2" xfId="30774" xr:uid="{00000000-0005-0000-0000-000051890000}"/>
    <cellStyle name="Note 5 12 4 3" xfId="30773" xr:uid="{00000000-0005-0000-0000-000052890000}"/>
    <cellStyle name="Note 5 12 4 4" xfId="51222" xr:uid="{00000000-0005-0000-0000-000053890000}"/>
    <cellStyle name="Note 5 12 5" xfId="30775" xr:uid="{00000000-0005-0000-0000-000054890000}"/>
    <cellStyle name="Note 5 12 6" xfId="30764" xr:uid="{00000000-0005-0000-0000-000055890000}"/>
    <cellStyle name="Note 5 12 7" xfId="44254" xr:uid="{00000000-0005-0000-0000-000056890000}"/>
    <cellStyle name="Note 5 12 8" xfId="56818" xr:uid="{00000000-0005-0000-0000-000057890000}"/>
    <cellStyle name="Note 5 13" xfId="5609" xr:uid="{00000000-0005-0000-0000-000058890000}"/>
    <cellStyle name="Note 5 13 2" xfId="12588" xr:uid="{00000000-0005-0000-0000-000059890000}"/>
    <cellStyle name="Note 5 13 2 2" xfId="30778" xr:uid="{00000000-0005-0000-0000-00005A890000}"/>
    <cellStyle name="Note 5 13 2 3" xfId="30777" xr:uid="{00000000-0005-0000-0000-00005B890000}"/>
    <cellStyle name="Note 5 13 2 4" xfId="52093" xr:uid="{00000000-0005-0000-0000-00005C890000}"/>
    <cellStyle name="Note 5 13 3" xfId="30779" xr:uid="{00000000-0005-0000-0000-00005D890000}"/>
    <cellStyle name="Note 5 13 4" xfId="30776" xr:uid="{00000000-0005-0000-0000-00005E890000}"/>
    <cellStyle name="Note 5 13 5" xfId="45125" xr:uid="{00000000-0005-0000-0000-00005F890000}"/>
    <cellStyle name="Note 5 13 6" xfId="57689" xr:uid="{00000000-0005-0000-0000-000060890000}"/>
    <cellStyle name="Note 5 14" xfId="9974" xr:uid="{00000000-0005-0000-0000-000061890000}"/>
    <cellStyle name="Note 5 14 2" xfId="30781" xr:uid="{00000000-0005-0000-0000-000062890000}"/>
    <cellStyle name="Note 5 14 3" xfId="30780" xr:uid="{00000000-0005-0000-0000-000063890000}"/>
    <cellStyle name="Note 5 14 4" xfId="49480" xr:uid="{00000000-0005-0000-0000-000064890000}"/>
    <cellStyle name="Note 5 15" xfId="30722" xr:uid="{00000000-0005-0000-0000-000065890000}"/>
    <cellStyle name="Note 5 16" xfId="17182" xr:uid="{00000000-0005-0000-0000-000066890000}"/>
    <cellStyle name="Note 5 2" xfId="2773" xr:uid="{00000000-0005-0000-0000-000067890000}"/>
    <cellStyle name="Note 5 2 2" xfId="2774" xr:uid="{00000000-0005-0000-0000-000068890000}"/>
    <cellStyle name="Note 5 2 2 2" xfId="3862" xr:uid="{00000000-0005-0000-0000-000069890000}"/>
    <cellStyle name="Note 5 2 2 2 2" xfId="6484" xr:uid="{00000000-0005-0000-0000-00006A890000}"/>
    <cellStyle name="Note 5 2 2 2 2 2" xfId="13462" xr:uid="{00000000-0005-0000-0000-00006B890000}"/>
    <cellStyle name="Note 5 2 2 2 2 2 2" xfId="30787" xr:uid="{00000000-0005-0000-0000-00006C890000}"/>
    <cellStyle name="Note 5 2 2 2 2 2 3" xfId="30786" xr:uid="{00000000-0005-0000-0000-00006D890000}"/>
    <cellStyle name="Note 5 2 2 2 2 2 4" xfId="52967" xr:uid="{00000000-0005-0000-0000-00006E890000}"/>
    <cellStyle name="Note 5 2 2 2 2 3" xfId="30788" xr:uid="{00000000-0005-0000-0000-00006F890000}"/>
    <cellStyle name="Note 5 2 2 2 2 4" xfId="30785" xr:uid="{00000000-0005-0000-0000-000070890000}"/>
    <cellStyle name="Note 5 2 2 2 2 5" xfId="45999" xr:uid="{00000000-0005-0000-0000-000071890000}"/>
    <cellStyle name="Note 5 2 2 2 2 6" xfId="58563" xr:uid="{00000000-0005-0000-0000-000072890000}"/>
    <cellStyle name="Note 5 2 2 2 3" xfId="8229" xr:uid="{00000000-0005-0000-0000-000073890000}"/>
    <cellStyle name="Note 5 2 2 2 3 2" xfId="15204" xr:uid="{00000000-0005-0000-0000-000074890000}"/>
    <cellStyle name="Note 5 2 2 2 3 2 2" xfId="30791" xr:uid="{00000000-0005-0000-0000-000075890000}"/>
    <cellStyle name="Note 5 2 2 2 3 2 3" xfId="30790" xr:uid="{00000000-0005-0000-0000-000076890000}"/>
    <cellStyle name="Note 5 2 2 2 3 2 4" xfId="54709" xr:uid="{00000000-0005-0000-0000-000077890000}"/>
    <cellStyle name="Note 5 2 2 2 3 3" xfId="30792" xr:uid="{00000000-0005-0000-0000-000078890000}"/>
    <cellStyle name="Note 5 2 2 2 3 4" xfId="30789" xr:uid="{00000000-0005-0000-0000-000079890000}"/>
    <cellStyle name="Note 5 2 2 2 3 5" xfId="47741" xr:uid="{00000000-0005-0000-0000-00007A890000}"/>
    <cellStyle name="Note 5 2 2 2 3 6" xfId="60305" xr:uid="{00000000-0005-0000-0000-00007B890000}"/>
    <cellStyle name="Note 5 2 2 2 4" xfId="10849" xr:uid="{00000000-0005-0000-0000-00007C890000}"/>
    <cellStyle name="Note 5 2 2 2 4 2" xfId="30794" xr:uid="{00000000-0005-0000-0000-00007D890000}"/>
    <cellStyle name="Note 5 2 2 2 4 3" xfId="30793" xr:uid="{00000000-0005-0000-0000-00007E890000}"/>
    <cellStyle name="Note 5 2 2 2 4 4" xfId="50354" xr:uid="{00000000-0005-0000-0000-00007F890000}"/>
    <cellStyle name="Note 5 2 2 2 5" xfId="30784" xr:uid="{00000000-0005-0000-0000-000080890000}"/>
    <cellStyle name="Note 5 2 2 2 6" xfId="19126" xr:uid="{00000000-0005-0000-0000-000081890000}"/>
    <cellStyle name="Note 5 2 2 3" xfId="4739" xr:uid="{00000000-0005-0000-0000-000082890000}"/>
    <cellStyle name="Note 5 2 2 3 2" xfId="7355" xr:uid="{00000000-0005-0000-0000-000083890000}"/>
    <cellStyle name="Note 5 2 2 3 2 2" xfId="14333" xr:uid="{00000000-0005-0000-0000-000084890000}"/>
    <cellStyle name="Note 5 2 2 3 2 2 2" xfId="30798" xr:uid="{00000000-0005-0000-0000-000085890000}"/>
    <cellStyle name="Note 5 2 2 3 2 2 3" xfId="30797" xr:uid="{00000000-0005-0000-0000-000086890000}"/>
    <cellStyle name="Note 5 2 2 3 2 2 4" xfId="53838" xr:uid="{00000000-0005-0000-0000-000087890000}"/>
    <cellStyle name="Note 5 2 2 3 2 3" xfId="30799" xr:uid="{00000000-0005-0000-0000-000088890000}"/>
    <cellStyle name="Note 5 2 2 3 2 4" xfId="30796" xr:uid="{00000000-0005-0000-0000-000089890000}"/>
    <cellStyle name="Note 5 2 2 3 2 5" xfId="46870" xr:uid="{00000000-0005-0000-0000-00008A890000}"/>
    <cellStyle name="Note 5 2 2 3 2 6" xfId="59434" xr:uid="{00000000-0005-0000-0000-00008B890000}"/>
    <cellStyle name="Note 5 2 2 3 3" xfId="9106" xr:uid="{00000000-0005-0000-0000-00008C890000}"/>
    <cellStyle name="Note 5 2 2 3 3 2" xfId="16075" xr:uid="{00000000-0005-0000-0000-00008D890000}"/>
    <cellStyle name="Note 5 2 2 3 3 2 2" xfId="30802" xr:uid="{00000000-0005-0000-0000-00008E890000}"/>
    <cellStyle name="Note 5 2 2 3 3 2 3" xfId="30801" xr:uid="{00000000-0005-0000-0000-00008F890000}"/>
    <cellStyle name="Note 5 2 2 3 3 2 4" xfId="55580" xr:uid="{00000000-0005-0000-0000-000090890000}"/>
    <cellStyle name="Note 5 2 2 3 3 3" xfId="30803" xr:uid="{00000000-0005-0000-0000-000091890000}"/>
    <cellStyle name="Note 5 2 2 3 3 4" xfId="30800" xr:uid="{00000000-0005-0000-0000-000092890000}"/>
    <cellStyle name="Note 5 2 2 3 3 5" xfId="48612" xr:uid="{00000000-0005-0000-0000-000093890000}"/>
    <cellStyle name="Note 5 2 2 3 3 6" xfId="61176" xr:uid="{00000000-0005-0000-0000-000094890000}"/>
    <cellStyle name="Note 5 2 2 3 4" xfId="11720" xr:uid="{00000000-0005-0000-0000-000095890000}"/>
    <cellStyle name="Note 5 2 2 3 4 2" xfId="30805" xr:uid="{00000000-0005-0000-0000-000096890000}"/>
    <cellStyle name="Note 5 2 2 3 4 3" xfId="30804" xr:uid="{00000000-0005-0000-0000-000097890000}"/>
    <cellStyle name="Note 5 2 2 3 4 4" xfId="51225" xr:uid="{00000000-0005-0000-0000-000098890000}"/>
    <cellStyle name="Note 5 2 2 3 5" xfId="30806" xr:uid="{00000000-0005-0000-0000-000099890000}"/>
    <cellStyle name="Note 5 2 2 3 6" xfId="30795" xr:uid="{00000000-0005-0000-0000-00009A890000}"/>
    <cellStyle name="Note 5 2 2 3 7" xfId="44257" xr:uid="{00000000-0005-0000-0000-00009B890000}"/>
    <cellStyle name="Note 5 2 2 3 8" xfId="56821" xr:uid="{00000000-0005-0000-0000-00009C890000}"/>
    <cellStyle name="Note 5 2 2 4" xfId="5612" xr:uid="{00000000-0005-0000-0000-00009D890000}"/>
    <cellStyle name="Note 5 2 2 4 2" xfId="12591" xr:uid="{00000000-0005-0000-0000-00009E890000}"/>
    <cellStyle name="Note 5 2 2 4 2 2" xfId="30809" xr:uid="{00000000-0005-0000-0000-00009F890000}"/>
    <cellStyle name="Note 5 2 2 4 2 3" xfId="30808" xr:uid="{00000000-0005-0000-0000-0000A0890000}"/>
    <cellStyle name="Note 5 2 2 4 2 4" xfId="52096" xr:uid="{00000000-0005-0000-0000-0000A1890000}"/>
    <cellStyle name="Note 5 2 2 4 3" xfId="30810" xr:uid="{00000000-0005-0000-0000-0000A2890000}"/>
    <cellStyle name="Note 5 2 2 4 4" xfId="30807" xr:uid="{00000000-0005-0000-0000-0000A3890000}"/>
    <cellStyle name="Note 5 2 2 4 5" xfId="45128" xr:uid="{00000000-0005-0000-0000-0000A4890000}"/>
    <cellStyle name="Note 5 2 2 4 6" xfId="57692" xr:uid="{00000000-0005-0000-0000-0000A5890000}"/>
    <cellStyle name="Note 5 2 2 5" xfId="9977" xr:uid="{00000000-0005-0000-0000-0000A6890000}"/>
    <cellStyle name="Note 5 2 2 5 2" xfId="30812" xr:uid="{00000000-0005-0000-0000-0000A7890000}"/>
    <cellStyle name="Note 5 2 2 5 3" xfId="30811" xr:uid="{00000000-0005-0000-0000-0000A8890000}"/>
    <cellStyle name="Note 5 2 2 5 4" xfId="49483" xr:uid="{00000000-0005-0000-0000-0000A9890000}"/>
    <cellStyle name="Note 5 2 2 6" xfId="30783" xr:uid="{00000000-0005-0000-0000-0000AA890000}"/>
    <cellStyle name="Note 5 2 2 7" xfId="17188" xr:uid="{00000000-0005-0000-0000-0000AB890000}"/>
    <cellStyle name="Note 5 2 3" xfId="3861" xr:uid="{00000000-0005-0000-0000-0000AC890000}"/>
    <cellStyle name="Note 5 2 3 2" xfId="6483" xr:uid="{00000000-0005-0000-0000-0000AD890000}"/>
    <cellStyle name="Note 5 2 3 2 2" xfId="13461" xr:uid="{00000000-0005-0000-0000-0000AE890000}"/>
    <cellStyle name="Note 5 2 3 2 2 2" xfId="30816" xr:uid="{00000000-0005-0000-0000-0000AF890000}"/>
    <cellStyle name="Note 5 2 3 2 2 3" xfId="30815" xr:uid="{00000000-0005-0000-0000-0000B0890000}"/>
    <cellStyle name="Note 5 2 3 2 2 4" xfId="52966" xr:uid="{00000000-0005-0000-0000-0000B1890000}"/>
    <cellStyle name="Note 5 2 3 2 3" xfId="30817" xr:uid="{00000000-0005-0000-0000-0000B2890000}"/>
    <cellStyle name="Note 5 2 3 2 4" xfId="30814" xr:uid="{00000000-0005-0000-0000-0000B3890000}"/>
    <cellStyle name="Note 5 2 3 2 5" xfId="45998" xr:uid="{00000000-0005-0000-0000-0000B4890000}"/>
    <cellStyle name="Note 5 2 3 2 6" xfId="58562" xr:uid="{00000000-0005-0000-0000-0000B5890000}"/>
    <cellStyle name="Note 5 2 3 3" xfId="8228" xr:uid="{00000000-0005-0000-0000-0000B6890000}"/>
    <cellStyle name="Note 5 2 3 3 2" xfId="15203" xr:uid="{00000000-0005-0000-0000-0000B7890000}"/>
    <cellStyle name="Note 5 2 3 3 2 2" xfId="30820" xr:uid="{00000000-0005-0000-0000-0000B8890000}"/>
    <cellStyle name="Note 5 2 3 3 2 3" xfId="30819" xr:uid="{00000000-0005-0000-0000-0000B9890000}"/>
    <cellStyle name="Note 5 2 3 3 2 4" xfId="54708" xr:uid="{00000000-0005-0000-0000-0000BA890000}"/>
    <cellStyle name="Note 5 2 3 3 3" xfId="30821" xr:uid="{00000000-0005-0000-0000-0000BB890000}"/>
    <cellStyle name="Note 5 2 3 3 4" xfId="30818" xr:uid="{00000000-0005-0000-0000-0000BC890000}"/>
    <cellStyle name="Note 5 2 3 3 5" xfId="47740" xr:uid="{00000000-0005-0000-0000-0000BD890000}"/>
    <cellStyle name="Note 5 2 3 3 6" xfId="60304" xr:uid="{00000000-0005-0000-0000-0000BE890000}"/>
    <cellStyle name="Note 5 2 3 4" xfId="10848" xr:uid="{00000000-0005-0000-0000-0000BF890000}"/>
    <cellStyle name="Note 5 2 3 4 2" xfId="30823" xr:uid="{00000000-0005-0000-0000-0000C0890000}"/>
    <cellStyle name="Note 5 2 3 4 3" xfId="30822" xr:uid="{00000000-0005-0000-0000-0000C1890000}"/>
    <cellStyle name="Note 5 2 3 4 4" xfId="50353" xr:uid="{00000000-0005-0000-0000-0000C2890000}"/>
    <cellStyle name="Note 5 2 3 5" xfId="30813" xr:uid="{00000000-0005-0000-0000-0000C3890000}"/>
    <cellStyle name="Note 5 2 3 6" xfId="18903" xr:uid="{00000000-0005-0000-0000-0000C4890000}"/>
    <cellStyle name="Note 5 2 4" xfId="4738" xr:uid="{00000000-0005-0000-0000-0000C5890000}"/>
    <cellStyle name="Note 5 2 4 2" xfId="7354" xr:uid="{00000000-0005-0000-0000-0000C6890000}"/>
    <cellStyle name="Note 5 2 4 2 2" xfId="14332" xr:uid="{00000000-0005-0000-0000-0000C7890000}"/>
    <cellStyle name="Note 5 2 4 2 2 2" xfId="30827" xr:uid="{00000000-0005-0000-0000-0000C8890000}"/>
    <cellStyle name="Note 5 2 4 2 2 3" xfId="30826" xr:uid="{00000000-0005-0000-0000-0000C9890000}"/>
    <cellStyle name="Note 5 2 4 2 2 4" xfId="53837" xr:uid="{00000000-0005-0000-0000-0000CA890000}"/>
    <cellStyle name="Note 5 2 4 2 3" xfId="30828" xr:uid="{00000000-0005-0000-0000-0000CB890000}"/>
    <cellStyle name="Note 5 2 4 2 4" xfId="30825" xr:uid="{00000000-0005-0000-0000-0000CC890000}"/>
    <cellStyle name="Note 5 2 4 2 5" xfId="46869" xr:uid="{00000000-0005-0000-0000-0000CD890000}"/>
    <cellStyle name="Note 5 2 4 2 6" xfId="59433" xr:uid="{00000000-0005-0000-0000-0000CE890000}"/>
    <cellStyle name="Note 5 2 4 3" xfId="9105" xr:uid="{00000000-0005-0000-0000-0000CF890000}"/>
    <cellStyle name="Note 5 2 4 3 2" xfId="16074" xr:uid="{00000000-0005-0000-0000-0000D0890000}"/>
    <cellStyle name="Note 5 2 4 3 2 2" xfId="30831" xr:uid="{00000000-0005-0000-0000-0000D1890000}"/>
    <cellStyle name="Note 5 2 4 3 2 3" xfId="30830" xr:uid="{00000000-0005-0000-0000-0000D2890000}"/>
    <cellStyle name="Note 5 2 4 3 2 4" xfId="55579" xr:uid="{00000000-0005-0000-0000-0000D3890000}"/>
    <cellStyle name="Note 5 2 4 3 3" xfId="30832" xr:uid="{00000000-0005-0000-0000-0000D4890000}"/>
    <cellStyle name="Note 5 2 4 3 4" xfId="30829" xr:uid="{00000000-0005-0000-0000-0000D5890000}"/>
    <cellStyle name="Note 5 2 4 3 5" xfId="48611" xr:uid="{00000000-0005-0000-0000-0000D6890000}"/>
    <cellStyle name="Note 5 2 4 3 6" xfId="61175" xr:uid="{00000000-0005-0000-0000-0000D7890000}"/>
    <cellStyle name="Note 5 2 4 4" xfId="11719" xr:uid="{00000000-0005-0000-0000-0000D8890000}"/>
    <cellStyle name="Note 5 2 4 4 2" xfId="30834" xr:uid="{00000000-0005-0000-0000-0000D9890000}"/>
    <cellStyle name="Note 5 2 4 4 3" xfId="30833" xr:uid="{00000000-0005-0000-0000-0000DA890000}"/>
    <cellStyle name="Note 5 2 4 4 4" xfId="51224" xr:uid="{00000000-0005-0000-0000-0000DB890000}"/>
    <cellStyle name="Note 5 2 4 5" xfId="30835" xr:uid="{00000000-0005-0000-0000-0000DC890000}"/>
    <cellStyle name="Note 5 2 4 6" xfId="30824" xr:uid="{00000000-0005-0000-0000-0000DD890000}"/>
    <cellStyle name="Note 5 2 4 7" xfId="44256" xr:uid="{00000000-0005-0000-0000-0000DE890000}"/>
    <cellStyle name="Note 5 2 4 8" xfId="56820" xr:uid="{00000000-0005-0000-0000-0000DF890000}"/>
    <cellStyle name="Note 5 2 5" xfId="5611" xr:uid="{00000000-0005-0000-0000-0000E0890000}"/>
    <cellStyle name="Note 5 2 5 2" xfId="12590" xr:uid="{00000000-0005-0000-0000-0000E1890000}"/>
    <cellStyle name="Note 5 2 5 2 2" xfId="30838" xr:uid="{00000000-0005-0000-0000-0000E2890000}"/>
    <cellStyle name="Note 5 2 5 2 3" xfId="30837" xr:uid="{00000000-0005-0000-0000-0000E3890000}"/>
    <cellStyle name="Note 5 2 5 2 4" xfId="52095" xr:uid="{00000000-0005-0000-0000-0000E4890000}"/>
    <cellStyle name="Note 5 2 5 3" xfId="30839" xr:uid="{00000000-0005-0000-0000-0000E5890000}"/>
    <cellStyle name="Note 5 2 5 4" xfId="30836" xr:uid="{00000000-0005-0000-0000-0000E6890000}"/>
    <cellStyle name="Note 5 2 5 5" xfId="45127" xr:uid="{00000000-0005-0000-0000-0000E7890000}"/>
    <cellStyle name="Note 5 2 5 6" xfId="57691" xr:uid="{00000000-0005-0000-0000-0000E8890000}"/>
    <cellStyle name="Note 5 2 6" xfId="9976" xr:uid="{00000000-0005-0000-0000-0000E9890000}"/>
    <cellStyle name="Note 5 2 6 2" xfId="30841" xr:uid="{00000000-0005-0000-0000-0000EA890000}"/>
    <cellStyle name="Note 5 2 6 3" xfId="30840" xr:uid="{00000000-0005-0000-0000-0000EB890000}"/>
    <cellStyle name="Note 5 2 6 4" xfId="49482" xr:uid="{00000000-0005-0000-0000-0000EC890000}"/>
    <cellStyle name="Note 5 2 7" xfId="30782" xr:uid="{00000000-0005-0000-0000-0000ED890000}"/>
    <cellStyle name="Note 5 2 8" xfId="17186" xr:uid="{00000000-0005-0000-0000-0000EE890000}"/>
    <cellStyle name="Note 5 3" xfId="2775" xr:uid="{00000000-0005-0000-0000-0000EF890000}"/>
    <cellStyle name="Note 5 3 2" xfId="2776" xr:uid="{00000000-0005-0000-0000-0000F0890000}"/>
    <cellStyle name="Note 5 3 2 2" xfId="3864" xr:uid="{00000000-0005-0000-0000-0000F1890000}"/>
    <cellStyle name="Note 5 3 2 2 2" xfId="6486" xr:uid="{00000000-0005-0000-0000-0000F2890000}"/>
    <cellStyle name="Note 5 3 2 2 2 2" xfId="13464" xr:uid="{00000000-0005-0000-0000-0000F3890000}"/>
    <cellStyle name="Note 5 3 2 2 2 2 2" xfId="30847" xr:uid="{00000000-0005-0000-0000-0000F4890000}"/>
    <cellStyle name="Note 5 3 2 2 2 2 3" xfId="30846" xr:uid="{00000000-0005-0000-0000-0000F5890000}"/>
    <cellStyle name="Note 5 3 2 2 2 2 4" xfId="52969" xr:uid="{00000000-0005-0000-0000-0000F6890000}"/>
    <cellStyle name="Note 5 3 2 2 2 3" xfId="30848" xr:uid="{00000000-0005-0000-0000-0000F7890000}"/>
    <cellStyle name="Note 5 3 2 2 2 4" xfId="30845" xr:uid="{00000000-0005-0000-0000-0000F8890000}"/>
    <cellStyle name="Note 5 3 2 2 2 5" xfId="46001" xr:uid="{00000000-0005-0000-0000-0000F9890000}"/>
    <cellStyle name="Note 5 3 2 2 2 6" xfId="58565" xr:uid="{00000000-0005-0000-0000-0000FA890000}"/>
    <cellStyle name="Note 5 3 2 2 3" xfId="8231" xr:uid="{00000000-0005-0000-0000-0000FB890000}"/>
    <cellStyle name="Note 5 3 2 2 3 2" xfId="15206" xr:uid="{00000000-0005-0000-0000-0000FC890000}"/>
    <cellStyle name="Note 5 3 2 2 3 2 2" xfId="30851" xr:uid="{00000000-0005-0000-0000-0000FD890000}"/>
    <cellStyle name="Note 5 3 2 2 3 2 3" xfId="30850" xr:uid="{00000000-0005-0000-0000-0000FE890000}"/>
    <cellStyle name="Note 5 3 2 2 3 2 4" xfId="54711" xr:uid="{00000000-0005-0000-0000-0000FF890000}"/>
    <cellStyle name="Note 5 3 2 2 3 3" xfId="30852" xr:uid="{00000000-0005-0000-0000-0000008A0000}"/>
    <cellStyle name="Note 5 3 2 2 3 4" xfId="30849" xr:uid="{00000000-0005-0000-0000-0000018A0000}"/>
    <cellStyle name="Note 5 3 2 2 3 5" xfId="47743" xr:uid="{00000000-0005-0000-0000-0000028A0000}"/>
    <cellStyle name="Note 5 3 2 2 3 6" xfId="60307" xr:uid="{00000000-0005-0000-0000-0000038A0000}"/>
    <cellStyle name="Note 5 3 2 2 4" xfId="10851" xr:uid="{00000000-0005-0000-0000-0000048A0000}"/>
    <cellStyle name="Note 5 3 2 2 4 2" xfId="30854" xr:uid="{00000000-0005-0000-0000-0000058A0000}"/>
    <cellStyle name="Note 5 3 2 2 4 3" xfId="30853" xr:uid="{00000000-0005-0000-0000-0000068A0000}"/>
    <cellStyle name="Note 5 3 2 2 4 4" xfId="50356" xr:uid="{00000000-0005-0000-0000-0000078A0000}"/>
    <cellStyle name="Note 5 3 2 2 5" xfId="30844" xr:uid="{00000000-0005-0000-0000-0000088A0000}"/>
    <cellStyle name="Note 5 3 2 2 6" xfId="18905" xr:uid="{00000000-0005-0000-0000-0000098A0000}"/>
    <cellStyle name="Note 5 3 2 3" xfId="4741" xr:uid="{00000000-0005-0000-0000-00000A8A0000}"/>
    <cellStyle name="Note 5 3 2 3 2" xfId="7357" xr:uid="{00000000-0005-0000-0000-00000B8A0000}"/>
    <cellStyle name="Note 5 3 2 3 2 2" xfId="14335" xr:uid="{00000000-0005-0000-0000-00000C8A0000}"/>
    <cellStyle name="Note 5 3 2 3 2 2 2" xfId="30858" xr:uid="{00000000-0005-0000-0000-00000D8A0000}"/>
    <cellStyle name="Note 5 3 2 3 2 2 3" xfId="30857" xr:uid="{00000000-0005-0000-0000-00000E8A0000}"/>
    <cellStyle name="Note 5 3 2 3 2 2 4" xfId="53840" xr:uid="{00000000-0005-0000-0000-00000F8A0000}"/>
    <cellStyle name="Note 5 3 2 3 2 3" xfId="30859" xr:uid="{00000000-0005-0000-0000-0000108A0000}"/>
    <cellStyle name="Note 5 3 2 3 2 4" xfId="30856" xr:uid="{00000000-0005-0000-0000-0000118A0000}"/>
    <cellStyle name="Note 5 3 2 3 2 5" xfId="46872" xr:uid="{00000000-0005-0000-0000-0000128A0000}"/>
    <cellStyle name="Note 5 3 2 3 2 6" xfId="59436" xr:uid="{00000000-0005-0000-0000-0000138A0000}"/>
    <cellStyle name="Note 5 3 2 3 3" xfId="9108" xr:uid="{00000000-0005-0000-0000-0000148A0000}"/>
    <cellStyle name="Note 5 3 2 3 3 2" xfId="16077" xr:uid="{00000000-0005-0000-0000-0000158A0000}"/>
    <cellStyle name="Note 5 3 2 3 3 2 2" xfId="30862" xr:uid="{00000000-0005-0000-0000-0000168A0000}"/>
    <cellStyle name="Note 5 3 2 3 3 2 3" xfId="30861" xr:uid="{00000000-0005-0000-0000-0000178A0000}"/>
    <cellStyle name="Note 5 3 2 3 3 2 4" xfId="55582" xr:uid="{00000000-0005-0000-0000-0000188A0000}"/>
    <cellStyle name="Note 5 3 2 3 3 3" xfId="30863" xr:uid="{00000000-0005-0000-0000-0000198A0000}"/>
    <cellStyle name="Note 5 3 2 3 3 4" xfId="30860" xr:uid="{00000000-0005-0000-0000-00001A8A0000}"/>
    <cellStyle name="Note 5 3 2 3 3 5" xfId="48614" xr:uid="{00000000-0005-0000-0000-00001B8A0000}"/>
    <cellStyle name="Note 5 3 2 3 3 6" xfId="61178" xr:uid="{00000000-0005-0000-0000-00001C8A0000}"/>
    <cellStyle name="Note 5 3 2 3 4" xfId="11722" xr:uid="{00000000-0005-0000-0000-00001D8A0000}"/>
    <cellStyle name="Note 5 3 2 3 4 2" xfId="30865" xr:uid="{00000000-0005-0000-0000-00001E8A0000}"/>
    <cellStyle name="Note 5 3 2 3 4 3" xfId="30864" xr:uid="{00000000-0005-0000-0000-00001F8A0000}"/>
    <cellStyle name="Note 5 3 2 3 4 4" xfId="51227" xr:uid="{00000000-0005-0000-0000-0000208A0000}"/>
    <cellStyle name="Note 5 3 2 3 5" xfId="30866" xr:uid="{00000000-0005-0000-0000-0000218A0000}"/>
    <cellStyle name="Note 5 3 2 3 6" xfId="30855" xr:uid="{00000000-0005-0000-0000-0000228A0000}"/>
    <cellStyle name="Note 5 3 2 3 7" xfId="44259" xr:uid="{00000000-0005-0000-0000-0000238A0000}"/>
    <cellStyle name="Note 5 3 2 3 8" xfId="56823" xr:uid="{00000000-0005-0000-0000-0000248A0000}"/>
    <cellStyle name="Note 5 3 2 4" xfId="5614" xr:uid="{00000000-0005-0000-0000-0000258A0000}"/>
    <cellStyle name="Note 5 3 2 4 2" xfId="12593" xr:uid="{00000000-0005-0000-0000-0000268A0000}"/>
    <cellStyle name="Note 5 3 2 4 2 2" xfId="30869" xr:uid="{00000000-0005-0000-0000-0000278A0000}"/>
    <cellStyle name="Note 5 3 2 4 2 3" xfId="30868" xr:uid="{00000000-0005-0000-0000-0000288A0000}"/>
    <cellStyle name="Note 5 3 2 4 2 4" xfId="52098" xr:uid="{00000000-0005-0000-0000-0000298A0000}"/>
    <cellStyle name="Note 5 3 2 4 3" xfId="30870" xr:uid="{00000000-0005-0000-0000-00002A8A0000}"/>
    <cellStyle name="Note 5 3 2 4 4" xfId="30867" xr:uid="{00000000-0005-0000-0000-00002B8A0000}"/>
    <cellStyle name="Note 5 3 2 4 5" xfId="45130" xr:uid="{00000000-0005-0000-0000-00002C8A0000}"/>
    <cellStyle name="Note 5 3 2 4 6" xfId="57694" xr:uid="{00000000-0005-0000-0000-00002D8A0000}"/>
    <cellStyle name="Note 5 3 2 5" xfId="9979" xr:uid="{00000000-0005-0000-0000-00002E8A0000}"/>
    <cellStyle name="Note 5 3 2 5 2" xfId="30872" xr:uid="{00000000-0005-0000-0000-00002F8A0000}"/>
    <cellStyle name="Note 5 3 2 5 3" xfId="30871" xr:uid="{00000000-0005-0000-0000-0000308A0000}"/>
    <cellStyle name="Note 5 3 2 5 4" xfId="49485" xr:uid="{00000000-0005-0000-0000-0000318A0000}"/>
    <cellStyle name="Note 5 3 2 6" xfId="30843" xr:uid="{00000000-0005-0000-0000-0000328A0000}"/>
    <cellStyle name="Note 5 3 2 7" xfId="17190" xr:uid="{00000000-0005-0000-0000-0000338A0000}"/>
    <cellStyle name="Note 5 3 3" xfId="3863" xr:uid="{00000000-0005-0000-0000-0000348A0000}"/>
    <cellStyle name="Note 5 3 3 2" xfId="6485" xr:uid="{00000000-0005-0000-0000-0000358A0000}"/>
    <cellStyle name="Note 5 3 3 2 2" xfId="13463" xr:uid="{00000000-0005-0000-0000-0000368A0000}"/>
    <cellStyle name="Note 5 3 3 2 2 2" xfId="30876" xr:uid="{00000000-0005-0000-0000-0000378A0000}"/>
    <cellStyle name="Note 5 3 3 2 2 3" xfId="30875" xr:uid="{00000000-0005-0000-0000-0000388A0000}"/>
    <cellStyle name="Note 5 3 3 2 2 4" xfId="52968" xr:uid="{00000000-0005-0000-0000-0000398A0000}"/>
    <cellStyle name="Note 5 3 3 2 3" xfId="30877" xr:uid="{00000000-0005-0000-0000-00003A8A0000}"/>
    <cellStyle name="Note 5 3 3 2 4" xfId="30874" xr:uid="{00000000-0005-0000-0000-00003B8A0000}"/>
    <cellStyle name="Note 5 3 3 2 5" xfId="46000" xr:uid="{00000000-0005-0000-0000-00003C8A0000}"/>
    <cellStyle name="Note 5 3 3 2 6" xfId="58564" xr:uid="{00000000-0005-0000-0000-00003D8A0000}"/>
    <cellStyle name="Note 5 3 3 3" xfId="8230" xr:uid="{00000000-0005-0000-0000-00003E8A0000}"/>
    <cellStyle name="Note 5 3 3 3 2" xfId="15205" xr:uid="{00000000-0005-0000-0000-00003F8A0000}"/>
    <cellStyle name="Note 5 3 3 3 2 2" xfId="30880" xr:uid="{00000000-0005-0000-0000-0000408A0000}"/>
    <cellStyle name="Note 5 3 3 3 2 3" xfId="30879" xr:uid="{00000000-0005-0000-0000-0000418A0000}"/>
    <cellStyle name="Note 5 3 3 3 2 4" xfId="54710" xr:uid="{00000000-0005-0000-0000-0000428A0000}"/>
    <cellStyle name="Note 5 3 3 3 3" xfId="30881" xr:uid="{00000000-0005-0000-0000-0000438A0000}"/>
    <cellStyle name="Note 5 3 3 3 4" xfId="30878" xr:uid="{00000000-0005-0000-0000-0000448A0000}"/>
    <cellStyle name="Note 5 3 3 3 5" xfId="47742" xr:uid="{00000000-0005-0000-0000-0000458A0000}"/>
    <cellStyle name="Note 5 3 3 3 6" xfId="60306" xr:uid="{00000000-0005-0000-0000-0000468A0000}"/>
    <cellStyle name="Note 5 3 3 4" xfId="10850" xr:uid="{00000000-0005-0000-0000-0000478A0000}"/>
    <cellStyle name="Note 5 3 3 4 2" xfId="30883" xr:uid="{00000000-0005-0000-0000-0000488A0000}"/>
    <cellStyle name="Note 5 3 3 4 3" xfId="30882" xr:uid="{00000000-0005-0000-0000-0000498A0000}"/>
    <cellStyle name="Note 5 3 3 4 4" xfId="50355" xr:uid="{00000000-0005-0000-0000-00004A8A0000}"/>
    <cellStyle name="Note 5 3 3 5" xfId="30873" xr:uid="{00000000-0005-0000-0000-00004B8A0000}"/>
    <cellStyle name="Note 5 3 3 6" xfId="18904" xr:uid="{00000000-0005-0000-0000-00004C8A0000}"/>
    <cellStyle name="Note 5 3 4" xfId="4740" xr:uid="{00000000-0005-0000-0000-00004D8A0000}"/>
    <cellStyle name="Note 5 3 4 2" xfId="7356" xr:uid="{00000000-0005-0000-0000-00004E8A0000}"/>
    <cellStyle name="Note 5 3 4 2 2" xfId="14334" xr:uid="{00000000-0005-0000-0000-00004F8A0000}"/>
    <cellStyle name="Note 5 3 4 2 2 2" xfId="30887" xr:uid="{00000000-0005-0000-0000-0000508A0000}"/>
    <cellStyle name="Note 5 3 4 2 2 3" xfId="30886" xr:uid="{00000000-0005-0000-0000-0000518A0000}"/>
    <cellStyle name="Note 5 3 4 2 2 4" xfId="53839" xr:uid="{00000000-0005-0000-0000-0000528A0000}"/>
    <cellStyle name="Note 5 3 4 2 3" xfId="30888" xr:uid="{00000000-0005-0000-0000-0000538A0000}"/>
    <cellStyle name="Note 5 3 4 2 4" xfId="30885" xr:uid="{00000000-0005-0000-0000-0000548A0000}"/>
    <cellStyle name="Note 5 3 4 2 5" xfId="46871" xr:uid="{00000000-0005-0000-0000-0000558A0000}"/>
    <cellStyle name="Note 5 3 4 2 6" xfId="59435" xr:uid="{00000000-0005-0000-0000-0000568A0000}"/>
    <cellStyle name="Note 5 3 4 3" xfId="9107" xr:uid="{00000000-0005-0000-0000-0000578A0000}"/>
    <cellStyle name="Note 5 3 4 3 2" xfId="16076" xr:uid="{00000000-0005-0000-0000-0000588A0000}"/>
    <cellStyle name="Note 5 3 4 3 2 2" xfId="30891" xr:uid="{00000000-0005-0000-0000-0000598A0000}"/>
    <cellStyle name="Note 5 3 4 3 2 3" xfId="30890" xr:uid="{00000000-0005-0000-0000-00005A8A0000}"/>
    <cellStyle name="Note 5 3 4 3 2 4" xfId="55581" xr:uid="{00000000-0005-0000-0000-00005B8A0000}"/>
    <cellStyle name="Note 5 3 4 3 3" xfId="30892" xr:uid="{00000000-0005-0000-0000-00005C8A0000}"/>
    <cellStyle name="Note 5 3 4 3 4" xfId="30889" xr:uid="{00000000-0005-0000-0000-00005D8A0000}"/>
    <cellStyle name="Note 5 3 4 3 5" xfId="48613" xr:uid="{00000000-0005-0000-0000-00005E8A0000}"/>
    <cellStyle name="Note 5 3 4 3 6" xfId="61177" xr:uid="{00000000-0005-0000-0000-00005F8A0000}"/>
    <cellStyle name="Note 5 3 4 4" xfId="11721" xr:uid="{00000000-0005-0000-0000-0000608A0000}"/>
    <cellStyle name="Note 5 3 4 4 2" xfId="30894" xr:uid="{00000000-0005-0000-0000-0000618A0000}"/>
    <cellStyle name="Note 5 3 4 4 3" xfId="30893" xr:uid="{00000000-0005-0000-0000-0000628A0000}"/>
    <cellStyle name="Note 5 3 4 4 4" xfId="51226" xr:uid="{00000000-0005-0000-0000-0000638A0000}"/>
    <cellStyle name="Note 5 3 4 5" xfId="30895" xr:uid="{00000000-0005-0000-0000-0000648A0000}"/>
    <cellStyle name="Note 5 3 4 6" xfId="30884" xr:uid="{00000000-0005-0000-0000-0000658A0000}"/>
    <cellStyle name="Note 5 3 4 7" xfId="44258" xr:uid="{00000000-0005-0000-0000-0000668A0000}"/>
    <cellStyle name="Note 5 3 4 8" xfId="56822" xr:uid="{00000000-0005-0000-0000-0000678A0000}"/>
    <cellStyle name="Note 5 3 5" xfId="5613" xr:uid="{00000000-0005-0000-0000-0000688A0000}"/>
    <cellStyle name="Note 5 3 5 2" xfId="12592" xr:uid="{00000000-0005-0000-0000-0000698A0000}"/>
    <cellStyle name="Note 5 3 5 2 2" xfId="30898" xr:uid="{00000000-0005-0000-0000-00006A8A0000}"/>
    <cellStyle name="Note 5 3 5 2 3" xfId="30897" xr:uid="{00000000-0005-0000-0000-00006B8A0000}"/>
    <cellStyle name="Note 5 3 5 2 4" xfId="52097" xr:uid="{00000000-0005-0000-0000-00006C8A0000}"/>
    <cellStyle name="Note 5 3 5 3" xfId="30899" xr:uid="{00000000-0005-0000-0000-00006D8A0000}"/>
    <cellStyle name="Note 5 3 5 4" xfId="30896" xr:uid="{00000000-0005-0000-0000-00006E8A0000}"/>
    <cellStyle name="Note 5 3 5 5" xfId="45129" xr:uid="{00000000-0005-0000-0000-00006F8A0000}"/>
    <cellStyle name="Note 5 3 5 6" xfId="57693" xr:uid="{00000000-0005-0000-0000-0000708A0000}"/>
    <cellStyle name="Note 5 3 6" xfId="9978" xr:uid="{00000000-0005-0000-0000-0000718A0000}"/>
    <cellStyle name="Note 5 3 6 2" xfId="30901" xr:uid="{00000000-0005-0000-0000-0000728A0000}"/>
    <cellStyle name="Note 5 3 6 3" xfId="30900" xr:uid="{00000000-0005-0000-0000-0000738A0000}"/>
    <cellStyle name="Note 5 3 6 4" xfId="49484" xr:uid="{00000000-0005-0000-0000-0000748A0000}"/>
    <cellStyle name="Note 5 3 7" xfId="30842" xr:uid="{00000000-0005-0000-0000-0000758A0000}"/>
    <cellStyle name="Note 5 3 8" xfId="17189" xr:uid="{00000000-0005-0000-0000-0000768A0000}"/>
    <cellStyle name="Note 5 4" xfId="2777" xr:uid="{00000000-0005-0000-0000-0000778A0000}"/>
    <cellStyle name="Note 5 4 2" xfId="2778" xr:uid="{00000000-0005-0000-0000-0000788A0000}"/>
    <cellStyle name="Note 5 4 2 2" xfId="3866" xr:uid="{00000000-0005-0000-0000-0000798A0000}"/>
    <cellStyle name="Note 5 4 2 2 2" xfId="6488" xr:uid="{00000000-0005-0000-0000-00007A8A0000}"/>
    <cellStyle name="Note 5 4 2 2 2 2" xfId="13466" xr:uid="{00000000-0005-0000-0000-00007B8A0000}"/>
    <cellStyle name="Note 5 4 2 2 2 2 2" xfId="30907" xr:uid="{00000000-0005-0000-0000-00007C8A0000}"/>
    <cellStyle name="Note 5 4 2 2 2 2 3" xfId="30906" xr:uid="{00000000-0005-0000-0000-00007D8A0000}"/>
    <cellStyle name="Note 5 4 2 2 2 2 4" xfId="52971" xr:uid="{00000000-0005-0000-0000-00007E8A0000}"/>
    <cellStyle name="Note 5 4 2 2 2 3" xfId="30908" xr:uid="{00000000-0005-0000-0000-00007F8A0000}"/>
    <cellStyle name="Note 5 4 2 2 2 4" xfId="30905" xr:uid="{00000000-0005-0000-0000-0000808A0000}"/>
    <cellStyle name="Note 5 4 2 2 2 5" xfId="46003" xr:uid="{00000000-0005-0000-0000-0000818A0000}"/>
    <cellStyle name="Note 5 4 2 2 2 6" xfId="58567" xr:uid="{00000000-0005-0000-0000-0000828A0000}"/>
    <cellStyle name="Note 5 4 2 2 3" xfId="8233" xr:uid="{00000000-0005-0000-0000-0000838A0000}"/>
    <cellStyle name="Note 5 4 2 2 3 2" xfId="15208" xr:uid="{00000000-0005-0000-0000-0000848A0000}"/>
    <cellStyle name="Note 5 4 2 2 3 2 2" xfId="30911" xr:uid="{00000000-0005-0000-0000-0000858A0000}"/>
    <cellStyle name="Note 5 4 2 2 3 2 3" xfId="30910" xr:uid="{00000000-0005-0000-0000-0000868A0000}"/>
    <cellStyle name="Note 5 4 2 2 3 2 4" xfId="54713" xr:uid="{00000000-0005-0000-0000-0000878A0000}"/>
    <cellStyle name="Note 5 4 2 2 3 3" xfId="30912" xr:uid="{00000000-0005-0000-0000-0000888A0000}"/>
    <cellStyle name="Note 5 4 2 2 3 4" xfId="30909" xr:uid="{00000000-0005-0000-0000-0000898A0000}"/>
    <cellStyle name="Note 5 4 2 2 3 5" xfId="47745" xr:uid="{00000000-0005-0000-0000-00008A8A0000}"/>
    <cellStyle name="Note 5 4 2 2 3 6" xfId="60309" xr:uid="{00000000-0005-0000-0000-00008B8A0000}"/>
    <cellStyle name="Note 5 4 2 2 4" xfId="10853" xr:uid="{00000000-0005-0000-0000-00008C8A0000}"/>
    <cellStyle name="Note 5 4 2 2 4 2" xfId="30914" xr:uid="{00000000-0005-0000-0000-00008D8A0000}"/>
    <cellStyle name="Note 5 4 2 2 4 3" xfId="30913" xr:uid="{00000000-0005-0000-0000-00008E8A0000}"/>
    <cellStyle name="Note 5 4 2 2 4 4" xfId="50358" xr:uid="{00000000-0005-0000-0000-00008F8A0000}"/>
    <cellStyle name="Note 5 4 2 2 5" xfId="30904" xr:uid="{00000000-0005-0000-0000-0000908A0000}"/>
    <cellStyle name="Note 5 4 2 2 6" xfId="18909" xr:uid="{00000000-0005-0000-0000-0000918A0000}"/>
    <cellStyle name="Note 5 4 2 3" xfId="4743" xr:uid="{00000000-0005-0000-0000-0000928A0000}"/>
    <cellStyle name="Note 5 4 2 3 2" xfId="7359" xr:uid="{00000000-0005-0000-0000-0000938A0000}"/>
    <cellStyle name="Note 5 4 2 3 2 2" xfId="14337" xr:uid="{00000000-0005-0000-0000-0000948A0000}"/>
    <cellStyle name="Note 5 4 2 3 2 2 2" xfId="30918" xr:uid="{00000000-0005-0000-0000-0000958A0000}"/>
    <cellStyle name="Note 5 4 2 3 2 2 3" xfId="30917" xr:uid="{00000000-0005-0000-0000-0000968A0000}"/>
    <cellStyle name="Note 5 4 2 3 2 2 4" xfId="53842" xr:uid="{00000000-0005-0000-0000-0000978A0000}"/>
    <cellStyle name="Note 5 4 2 3 2 3" xfId="30919" xr:uid="{00000000-0005-0000-0000-0000988A0000}"/>
    <cellStyle name="Note 5 4 2 3 2 4" xfId="30916" xr:uid="{00000000-0005-0000-0000-0000998A0000}"/>
    <cellStyle name="Note 5 4 2 3 2 5" xfId="46874" xr:uid="{00000000-0005-0000-0000-00009A8A0000}"/>
    <cellStyle name="Note 5 4 2 3 2 6" xfId="59438" xr:uid="{00000000-0005-0000-0000-00009B8A0000}"/>
    <cellStyle name="Note 5 4 2 3 3" xfId="9110" xr:uid="{00000000-0005-0000-0000-00009C8A0000}"/>
    <cellStyle name="Note 5 4 2 3 3 2" xfId="16079" xr:uid="{00000000-0005-0000-0000-00009D8A0000}"/>
    <cellStyle name="Note 5 4 2 3 3 2 2" xfId="30922" xr:uid="{00000000-0005-0000-0000-00009E8A0000}"/>
    <cellStyle name="Note 5 4 2 3 3 2 3" xfId="30921" xr:uid="{00000000-0005-0000-0000-00009F8A0000}"/>
    <cellStyle name="Note 5 4 2 3 3 2 4" xfId="55584" xr:uid="{00000000-0005-0000-0000-0000A08A0000}"/>
    <cellStyle name="Note 5 4 2 3 3 3" xfId="30923" xr:uid="{00000000-0005-0000-0000-0000A18A0000}"/>
    <cellStyle name="Note 5 4 2 3 3 4" xfId="30920" xr:uid="{00000000-0005-0000-0000-0000A28A0000}"/>
    <cellStyle name="Note 5 4 2 3 3 5" xfId="48616" xr:uid="{00000000-0005-0000-0000-0000A38A0000}"/>
    <cellStyle name="Note 5 4 2 3 3 6" xfId="61180" xr:uid="{00000000-0005-0000-0000-0000A48A0000}"/>
    <cellStyle name="Note 5 4 2 3 4" xfId="11724" xr:uid="{00000000-0005-0000-0000-0000A58A0000}"/>
    <cellStyle name="Note 5 4 2 3 4 2" xfId="30925" xr:uid="{00000000-0005-0000-0000-0000A68A0000}"/>
    <cellStyle name="Note 5 4 2 3 4 3" xfId="30924" xr:uid="{00000000-0005-0000-0000-0000A78A0000}"/>
    <cellStyle name="Note 5 4 2 3 4 4" xfId="51229" xr:uid="{00000000-0005-0000-0000-0000A88A0000}"/>
    <cellStyle name="Note 5 4 2 3 5" xfId="30926" xr:uid="{00000000-0005-0000-0000-0000A98A0000}"/>
    <cellStyle name="Note 5 4 2 3 6" xfId="30915" xr:uid="{00000000-0005-0000-0000-0000AA8A0000}"/>
    <cellStyle name="Note 5 4 2 3 7" xfId="44261" xr:uid="{00000000-0005-0000-0000-0000AB8A0000}"/>
    <cellStyle name="Note 5 4 2 3 8" xfId="56825" xr:uid="{00000000-0005-0000-0000-0000AC8A0000}"/>
    <cellStyle name="Note 5 4 2 4" xfId="5616" xr:uid="{00000000-0005-0000-0000-0000AD8A0000}"/>
    <cellStyle name="Note 5 4 2 4 2" xfId="12595" xr:uid="{00000000-0005-0000-0000-0000AE8A0000}"/>
    <cellStyle name="Note 5 4 2 4 2 2" xfId="30929" xr:uid="{00000000-0005-0000-0000-0000AF8A0000}"/>
    <cellStyle name="Note 5 4 2 4 2 3" xfId="30928" xr:uid="{00000000-0005-0000-0000-0000B08A0000}"/>
    <cellStyle name="Note 5 4 2 4 2 4" xfId="52100" xr:uid="{00000000-0005-0000-0000-0000B18A0000}"/>
    <cellStyle name="Note 5 4 2 4 3" xfId="30930" xr:uid="{00000000-0005-0000-0000-0000B28A0000}"/>
    <cellStyle name="Note 5 4 2 4 4" xfId="30927" xr:uid="{00000000-0005-0000-0000-0000B38A0000}"/>
    <cellStyle name="Note 5 4 2 4 5" xfId="45132" xr:uid="{00000000-0005-0000-0000-0000B48A0000}"/>
    <cellStyle name="Note 5 4 2 4 6" xfId="57696" xr:uid="{00000000-0005-0000-0000-0000B58A0000}"/>
    <cellStyle name="Note 5 4 2 5" xfId="9981" xr:uid="{00000000-0005-0000-0000-0000B68A0000}"/>
    <cellStyle name="Note 5 4 2 5 2" xfId="30932" xr:uid="{00000000-0005-0000-0000-0000B78A0000}"/>
    <cellStyle name="Note 5 4 2 5 3" xfId="30931" xr:uid="{00000000-0005-0000-0000-0000B88A0000}"/>
    <cellStyle name="Note 5 4 2 5 4" xfId="49487" xr:uid="{00000000-0005-0000-0000-0000B98A0000}"/>
    <cellStyle name="Note 5 4 2 6" xfId="30903" xr:uid="{00000000-0005-0000-0000-0000BA8A0000}"/>
    <cellStyle name="Note 5 4 2 7" xfId="17194" xr:uid="{00000000-0005-0000-0000-0000BB8A0000}"/>
    <cellStyle name="Note 5 4 3" xfId="3865" xr:uid="{00000000-0005-0000-0000-0000BC8A0000}"/>
    <cellStyle name="Note 5 4 3 2" xfId="6487" xr:uid="{00000000-0005-0000-0000-0000BD8A0000}"/>
    <cellStyle name="Note 5 4 3 2 2" xfId="13465" xr:uid="{00000000-0005-0000-0000-0000BE8A0000}"/>
    <cellStyle name="Note 5 4 3 2 2 2" xfId="30936" xr:uid="{00000000-0005-0000-0000-0000BF8A0000}"/>
    <cellStyle name="Note 5 4 3 2 2 3" xfId="30935" xr:uid="{00000000-0005-0000-0000-0000C08A0000}"/>
    <cellStyle name="Note 5 4 3 2 2 4" xfId="52970" xr:uid="{00000000-0005-0000-0000-0000C18A0000}"/>
    <cellStyle name="Note 5 4 3 2 3" xfId="30937" xr:uid="{00000000-0005-0000-0000-0000C28A0000}"/>
    <cellStyle name="Note 5 4 3 2 4" xfId="30934" xr:uid="{00000000-0005-0000-0000-0000C38A0000}"/>
    <cellStyle name="Note 5 4 3 2 5" xfId="46002" xr:uid="{00000000-0005-0000-0000-0000C48A0000}"/>
    <cellStyle name="Note 5 4 3 2 6" xfId="58566" xr:uid="{00000000-0005-0000-0000-0000C58A0000}"/>
    <cellStyle name="Note 5 4 3 3" xfId="8232" xr:uid="{00000000-0005-0000-0000-0000C68A0000}"/>
    <cellStyle name="Note 5 4 3 3 2" xfId="15207" xr:uid="{00000000-0005-0000-0000-0000C78A0000}"/>
    <cellStyle name="Note 5 4 3 3 2 2" xfId="30940" xr:uid="{00000000-0005-0000-0000-0000C88A0000}"/>
    <cellStyle name="Note 5 4 3 3 2 3" xfId="30939" xr:uid="{00000000-0005-0000-0000-0000C98A0000}"/>
    <cellStyle name="Note 5 4 3 3 2 4" xfId="54712" xr:uid="{00000000-0005-0000-0000-0000CA8A0000}"/>
    <cellStyle name="Note 5 4 3 3 3" xfId="30941" xr:uid="{00000000-0005-0000-0000-0000CB8A0000}"/>
    <cellStyle name="Note 5 4 3 3 4" xfId="30938" xr:uid="{00000000-0005-0000-0000-0000CC8A0000}"/>
    <cellStyle name="Note 5 4 3 3 5" xfId="47744" xr:uid="{00000000-0005-0000-0000-0000CD8A0000}"/>
    <cellStyle name="Note 5 4 3 3 6" xfId="60308" xr:uid="{00000000-0005-0000-0000-0000CE8A0000}"/>
    <cellStyle name="Note 5 4 3 4" xfId="10852" xr:uid="{00000000-0005-0000-0000-0000CF8A0000}"/>
    <cellStyle name="Note 5 4 3 4 2" xfId="30943" xr:uid="{00000000-0005-0000-0000-0000D08A0000}"/>
    <cellStyle name="Note 5 4 3 4 3" xfId="30942" xr:uid="{00000000-0005-0000-0000-0000D18A0000}"/>
    <cellStyle name="Note 5 4 3 4 4" xfId="50357" xr:uid="{00000000-0005-0000-0000-0000D28A0000}"/>
    <cellStyle name="Note 5 4 3 5" xfId="30933" xr:uid="{00000000-0005-0000-0000-0000D38A0000}"/>
    <cellStyle name="Note 5 4 3 6" xfId="18908" xr:uid="{00000000-0005-0000-0000-0000D48A0000}"/>
    <cellStyle name="Note 5 4 4" xfId="4742" xr:uid="{00000000-0005-0000-0000-0000D58A0000}"/>
    <cellStyle name="Note 5 4 4 2" xfId="7358" xr:uid="{00000000-0005-0000-0000-0000D68A0000}"/>
    <cellStyle name="Note 5 4 4 2 2" xfId="14336" xr:uid="{00000000-0005-0000-0000-0000D78A0000}"/>
    <cellStyle name="Note 5 4 4 2 2 2" xfId="30947" xr:uid="{00000000-0005-0000-0000-0000D88A0000}"/>
    <cellStyle name="Note 5 4 4 2 2 3" xfId="30946" xr:uid="{00000000-0005-0000-0000-0000D98A0000}"/>
    <cellStyle name="Note 5 4 4 2 2 4" xfId="53841" xr:uid="{00000000-0005-0000-0000-0000DA8A0000}"/>
    <cellStyle name="Note 5 4 4 2 3" xfId="30948" xr:uid="{00000000-0005-0000-0000-0000DB8A0000}"/>
    <cellStyle name="Note 5 4 4 2 4" xfId="30945" xr:uid="{00000000-0005-0000-0000-0000DC8A0000}"/>
    <cellStyle name="Note 5 4 4 2 5" xfId="46873" xr:uid="{00000000-0005-0000-0000-0000DD8A0000}"/>
    <cellStyle name="Note 5 4 4 2 6" xfId="59437" xr:uid="{00000000-0005-0000-0000-0000DE8A0000}"/>
    <cellStyle name="Note 5 4 4 3" xfId="9109" xr:uid="{00000000-0005-0000-0000-0000DF8A0000}"/>
    <cellStyle name="Note 5 4 4 3 2" xfId="16078" xr:uid="{00000000-0005-0000-0000-0000E08A0000}"/>
    <cellStyle name="Note 5 4 4 3 2 2" xfId="30951" xr:uid="{00000000-0005-0000-0000-0000E18A0000}"/>
    <cellStyle name="Note 5 4 4 3 2 3" xfId="30950" xr:uid="{00000000-0005-0000-0000-0000E28A0000}"/>
    <cellStyle name="Note 5 4 4 3 2 4" xfId="55583" xr:uid="{00000000-0005-0000-0000-0000E38A0000}"/>
    <cellStyle name="Note 5 4 4 3 3" xfId="30952" xr:uid="{00000000-0005-0000-0000-0000E48A0000}"/>
    <cellStyle name="Note 5 4 4 3 4" xfId="30949" xr:uid="{00000000-0005-0000-0000-0000E58A0000}"/>
    <cellStyle name="Note 5 4 4 3 5" xfId="48615" xr:uid="{00000000-0005-0000-0000-0000E68A0000}"/>
    <cellStyle name="Note 5 4 4 3 6" xfId="61179" xr:uid="{00000000-0005-0000-0000-0000E78A0000}"/>
    <cellStyle name="Note 5 4 4 4" xfId="11723" xr:uid="{00000000-0005-0000-0000-0000E88A0000}"/>
    <cellStyle name="Note 5 4 4 4 2" xfId="30954" xr:uid="{00000000-0005-0000-0000-0000E98A0000}"/>
    <cellStyle name="Note 5 4 4 4 3" xfId="30953" xr:uid="{00000000-0005-0000-0000-0000EA8A0000}"/>
    <cellStyle name="Note 5 4 4 4 4" xfId="51228" xr:uid="{00000000-0005-0000-0000-0000EB8A0000}"/>
    <cellStyle name="Note 5 4 4 5" xfId="30955" xr:uid="{00000000-0005-0000-0000-0000EC8A0000}"/>
    <cellStyle name="Note 5 4 4 6" xfId="30944" xr:uid="{00000000-0005-0000-0000-0000ED8A0000}"/>
    <cellStyle name="Note 5 4 4 7" xfId="44260" xr:uid="{00000000-0005-0000-0000-0000EE8A0000}"/>
    <cellStyle name="Note 5 4 4 8" xfId="56824" xr:uid="{00000000-0005-0000-0000-0000EF8A0000}"/>
    <cellStyle name="Note 5 4 5" xfId="5615" xr:uid="{00000000-0005-0000-0000-0000F08A0000}"/>
    <cellStyle name="Note 5 4 5 2" xfId="12594" xr:uid="{00000000-0005-0000-0000-0000F18A0000}"/>
    <cellStyle name="Note 5 4 5 2 2" xfId="30958" xr:uid="{00000000-0005-0000-0000-0000F28A0000}"/>
    <cellStyle name="Note 5 4 5 2 3" xfId="30957" xr:uid="{00000000-0005-0000-0000-0000F38A0000}"/>
    <cellStyle name="Note 5 4 5 2 4" xfId="52099" xr:uid="{00000000-0005-0000-0000-0000F48A0000}"/>
    <cellStyle name="Note 5 4 5 3" xfId="30959" xr:uid="{00000000-0005-0000-0000-0000F58A0000}"/>
    <cellStyle name="Note 5 4 5 4" xfId="30956" xr:uid="{00000000-0005-0000-0000-0000F68A0000}"/>
    <cellStyle name="Note 5 4 5 5" xfId="45131" xr:uid="{00000000-0005-0000-0000-0000F78A0000}"/>
    <cellStyle name="Note 5 4 5 6" xfId="57695" xr:uid="{00000000-0005-0000-0000-0000F88A0000}"/>
    <cellStyle name="Note 5 4 6" xfId="9980" xr:uid="{00000000-0005-0000-0000-0000F98A0000}"/>
    <cellStyle name="Note 5 4 6 2" xfId="30961" xr:uid="{00000000-0005-0000-0000-0000FA8A0000}"/>
    <cellStyle name="Note 5 4 6 3" xfId="30960" xr:uid="{00000000-0005-0000-0000-0000FB8A0000}"/>
    <cellStyle name="Note 5 4 6 4" xfId="49486" xr:uid="{00000000-0005-0000-0000-0000FC8A0000}"/>
    <cellStyle name="Note 5 4 7" xfId="30902" xr:uid="{00000000-0005-0000-0000-0000FD8A0000}"/>
    <cellStyle name="Note 5 4 8" xfId="17193" xr:uid="{00000000-0005-0000-0000-0000FE8A0000}"/>
    <cellStyle name="Note 5 5" xfId="2779" xr:uid="{00000000-0005-0000-0000-0000FF8A0000}"/>
    <cellStyle name="Note 5 5 2" xfId="2780" xr:uid="{00000000-0005-0000-0000-0000008B0000}"/>
    <cellStyle name="Note 5 5 2 2" xfId="3868" xr:uid="{00000000-0005-0000-0000-0000018B0000}"/>
    <cellStyle name="Note 5 5 2 2 2" xfId="6490" xr:uid="{00000000-0005-0000-0000-0000028B0000}"/>
    <cellStyle name="Note 5 5 2 2 2 2" xfId="13468" xr:uid="{00000000-0005-0000-0000-0000038B0000}"/>
    <cellStyle name="Note 5 5 2 2 2 2 2" xfId="30967" xr:uid="{00000000-0005-0000-0000-0000048B0000}"/>
    <cellStyle name="Note 5 5 2 2 2 2 3" xfId="30966" xr:uid="{00000000-0005-0000-0000-0000058B0000}"/>
    <cellStyle name="Note 5 5 2 2 2 2 4" xfId="52973" xr:uid="{00000000-0005-0000-0000-0000068B0000}"/>
    <cellStyle name="Note 5 5 2 2 2 3" xfId="30968" xr:uid="{00000000-0005-0000-0000-0000078B0000}"/>
    <cellStyle name="Note 5 5 2 2 2 4" xfId="30965" xr:uid="{00000000-0005-0000-0000-0000088B0000}"/>
    <cellStyle name="Note 5 5 2 2 2 5" xfId="46005" xr:uid="{00000000-0005-0000-0000-0000098B0000}"/>
    <cellStyle name="Note 5 5 2 2 2 6" xfId="58569" xr:uid="{00000000-0005-0000-0000-00000A8B0000}"/>
    <cellStyle name="Note 5 5 2 2 3" xfId="8235" xr:uid="{00000000-0005-0000-0000-00000B8B0000}"/>
    <cellStyle name="Note 5 5 2 2 3 2" xfId="15210" xr:uid="{00000000-0005-0000-0000-00000C8B0000}"/>
    <cellStyle name="Note 5 5 2 2 3 2 2" xfId="30971" xr:uid="{00000000-0005-0000-0000-00000D8B0000}"/>
    <cellStyle name="Note 5 5 2 2 3 2 3" xfId="30970" xr:uid="{00000000-0005-0000-0000-00000E8B0000}"/>
    <cellStyle name="Note 5 5 2 2 3 2 4" xfId="54715" xr:uid="{00000000-0005-0000-0000-00000F8B0000}"/>
    <cellStyle name="Note 5 5 2 2 3 3" xfId="30972" xr:uid="{00000000-0005-0000-0000-0000108B0000}"/>
    <cellStyle name="Note 5 5 2 2 3 4" xfId="30969" xr:uid="{00000000-0005-0000-0000-0000118B0000}"/>
    <cellStyle name="Note 5 5 2 2 3 5" xfId="47747" xr:uid="{00000000-0005-0000-0000-0000128B0000}"/>
    <cellStyle name="Note 5 5 2 2 3 6" xfId="60311" xr:uid="{00000000-0005-0000-0000-0000138B0000}"/>
    <cellStyle name="Note 5 5 2 2 4" xfId="10855" xr:uid="{00000000-0005-0000-0000-0000148B0000}"/>
    <cellStyle name="Note 5 5 2 2 4 2" xfId="30974" xr:uid="{00000000-0005-0000-0000-0000158B0000}"/>
    <cellStyle name="Note 5 5 2 2 4 3" xfId="30973" xr:uid="{00000000-0005-0000-0000-0000168B0000}"/>
    <cellStyle name="Note 5 5 2 2 4 4" xfId="50360" xr:uid="{00000000-0005-0000-0000-0000178B0000}"/>
    <cellStyle name="Note 5 5 2 2 5" xfId="30964" xr:uid="{00000000-0005-0000-0000-0000188B0000}"/>
    <cellStyle name="Note 5 5 2 2 6" xfId="18915" xr:uid="{00000000-0005-0000-0000-0000198B0000}"/>
    <cellStyle name="Note 5 5 2 3" xfId="4745" xr:uid="{00000000-0005-0000-0000-00001A8B0000}"/>
    <cellStyle name="Note 5 5 2 3 2" xfId="7361" xr:uid="{00000000-0005-0000-0000-00001B8B0000}"/>
    <cellStyle name="Note 5 5 2 3 2 2" xfId="14339" xr:uid="{00000000-0005-0000-0000-00001C8B0000}"/>
    <cellStyle name="Note 5 5 2 3 2 2 2" xfId="30978" xr:uid="{00000000-0005-0000-0000-00001D8B0000}"/>
    <cellStyle name="Note 5 5 2 3 2 2 3" xfId="30977" xr:uid="{00000000-0005-0000-0000-00001E8B0000}"/>
    <cellStyle name="Note 5 5 2 3 2 2 4" xfId="53844" xr:uid="{00000000-0005-0000-0000-00001F8B0000}"/>
    <cellStyle name="Note 5 5 2 3 2 3" xfId="30979" xr:uid="{00000000-0005-0000-0000-0000208B0000}"/>
    <cellStyle name="Note 5 5 2 3 2 4" xfId="30976" xr:uid="{00000000-0005-0000-0000-0000218B0000}"/>
    <cellStyle name="Note 5 5 2 3 2 5" xfId="46876" xr:uid="{00000000-0005-0000-0000-0000228B0000}"/>
    <cellStyle name="Note 5 5 2 3 2 6" xfId="59440" xr:uid="{00000000-0005-0000-0000-0000238B0000}"/>
    <cellStyle name="Note 5 5 2 3 3" xfId="9112" xr:uid="{00000000-0005-0000-0000-0000248B0000}"/>
    <cellStyle name="Note 5 5 2 3 3 2" xfId="16081" xr:uid="{00000000-0005-0000-0000-0000258B0000}"/>
    <cellStyle name="Note 5 5 2 3 3 2 2" xfId="30982" xr:uid="{00000000-0005-0000-0000-0000268B0000}"/>
    <cellStyle name="Note 5 5 2 3 3 2 3" xfId="30981" xr:uid="{00000000-0005-0000-0000-0000278B0000}"/>
    <cellStyle name="Note 5 5 2 3 3 2 4" xfId="55586" xr:uid="{00000000-0005-0000-0000-0000288B0000}"/>
    <cellStyle name="Note 5 5 2 3 3 3" xfId="30983" xr:uid="{00000000-0005-0000-0000-0000298B0000}"/>
    <cellStyle name="Note 5 5 2 3 3 4" xfId="30980" xr:uid="{00000000-0005-0000-0000-00002A8B0000}"/>
    <cellStyle name="Note 5 5 2 3 3 5" xfId="48618" xr:uid="{00000000-0005-0000-0000-00002B8B0000}"/>
    <cellStyle name="Note 5 5 2 3 3 6" xfId="61182" xr:uid="{00000000-0005-0000-0000-00002C8B0000}"/>
    <cellStyle name="Note 5 5 2 3 4" xfId="11726" xr:uid="{00000000-0005-0000-0000-00002D8B0000}"/>
    <cellStyle name="Note 5 5 2 3 4 2" xfId="30985" xr:uid="{00000000-0005-0000-0000-00002E8B0000}"/>
    <cellStyle name="Note 5 5 2 3 4 3" xfId="30984" xr:uid="{00000000-0005-0000-0000-00002F8B0000}"/>
    <cellStyle name="Note 5 5 2 3 4 4" xfId="51231" xr:uid="{00000000-0005-0000-0000-0000308B0000}"/>
    <cellStyle name="Note 5 5 2 3 5" xfId="30986" xr:uid="{00000000-0005-0000-0000-0000318B0000}"/>
    <cellStyle name="Note 5 5 2 3 6" xfId="30975" xr:uid="{00000000-0005-0000-0000-0000328B0000}"/>
    <cellStyle name="Note 5 5 2 3 7" xfId="44263" xr:uid="{00000000-0005-0000-0000-0000338B0000}"/>
    <cellStyle name="Note 5 5 2 3 8" xfId="56827" xr:uid="{00000000-0005-0000-0000-0000348B0000}"/>
    <cellStyle name="Note 5 5 2 4" xfId="5618" xr:uid="{00000000-0005-0000-0000-0000358B0000}"/>
    <cellStyle name="Note 5 5 2 4 2" xfId="12597" xr:uid="{00000000-0005-0000-0000-0000368B0000}"/>
    <cellStyle name="Note 5 5 2 4 2 2" xfId="30989" xr:uid="{00000000-0005-0000-0000-0000378B0000}"/>
    <cellStyle name="Note 5 5 2 4 2 3" xfId="30988" xr:uid="{00000000-0005-0000-0000-0000388B0000}"/>
    <cellStyle name="Note 5 5 2 4 2 4" xfId="52102" xr:uid="{00000000-0005-0000-0000-0000398B0000}"/>
    <cellStyle name="Note 5 5 2 4 3" xfId="30990" xr:uid="{00000000-0005-0000-0000-00003A8B0000}"/>
    <cellStyle name="Note 5 5 2 4 4" xfId="30987" xr:uid="{00000000-0005-0000-0000-00003B8B0000}"/>
    <cellStyle name="Note 5 5 2 4 5" xfId="45134" xr:uid="{00000000-0005-0000-0000-00003C8B0000}"/>
    <cellStyle name="Note 5 5 2 4 6" xfId="57698" xr:uid="{00000000-0005-0000-0000-00003D8B0000}"/>
    <cellStyle name="Note 5 5 2 5" xfId="9983" xr:uid="{00000000-0005-0000-0000-00003E8B0000}"/>
    <cellStyle name="Note 5 5 2 5 2" xfId="30992" xr:uid="{00000000-0005-0000-0000-00003F8B0000}"/>
    <cellStyle name="Note 5 5 2 5 3" xfId="30991" xr:uid="{00000000-0005-0000-0000-0000408B0000}"/>
    <cellStyle name="Note 5 5 2 5 4" xfId="49489" xr:uid="{00000000-0005-0000-0000-0000418B0000}"/>
    <cellStyle name="Note 5 5 2 6" xfId="30963" xr:uid="{00000000-0005-0000-0000-0000428B0000}"/>
    <cellStyle name="Note 5 5 2 7" xfId="17200" xr:uid="{00000000-0005-0000-0000-0000438B0000}"/>
    <cellStyle name="Note 5 5 3" xfId="3867" xr:uid="{00000000-0005-0000-0000-0000448B0000}"/>
    <cellStyle name="Note 5 5 3 2" xfId="6489" xr:uid="{00000000-0005-0000-0000-0000458B0000}"/>
    <cellStyle name="Note 5 5 3 2 2" xfId="13467" xr:uid="{00000000-0005-0000-0000-0000468B0000}"/>
    <cellStyle name="Note 5 5 3 2 2 2" xfId="30996" xr:uid="{00000000-0005-0000-0000-0000478B0000}"/>
    <cellStyle name="Note 5 5 3 2 2 3" xfId="30995" xr:uid="{00000000-0005-0000-0000-0000488B0000}"/>
    <cellStyle name="Note 5 5 3 2 2 4" xfId="52972" xr:uid="{00000000-0005-0000-0000-0000498B0000}"/>
    <cellStyle name="Note 5 5 3 2 3" xfId="30997" xr:uid="{00000000-0005-0000-0000-00004A8B0000}"/>
    <cellStyle name="Note 5 5 3 2 4" xfId="30994" xr:uid="{00000000-0005-0000-0000-00004B8B0000}"/>
    <cellStyle name="Note 5 5 3 2 5" xfId="46004" xr:uid="{00000000-0005-0000-0000-00004C8B0000}"/>
    <cellStyle name="Note 5 5 3 2 6" xfId="58568" xr:uid="{00000000-0005-0000-0000-00004D8B0000}"/>
    <cellStyle name="Note 5 5 3 3" xfId="8234" xr:uid="{00000000-0005-0000-0000-00004E8B0000}"/>
    <cellStyle name="Note 5 5 3 3 2" xfId="15209" xr:uid="{00000000-0005-0000-0000-00004F8B0000}"/>
    <cellStyle name="Note 5 5 3 3 2 2" xfId="31000" xr:uid="{00000000-0005-0000-0000-0000508B0000}"/>
    <cellStyle name="Note 5 5 3 3 2 3" xfId="30999" xr:uid="{00000000-0005-0000-0000-0000518B0000}"/>
    <cellStyle name="Note 5 5 3 3 2 4" xfId="54714" xr:uid="{00000000-0005-0000-0000-0000528B0000}"/>
    <cellStyle name="Note 5 5 3 3 3" xfId="31001" xr:uid="{00000000-0005-0000-0000-0000538B0000}"/>
    <cellStyle name="Note 5 5 3 3 4" xfId="30998" xr:uid="{00000000-0005-0000-0000-0000548B0000}"/>
    <cellStyle name="Note 5 5 3 3 5" xfId="47746" xr:uid="{00000000-0005-0000-0000-0000558B0000}"/>
    <cellStyle name="Note 5 5 3 3 6" xfId="60310" xr:uid="{00000000-0005-0000-0000-0000568B0000}"/>
    <cellStyle name="Note 5 5 3 4" xfId="10854" xr:uid="{00000000-0005-0000-0000-0000578B0000}"/>
    <cellStyle name="Note 5 5 3 4 2" xfId="31003" xr:uid="{00000000-0005-0000-0000-0000588B0000}"/>
    <cellStyle name="Note 5 5 3 4 3" xfId="31002" xr:uid="{00000000-0005-0000-0000-0000598B0000}"/>
    <cellStyle name="Note 5 5 3 4 4" xfId="50359" xr:uid="{00000000-0005-0000-0000-00005A8B0000}"/>
    <cellStyle name="Note 5 5 3 5" xfId="30993" xr:uid="{00000000-0005-0000-0000-00005B8B0000}"/>
    <cellStyle name="Note 5 5 3 6" xfId="18912" xr:uid="{00000000-0005-0000-0000-00005C8B0000}"/>
    <cellStyle name="Note 5 5 4" xfId="4744" xr:uid="{00000000-0005-0000-0000-00005D8B0000}"/>
    <cellStyle name="Note 5 5 4 2" xfId="7360" xr:uid="{00000000-0005-0000-0000-00005E8B0000}"/>
    <cellStyle name="Note 5 5 4 2 2" xfId="14338" xr:uid="{00000000-0005-0000-0000-00005F8B0000}"/>
    <cellStyle name="Note 5 5 4 2 2 2" xfId="31007" xr:uid="{00000000-0005-0000-0000-0000608B0000}"/>
    <cellStyle name="Note 5 5 4 2 2 3" xfId="31006" xr:uid="{00000000-0005-0000-0000-0000618B0000}"/>
    <cellStyle name="Note 5 5 4 2 2 4" xfId="53843" xr:uid="{00000000-0005-0000-0000-0000628B0000}"/>
    <cellStyle name="Note 5 5 4 2 3" xfId="31008" xr:uid="{00000000-0005-0000-0000-0000638B0000}"/>
    <cellStyle name="Note 5 5 4 2 4" xfId="31005" xr:uid="{00000000-0005-0000-0000-0000648B0000}"/>
    <cellStyle name="Note 5 5 4 2 5" xfId="46875" xr:uid="{00000000-0005-0000-0000-0000658B0000}"/>
    <cellStyle name="Note 5 5 4 2 6" xfId="59439" xr:uid="{00000000-0005-0000-0000-0000668B0000}"/>
    <cellStyle name="Note 5 5 4 3" xfId="9111" xr:uid="{00000000-0005-0000-0000-0000678B0000}"/>
    <cellStyle name="Note 5 5 4 3 2" xfId="16080" xr:uid="{00000000-0005-0000-0000-0000688B0000}"/>
    <cellStyle name="Note 5 5 4 3 2 2" xfId="31011" xr:uid="{00000000-0005-0000-0000-0000698B0000}"/>
    <cellStyle name="Note 5 5 4 3 2 3" xfId="31010" xr:uid="{00000000-0005-0000-0000-00006A8B0000}"/>
    <cellStyle name="Note 5 5 4 3 2 4" xfId="55585" xr:uid="{00000000-0005-0000-0000-00006B8B0000}"/>
    <cellStyle name="Note 5 5 4 3 3" xfId="31012" xr:uid="{00000000-0005-0000-0000-00006C8B0000}"/>
    <cellStyle name="Note 5 5 4 3 4" xfId="31009" xr:uid="{00000000-0005-0000-0000-00006D8B0000}"/>
    <cellStyle name="Note 5 5 4 3 5" xfId="48617" xr:uid="{00000000-0005-0000-0000-00006E8B0000}"/>
    <cellStyle name="Note 5 5 4 3 6" xfId="61181" xr:uid="{00000000-0005-0000-0000-00006F8B0000}"/>
    <cellStyle name="Note 5 5 4 4" xfId="11725" xr:uid="{00000000-0005-0000-0000-0000708B0000}"/>
    <cellStyle name="Note 5 5 4 4 2" xfId="31014" xr:uid="{00000000-0005-0000-0000-0000718B0000}"/>
    <cellStyle name="Note 5 5 4 4 3" xfId="31013" xr:uid="{00000000-0005-0000-0000-0000728B0000}"/>
    <cellStyle name="Note 5 5 4 4 4" xfId="51230" xr:uid="{00000000-0005-0000-0000-0000738B0000}"/>
    <cellStyle name="Note 5 5 4 5" xfId="31015" xr:uid="{00000000-0005-0000-0000-0000748B0000}"/>
    <cellStyle name="Note 5 5 4 6" xfId="31004" xr:uid="{00000000-0005-0000-0000-0000758B0000}"/>
    <cellStyle name="Note 5 5 4 7" xfId="44262" xr:uid="{00000000-0005-0000-0000-0000768B0000}"/>
    <cellStyle name="Note 5 5 4 8" xfId="56826" xr:uid="{00000000-0005-0000-0000-0000778B0000}"/>
    <cellStyle name="Note 5 5 5" xfId="5617" xr:uid="{00000000-0005-0000-0000-0000788B0000}"/>
    <cellStyle name="Note 5 5 5 2" xfId="12596" xr:uid="{00000000-0005-0000-0000-0000798B0000}"/>
    <cellStyle name="Note 5 5 5 2 2" xfId="31018" xr:uid="{00000000-0005-0000-0000-00007A8B0000}"/>
    <cellStyle name="Note 5 5 5 2 3" xfId="31017" xr:uid="{00000000-0005-0000-0000-00007B8B0000}"/>
    <cellStyle name="Note 5 5 5 2 4" xfId="52101" xr:uid="{00000000-0005-0000-0000-00007C8B0000}"/>
    <cellStyle name="Note 5 5 5 3" xfId="31019" xr:uid="{00000000-0005-0000-0000-00007D8B0000}"/>
    <cellStyle name="Note 5 5 5 4" xfId="31016" xr:uid="{00000000-0005-0000-0000-00007E8B0000}"/>
    <cellStyle name="Note 5 5 5 5" xfId="45133" xr:uid="{00000000-0005-0000-0000-00007F8B0000}"/>
    <cellStyle name="Note 5 5 5 6" xfId="57697" xr:uid="{00000000-0005-0000-0000-0000808B0000}"/>
    <cellStyle name="Note 5 5 6" xfId="9982" xr:uid="{00000000-0005-0000-0000-0000818B0000}"/>
    <cellStyle name="Note 5 5 6 2" xfId="31021" xr:uid="{00000000-0005-0000-0000-0000828B0000}"/>
    <cellStyle name="Note 5 5 6 3" xfId="31020" xr:uid="{00000000-0005-0000-0000-0000838B0000}"/>
    <cellStyle name="Note 5 5 6 4" xfId="49488" xr:uid="{00000000-0005-0000-0000-0000848B0000}"/>
    <cellStyle name="Note 5 5 7" xfId="30962" xr:uid="{00000000-0005-0000-0000-0000858B0000}"/>
    <cellStyle name="Note 5 5 8" xfId="17197" xr:uid="{00000000-0005-0000-0000-0000868B0000}"/>
    <cellStyle name="Note 5 6" xfId="2781" xr:uid="{00000000-0005-0000-0000-0000878B0000}"/>
    <cellStyle name="Note 5 6 2" xfId="2782" xr:uid="{00000000-0005-0000-0000-0000888B0000}"/>
    <cellStyle name="Note 5 6 2 2" xfId="3870" xr:uid="{00000000-0005-0000-0000-0000898B0000}"/>
    <cellStyle name="Note 5 6 2 2 2" xfId="6492" xr:uid="{00000000-0005-0000-0000-00008A8B0000}"/>
    <cellStyle name="Note 5 6 2 2 2 2" xfId="13470" xr:uid="{00000000-0005-0000-0000-00008B8B0000}"/>
    <cellStyle name="Note 5 6 2 2 2 2 2" xfId="31027" xr:uid="{00000000-0005-0000-0000-00008C8B0000}"/>
    <cellStyle name="Note 5 6 2 2 2 2 3" xfId="31026" xr:uid="{00000000-0005-0000-0000-00008D8B0000}"/>
    <cellStyle name="Note 5 6 2 2 2 2 4" xfId="52975" xr:uid="{00000000-0005-0000-0000-00008E8B0000}"/>
    <cellStyle name="Note 5 6 2 2 2 3" xfId="31028" xr:uid="{00000000-0005-0000-0000-00008F8B0000}"/>
    <cellStyle name="Note 5 6 2 2 2 4" xfId="31025" xr:uid="{00000000-0005-0000-0000-0000908B0000}"/>
    <cellStyle name="Note 5 6 2 2 2 5" xfId="46007" xr:uid="{00000000-0005-0000-0000-0000918B0000}"/>
    <cellStyle name="Note 5 6 2 2 2 6" xfId="58571" xr:uid="{00000000-0005-0000-0000-0000928B0000}"/>
    <cellStyle name="Note 5 6 2 2 3" xfId="8237" xr:uid="{00000000-0005-0000-0000-0000938B0000}"/>
    <cellStyle name="Note 5 6 2 2 3 2" xfId="15212" xr:uid="{00000000-0005-0000-0000-0000948B0000}"/>
    <cellStyle name="Note 5 6 2 2 3 2 2" xfId="31031" xr:uid="{00000000-0005-0000-0000-0000958B0000}"/>
    <cellStyle name="Note 5 6 2 2 3 2 3" xfId="31030" xr:uid="{00000000-0005-0000-0000-0000968B0000}"/>
    <cellStyle name="Note 5 6 2 2 3 2 4" xfId="54717" xr:uid="{00000000-0005-0000-0000-0000978B0000}"/>
    <cellStyle name="Note 5 6 2 2 3 3" xfId="31032" xr:uid="{00000000-0005-0000-0000-0000988B0000}"/>
    <cellStyle name="Note 5 6 2 2 3 4" xfId="31029" xr:uid="{00000000-0005-0000-0000-0000998B0000}"/>
    <cellStyle name="Note 5 6 2 2 3 5" xfId="47749" xr:uid="{00000000-0005-0000-0000-00009A8B0000}"/>
    <cellStyle name="Note 5 6 2 2 3 6" xfId="60313" xr:uid="{00000000-0005-0000-0000-00009B8B0000}"/>
    <cellStyle name="Note 5 6 2 2 4" xfId="10857" xr:uid="{00000000-0005-0000-0000-00009C8B0000}"/>
    <cellStyle name="Note 5 6 2 2 4 2" xfId="31034" xr:uid="{00000000-0005-0000-0000-00009D8B0000}"/>
    <cellStyle name="Note 5 6 2 2 4 3" xfId="31033" xr:uid="{00000000-0005-0000-0000-00009E8B0000}"/>
    <cellStyle name="Note 5 6 2 2 4 4" xfId="50362" xr:uid="{00000000-0005-0000-0000-00009F8B0000}"/>
    <cellStyle name="Note 5 6 2 2 5" xfId="31024" xr:uid="{00000000-0005-0000-0000-0000A08B0000}"/>
    <cellStyle name="Note 5 6 2 2 6" xfId="18919" xr:uid="{00000000-0005-0000-0000-0000A18B0000}"/>
    <cellStyle name="Note 5 6 2 3" xfId="4747" xr:uid="{00000000-0005-0000-0000-0000A28B0000}"/>
    <cellStyle name="Note 5 6 2 3 2" xfId="7363" xr:uid="{00000000-0005-0000-0000-0000A38B0000}"/>
    <cellStyle name="Note 5 6 2 3 2 2" xfId="14341" xr:uid="{00000000-0005-0000-0000-0000A48B0000}"/>
    <cellStyle name="Note 5 6 2 3 2 2 2" xfId="31038" xr:uid="{00000000-0005-0000-0000-0000A58B0000}"/>
    <cellStyle name="Note 5 6 2 3 2 2 3" xfId="31037" xr:uid="{00000000-0005-0000-0000-0000A68B0000}"/>
    <cellStyle name="Note 5 6 2 3 2 2 4" xfId="53846" xr:uid="{00000000-0005-0000-0000-0000A78B0000}"/>
    <cellStyle name="Note 5 6 2 3 2 3" xfId="31039" xr:uid="{00000000-0005-0000-0000-0000A88B0000}"/>
    <cellStyle name="Note 5 6 2 3 2 4" xfId="31036" xr:uid="{00000000-0005-0000-0000-0000A98B0000}"/>
    <cellStyle name="Note 5 6 2 3 2 5" xfId="46878" xr:uid="{00000000-0005-0000-0000-0000AA8B0000}"/>
    <cellStyle name="Note 5 6 2 3 2 6" xfId="59442" xr:uid="{00000000-0005-0000-0000-0000AB8B0000}"/>
    <cellStyle name="Note 5 6 2 3 3" xfId="9114" xr:uid="{00000000-0005-0000-0000-0000AC8B0000}"/>
    <cellStyle name="Note 5 6 2 3 3 2" xfId="16083" xr:uid="{00000000-0005-0000-0000-0000AD8B0000}"/>
    <cellStyle name="Note 5 6 2 3 3 2 2" xfId="31042" xr:uid="{00000000-0005-0000-0000-0000AE8B0000}"/>
    <cellStyle name="Note 5 6 2 3 3 2 3" xfId="31041" xr:uid="{00000000-0005-0000-0000-0000AF8B0000}"/>
    <cellStyle name="Note 5 6 2 3 3 2 4" xfId="55588" xr:uid="{00000000-0005-0000-0000-0000B08B0000}"/>
    <cellStyle name="Note 5 6 2 3 3 3" xfId="31043" xr:uid="{00000000-0005-0000-0000-0000B18B0000}"/>
    <cellStyle name="Note 5 6 2 3 3 4" xfId="31040" xr:uid="{00000000-0005-0000-0000-0000B28B0000}"/>
    <cellStyle name="Note 5 6 2 3 3 5" xfId="48620" xr:uid="{00000000-0005-0000-0000-0000B38B0000}"/>
    <cellStyle name="Note 5 6 2 3 3 6" xfId="61184" xr:uid="{00000000-0005-0000-0000-0000B48B0000}"/>
    <cellStyle name="Note 5 6 2 3 4" xfId="11728" xr:uid="{00000000-0005-0000-0000-0000B58B0000}"/>
    <cellStyle name="Note 5 6 2 3 4 2" xfId="31045" xr:uid="{00000000-0005-0000-0000-0000B68B0000}"/>
    <cellStyle name="Note 5 6 2 3 4 3" xfId="31044" xr:uid="{00000000-0005-0000-0000-0000B78B0000}"/>
    <cellStyle name="Note 5 6 2 3 4 4" xfId="51233" xr:uid="{00000000-0005-0000-0000-0000B88B0000}"/>
    <cellStyle name="Note 5 6 2 3 5" xfId="31046" xr:uid="{00000000-0005-0000-0000-0000B98B0000}"/>
    <cellStyle name="Note 5 6 2 3 6" xfId="31035" xr:uid="{00000000-0005-0000-0000-0000BA8B0000}"/>
    <cellStyle name="Note 5 6 2 3 7" xfId="44265" xr:uid="{00000000-0005-0000-0000-0000BB8B0000}"/>
    <cellStyle name="Note 5 6 2 3 8" xfId="56829" xr:uid="{00000000-0005-0000-0000-0000BC8B0000}"/>
    <cellStyle name="Note 5 6 2 4" xfId="5620" xr:uid="{00000000-0005-0000-0000-0000BD8B0000}"/>
    <cellStyle name="Note 5 6 2 4 2" xfId="12599" xr:uid="{00000000-0005-0000-0000-0000BE8B0000}"/>
    <cellStyle name="Note 5 6 2 4 2 2" xfId="31049" xr:uid="{00000000-0005-0000-0000-0000BF8B0000}"/>
    <cellStyle name="Note 5 6 2 4 2 3" xfId="31048" xr:uid="{00000000-0005-0000-0000-0000C08B0000}"/>
    <cellStyle name="Note 5 6 2 4 2 4" xfId="52104" xr:uid="{00000000-0005-0000-0000-0000C18B0000}"/>
    <cellStyle name="Note 5 6 2 4 3" xfId="31050" xr:uid="{00000000-0005-0000-0000-0000C28B0000}"/>
    <cellStyle name="Note 5 6 2 4 4" xfId="31047" xr:uid="{00000000-0005-0000-0000-0000C38B0000}"/>
    <cellStyle name="Note 5 6 2 4 5" xfId="45136" xr:uid="{00000000-0005-0000-0000-0000C48B0000}"/>
    <cellStyle name="Note 5 6 2 4 6" xfId="57700" xr:uid="{00000000-0005-0000-0000-0000C58B0000}"/>
    <cellStyle name="Note 5 6 2 5" xfId="9985" xr:uid="{00000000-0005-0000-0000-0000C68B0000}"/>
    <cellStyle name="Note 5 6 2 5 2" xfId="31052" xr:uid="{00000000-0005-0000-0000-0000C78B0000}"/>
    <cellStyle name="Note 5 6 2 5 3" xfId="31051" xr:uid="{00000000-0005-0000-0000-0000C88B0000}"/>
    <cellStyle name="Note 5 6 2 5 4" xfId="49491" xr:uid="{00000000-0005-0000-0000-0000C98B0000}"/>
    <cellStyle name="Note 5 6 2 6" xfId="31023" xr:uid="{00000000-0005-0000-0000-0000CA8B0000}"/>
    <cellStyle name="Note 5 6 2 7" xfId="17204" xr:uid="{00000000-0005-0000-0000-0000CB8B0000}"/>
    <cellStyle name="Note 5 6 3" xfId="3869" xr:uid="{00000000-0005-0000-0000-0000CC8B0000}"/>
    <cellStyle name="Note 5 6 3 2" xfId="6491" xr:uid="{00000000-0005-0000-0000-0000CD8B0000}"/>
    <cellStyle name="Note 5 6 3 2 2" xfId="13469" xr:uid="{00000000-0005-0000-0000-0000CE8B0000}"/>
    <cellStyle name="Note 5 6 3 2 2 2" xfId="31056" xr:uid="{00000000-0005-0000-0000-0000CF8B0000}"/>
    <cellStyle name="Note 5 6 3 2 2 3" xfId="31055" xr:uid="{00000000-0005-0000-0000-0000D08B0000}"/>
    <cellStyle name="Note 5 6 3 2 2 4" xfId="52974" xr:uid="{00000000-0005-0000-0000-0000D18B0000}"/>
    <cellStyle name="Note 5 6 3 2 3" xfId="31057" xr:uid="{00000000-0005-0000-0000-0000D28B0000}"/>
    <cellStyle name="Note 5 6 3 2 4" xfId="31054" xr:uid="{00000000-0005-0000-0000-0000D38B0000}"/>
    <cellStyle name="Note 5 6 3 2 5" xfId="46006" xr:uid="{00000000-0005-0000-0000-0000D48B0000}"/>
    <cellStyle name="Note 5 6 3 2 6" xfId="58570" xr:uid="{00000000-0005-0000-0000-0000D58B0000}"/>
    <cellStyle name="Note 5 6 3 3" xfId="8236" xr:uid="{00000000-0005-0000-0000-0000D68B0000}"/>
    <cellStyle name="Note 5 6 3 3 2" xfId="15211" xr:uid="{00000000-0005-0000-0000-0000D78B0000}"/>
    <cellStyle name="Note 5 6 3 3 2 2" xfId="31060" xr:uid="{00000000-0005-0000-0000-0000D88B0000}"/>
    <cellStyle name="Note 5 6 3 3 2 3" xfId="31059" xr:uid="{00000000-0005-0000-0000-0000D98B0000}"/>
    <cellStyle name="Note 5 6 3 3 2 4" xfId="54716" xr:uid="{00000000-0005-0000-0000-0000DA8B0000}"/>
    <cellStyle name="Note 5 6 3 3 3" xfId="31061" xr:uid="{00000000-0005-0000-0000-0000DB8B0000}"/>
    <cellStyle name="Note 5 6 3 3 4" xfId="31058" xr:uid="{00000000-0005-0000-0000-0000DC8B0000}"/>
    <cellStyle name="Note 5 6 3 3 5" xfId="47748" xr:uid="{00000000-0005-0000-0000-0000DD8B0000}"/>
    <cellStyle name="Note 5 6 3 3 6" xfId="60312" xr:uid="{00000000-0005-0000-0000-0000DE8B0000}"/>
    <cellStyle name="Note 5 6 3 4" xfId="10856" xr:uid="{00000000-0005-0000-0000-0000DF8B0000}"/>
    <cellStyle name="Note 5 6 3 4 2" xfId="31063" xr:uid="{00000000-0005-0000-0000-0000E08B0000}"/>
    <cellStyle name="Note 5 6 3 4 3" xfId="31062" xr:uid="{00000000-0005-0000-0000-0000E18B0000}"/>
    <cellStyle name="Note 5 6 3 4 4" xfId="50361" xr:uid="{00000000-0005-0000-0000-0000E28B0000}"/>
    <cellStyle name="Note 5 6 3 5" xfId="31053" xr:uid="{00000000-0005-0000-0000-0000E38B0000}"/>
    <cellStyle name="Note 5 6 3 6" xfId="18916" xr:uid="{00000000-0005-0000-0000-0000E48B0000}"/>
    <cellStyle name="Note 5 6 4" xfId="4746" xr:uid="{00000000-0005-0000-0000-0000E58B0000}"/>
    <cellStyle name="Note 5 6 4 2" xfId="7362" xr:uid="{00000000-0005-0000-0000-0000E68B0000}"/>
    <cellStyle name="Note 5 6 4 2 2" xfId="14340" xr:uid="{00000000-0005-0000-0000-0000E78B0000}"/>
    <cellStyle name="Note 5 6 4 2 2 2" xfId="31067" xr:uid="{00000000-0005-0000-0000-0000E88B0000}"/>
    <cellStyle name="Note 5 6 4 2 2 3" xfId="31066" xr:uid="{00000000-0005-0000-0000-0000E98B0000}"/>
    <cellStyle name="Note 5 6 4 2 2 4" xfId="53845" xr:uid="{00000000-0005-0000-0000-0000EA8B0000}"/>
    <cellStyle name="Note 5 6 4 2 3" xfId="31068" xr:uid="{00000000-0005-0000-0000-0000EB8B0000}"/>
    <cellStyle name="Note 5 6 4 2 4" xfId="31065" xr:uid="{00000000-0005-0000-0000-0000EC8B0000}"/>
    <cellStyle name="Note 5 6 4 2 5" xfId="46877" xr:uid="{00000000-0005-0000-0000-0000ED8B0000}"/>
    <cellStyle name="Note 5 6 4 2 6" xfId="59441" xr:uid="{00000000-0005-0000-0000-0000EE8B0000}"/>
    <cellStyle name="Note 5 6 4 3" xfId="9113" xr:uid="{00000000-0005-0000-0000-0000EF8B0000}"/>
    <cellStyle name="Note 5 6 4 3 2" xfId="16082" xr:uid="{00000000-0005-0000-0000-0000F08B0000}"/>
    <cellStyle name="Note 5 6 4 3 2 2" xfId="31071" xr:uid="{00000000-0005-0000-0000-0000F18B0000}"/>
    <cellStyle name="Note 5 6 4 3 2 3" xfId="31070" xr:uid="{00000000-0005-0000-0000-0000F28B0000}"/>
    <cellStyle name="Note 5 6 4 3 2 4" xfId="55587" xr:uid="{00000000-0005-0000-0000-0000F38B0000}"/>
    <cellStyle name="Note 5 6 4 3 3" xfId="31072" xr:uid="{00000000-0005-0000-0000-0000F48B0000}"/>
    <cellStyle name="Note 5 6 4 3 4" xfId="31069" xr:uid="{00000000-0005-0000-0000-0000F58B0000}"/>
    <cellStyle name="Note 5 6 4 3 5" xfId="48619" xr:uid="{00000000-0005-0000-0000-0000F68B0000}"/>
    <cellStyle name="Note 5 6 4 3 6" xfId="61183" xr:uid="{00000000-0005-0000-0000-0000F78B0000}"/>
    <cellStyle name="Note 5 6 4 4" xfId="11727" xr:uid="{00000000-0005-0000-0000-0000F88B0000}"/>
    <cellStyle name="Note 5 6 4 4 2" xfId="31074" xr:uid="{00000000-0005-0000-0000-0000F98B0000}"/>
    <cellStyle name="Note 5 6 4 4 3" xfId="31073" xr:uid="{00000000-0005-0000-0000-0000FA8B0000}"/>
    <cellStyle name="Note 5 6 4 4 4" xfId="51232" xr:uid="{00000000-0005-0000-0000-0000FB8B0000}"/>
    <cellStyle name="Note 5 6 4 5" xfId="31075" xr:uid="{00000000-0005-0000-0000-0000FC8B0000}"/>
    <cellStyle name="Note 5 6 4 6" xfId="31064" xr:uid="{00000000-0005-0000-0000-0000FD8B0000}"/>
    <cellStyle name="Note 5 6 4 7" xfId="44264" xr:uid="{00000000-0005-0000-0000-0000FE8B0000}"/>
    <cellStyle name="Note 5 6 4 8" xfId="56828" xr:uid="{00000000-0005-0000-0000-0000FF8B0000}"/>
    <cellStyle name="Note 5 6 5" xfId="5619" xr:uid="{00000000-0005-0000-0000-0000008C0000}"/>
    <cellStyle name="Note 5 6 5 2" xfId="12598" xr:uid="{00000000-0005-0000-0000-0000018C0000}"/>
    <cellStyle name="Note 5 6 5 2 2" xfId="31078" xr:uid="{00000000-0005-0000-0000-0000028C0000}"/>
    <cellStyle name="Note 5 6 5 2 3" xfId="31077" xr:uid="{00000000-0005-0000-0000-0000038C0000}"/>
    <cellStyle name="Note 5 6 5 2 4" xfId="52103" xr:uid="{00000000-0005-0000-0000-0000048C0000}"/>
    <cellStyle name="Note 5 6 5 3" xfId="31079" xr:uid="{00000000-0005-0000-0000-0000058C0000}"/>
    <cellStyle name="Note 5 6 5 4" xfId="31076" xr:uid="{00000000-0005-0000-0000-0000068C0000}"/>
    <cellStyle name="Note 5 6 5 5" xfId="45135" xr:uid="{00000000-0005-0000-0000-0000078C0000}"/>
    <cellStyle name="Note 5 6 5 6" xfId="57699" xr:uid="{00000000-0005-0000-0000-0000088C0000}"/>
    <cellStyle name="Note 5 6 6" xfId="9984" xr:uid="{00000000-0005-0000-0000-0000098C0000}"/>
    <cellStyle name="Note 5 6 6 2" xfId="31081" xr:uid="{00000000-0005-0000-0000-00000A8C0000}"/>
    <cellStyle name="Note 5 6 6 3" xfId="31080" xr:uid="{00000000-0005-0000-0000-00000B8C0000}"/>
    <cellStyle name="Note 5 6 6 4" xfId="49490" xr:uid="{00000000-0005-0000-0000-00000C8C0000}"/>
    <cellStyle name="Note 5 6 7" xfId="31022" xr:uid="{00000000-0005-0000-0000-00000D8C0000}"/>
    <cellStyle name="Note 5 6 8" xfId="17201" xr:uid="{00000000-0005-0000-0000-00000E8C0000}"/>
    <cellStyle name="Note 5 7" xfId="2783" xr:uid="{00000000-0005-0000-0000-00000F8C0000}"/>
    <cellStyle name="Note 5 7 2" xfId="3871" xr:uid="{00000000-0005-0000-0000-0000108C0000}"/>
    <cellStyle name="Note 5 7 2 2" xfId="6493" xr:uid="{00000000-0005-0000-0000-0000118C0000}"/>
    <cellStyle name="Note 5 7 2 2 2" xfId="13471" xr:uid="{00000000-0005-0000-0000-0000128C0000}"/>
    <cellStyle name="Note 5 7 2 2 2 2" xfId="31086" xr:uid="{00000000-0005-0000-0000-0000138C0000}"/>
    <cellStyle name="Note 5 7 2 2 2 3" xfId="31085" xr:uid="{00000000-0005-0000-0000-0000148C0000}"/>
    <cellStyle name="Note 5 7 2 2 2 4" xfId="52976" xr:uid="{00000000-0005-0000-0000-0000158C0000}"/>
    <cellStyle name="Note 5 7 2 2 3" xfId="31087" xr:uid="{00000000-0005-0000-0000-0000168C0000}"/>
    <cellStyle name="Note 5 7 2 2 4" xfId="31084" xr:uid="{00000000-0005-0000-0000-0000178C0000}"/>
    <cellStyle name="Note 5 7 2 2 5" xfId="46008" xr:uid="{00000000-0005-0000-0000-0000188C0000}"/>
    <cellStyle name="Note 5 7 2 2 6" xfId="58572" xr:uid="{00000000-0005-0000-0000-0000198C0000}"/>
    <cellStyle name="Note 5 7 2 3" xfId="8238" xr:uid="{00000000-0005-0000-0000-00001A8C0000}"/>
    <cellStyle name="Note 5 7 2 3 2" xfId="15213" xr:uid="{00000000-0005-0000-0000-00001B8C0000}"/>
    <cellStyle name="Note 5 7 2 3 2 2" xfId="31090" xr:uid="{00000000-0005-0000-0000-00001C8C0000}"/>
    <cellStyle name="Note 5 7 2 3 2 3" xfId="31089" xr:uid="{00000000-0005-0000-0000-00001D8C0000}"/>
    <cellStyle name="Note 5 7 2 3 2 4" xfId="54718" xr:uid="{00000000-0005-0000-0000-00001E8C0000}"/>
    <cellStyle name="Note 5 7 2 3 3" xfId="31091" xr:uid="{00000000-0005-0000-0000-00001F8C0000}"/>
    <cellStyle name="Note 5 7 2 3 4" xfId="31088" xr:uid="{00000000-0005-0000-0000-0000208C0000}"/>
    <cellStyle name="Note 5 7 2 3 5" xfId="47750" xr:uid="{00000000-0005-0000-0000-0000218C0000}"/>
    <cellStyle name="Note 5 7 2 3 6" xfId="60314" xr:uid="{00000000-0005-0000-0000-0000228C0000}"/>
    <cellStyle name="Note 5 7 2 4" xfId="10858" xr:uid="{00000000-0005-0000-0000-0000238C0000}"/>
    <cellStyle name="Note 5 7 2 4 2" xfId="31093" xr:uid="{00000000-0005-0000-0000-0000248C0000}"/>
    <cellStyle name="Note 5 7 2 4 3" xfId="31092" xr:uid="{00000000-0005-0000-0000-0000258C0000}"/>
    <cellStyle name="Note 5 7 2 4 4" xfId="50363" xr:uid="{00000000-0005-0000-0000-0000268C0000}"/>
    <cellStyle name="Note 5 7 2 5" xfId="31083" xr:uid="{00000000-0005-0000-0000-0000278C0000}"/>
    <cellStyle name="Note 5 7 2 6" xfId="18921" xr:uid="{00000000-0005-0000-0000-0000288C0000}"/>
    <cellStyle name="Note 5 7 3" xfId="4748" xr:uid="{00000000-0005-0000-0000-0000298C0000}"/>
    <cellStyle name="Note 5 7 3 2" xfId="7364" xr:uid="{00000000-0005-0000-0000-00002A8C0000}"/>
    <cellStyle name="Note 5 7 3 2 2" xfId="14342" xr:uid="{00000000-0005-0000-0000-00002B8C0000}"/>
    <cellStyle name="Note 5 7 3 2 2 2" xfId="31097" xr:uid="{00000000-0005-0000-0000-00002C8C0000}"/>
    <cellStyle name="Note 5 7 3 2 2 3" xfId="31096" xr:uid="{00000000-0005-0000-0000-00002D8C0000}"/>
    <cellStyle name="Note 5 7 3 2 2 4" xfId="53847" xr:uid="{00000000-0005-0000-0000-00002E8C0000}"/>
    <cellStyle name="Note 5 7 3 2 3" xfId="31098" xr:uid="{00000000-0005-0000-0000-00002F8C0000}"/>
    <cellStyle name="Note 5 7 3 2 4" xfId="31095" xr:uid="{00000000-0005-0000-0000-0000308C0000}"/>
    <cellStyle name="Note 5 7 3 2 5" xfId="46879" xr:uid="{00000000-0005-0000-0000-0000318C0000}"/>
    <cellStyle name="Note 5 7 3 2 6" xfId="59443" xr:uid="{00000000-0005-0000-0000-0000328C0000}"/>
    <cellStyle name="Note 5 7 3 3" xfId="9115" xr:uid="{00000000-0005-0000-0000-0000338C0000}"/>
    <cellStyle name="Note 5 7 3 3 2" xfId="16084" xr:uid="{00000000-0005-0000-0000-0000348C0000}"/>
    <cellStyle name="Note 5 7 3 3 2 2" xfId="31101" xr:uid="{00000000-0005-0000-0000-0000358C0000}"/>
    <cellStyle name="Note 5 7 3 3 2 3" xfId="31100" xr:uid="{00000000-0005-0000-0000-0000368C0000}"/>
    <cellStyle name="Note 5 7 3 3 2 4" xfId="55589" xr:uid="{00000000-0005-0000-0000-0000378C0000}"/>
    <cellStyle name="Note 5 7 3 3 3" xfId="31102" xr:uid="{00000000-0005-0000-0000-0000388C0000}"/>
    <cellStyle name="Note 5 7 3 3 4" xfId="31099" xr:uid="{00000000-0005-0000-0000-0000398C0000}"/>
    <cellStyle name="Note 5 7 3 3 5" xfId="48621" xr:uid="{00000000-0005-0000-0000-00003A8C0000}"/>
    <cellStyle name="Note 5 7 3 3 6" xfId="61185" xr:uid="{00000000-0005-0000-0000-00003B8C0000}"/>
    <cellStyle name="Note 5 7 3 4" xfId="11729" xr:uid="{00000000-0005-0000-0000-00003C8C0000}"/>
    <cellStyle name="Note 5 7 3 4 2" xfId="31104" xr:uid="{00000000-0005-0000-0000-00003D8C0000}"/>
    <cellStyle name="Note 5 7 3 4 3" xfId="31103" xr:uid="{00000000-0005-0000-0000-00003E8C0000}"/>
    <cellStyle name="Note 5 7 3 4 4" xfId="51234" xr:uid="{00000000-0005-0000-0000-00003F8C0000}"/>
    <cellStyle name="Note 5 7 3 5" xfId="31105" xr:uid="{00000000-0005-0000-0000-0000408C0000}"/>
    <cellStyle name="Note 5 7 3 6" xfId="31094" xr:uid="{00000000-0005-0000-0000-0000418C0000}"/>
    <cellStyle name="Note 5 7 3 7" xfId="44266" xr:uid="{00000000-0005-0000-0000-0000428C0000}"/>
    <cellStyle name="Note 5 7 3 8" xfId="56830" xr:uid="{00000000-0005-0000-0000-0000438C0000}"/>
    <cellStyle name="Note 5 7 4" xfId="5621" xr:uid="{00000000-0005-0000-0000-0000448C0000}"/>
    <cellStyle name="Note 5 7 4 2" xfId="12600" xr:uid="{00000000-0005-0000-0000-0000458C0000}"/>
    <cellStyle name="Note 5 7 4 2 2" xfId="31108" xr:uid="{00000000-0005-0000-0000-0000468C0000}"/>
    <cellStyle name="Note 5 7 4 2 3" xfId="31107" xr:uid="{00000000-0005-0000-0000-0000478C0000}"/>
    <cellStyle name="Note 5 7 4 2 4" xfId="52105" xr:uid="{00000000-0005-0000-0000-0000488C0000}"/>
    <cellStyle name="Note 5 7 4 3" xfId="31109" xr:uid="{00000000-0005-0000-0000-0000498C0000}"/>
    <cellStyle name="Note 5 7 4 4" xfId="31106" xr:uid="{00000000-0005-0000-0000-00004A8C0000}"/>
    <cellStyle name="Note 5 7 4 5" xfId="45137" xr:uid="{00000000-0005-0000-0000-00004B8C0000}"/>
    <cellStyle name="Note 5 7 4 6" xfId="57701" xr:uid="{00000000-0005-0000-0000-00004C8C0000}"/>
    <cellStyle name="Note 5 7 5" xfId="9986" xr:uid="{00000000-0005-0000-0000-00004D8C0000}"/>
    <cellStyle name="Note 5 7 5 2" xfId="31111" xr:uid="{00000000-0005-0000-0000-00004E8C0000}"/>
    <cellStyle name="Note 5 7 5 3" xfId="31110" xr:uid="{00000000-0005-0000-0000-00004F8C0000}"/>
    <cellStyle name="Note 5 7 5 4" xfId="49492" xr:uid="{00000000-0005-0000-0000-0000508C0000}"/>
    <cellStyle name="Note 5 7 6" xfId="31082" xr:uid="{00000000-0005-0000-0000-0000518C0000}"/>
    <cellStyle name="Note 5 7 7" xfId="17206" xr:uid="{00000000-0005-0000-0000-0000528C0000}"/>
    <cellStyle name="Note 5 8" xfId="2784" xr:uid="{00000000-0005-0000-0000-0000538C0000}"/>
    <cellStyle name="Note 5 8 2" xfId="3872" xr:uid="{00000000-0005-0000-0000-0000548C0000}"/>
    <cellStyle name="Note 5 8 2 2" xfId="6494" xr:uid="{00000000-0005-0000-0000-0000558C0000}"/>
    <cellStyle name="Note 5 8 2 2 2" xfId="13472" xr:uid="{00000000-0005-0000-0000-0000568C0000}"/>
    <cellStyle name="Note 5 8 2 2 2 2" xfId="31116" xr:uid="{00000000-0005-0000-0000-0000578C0000}"/>
    <cellStyle name="Note 5 8 2 2 2 3" xfId="31115" xr:uid="{00000000-0005-0000-0000-0000588C0000}"/>
    <cellStyle name="Note 5 8 2 2 2 4" xfId="52977" xr:uid="{00000000-0005-0000-0000-0000598C0000}"/>
    <cellStyle name="Note 5 8 2 2 3" xfId="31117" xr:uid="{00000000-0005-0000-0000-00005A8C0000}"/>
    <cellStyle name="Note 5 8 2 2 4" xfId="31114" xr:uid="{00000000-0005-0000-0000-00005B8C0000}"/>
    <cellStyle name="Note 5 8 2 2 5" xfId="46009" xr:uid="{00000000-0005-0000-0000-00005C8C0000}"/>
    <cellStyle name="Note 5 8 2 2 6" xfId="58573" xr:uid="{00000000-0005-0000-0000-00005D8C0000}"/>
    <cellStyle name="Note 5 8 2 3" xfId="8239" xr:uid="{00000000-0005-0000-0000-00005E8C0000}"/>
    <cellStyle name="Note 5 8 2 3 2" xfId="15214" xr:uid="{00000000-0005-0000-0000-00005F8C0000}"/>
    <cellStyle name="Note 5 8 2 3 2 2" xfId="31120" xr:uid="{00000000-0005-0000-0000-0000608C0000}"/>
    <cellStyle name="Note 5 8 2 3 2 3" xfId="31119" xr:uid="{00000000-0005-0000-0000-0000618C0000}"/>
    <cellStyle name="Note 5 8 2 3 2 4" xfId="54719" xr:uid="{00000000-0005-0000-0000-0000628C0000}"/>
    <cellStyle name="Note 5 8 2 3 3" xfId="31121" xr:uid="{00000000-0005-0000-0000-0000638C0000}"/>
    <cellStyle name="Note 5 8 2 3 4" xfId="31118" xr:uid="{00000000-0005-0000-0000-0000648C0000}"/>
    <cellStyle name="Note 5 8 2 3 5" xfId="47751" xr:uid="{00000000-0005-0000-0000-0000658C0000}"/>
    <cellStyle name="Note 5 8 2 3 6" xfId="60315" xr:uid="{00000000-0005-0000-0000-0000668C0000}"/>
    <cellStyle name="Note 5 8 2 4" xfId="10859" xr:uid="{00000000-0005-0000-0000-0000678C0000}"/>
    <cellStyle name="Note 5 8 2 4 2" xfId="31123" xr:uid="{00000000-0005-0000-0000-0000688C0000}"/>
    <cellStyle name="Note 5 8 2 4 3" xfId="31122" xr:uid="{00000000-0005-0000-0000-0000698C0000}"/>
    <cellStyle name="Note 5 8 2 4 4" xfId="50364" xr:uid="{00000000-0005-0000-0000-00006A8C0000}"/>
    <cellStyle name="Note 5 8 2 5" xfId="31113" xr:uid="{00000000-0005-0000-0000-00006B8C0000}"/>
    <cellStyle name="Note 5 8 2 6" xfId="18922" xr:uid="{00000000-0005-0000-0000-00006C8C0000}"/>
    <cellStyle name="Note 5 8 3" xfId="4749" xr:uid="{00000000-0005-0000-0000-00006D8C0000}"/>
    <cellStyle name="Note 5 8 3 2" xfId="7365" xr:uid="{00000000-0005-0000-0000-00006E8C0000}"/>
    <cellStyle name="Note 5 8 3 2 2" xfId="14343" xr:uid="{00000000-0005-0000-0000-00006F8C0000}"/>
    <cellStyle name="Note 5 8 3 2 2 2" xfId="31127" xr:uid="{00000000-0005-0000-0000-0000708C0000}"/>
    <cellStyle name="Note 5 8 3 2 2 3" xfId="31126" xr:uid="{00000000-0005-0000-0000-0000718C0000}"/>
    <cellStyle name="Note 5 8 3 2 2 4" xfId="53848" xr:uid="{00000000-0005-0000-0000-0000728C0000}"/>
    <cellStyle name="Note 5 8 3 2 3" xfId="31128" xr:uid="{00000000-0005-0000-0000-0000738C0000}"/>
    <cellStyle name="Note 5 8 3 2 4" xfId="31125" xr:uid="{00000000-0005-0000-0000-0000748C0000}"/>
    <cellStyle name="Note 5 8 3 2 5" xfId="46880" xr:uid="{00000000-0005-0000-0000-0000758C0000}"/>
    <cellStyle name="Note 5 8 3 2 6" xfId="59444" xr:uid="{00000000-0005-0000-0000-0000768C0000}"/>
    <cellStyle name="Note 5 8 3 3" xfId="9116" xr:uid="{00000000-0005-0000-0000-0000778C0000}"/>
    <cellStyle name="Note 5 8 3 3 2" xfId="16085" xr:uid="{00000000-0005-0000-0000-0000788C0000}"/>
    <cellStyle name="Note 5 8 3 3 2 2" xfId="31131" xr:uid="{00000000-0005-0000-0000-0000798C0000}"/>
    <cellStyle name="Note 5 8 3 3 2 3" xfId="31130" xr:uid="{00000000-0005-0000-0000-00007A8C0000}"/>
    <cellStyle name="Note 5 8 3 3 2 4" xfId="55590" xr:uid="{00000000-0005-0000-0000-00007B8C0000}"/>
    <cellStyle name="Note 5 8 3 3 3" xfId="31132" xr:uid="{00000000-0005-0000-0000-00007C8C0000}"/>
    <cellStyle name="Note 5 8 3 3 4" xfId="31129" xr:uid="{00000000-0005-0000-0000-00007D8C0000}"/>
    <cellStyle name="Note 5 8 3 3 5" xfId="48622" xr:uid="{00000000-0005-0000-0000-00007E8C0000}"/>
    <cellStyle name="Note 5 8 3 3 6" xfId="61186" xr:uid="{00000000-0005-0000-0000-00007F8C0000}"/>
    <cellStyle name="Note 5 8 3 4" xfId="11730" xr:uid="{00000000-0005-0000-0000-0000808C0000}"/>
    <cellStyle name="Note 5 8 3 4 2" xfId="31134" xr:uid="{00000000-0005-0000-0000-0000818C0000}"/>
    <cellStyle name="Note 5 8 3 4 3" xfId="31133" xr:uid="{00000000-0005-0000-0000-0000828C0000}"/>
    <cellStyle name="Note 5 8 3 4 4" xfId="51235" xr:uid="{00000000-0005-0000-0000-0000838C0000}"/>
    <cellStyle name="Note 5 8 3 5" xfId="31135" xr:uid="{00000000-0005-0000-0000-0000848C0000}"/>
    <cellStyle name="Note 5 8 3 6" xfId="31124" xr:uid="{00000000-0005-0000-0000-0000858C0000}"/>
    <cellStyle name="Note 5 8 3 7" xfId="44267" xr:uid="{00000000-0005-0000-0000-0000868C0000}"/>
    <cellStyle name="Note 5 8 3 8" xfId="56831" xr:uid="{00000000-0005-0000-0000-0000878C0000}"/>
    <cellStyle name="Note 5 8 4" xfId="5622" xr:uid="{00000000-0005-0000-0000-0000888C0000}"/>
    <cellStyle name="Note 5 8 4 2" xfId="12601" xr:uid="{00000000-0005-0000-0000-0000898C0000}"/>
    <cellStyle name="Note 5 8 4 2 2" xfId="31138" xr:uid="{00000000-0005-0000-0000-00008A8C0000}"/>
    <cellStyle name="Note 5 8 4 2 3" xfId="31137" xr:uid="{00000000-0005-0000-0000-00008B8C0000}"/>
    <cellStyle name="Note 5 8 4 2 4" xfId="52106" xr:uid="{00000000-0005-0000-0000-00008C8C0000}"/>
    <cellStyle name="Note 5 8 4 3" xfId="31139" xr:uid="{00000000-0005-0000-0000-00008D8C0000}"/>
    <cellStyle name="Note 5 8 4 4" xfId="31136" xr:uid="{00000000-0005-0000-0000-00008E8C0000}"/>
    <cellStyle name="Note 5 8 4 5" xfId="45138" xr:uid="{00000000-0005-0000-0000-00008F8C0000}"/>
    <cellStyle name="Note 5 8 4 6" xfId="57702" xr:uid="{00000000-0005-0000-0000-0000908C0000}"/>
    <cellStyle name="Note 5 8 5" xfId="9987" xr:uid="{00000000-0005-0000-0000-0000918C0000}"/>
    <cellStyle name="Note 5 8 5 2" xfId="31141" xr:uid="{00000000-0005-0000-0000-0000928C0000}"/>
    <cellStyle name="Note 5 8 5 3" xfId="31140" xr:uid="{00000000-0005-0000-0000-0000938C0000}"/>
    <cellStyle name="Note 5 8 5 4" xfId="49493" xr:uid="{00000000-0005-0000-0000-0000948C0000}"/>
    <cellStyle name="Note 5 8 6" xfId="31112" xr:uid="{00000000-0005-0000-0000-0000958C0000}"/>
    <cellStyle name="Note 5 8 7" xfId="17207" xr:uid="{00000000-0005-0000-0000-0000968C0000}"/>
    <cellStyle name="Note 5 9" xfId="2785" xr:uid="{00000000-0005-0000-0000-0000978C0000}"/>
    <cellStyle name="Note 5 9 2" xfId="3873" xr:uid="{00000000-0005-0000-0000-0000988C0000}"/>
    <cellStyle name="Note 5 9 2 2" xfId="6495" xr:uid="{00000000-0005-0000-0000-0000998C0000}"/>
    <cellStyle name="Note 5 9 2 2 2" xfId="13473" xr:uid="{00000000-0005-0000-0000-00009A8C0000}"/>
    <cellStyle name="Note 5 9 2 2 2 2" xfId="31146" xr:uid="{00000000-0005-0000-0000-00009B8C0000}"/>
    <cellStyle name="Note 5 9 2 2 2 3" xfId="31145" xr:uid="{00000000-0005-0000-0000-00009C8C0000}"/>
    <cellStyle name="Note 5 9 2 2 2 4" xfId="52978" xr:uid="{00000000-0005-0000-0000-00009D8C0000}"/>
    <cellStyle name="Note 5 9 2 2 3" xfId="31147" xr:uid="{00000000-0005-0000-0000-00009E8C0000}"/>
    <cellStyle name="Note 5 9 2 2 4" xfId="31144" xr:uid="{00000000-0005-0000-0000-00009F8C0000}"/>
    <cellStyle name="Note 5 9 2 2 5" xfId="46010" xr:uid="{00000000-0005-0000-0000-0000A08C0000}"/>
    <cellStyle name="Note 5 9 2 2 6" xfId="58574" xr:uid="{00000000-0005-0000-0000-0000A18C0000}"/>
    <cellStyle name="Note 5 9 2 3" xfId="8240" xr:uid="{00000000-0005-0000-0000-0000A28C0000}"/>
    <cellStyle name="Note 5 9 2 3 2" xfId="15215" xr:uid="{00000000-0005-0000-0000-0000A38C0000}"/>
    <cellStyle name="Note 5 9 2 3 2 2" xfId="31150" xr:uid="{00000000-0005-0000-0000-0000A48C0000}"/>
    <cellStyle name="Note 5 9 2 3 2 3" xfId="31149" xr:uid="{00000000-0005-0000-0000-0000A58C0000}"/>
    <cellStyle name="Note 5 9 2 3 2 4" xfId="54720" xr:uid="{00000000-0005-0000-0000-0000A68C0000}"/>
    <cellStyle name="Note 5 9 2 3 3" xfId="31151" xr:uid="{00000000-0005-0000-0000-0000A78C0000}"/>
    <cellStyle name="Note 5 9 2 3 4" xfId="31148" xr:uid="{00000000-0005-0000-0000-0000A88C0000}"/>
    <cellStyle name="Note 5 9 2 3 5" xfId="47752" xr:uid="{00000000-0005-0000-0000-0000A98C0000}"/>
    <cellStyle name="Note 5 9 2 3 6" xfId="60316" xr:uid="{00000000-0005-0000-0000-0000AA8C0000}"/>
    <cellStyle name="Note 5 9 2 4" xfId="10860" xr:uid="{00000000-0005-0000-0000-0000AB8C0000}"/>
    <cellStyle name="Note 5 9 2 4 2" xfId="31153" xr:uid="{00000000-0005-0000-0000-0000AC8C0000}"/>
    <cellStyle name="Note 5 9 2 4 3" xfId="31152" xr:uid="{00000000-0005-0000-0000-0000AD8C0000}"/>
    <cellStyle name="Note 5 9 2 4 4" xfId="50365" xr:uid="{00000000-0005-0000-0000-0000AE8C0000}"/>
    <cellStyle name="Note 5 9 2 5" xfId="31143" xr:uid="{00000000-0005-0000-0000-0000AF8C0000}"/>
    <cellStyle name="Note 5 9 2 6" xfId="18923" xr:uid="{00000000-0005-0000-0000-0000B08C0000}"/>
    <cellStyle name="Note 5 9 3" xfId="4750" xr:uid="{00000000-0005-0000-0000-0000B18C0000}"/>
    <cellStyle name="Note 5 9 3 2" xfId="7366" xr:uid="{00000000-0005-0000-0000-0000B28C0000}"/>
    <cellStyle name="Note 5 9 3 2 2" xfId="14344" xr:uid="{00000000-0005-0000-0000-0000B38C0000}"/>
    <cellStyle name="Note 5 9 3 2 2 2" xfId="31157" xr:uid="{00000000-0005-0000-0000-0000B48C0000}"/>
    <cellStyle name="Note 5 9 3 2 2 3" xfId="31156" xr:uid="{00000000-0005-0000-0000-0000B58C0000}"/>
    <cellStyle name="Note 5 9 3 2 2 4" xfId="53849" xr:uid="{00000000-0005-0000-0000-0000B68C0000}"/>
    <cellStyle name="Note 5 9 3 2 3" xfId="31158" xr:uid="{00000000-0005-0000-0000-0000B78C0000}"/>
    <cellStyle name="Note 5 9 3 2 4" xfId="31155" xr:uid="{00000000-0005-0000-0000-0000B88C0000}"/>
    <cellStyle name="Note 5 9 3 2 5" xfId="46881" xr:uid="{00000000-0005-0000-0000-0000B98C0000}"/>
    <cellStyle name="Note 5 9 3 2 6" xfId="59445" xr:uid="{00000000-0005-0000-0000-0000BA8C0000}"/>
    <cellStyle name="Note 5 9 3 3" xfId="9117" xr:uid="{00000000-0005-0000-0000-0000BB8C0000}"/>
    <cellStyle name="Note 5 9 3 3 2" xfId="16086" xr:uid="{00000000-0005-0000-0000-0000BC8C0000}"/>
    <cellStyle name="Note 5 9 3 3 2 2" xfId="31161" xr:uid="{00000000-0005-0000-0000-0000BD8C0000}"/>
    <cellStyle name="Note 5 9 3 3 2 3" xfId="31160" xr:uid="{00000000-0005-0000-0000-0000BE8C0000}"/>
    <cellStyle name="Note 5 9 3 3 2 4" xfId="55591" xr:uid="{00000000-0005-0000-0000-0000BF8C0000}"/>
    <cellStyle name="Note 5 9 3 3 3" xfId="31162" xr:uid="{00000000-0005-0000-0000-0000C08C0000}"/>
    <cellStyle name="Note 5 9 3 3 4" xfId="31159" xr:uid="{00000000-0005-0000-0000-0000C18C0000}"/>
    <cellStyle name="Note 5 9 3 3 5" xfId="48623" xr:uid="{00000000-0005-0000-0000-0000C28C0000}"/>
    <cellStyle name="Note 5 9 3 3 6" xfId="61187" xr:uid="{00000000-0005-0000-0000-0000C38C0000}"/>
    <cellStyle name="Note 5 9 3 4" xfId="11731" xr:uid="{00000000-0005-0000-0000-0000C48C0000}"/>
    <cellStyle name="Note 5 9 3 4 2" xfId="31164" xr:uid="{00000000-0005-0000-0000-0000C58C0000}"/>
    <cellStyle name="Note 5 9 3 4 3" xfId="31163" xr:uid="{00000000-0005-0000-0000-0000C68C0000}"/>
    <cellStyle name="Note 5 9 3 4 4" xfId="51236" xr:uid="{00000000-0005-0000-0000-0000C78C0000}"/>
    <cellStyle name="Note 5 9 3 5" xfId="31165" xr:uid="{00000000-0005-0000-0000-0000C88C0000}"/>
    <cellStyle name="Note 5 9 3 6" xfId="31154" xr:uid="{00000000-0005-0000-0000-0000C98C0000}"/>
    <cellStyle name="Note 5 9 3 7" xfId="44268" xr:uid="{00000000-0005-0000-0000-0000CA8C0000}"/>
    <cellStyle name="Note 5 9 3 8" xfId="56832" xr:uid="{00000000-0005-0000-0000-0000CB8C0000}"/>
    <cellStyle name="Note 5 9 4" xfId="5623" xr:uid="{00000000-0005-0000-0000-0000CC8C0000}"/>
    <cellStyle name="Note 5 9 4 2" xfId="12602" xr:uid="{00000000-0005-0000-0000-0000CD8C0000}"/>
    <cellStyle name="Note 5 9 4 2 2" xfId="31168" xr:uid="{00000000-0005-0000-0000-0000CE8C0000}"/>
    <cellStyle name="Note 5 9 4 2 3" xfId="31167" xr:uid="{00000000-0005-0000-0000-0000CF8C0000}"/>
    <cellStyle name="Note 5 9 4 2 4" xfId="52107" xr:uid="{00000000-0005-0000-0000-0000D08C0000}"/>
    <cellStyle name="Note 5 9 4 3" xfId="31169" xr:uid="{00000000-0005-0000-0000-0000D18C0000}"/>
    <cellStyle name="Note 5 9 4 4" xfId="31166" xr:uid="{00000000-0005-0000-0000-0000D28C0000}"/>
    <cellStyle name="Note 5 9 4 5" xfId="45139" xr:uid="{00000000-0005-0000-0000-0000D38C0000}"/>
    <cellStyle name="Note 5 9 4 6" xfId="57703" xr:uid="{00000000-0005-0000-0000-0000D48C0000}"/>
    <cellStyle name="Note 5 9 5" xfId="9988" xr:uid="{00000000-0005-0000-0000-0000D58C0000}"/>
    <cellStyle name="Note 5 9 5 2" xfId="31171" xr:uid="{00000000-0005-0000-0000-0000D68C0000}"/>
    <cellStyle name="Note 5 9 5 3" xfId="31170" xr:uid="{00000000-0005-0000-0000-0000D78C0000}"/>
    <cellStyle name="Note 5 9 5 4" xfId="49494" xr:uid="{00000000-0005-0000-0000-0000D88C0000}"/>
    <cellStyle name="Note 5 9 6" xfId="31142" xr:uid="{00000000-0005-0000-0000-0000D98C0000}"/>
    <cellStyle name="Note 5 9 7" xfId="17208" xr:uid="{00000000-0005-0000-0000-0000DA8C0000}"/>
    <cellStyle name="Note 50" xfId="62229" xr:uid="{00000000-0005-0000-0000-0000DB8C0000}"/>
    <cellStyle name="Note 51" xfId="62249" xr:uid="{00000000-0005-0000-0000-0000DC8C0000}"/>
    <cellStyle name="Note 52" xfId="62269" xr:uid="{00000000-0005-0000-0000-0000DD8C0000}"/>
    <cellStyle name="Note 53" xfId="62289" xr:uid="{00000000-0005-0000-0000-0000DE8C0000}"/>
    <cellStyle name="Note 54" xfId="62309" xr:uid="{00000000-0005-0000-0000-0000DF8C0000}"/>
    <cellStyle name="Note 55" xfId="62329" xr:uid="{00000000-0005-0000-0000-0000E08C0000}"/>
    <cellStyle name="Note 56" xfId="62349" xr:uid="{00000000-0005-0000-0000-0000E18C0000}"/>
    <cellStyle name="Note 57" xfId="62369" xr:uid="{00000000-0005-0000-0000-0000E28C0000}"/>
    <cellStyle name="Note 58" xfId="62389" xr:uid="{00000000-0005-0000-0000-0000E38C0000}"/>
    <cellStyle name="Note 59" xfId="62409" xr:uid="{00000000-0005-0000-0000-0000E48C0000}"/>
    <cellStyle name="Note 6" xfId="2786" xr:uid="{00000000-0005-0000-0000-0000E58C0000}"/>
    <cellStyle name="Note 6 10" xfId="2787" xr:uid="{00000000-0005-0000-0000-0000E68C0000}"/>
    <cellStyle name="Note 6 10 2" xfId="3875" xr:uid="{00000000-0005-0000-0000-0000E78C0000}"/>
    <cellStyle name="Note 6 10 2 2" xfId="6497" xr:uid="{00000000-0005-0000-0000-0000E88C0000}"/>
    <cellStyle name="Note 6 10 2 2 2" xfId="13475" xr:uid="{00000000-0005-0000-0000-0000E98C0000}"/>
    <cellStyle name="Note 6 10 2 2 2 2" xfId="31177" xr:uid="{00000000-0005-0000-0000-0000EA8C0000}"/>
    <cellStyle name="Note 6 10 2 2 2 3" xfId="31176" xr:uid="{00000000-0005-0000-0000-0000EB8C0000}"/>
    <cellStyle name="Note 6 10 2 2 2 4" xfId="52980" xr:uid="{00000000-0005-0000-0000-0000EC8C0000}"/>
    <cellStyle name="Note 6 10 2 2 3" xfId="31178" xr:uid="{00000000-0005-0000-0000-0000ED8C0000}"/>
    <cellStyle name="Note 6 10 2 2 4" xfId="31175" xr:uid="{00000000-0005-0000-0000-0000EE8C0000}"/>
    <cellStyle name="Note 6 10 2 2 5" xfId="46012" xr:uid="{00000000-0005-0000-0000-0000EF8C0000}"/>
    <cellStyle name="Note 6 10 2 2 6" xfId="58576" xr:uid="{00000000-0005-0000-0000-0000F08C0000}"/>
    <cellStyle name="Note 6 10 2 3" xfId="8242" xr:uid="{00000000-0005-0000-0000-0000F18C0000}"/>
    <cellStyle name="Note 6 10 2 3 2" xfId="15217" xr:uid="{00000000-0005-0000-0000-0000F28C0000}"/>
    <cellStyle name="Note 6 10 2 3 2 2" xfId="31181" xr:uid="{00000000-0005-0000-0000-0000F38C0000}"/>
    <cellStyle name="Note 6 10 2 3 2 3" xfId="31180" xr:uid="{00000000-0005-0000-0000-0000F48C0000}"/>
    <cellStyle name="Note 6 10 2 3 2 4" xfId="54722" xr:uid="{00000000-0005-0000-0000-0000F58C0000}"/>
    <cellStyle name="Note 6 10 2 3 3" xfId="31182" xr:uid="{00000000-0005-0000-0000-0000F68C0000}"/>
    <cellStyle name="Note 6 10 2 3 4" xfId="31179" xr:uid="{00000000-0005-0000-0000-0000F78C0000}"/>
    <cellStyle name="Note 6 10 2 3 5" xfId="47754" xr:uid="{00000000-0005-0000-0000-0000F88C0000}"/>
    <cellStyle name="Note 6 10 2 3 6" xfId="60318" xr:uid="{00000000-0005-0000-0000-0000F98C0000}"/>
    <cellStyle name="Note 6 10 2 4" xfId="10862" xr:uid="{00000000-0005-0000-0000-0000FA8C0000}"/>
    <cellStyle name="Note 6 10 2 4 2" xfId="31184" xr:uid="{00000000-0005-0000-0000-0000FB8C0000}"/>
    <cellStyle name="Note 6 10 2 4 3" xfId="31183" xr:uid="{00000000-0005-0000-0000-0000FC8C0000}"/>
    <cellStyle name="Note 6 10 2 4 4" xfId="50367" xr:uid="{00000000-0005-0000-0000-0000FD8C0000}"/>
    <cellStyle name="Note 6 10 2 5" xfId="31174" xr:uid="{00000000-0005-0000-0000-0000FE8C0000}"/>
    <cellStyle name="Note 6 10 2 6" xfId="18925" xr:uid="{00000000-0005-0000-0000-0000FF8C0000}"/>
    <cellStyle name="Note 6 10 3" xfId="4752" xr:uid="{00000000-0005-0000-0000-0000008D0000}"/>
    <cellStyle name="Note 6 10 3 2" xfId="7368" xr:uid="{00000000-0005-0000-0000-0000018D0000}"/>
    <cellStyle name="Note 6 10 3 2 2" xfId="14346" xr:uid="{00000000-0005-0000-0000-0000028D0000}"/>
    <cellStyle name="Note 6 10 3 2 2 2" xfId="31188" xr:uid="{00000000-0005-0000-0000-0000038D0000}"/>
    <cellStyle name="Note 6 10 3 2 2 3" xfId="31187" xr:uid="{00000000-0005-0000-0000-0000048D0000}"/>
    <cellStyle name="Note 6 10 3 2 2 4" xfId="53851" xr:uid="{00000000-0005-0000-0000-0000058D0000}"/>
    <cellStyle name="Note 6 10 3 2 3" xfId="31189" xr:uid="{00000000-0005-0000-0000-0000068D0000}"/>
    <cellStyle name="Note 6 10 3 2 4" xfId="31186" xr:uid="{00000000-0005-0000-0000-0000078D0000}"/>
    <cellStyle name="Note 6 10 3 2 5" xfId="46883" xr:uid="{00000000-0005-0000-0000-0000088D0000}"/>
    <cellStyle name="Note 6 10 3 2 6" xfId="59447" xr:uid="{00000000-0005-0000-0000-0000098D0000}"/>
    <cellStyle name="Note 6 10 3 3" xfId="9119" xr:uid="{00000000-0005-0000-0000-00000A8D0000}"/>
    <cellStyle name="Note 6 10 3 3 2" xfId="16088" xr:uid="{00000000-0005-0000-0000-00000B8D0000}"/>
    <cellStyle name="Note 6 10 3 3 2 2" xfId="31192" xr:uid="{00000000-0005-0000-0000-00000C8D0000}"/>
    <cellStyle name="Note 6 10 3 3 2 3" xfId="31191" xr:uid="{00000000-0005-0000-0000-00000D8D0000}"/>
    <cellStyle name="Note 6 10 3 3 2 4" xfId="55593" xr:uid="{00000000-0005-0000-0000-00000E8D0000}"/>
    <cellStyle name="Note 6 10 3 3 3" xfId="31193" xr:uid="{00000000-0005-0000-0000-00000F8D0000}"/>
    <cellStyle name="Note 6 10 3 3 4" xfId="31190" xr:uid="{00000000-0005-0000-0000-0000108D0000}"/>
    <cellStyle name="Note 6 10 3 3 5" xfId="48625" xr:uid="{00000000-0005-0000-0000-0000118D0000}"/>
    <cellStyle name="Note 6 10 3 3 6" xfId="61189" xr:uid="{00000000-0005-0000-0000-0000128D0000}"/>
    <cellStyle name="Note 6 10 3 4" xfId="11733" xr:uid="{00000000-0005-0000-0000-0000138D0000}"/>
    <cellStyle name="Note 6 10 3 4 2" xfId="31195" xr:uid="{00000000-0005-0000-0000-0000148D0000}"/>
    <cellStyle name="Note 6 10 3 4 3" xfId="31194" xr:uid="{00000000-0005-0000-0000-0000158D0000}"/>
    <cellStyle name="Note 6 10 3 4 4" xfId="51238" xr:uid="{00000000-0005-0000-0000-0000168D0000}"/>
    <cellStyle name="Note 6 10 3 5" xfId="31196" xr:uid="{00000000-0005-0000-0000-0000178D0000}"/>
    <cellStyle name="Note 6 10 3 6" xfId="31185" xr:uid="{00000000-0005-0000-0000-0000188D0000}"/>
    <cellStyle name="Note 6 10 3 7" xfId="44270" xr:uid="{00000000-0005-0000-0000-0000198D0000}"/>
    <cellStyle name="Note 6 10 3 8" xfId="56834" xr:uid="{00000000-0005-0000-0000-00001A8D0000}"/>
    <cellStyle name="Note 6 10 4" xfId="5625" xr:uid="{00000000-0005-0000-0000-00001B8D0000}"/>
    <cellStyle name="Note 6 10 4 2" xfId="12604" xr:uid="{00000000-0005-0000-0000-00001C8D0000}"/>
    <cellStyle name="Note 6 10 4 2 2" xfId="31199" xr:uid="{00000000-0005-0000-0000-00001D8D0000}"/>
    <cellStyle name="Note 6 10 4 2 3" xfId="31198" xr:uid="{00000000-0005-0000-0000-00001E8D0000}"/>
    <cellStyle name="Note 6 10 4 2 4" xfId="52109" xr:uid="{00000000-0005-0000-0000-00001F8D0000}"/>
    <cellStyle name="Note 6 10 4 3" xfId="31200" xr:uid="{00000000-0005-0000-0000-0000208D0000}"/>
    <cellStyle name="Note 6 10 4 4" xfId="31197" xr:uid="{00000000-0005-0000-0000-0000218D0000}"/>
    <cellStyle name="Note 6 10 4 5" xfId="45141" xr:uid="{00000000-0005-0000-0000-0000228D0000}"/>
    <cellStyle name="Note 6 10 4 6" xfId="57705" xr:uid="{00000000-0005-0000-0000-0000238D0000}"/>
    <cellStyle name="Note 6 10 5" xfId="9990" xr:uid="{00000000-0005-0000-0000-0000248D0000}"/>
    <cellStyle name="Note 6 10 5 2" xfId="31202" xr:uid="{00000000-0005-0000-0000-0000258D0000}"/>
    <cellStyle name="Note 6 10 5 3" xfId="31201" xr:uid="{00000000-0005-0000-0000-0000268D0000}"/>
    <cellStyle name="Note 6 10 5 4" xfId="49496" xr:uid="{00000000-0005-0000-0000-0000278D0000}"/>
    <cellStyle name="Note 6 10 6" xfId="31173" xr:uid="{00000000-0005-0000-0000-0000288D0000}"/>
    <cellStyle name="Note 6 10 7" xfId="17210" xr:uid="{00000000-0005-0000-0000-0000298D0000}"/>
    <cellStyle name="Note 6 11" xfId="3874" xr:uid="{00000000-0005-0000-0000-00002A8D0000}"/>
    <cellStyle name="Note 6 11 2" xfId="6496" xr:uid="{00000000-0005-0000-0000-00002B8D0000}"/>
    <cellStyle name="Note 6 11 2 2" xfId="13474" xr:uid="{00000000-0005-0000-0000-00002C8D0000}"/>
    <cellStyle name="Note 6 11 2 2 2" xfId="31206" xr:uid="{00000000-0005-0000-0000-00002D8D0000}"/>
    <cellStyle name="Note 6 11 2 2 3" xfId="31205" xr:uid="{00000000-0005-0000-0000-00002E8D0000}"/>
    <cellStyle name="Note 6 11 2 2 4" xfId="52979" xr:uid="{00000000-0005-0000-0000-00002F8D0000}"/>
    <cellStyle name="Note 6 11 2 3" xfId="31207" xr:uid="{00000000-0005-0000-0000-0000308D0000}"/>
    <cellStyle name="Note 6 11 2 4" xfId="31204" xr:uid="{00000000-0005-0000-0000-0000318D0000}"/>
    <cellStyle name="Note 6 11 2 5" xfId="46011" xr:uid="{00000000-0005-0000-0000-0000328D0000}"/>
    <cellStyle name="Note 6 11 2 6" xfId="58575" xr:uid="{00000000-0005-0000-0000-0000338D0000}"/>
    <cellStyle name="Note 6 11 3" xfId="8241" xr:uid="{00000000-0005-0000-0000-0000348D0000}"/>
    <cellStyle name="Note 6 11 3 2" xfId="15216" xr:uid="{00000000-0005-0000-0000-0000358D0000}"/>
    <cellStyle name="Note 6 11 3 2 2" xfId="31210" xr:uid="{00000000-0005-0000-0000-0000368D0000}"/>
    <cellStyle name="Note 6 11 3 2 3" xfId="31209" xr:uid="{00000000-0005-0000-0000-0000378D0000}"/>
    <cellStyle name="Note 6 11 3 2 4" xfId="54721" xr:uid="{00000000-0005-0000-0000-0000388D0000}"/>
    <cellStyle name="Note 6 11 3 3" xfId="31211" xr:uid="{00000000-0005-0000-0000-0000398D0000}"/>
    <cellStyle name="Note 6 11 3 4" xfId="31208" xr:uid="{00000000-0005-0000-0000-00003A8D0000}"/>
    <cellStyle name="Note 6 11 3 5" xfId="47753" xr:uid="{00000000-0005-0000-0000-00003B8D0000}"/>
    <cellStyle name="Note 6 11 3 6" xfId="60317" xr:uid="{00000000-0005-0000-0000-00003C8D0000}"/>
    <cellStyle name="Note 6 11 4" xfId="10861" xr:uid="{00000000-0005-0000-0000-00003D8D0000}"/>
    <cellStyle name="Note 6 11 4 2" xfId="31213" xr:uid="{00000000-0005-0000-0000-00003E8D0000}"/>
    <cellStyle name="Note 6 11 4 3" xfId="31212" xr:uid="{00000000-0005-0000-0000-00003F8D0000}"/>
    <cellStyle name="Note 6 11 4 4" xfId="50366" xr:uid="{00000000-0005-0000-0000-0000408D0000}"/>
    <cellStyle name="Note 6 11 5" xfId="31203" xr:uid="{00000000-0005-0000-0000-0000418D0000}"/>
    <cellStyle name="Note 6 11 6" xfId="18924" xr:uid="{00000000-0005-0000-0000-0000428D0000}"/>
    <cellStyle name="Note 6 12" xfId="4751" xr:uid="{00000000-0005-0000-0000-0000438D0000}"/>
    <cellStyle name="Note 6 12 2" xfId="7367" xr:uid="{00000000-0005-0000-0000-0000448D0000}"/>
    <cellStyle name="Note 6 12 2 2" xfId="14345" xr:uid="{00000000-0005-0000-0000-0000458D0000}"/>
    <cellStyle name="Note 6 12 2 2 2" xfId="31217" xr:uid="{00000000-0005-0000-0000-0000468D0000}"/>
    <cellStyle name="Note 6 12 2 2 3" xfId="31216" xr:uid="{00000000-0005-0000-0000-0000478D0000}"/>
    <cellStyle name="Note 6 12 2 2 4" xfId="53850" xr:uid="{00000000-0005-0000-0000-0000488D0000}"/>
    <cellStyle name="Note 6 12 2 3" xfId="31218" xr:uid="{00000000-0005-0000-0000-0000498D0000}"/>
    <cellStyle name="Note 6 12 2 4" xfId="31215" xr:uid="{00000000-0005-0000-0000-00004A8D0000}"/>
    <cellStyle name="Note 6 12 2 5" xfId="46882" xr:uid="{00000000-0005-0000-0000-00004B8D0000}"/>
    <cellStyle name="Note 6 12 2 6" xfId="59446" xr:uid="{00000000-0005-0000-0000-00004C8D0000}"/>
    <cellStyle name="Note 6 12 3" xfId="9118" xr:uid="{00000000-0005-0000-0000-00004D8D0000}"/>
    <cellStyle name="Note 6 12 3 2" xfId="16087" xr:uid="{00000000-0005-0000-0000-00004E8D0000}"/>
    <cellStyle name="Note 6 12 3 2 2" xfId="31221" xr:uid="{00000000-0005-0000-0000-00004F8D0000}"/>
    <cellStyle name="Note 6 12 3 2 3" xfId="31220" xr:uid="{00000000-0005-0000-0000-0000508D0000}"/>
    <cellStyle name="Note 6 12 3 2 4" xfId="55592" xr:uid="{00000000-0005-0000-0000-0000518D0000}"/>
    <cellStyle name="Note 6 12 3 3" xfId="31222" xr:uid="{00000000-0005-0000-0000-0000528D0000}"/>
    <cellStyle name="Note 6 12 3 4" xfId="31219" xr:uid="{00000000-0005-0000-0000-0000538D0000}"/>
    <cellStyle name="Note 6 12 3 5" xfId="48624" xr:uid="{00000000-0005-0000-0000-0000548D0000}"/>
    <cellStyle name="Note 6 12 3 6" xfId="61188" xr:uid="{00000000-0005-0000-0000-0000558D0000}"/>
    <cellStyle name="Note 6 12 4" xfId="11732" xr:uid="{00000000-0005-0000-0000-0000568D0000}"/>
    <cellStyle name="Note 6 12 4 2" xfId="31224" xr:uid="{00000000-0005-0000-0000-0000578D0000}"/>
    <cellStyle name="Note 6 12 4 3" xfId="31223" xr:uid="{00000000-0005-0000-0000-0000588D0000}"/>
    <cellStyle name="Note 6 12 4 4" xfId="51237" xr:uid="{00000000-0005-0000-0000-0000598D0000}"/>
    <cellStyle name="Note 6 12 5" xfId="31225" xr:uid="{00000000-0005-0000-0000-00005A8D0000}"/>
    <cellStyle name="Note 6 12 6" xfId="31214" xr:uid="{00000000-0005-0000-0000-00005B8D0000}"/>
    <cellStyle name="Note 6 12 7" xfId="44269" xr:uid="{00000000-0005-0000-0000-00005C8D0000}"/>
    <cellStyle name="Note 6 12 8" xfId="56833" xr:uid="{00000000-0005-0000-0000-00005D8D0000}"/>
    <cellStyle name="Note 6 13" xfId="5624" xr:uid="{00000000-0005-0000-0000-00005E8D0000}"/>
    <cellStyle name="Note 6 13 2" xfId="12603" xr:uid="{00000000-0005-0000-0000-00005F8D0000}"/>
    <cellStyle name="Note 6 13 2 2" xfId="31228" xr:uid="{00000000-0005-0000-0000-0000608D0000}"/>
    <cellStyle name="Note 6 13 2 3" xfId="31227" xr:uid="{00000000-0005-0000-0000-0000618D0000}"/>
    <cellStyle name="Note 6 13 2 4" xfId="52108" xr:uid="{00000000-0005-0000-0000-0000628D0000}"/>
    <cellStyle name="Note 6 13 3" xfId="31229" xr:uid="{00000000-0005-0000-0000-0000638D0000}"/>
    <cellStyle name="Note 6 13 4" xfId="31226" xr:uid="{00000000-0005-0000-0000-0000648D0000}"/>
    <cellStyle name="Note 6 13 5" xfId="45140" xr:uid="{00000000-0005-0000-0000-0000658D0000}"/>
    <cellStyle name="Note 6 13 6" xfId="57704" xr:uid="{00000000-0005-0000-0000-0000668D0000}"/>
    <cellStyle name="Note 6 14" xfId="9989" xr:uid="{00000000-0005-0000-0000-0000678D0000}"/>
    <cellStyle name="Note 6 14 2" xfId="31231" xr:uid="{00000000-0005-0000-0000-0000688D0000}"/>
    <cellStyle name="Note 6 14 3" xfId="31230" xr:uid="{00000000-0005-0000-0000-0000698D0000}"/>
    <cellStyle name="Note 6 14 4" xfId="49495" xr:uid="{00000000-0005-0000-0000-00006A8D0000}"/>
    <cellStyle name="Note 6 15" xfId="31172" xr:uid="{00000000-0005-0000-0000-00006B8D0000}"/>
    <cellStyle name="Note 6 16" xfId="17209" xr:uid="{00000000-0005-0000-0000-00006C8D0000}"/>
    <cellStyle name="Note 6 2" xfId="2788" xr:uid="{00000000-0005-0000-0000-00006D8D0000}"/>
    <cellStyle name="Note 6 2 2" xfId="2789" xr:uid="{00000000-0005-0000-0000-00006E8D0000}"/>
    <cellStyle name="Note 6 2 2 2" xfId="3877" xr:uid="{00000000-0005-0000-0000-00006F8D0000}"/>
    <cellStyle name="Note 6 2 2 2 2" xfId="6499" xr:uid="{00000000-0005-0000-0000-0000708D0000}"/>
    <cellStyle name="Note 6 2 2 2 2 2" xfId="13477" xr:uid="{00000000-0005-0000-0000-0000718D0000}"/>
    <cellStyle name="Note 6 2 2 2 2 2 2" xfId="31237" xr:uid="{00000000-0005-0000-0000-0000728D0000}"/>
    <cellStyle name="Note 6 2 2 2 2 2 3" xfId="31236" xr:uid="{00000000-0005-0000-0000-0000738D0000}"/>
    <cellStyle name="Note 6 2 2 2 2 2 4" xfId="52982" xr:uid="{00000000-0005-0000-0000-0000748D0000}"/>
    <cellStyle name="Note 6 2 2 2 2 3" xfId="31238" xr:uid="{00000000-0005-0000-0000-0000758D0000}"/>
    <cellStyle name="Note 6 2 2 2 2 4" xfId="31235" xr:uid="{00000000-0005-0000-0000-0000768D0000}"/>
    <cellStyle name="Note 6 2 2 2 2 5" xfId="46014" xr:uid="{00000000-0005-0000-0000-0000778D0000}"/>
    <cellStyle name="Note 6 2 2 2 2 6" xfId="58578" xr:uid="{00000000-0005-0000-0000-0000788D0000}"/>
    <cellStyle name="Note 6 2 2 2 3" xfId="8244" xr:uid="{00000000-0005-0000-0000-0000798D0000}"/>
    <cellStyle name="Note 6 2 2 2 3 2" xfId="15219" xr:uid="{00000000-0005-0000-0000-00007A8D0000}"/>
    <cellStyle name="Note 6 2 2 2 3 2 2" xfId="31241" xr:uid="{00000000-0005-0000-0000-00007B8D0000}"/>
    <cellStyle name="Note 6 2 2 2 3 2 3" xfId="31240" xr:uid="{00000000-0005-0000-0000-00007C8D0000}"/>
    <cellStyle name="Note 6 2 2 2 3 2 4" xfId="54724" xr:uid="{00000000-0005-0000-0000-00007D8D0000}"/>
    <cellStyle name="Note 6 2 2 2 3 3" xfId="31242" xr:uid="{00000000-0005-0000-0000-00007E8D0000}"/>
    <cellStyle name="Note 6 2 2 2 3 4" xfId="31239" xr:uid="{00000000-0005-0000-0000-00007F8D0000}"/>
    <cellStyle name="Note 6 2 2 2 3 5" xfId="47756" xr:uid="{00000000-0005-0000-0000-0000808D0000}"/>
    <cellStyle name="Note 6 2 2 2 3 6" xfId="60320" xr:uid="{00000000-0005-0000-0000-0000818D0000}"/>
    <cellStyle name="Note 6 2 2 2 4" xfId="10864" xr:uid="{00000000-0005-0000-0000-0000828D0000}"/>
    <cellStyle name="Note 6 2 2 2 4 2" xfId="31244" xr:uid="{00000000-0005-0000-0000-0000838D0000}"/>
    <cellStyle name="Note 6 2 2 2 4 3" xfId="31243" xr:uid="{00000000-0005-0000-0000-0000848D0000}"/>
    <cellStyle name="Note 6 2 2 2 4 4" xfId="50369" xr:uid="{00000000-0005-0000-0000-0000858D0000}"/>
    <cellStyle name="Note 6 2 2 2 5" xfId="31234" xr:uid="{00000000-0005-0000-0000-0000868D0000}"/>
    <cellStyle name="Note 6 2 2 2 6" xfId="18929" xr:uid="{00000000-0005-0000-0000-0000878D0000}"/>
    <cellStyle name="Note 6 2 2 3" xfId="4754" xr:uid="{00000000-0005-0000-0000-0000888D0000}"/>
    <cellStyle name="Note 6 2 2 3 2" xfId="7370" xr:uid="{00000000-0005-0000-0000-0000898D0000}"/>
    <cellStyle name="Note 6 2 2 3 2 2" xfId="14348" xr:uid="{00000000-0005-0000-0000-00008A8D0000}"/>
    <cellStyle name="Note 6 2 2 3 2 2 2" xfId="31248" xr:uid="{00000000-0005-0000-0000-00008B8D0000}"/>
    <cellStyle name="Note 6 2 2 3 2 2 3" xfId="31247" xr:uid="{00000000-0005-0000-0000-00008C8D0000}"/>
    <cellStyle name="Note 6 2 2 3 2 2 4" xfId="53853" xr:uid="{00000000-0005-0000-0000-00008D8D0000}"/>
    <cellStyle name="Note 6 2 2 3 2 3" xfId="31249" xr:uid="{00000000-0005-0000-0000-00008E8D0000}"/>
    <cellStyle name="Note 6 2 2 3 2 4" xfId="31246" xr:uid="{00000000-0005-0000-0000-00008F8D0000}"/>
    <cellStyle name="Note 6 2 2 3 2 5" xfId="46885" xr:uid="{00000000-0005-0000-0000-0000908D0000}"/>
    <cellStyle name="Note 6 2 2 3 2 6" xfId="59449" xr:uid="{00000000-0005-0000-0000-0000918D0000}"/>
    <cellStyle name="Note 6 2 2 3 3" xfId="9121" xr:uid="{00000000-0005-0000-0000-0000928D0000}"/>
    <cellStyle name="Note 6 2 2 3 3 2" xfId="16090" xr:uid="{00000000-0005-0000-0000-0000938D0000}"/>
    <cellStyle name="Note 6 2 2 3 3 2 2" xfId="31252" xr:uid="{00000000-0005-0000-0000-0000948D0000}"/>
    <cellStyle name="Note 6 2 2 3 3 2 3" xfId="31251" xr:uid="{00000000-0005-0000-0000-0000958D0000}"/>
    <cellStyle name="Note 6 2 2 3 3 2 4" xfId="55595" xr:uid="{00000000-0005-0000-0000-0000968D0000}"/>
    <cellStyle name="Note 6 2 2 3 3 3" xfId="31253" xr:uid="{00000000-0005-0000-0000-0000978D0000}"/>
    <cellStyle name="Note 6 2 2 3 3 4" xfId="31250" xr:uid="{00000000-0005-0000-0000-0000988D0000}"/>
    <cellStyle name="Note 6 2 2 3 3 5" xfId="48627" xr:uid="{00000000-0005-0000-0000-0000998D0000}"/>
    <cellStyle name="Note 6 2 2 3 3 6" xfId="61191" xr:uid="{00000000-0005-0000-0000-00009A8D0000}"/>
    <cellStyle name="Note 6 2 2 3 4" xfId="11735" xr:uid="{00000000-0005-0000-0000-00009B8D0000}"/>
    <cellStyle name="Note 6 2 2 3 4 2" xfId="31255" xr:uid="{00000000-0005-0000-0000-00009C8D0000}"/>
    <cellStyle name="Note 6 2 2 3 4 3" xfId="31254" xr:uid="{00000000-0005-0000-0000-00009D8D0000}"/>
    <cellStyle name="Note 6 2 2 3 4 4" xfId="51240" xr:uid="{00000000-0005-0000-0000-00009E8D0000}"/>
    <cellStyle name="Note 6 2 2 3 5" xfId="31256" xr:uid="{00000000-0005-0000-0000-00009F8D0000}"/>
    <cellStyle name="Note 6 2 2 3 6" xfId="31245" xr:uid="{00000000-0005-0000-0000-0000A08D0000}"/>
    <cellStyle name="Note 6 2 2 3 7" xfId="44272" xr:uid="{00000000-0005-0000-0000-0000A18D0000}"/>
    <cellStyle name="Note 6 2 2 3 8" xfId="56836" xr:uid="{00000000-0005-0000-0000-0000A28D0000}"/>
    <cellStyle name="Note 6 2 2 4" xfId="5627" xr:uid="{00000000-0005-0000-0000-0000A38D0000}"/>
    <cellStyle name="Note 6 2 2 4 2" xfId="12606" xr:uid="{00000000-0005-0000-0000-0000A48D0000}"/>
    <cellStyle name="Note 6 2 2 4 2 2" xfId="31259" xr:uid="{00000000-0005-0000-0000-0000A58D0000}"/>
    <cellStyle name="Note 6 2 2 4 2 3" xfId="31258" xr:uid="{00000000-0005-0000-0000-0000A68D0000}"/>
    <cellStyle name="Note 6 2 2 4 2 4" xfId="52111" xr:uid="{00000000-0005-0000-0000-0000A78D0000}"/>
    <cellStyle name="Note 6 2 2 4 3" xfId="31260" xr:uid="{00000000-0005-0000-0000-0000A88D0000}"/>
    <cellStyle name="Note 6 2 2 4 4" xfId="31257" xr:uid="{00000000-0005-0000-0000-0000A98D0000}"/>
    <cellStyle name="Note 6 2 2 4 5" xfId="45143" xr:uid="{00000000-0005-0000-0000-0000AA8D0000}"/>
    <cellStyle name="Note 6 2 2 4 6" xfId="57707" xr:uid="{00000000-0005-0000-0000-0000AB8D0000}"/>
    <cellStyle name="Note 6 2 2 5" xfId="9992" xr:uid="{00000000-0005-0000-0000-0000AC8D0000}"/>
    <cellStyle name="Note 6 2 2 5 2" xfId="31262" xr:uid="{00000000-0005-0000-0000-0000AD8D0000}"/>
    <cellStyle name="Note 6 2 2 5 3" xfId="31261" xr:uid="{00000000-0005-0000-0000-0000AE8D0000}"/>
    <cellStyle name="Note 6 2 2 5 4" xfId="49498" xr:uid="{00000000-0005-0000-0000-0000AF8D0000}"/>
    <cellStyle name="Note 6 2 2 6" xfId="31233" xr:uid="{00000000-0005-0000-0000-0000B08D0000}"/>
    <cellStyle name="Note 6 2 2 7" xfId="17214" xr:uid="{00000000-0005-0000-0000-0000B18D0000}"/>
    <cellStyle name="Note 6 2 3" xfId="3876" xr:uid="{00000000-0005-0000-0000-0000B28D0000}"/>
    <cellStyle name="Note 6 2 3 2" xfId="6498" xr:uid="{00000000-0005-0000-0000-0000B38D0000}"/>
    <cellStyle name="Note 6 2 3 2 2" xfId="13476" xr:uid="{00000000-0005-0000-0000-0000B48D0000}"/>
    <cellStyle name="Note 6 2 3 2 2 2" xfId="31266" xr:uid="{00000000-0005-0000-0000-0000B58D0000}"/>
    <cellStyle name="Note 6 2 3 2 2 3" xfId="31265" xr:uid="{00000000-0005-0000-0000-0000B68D0000}"/>
    <cellStyle name="Note 6 2 3 2 2 4" xfId="52981" xr:uid="{00000000-0005-0000-0000-0000B78D0000}"/>
    <cellStyle name="Note 6 2 3 2 3" xfId="31267" xr:uid="{00000000-0005-0000-0000-0000B88D0000}"/>
    <cellStyle name="Note 6 2 3 2 4" xfId="31264" xr:uid="{00000000-0005-0000-0000-0000B98D0000}"/>
    <cellStyle name="Note 6 2 3 2 5" xfId="46013" xr:uid="{00000000-0005-0000-0000-0000BA8D0000}"/>
    <cellStyle name="Note 6 2 3 2 6" xfId="58577" xr:uid="{00000000-0005-0000-0000-0000BB8D0000}"/>
    <cellStyle name="Note 6 2 3 3" xfId="8243" xr:uid="{00000000-0005-0000-0000-0000BC8D0000}"/>
    <cellStyle name="Note 6 2 3 3 2" xfId="15218" xr:uid="{00000000-0005-0000-0000-0000BD8D0000}"/>
    <cellStyle name="Note 6 2 3 3 2 2" xfId="31270" xr:uid="{00000000-0005-0000-0000-0000BE8D0000}"/>
    <cellStyle name="Note 6 2 3 3 2 3" xfId="31269" xr:uid="{00000000-0005-0000-0000-0000BF8D0000}"/>
    <cellStyle name="Note 6 2 3 3 2 4" xfId="54723" xr:uid="{00000000-0005-0000-0000-0000C08D0000}"/>
    <cellStyle name="Note 6 2 3 3 3" xfId="31271" xr:uid="{00000000-0005-0000-0000-0000C18D0000}"/>
    <cellStyle name="Note 6 2 3 3 4" xfId="31268" xr:uid="{00000000-0005-0000-0000-0000C28D0000}"/>
    <cellStyle name="Note 6 2 3 3 5" xfId="47755" xr:uid="{00000000-0005-0000-0000-0000C38D0000}"/>
    <cellStyle name="Note 6 2 3 3 6" xfId="60319" xr:uid="{00000000-0005-0000-0000-0000C48D0000}"/>
    <cellStyle name="Note 6 2 3 4" xfId="10863" xr:uid="{00000000-0005-0000-0000-0000C58D0000}"/>
    <cellStyle name="Note 6 2 3 4 2" xfId="31273" xr:uid="{00000000-0005-0000-0000-0000C68D0000}"/>
    <cellStyle name="Note 6 2 3 4 3" xfId="31272" xr:uid="{00000000-0005-0000-0000-0000C78D0000}"/>
    <cellStyle name="Note 6 2 3 4 4" xfId="50368" xr:uid="{00000000-0005-0000-0000-0000C88D0000}"/>
    <cellStyle name="Note 6 2 3 5" xfId="31263" xr:uid="{00000000-0005-0000-0000-0000C98D0000}"/>
    <cellStyle name="Note 6 2 3 6" xfId="18928" xr:uid="{00000000-0005-0000-0000-0000CA8D0000}"/>
    <cellStyle name="Note 6 2 4" xfId="4753" xr:uid="{00000000-0005-0000-0000-0000CB8D0000}"/>
    <cellStyle name="Note 6 2 4 2" xfId="7369" xr:uid="{00000000-0005-0000-0000-0000CC8D0000}"/>
    <cellStyle name="Note 6 2 4 2 2" xfId="14347" xr:uid="{00000000-0005-0000-0000-0000CD8D0000}"/>
    <cellStyle name="Note 6 2 4 2 2 2" xfId="31277" xr:uid="{00000000-0005-0000-0000-0000CE8D0000}"/>
    <cellStyle name="Note 6 2 4 2 2 3" xfId="31276" xr:uid="{00000000-0005-0000-0000-0000CF8D0000}"/>
    <cellStyle name="Note 6 2 4 2 2 4" xfId="53852" xr:uid="{00000000-0005-0000-0000-0000D08D0000}"/>
    <cellStyle name="Note 6 2 4 2 3" xfId="31278" xr:uid="{00000000-0005-0000-0000-0000D18D0000}"/>
    <cellStyle name="Note 6 2 4 2 4" xfId="31275" xr:uid="{00000000-0005-0000-0000-0000D28D0000}"/>
    <cellStyle name="Note 6 2 4 2 5" xfId="46884" xr:uid="{00000000-0005-0000-0000-0000D38D0000}"/>
    <cellStyle name="Note 6 2 4 2 6" xfId="59448" xr:uid="{00000000-0005-0000-0000-0000D48D0000}"/>
    <cellStyle name="Note 6 2 4 3" xfId="9120" xr:uid="{00000000-0005-0000-0000-0000D58D0000}"/>
    <cellStyle name="Note 6 2 4 3 2" xfId="16089" xr:uid="{00000000-0005-0000-0000-0000D68D0000}"/>
    <cellStyle name="Note 6 2 4 3 2 2" xfId="31281" xr:uid="{00000000-0005-0000-0000-0000D78D0000}"/>
    <cellStyle name="Note 6 2 4 3 2 3" xfId="31280" xr:uid="{00000000-0005-0000-0000-0000D88D0000}"/>
    <cellStyle name="Note 6 2 4 3 2 4" xfId="55594" xr:uid="{00000000-0005-0000-0000-0000D98D0000}"/>
    <cellStyle name="Note 6 2 4 3 3" xfId="31282" xr:uid="{00000000-0005-0000-0000-0000DA8D0000}"/>
    <cellStyle name="Note 6 2 4 3 4" xfId="31279" xr:uid="{00000000-0005-0000-0000-0000DB8D0000}"/>
    <cellStyle name="Note 6 2 4 3 5" xfId="48626" xr:uid="{00000000-0005-0000-0000-0000DC8D0000}"/>
    <cellStyle name="Note 6 2 4 3 6" xfId="61190" xr:uid="{00000000-0005-0000-0000-0000DD8D0000}"/>
    <cellStyle name="Note 6 2 4 4" xfId="11734" xr:uid="{00000000-0005-0000-0000-0000DE8D0000}"/>
    <cellStyle name="Note 6 2 4 4 2" xfId="31284" xr:uid="{00000000-0005-0000-0000-0000DF8D0000}"/>
    <cellStyle name="Note 6 2 4 4 3" xfId="31283" xr:uid="{00000000-0005-0000-0000-0000E08D0000}"/>
    <cellStyle name="Note 6 2 4 4 4" xfId="51239" xr:uid="{00000000-0005-0000-0000-0000E18D0000}"/>
    <cellStyle name="Note 6 2 4 5" xfId="31285" xr:uid="{00000000-0005-0000-0000-0000E28D0000}"/>
    <cellStyle name="Note 6 2 4 6" xfId="31274" xr:uid="{00000000-0005-0000-0000-0000E38D0000}"/>
    <cellStyle name="Note 6 2 4 7" xfId="44271" xr:uid="{00000000-0005-0000-0000-0000E48D0000}"/>
    <cellStyle name="Note 6 2 4 8" xfId="56835" xr:uid="{00000000-0005-0000-0000-0000E58D0000}"/>
    <cellStyle name="Note 6 2 5" xfId="5626" xr:uid="{00000000-0005-0000-0000-0000E68D0000}"/>
    <cellStyle name="Note 6 2 5 2" xfId="12605" xr:uid="{00000000-0005-0000-0000-0000E78D0000}"/>
    <cellStyle name="Note 6 2 5 2 2" xfId="31288" xr:uid="{00000000-0005-0000-0000-0000E88D0000}"/>
    <cellStyle name="Note 6 2 5 2 3" xfId="31287" xr:uid="{00000000-0005-0000-0000-0000E98D0000}"/>
    <cellStyle name="Note 6 2 5 2 4" xfId="52110" xr:uid="{00000000-0005-0000-0000-0000EA8D0000}"/>
    <cellStyle name="Note 6 2 5 3" xfId="31289" xr:uid="{00000000-0005-0000-0000-0000EB8D0000}"/>
    <cellStyle name="Note 6 2 5 4" xfId="31286" xr:uid="{00000000-0005-0000-0000-0000EC8D0000}"/>
    <cellStyle name="Note 6 2 5 5" xfId="45142" xr:uid="{00000000-0005-0000-0000-0000ED8D0000}"/>
    <cellStyle name="Note 6 2 5 6" xfId="57706" xr:uid="{00000000-0005-0000-0000-0000EE8D0000}"/>
    <cellStyle name="Note 6 2 6" xfId="9991" xr:uid="{00000000-0005-0000-0000-0000EF8D0000}"/>
    <cellStyle name="Note 6 2 6 2" xfId="31291" xr:uid="{00000000-0005-0000-0000-0000F08D0000}"/>
    <cellStyle name="Note 6 2 6 3" xfId="31290" xr:uid="{00000000-0005-0000-0000-0000F18D0000}"/>
    <cellStyle name="Note 6 2 6 4" xfId="49497" xr:uid="{00000000-0005-0000-0000-0000F28D0000}"/>
    <cellStyle name="Note 6 2 7" xfId="31232" xr:uid="{00000000-0005-0000-0000-0000F38D0000}"/>
    <cellStyle name="Note 6 2 8" xfId="17213" xr:uid="{00000000-0005-0000-0000-0000F48D0000}"/>
    <cellStyle name="Note 6 3" xfId="2790" xr:uid="{00000000-0005-0000-0000-0000F58D0000}"/>
    <cellStyle name="Note 6 3 2" xfId="2791" xr:uid="{00000000-0005-0000-0000-0000F68D0000}"/>
    <cellStyle name="Note 6 3 2 2" xfId="3879" xr:uid="{00000000-0005-0000-0000-0000F78D0000}"/>
    <cellStyle name="Note 6 3 2 2 2" xfId="6501" xr:uid="{00000000-0005-0000-0000-0000F88D0000}"/>
    <cellStyle name="Note 6 3 2 2 2 2" xfId="13479" xr:uid="{00000000-0005-0000-0000-0000F98D0000}"/>
    <cellStyle name="Note 6 3 2 2 2 2 2" xfId="31297" xr:uid="{00000000-0005-0000-0000-0000FA8D0000}"/>
    <cellStyle name="Note 6 3 2 2 2 2 3" xfId="31296" xr:uid="{00000000-0005-0000-0000-0000FB8D0000}"/>
    <cellStyle name="Note 6 3 2 2 2 2 4" xfId="52984" xr:uid="{00000000-0005-0000-0000-0000FC8D0000}"/>
    <cellStyle name="Note 6 3 2 2 2 3" xfId="31298" xr:uid="{00000000-0005-0000-0000-0000FD8D0000}"/>
    <cellStyle name="Note 6 3 2 2 2 4" xfId="31295" xr:uid="{00000000-0005-0000-0000-0000FE8D0000}"/>
    <cellStyle name="Note 6 3 2 2 2 5" xfId="46016" xr:uid="{00000000-0005-0000-0000-0000FF8D0000}"/>
    <cellStyle name="Note 6 3 2 2 2 6" xfId="58580" xr:uid="{00000000-0005-0000-0000-0000008E0000}"/>
    <cellStyle name="Note 6 3 2 2 3" xfId="8246" xr:uid="{00000000-0005-0000-0000-0000018E0000}"/>
    <cellStyle name="Note 6 3 2 2 3 2" xfId="15221" xr:uid="{00000000-0005-0000-0000-0000028E0000}"/>
    <cellStyle name="Note 6 3 2 2 3 2 2" xfId="31301" xr:uid="{00000000-0005-0000-0000-0000038E0000}"/>
    <cellStyle name="Note 6 3 2 2 3 2 3" xfId="31300" xr:uid="{00000000-0005-0000-0000-0000048E0000}"/>
    <cellStyle name="Note 6 3 2 2 3 2 4" xfId="54726" xr:uid="{00000000-0005-0000-0000-0000058E0000}"/>
    <cellStyle name="Note 6 3 2 2 3 3" xfId="31302" xr:uid="{00000000-0005-0000-0000-0000068E0000}"/>
    <cellStyle name="Note 6 3 2 2 3 4" xfId="31299" xr:uid="{00000000-0005-0000-0000-0000078E0000}"/>
    <cellStyle name="Note 6 3 2 2 3 5" xfId="47758" xr:uid="{00000000-0005-0000-0000-0000088E0000}"/>
    <cellStyle name="Note 6 3 2 2 3 6" xfId="60322" xr:uid="{00000000-0005-0000-0000-0000098E0000}"/>
    <cellStyle name="Note 6 3 2 2 4" xfId="10866" xr:uid="{00000000-0005-0000-0000-00000A8E0000}"/>
    <cellStyle name="Note 6 3 2 2 4 2" xfId="31304" xr:uid="{00000000-0005-0000-0000-00000B8E0000}"/>
    <cellStyle name="Note 6 3 2 2 4 3" xfId="31303" xr:uid="{00000000-0005-0000-0000-00000C8E0000}"/>
    <cellStyle name="Note 6 3 2 2 4 4" xfId="50371" xr:uid="{00000000-0005-0000-0000-00000D8E0000}"/>
    <cellStyle name="Note 6 3 2 2 5" xfId="31294" xr:uid="{00000000-0005-0000-0000-00000E8E0000}"/>
    <cellStyle name="Note 6 3 2 2 6" xfId="18934" xr:uid="{00000000-0005-0000-0000-00000F8E0000}"/>
    <cellStyle name="Note 6 3 2 3" xfId="4756" xr:uid="{00000000-0005-0000-0000-0000108E0000}"/>
    <cellStyle name="Note 6 3 2 3 2" xfId="7372" xr:uid="{00000000-0005-0000-0000-0000118E0000}"/>
    <cellStyle name="Note 6 3 2 3 2 2" xfId="14350" xr:uid="{00000000-0005-0000-0000-0000128E0000}"/>
    <cellStyle name="Note 6 3 2 3 2 2 2" xfId="31308" xr:uid="{00000000-0005-0000-0000-0000138E0000}"/>
    <cellStyle name="Note 6 3 2 3 2 2 3" xfId="31307" xr:uid="{00000000-0005-0000-0000-0000148E0000}"/>
    <cellStyle name="Note 6 3 2 3 2 2 4" xfId="53855" xr:uid="{00000000-0005-0000-0000-0000158E0000}"/>
    <cellStyle name="Note 6 3 2 3 2 3" xfId="31309" xr:uid="{00000000-0005-0000-0000-0000168E0000}"/>
    <cellStyle name="Note 6 3 2 3 2 4" xfId="31306" xr:uid="{00000000-0005-0000-0000-0000178E0000}"/>
    <cellStyle name="Note 6 3 2 3 2 5" xfId="46887" xr:uid="{00000000-0005-0000-0000-0000188E0000}"/>
    <cellStyle name="Note 6 3 2 3 2 6" xfId="59451" xr:uid="{00000000-0005-0000-0000-0000198E0000}"/>
    <cellStyle name="Note 6 3 2 3 3" xfId="9123" xr:uid="{00000000-0005-0000-0000-00001A8E0000}"/>
    <cellStyle name="Note 6 3 2 3 3 2" xfId="16092" xr:uid="{00000000-0005-0000-0000-00001B8E0000}"/>
    <cellStyle name="Note 6 3 2 3 3 2 2" xfId="31312" xr:uid="{00000000-0005-0000-0000-00001C8E0000}"/>
    <cellStyle name="Note 6 3 2 3 3 2 3" xfId="31311" xr:uid="{00000000-0005-0000-0000-00001D8E0000}"/>
    <cellStyle name="Note 6 3 2 3 3 2 4" xfId="55597" xr:uid="{00000000-0005-0000-0000-00001E8E0000}"/>
    <cellStyle name="Note 6 3 2 3 3 3" xfId="31313" xr:uid="{00000000-0005-0000-0000-00001F8E0000}"/>
    <cellStyle name="Note 6 3 2 3 3 4" xfId="31310" xr:uid="{00000000-0005-0000-0000-0000208E0000}"/>
    <cellStyle name="Note 6 3 2 3 3 5" xfId="48629" xr:uid="{00000000-0005-0000-0000-0000218E0000}"/>
    <cellStyle name="Note 6 3 2 3 3 6" xfId="61193" xr:uid="{00000000-0005-0000-0000-0000228E0000}"/>
    <cellStyle name="Note 6 3 2 3 4" xfId="11737" xr:uid="{00000000-0005-0000-0000-0000238E0000}"/>
    <cellStyle name="Note 6 3 2 3 4 2" xfId="31315" xr:uid="{00000000-0005-0000-0000-0000248E0000}"/>
    <cellStyle name="Note 6 3 2 3 4 3" xfId="31314" xr:uid="{00000000-0005-0000-0000-0000258E0000}"/>
    <cellStyle name="Note 6 3 2 3 4 4" xfId="51242" xr:uid="{00000000-0005-0000-0000-0000268E0000}"/>
    <cellStyle name="Note 6 3 2 3 5" xfId="31316" xr:uid="{00000000-0005-0000-0000-0000278E0000}"/>
    <cellStyle name="Note 6 3 2 3 6" xfId="31305" xr:uid="{00000000-0005-0000-0000-0000288E0000}"/>
    <cellStyle name="Note 6 3 2 3 7" xfId="44274" xr:uid="{00000000-0005-0000-0000-0000298E0000}"/>
    <cellStyle name="Note 6 3 2 3 8" xfId="56838" xr:uid="{00000000-0005-0000-0000-00002A8E0000}"/>
    <cellStyle name="Note 6 3 2 4" xfId="5629" xr:uid="{00000000-0005-0000-0000-00002B8E0000}"/>
    <cellStyle name="Note 6 3 2 4 2" xfId="12608" xr:uid="{00000000-0005-0000-0000-00002C8E0000}"/>
    <cellStyle name="Note 6 3 2 4 2 2" xfId="31319" xr:uid="{00000000-0005-0000-0000-00002D8E0000}"/>
    <cellStyle name="Note 6 3 2 4 2 3" xfId="31318" xr:uid="{00000000-0005-0000-0000-00002E8E0000}"/>
    <cellStyle name="Note 6 3 2 4 2 4" xfId="52113" xr:uid="{00000000-0005-0000-0000-00002F8E0000}"/>
    <cellStyle name="Note 6 3 2 4 3" xfId="31320" xr:uid="{00000000-0005-0000-0000-0000308E0000}"/>
    <cellStyle name="Note 6 3 2 4 4" xfId="31317" xr:uid="{00000000-0005-0000-0000-0000318E0000}"/>
    <cellStyle name="Note 6 3 2 4 5" xfId="45145" xr:uid="{00000000-0005-0000-0000-0000328E0000}"/>
    <cellStyle name="Note 6 3 2 4 6" xfId="57709" xr:uid="{00000000-0005-0000-0000-0000338E0000}"/>
    <cellStyle name="Note 6 3 2 5" xfId="9994" xr:uid="{00000000-0005-0000-0000-0000348E0000}"/>
    <cellStyle name="Note 6 3 2 5 2" xfId="31322" xr:uid="{00000000-0005-0000-0000-0000358E0000}"/>
    <cellStyle name="Note 6 3 2 5 3" xfId="31321" xr:uid="{00000000-0005-0000-0000-0000368E0000}"/>
    <cellStyle name="Note 6 3 2 5 4" xfId="49500" xr:uid="{00000000-0005-0000-0000-0000378E0000}"/>
    <cellStyle name="Note 6 3 2 6" xfId="31293" xr:uid="{00000000-0005-0000-0000-0000388E0000}"/>
    <cellStyle name="Note 6 3 2 7" xfId="17219" xr:uid="{00000000-0005-0000-0000-0000398E0000}"/>
    <cellStyle name="Note 6 3 3" xfId="3878" xr:uid="{00000000-0005-0000-0000-00003A8E0000}"/>
    <cellStyle name="Note 6 3 3 2" xfId="6500" xr:uid="{00000000-0005-0000-0000-00003B8E0000}"/>
    <cellStyle name="Note 6 3 3 2 2" xfId="13478" xr:uid="{00000000-0005-0000-0000-00003C8E0000}"/>
    <cellStyle name="Note 6 3 3 2 2 2" xfId="31326" xr:uid="{00000000-0005-0000-0000-00003D8E0000}"/>
    <cellStyle name="Note 6 3 3 2 2 3" xfId="31325" xr:uid="{00000000-0005-0000-0000-00003E8E0000}"/>
    <cellStyle name="Note 6 3 3 2 2 4" xfId="52983" xr:uid="{00000000-0005-0000-0000-00003F8E0000}"/>
    <cellStyle name="Note 6 3 3 2 3" xfId="31327" xr:uid="{00000000-0005-0000-0000-0000408E0000}"/>
    <cellStyle name="Note 6 3 3 2 4" xfId="31324" xr:uid="{00000000-0005-0000-0000-0000418E0000}"/>
    <cellStyle name="Note 6 3 3 2 5" xfId="46015" xr:uid="{00000000-0005-0000-0000-0000428E0000}"/>
    <cellStyle name="Note 6 3 3 2 6" xfId="58579" xr:uid="{00000000-0005-0000-0000-0000438E0000}"/>
    <cellStyle name="Note 6 3 3 3" xfId="8245" xr:uid="{00000000-0005-0000-0000-0000448E0000}"/>
    <cellStyle name="Note 6 3 3 3 2" xfId="15220" xr:uid="{00000000-0005-0000-0000-0000458E0000}"/>
    <cellStyle name="Note 6 3 3 3 2 2" xfId="31330" xr:uid="{00000000-0005-0000-0000-0000468E0000}"/>
    <cellStyle name="Note 6 3 3 3 2 3" xfId="31329" xr:uid="{00000000-0005-0000-0000-0000478E0000}"/>
    <cellStyle name="Note 6 3 3 3 2 4" xfId="54725" xr:uid="{00000000-0005-0000-0000-0000488E0000}"/>
    <cellStyle name="Note 6 3 3 3 3" xfId="31331" xr:uid="{00000000-0005-0000-0000-0000498E0000}"/>
    <cellStyle name="Note 6 3 3 3 4" xfId="31328" xr:uid="{00000000-0005-0000-0000-00004A8E0000}"/>
    <cellStyle name="Note 6 3 3 3 5" xfId="47757" xr:uid="{00000000-0005-0000-0000-00004B8E0000}"/>
    <cellStyle name="Note 6 3 3 3 6" xfId="60321" xr:uid="{00000000-0005-0000-0000-00004C8E0000}"/>
    <cellStyle name="Note 6 3 3 4" xfId="10865" xr:uid="{00000000-0005-0000-0000-00004D8E0000}"/>
    <cellStyle name="Note 6 3 3 4 2" xfId="31333" xr:uid="{00000000-0005-0000-0000-00004E8E0000}"/>
    <cellStyle name="Note 6 3 3 4 3" xfId="31332" xr:uid="{00000000-0005-0000-0000-00004F8E0000}"/>
    <cellStyle name="Note 6 3 3 4 4" xfId="50370" xr:uid="{00000000-0005-0000-0000-0000508E0000}"/>
    <cellStyle name="Note 6 3 3 5" xfId="31323" xr:uid="{00000000-0005-0000-0000-0000518E0000}"/>
    <cellStyle name="Note 6 3 3 6" xfId="18932" xr:uid="{00000000-0005-0000-0000-0000528E0000}"/>
    <cellStyle name="Note 6 3 4" xfId="4755" xr:uid="{00000000-0005-0000-0000-0000538E0000}"/>
    <cellStyle name="Note 6 3 4 2" xfId="7371" xr:uid="{00000000-0005-0000-0000-0000548E0000}"/>
    <cellStyle name="Note 6 3 4 2 2" xfId="14349" xr:uid="{00000000-0005-0000-0000-0000558E0000}"/>
    <cellStyle name="Note 6 3 4 2 2 2" xfId="31337" xr:uid="{00000000-0005-0000-0000-0000568E0000}"/>
    <cellStyle name="Note 6 3 4 2 2 3" xfId="31336" xr:uid="{00000000-0005-0000-0000-0000578E0000}"/>
    <cellStyle name="Note 6 3 4 2 2 4" xfId="53854" xr:uid="{00000000-0005-0000-0000-0000588E0000}"/>
    <cellStyle name="Note 6 3 4 2 3" xfId="31338" xr:uid="{00000000-0005-0000-0000-0000598E0000}"/>
    <cellStyle name="Note 6 3 4 2 4" xfId="31335" xr:uid="{00000000-0005-0000-0000-00005A8E0000}"/>
    <cellStyle name="Note 6 3 4 2 5" xfId="46886" xr:uid="{00000000-0005-0000-0000-00005B8E0000}"/>
    <cellStyle name="Note 6 3 4 2 6" xfId="59450" xr:uid="{00000000-0005-0000-0000-00005C8E0000}"/>
    <cellStyle name="Note 6 3 4 3" xfId="9122" xr:uid="{00000000-0005-0000-0000-00005D8E0000}"/>
    <cellStyle name="Note 6 3 4 3 2" xfId="16091" xr:uid="{00000000-0005-0000-0000-00005E8E0000}"/>
    <cellStyle name="Note 6 3 4 3 2 2" xfId="31341" xr:uid="{00000000-0005-0000-0000-00005F8E0000}"/>
    <cellStyle name="Note 6 3 4 3 2 3" xfId="31340" xr:uid="{00000000-0005-0000-0000-0000608E0000}"/>
    <cellStyle name="Note 6 3 4 3 2 4" xfId="55596" xr:uid="{00000000-0005-0000-0000-0000618E0000}"/>
    <cellStyle name="Note 6 3 4 3 3" xfId="31342" xr:uid="{00000000-0005-0000-0000-0000628E0000}"/>
    <cellStyle name="Note 6 3 4 3 4" xfId="31339" xr:uid="{00000000-0005-0000-0000-0000638E0000}"/>
    <cellStyle name="Note 6 3 4 3 5" xfId="48628" xr:uid="{00000000-0005-0000-0000-0000648E0000}"/>
    <cellStyle name="Note 6 3 4 3 6" xfId="61192" xr:uid="{00000000-0005-0000-0000-0000658E0000}"/>
    <cellStyle name="Note 6 3 4 4" xfId="11736" xr:uid="{00000000-0005-0000-0000-0000668E0000}"/>
    <cellStyle name="Note 6 3 4 4 2" xfId="31344" xr:uid="{00000000-0005-0000-0000-0000678E0000}"/>
    <cellStyle name="Note 6 3 4 4 3" xfId="31343" xr:uid="{00000000-0005-0000-0000-0000688E0000}"/>
    <cellStyle name="Note 6 3 4 4 4" xfId="51241" xr:uid="{00000000-0005-0000-0000-0000698E0000}"/>
    <cellStyle name="Note 6 3 4 5" xfId="31345" xr:uid="{00000000-0005-0000-0000-00006A8E0000}"/>
    <cellStyle name="Note 6 3 4 6" xfId="31334" xr:uid="{00000000-0005-0000-0000-00006B8E0000}"/>
    <cellStyle name="Note 6 3 4 7" xfId="44273" xr:uid="{00000000-0005-0000-0000-00006C8E0000}"/>
    <cellStyle name="Note 6 3 4 8" xfId="56837" xr:uid="{00000000-0005-0000-0000-00006D8E0000}"/>
    <cellStyle name="Note 6 3 5" xfId="5628" xr:uid="{00000000-0005-0000-0000-00006E8E0000}"/>
    <cellStyle name="Note 6 3 5 2" xfId="12607" xr:uid="{00000000-0005-0000-0000-00006F8E0000}"/>
    <cellStyle name="Note 6 3 5 2 2" xfId="31348" xr:uid="{00000000-0005-0000-0000-0000708E0000}"/>
    <cellStyle name="Note 6 3 5 2 3" xfId="31347" xr:uid="{00000000-0005-0000-0000-0000718E0000}"/>
    <cellStyle name="Note 6 3 5 2 4" xfId="52112" xr:uid="{00000000-0005-0000-0000-0000728E0000}"/>
    <cellStyle name="Note 6 3 5 3" xfId="31349" xr:uid="{00000000-0005-0000-0000-0000738E0000}"/>
    <cellStyle name="Note 6 3 5 4" xfId="31346" xr:uid="{00000000-0005-0000-0000-0000748E0000}"/>
    <cellStyle name="Note 6 3 5 5" xfId="45144" xr:uid="{00000000-0005-0000-0000-0000758E0000}"/>
    <cellStyle name="Note 6 3 5 6" xfId="57708" xr:uid="{00000000-0005-0000-0000-0000768E0000}"/>
    <cellStyle name="Note 6 3 6" xfId="9993" xr:uid="{00000000-0005-0000-0000-0000778E0000}"/>
    <cellStyle name="Note 6 3 6 2" xfId="31351" xr:uid="{00000000-0005-0000-0000-0000788E0000}"/>
    <cellStyle name="Note 6 3 6 3" xfId="31350" xr:uid="{00000000-0005-0000-0000-0000798E0000}"/>
    <cellStyle name="Note 6 3 6 4" xfId="49499" xr:uid="{00000000-0005-0000-0000-00007A8E0000}"/>
    <cellStyle name="Note 6 3 7" xfId="31292" xr:uid="{00000000-0005-0000-0000-00007B8E0000}"/>
    <cellStyle name="Note 6 3 8" xfId="17217" xr:uid="{00000000-0005-0000-0000-00007C8E0000}"/>
    <cellStyle name="Note 6 4" xfId="2792" xr:uid="{00000000-0005-0000-0000-00007D8E0000}"/>
    <cellStyle name="Note 6 4 2" xfId="2793" xr:uid="{00000000-0005-0000-0000-00007E8E0000}"/>
    <cellStyle name="Note 6 4 2 2" xfId="3881" xr:uid="{00000000-0005-0000-0000-00007F8E0000}"/>
    <cellStyle name="Note 6 4 2 2 2" xfId="6503" xr:uid="{00000000-0005-0000-0000-0000808E0000}"/>
    <cellStyle name="Note 6 4 2 2 2 2" xfId="13481" xr:uid="{00000000-0005-0000-0000-0000818E0000}"/>
    <cellStyle name="Note 6 4 2 2 2 2 2" xfId="31357" xr:uid="{00000000-0005-0000-0000-0000828E0000}"/>
    <cellStyle name="Note 6 4 2 2 2 2 3" xfId="31356" xr:uid="{00000000-0005-0000-0000-0000838E0000}"/>
    <cellStyle name="Note 6 4 2 2 2 2 4" xfId="52986" xr:uid="{00000000-0005-0000-0000-0000848E0000}"/>
    <cellStyle name="Note 6 4 2 2 2 3" xfId="31358" xr:uid="{00000000-0005-0000-0000-0000858E0000}"/>
    <cellStyle name="Note 6 4 2 2 2 4" xfId="31355" xr:uid="{00000000-0005-0000-0000-0000868E0000}"/>
    <cellStyle name="Note 6 4 2 2 2 5" xfId="46018" xr:uid="{00000000-0005-0000-0000-0000878E0000}"/>
    <cellStyle name="Note 6 4 2 2 2 6" xfId="58582" xr:uid="{00000000-0005-0000-0000-0000888E0000}"/>
    <cellStyle name="Note 6 4 2 2 3" xfId="8248" xr:uid="{00000000-0005-0000-0000-0000898E0000}"/>
    <cellStyle name="Note 6 4 2 2 3 2" xfId="15223" xr:uid="{00000000-0005-0000-0000-00008A8E0000}"/>
    <cellStyle name="Note 6 4 2 2 3 2 2" xfId="31361" xr:uid="{00000000-0005-0000-0000-00008B8E0000}"/>
    <cellStyle name="Note 6 4 2 2 3 2 3" xfId="31360" xr:uid="{00000000-0005-0000-0000-00008C8E0000}"/>
    <cellStyle name="Note 6 4 2 2 3 2 4" xfId="54728" xr:uid="{00000000-0005-0000-0000-00008D8E0000}"/>
    <cellStyle name="Note 6 4 2 2 3 3" xfId="31362" xr:uid="{00000000-0005-0000-0000-00008E8E0000}"/>
    <cellStyle name="Note 6 4 2 2 3 4" xfId="31359" xr:uid="{00000000-0005-0000-0000-00008F8E0000}"/>
    <cellStyle name="Note 6 4 2 2 3 5" xfId="47760" xr:uid="{00000000-0005-0000-0000-0000908E0000}"/>
    <cellStyle name="Note 6 4 2 2 3 6" xfId="60324" xr:uid="{00000000-0005-0000-0000-0000918E0000}"/>
    <cellStyle name="Note 6 4 2 2 4" xfId="10868" xr:uid="{00000000-0005-0000-0000-0000928E0000}"/>
    <cellStyle name="Note 6 4 2 2 4 2" xfId="31364" xr:uid="{00000000-0005-0000-0000-0000938E0000}"/>
    <cellStyle name="Note 6 4 2 2 4 3" xfId="31363" xr:uid="{00000000-0005-0000-0000-0000948E0000}"/>
    <cellStyle name="Note 6 4 2 2 4 4" xfId="50373" xr:uid="{00000000-0005-0000-0000-0000958E0000}"/>
    <cellStyle name="Note 6 4 2 2 5" xfId="31354" xr:uid="{00000000-0005-0000-0000-0000968E0000}"/>
    <cellStyle name="Note 6 4 2 2 6" xfId="18936" xr:uid="{00000000-0005-0000-0000-0000978E0000}"/>
    <cellStyle name="Note 6 4 2 3" xfId="4758" xr:uid="{00000000-0005-0000-0000-0000988E0000}"/>
    <cellStyle name="Note 6 4 2 3 2" xfId="7374" xr:uid="{00000000-0005-0000-0000-0000998E0000}"/>
    <cellStyle name="Note 6 4 2 3 2 2" xfId="14352" xr:uid="{00000000-0005-0000-0000-00009A8E0000}"/>
    <cellStyle name="Note 6 4 2 3 2 2 2" xfId="31368" xr:uid="{00000000-0005-0000-0000-00009B8E0000}"/>
    <cellStyle name="Note 6 4 2 3 2 2 3" xfId="31367" xr:uid="{00000000-0005-0000-0000-00009C8E0000}"/>
    <cellStyle name="Note 6 4 2 3 2 2 4" xfId="53857" xr:uid="{00000000-0005-0000-0000-00009D8E0000}"/>
    <cellStyle name="Note 6 4 2 3 2 3" xfId="31369" xr:uid="{00000000-0005-0000-0000-00009E8E0000}"/>
    <cellStyle name="Note 6 4 2 3 2 4" xfId="31366" xr:uid="{00000000-0005-0000-0000-00009F8E0000}"/>
    <cellStyle name="Note 6 4 2 3 2 5" xfId="46889" xr:uid="{00000000-0005-0000-0000-0000A08E0000}"/>
    <cellStyle name="Note 6 4 2 3 2 6" xfId="59453" xr:uid="{00000000-0005-0000-0000-0000A18E0000}"/>
    <cellStyle name="Note 6 4 2 3 3" xfId="9125" xr:uid="{00000000-0005-0000-0000-0000A28E0000}"/>
    <cellStyle name="Note 6 4 2 3 3 2" xfId="16094" xr:uid="{00000000-0005-0000-0000-0000A38E0000}"/>
    <cellStyle name="Note 6 4 2 3 3 2 2" xfId="31372" xr:uid="{00000000-0005-0000-0000-0000A48E0000}"/>
    <cellStyle name="Note 6 4 2 3 3 2 3" xfId="31371" xr:uid="{00000000-0005-0000-0000-0000A58E0000}"/>
    <cellStyle name="Note 6 4 2 3 3 2 4" xfId="55599" xr:uid="{00000000-0005-0000-0000-0000A68E0000}"/>
    <cellStyle name="Note 6 4 2 3 3 3" xfId="31373" xr:uid="{00000000-0005-0000-0000-0000A78E0000}"/>
    <cellStyle name="Note 6 4 2 3 3 4" xfId="31370" xr:uid="{00000000-0005-0000-0000-0000A88E0000}"/>
    <cellStyle name="Note 6 4 2 3 3 5" xfId="48631" xr:uid="{00000000-0005-0000-0000-0000A98E0000}"/>
    <cellStyle name="Note 6 4 2 3 3 6" xfId="61195" xr:uid="{00000000-0005-0000-0000-0000AA8E0000}"/>
    <cellStyle name="Note 6 4 2 3 4" xfId="11739" xr:uid="{00000000-0005-0000-0000-0000AB8E0000}"/>
    <cellStyle name="Note 6 4 2 3 4 2" xfId="31375" xr:uid="{00000000-0005-0000-0000-0000AC8E0000}"/>
    <cellStyle name="Note 6 4 2 3 4 3" xfId="31374" xr:uid="{00000000-0005-0000-0000-0000AD8E0000}"/>
    <cellStyle name="Note 6 4 2 3 4 4" xfId="51244" xr:uid="{00000000-0005-0000-0000-0000AE8E0000}"/>
    <cellStyle name="Note 6 4 2 3 5" xfId="31376" xr:uid="{00000000-0005-0000-0000-0000AF8E0000}"/>
    <cellStyle name="Note 6 4 2 3 6" xfId="31365" xr:uid="{00000000-0005-0000-0000-0000B08E0000}"/>
    <cellStyle name="Note 6 4 2 3 7" xfId="44276" xr:uid="{00000000-0005-0000-0000-0000B18E0000}"/>
    <cellStyle name="Note 6 4 2 3 8" xfId="56840" xr:uid="{00000000-0005-0000-0000-0000B28E0000}"/>
    <cellStyle name="Note 6 4 2 4" xfId="5631" xr:uid="{00000000-0005-0000-0000-0000B38E0000}"/>
    <cellStyle name="Note 6 4 2 4 2" xfId="12610" xr:uid="{00000000-0005-0000-0000-0000B48E0000}"/>
    <cellStyle name="Note 6 4 2 4 2 2" xfId="31379" xr:uid="{00000000-0005-0000-0000-0000B58E0000}"/>
    <cellStyle name="Note 6 4 2 4 2 3" xfId="31378" xr:uid="{00000000-0005-0000-0000-0000B68E0000}"/>
    <cellStyle name="Note 6 4 2 4 2 4" xfId="52115" xr:uid="{00000000-0005-0000-0000-0000B78E0000}"/>
    <cellStyle name="Note 6 4 2 4 3" xfId="31380" xr:uid="{00000000-0005-0000-0000-0000B88E0000}"/>
    <cellStyle name="Note 6 4 2 4 4" xfId="31377" xr:uid="{00000000-0005-0000-0000-0000B98E0000}"/>
    <cellStyle name="Note 6 4 2 4 5" xfId="45147" xr:uid="{00000000-0005-0000-0000-0000BA8E0000}"/>
    <cellStyle name="Note 6 4 2 4 6" xfId="57711" xr:uid="{00000000-0005-0000-0000-0000BB8E0000}"/>
    <cellStyle name="Note 6 4 2 5" xfId="9996" xr:uid="{00000000-0005-0000-0000-0000BC8E0000}"/>
    <cellStyle name="Note 6 4 2 5 2" xfId="31382" xr:uid="{00000000-0005-0000-0000-0000BD8E0000}"/>
    <cellStyle name="Note 6 4 2 5 3" xfId="31381" xr:uid="{00000000-0005-0000-0000-0000BE8E0000}"/>
    <cellStyle name="Note 6 4 2 5 4" xfId="49502" xr:uid="{00000000-0005-0000-0000-0000BF8E0000}"/>
    <cellStyle name="Note 6 4 2 6" xfId="31353" xr:uid="{00000000-0005-0000-0000-0000C08E0000}"/>
    <cellStyle name="Note 6 4 2 7" xfId="17221" xr:uid="{00000000-0005-0000-0000-0000C18E0000}"/>
    <cellStyle name="Note 6 4 3" xfId="3880" xr:uid="{00000000-0005-0000-0000-0000C28E0000}"/>
    <cellStyle name="Note 6 4 3 2" xfId="6502" xr:uid="{00000000-0005-0000-0000-0000C38E0000}"/>
    <cellStyle name="Note 6 4 3 2 2" xfId="13480" xr:uid="{00000000-0005-0000-0000-0000C48E0000}"/>
    <cellStyle name="Note 6 4 3 2 2 2" xfId="31386" xr:uid="{00000000-0005-0000-0000-0000C58E0000}"/>
    <cellStyle name="Note 6 4 3 2 2 3" xfId="31385" xr:uid="{00000000-0005-0000-0000-0000C68E0000}"/>
    <cellStyle name="Note 6 4 3 2 2 4" xfId="52985" xr:uid="{00000000-0005-0000-0000-0000C78E0000}"/>
    <cellStyle name="Note 6 4 3 2 3" xfId="31387" xr:uid="{00000000-0005-0000-0000-0000C88E0000}"/>
    <cellStyle name="Note 6 4 3 2 4" xfId="31384" xr:uid="{00000000-0005-0000-0000-0000C98E0000}"/>
    <cellStyle name="Note 6 4 3 2 5" xfId="46017" xr:uid="{00000000-0005-0000-0000-0000CA8E0000}"/>
    <cellStyle name="Note 6 4 3 2 6" xfId="58581" xr:uid="{00000000-0005-0000-0000-0000CB8E0000}"/>
    <cellStyle name="Note 6 4 3 3" xfId="8247" xr:uid="{00000000-0005-0000-0000-0000CC8E0000}"/>
    <cellStyle name="Note 6 4 3 3 2" xfId="15222" xr:uid="{00000000-0005-0000-0000-0000CD8E0000}"/>
    <cellStyle name="Note 6 4 3 3 2 2" xfId="31390" xr:uid="{00000000-0005-0000-0000-0000CE8E0000}"/>
    <cellStyle name="Note 6 4 3 3 2 3" xfId="31389" xr:uid="{00000000-0005-0000-0000-0000CF8E0000}"/>
    <cellStyle name="Note 6 4 3 3 2 4" xfId="54727" xr:uid="{00000000-0005-0000-0000-0000D08E0000}"/>
    <cellStyle name="Note 6 4 3 3 3" xfId="31391" xr:uid="{00000000-0005-0000-0000-0000D18E0000}"/>
    <cellStyle name="Note 6 4 3 3 4" xfId="31388" xr:uid="{00000000-0005-0000-0000-0000D28E0000}"/>
    <cellStyle name="Note 6 4 3 3 5" xfId="47759" xr:uid="{00000000-0005-0000-0000-0000D38E0000}"/>
    <cellStyle name="Note 6 4 3 3 6" xfId="60323" xr:uid="{00000000-0005-0000-0000-0000D48E0000}"/>
    <cellStyle name="Note 6 4 3 4" xfId="10867" xr:uid="{00000000-0005-0000-0000-0000D58E0000}"/>
    <cellStyle name="Note 6 4 3 4 2" xfId="31393" xr:uid="{00000000-0005-0000-0000-0000D68E0000}"/>
    <cellStyle name="Note 6 4 3 4 3" xfId="31392" xr:uid="{00000000-0005-0000-0000-0000D78E0000}"/>
    <cellStyle name="Note 6 4 3 4 4" xfId="50372" xr:uid="{00000000-0005-0000-0000-0000D88E0000}"/>
    <cellStyle name="Note 6 4 3 5" xfId="31383" xr:uid="{00000000-0005-0000-0000-0000D98E0000}"/>
    <cellStyle name="Note 6 4 3 6" xfId="18935" xr:uid="{00000000-0005-0000-0000-0000DA8E0000}"/>
    <cellStyle name="Note 6 4 4" xfId="4757" xr:uid="{00000000-0005-0000-0000-0000DB8E0000}"/>
    <cellStyle name="Note 6 4 4 2" xfId="7373" xr:uid="{00000000-0005-0000-0000-0000DC8E0000}"/>
    <cellStyle name="Note 6 4 4 2 2" xfId="14351" xr:uid="{00000000-0005-0000-0000-0000DD8E0000}"/>
    <cellStyle name="Note 6 4 4 2 2 2" xfId="31397" xr:uid="{00000000-0005-0000-0000-0000DE8E0000}"/>
    <cellStyle name="Note 6 4 4 2 2 3" xfId="31396" xr:uid="{00000000-0005-0000-0000-0000DF8E0000}"/>
    <cellStyle name="Note 6 4 4 2 2 4" xfId="53856" xr:uid="{00000000-0005-0000-0000-0000E08E0000}"/>
    <cellStyle name="Note 6 4 4 2 3" xfId="31398" xr:uid="{00000000-0005-0000-0000-0000E18E0000}"/>
    <cellStyle name="Note 6 4 4 2 4" xfId="31395" xr:uid="{00000000-0005-0000-0000-0000E28E0000}"/>
    <cellStyle name="Note 6 4 4 2 5" xfId="46888" xr:uid="{00000000-0005-0000-0000-0000E38E0000}"/>
    <cellStyle name="Note 6 4 4 2 6" xfId="59452" xr:uid="{00000000-0005-0000-0000-0000E48E0000}"/>
    <cellStyle name="Note 6 4 4 3" xfId="9124" xr:uid="{00000000-0005-0000-0000-0000E58E0000}"/>
    <cellStyle name="Note 6 4 4 3 2" xfId="16093" xr:uid="{00000000-0005-0000-0000-0000E68E0000}"/>
    <cellStyle name="Note 6 4 4 3 2 2" xfId="31401" xr:uid="{00000000-0005-0000-0000-0000E78E0000}"/>
    <cellStyle name="Note 6 4 4 3 2 3" xfId="31400" xr:uid="{00000000-0005-0000-0000-0000E88E0000}"/>
    <cellStyle name="Note 6 4 4 3 2 4" xfId="55598" xr:uid="{00000000-0005-0000-0000-0000E98E0000}"/>
    <cellStyle name="Note 6 4 4 3 3" xfId="31402" xr:uid="{00000000-0005-0000-0000-0000EA8E0000}"/>
    <cellStyle name="Note 6 4 4 3 4" xfId="31399" xr:uid="{00000000-0005-0000-0000-0000EB8E0000}"/>
    <cellStyle name="Note 6 4 4 3 5" xfId="48630" xr:uid="{00000000-0005-0000-0000-0000EC8E0000}"/>
    <cellStyle name="Note 6 4 4 3 6" xfId="61194" xr:uid="{00000000-0005-0000-0000-0000ED8E0000}"/>
    <cellStyle name="Note 6 4 4 4" xfId="11738" xr:uid="{00000000-0005-0000-0000-0000EE8E0000}"/>
    <cellStyle name="Note 6 4 4 4 2" xfId="31404" xr:uid="{00000000-0005-0000-0000-0000EF8E0000}"/>
    <cellStyle name="Note 6 4 4 4 3" xfId="31403" xr:uid="{00000000-0005-0000-0000-0000F08E0000}"/>
    <cellStyle name="Note 6 4 4 4 4" xfId="51243" xr:uid="{00000000-0005-0000-0000-0000F18E0000}"/>
    <cellStyle name="Note 6 4 4 5" xfId="31405" xr:uid="{00000000-0005-0000-0000-0000F28E0000}"/>
    <cellStyle name="Note 6 4 4 6" xfId="31394" xr:uid="{00000000-0005-0000-0000-0000F38E0000}"/>
    <cellStyle name="Note 6 4 4 7" xfId="44275" xr:uid="{00000000-0005-0000-0000-0000F48E0000}"/>
    <cellStyle name="Note 6 4 4 8" xfId="56839" xr:uid="{00000000-0005-0000-0000-0000F58E0000}"/>
    <cellStyle name="Note 6 4 5" xfId="5630" xr:uid="{00000000-0005-0000-0000-0000F68E0000}"/>
    <cellStyle name="Note 6 4 5 2" xfId="12609" xr:uid="{00000000-0005-0000-0000-0000F78E0000}"/>
    <cellStyle name="Note 6 4 5 2 2" xfId="31408" xr:uid="{00000000-0005-0000-0000-0000F88E0000}"/>
    <cellStyle name="Note 6 4 5 2 3" xfId="31407" xr:uid="{00000000-0005-0000-0000-0000F98E0000}"/>
    <cellStyle name="Note 6 4 5 2 4" xfId="52114" xr:uid="{00000000-0005-0000-0000-0000FA8E0000}"/>
    <cellStyle name="Note 6 4 5 3" xfId="31409" xr:uid="{00000000-0005-0000-0000-0000FB8E0000}"/>
    <cellStyle name="Note 6 4 5 4" xfId="31406" xr:uid="{00000000-0005-0000-0000-0000FC8E0000}"/>
    <cellStyle name="Note 6 4 5 5" xfId="45146" xr:uid="{00000000-0005-0000-0000-0000FD8E0000}"/>
    <cellStyle name="Note 6 4 5 6" xfId="57710" xr:uid="{00000000-0005-0000-0000-0000FE8E0000}"/>
    <cellStyle name="Note 6 4 6" xfId="9995" xr:uid="{00000000-0005-0000-0000-0000FF8E0000}"/>
    <cellStyle name="Note 6 4 6 2" xfId="31411" xr:uid="{00000000-0005-0000-0000-0000008F0000}"/>
    <cellStyle name="Note 6 4 6 3" xfId="31410" xr:uid="{00000000-0005-0000-0000-0000018F0000}"/>
    <cellStyle name="Note 6 4 6 4" xfId="49501" xr:uid="{00000000-0005-0000-0000-0000028F0000}"/>
    <cellStyle name="Note 6 4 7" xfId="31352" xr:uid="{00000000-0005-0000-0000-0000038F0000}"/>
    <cellStyle name="Note 6 4 8" xfId="17220" xr:uid="{00000000-0005-0000-0000-0000048F0000}"/>
    <cellStyle name="Note 6 5" xfId="2794" xr:uid="{00000000-0005-0000-0000-0000058F0000}"/>
    <cellStyle name="Note 6 5 2" xfId="2795" xr:uid="{00000000-0005-0000-0000-0000068F0000}"/>
    <cellStyle name="Note 6 5 2 2" xfId="3883" xr:uid="{00000000-0005-0000-0000-0000078F0000}"/>
    <cellStyle name="Note 6 5 2 2 2" xfId="6505" xr:uid="{00000000-0005-0000-0000-0000088F0000}"/>
    <cellStyle name="Note 6 5 2 2 2 2" xfId="13483" xr:uid="{00000000-0005-0000-0000-0000098F0000}"/>
    <cellStyle name="Note 6 5 2 2 2 2 2" xfId="31417" xr:uid="{00000000-0005-0000-0000-00000A8F0000}"/>
    <cellStyle name="Note 6 5 2 2 2 2 3" xfId="31416" xr:uid="{00000000-0005-0000-0000-00000B8F0000}"/>
    <cellStyle name="Note 6 5 2 2 2 2 4" xfId="52988" xr:uid="{00000000-0005-0000-0000-00000C8F0000}"/>
    <cellStyle name="Note 6 5 2 2 2 3" xfId="31418" xr:uid="{00000000-0005-0000-0000-00000D8F0000}"/>
    <cellStyle name="Note 6 5 2 2 2 4" xfId="31415" xr:uid="{00000000-0005-0000-0000-00000E8F0000}"/>
    <cellStyle name="Note 6 5 2 2 2 5" xfId="46020" xr:uid="{00000000-0005-0000-0000-00000F8F0000}"/>
    <cellStyle name="Note 6 5 2 2 2 6" xfId="58584" xr:uid="{00000000-0005-0000-0000-0000108F0000}"/>
    <cellStyle name="Note 6 5 2 2 3" xfId="8250" xr:uid="{00000000-0005-0000-0000-0000118F0000}"/>
    <cellStyle name="Note 6 5 2 2 3 2" xfId="15225" xr:uid="{00000000-0005-0000-0000-0000128F0000}"/>
    <cellStyle name="Note 6 5 2 2 3 2 2" xfId="31421" xr:uid="{00000000-0005-0000-0000-0000138F0000}"/>
    <cellStyle name="Note 6 5 2 2 3 2 3" xfId="31420" xr:uid="{00000000-0005-0000-0000-0000148F0000}"/>
    <cellStyle name="Note 6 5 2 2 3 2 4" xfId="54730" xr:uid="{00000000-0005-0000-0000-0000158F0000}"/>
    <cellStyle name="Note 6 5 2 2 3 3" xfId="31422" xr:uid="{00000000-0005-0000-0000-0000168F0000}"/>
    <cellStyle name="Note 6 5 2 2 3 4" xfId="31419" xr:uid="{00000000-0005-0000-0000-0000178F0000}"/>
    <cellStyle name="Note 6 5 2 2 3 5" xfId="47762" xr:uid="{00000000-0005-0000-0000-0000188F0000}"/>
    <cellStyle name="Note 6 5 2 2 3 6" xfId="60326" xr:uid="{00000000-0005-0000-0000-0000198F0000}"/>
    <cellStyle name="Note 6 5 2 2 4" xfId="10870" xr:uid="{00000000-0005-0000-0000-00001A8F0000}"/>
    <cellStyle name="Note 6 5 2 2 4 2" xfId="31424" xr:uid="{00000000-0005-0000-0000-00001B8F0000}"/>
    <cellStyle name="Note 6 5 2 2 4 3" xfId="31423" xr:uid="{00000000-0005-0000-0000-00001C8F0000}"/>
    <cellStyle name="Note 6 5 2 2 4 4" xfId="50375" xr:uid="{00000000-0005-0000-0000-00001D8F0000}"/>
    <cellStyle name="Note 6 5 2 2 5" xfId="31414" xr:uid="{00000000-0005-0000-0000-00001E8F0000}"/>
    <cellStyle name="Note 6 5 2 2 6" xfId="18940" xr:uid="{00000000-0005-0000-0000-00001F8F0000}"/>
    <cellStyle name="Note 6 5 2 3" xfId="4760" xr:uid="{00000000-0005-0000-0000-0000208F0000}"/>
    <cellStyle name="Note 6 5 2 3 2" xfId="7376" xr:uid="{00000000-0005-0000-0000-0000218F0000}"/>
    <cellStyle name="Note 6 5 2 3 2 2" xfId="14354" xr:uid="{00000000-0005-0000-0000-0000228F0000}"/>
    <cellStyle name="Note 6 5 2 3 2 2 2" xfId="31428" xr:uid="{00000000-0005-0000-0000-0000238F0000}"/>
    <cellStyle name="Note 6 5 2 3 2 2 3" xfId="31427" xr:uid="{00000000-0005-0000-0000-0000248F0000}"/>
    <cellStyle name="Note 6 5 2 3 2 2 4" xfId="53859" xr:uid="{00000000-0005-0000-0000-0000258F0000}"/>
    <cellStyle name="Note 6 5 2 3 2 3" xfId="31429" xr:uid="{00000000-0005-0000-0000-0000268F0000}"/>
    <cellStyle name="Note 6 5 2 3 2 4" xfId="31426" xr:uid="{00000000-0005-0000-0000-0000278F0000}"/>
    <cellStyle name="Note 6 5 2 3 2 5" xfId="46891" xr:uid="{00000000-0005-0000-0000-0000288F0000}"/>
    <cellStyle name="Note 6 5 2 3 2 6" xfId="59455" xr:uid="{00000000-0005-0000-0000-0000298F0000}"/>
    <cellStyle name="Note 6 5 2 3 3" xfId="9127" xr:uid="{00000000-0005-0000-0000-00002A8F0000}"/>
    <cellStyle name="Note 6 5 2 3 3 2" xfId="16096" xr:uid="{00000000-0005-0000-0000-00002B8F0000}"/>
    <cellStyle name="Note 6 5 2 3 3 2 2" xfId="31432" xr:uid="{00000000-0005-0000-0000-00002C8F0000}"/>
    <cellStyle name="Note 6 5 2 3 3 2 3" xfId="31431" xr:uid="{00000000-0005-0000-0000-00002D8F0000}"/>
    <cellStyle name="Note 6 5 2 3 3 2 4" xfId="55601" xr:uid="{00000000-0005-0000-0000-00002E8F0000}"/>
    <cellStyle name="Note 6 5 2 3 3 3" xfId="31433" xr:uid="{00000000-0005-0000-0000-00002F8F0000}"/>
    <cellStyle name="Note 6 5 2 3 3 4" xfId="31430" xr:uid="{00000000-0005-0000-0000-0000308F0000}"/>
    <cellStyle name="Note 6 5 2 3 3 5" xfId="48633" xr:uid="{00000000-0005-0000-0000-0000318F0000}"/>
    <cellStyle name="Note 6 5 2 3 3 6" xfId="61197" xr:uid="{00000000-0005-0000-0000-0000328F0000}"/>
    <cellStyle name="Note 6 5 2 3 4" xfId="11741" xr:uid="{00000000-0005-0000-0000-0000338F0000}"/>
    <cellStyle name="Note 6 5 2 3 4 2" xfId="31435" xr:uid="{00000000-0005-0000-0000-0000348F0000}"/>
    <cellStyle name="Note 6 5 2 3 4 3" xfId="31434" xr:uid="{00000000-0005-0000-0000-0000358F0000}"/>
    <cellStyle name="Note 6 5 2 3 4 4" xfId="51246" xr:uid="{00000000-0005-0000-0000-0000368F0000}"/>
    <cellStyle name="Note 6 5 2 3 5" xfId="31436" xr:uid="{00000000-0005-0000-0000-0000378F0000}"/>
    <cellStyle name="Note 6 5 2 3 6" xfId="31425" xr:uid="{00000000-0005-0000-0000-0000388F0000}"/>
    <cellStyle name="Note 6 5 2 3 7" xfId="44278" xr:uid="{00000000-0005-0000-0000-0000398F0000}"/>
    <cellStyle name="Note 6 5 2 3 8" xfId="56842" xr:uid="{00000000-0005-0000-0000-00003A8F0000}"/>
    <cellStyle name="Note 6 5 2 4" xfId="5633" xr:uid="{00000000-0005-0000-0000-00003B8F0000}"/>
    <cellStyle name="Note 6 5 2 4 2" xfId="12612" xr:uid="{00000000-0005-0000-0000-00003C8F0000}"/>
    <cellStyle name="Note 6 5 2 4 2 2" xfId="31439" xr:uid="{00000000-0005-0000-0000-00003D8F0000}"/>
    <cellStyle name="Note 6 5 2 4 2 3" xfId="31438" xr:uid="{00000000-0005-0000-0000-00003E8F0000}"/>
    <cellStyle name="Note 6 5 2 4 2 4" xfId="52117" xr:uid="{00000000-0005-0000-0000-00003F8F0000}"/>
    <cellStyle name="Note 6 5 2 4 3" xfId="31440" xr:uid="{00000000-0005-0000-0000-0000408F0000}"/>
    <cellStyle name="Note 6 5 2 4 4" xfId="31437" xr:uid="{00000000-0005-0000-0000-0000418F0000}"/>
    <cellStyle name="Note 6 5 2 4 5" xfId="45149" xr:uid="{00000000-0005-0000-0000-0000428F0000}"/>
    <cellStyle name="Note 6 5 2 4 6" xfId="57713" xr:uid="{00000000-0005-0000-0000-0000438F0000}"/>
    <cellStyle name="Note 6 5 2 5" xfId="9998" xr:uid="{00000000-0005-0000-0000-0000448F0000}"/>
    <cellStyle name="Note 6 5 2 5 2" xfId="31442" xr:uid="{00000000-0005-0000-0000-0000458F0000}"/>
    <cellStyle name="Note 6 5 2 5 3" xfId="31441" xr:uid="{00000000-0005-0000-0000-0000468F0000}"/>
    <cellStyle name="Note 6 5 2 5 4" xfId="49504" xr:uid="{00000000-0005-0000-0000-0000478F0000}"/>
    <cellStyle name="Note 6 5 2 6" xfId="31413" xr:uid="{00000000-0005-0000-0000-0000488F0000}"/>
    <cellStyle name="Note 6 5 2 7" xfId="17225" xr:uid="{00000000-0005-0000-0000-0000498F0000}"/>
    <cellStyle name="Note 6 5 3" xfId="3882" xr:uid="{00000000-0005-0000-0000-00004A8F0000}"/>
    <cellStyle name="Note 6 5 3 2" xfId="6504" xr:uid="{00000000-0005-0000-0000-00004B8F0000}"/>
    <cellStyle name="Note 6 5 3 2 2" xfId="13482" xr:uid="{00000000-0005-0000-0000-00004C8F0000}"/>
    <cellStyle name="Note 6 5 3 2 2 2" xfId="31446" xr:uid="{00000000-0005-0000-0000-00004D8F0000}"/>
    <cellStyle name="Note 6 5 3 2 2 3" xfId="31445" xr:uid="{00000000-0005-0000-0000-00004E8F0000}"/>
    <cellStyle name="Note 6 5 3 2 2 4" xfId="52987" xr:uid="{00000000-0005-0000-0000-00004F8F0000}"/>
    <cellStyle name="Note 6 5 3 2 3" xfId="31447" xr:uid="{00000000-0005-0000-0000-0000508F0000}"/>
    <cellStyle name="Note 6 5 3 2 4" xfId="31444" xr:uid="{00000000-0005-0000-0000-0000518F0000}"/>
    <cellStyle name="Note 6 5 3 2 5" xfId="46019" xr:uid="{00000000-0005-0000-0000-0000528F0000}"/>
    <cellStyle name="Note 6 5 3 2 6" xfId="58583" xr:uid="{00000000-0005-0000-0000-0000538F0000}"/>
    <cellStyle name="Note 6 5 3 3" xfId="8249" xr:uid="{00000000-0005-0000-0000-0000548F0000}"/>
    <cellStyle name="Note 6 5 3 3 2" xfId="15224" xr:uid="{00000000-0005-0000-0000-0000558F0000}"/>
    <cellStyle name="Note 6 5 3 3 2 2" xfId="31450" xr:uid="{00000000-0005-0000-0000-0000568F0000}"/>
    <cellStyle name="Note 6 5 3 3 2 3" xfId="31449" xr:uid="{00000000-0005-0000-0000-0000578F0000}"/>
    <cellStyle name="Note 6 5 3 3 2 4" xfId="54729" xr:uid="{00000000-0005-0000-0000-0000588F0000}"/>
    <cellStyle name="Note 6 5 3 3 3" xfId="31451" xr:uid="{00000000-0005-0000-0000-0000598F0000}"/>
    <cellStyle name="Note 6 5 3 3 4" xfId="31448" xr:uid="{00000000-0005-0000-0000-00005A8F0000}"/>
    <cellStyle name="Note 6 5 3 3 5" xfId="47761" xr:uid="{00000000-0005-0000-0000-00005B8F0000}"/>
    <cellStyle name="Note 6 5 3 3 6" xfId="60325" xr:uid="{00000000-0005-0000-0000-00005C8F0000}"/>
    <cellStyle name="Note 6 5 3 4" xfId="10869" xr:uid="{00000000-0005-0000-0000-00005D8F0000}"/>
    <cellStyle name="Note 6 5 3 4 2" xfId="31453" xr:uid="{00000000-0005-0000-0000-00005E8F0000}"/>
    <cellStyle name="Note 6 5 3 4 3" xfId="31452" xr:uid="{00000000-0005-0000-0000-00005F8F0000}"/>
    <cellStyle name="Note 6 5 3 4 4" xfId="50374" xr:uid="{00000000-0005-0000-0000-0000608F0000}"/>
    <cellStyle name="Note 6 5 3 5" xfId="31443" xr:uid="{00000000-0005-0000-0000-0000618F0000}"/>
    <cellStyle name="Note 6 5 3 6" xfId="18939" xr:uid="{00000000-0005-0000-0000-0000628F0000}"/>
    <cellStyle name="Note 6 5 4" xfId="4759" xr:uid="{00000000-0005-0000-0000-0000638F0000}"/>
    <cellStyle name="Note 6 5 4 2" xfId="7375" xr:uid="{00000000-0005-0000-0000-0000648F0000}"/>
    <cellStyle name="Note 6 5 4 2 2" xfId="14353" xr:uid="{00000000-0005-0000-0000-0000658F0000}"/>
    <cellStyle name="Note 6 5 4 2 2 2" xfId="31457" xr:uid="{00000000-0005-0000-0000-0000668F0000}"/>
    <cellStyle name="Note 6 5 4 2 2 3" xfId="31456" xr:uid="{00000000-0005-0000-0000-0000678F0000}"/>
    <cellStyle name="Note 6 5 4 2 2 4" xfId="53858" xr:uid="{00000000-0005-0000-0000-0000688F0000}"/>
    <cellStyle name="Note 6 5 4 2 3" xfId="31458" xr:uid="{00000000-0005-0000-0000-0000698F0000}"/>
    <cellStyle name="Note 6 5 4 2 4" xfId="31455" xr:uid="{00000000-0005-0000-0000-00006A8F0000}"/>
    <cellStyle name="Note 6 5 4 2 5" xfId="46890" xr:uid="{00000000-0005-0000-0000-00006B8F0000}"/>
    <cellStyle name="Note 6 5 4 2 6" xfId="59454" xr:uid="{00000000-0005-0000-0000-00006C8F0000}"/>
    <cellStyle name="Note 6 5 4 3" xfId="9126" xr:uid="{00000000-0005-0000-0000-00006D8F0000}"/>
    <cellStyle name="Note 6 5 4 3 2" xfId="16095" xr:uid="{00000000-0005-0000-0000-00006E8F0000}"/>
    <cellStyle name="Note 6 5 4 3 2 2" xfId="31461" xr:uid="{00000000-0005-0000-0000-00006F8F0000}"/>
    <cellStyle name="Note 6 5 4 3 2 3" xfId="31460" xr:uid="{00000000-0005-0000-0000-0000708F0000}"/>
    <cellStyle name="Note 6 5 4 3 2 4" xfId="55600" xr:uid="{00000000-0005-0000-0000-0000718F0000}"/>
    <cellStyle name="Note 6 5 4 3 3" xfId="31462" xr:uid="{00000000-0005-0000-0000-0000728F0000}"/>
    <cellStyle name="Note 6 5 4 3 4" xfId="31459" xr:uid="{00000000-0005-0000-0000-0000738F0000}"/>
    <cellStyle name="Note 6 5 4 3 5" xfId="48632" xr:uid="{00000000-0005-0000-0000-0000748F0000}"/>
    <cellStyle name="Note 6 5 4 3 6" xfId="61196" xr:uid="{00000000-0005-0000-0000-0000758F0000}"/>
    <cellStyle name="Note 6 5 4 4" xfId="11740" xr:uid="{00000000-0005-0000-0000-0000768F0000}"/>
    <cellStyle name="Note 6 5 4 4 2" xfId="31464" xr:uid="{00000000-0005-0000-0000-0000778F0000}"/>
    <cellStyle name="Note 6 5 4 4 3" xfId="31463" xr:uid="{00000000-0005-0000-0000-0000788F0000}"/>
    <cellStyle name="Note 6 5 4 4 4" xfId="51245" xr:uid="{00000000-0005-0000-0000-0000798F0000}"/>
    <cellStyle name="Note 6 5 4 5" xfId="31465" xr:uid="{00000000-0005-0000-0000-00007A8F0000}"/>
    <cellStyle name="Note 6 5 4 6" xfId="31454" xr:uid="{00000000-0005-0000-0000-00007B8F0000}"/>
    <cellStyle name="Note 6 5 4 7" xfId="44277" xr:uid="{00000000-0005-0000-0000-00007C8F0000}"/>
    <cellStyle name="Note 6 5 4 8" xfId="56841" xr:uid="{00000000-0005-0000-0000-00007D8F0000}"/>
    <cellStyle name="Note 6 5 5" xfId="5632" xr:uid="{00000000-0005-0000-0000-00007E8F0000}"/>
    <cellStyle name="Note 6 5 5 2" xfId="12611" xr:uid="{00000000-0005-0000-0000-00007F8F0000}"/>
    <cellStyle name="Note 6 5 5 2 2" xfId="31468" xr:uid="{00000000-0005-0000-0000-0000808F0000}"/>
    <cellStyle name="Note 6 5 5 2 3" xfId="31467" xr:uid="{00000000-0005-0000-0000-0000818F0000}"/>
    <cellStyle name="Note 6 5 5 2 4" xfId="52116" xr:uid="{00000000-0005-0000-0000-0000828F0000}"/>
    <cellStyle name="Note 6 5 5 3" xfId="31469" xr:uid="{00000000-0005-0000-0000-0000838F0000}"/>
    <cellStyle name="Note 6 5 5 4" xfId="31466" xr:uid="{00000000-0005-0000-0000-0000848F0000}"/>
    <cellStyle name="Note 6 5 5 5" xfId="45148" xr:uid="{00000000-0005-0000-0000-0000858F0000}"/>
    <cellStyle name="Note 6 5 5 6" xfId="57712" xr:uid="{00000000-0005-0000-0000-0000868F0000}"/>
    <cellStyle name="Note 6 5 6" xfId="9997" xr:uid="{00000000-0005-0000-0000-0000878F0000}"/>
    <cellStyle name="Note 6 5 6 2" xfId="31471" xr:uid="{00000000-0005-0000-0000-0000888F0000}"/>
    <cellStyle name="Note 6 5 6 3" xfId="31470" xr:uid="{00000000-0005-0000-0000-0000898F0000}"/>
    <cellStyle name="Note 6 5 6 4" xfId="49503" xr:uid="{00000000-0005-0000-0000-00008A8F0000}"/>
    <cellStyle name="Note 6 5 7" xfId="31412" xr:uid="{00000000-0005-0000-0000-00008B8F0000}"/>
    <cellStyle name="Note 6 5 8" xfId="17224" xr:uid="{00000000-0005-0000-0000-00008C8F0000}"/>
    <cellStyle name="Note 6 6" xfId="2796" xr:uid="{00000000-0005-0000-0000-00008D8F0000}"/>
    <cellStyle name="Note 6 6 2" xfId="2797" xr:uid="{00000000-0005-0000-0000-00008E8F0000}"/>
    <cellStyle name="Note 6 6 2 2" xfId="3885" xr:uid="{00000000-0005-0000-0000-00008F8F0000}"/>
    <cellStyle name="Note 6 6 2 2 2" xfId="6507" xr:uid="{00000000-0005-0000-0000-0000908F0000}"/>
    <cellStyle name="Note 6 6 2 2 2 2" xfId="13485" xr:uid="{00000000-0005-0000-0000-0000918F0000}"/>
    <cellStyle name="Note 6 6 2 2 2 2 2" xfId="31477" xr:uid="{00000000-0005-0000-0000-0000928F0000}"/>
    <cellStyle name="Note 6 6 2 2 2 2 3" xfId="31476" xr:uid="{00000000-0005-0000-0000-0000938F0000}"/>
    <cellStyle name="Note 6 6 2 2 2 2 4" xfId="52990" xr:uid="{00000000-0005-0000-0000-0000948F0000}"/>
    <cellStyle name="Note 6 6 2 2 2 3" xfId="31478" xr:uid="{00000000-0005-0000-0000-0000958F0000}"/>
    <cellStyle name="Note 6 6 2 2 2 4" xfId="31475" xr:uid="{00000000-0005-0000-0000-0000968F0000}"/>
    <cellStyle name="Note 6 6 2 2 2 5" xfId="46022" xr:uid="{00000000-0005-0000-0000-0000978F0000}"/>
    <cellStyle name="Note 6 6 2 2 2 6" xfId="58586" xr:uid="{00000000-0005-0000-0000-0000988F0000}"/>
    <cellStyle name="Note 6 6 2 2 3" xfId="8252" xr:uid="{00000000-0005-0000-0000-0000998F0000}"/>
    <cellStyle name="Note 6 6 2 2 3 2" xfId="15227" xr:uid="{00000000-0005-0000-0000-00009A8F0000}"/>
    <cellStyle name="Note 6 6 2 2 3 2 2" xfId="31481" xr:uid="{00000000-0005-0000-0000-00009B8F0000}"/>
    <cellStyle name="Note 6 6 2 2 3 2 3" xfId="31480" xr:uid="{00000000-0005-0000-0000-00009C8F0000}"/>
    <cellStyle name="Note 6 6 2 2 3 2 4" xfId="54732" xr:uid="{00000000-0005-0000-0000-00009D8F0000}"/>
    <cellStyle name="Note 6 6 2 2 3 3" xfId="31482" xr:uid="{00000000-0005-0000-0000-00009E8F0000}"/>
    <cellStyle name="Note 6 6 2 2 3 4" xfId="31479" xr:uid="{00000000-0005-0000-0000-00009F8F0000}"/>
    <cellStyle name="Note 6 6 2 2 3 5" xfId="47764" xr:uid="{00000000-0005-0000-0000-0000A08F0000}"/>
    <cellStyle name="Note 6 6 2 2 3 6" xfId="60328" xr:uid="{00000000-0005-0000-0000-0000A18F0000}"/>
    <cellStyle name="Note 6 6 2 2 4" xfId="10872" xr:uid="{00000000-0005-0000-0000-0000A28F0000}"/>
    <cellStyle name="Note 6 6 2 2 4 2" xfId="31484" xr:uid="{00000000-0005-0000-0000-0000A38F0000}"/>
    <cellStyle name="Note 6 6 2 2 4 3" xfId="31483" xr:uid="{00000000-0005-0000-0000-0000A48F0000}"/>
    <cellStyle name="Note 6 6 2 2 4 4" xfId="50377" xr:uid="{00000000-0005-0000-0000-0000A58F0000}"/>
    <cellStyle name="Note 6 6 2 2 5" xfId="31474" xr:uid="{00000000-0005-0000-0000-0000A68F0000}"/>
    <cellStyle name="Note 6 6 2 2 6" xfId="18946" xr:uid="{00000000-0005-0000-0000-0000A78F0000}"/>
    <cellStyle name="Note 6 6 2 3" xfId="4762" xr:uid="{00000000-0005-0000-0000-0000A88F0000}"/>
    <cellStyle name="Note 6 6 2 3 2" xfId="7378" xr:uid="{00000000-0005-0000-0000-0000A98F0000}"/>
    <cellStyle name="Note 6 6 2 3 2 2" xfId="14356" xr:uid="{00000000-0005-0000-0000-0000AA8F0000}"/>
    <cellStyle name="Note 6 6 2 3 2 2 2" xfId="31488" xr:uid="{00000000-0005-0000-0000-0000AB8F0000}"/>
    <cellStyle name="Note 6 6 2 3 2 2 3" xfId="31487" xr:uid="{00000000-0005-0000-0000-0000AC8F0000}"/>
    <cellStyle name="Note 6 6 2 3 2 2 4" xfId="53861" xr:uid="{00000000-0005-0000-0000-0000AD8F0000}"/>
    <cellStyle name="Note 6 6 2 3 2 3" xfId="31489" xr:uid="{00000000-0005-0000-0000-0000AE8F0000}"/>
    <cellStyle name="Note 6 6 2 3 2 4" xfId="31486" xr:uid="{00000000-0005-0000-0000-0000AF8F0000}"/>
    <cellStyle name="Note 6 6 2 3 2 5" xfId="46893" xr:uid="{00000000-0005-0000-0000-0000B08F0000}"/>
    <cellStyle name="Note 6 6 2 3 2 6" xfId="59457" xr:uid="{00000000-0005-0000-0000-0000B18F0000}"/>
    <cellStyle name="Note 6 6 2 3 3" xfId="9129" xr:uid="{00000000-0005-0000-0000-0000B28F0000}"/>
    <cellStyle name="Note 6 6 2 3 3 2" xfId="16098" xr:uid="{00000000-0005-0000-0000-0000B38F0000}"/>
    <cellStyle name="Note 6 6 2 3 3 2 2" xfId="31492" xr:uid="{00000000-0005-0000-0000-0000B48F0000}"/>
    <cellStyle name="Note 6 6 2 3 3 2 3" xfId="31491" xr:uid="{00000000-0005-0000-0000-0000B58F0000}"/>
    <cellStyle name="Note 6 6 2 3 3 2 4" xfId="55603" xr:uid="{00000000-0005-0000-0000-0000B68F0000}"/>
    <cellStyle name="Note 6 6 2 3 3 3" xfId="31493" xr:uid="{00000000-0005-0000-0000-0000B78F0000}"/>
    <cellStyle name="Note 6 6 2 3 3 4" xfId="31490" xr:uid="{00000000-0005-0000-0000-0000B88F0000}"/>
    <cellStyle name="Note 6 6 2 3 3 5" xfId="48635" xr:uid="{00000000-0005-0000-0000-0000B98F0000}"/>
    <cellStyle name="Note 6 6 2 3 3 6" xfId="61199" xr:uid="{00000000-0005-0000-0000-0000BA8F0000}"/>
    <cellStyle name="Note 6 6 2 3 4" xfId="11743" xr:uid="{00000000-0005-0000-0000-0000BB8F0000}"/>
    <cellStyle name="Note 6 6 2 3 4 2" xfId="31495" xr:uid="{00000000-0005-0000-0000-0000BC8F0000}"/>
    <cellStyle name="Note 6 6 2 3 4 3" xfId="31494" xr:uid="{00000000-0005-0000-0000-0000BD8F0000}"/>
    <cellStyle name="Note 6 6 2 3 4 4" xfId="51248" xr:uid="{00000000-0005-0000-0000-0000BE8F0000}"/>
    <cellStyle name="Note 6 6 2 3 5" xfId="31496" xr:uid="{00000000-0005-0000-0000-0000BF8F0000}"/>
    <cellStyle name="Note 6 6 2 3 6" xfId="31485" xr:uid="{00000000-0005-0000-0000-0000C08F0000}"/>
    <cellStyle name="Note 6 6 2 3 7" xfId="44280" xr:uid="{00000000-0005-0000-0000-0000C18F0000}"/>
    <cellStyle name="Note 6 6 2 3 8" xfId="56844" xr:uid="{00000000-0005-0000-0000-0000C28F0000}"/>
    <cellStyle name="Note 6 6 2 4" xfId="5635" xr:uid="{00000000-0005-0000-0000-0000C38F0000}"/>
    <cellStyle name="Note 6 6 2 4 2" xfId="12614" xr:uid="{00000000-0005-0000-0000-0000C48F0000}"/>
    <cellStyle name="Note 6 6 2 4 2 2" xfId="31499" xr:uid="{00000000-0005-0000-0000-0000C58F0000}"/>
    <cellStyle name="Note 6 6 2 4 2 3" xfId="31498" xr:uid="{00000000-0005-0000-0000-0000C68F0000}"/>
    <cellStyle name="Note 6 6 2 4 2 4" xfId="52119" xr:uid="{00000000-0005-0000-0000-0000C78F0000}"/>
    <cellStyle name="Note 6 6 2 4 3" xfId="31500" xr:uid="{00000000-0005-0000-0000-0000C88F0000}"/>
    <cellStyle name="Note 6 6 2 4 4" xfId="31497" xr:uid="{00000000-0005-0000-0000-0000C98F0000}"/>
    <cellStyle name="Note 6 6 2 4 5" xfId="45151" xr:uid="{00000000-0005-0000-0000-0000CA8F0000}"/>
    <cellStyle name="Note 6 6 2 4 6" xfId="57715" xr:uid="{00000000-0005-0000-0000-0000CB8F0000}"/>
    <cellStyle name="Note 6 6 2 5" xfId="10000" xr:uid="{00000000-0005-0000-0000-0000CC8F0000}"/>
    <cellStyle name="Note 6 6 2 5 2" xfId="31502" xr:uid="{00000000-0005-0000-0000-0000CD8F0000}"/>
    <cellStyle name="Note 6 6 2 5 3" xfId="31501" xr:uid="{00000000-0005-0000-0000-0000CE8F0000}"/>
    <cellStyle name="Note 6 6 2 5 4" xfId="49506" xr:uid="{00000000-0005-0000-0000-0000CF8F0000}"/>
    <cellStyle name="Note 6 6 2 6" xfId="31473" xr:uid="{00000000-0005-0000-0000-0000D08F0000}"/>
    <cellStyle name="Note 6 6 2 7" xfId="17231" xr:uid="{00000000-0005-0000-0000-0000D18F0000}"/>
    <cellStyle name="Note 6 6 3" xfId="3884" xr:uid="{00000000-0005-0000-0000-0000D28F0000}"/>
    <cellStyle name="Note 6 6 3 2" xfId="6506" xr:uid="{00000000-0005-0000-0000-0000D38F0000}"/>
    <cellStyle name="Note 6 6 3 2 2" xfId="13484" xr:uid="{00000000-0005-0000-0000-0000D48F0000}"/>
    <cellStyle name="Note 6 6 3 2 2 2" xfId="31506" xr:uid="{00000000-0005-0000-0000-0000D58F0000}"/>
    <cellStyle name="Note 6 6 3 2 2 3" xfId="31505" xr:uid="{00000000-0005-0000-0000-0000D68F0000}"/>
    <cellStyle name="Note 6 6 3 2 2 4" xfId="52989" xr:uid="{00000000-0005-0000-0000-0000D78F0000}"/>
    <cellStyle name="Note 6 6 3 2 3" xfId="31507" xr:uid="{00000000-0005-0000-0000-0000D88F0000}"/>
    <cellStyle name="Note 6 6 3 2 4" xfId="31504" xr:uid="{00000000-0005-0000-0000-0000D98F0000}"/>
    <cellStyle name="Note 6 6 3 2 5" xfId="46021" xr:uid="{00000000-0005-0000-0000-0000DA8F0000}"/>
    <cellStyle name="Note 6 6 3 2 6" xfId="58585" xr:uid="{00000000-0005-0000-0000-0000DB8F0000}"/>
    <cellStyle name="Note 6 6 3 3" xfId="8251" xr:uid="{00000000-0005-0000-0000-0000DC8F0000}"/>
    <cellStyle name="Note 6 6 3 3 2" xfId="15226" xr:uid="{00000000-0005-0000-0000-0000DD8F0000}"/>
    <cellStyle name="Note 6 6 3 3 2 2" xfId="31510" xr:uid="{00000000-0005-0000-0000-0000DE8F0000}"/>
    <cellStyle name="Note 6 6 3 3 2 3" xfId="31509" xr:uid="{00000000-0005-0000-0000-0000DF8F0000}"/>
    <cellStyle name="Note 6 6 3 3 2 4" xfId="54731" xr:uid="{00000000-0005-0000-0000-0000E08F0000}"/>
    <cellStyle name="Note 6 6 3 3 3" xfId="31511" xr:uid="{00000000-0005-0000-0000-0000E18F0000}"/>
    <cellStyle name="Note 6 6 3 3 4" xfId="31508" xr:uid="{00000000-0005-0000-0000-0000E28F0000}"/>
    <cellStyle name="Note 6 6 3 3 5" xfId="47763" xr:uid="{00000000-0005-0000-0000-0000E38F0000}"/>
    <cellStyle name="Note 6 6 3 3 6" xfId="60327" xr:uid="{00000000-0005-0000-0000-0000E48F0000}"/>
    <cellStyle name="Note 6 6 3 4" xfId="10871" xr:uid="{00000000-0005-0000-0000-0000E58F0000}"/>
    <cellStyle name="Note 6 6 3 4 2" xfId="31513" xr:uid="{00000000-0005-0000-0000-0000E68F0000}"/>
    <cellStyle name="Note 6 6 3 4 3" xfId="31512" xr:uid="{00000000-0005-0000-0000-0000E78F0000}"/>
    <cellStyle name="Note 6 6 3 4 4" xfId="50376" xr:uid="{00000000-0005-0000-0000-0000E88F0000}"/>
    <cellStyle name="Note 6 6 3 5" xfId="31503" xr:uid="{00000000-0005-0000-0000-0000E98F0000}"/>
    <cellStyle name="Note 6 6 3 6" xfId="18943" xr:uid="{00000000-0005-0000-0000-0000EA8F0000}"/>
    <cellStyle name="Note 6 6 4" xfId="4761" xr:uid="{00000000-0005-0000-0000-0000EB8F0000}"/>
    <cellStyle name="Note 6 6 4 2" xfId="7377" xr:uid="{00000000-0005-0000-0000-0000EC8F0000}"/>
    <cellStyle name="Note 6 6 4 2 2" xfId="14355" xr:uid="{00000000-0005-0000-0000-0000ED8F0000}"/>
    <cellStyle name="Note 6 6 4 2 2 2" xfId="31517" xr:uid="{00000000-0005-0000-0000-0000EE8F0000}"/>
    <cellStyle name="Note 6 6 4 2 2 3" xfId="31516" xr:uid="{00000000-0005-0000-0000-0000EF8F0000}"/>
    <cellStyle name="Note 6 6 4 2 2 4" xfId="53860" xr:uid="{00000000-0005-0000-0000-0000F08F0000}"/>
    <cellStyle name="Note 6 6 4 2 3" xfId="31518" xr:uid="{00000000-0005-0000-0000-0000F18F0000}"/>
    <cellStyle name="Note 6 6 4 2 4" xfId="31515" xr:uid="{00000000-0005-0000-0000-0000F28F0000}"/>
    <cellStyle name="Note 6 6 4 2 5" xfId="46892" xr:uid="{00000000-0005-0000-0000-0000F38F0000}"/>
    <cellStyle name="Note 6 6 4 2 6" xfId="59456" xr:uid="{00000000-0005-0000-0000-0000F48F0000}"/>
    <cellStyle name="Note 6 6 4 3" xfId="9128" xr:uid="{00000000-0005-0000-0000-0000F58F0000}"/>
    <cellStyle name="Note 6 6 4 3 2" xfId="16097" xr:uid="{00000000-0005-0000-0000-0000F68F0000}"/>
    <cellStyle name="Note 6 6 4 3 2 2" xfId="31521" xr:uid="{00000000-0005-0000-0000-0000F78F0000}"/>
    <cellStyle name="Note 6 6 4 3 2 3" xfId="31520" xr:uid="{00000000-0005-0000-0000-0000F88F0000}"/>
    <cellStyle name="Note 6 6 4 3 2 4" xfId="55602" xr:uid="{00000000-0005-0000-0000-0000F98F0000}"/>
    <cellStyle name="Note 6 6 4 3 3" xfId="31522" xr:uid="{00000000-0005-0000-0000-0000FA8F0000}"/>
    <cellStyle name="Note 6 6 4 3 4" xfId="31519" xr:uid="{00000000-0005-0000-0000-0000FB8F0000}"/>
    <cellStyle name="Note 6 6 4 3 5" xfId="48634" xr:uid="{00000000-0005-0000-0000-0000FC8F0000}"/>
    <cellStyle name="Note 6 6 4 3 6" xfId="61198" xr:uid="{00000000-0005-0000-0000-0000FD8F0000}"/>
    <cellStyle name="Note 6 6 4 4" xfId="11742" xr:uid="{00000000-0005-0000-0000-0000FE8F0000}"/>
    <cellStyle name="Note 6 6 4 4 2" xfId="31524" xr:uid="{00000000-0005-0000-0000-0000FF8F0000}"/>
    <cellStyle name="Note 6 6 4 4 3" xfId="31523" xr:uid="{00000000-0005-0000-0000-000000900000}"/>
    <cellStyle name="Note 6 6 4 4 4" xfId="51247" xr:uid="{00000000-0005-0000-0000-000001900000}"/>
    <cellStyle name="Note 6 6 4 5" xfId="31525" xr:uid="{00000000-0005-0000-0000-000002900000}"/>
    <cellStyle name="Note 6 6 4 6" xfId="31514" xr:uid="{00000000-0005-0000-0000-000003900000}"/>
    <cellStyle name="Note 6 6 4 7" xfId="44279" xr:uid="{00000000-0005-0000-0000-000004900000}"/>
    <cellStyle name="Note 6 6 4 8" xfId="56843" xr:uid="{00000000-0005-0000-0000-000005900000}"/>
    <cellStyle name="Note 6 6 5" xfId="5634" xr:uid="{00000000-0005-0000-0000-000006900000}"/>
    <cellStyle name="Note 6 6 5 2" xfId="12613" xr:uid="{00000000-0005-0000-0000-000007900000}"/>
    <cellStyle name="Note 6 6 5 2 2" xfId="31528" xr:uid="{00000000-0005-0000-0000-000008900000}"/>
    <cellStyle name="Note 6 6 5 2 3" xfId="31527" xr:uid="{00000000-0005-0000-0000-000009900000}"/>
    <cellStyle name="Note 6 6 5 2 4" xfId="52118" xr:uid="{00000000-0005-0000-0000-00000A900000}"/>
    <cellStyle name="Note 6 6 5 3" xfId="31529" xr:uid="{00000000-0005-0000-0000-00000B900000}"/>
    <cellStyle name="Note 6 6 5 4" xfId="31526" xr:uid="{00000000-0005-0000-0000-00000C900000}"/>
    <cellStyle name="Note 6 6 5 5" xfId="45150" xr:uid="{00000000-0005-0000-0000-00000D900000}"/>
    <cellStyle name="Note 6 6 5 6" xfId="57714" xr:uid="{00000000-0005-0000-0000-00000E900000}"/>
    <cellStyle name="Note 6 6 6" xfId="9999" xr:uid="{00000000-0005-0000-0000-00000F900000}"/>
    <cellStyle name="Note 6 6 6 2" xfId="31531" xr:uid="{00000000-0005-0000-0000-000010900000}"/>
    <cellStyle name="Note 6 6 6 3" xfId="31530" xr:uid="{00000000-0005-0000-0000-000011900000}"/>
    <cellStyle name="Note 6 6 6 4" xfId="49505" xr:uid="{00000000-0005-0000-0000-000012900000}"/>
    <cellStyle name="Note 6 6 7" xfId="31472" xr:uid="{00000000-0005-0000-0000-000013900000}"/>
    <cellStyle name="Note 6 6 8" xfId="17228" xr:uid="{00000000-0005-0000-0000-000014900000}"/>
    <cellStyle name="Note 6 7" xfId="2798" xr:uid="{00000000-0005-0000-0000-000015900000}"/>
    <cellStyle name="Note 6 7 2" xfId="3886" xr:uid="{00000000-0005-0000-0000-000016900000}"/>
    <cellStyle name="Note 6 7 2 2" xfId="6508" xr:uid="{00000000-0005-0000-0000-000017900000}"/>
    <cellStyle name="Note 6 7 2 2 2" xfId="13486" xr:uid="{00000000-0005-0000-0000-000018900000}"/>
    <cellStyle name="Note 6 7 2 2 2 2" xfId="31536" xr:uid="{00000000-0005-0000-0000-000019900000}"/>
    <cellStyle name="Note 6 7 2 2 2 3" xfId="31535" xr:uid="{00000000-0005-0000-0000-00001A900000}"/>
    <cellStyle name="Note 6 7 2 2 2 4" xfId="52991" xr:uid="{00000000-0005-0000-0000-00001B900000}"/>
    <cellStyle name="Note 6 7 2 2 3" xfId="31537" xr:uid="{00000000-0005-0000-0000-00001C900000}"/>
    <cellStyle name="Note 6 7 2 2 4" xfId="31534" xr:uid="{00000000-0005-0000-0000-00001D900000}"/>
    <cellStyle name="Note 6 7 2 2 5" xfId="46023" xr:uid="{00000000-0005-0000-0000-00001E900000}"/>
    <cellStyle name="Note 6 7 2 2 6" xfId="58587" xr:uid="{00000000-0005-0000-0000-00001F900000}"/>
    <cellStyle name="Note 6 7 2 3" xfId="8253" xr:uid="{00000000-0005-0000-0000-000020900000}"/>
    <cellStyle name="Note 6 7 2 3 2" xfId="15228" xr:uid="{00000000-0005-0000-0000-000021900000}"/>
    <cellStyle name="Note 6 7 2 3 2 2" xfId="31540" xr:uid="{00000000-0005-0000-0000-000022900000}"/>
    <cellStyle name="Note 6 7 2 3 2 3" xfId="31539" xr:uid="{00000000-0005-0000-0000-000023900000}"/>
    <cellStyle name="Note 6 7 2 3 2 4" xfId="54733" xr:uid="{00000000-0005-0000-0000-000024900000}"/>
    <cellStyle name="Note 6 7 2 3 3" xfId="31541" xr:uid="{00000000-0005-0000-0000-000025900000}"/>
    <cellStyle name="Note 6 7 2 3 4" xfId="31538" xr:uid="{00000000-0005-0000-0000-000026900000}"/>
    <cellStyle name="Note 6 7 2 3 5" xfId="47765" xr:uid="{00000000-0005-0000-0000-000027900000}"/>
    <cellStyle name="Note 6 7 2 3 6" xfId="60329" xr:uid="{00000000-0005-0000-0000-000028900000}"/>
    <cellStyle name="Note 6 7 2 4" xfId="10873" xr:uid="{00000000-0005-0000-0000-000029900000}"/>
    <cellStyle name="Note 6 7 2 4 2" xfId="31543" xr:uid="{00000000-0005-0000-0000-00002A900000}"/>
    <cellStyle name="Note 6 7 2 4 3" xfId="31542" xr:uid="{00000000-0005-0000-0000-00002B900000}"/>
    <cellStyle name="Note 6 7 2 4 4" xfId="50378" xr:uid="{00000000-0005-0000-0000-00002C900000}"/>
    <cellStyle name="Note 6 7 2 5" xfId="31533" xr:uid="{00000000-0005-0000-0000-00002D900000}"/>
    <cellStyle name="Note 6 7 2 6" xfId="18947" xr:uid="{00000000-0005-0000-0000-00002E900000}"/>
    <cellStyle name="Note 6 7 3" xfId="4763" xr:uid="{00000000-0005-0000-0000-00002F900000}"/>
    <cellStyle name="Note 6 7 3 2" xfId="7379" xr:uid="{00000000-0005-0000-0000-000030900000}"/>
    <cellStyle name="Note 6 7 3 2 2" xfId="14357" xr:uid="{00000000-0005-0000-0000-000031900000}"/>
    <cellStyle name="Note 6 7 3 2 2 2" xfId="31547" xr:uid="{00000000-0005-0000-0000-000032900000}"/>
    <cellStyle name="Note 6 7 3 2 2 3" xfId="31546" xr:uid="{00000000-0005-0000-0000-000033900000}"/>
    <cellStyle name="Note 6 7 3 2 2 4" xfId="53862" xr:uid="{00000000-0005-0000-0000-000034900000}"/>
    <cellStyle name="Note 6 7 3 2 3" xfId="31548" xr:uid="{00000000-0005-0000-0000-000035900000}"/>
    <cellStyle name="Note 6 7 3 2 4" xfId="31545" xr:uid="{00000000-0005-0000-0000-000036900000}"/>
    <cellStyle name="Note 6 7 3 2 5" xfId="46894" xr:uid="{00000000-0005-0000-0000-000037900000}"/>
    <cellStyle name="Note 6 7 3 2 6" xfId="59458" xr:uid="{00000000-0005-0000-0000-000038900000}"/>
    <cellStyle name="Note 6 7 3 3" xfId="9130" xr:uid="{00000000-0005-0000-0000-000039900000}"/>
    <cellStyle name="Note 6 7 3 3 2" xfId="16099" xr:uid="{00000000-0005-0000-0000-00003A900000}"/>
    <cellStyle name="Note 6 7 3 3 2 2" xfId="31551" xr:uid="{00000000-0005-0000-0000-00003B900000}"/>
    <cellStyle name="Note 6 7 3 3 2 3" xfId="31550" xr:uid="{00000000-0005-0000-0000-00003C900000}"/>
    <cellStyle name="Note 6 7 3 3 2 4" xfId="55604" xr:uid="{00000000-0005-0000-0000-00003D900000}"/>
    <cellStyle name="Note 6 7 3 3 3" xfId="31552" xr:uid="{00000000-0005-0000-0000-00003E900000}"/>
    <cellStyle name="Note 6 7 3 3 4" xfId="31549" xr:uid="{00000000-0005-0000-0000-00003F900000}"/>
    <cellStyle name="Note 6 7 3 3 5" xfId="48636" xr:uid="{00000000-0005-0000-0000-000040900000}"/>
    <cellStyle name="Note 6 7 3 3 6" xfId="61200" xr:uid="{00000000-0005-0000-0000-000041900000}"/>
    <cellStyle name="Note 6 7 3 4" xfId="11744" xr:uid="{00000000-0005-0000-0000-000042900000}"/>
    <cellStyle name="Note 6 7 3 4 2" xfId="31554" xr:uid="{00000000-0005-0000-0000-000043900000}"/>
    <cellStyle name="Note 6 7 3 4 3" xfId="31553" xr:uid="{00000000-0005-0000-0000-000044900000}"/>
    <cellStyle name="Note 6 7 3 4 4" xfId="51249" xr:uid="{00000000-0005-0000-0000-000045900000}"/>
    <cellStyle name="Note 6 7 3 5" xfId="31555" xr:uid="{00000000-0005-0000-0000-000046900000}"/>
    <cellStyle name="Note 6 7 3 6" xfId="31544" xr:uid="{00000000-0005-0000-0000-000047900000}"/>
    <cellStyle name="Note 6 7 3 7" xfId="44281" xr:uid="{00000000-0005-0000-0000-000048900000}"/>
    <cellStyle name="Note 6 7 3 8" xfId="56845" xr:uid="{00000000-0005-0000-0000-000049900000}"/>
    <cellStyle name="Note 6 7 4" xfId="5636" xr:uid="{00000000-0005-0000-0000-00004A900000}"/>
    <cellStyle name="Note 6 7 4 2" xfId="12615" xr:uid="{00000000-0005-0000-0000-00004B900000}"/>
    <cellStyle name="Note 6 7 4 2 2" xfId="31558" xr:uid="{00000000-0005-0000-0000-00004C900000}"/>
    <cellStyle name="Note 6 7 4 2 3" xfId="31557" xr:uid="{00000000-0005-0000-0000-00004D900000}"/>
    <cellStyle name="Note 6 7 4 2 4" xfId="52120" xr:uid="{00000000-0005-0000-0000-00004E900000}"/>
    <cellStyle name="Note 6 7 4 3" xfId="31559" xr:uid="{00000000-0005-0000-0000-00004F900000}"/>
    <cellStyle name="Note 6 7 4 4" xfId="31556" xr:uid="{00000000-0005-0000-0000-000050900000}"/>
    <cellStyle name="Note 6 7 4 5" xfId="45152" xr:uid="{00000000-0005-0000-0000-000051900000}"/>
    <cellStyle name="Note 6 7 4 6" xfId="57716" xr:uid="{00000000-0005-0000-0000-000052900000}"/>
    <cellStyle name="Note 6 7 5" xfId="10001" xr:uid="{00000000-0005-0000-0000-000053900000}"/>
    <cellStyle name="Note 6 7 5 2" xfId="31561" xr:uid="{00000000-0005-0000-0000-000054900000}"/>
    <cellStyle name="Note 6 7 5 3" xfId="31560" xr:uid="{00000000-0005-0000-0000-000055900000}"/>
    <cellStyle name="Note 6 7 5 4" xfId="49507" xr:uid="{00000000-0005-0000-0000-000056900000}"/>
    <cellStyle name="Note 6 7 6" xfId="31532" xr:uid="{00000000-0005-0000-0000-000057900000}"/>
    <cellStyle name="Note 6 7 7" xfId="17232" xr:uid="{00000000-0005-0000-0000-000058900000}"/>
    <cellStyle name="Note 6 8" xfId="2799" xr:uid="{00000000-0005-0000-0000-000059900000}"/>
    <cellStyle name="Note 6 8 2" xfId="3887" xr:uid="{00000000-0005-0000-0000-00005A900000}"/>
    <cellStyle name="Note 6 8 2 2" xfId="6509" xr:uid="{00000000-0005-0000-0000-00005B900000}"/>
    <cellStyle name="Note 6 8 2 2 2" xfId="13487" xr:uid="{00000000-0005-0000-0000-00005C900000}"/>
    <cellStyle name="Note 6 8 2 2 2 2" xfId="31566" xr:uid="{00000000-0005-0000-0000-00005D900000}"/>
    <cellStyle name="Note 6 8 2 2 2 3" xfId="31565" xr:uid="{00000000-0005-0000-0000-00005E900000}"/>
    <cellStyle name="Note 6 8 2 2 2 4" xfId="52992" xr:uid="{00000000-0005-0000-0000-00005F900000}"/>
    <cellStyle name="Note 6 8 2 2 3" xfId="31567" xr:uid="{00000000-0005-0000-0000-000060900000}"/>
    <cellStyle name="Note 6 8 2 2 4" xfId="31564" xr:uid="{00000000-0005-0000-0000-000061900000}"/>
    <cellStyle name="Note 6 8 2 2 5" xfId="46024" xr:uid="{00000000-0005-0000-0000-000062900000}"/>
    <cellStyle name="Note 6 8 2 2 6" xfId="58588" xr:uid="{00000000-0005-0000-0000-000063900000}"/>
    <cellStyle name="Note 6 8 2 3" xfId="8254" xr:uid="{00000000-0005-0000-0000-000064900000}"/>
    <cellStyle name="Note 6 8 2 3 2" xfId="15229" xr:uid="{00000000-0005-0000-0000-000065900000}"/>
    <cellStyle name="Note 6 8 2 3 2 2" xfId="31570" xr:uid="{00000000-0005-0000-0000-000066900000}"/>
    <cellStyle name="Note 6 8 2 3 2 3" xfId="31569" xr:uid="{00000000-0005-0000-0000-000067900000}"/>
    <cellStyle name="Note 6 8 2 3 2 4" xfId="54734" xr:uid="{00000000-0005-0000-0000-000068900000}"/>
    <cellStyle name="Note 6 8 2 3 3" xfId="31571" xr:uid="{00000000-0005-0000-0000-000069900000}"/>
    <cellStyle name="Note 6 8 2 3 4" xfId="31568" xr:uid="{00000000-0005-0000-0000-00006A900000}"/>
    <cellStyle name="Note 6 8 2 3 5" xfId="47766" xr:uid="{00000000-0005-0000-0000-00006B900000}"/>
    <cellStyle name="Note 6 8 2 3 6" xfId="60330" xr:uid="{00000000-0005-0000-0000-00006C900000}"/>
    <cellStyle name="Note 6 8 2 4" xfId="10874" xr:uid="{00000000-0005-0000-0000-00006D900000}"/>
    <cellStyle name="Note 6 8 2 4 2" xfId="31573" xr:uid="{00000000-0005-0000-0000-00006E900000}"/>
    <cellStyle name="Note 6 8 2 4 3" xfId="31572" xr:uid="{00000000-0005-0000-0000-00006F900000}"/>
    <cellStyle name="Note 6 8 2 4 4" xfId="50379" xr:uid="{00000000-0005-0000-0000-000070900000}"/>
    <cellStyle name="Note 6 8 2 5" xfId="31563" xr:uid="{00000000-0005-0000-0000-000071900000}"/>
    <cellStyle name="Note 6 8 2 6" xfId="18950" xr:uid="{00000000-0005-0000-0000-000072900000}"/>
    <cellStyle name="Note 6 8 3" xfId="4764" xr:uid="{00000000-0005-0000-0000-000073900000}"/>
    <cellStyle name="Note 6 8 3 2" xfId="7380" xr:uid="{00000000-0005-0000-0000-000074900000}"/>
    <cellStyle name="Note 6 8 3 2 2" xfId="14358" xr:uid="{00000000-0005-0000-0000-000075900000}"/>
    <cellStyle name="Note 6 8 3 2 2 2" xfId="31577" xr:uid="{00000000-0005-0000-0000-000076900000}"/>
    <cellStyle name="Note 6 8 3 2 2 3" xfId="31576" xr:uid="{00000000-0005-0000-0000-000077900000}"/>
    <cellStyle name="Note 6 8 3 2 2 4" xfId="53863" xr:uid="{00000000-0005-0000-0000-000078900000}"/>
    <cellStyle name="Note 6 8 3 2 3" xfId="31578" xr:uid="{00000000-0005-0000-0000-000079900000}"/>
    <cellStyle name="Note 6 8 3 2 4" xfId="31575" xr:uid="{00000000-0005-0000-0000-00007A900000}"/>
    <cellStyle name="Note 6 8 3 2 5" xfId="46895" xr:uid="{00000000-0005-0000-0000-00007B900000}"/>
    <cellStyle name="Note 6 8 3 2 6" xfId="59459" xr:uid="{00000000-0005-0000-0000-00007C900000}"/>
    <cellStyle name="Note 6 8 3 3" xfId="9131" xr:uid="{00000000-0005-0000-0000-00007D900000}"/>
    <cellStyle name="Note 6 8 3 3 2" xfId="16100" xr:uid="{00000000-0005-0000-0000-00007E900000}"/>
    <cellStyle name="Note 6 8 3 3 2 2" xfId="31581" xr:uid="{00000000-0005-0000-0000-00007F900000}"/>
    <cellStyle name="Note 6 8 3 3 2 3" xfId="31580" xr:uid="{00000000-0005-0000-0000-000080900000}"/>
    <cellStyle name="Note 6 8 3 3 2 4" xfId="55605" xr:uid="{00000000-0005-0000-0000-000081900000}"/>
    <cellStyle name="Note 6 8 3 3 3" xfId="31582" xr:uid="{00000000-0005-0000-0000-000082900000}"/>
    <cellStyle name="Note 6 8 3 3 4" xfId="31579" xr:uid="{00000000-0005-0000-0000-000083900000}"/>
    <cellStyle name="Note 6 8 3 3 5" xfId="48637" xr:uid="{00000000-0005-0000-0000-000084900000}"/>
    <cellStyle name="Note 6 8 3 3 6" xfId="61201" xr:uid="{00000000-0005-0000-0000-000085900000}"/>
    <cellStyle name="Note 6 8 3 4" xfId="11745" xr:uid="{00000000-0005-0000-0000-000086900000}"/>
    <cellStyle name="Note 6 8 3 4 2" xfId="31584" xr:uid="{00000000-0005-0000-0000-000087900000}"/>
    <cellStyle name="Note 6 8 3 4 3" xfId="31583" xr:uid="{00000000-0005-0000-0000-000088900000}"/>
    <cellStyle name="Note 6 8 3 4 4" xfId="51250" xr:uid="{00000000-0005-0000-0000-000089900000}"/>
    <cellStyle name="Note 6 8 3 5" xfId="31585" xr:uid="{00000000-0005-0000-0000-00008A900000}"/>
    <cellStyle name="Note 6 8 3 6" xfId="31574" xr:uid="{00000000-0005-0000-0000-00008B900000}"/>
    <cellStyle name="Note 6 8 3 7" xfId="44282" xr:uid="{00000000-0005-0000-0000-00008C900000}"/>
    <cellStyle name="Note 6 8 3 8" xfId="56846" xr:uid="{00000000-0005-0000-0000-00008D900000}"/>
    <cellStyle name="Note 6 8 4" xfId="5637" xr:uid="{00000000-0005-0000-0000-00008E900000}"/>
    <cellStyle name="Note 6 8 4 2" xfId="12616" xr:uid="{00000000-0005-0000-0000-00008F900000}"/>
    <cellStyle name="Note 6 8 4 2 2" xfId="31588" xr:uid="{00000000-0005-0000-0000-000090900000}"/>
    <cellStyle name="Note 6 8 4 2 3" xfId="31587" xr:uid="{00000000-0005-0000-0000-000091900000}"/>
    <cellStyle name="Note 6 8 4 2 4" xfId="52121" xr:uid="{00000000-0005-0000-0000-000092900000}"/>
    <cellStyle name="Note 6 8 4 3" xfId="31589" xr:uid="{00000000-0005-0000-0000-000093900000}"/>
    <cellStyle name="Note 6 8 4 4" xfId="31586" xr:uid="{00000000-0005-0000-0000-000094900000}"/>
    <cellStyle name="Note 6 8 4 5" xfId="45153" xr:uid="{00000000-0005-0000-0000-000095900000}"/>
    <cellStyle name="Note 6 8 4 6" xfId="57717" xr:uid="{00000000-0005-0000-0000-000096900000}"/>
    <cellStyle name="Note 6 8 5" xfId="10002" xr:uid="{00000000-0005-0000-0000-000097900000}"/>
    <cellStyle name="Note 6 8 5 2" xfId="31591" xr:uid="{00000000-0005-0000-0000-000098900000}"/>
    <cellStyle name="Note 6 8 5 3" xfId="31590" xr:uid="{00000000-0005-0000-0000-000099900000}"/>
    <cellStyle name="Note 6 8 5 4" xfId="49508" xr:uid="{00000000-0005-0000-0000-00009A900000}"/>
    <cellStyle name="Note 6 8 6" xfId="31562" xr:uid="{00000000-0005-0000-0000-00009B900000}"/>
    <cellStyle name="Note 6 8 7" xfId="17235" xr:uid="{00000000-0005-0000-0000-00009C900000}"/>
    <cellStyle name="Note 6 9" xfId="2800" xr:uid="{00000000-0005-0000-0000-00009D900000}"/>
    <cellStyle name="Note 6 9 2" xfId="3888" xr:uid="{00000000-0005-0000-0000-00009E900000}"/>
    <cellStyle name="Note 6 9 2 2" xfId="6510" xr:uid="{00000000-0005-0000-0000-00009F900000}"/>
    <cellStyle name="Note 6 9 2 2 2" xfId="13488" xr:uid="{00000000-0005-0000-0000-0000A0900000}"/>
    <cellStyle name="Note 6 9 2 2 2 2" xfId="31596" xr:uid="{00000000-0005-0000-0000-0000A1900000}"/>
    <cellStyle name="Note 6 9 2 2 2 3" xfId="31595" xr:uid="{00000000-0005-0000-0000-0000A2900000}"/>
    <cellStyle name="Note 6 9 2 2 2 4" xfId="52993" xr:uid="{00000000-0005-0000-0000-0000A3900000}"/>
    <cellStyle name="Note 6 9 2 2 3" xfId="31597" xr:uid="{00000000-0005-0000-0000-0000A4900000}"/>
    <cellStyle name="Note 6 9 2 2 4" xfId="31594" xr:uid="{00000000-0005-0000-0000-0000A5900000}"/>
    <cellStyle name="Note 6 9 2 2 5" xfId="46025" xr:uid="{00000000-0005-0000-0000-0000A6900000}"/>
    <cellStyle name="Note 6 9 2 2 6" xfId="58589" xr:uid="{00000000-0005-0000-0000-0000A7900000}"/>
    <cellStyle name="Note 6 9 2 3" xfId="8255" xr:uid="{00000000-0005-0000-0000-0000A8900000}"/>
    <cellStyle name="Note 6 9 2 3 2" xfId="15230" xr:uid="{00000000-0005-0000-0000-0000A9900000}"/>
    <cellStyle name="Note 6 9 2 3 2 2" xfId="31600" xr:uid="{00000000-0005-0000-0000-0000AA900000}"/>
    <cellStyle name="Note 6 9 2 3 2 3" xfId="31599" xr:uid="{00000000-0005-0000-0000-0000AB900000}"/>
    <cellStyle name="Note 6 9 2 3 2 4" xfId="54735" xr:uid="{00000000-0005-0000-0000-0000AC900000}"/>
    <cellStyle name="Note 6 9 2 3 3" xfId="31601" xr:uid="{00000000-0005-0000-0000-0000AD900000}"/>
    <cellStyle name="Note 6 9 2 3 4" xfId="31598" xr:uid="{00000000-0005-0000-0000-0000AE900000}"/>
    <cellStyle name="Note 6 9 2 3 5" xfId="47767" xr:uid="{00000000-0005-0000-0000-0000AF900000}"/>
    <cellStyle name="Note 6 9 2 3 6" xfId="60331" xr:uid="{00000000-0005-0000-0000-0000B0900000}"/>
    <cellStyle name="Note 6 9 2 4" xfId="10875" xr:uid="{00000000-0005-0000-0000-0000B1900000}"/>
    <cellStyle name="Note 6 9 2 4 2" xfId="31603" xr:uid="{00000000-0005-0000-0000-0000B2900000}"/>
    <cellStyle name="Note 6 9 2 4 3" xfId="31602" xr:uid="{00000000-0005-0000-0000-0000B3900000}"/>
    <cellStyle name="Note 6 9 2 4 4" xfId="50380" xr:uid="{00000000-0005-0000-0000-0000B4900000}"/>
    <cellStyle name="Note 6 9 2 5" xfId="31593" xr:uid="{00000000-0005-0000-0000-0000B5900000}"/>
    <cellStyle name="Note 6 9 2 6" xfId="19066" xr:uid="{00000000-0005-0000-0000-0000B6900000}"/>
    <cellStyle name="Note 6 9 3" xfId="4765" xr:uid="{00000000-0005-0000-0000-0000B7900000}"/>
    <cellStyle name="Note 6 9 3 2" xfId="7381" xr:uid="{00000000-0005-0000-0000-0000B8900000}"/>
    <cellStyle name="Note 6 9 3 2 2" xfId="14359" xr:uid="{00000000-0005-0000-0000-0000B9900000}"/>
    <cellStyle name="Note 6 9 3 2 2 2" xfId="31607" xr:uid="{00000000-0005-0000-0000-0000BA900000}"/>
    <cellStyle name="Note 6 9 3 2 2 3" xfId="31606" xr:uid="{00000000-0005-0000-0000-0000BB900000}"/>
    <cellStyle name="Note 6 9 3 2 2 4" xfId="53864" xr:uid="{00000000-0005-0000-0000-0000BC900000}"/>
    <cellStyle name="Note 6 9 3 2 3" xfId="31608" xr:uid="{00000000-0005-0000-0000-0000BD900000}"/>
    <cellStyle name="Note 6 9 3 2 4" xfId="31605" xr:uid="{00000000-0005-0000-0000-0000BE900000}"/>
    <cellStyle name="Note 6 9 3 2 5" xfId="46896" xr:uid="{00000000-0005-0000-0000-0000BF900000}"/>
    <cellStyle name="Note 6 9 3 2 6" xfId="59460" xr:uid="{00000000-0005-0000-0000-0000C0900000}"/>
    <cellStyle name="Note 6 9 3 3" xfId="9132" xr:uid="{00000000-0005-0000-0000-0000C1900000}"/>
    <cellStyle name="Note 6 9 3 3 2" xfId="16101" xr:uid="{00000000-0005-0000-0000-0000C2900000}"/>
    <cellStyle name="Note 6 9 3 3 2 2" xfId="31611" xr:uid="{00000000-0005-0000-0000-0000C3900000}"/>
    <cellStyle name="Note 6 9 3 3 2 3" xfId="31610" xr:uid="{00000000-0005-0000-0000-0000C4900000}"/>
    <cellStyle name="Note 6 9 3 3 2 4" xfId="55606" xr:uid="{00000000-0005-0000-0000-0000C5900000}"/>
    <cellStyle name="Note 6 9 3 3 3" xfId="31612" xr:uid="{00000000-0005-0000-0000-0000C6900000}"/>
    <cellStyle name="Note 6 9 3 3 4" xfId="31609" xr:uid="{00000000-0005-0000-0000-0000C7900000}"/>
    <cellStyle name="Note 6 9 3 3 5" xfId="48638" xr:uid="{00000000-0005-0000-0000-0000C8900000}"/>
    <cellStyle name="Note 6 9 3 3 6" xfId="61202" xr:uid="{00000000-0005-0000-0000-0000C9900000}"/>
    <cellStyle name="Note 6 9 3 4" xfId="11746" xr:uid="{00000000-0005-0000-0000-0000CA900000}"/>
    <cellStyle name="Note 6 9 3 4 2" xfId="31614" xr:uid="{00000000-0005-0000-0000-0000CB900000}"/>
    <cellStyle name="Note 6 9 3 4 3" xfId="31613" xr:uid="{00000000-0005-0000-0000-0000CC900000}"/>
    <cellStyle name="Note 6 9 3 4 4" xfId="51251" xr:uid="{00000000-0005-0000-0000-0000CD900000}"/>
    <cellStyle name="Note 6 9 3 5" xfId="31615" xr:uid="{00000000-0005-0000-0000-0000CE900000}"/>
    <cellStyle name="Note 6 9 3 6" xfId="31604" xr:uid="{00000000-0005-0000-0000-0000CF900000}"/>
    <cellStyle name="Note 6 9 3 7" xfId="44283" xr:uid="{00000000-0005-0000-0000-0000D0900000}"/>
    <cellStyle name="Note 6 9 3 8" xfId="56847" xr:uid="{00000000-0005-0000-0000-0000D1900000}"/>
    <cellStyle name="Note 6 9 4" xfId="5638" xr:uid="{00000000-0005-0000-0000-0000D2900000}"/>
    <cellStyle name="Note 6 9 4 2" xfId="12617" xr:uid="{00000000-0005-0000-0000-0000D3900000}"/>
    <cellStyle name="Note 6 9 4 2 2" xfId="31618" xr:uid="{00000000-0005-0000-0000-0000D4900000}"/>
    <cellStyle name="Note 6 9 4 2 3" xfId="31617" xr:uid="{00000000-0005-0000-0000-0000D5900000}"/>
    <cellStyle name="Note 6 9 4 2 4" xfId="52122" xr:uid="{00000000-0005-0000-0000-0000D6900000}"/>
    <cellStyle name="Note 6 9 4 3" xfId="31619" xr:uid="{00000000-0005-0000-0000-0000D7900000}"/>
    <cellStyle name="Note 6 9 4 4" xfId="31616" xr:uid="{00000000-0005-0000-0000-0000D8900000}"/>
    <cellStyle name="Note 6 9 4 5" xfId="45154" xr:uid="{00000000-0005-0000-0000-0000D9900000}"/>
    <cellStyle name="Note 6 9 4 6" xfId="57718" xr:uid="{00000000-0005-0000-0000-0000DA900000}"/>
    <cellStyle name="Note 6 9 5" xfId="10003" xr:uid="{00000000-0005-0000-0000-0000DB900000}"/>
    <cellStyle name="Note 6 9 5 2" xfId="31621" xr:uid="{00000000-0005-0000-0000-0000DC900000}"/>
    <cellStyle name="Note 6 9 5 3" xfId="31620" xr:uid="{00000000-0005-0000-0000-0000DD900000}"/>
    <cellStyle name="Note 6 9 5 4" xfId="49509" xr:uid="{00000000-0005-0000-0000-0000DE900000}"/>
    <cellStyle name="Note 6 9 6" xfId="31592" xr:uid="{00000000-0005-0000-0000-0000DF900000}"/>
    <cellStyle name="Note 6 9 7" xfId="17237" xr:uid="{00000000-0005-0000-0000-0000E0900000}"/>
    <cellStyle name="Note 60" xfId="62429" xr:uid="{00000000-0005-0000-0000-0000E1900000}"/>
    <cellStyle name="Note 61" xfId="62449" xr:uid="{00000000-0005-0000-0000-0000E2900000}"/>
    <cellStyle name="Note 62" xfId="62469" xr:uid="{00000000-0005-0000-0000-0000E3900000}"/>
    <cellStyle name="Note 63" xfId="62489" xr:uid="{00000000-0005-0000-0000-0000E4900000}"/>
    <cellStyle name="Note 64" xfId="62509" xr:uid="{00000000-0005-0000-0000-0000E5900000}"/>
    <cellStyle name="Note 65" xfId="62529" xr:uid="{00000000-0005-0000-0000-0000E6900000}"/>
    <cellStyle name="Note 66" xfId="62549" xr:uid="{00000000-0005-0000-0000-0000E7900000}"/>
    <cellStyle name="Note 67" xfId="62569" xr:uid="{00000000-0005-0000-0000-0000E8900000}"/>
    <cellStyle name="Note 68" xfId="62589" xr:uid="{00000000-0005-0000-0000-0000E9900000}"/>
    <cellStyle name="Note 69" xfId="62609" xr:uid="{00000000-0005-0000-0000-0000EA900000}"/>
    <cellStyle name="Note 7" xfId="2801" xr:uid="{00000000-0005-0000-0000-0000EB900000}"/>
    <cellStyle name="Note 7 10" xfId="2802" xr:uid="{00000000-0005-0000-0000-0000EC900000}"/>
    <cellStyle name="Note 7 10 2" xfId="3890" xr:uid="{00000000-0005-0000-0000-0000ED900000}"/>
    <cellStyle name="Note 7 10 2 2" xfId="6512" xr:uid="{00000000-0005-0000-0000-0000EE900000}"/>
    <cellStyle name="Note 7 10 2 2 2" xfId="13490" xr:uid="{00000000-0005-0000-0000-0000EF900000}"/>
    <cellStyle name="Note 7 10 2 2 2 2" xfId="31627" xr:uid="{00000000-0005-0000-0000-0000F0900000}"/>
    <cellStyle name="Note 7 10 2 2 2 3" xfId="31626" xr:uid="{00000000-0005-0000-0000-0000F1900000}"/>
    <cellStyle name="Note 7 10 2 2 2 4" xfId="52995" xr:uid="{00000000-0005-0000-0000-0000F2900000}"/>
    <cellStyle name="Note 7 10 2 2 3" xfId="31628" xr:uid="{00000000-0005-0000-0000-0000F3900000}"/>
    <cellStyle name="Note 7 10 2 2 4" xfId="31625" xr:uid="{00000000-0005-0000-0000-0000F4900000}"/>
    <cellStyle name="Note 7 10 2 2 5" xfId="46027" xr:uid="{00000000-0005-0000-0000-0000F5900000}"/>
    <cellStyle name="Note 7 10 2 2 6" xfId="58591" xr:uid="{00000000-0005-0000-0000-0000F6900000}"/>
    <cellStyle name="Note 7 10 2 3" xfId="8257" xr:uid="{00000000-0005-0000-0000-0000F7900000}"/>
    <cellStyle name="Note 7 10 2 3 2" xfId="15232" xr:uid="{00000000-0005-0000-0000-0000F8900000}"/>
    <cellStyle name="Note 7 10 2 3 2 2" xfId="31631" xr:uid="{00000000-0005-0000-0000-0000F9900000}"/>
    <cellStyle name="Note 7 10 2 3 2 3" xfId="31630" xr:uid="{00000000-0005-0000-0000-0000FA900000}"/>
    <cellStyle name="Note 7 10 2 3 2 4" xfId="54737" xr:uid="{00000000-0005-0000-0000-0000FB900000}"/>
    <cellStyle name="Note 7 10 2 3 3" xfId="31632" xr:uid="{00000000-0005-0000-0000-0000FC900000}"/>
    <cellStyle name="Note 7 10 2 3 4" xfId="31629" xr:uid="{00000000-0005-0000-0000-0000FD900000}"/>
    <cellStyle name="Note 7 10 2 3 5" xfId="47769" xr:uid="{00000000-0005-0000-0000-0000FE900000}"/>
    <cellStyle name="Note 7 10 2 3 6" xfId="60333" xr:uid="{00000000-0005-0000-0000-0000FF900000}"/>
    <cellStyle name="Note 7 10 2 4" xfId="10877" xr:uid="{00000000-0005-0000-0000-000000910000}"/>
    <cellStyle name="Note 7 10 2 4 2" xfId="31634" xr:uid="{00000000-0005-0000-0000-000001910000}"/>
    <cellStyle name="Note 7 10 2 4 3" xfId="31633" xr:uid="{00000000-0005-0000-0000-000002910000}"/>
    <cellStyle name="Note 7 10 2 4 4" xfId="50382" xr:uid="{00000000-0005-0000-0000-000003910000}"/>
    <cellStyle name="Note 7 10 2 5" xfId="31624" xr:uid="{00000000-0005-0000-0000-000004910000}"/>
    <cellStyle name="Note 7 10 2 6" xfId="18953" xr:uid="{00000000-0005-0000-0000-000005910000}"/>
    <cellStyle name="Note 7 10 3" xfId="4767" xr:uid="{00000000-0005-0000-0000-000006910000}"/>
    <cellStyle name="Note 7 10 3 2" xfId="7383" xr:uid="{00000000-0005-0000-0000-000007910000}"/>
    <cellStyle name="Note 7 10 3 2 2" xfId="14361" xr:uid="{00000000-0005-0000-0000-000008910000}"/>
    <cellStyle name="Note 7 10 3 2 2 2" xfId="31638" xr:uid="{00000000-0005-0000-0000-000009910000}"/>
    <cellStyle name="Note 7 10 3 2 2 3" xfId="31637" xr:uid="{00000000-0005-0000-0000-00000A910000}"/>
    <cellStyle name="Note 7 10 3 2 2 4" xfId="53866" xr:uid="{00000000-0005-0000-0000-00000B910000}"/>
    <cellStyle name="Note 7 10 3 2 3" xfId="31639" xr:uid="{00000000-0005-0000-0000-00000C910000}"/>
    <cellStyle name="Note 7 10 3 2 4" xfId="31636" xr:uid="{00000000-0005-0000-0000-00000D910000}"/>
    <cellStyle name="Note 7 10 3 2 5" xfId="46898" xr:uid="{00000000-0005-0000-0000-00000E910000}"/>
    <cellStyle name="Note 7 10 3 2 6" xfId="59462" xr:uid="{00000000-0005-0000-0000-00000F910000}"/>
    <cellStyle name="Note 7 10 3 3" xfId="9134" xr:uid="{00000000-0005-0000-0000-000010910000}"/>
    <cellStyle name="Note 7 10 3 3 2" xfId="16103" xr:uid="{00000000-0005-0000-0000-000011910000}"/>
    <cellStyle name="Note 7 10 3 3 2 2" xfId="31642" xr:uid="{00000000-0005-0000-0000-000012910000}"/>
    <cellStyle name="Note 7 10 3 3 2 3" xfId="31641" xr:uid="{00000000-0005-0000-0000-000013910000}"/>
    <cellStyle name="Note 7 10 3 3 2 4" xfId="55608" xr:uid="{00000000-0005-0000-0000-000014910000}"/>
    <cellStyle name="Note 7 10 3 3 3" xfId="31643" xr:uid="{00000000-0005-0000-0000-000015910000}"/>
    <cellStyle name="Note 7 10 3 3 4" xfId="31640" xr:uid="{00000000-0005-0000-0000-000016910000}"/>
    <cellStyle name="Note 7 10 3 3 5" xfId="48640" xr:uid="{00000000-0005-0000-0000-000017910000}"/>
    <cellStyle name="Note 7 10 3 3 6" xfId="61204" xr:uid="{00000000-0005-0000-0000-000018910000}"/>
    <cellStyle name="Note 7 10 3 4" xfId="11748" xr:uid="{00000000-0005-0000-0000-000019910000}"/>
    <cellStyle name="Note 7 10 3 4 2" xfId="31645" xr:uid="{00000000-0005-0000-0000-00001A910000}"/>
    <cellStyle name="Note 7 10 3 4 3" xfId="31644" xr:uid="{00000000-0005-0000-0000-00001B910000}"/>
    <cellStyle name="Note 7 10 3 4 4" xfId="51253" xr:uid="{00000000-0005-0000-0000-00001C910000}"/>
    <cellStyle name="Note 7 10 3 5" xfId="31646" xr:uid="{00000000-0005-0000-0000-00001D910000}"/>
    <cellStyle name="Note 7 10 3 6" xfId="31635" xr:uid="{00000000-0005-0000-0000-00001E910000}"/>
    <cellStyle name="Note 7 10 3 7" xfId="44285" xr:uid="{00000000-0005-0000-0000-00001F910000}"/>
    <cellStyle name="Note 7 10 3 8" xfId="56849" xr:uid="{00000000-0005-0000-0000-000020910000}"/>
    <cellStyle name="Note 7 10 4" xfId="5640" xr:uid="{00000000-0005-0000-0000-000021910000}"/>
    <cellStyle name="Note 7 10 4 2" xfId="12619" xr:uid="{00000000-0005-0000-0000-000022910000}"/>
    <cellStyle name="Note 7 10 4 2 2" xfId="31649" xr:uid="{00000000-0005-0000-0000-000023910000}"/>
    <cellStyle name="Note 7 10 4 2 3" xfId="31648" xr:uid="{00000000-0005-0000-0000-000024910000}"/>
    <cellStyle name="Note 7 10 4 2 4" xfId="52124" xr:uid="{00000000-0005-0000-0000-000025910000}"/>
    <cellStyle name="Note 7 10 4 3" xfId="31650" xr:uid="{00000000-0005-0000-0000-000026910000}"/>
    <cellStyle name="Note 7 10 4 4" xfId="31647" xr:uid="{00000000-0005-0000-0000-000027910000}"/>
    <cellStyle name="Note 7 10 4 5" xfId="45156" xr:uid="{00000000-0005-0000-0000-000028910000}"/>
    <cellStyle name="Note 7 10 4 6" xfId="57720" xr:uid="{00000000-0005-0000-0000-000029910000}"/>
    <cellStyle name="Note 7 10 5" xfId="10005" xr:uid="{00000000-0005-0000-0000-00002A910000}"/>
    <cellStyle name="Note 7 10 5 2" xfId="31652" xr:uid="{00000000-0005-0000-0000-00002B910000}"/>
    <cellStyle name="Note 7 10 5 3" xfId="31651" xr:uid="{00000000-0005-0000-0000-00002C910000}"/>
    <cellStyle name="Note 7 10 5 4" xfId="49511" xr:uid="{00000000-0005-0000-0000-00002D910000}"/>
    <cellStyle name="Note 7 10 6" xfId="31623" xr:uid="{00000000-0005-0000-0000-00002E910000}"/>
    <cellStyle name="Note 7 10 7" xfId="17239" xr:uid="{00000000-0005-0000-0000-00002F910000}"/>
    <cellStyle name="Note 7 11" xfId="3889" xr:uid="{00000000-0005-0000-0000-000030910000}"/>
    <cellStyle name="Note 7 11 2" xfId="6511" xr:uid="{00000000-0005-0000-0000-000031910000}"/>
    <cellStyle name="Note 7 11 2 2" xfId="13489" xr:uid="{00000000-0005-0000-0000-000032910000}"/>
    <cellStyle name="Note 7 11 2 2 2" xfId="31656" xr:uid="{00000000-0005-0000-0000-000033910000}"/>
    <cellStyle name="Note 7 11 2 2 3" xfId="31655" xr:uid="{00000000-0005-0000-0000-000034910000}"/>
    <cellStyle name="Note 7 11 2 2 4" xfId="52994" xr:uid="{00000000-0005-0000-0000-000035910000}"/>
    <cellStyle name="Note 7 11 2 3" xfId="31657" xr:uid="{00000000-0005-0000-0000-000036910000}"/>
    <cellStyle name="Note 7 11 2 4" xfId="31654" xr:uid="{00000000-0005-0000-0000-000037910000}"/>
    <cellStyle name="Note 7 11 2 5" xfId="46026" xr:uid="{00000000-0005-0000-0000-000038910000}"/>
    <cellStyle name="Note 7 11 2 6" xfId="58590" xr:uid="{00000000-0005-0000-0000-000039910000}"/>
    <cellStyle name="Note 7 11 3" xfId="8256" xr:uid="{00000000-0005-0000-0000-00003A910000}"/>
    <cellStyle name="Note 7 11 3 2" xfId="15231" xr:uid="{00000000-0005-0000-0000-00003B910000}"/>
    <cellStyle name="Note 7 11 3 2 2" xfId="31660" xr:uid="{00000000-0005-0000-0000-00003C910000}"/>
    <cellStyle name="Note 7 11 3 2 3" xfId="31659" xr:uid="{00000000-0005-0000-0000-00003D910000}"/>
    <cellStyle name="Note 7 11 3 2 4" xfId="54736" xr:uid="{00000000-0005-0000-0000-00003E910000}"/>
    <cellStyle name="Note 7 11 3 3" xfId="31661" xr:uid="{00000000-0005-0000-0000-00003F910000}"/>
    <cellStyle name="Note 7 11 3 4" xfId="31658" xr:uid="{00000000-0005-0000-0000-000040910000}"/>
    <cellStyle name="Note 7 11 3 5" xfId="47768" xr:uid="{00000000-0005-0000-0000-000041910000}"/>
    <cellStyle name="Note 7 11 3 6" xfId="60332" xr:uid="{00000000-0005-0000-0000-000042910000}"/>
    <cellStyle name="Note 7 11 4" xfId="10876" xr:uid="{00000000-0005-0000-0000-000043910000}"/>
    <cellStyle name="Note 7 11 4 2" xfId="31663" xr:uid="{00000000-0005-0000-0000-000044910000}"/>
    <cellStyle name="Note 7 11 4 3" xfId="31662" xr:uid="{00000000-0005-0000-0000-000045910000}"/>
    <cellStyle name="Note 7 11 4 4" xfId="50381" xr:uid="{00000000-0005-0000-0000-000046910000}"/>
    <cellStyle name="Note 7 11 5" xfId="31653" xr:uid="{00000000-0005-0000-0000-000047910000}"/>
    <cellStyle name="Note 7 11 6" xfId="18952" xr:uid="{00000000-0005-0000-0000-000048910000}"/>
    <cellStyle name="Note 7 12" xfId="4766" xr:uid="{00000000-0005-0000-0000-000049910000}"/>
    <cellStyle name="Note 7 12 2" xfId="7382" xr:uid="{00000000-0005-0000-0000-00004A910000}"/>
    <cellStyle name="Note 7 12 2 2" xfId="14360" xr:uid="{00000000-0005-0000-0000-00004B910000}"/>
    <cellStyle name="Note 7 12 2 2 2" xfId="31667" xr:uid="{00000000-0005-0000-0000-00004C910000}"/>
    <cellStyle name="Note 7 12 2 2 3" xfId="31666" xr:uid="{00000000-0005-0000-0000-00004D910000}"/>
    <cellStyle name="Note 7 12 2 2 4" xfId="53865" xr:uid="{00000000-0005-0000-0000-00004E910000}"/>
    <cellStyle name="Note 7 12 2 3" xfId="31668" xr:uid="{00000000-0005-0000-0000-00004F910000}"/>
    <cellStyle name="Note 7 12 2 4" xfId="31665" xr:uid="{00000000-0005-0000-0000-000050910000}"/>
    <cellStyle name="Note 7 12 2 5" xfId="46897" xr:uid="{00000000-0005-0000-0000-000051910000}"/>
    <cellStyle name="Note 7 12 2 6" xfId="59461" xr:uid="{00000000-0005-0000-0000-000052910000}"/>
    <cellStyle name="Note 7 12 3" xfId="9133" xr:uid="{00000000-0005-0000-0000-000053910000}"/>
    <cellStyle name="Note 7 12 3 2" xfId="16102" xr:uid="{00000000-0005-0000-0000-000054910000}"/>
    <cellStyle name="Note 7 12 3 2 2" xfId="31671" xr:uid="{00000000-0005-0000-0000-000055910000}"/>
    <cellStyle name="Note 7 12 3 2 3" xfId="31670" xr:uid="{00000000-0005-0000-0000-000056910000}"/>
    <cellStyle name="Note 7 12 3 2 4" xfId="55607" xr:uid="{00000000-0005-0000-0000-000057910000}"/>
    <cellStyle name="Note 7 12 3 3" xfId="31672" xr:uid="{00000000-0005-0000-0000-000058910000}"/>
    <cellStyle name="Note 7 12 3 4" xfId="31669" xr:uid="{00000000-0005-0000-0000-000059910000}"/>
    <cellStyle name="Note 7 12 3 5" xfId="48639" xr:uid="{00000000-0005-0000-0000-00005A910000}"/>
    <cellStyle name="Note 7 12 3 6" xfId="61203" xr:uid="{00000000-0005-0000-0000-00005B910000}"/>
    <cellStyle name="Note 7 12 4" xfId="11747" xr:uid="{00000000-0005-0000-0000-00005C910000}"/>
    <cellStyle name="Note 7 12 4 2" xfId="31674" xr:uid="{00000000-0005-0000-0000-00005D910000}"/>
    <cellStyle name="Note 7 12 4 3" xfId="31673" xr:uid="{00000000-0005-0000-0000-00005E910000}"/>
    <cellStyle name="Note 7 12 4 4" xfId="51252" xr:uid="{00000000-0005-0000-0000-00005F910000}"/>
    <cellStyle name="Note 7 12 5" xfId="31675" xr:uid="{00000000-0005-0000-0000-000060910000}"/>
    <cellStyle name="Note 7 12 6" xfId="31664" xr:uid="{00000000-0005-0000-0000-000061910000}"/>
    <cellStyle name="Note 7 12 7" xfId="44284" xr:uid="{00000000-0005-0000-0000-000062910000}"/>
    <cellStyle name="Note 7 12 8" xfId="56848" xr:uid="{00000000-0005-0000-0000-000063910000}"/>
    <cellStyle name="Note 7 13" xfId="5639" xr:uid="{00000000-0005-0000-0000-000064910000}"/>
    <cellStyle name="Note 7 13 2" xfId="12618" xr:uid="{00000000-0005-0000-0000-000065910000}"/>
    <cellStyle name="Note 7 13 2 2" xfId="31678" xr:uid="{00000000-0005-0000-0000-000066910000}"/>
    <cellStyle name="Note 7 13 2 3" xfId="31677" xr:uid="{00000000-0005-0000-0000-000067910000}"/>
    <cellStyle name="Note 7 13 2 4" xfId="52123" xr:uid="{00000000-0005-0000-0000-000068910000}"/>
    <cellStyle name="Note 7 13 3" xfId="31679" xr:uid="{00000000-0005-0000-0000-000069910000}"/>
    <cellStyle name="Note 7 13 4" xfId="31676" xr:uid="{00000000-0005-0000-0000-00006A910000}"/>
    <cellStyle name="Note 7 13 5" xfId="45155" xr:uid="{00000000-0005-0000-0000-00006B910000}"/>
    <cellStyle name="Note 7 13 6" xfId="57719" xr:uid="{00000000-0005-0000-0000-00006C910000}"/>
    <cellStyle name="Note 7 14" xfId="10004" xr:uid="{00000000-0005-0000-0000-00006D910000}"/>
    <cellStyle name="Note 7 14 2" xfId="31681" xr:uid="{00000000-0005-0000-0000-00006E910000}"/>
    <cellStyle name="Note 7 14 3" xfId="31680" xr:uid="{00000000-0005-0000-0000-00006F910000}"/>
    <cellStyle name="Note 7 14 4" xfId="49510" xr:uid="{00000000-0005-0000-0000-000070910000}"/>
    <cellStyle name="Note 7 15" xfId="31622" xr:uid="{00000000-0005-0000-0000-000071910000}"/>
    <cellStyle name="Note 7 16" xfId="17238" xr:uid="{00000000-0005-0000-0000-000072910000}"/>
    <cellStyle name="Note 7 2" xfId="2803" xr:uid="{00000000-0005-0000-0000-000073910000}"/>
    <cellStyle name="Note 7 2 2" xfId="2804" xr:uid="{00000000-0005-0000-0000-000074910000}"/>
    <cellStyle name="Note 7 2 2 2" xfId="3892" xr:uid="{00000000-0005-0000-0000-000075910000}"/>
    <cellStyle name="Note 7 2 2 2 2" xfId="6514" xr:uid="{00000000-0005-0000-0000-000076910000}"/>
    <cellStyle name="Note 7 2 2 2 2 2" xfId="13492" xr:uid="{00000000-0005-0000-0000-000077910000}"/>
    <cellStyle name="Note 7 2 2 2 2 2 2" xfId="31687" xr:uid="{00000000-0005-0000-0000-000078910000}"/>
    <cellStyle name="Note 7 2 2 2 2 2 3" xfId="31686" xr:uid="{00000000-0005-0000-0000-000079910000}"/>
    <cellStyle name="Note 7 2 2 2 2 2 4" xfId="52997" xr:uid="{00000000-0005-0000-0000-00007A910000}"/>
    <cellStyle name="Note 7 2 2 2 2 3" xfId="31688" xr:uid="{00000000-0005-0000-0000-00007B910000}"/>
    <cellStyle name="Note 7 2 2 2 2 4" xfId="31685" xr:uid="{00000000-0005-0000-0000-00007C910000}"/>
    <cellStyle name="Note 7 2 2 2 2 5" xfId="46029" xr:uid="{00000000-0005-0000-0000-00007D910000}"/>
    <cellStyle name="Note 7 2 2 2 2 6" xfId="58593" xr:uid="{00000000-0005-0000-0000-00007E910000}"/>
    <cellStyle name="Note 7 2 2 2 3" xfId="8259" xr:uid="{00000000-0005-0000-0000-00007F910000}"/>
    <cellStyle name="Note 7 2 2 2 3 2" xfId="15234" xr:uid="{00000000-0005-0000-0000-000080910000}"/>
    <cellStyle name="Note 7 2 2 2 3 2 2" xfId="31691" xr:uid="{00000000-0005-0000-0000-000081910000}"/>
    <cellStyle name="Note 7 2 2 2 3 2 3" xfId="31690" xr:uid="{00000000-0005-0000-0000-000082910000}"/>
    <cellStyle name="Note 7 2 2 2 3 2 4" xfId="54739" xr:uid="{00000000-0005-0000-0000-000083910000}"/>
    <cellStyle name="Note 7 2 2 2 3 3" xfId="31692" xr:uid="{00000000-0005-0000-0000-000084910000}"/>
    <cellStyle name="Note 7 2 2 2 3 4" xfId="31689" xr:uid="{00000000-0005-0000-0000-000085910000}"/>
    <cellStyle name="Note 7 2 2 2 3 5" xfId="47771" xr:uid="{00000000-0005-0000-0000-000086910000}"/>
    <cellStyle name="Note 7 2 2 2 3 6" xfId="60335" xr:uid="{00000000-0005-0000-0000-000087910000}"/>
    <cellStyle name="Note 7 2 2 2 4" xfId="10879" xr:uid="{00000000-0005-0000-0000-000088910000}"/>
    <cellStyle name="Note 7 2 2 2 4 2" xfId="31694" xr:uid="{00000000-0005-0000-0000-000089910000}"/>
    <cellStyle name="Note 7 2 2 2 4 3" xfId="31693" xr:uid="{00000000-0005-0000-0000-00008A910000}"/>
    <cellStyle name="Note 7 2 2 2 4 4" xfId="50384" xr:uid="{00000000-0005-0000-0000-00008B910000}"/>
    <cellStyle name="Note 7 2 2 2 5" xfId="31684" xr:uid="{00000000-0005-0000-0000-00008C910000}"/>
    <cellStyle name="Note 7 2 2 2 6" xfId="18957" xr:uid="{00000000-0005-0000-0000-00008D910000}"/>
    <cellStyle name="Note 7 2 2 3" xfId="4769" xr:uid="{00000000-0005-0000-0000-00008E910000}"/>
    <cellStyle name="Note 7 2 2 3 2" xfId="7385" xr:uid="{00000000-0005-0000-0000-00008F910000}"/>
    <cellStyle name="Note 7 2 2 3 2 2" xfId="14363" xr:uid="{00000000-0005-0000-0000-000090910000}"/>
    <cellStyle name="Note 7 2 2 3 2 2 2" xfId="31698" xr:uid="{00000000-0005-0000-0000-000091910000}"/>
    <cellStyle name="Note 7 2 2 3 2 2 3" xfId="31697" xr:uid="{00000000-0005-0000-0000-000092910000}"/>
    <cellStyle name="Note 7 2 2 3 2 2 4" xfId="53868" xr:uid="{00000000-0005-0000-0000-000093910000}"/>
    <cellStyle name="Note 7 2 2 3 2 3" xfId="31699" xr:uid="{00000000-0005-0000-0000-000094910000}"/>
    <cellStyle name="Note 7 2 2 3 2 4" xfId="31696" xr:uid="{00000000-0005-0000-0000-000095910000}"/>
    <cellStyle name="Note 7 2 2 3 2 5" xfId="46900" xr:uid="{00000000-0005-0000-0000-000096910000}"/>
    <cellStyle name="Note 7 2 2 3 2 6" xfId="59464" xr:uid="{00000000-0005-0000-0000-000097910000}"/>
    <cellStyle name="Note 7 2 2 3 3" xfId="9136" xr:uid="{00000000-0005-0000-0000-000098910000}"/>
    <cellStyle name="Note 7 2 2 3 3 2" xfId="16105" xr:uid="{00000000-0005-0000-0000-000099910000}"/>
    <cellStyle name="Note 7 2 2 3 3 2 2" xfId="31702" xr:uid="{00000000-0005-0000-0000-00009A910000}"/>
    <cellStyle name="Note 7 2 2 3 3 2 3" xfId="31701" xr:uid="{00000000-0005-0000-0000-00009B910000}"/>
    <cellStyle name="Note 7 2 2 3 3 2 4" xfId="55610" xr:uid="{00000000-0005-0000-0000-00009C910000}"/>
    <cellStyle name="Note 7 2 2 3 3 3" xfId="31703" xr:uid="{00000000-0005-0000-0000-00009D910000}"/>
    <cellStyle name="Note 7 2 2 3 3 4" xfId="31700" xr:uid="{00000000-0005-0000-0000-00009E910000}"/>
    <cellStyle name="Note 7 2 2 3 3 5" xfId="48642" xr:uid="{00000000-0005-0000-0000-00009F910000}"/>
    <cellStyle name="Note 7 2 2 3 3 6" xfId="61206" xr:uid="{00000000-0005-0000-0000-0000A0910000}"/>
    <cellStyle name="Note 7 2 2 3 4" xfId="11750" xr:uid="{00000000-0005-0000-0000-0000A1910000}"/>
    <cellStyle name="Note 7 2 2 3 4 2" xfId="31705" xr:uid="{00000000-0005-0000-0000-0000A2910000}"/>
    <cellStyle name="Note 7 2 2 3 4 3" xfId="31704" xr:uid="{00000000-0005-0000-0000-0000A3910000}"/>
    <cellStyle name="Note 7 2 2 3 4 4" xfId="51255" xr:uid="{00000000-0005-0000-0000-0000A4910000}"/>
    <cellStyle name="Note 7 2 2 3 5" xfId="31706" xr:uid="{00000000-0005-0000-0000-0000A5910000}"/>
    <cellStyle name="Note 7 2 2 3 6" xfId="31695" xr:uid="{00000000-0005-0000-0000-0000A6910000}"/>
    <cellStyle name="Note 7 2 2 3 7" xfId="44287" xr:uid="{00000000-0005-0000-0000-0000A7910000}"/>
    <cellStyle name="Note 7 2 2 3 8" xfId="56851" xr:uid="{00000000-0005-0000-0000-0000A8910000}"/>
    <cellStyle name="Note 7 2 2 4" xfId="5642" xr:uid="{00000000-0005-0000-0000-0000A9910000}"/>
    <cellStyle name="Note 7 2 2 4 2" xfId="12621" xr:uid="{00000000-0005-0000-0000-0000AA910000}"/>
    <cellStyle name="Note 7 2 2 4 2 2" xfId="31709" xr:uid="{00000000-0005-0000-0000-0000AB910000}"/>
    <cellStyle name="Note 7 2 2 4 2 3" xfId="31708" xr:uid="{00000000-0005-0000-0000-0000AC910000}"/>
    <cellStyle name="Note 7 2 2 4 2 4" xfId="52126" xr:uid="{00000000-0005-0000-0000-0000AD910000}"/>
    <cellStyle name="Note 7 2 2 4 3" xfId="31710" xr:uid="{00000000-0005-0000-0000-0000AE910000}"/>
    <cellStyle name="Note 7 2 2 4 4" xfId="31707" xr:uid="{00000000-0005-0000-0000-0000AF910000}"/>
    <cellStyle name="Note 7 2 2 4 5" xfId="45158" xr:uid="{00000000-0005-0000-0000-0000B0910000}"/>
    <cellStyle name="Note 7 2 2 4 6" xfId="57722" xr:uid="{00000000-0005-0000-0000-0000B1910000}"/>
    <cellStyle name="Note 7 2 2 5" xfId="10007" xr:uid="{00000000-0005-0000-0000-0000B2910000}"/>
    <cellStyle name="Note 7 2 2 5 2" xfId="31712" xr:uid="{00000000-0005-0000-0000-0000B3910000}"/>
    <cellStyle name="Note 7 2 2 5 3" xfId="31711" xr:uid="{00000000-0005-0000-0000-0000B4910000}"/>
    <cellStyle name="Note 7 2 2 5 4" xfId="49513" xr:uid="{00000000-0005-0000-0000-0000B5910000}"/>
    <cellStyle name="Note 7 2 2 6" xfId="31683" xr:uid="{00000000-0005-0000-0000-0000B6910000}"/>
    <cellStyle name="Note 7 2 2 7" xfId="17242" xr:uid="{00000000-0005-0000-0000-0000B7910000}"/>
    <cellStyle name="Note 7 2 3" xfId="3891" xr:uid="{00000000-0005-0000-0000-0000B8910000}"/>
    <cellStyle name="Note 7 2 3 2" xfId="6513" xr:uid="{00000000-0005-0000-0000-0000B9910000}"/>
    <cellStyle name="Note 7 2 3 2 2" xfId="13491" xr:uid="{00000000-0005-0000-0000-0000BA910000}"/>
    <cellStyle name="Note 7 2 3 2 2 2" xfId="31716" xr:uid="{00000000-0005-0000-0000-0000BB910000}"/>
    <cellStyle name="Note 7 2 3 2 2 3" xfId="31715" xr:uid="{00000000-0005-0000-0000-0000BC910000}"/>
    <cellStyle name="Note 7 2 3 2 2 4" xfId="52996" xr:uid="{00000000-0005-0000-0000-0000BD910000}"/>
    <cellStyle name="Note 7 2 3 2 3" xfId="31717" xr:uid="{00000000-0005-0000-0000-0000BE910000}"/>
    <cellStyle name="Note 7 2 3 2 4" xfId="31714" xr:uid="{00000000-0005-0000-0000-0000BF910000}"/>
    <cellStyle name="Note 7 2 3 2 5" xfId="46028" xr:uid="{00000000-0005-0000-0000-0000C0910000}"/>
    <cellStyle name="Note 7 2 3 2 6" xfId="58592" xr:uid="{00000000-0005-0000-0000-0000C1910000}"/>
    <cellStyle name="Note 7 2 3 3" xfId="8258" xr:uid="{00000000-0005-0000-0000-0000C2910000}"/>
    <cellStyle name="Note 7 2 3 3 2" xfId="15233" xr:uid="{00000000-0005-0000-0000-0000C3910000}"/>
    <cellStyle name="Note 7 2 3 3 2 2" xfId="31720" xr:uid="{00000000-0005-0000-0000-0000C4910000}"/>
    <cellStyle name="Note 7 2 3 3 2 3" xfId="31719" xr:uid="{00000000-0005-0000-0000-0000C5910000}"/>
    <cellStyle name="Note 7 2 3 3 2 4" xfId="54738" xr:uid="{00000000-0005-0000-0000-0000C6910000}"/>
    <cellStyle name="Note 7 2 3 3 3" xfId="31721" xr:uid="{00000000-0005-0000-0000-0000C7910000}"/>
    <cellStyle name="Note 7 2 3 3 4" xfId="31718" xr:uid="{00000000-0005-0000-0000-0000C8910000}"/>
    <cellStyle name="Note 7 2 3 3 5" xfId="47770" xr:uid="{00000000-0005-0000-0000-0000C9910000}"/>
    <cellStyle name="Note 7 2 3 3 6" xfId="60334" xr:uid="{00000000-0005-0000-0000-0000CA910000}"/>
    <cellStyle name="Note 7 2 3 4" xfId="10878" xr:uid="{00000000-0005-0000-0000-0000CB910000}"/>
    <cellStyle name="Note 7 2 3 4 2" xfId="31723" xr:uid="{00000000-0005-0000-0000-0000CC910000}"/>
    <cellStyle name="Note 7 2 3 4 3" xfId="31722" xr:uid="{00000000-0005-0000-0000-0000CD910000}"/>
    <cellStyle name="Note 7 2 3 4 4" xfId="50383" xr:uid="{00000000-0005-0000-0000-0000CE910000}"/>
    <cellStyle name="Note 7 2 3 5" xfId="31713" xr:uid="{00000000-0005-0000-0000-0000CF910000}"/>
    <cellStyle name="Note 7 2 3 6" xfId="18954" xr:uid="{00000000-0005-0000-0000-0000D0910000}"/>
    <cellStyle name="Note 7 2 4" xfId="4768" xr:uid="{00000000-0005-0000-0000-0000D1910000}"/>
    <cellStyle name="Note 7 2 4 2" xfId="7384" xr:uid="{00000000-0005-0000-0000-0000D2910000}"/>
    <cellStyle name="Note 7 2 4 2 2" xfId="14362" xr:uid="{00000000-0005-0000-0000-0000D3910000}"/>
    <cellStyle name="Note 7 2 4 2 2 2" xfId="31727" xr:uid="{00000000-0005-0000-0000-0000D4910000}"/>
    <cellStyle name="Note 7 2 4 2 2 3" xfId="31726" xr:uid="{00000000-0005-0000-0000-0000D5910000}"/>
    <cellStyle name="Note 7 2 4 2 2 4" xfId="53867" xr:uid="{00000000-0005-0000-0000-0000D6910000}"/>
    <cellStyle name="Note 7 2 4 2 3" xfId="31728" xr:uid="{00000000-0005-0000-0000-0000D7910000}"/>
    <cellStyle name="Note 7 2 4 2 4" xfId="31725" xr:uid="{00000000-0005-0000-0000-0000D8910000}"/>
    <cellStyle name="Note 7 2 4 2 5" xfId="46899" xr:uid="{00000000-0005-0000-0000-0000D9910000}"/>
    <cellStyle name="Note 7 2 4 2 6" xfId="59463" xr:uid="{00000000-0005-0000-0000-0000DA910000}"/>
    <cellStyle name="Note 7 2 4 3" xfId="9135" xr:uid="{00000000-0005-0000-0000-0000DB910000}"/>
    <cellStyle name="Note 7 2 4 3 2" xfId="16104" xr:uid="{00000000-0005-0000-0000-0000DC910000}"/>
    <cellStyle name="Note 7 2 4 3 2 2" xfId="31731" xr:uid="{00000000-0005-0000-0000-0000DD910000}"/>
    <cellStyle name="Note 7 2 4 3 2 3" xfId="31730" xr:uid="{00000000-0005-0000-0000-0000DE910000}"/>
    <cellStyle name="Note 7 2 4 3 2 4" xfId="55609" xr:uid="{00000000-0005-0000-0000-0000DF910000}"/>
    <cellStyle name="Note 7 2 4 3 3" xfId="31732" xr:uid="{00000000-0005-0000-0000-0000E0910000}"/>
    <cellStyle name="Note 7 2 4 3 4" xfId="31729" xr:uid="{00000000-0005-0000-0000-0000E1910000}"/>
    <cellStyle name="Note 7 2 4 3 5" xfId="48641" xr:uid="{00000000-0005-0000-0000-0000E2910000}"/>
    <cellStyle name="Note 7 2 4 3 6" xfId="61205" xr:uid="{00000000-0005-0000-0000-0000E3910000}"/>
    <cellStyle name="Note 7 2 4 4" xfId="11749" xr:uid="{00000000-0005-0000-0000-0000E4910000}"/>
    <cellStyle name="Note 7 2 4 4 2" xfId="31734" xr:uid="{00000000-0005-0000-0000-0000E5910000}"/>
    <cellStyle name="Note 7 2 4 4 3" xfId="31733" xr:uid="{00000000-0005-0000-0000-0000E6910000}"/>
    <cellStyle name="Note 7 2 4 4 4" xfId="51254" xr:uid="{00000000-0005-0000-0000-0000E7910000}"/>
    <cellStyle name="Note 7 2 4 5" xfId="31735" xr:uid="{00000000-0005-0000-0000-0000E8910000}"/>
    <cellStyle name="Note 7 2 4 6" xfId="31724" xr:uid="{00000000-0005-0000-0000-0000E9910000}"/>
    <cellStyle name="Note 7 2 4 7" xfId="44286" xr:uid="{00000000-0005-0000-0000-0000EA910000}"/>
    <cellStyle name="Note 7 2 4 8" xfId="56850" xr:uid="{00000000-0005-0000-0000-0000EB910000}"/>
    <cellStyle name="Note 7 2 5" xfId="5641" xr:uid="{00000000-0005-0000-0000-0000EC910000}"/>
    <cellStyle name="Note 7 2 5 2" xfId="12620" xr:uid="{00000000-0005-0000-0000-0000ED910000}"/>
    <cellStyle name="Note 7 2 5 2 2" xfId="31738" xr:uid="{00000000-0005-0000-0000-0000EE910000}"/>
    <cellStyle name="Note 7 2 5 2 3" xfId="31737" xr:uid="{00000000-0005-0000-0000-0000EF910000}"/>
    <cellStyle name="Note 7 2 5 2 4" xfId="52125" xr:uid="{00000000-0005-0000-0000-0000F0910000}"/>
    <cellStyle name="Note 7 2 5 3" xfId="31739" xr:uid="{00000000-0005-0000-0000-0000F1910000}"/>
    <cellStyle name="Note 7 2 5 4" xfId="31736" xr:uid="{00000000-0005-0000-0000-0000F2910000}"/>
    <cellStyle name="Note 7 2 5 5" xfId="45157" xr:uid="{00000000-0005-0000-0000-0000F3910000}"/>
    <cellStyle name="Note 7 2 5 6" xfId="57721" xr:uid="{00000000-0005-0000-0000-0000F4910000}"/>
    <cellStyle name="Note 7 2 6" xfId="10006" xr:uid="{00000000-0005-0000-0000-0000F5910000}"/>
    <cellStyle name="Note 7 2 6 2" xfId="31741" xr:uid="{00000000-0005-0000-0000-0000F6910000}"/>
    <cellStyle name="Note 7 2 6 3" xfId="31740" xr:uid="{00000000-0005-0000-0000-0000F7910000}"/>
    <cellStyle name="Note 7 2 6 4" xfId="49512" xr:uid="{00000000-0005-0000-0000-0000F8910000}"/>
    <cellStyle name="Note 7 2 7" xfId="31682" xr:uid="{00000000-0005-0000-0000-0000F9910000}"/>
    <cellStyle name="Note 7 2 8" xfId="19113" xr:uid="{00000000-0005-0000-0000-0000FA910000}"/>
    <cellStyle name="Note 7 3" xfId="2805" xr:uid="{00000000-0005-0000-0000-0000FB910000}"/>
    <cellStyle name="Note 7 3 2" xfId="2806" xr:uid="{00000000-0005-0000-0000-0000FC910000}"/>
    <cellStyle name="Note 7 3 2 2" xfId="3894" xr:uid="{00000000-0005-0000-0000-0000FD910000}"/>
    <cellStyle name="Note 7 3 2 2 2" xfId="6516" xr:uid="{00000000-0005-0000-0000-0000FE910000}"/>
    <cellStyle name="Note 7 3 2 2 2 2" xfId="13494" xr:uid="{00000000-0005-0000-0000-0000FF910000}"/>
    <cellStyle name="Note 7 3 2 2 2 2 2" xfId="31747" xr:uid="{00000000-0005-0000-0000-000000920000}"/>
    <cellStyle name="Note 7 3 2 2 2 2 3" xfId="31746" xr:uid="{00000000-0005-0000-0000-000001920000}"/>
    <cellStyle name="Note 7 3 2 2 2 2 4" xfId="52999" xr:uid="{00000000-0005-0000-0000-000002920000}"/>
    <cellStyle name="Note 7 3 2 2 2 3" xfId="31748" xr:uid="{00000000-0005-0000-0000-000003920000}"/>
    <cellStyle name="Note 7 3 2 2 2 4" xfId="31745" xr:uid="{00000000-0005-0000-0000-000004920000}"/>
    <cellStyle name="Note 7 3 2 2 2 5" xfId="46031" xr:uid="{00000000-0005-0000-0000-000005920000}"/>
    <cellStyle name="Note 7 3 2 2 2 6" xfId="58595" xr:uid="{00000000-0005-0000-0000-000006920000}"/>
    <cellStyle name="Note 7 3 2 2 3" xfId="8261" xr:uid="{00000000-0005-0000-0000-000007920000}"/>
    <cellStyle name="Note 7 3 2 2 3 2" xfId="15236" xr:uid="{00000000-0005-0000-0000-000008920000}"/>
    <cellStyle name="Note 7 3 2 2 3 2 2" xfId="31751" xr:uid="{00000000-0005-0000-0000-000009920000}"/>
    <cellStyle name="Note 7 3 2 2 3 2 3" xfId="31750" xr:uid="{00000000-0005-0000-0000-00000A920000}"/>
    <cellStyle name="Note 7 3 2 2 3 2 4" xfId="54741" xr:uid="{00000000-0005-0000-0000-00000B920000}"/>
    <cellStyle name="Note 7 3 2 2 3 3" xfId="31752" xr:uid="{00000000-0005-0000-0000-00000C920000}"/>
    <cellStyle name="Note 7 3 2 2 3 4" xfId="31749" xr:uid="{00000000-0005-0000-0000-00000D920000}"/>
    <cellStyle name="Note 7 3 2 2 3 5" xfId="47773" xr:uid="{00000000-0005-0000-0000-00000E920000}"/>
    <cellStyle name="Note 7 3 2 2 3 6" xfId="60337" xr:uid="{00000000-0005-0000-0000-00000F920000}"/>
    <cellStyle name="Note 7 3 2 2 4" xfId="10881" xr:uid="{00000000-0005-0000-0000-000010920000}"/>
    <cellStyle name="Note 7 3 2 2 4 2" xfId="31754" xr:uid="{00000000-0005-0000-0000-000011920000}"/>
    <cellStyle name="Note 7 3 2 2 4 3" xfId="31753" xr:uid="{00000000-0005-0000-0000-000012920000}"/>
    <cellStyle name="Note 7 3 2 2 4 4" xfId="50386" xr:uid="{00000000-0005-0000-0000-000013920000}"/>
    <cellStyle name="Note 7 3 2 2 5" xfId="31744" xr:uid="{00000000-0005-0000-0000-000014920000}"/>
    <cellStyle name="Note 7 3 2 2 6" xfId="18961" xr:uid="{00000000-0005-0000-0000-000015920000}"/>
    <cellStyle name="Note 7 3 2 3" xfId="4771" xr:uid="{00000000-0005-0000-0000-000016920000}"/>
    <cellStyle name="Note 7 3 2 3 2" xfId="7387" xr:uid="{00000000-0005-0000-0000-000017920000}"/>
    <cellStyle name="Note 7 3 2 3 2 2" xfId="14365" xr:uid="{00000000-0005-0000-0000-000018920000}"/>
    <cellStyle name="Note 7 3 2 3 2 2 2" xfId="31758" xr:uid="{00000000-0005-0000-0000-000019920000}"/>
    <cellStyle name="Note 7 3 2 3 2 2 3" xfId="31757" xr:uid="{00000000-0005-0000-0000-00001A920000}"/>
    <cellStyle name="Note 7 3 2 3 2 2 4" xfId="53870" xr:uid="{00000000-0005-0000-0000-00001B920000}"/>
    <cellStyle name="Note 7 3 2 3 2 3" xfId="31759" xr:uid="{00000000-0005-0000-0000-00001C920000}"/>
    <cellStyle name="Note 7 3 2 3 2 4" xfId="31756" xr:uid="{00000000-0005-0000-0000-00001D920000}"/>
    <cellStyle name="Note 7 3 2 3 2 5" xfId="46902" xr:uid="{00000000-0005-0000-0000-00001E920000}"/>
    <cellStyle name="Note 7 3 2 3 2 6" xfId="59466" xr:uid="{00000000-0005-0000-0000-00001F920000}"/>
    <cellStyle name="Note 7 3 2 3 3" xfId="9138" xr:uid="{00000000-0005-0000-0000-000020920000}"/>
    <cellStyle name="Note 7 3 2 3 3 2" xfId="16107" xr:uid="{00000000-0005-0000-0000-000021920000}"/>
    <cellStyle name="Note 7 3 2 3 3 2 2" xfId="31762" xr:uid="{00000000-0005-0000-0000-000022920000}"/>
    <cellStyle name="Note 7 3 2 3 3 2 3" xfId="31761" xr:uid="{00000000-0005-0000-0000-000023920000}"/>
    <cellStyle name="Note 7 3 2 3 3 2 4" xfId="55612" xr:uid="{00000000-0005-0000-0000-000024920000}"/>
    <cellStyle name="Note 7 3 2 3 3 3" xfId="31763" xr:uid="{00000000-0005-0000-0000-000025920000}"/>
    <cellStyle name="Note 7 3 2 3 3 4" xfId="31760" xr:uid="{00000000-0005-0000-0000-000026920000}"/>
    <cellStyle name="Note 7 3 2 3 3 5" xfId="48644" xr:uid="{00000000-0005-0000-0000-000027920000}"/>
    <cellStyle name="Note 7 3 2 3 3 6" xfId="61208" xr:uid="{00000000-0005-0000-0000-000028920000}"/>
    <cellStyle name="Note 7 3 2 3 4" xfId="11752" xr:uid="{00000000-0005-0000-0000-000029920000}"/>
    <cellStyle name="Note 7 3 2 3 4 2" xfId="31765" xr:uid="{00000000-0005-0000-0000-00002A920000}"/>
    <cellStyle name="Note 7 3 2 3 4 3" xfId="31764" xr:uid="{00000000-0005-0000-0000-00002B920000}"/>
    <cellStyle name="Note 7 3 2 3 4 4" xfId="51257" xr:uid="{00000000-0005-0000-0000-00002C920000}"/>
    <cellStyle name="Note 7 3 2 3 5" xfId="31766" xr:uid="{00000000-0005-0000-0000-00002D920000}"/>
    <cellStyle name="Note 7 3 2 3 6" xfId="31755" xr:uid="{00000000-0005-0000-0000-00002E920000}"/>
    <cellStyle name="Note 7 3 2 3 7" xfId="44289" xr:uid="{00000000-0005-0000-0000-00002F920000}"/>
    <cellStyle name="Note 7 3 2 3 8" xfId="56853" xr:uid="{00000000-0005-0000-0000-000030920000}"/>
    <cellStyle name="Note 7 3 2 4" xfId="5644" xr:uid="{00000000-0005-0000-0000-000031920000}"/>
    <cellStyle name="Note 7 3 2 4 2" xfId="12623" xr:uid="{00000000-0005-0000-0000-000032920000}"/>
    <cellStyle name="Note 7 3 2 4 2 2" xfId="31769" xr:uid="{00000000-0005-0000-0000-000033920000}"/>
    <cellStyle name="Note 7 3 2 4 2 3" xfId="31768" xr:uid="{00000000-0005-0000-0000-000034920000}"/>
    <cellStyle name="Note 7 3 2 4 2 4" xfId="52128" xr:uid="{00000000-0005-0000-0000-000035920000}"/>
    <cellStyle name="Note 7 3 2 4 3" xfId="31770" xr:uid="{00000000-0005-0000-0000-000036920000}"/>
    <cellStyle name="Note 7 3 2 4 4" xfId="31767" xr:uid="{00000000-0005-0000-0000-000037920000}"/>
    <cellStyle name="Note 7 3 2 4 5" xfId="45160" xr:uid="{00000000-0005-0000-0000-000038920000}"/>
    <cellStyle name="Note 7 3 2 4 6" xfId="57724" xr:uid="{00000000-0005-0000-0000-000039920000}"/>
    <cellStyle name="Note 7 3 2 5" xfId="10009" xr:uid="{00000000-0005-0000-0000-00003A920000}"/>
    <cellStyle name="Note 7 3 2 5 2" xfId="31772" xr:uid="{00000000-0005-0000-0000-00003B920000}"/>
    <cellStyle name="Note 7 3 2 5 3" xfId="31771" xr:uid="{00000000-0005-0000-0000-00003C920000}"/>
    <cellStyle name="Note 7 3 2 5 4" xfId="49515" xr:uid="{00000000-0005-0000-0000-00003D920000}"/>
    <cellStyle name="Note 7 3 2 6" xfId="31743" xr:uid="{00000000-0005-0000-0000-00003E920000}"/>
    <cellStyle name="Note 7 3 2 7" xfId="17246" xr:uid="{00000000-0005-0000-0000-00003F920000}"/>
    <cellStyle name="Note 7 3 3" xfId="3893" xr:uid="{00000000-0005-0000-0000-000040920000}"/>
    <cellStyle name="Note 7 3 3 2" xfId="6515" xr:uid="{00000000-0005-0000-0000-000041920000}"/>
    <cellStyle name="Note 7 3 3 2 2" xfId="13493" xr:uid="{00000000-0005-0000-0000-000042920000}"/>
    <cellStyle name="Note 7 3 3 2 2 2" xfId="31776" xr:uid="{00000000-0005-0000-0000-000043920000}"/>
    <cellStyle name="Note 7 3 3 2 2 3" xfId="31775" xr:uid="{00000000-0005-0000-0000-000044920000}"/>
    <cellStyle name="Note 7 3 3 2 2 4" xfId="52998" xr:uid="{00000000-0005-0000-0000-000045920000}"/>
    <cellStyle name="Note 7 3 3 2 3" xfId="31777" xr:uid="{00000000-0005-0000-0000-000046920000}"/>
    <cellStyle name="Note 7 3 3 2 4" xfId="31774" xr:uid="{00000000-0005-0000-0000-000047920000}"/>
    <cellStyle name="Note 7 3 3 2 5" xfId="46030" xr:uid="{00000000-0005-0000-0000-000048920000}"/>
    <cellStyle name="Note 7 3 3 2 6" xfId="58594" xr:uid="{00000000-0005-0000-0000-000049920000}"/>
    <cellStyle name="Note 7 3 3 3" xfId="8260" xr:uid="{00000000-0005-0000-0000-00004A920000}"/>
    <cellStyle name="Note 7 3 3 3 2" xfId="15235" xr:uid="{00000000-0005-0000-0000-00004B920000}"/>
    <cellStyle name="Note 7 3 3 3 2 2" xfId="31780" xr:uid="{00000000-0005-0000-0000-00004C920000}"/>
    <cellStyle name="Note 7 3 3 3 2 3" xfId="31779" xr:uid="{00000000-0005-0000-0000-00004D920000}"/>
    <cellStyle name="Note 7 3 3 3 2 4" xfId="54740" xr:uid="{00000000-0005-0000-0000-00004E920000}"/>
    <cellStyle name="Note 7 3 3 3 3" xfId="31781" xr:uid="{00000000-0005-0000-0000-00004F920000}"/>
    <cellStyle name="Note 7 3 3 3 4" xfId="31778" xr:uid="{00000000-0005-0000-0000-000050920000}"/>
    <cellStyle name="Note 7 3 3 3 5" xfId="47772" xr:uid="{00000000-0005-0000-0000-000051920000}"/>
    <cellStyle name="Note 7 3 3 3 6" xfId="60336" xr:uid="{00000000-0005-0000-0000-000052920000}"/>
    <cellStyle name="Note 7 3 3 4" xfId="10880" xr:uid="{00000000-0005-0000-0000-000053920000}"/>
    <cellStyle name="Note 7 3 3 4 2" xfId="31783" xr:uid="{00000000-0005-0000-0000-000054920000}"/>
    <cellStyle name="Note 7 3 3 4 3" xfId="31782" xr:uid="{00000000-0005-0000-0000-000055920000}"/>
    <cellStyle name="Note 7 3 3 4 4" xfId="50385" xr:uid="{00000000-0005-0000-0000-000056920000}"/>
    <cellStyle name="Note 7 3 3 5" xfId="31773" xr:uid="{00000000-0005-0000-0000-000057920000}"/>
    <cellStyle name="Note 7 3 3 6" xfId="18958" xr:uid="{00000000-0005-0000-0000-000058920000}"/>
    <cellStyle name="Note 7 3 4" xfId="4770" xr:uid="{00000000-0005-0000-0000-000059920000}"/>
    <cellStyle name="Note 7 3 4 2" xfId="7386" xr:uid="{00000000-0005-0000-0000-00005A920000}"/>
    <cellStyle name="Note 7 3 4 2 2" xfId="14364" xr:uid="{00000000-0005-0000-0000-00005B920000}"/>
    <cellStyle name="Note 7 3 4 2 2 2" xfId="31787" xr:uid="{00000000-0005-0000-0000-00005C920000}"/>
    <cellStyle name="Note 7 3 4 2 2 3" xfId="31786" xr:uid="{00000000-0005-0000-0000-00005D920000}"/>
    <cellStyle name="Note 7 3 4 2 2 4" xfId="53869" xr:uid="{00000000-0005-0000-0000-00005E920000}"/>
    <cellStyle name="Note 7 3 4 2 3" xfId="31788" xr:uid="{00000000-0005-0000-0000-00005F920000}"/>
    <cellStyle name="Note 7 3 4 2 4" xfId="31785" xr:uid="{00000000-0005-0000-0000-000060920000}"/>
    <cellStyle name="Note 7 3 4 2 5" xfId="46901" xr:uid="{00000000-0005-0000-0000-000061920000}"/>
    <cellStyle name="Note 7 3 4 2 6" xfId="59465" xr:uid="{00000000-0005-0000-0000-000062920000}"/>
    <cellStyle name="Note 7 3 4 3" xfId="9137" xr:uid="{00000000-0005-0000-0000-000063920000}"/>
    <cellStyle name="Note 7 3 4 3 2" xfId="16106" xr:uid="{00000000-0005-0000-0000-000064920000}"/>
    <cellStyle name="Note 7 3 4 3 2 2" xfId="31791" xr:uid="{00000000-0005-0000-0000-000065920000}"/>
    <cellStyle name="Note 7 3 4 3 2 3" xfId="31790" xr:uid="{00000000-0005-0000-0000-000066920000}"/>
    <cellStyle name="Note 7 3 4 3 2 4" xfId="55611" xr:uid="{00000000-0005-0000-0000-000067920000}"/>
    <cellStyle name="Note 7 3 4 3 3" xfId="31792" xr:uid="{00000000-0005-0000-0000-000068920000}"/>
    <cellStyle name="Note 7 3 4 3 4" xfId="31789" xr:uid="{00000000-0005-0000-0000-000069920000}"/>
    <cellStyle name="Note 7 3 4 3 5" xfId="48643" xr:uid="{00000000-0005-0000-0000-00006A920000}"/>
    <cellStyle name="Note 7 3 4 3 6" xfId="61207" xr:uid="{00000000-0005-0000-0000-00006B920000}"/>
    <cellStyle name="Note 7 3 4 4" xfId="11751" xr:uid="{00000000-0005-0000-0000-00006C920000}"/>
    <cellStyle name="Note 7 3 4 4 2" xfId="31794" xr:uid="{00000000-0005-0000-0000-00006D920000}"/>
    <cellStyle name="Note 7 3 4 4 3" xfId="31793" xr:uid="{00000000-0005-0000-0000-00006E920000}"/>
    <cellStyle name="Note 7 3 4 4 4" xfId="51256" xr:uid="{00000000-0005-0000-0000-00006F920000}"/>
    <cellStyle name="Note 7 3 4 5" xfId="31795" xr:uid="{00000000-0005-0000-0000-000070920000}"/>
    <cellStyle name="Note 7 3 4 6" xfId="31784" xr:uid="{00000000-0005-0000-0000-000071920000}"/>
    <cellStyle name="Note 7 3 4 7" xfId="44288" xr:uid="{00000000-0005-0000-0000-000072920000}"/>
    <cellStyle name="Note 7 3 4 8" xfId="56852" xr:uid="{00000000-0005-0000-0000-000073920000}"/>
    <cellStyle name="Note 7 3 5" xfId="5643" xr:uid="{00000000-0005-0000-0000-000074920000}"/>
    <cellStyle name="Note 7 3 5 2" xfId="12622" xr:uid="{00000000-0005-0000-0000-000075920000}"/>
    <cellStyle name="Note 7 3 5 2 2" xfId="31798" xr:uid="{00000000-0005-0000-0000-000076920000}"/>
    <cellStyle name="Note 7 3 5 2 3" xfId="31797" xr:uid="{00000000-0005-0000-0000-000077920000}"/>
    <cellStyle name="Note 7 3 5 2 4" xfId="52127" xr:uid="{00000000-0005-0000-0000-000078920000}"/>
    <cellStyle name="Note 7 3 5 3" xfId="31799" xr:uid="{00000000-0005-0000-0000-000079920000}"/>
    <cellStyle name="Note 7 3 5 4" xfId="31796" xr:uid="{00000000-0005-0000-0000-00007A920000}"/>
    <cellStyle name="Note 7 3 5 5" xfId="45159" xr:uid="{00000000-0005-0000-0000-00007B920000}"/>
    <cellStyle name="Note 7 3 5 6" xfId="57723" xr:uid="{00000000-0005-0000-0000-00007C920000}"/>
    <cellStyle name="Note 7 3 6" xfId="10008" xr:uid="{00000000-0005-0000-0000-00007D920000}"/>
    <cellStyle name="Note 7 3 6 2" xfId="31801" xr:uid="{00000000-0005-0000-0000-00007E920000}"/>
    <cellStyle name="Note 7 3 6 3" xfId="31800" xr:uid="{00000000-0005-0000-0000-00007F920000}"/>
    <cellStyle name="Note 7 3 6 4" xfId="49514" xr:uid="{00000000-0005-0000-0000-000080920000}"/>
    <cellStyle name="Note 7 3 7" xfId="31742" xr:uid="{00000000-0005-0000-0000-000081920000}"/>
    <cellStyle name="Note 7 3 8" xfId="17243" xr:uid="{00000000-0005-0000-0000-000082920000}"/>
    <cellStyle name="Note 7 4" xfId="2807" xr:uid="{00000000-0005-0000-0000-000083920000}"/>
    <cellStyle name="Note 7 4 2" xfId="2808" xr:uid="{00000000-0005-0000-0000-000084920000}"/>
    <cellStyle name="Note 7 4 2 2" xfId="3896" xr:uid="{00000000-0005-0000-0000-000085920000}"/>
    <cellStyle name="Note 7 4 2 2 2" xfId="6518" xr:uid="{00000000-0005-0000-0000-000086920000}"/>
    <cellStyle name="Note 7 4 2 2 2 2" xfId="13496" xr:uid="{00000000-0005-0000-0000-000087920000}"/>
    <cellStyle name="Note 7 4 2 2 2 2 2" xfId="31807" xr:uid="{00000000-0005-0000-0000-000088920000}"/>
    <cellStyle name="Note 7 4 2 2 2 2 3" xfId="31806" xr:uid="{00000000-0005-0000-0000-000089920000}"/>
    <cellStyle name="Note 7 4 2 2 2 2 4" xfId="53001" xr:uid="{00000000-0005-0000-0000-00008A920000}"/>
    <cellStyle name="Note 7 4 2 2 2 3" xfId="31808" xr:uid="{00000000-0005-0000-0000-00008B920000}"/>
    <cellStyle name="Note 7 4 2 2 2 4" xfId="31805" xr:uid="{00000000-0005-0000-0000-00008C920000}"/>
    <cellStyle name="Note 7 4 2 2 2 5" xfId="46033" xr:uid="{00000000-0005-0000-0000-00008D920000}"/>
    <cellStyle name="Note 7 4 2 2 2 6" xfId="58597" xr:uid="{00000000-0005-0000-0000-00008E920000}"/>
    <cellStyle name="Note 7 4 2 2 3" xfId="8263" xr:uid="{00000000-0005-0000-0000-00008F920000}"/>
    <cellStyle name="Note 7 4 2 2 3 2" xfId="15238" xr:uid="{00000000-0005-0000-0000-000090920000}"/>
    <cellStyle name="Note 7 4 2 2 3 2 2" xfId="31811" xr:uid="{00000000-0005-0000-0000-000091920000}"/>
    <cellStyle name="Note 7 4 2 2 3 2 3" xfId="31810" xr:uid="{00000000-0005-0000-0000-000092920000}"/>
    <cellStyle name="Note 7 4 2 2 3 2 4" xfId="54743" xr:uid="{00000000-0005-0000-0000-000093920000}"/>
    <cellStyle name="Note 7 4 2 2 3 3" xfId="31812" xr:uid="{00000000-0005-0000-0000-000094920000}"/>
    <cellStyle name="Note 7 4 2 2 3 4" xfId="31809" xr:uid="{00000000-0005-0000-0000-000095920000}"/>
    <cellStyle name="Note 7 4 2 2 3 5" xfId="47775" xr:uid="{00000000-0005-0000-0000-000096920000}"/>
    <cellStyle name="Note 7 4 2 2 3 6" xfId="60339" xr:uid="{00000000-0005-0000-0000-000097920000}"/>
    <cellStyle name="Note 7 4 2 2 4" xfId="10883" xr:uid="{00000000-0005-0000-0000-000098920000}"/>
    <cellStyle name="Note 7 4 2 2 4 2" xfId="31814" xr:uid="{00000000-0005-0000-0000-000099920000}"/>
    <cellStyle name="Note 7 4 2 2 4 3" xfId="31813" xr:uid="{00000000-0005-0000-0000-00009A920000}"/>
    <cellStyle name="Note 7 4 2 2 4 4" xfId="50388" xr:uid="{00000000-0005-0000-0000-00009B920000}"/>
    <cellStyle name="Note 7 4 2 2 5" xfId="31804" xr:uid="{00000000-0005-0000-0000-00009C920000}"/>
    <cellStyle name="Note 7 4 2 2 6" xfId="18964" xr:uid="{00000000-0005-0000-0000-00009D920000}"/>
    <cellStyle name="Note 7 4 2 3" xfId="4773" xr:uid="{00000000-0005-0000-0000-00009E920000}"/>
    <cellStyle name="Note 7 4 2 3 2" xfId="7389" xr:uid="{00000000-0005-0000-0000-00009F920000}"/>
    <cellStyle name="Note 7 4 2 3 2 2" xfId="14367" xr:uid="{00000000-0005-0000-0000-0000A0920000}"/>
    <cellStyle name="Note 7 4 2 3 2 2 2" xfId="31818" xr:uid="{00000000-0005-0000-0000-0000A1920000}"/>
    <cellStyle name="Note 7 4 2 3 2 2 3" xfId="31817" xr:uid="{00000000-0005-0000-0000-0000A2920000}"/>
    <cellStyle name="Note 7 4 2 3 2 2 4" xfId="53872" xr:uid="{00000000-0005-0000-0000-0000A3920000}"/>
    <cellStyle name="Note 7 4 2 3 2 3" xfId="31819" xr:uid="{00000000-0005-0000-0000-0000A4920000}"/>
    <cellStyle name="Note 7 4 2 3 2 4" xfId="31816" xr:uid="{00000000-0005-0000-0000-0000A5920000}"/>
    <cellStyle name="Note 7 4 2 3 2 5" xfId="46904" xr:uid="{00000000-0005-0000-0000-0000A6920000}"/>
    <cellStyle name="Note 7 4 2 3 2 6" xfId="59468" xr:uid="{00000000-0005-0000-0000-0000A7920000}"/>
    <cellStyle name="Note 7 4 2 3 3" xfId="9140" xr:uid="{00000000-0005-0000-0000-0000A8920000}"/>
    <cellStyle name="Note 7 4 2 3 3 2" xfId="16109" xr:uid="{00000000-0005-0000-0000-0000A9920000}"/>
    <cellStyle name="Note 7 4 2 3 3 2 2" xfId="31822" xr:uid="{00000000-0005-0000-0000-0000AA920000}"/>
    <cellStyle name="Note 7 4 2 3 3 2 3" xfId="31821" xr:uid="{00000000-0005-0000-0000-0000AB920000}"/>
    <cellStyle name="Note 7 4 2 3 3 2 4" xfId="55614" xr:uid="{00000000-0005-0000-0000-0000AC920000}"/>
    <cellStyle name="Note 7 4 2 3 3 3" xfId="31823" xr:uid="{00000000-0005-0000-0000-0000AD920000}"/>
    <cellStyle name="Note 7 4 2 3 3 4" xfId="31820" xr:uid="{00000000-0005-0000-0000-0000AE920000}"/>
    <cellStyle name="Note 7 4 2 3 3 5" xfId="48646" xr:uid="{00000000-0005-0000-0000-0000AF920000}"/>
    <cellStyle name="Note 7 4 2 3 3 6" xfId="61210" xr:uid="{00000000-0005-0000-0000-0000B0920000}"/>
    <cellStyle name="Note 7 4 2 3 4" xfId="11754" xr:uid="{00000000-0005-0000-0000-0000B1920000}"/>
    <cellStyle name="Note 7 4 2 3 4 2" xfId="31825" xr:uid="{00000000-0005-0000-0000-0000B2920000}"/>
    <cellStyle name="Note 7 4 2 3 4 3" xfId="31824" xr:uid="{00000000-0005-0000-0000-0000B3920000}"/>
    <cellStyle name="Note 7 4 2 3 4 4" xfId="51259" xr:uid="{00000000-0005-0000-0000-0000B4920000}"/>
    <cellStyle name="Note 7 4 2 3 5" xfId="31826" xr:uid="{00000000-0005-0000-0000-0000B5920000}"/>
    <cellStyle name="Note 7 4 2 3 6" xfId="31815" xr:uid="{00000000-0005-0000-0000-0000B6920000}"/>
    <cellStyle name="Note 7 4 2 3 7" xfId="44291" xr:uid="{00000000-0005-0000-0000-0000B7920000}"/>
    <cellStyle name="Note 7 4 2 3 8" xfId="56855" xr:uid="{00000000-0005-0000-0000-0000B8920000}"/>
    <cellStyle name="Note 7 4 2 4" xfId="5646" xr:uid="{00000000-0005-0000-0000-0000B9920000}"/>
    <cellStyle name="Note 7 4 2 4 2" xfId="12625" xr:uid="{00000000-0005-0000-0000-0000BA920000}"/>
    <cellStyle name="Note 7 4 2 4 2 2" xfId="31829" xr:uid="{00000000-0005-0000-0000-0000BB920000}"/>
    <cellStyle name="Note 7 4 2 4 2 3" xfId="31828" xr:uid="{00000000-0005-0000-0000-0000BC920000}"/>
    <cellStyle name="Note 7 4 2 4 2 4" xfId="52130" xr:uid="{00000000-0005-0000-0000-0000BD920000}"/>
    <cellStyle name="Note 7 4 2 4 3" xfId="31830" xr:uid="{00000000-0005-0000-0000-0000BE920000}"/>
    <cellStyle name="Note 7 4 2 4 4" xfId="31827" xr:uid="{00000000-0005-0000-0000-0000BF920000}"/>
    <cellStyle name="Note 7 4 2 4 5" xfId="45162" xr:uid="{00000000-0005-0000-0000-0000C0920000}"/>
    <cellStyle name="Note 7 4 2 4 6" xfId="57726" xr:uid="{00000000-0005-0000-0000-0000C1920000}"/>
    <cellStyle name="Note 7 4 2 5" xfId="10011" xr:uid="{00000000-0005-0000-0000-0000C2920000}"/>
    <cellStyle name="Note 7 4 2 5 2" xfId="31832" xr:uid="{00000000-0005-0000-0000-0000C3920000}"/>
    <cellStyle name="Note 7 4 2 5 3" xfId="31831" xr:uid="{00000000-0005-0000-0000-0000C4920000}"/>
    <cellStyle name="Note 7 4 2 5 4" xfId="49517" xr:uid="{00000000-0005-0000-0000-0000C5920000}"/>
    <cellStyle name="Note 7 4 2 6" xfId="31803" xr:uid="{00000000-0005-0000-0000-0000C6920000}"/>
    <cellStyle name="Note 7 4 2 7" xfId="17249" xr:uid="{00000000-0005-0000-0000-0000C7920000}"/>
    <cellStyle name="Note 7 4 3" xfId="3895" xr:uid="{00000000-0005-0000-0000-0000C8920000}"/>
    <cellStyle name="Note 7 4 3 2" xfId="6517" xr:uid="{00000000-0005-0000-0000-0000C9920000}"/>
    <cellStyle name="Note 7 4 3 2 2" xfId="13495" xr:uid="{00000000-0005-0000-0000-0000CA920000}"/>
    <cellStyle name="Note 7 4 3 2 2 2" xfId="31836" xr:uid="{00000000-0005-0000-0000-0000CB920000}"/>
    <cellStyle name="Note 7 4 3 2 2 3" xfId="31835" xr:uid="{00000000-0005-0000-0000-0000CC920000}"/>
    <cellStyle name="Note 7 4 3 2 2 4" xfId="53000" xr:uid="{00000000-0005-0000-0000-0000CD920000}"/>
    <cellStyle name="Note 7 4 3 2 3" xfId="31837" xr:uid="{00000000-0005-0000-0000-0000CE920000}"/>
    <cellStyle name="Note 7 4 3 2 4" xfId="31834" xr:uid="{00000000-0005-0000-0000-0000CF920000}"/>
    <cellStyle name="Note 7 4 3 2 5" xfId="46032" xr:uid="{00000000-0005-0000-0000-0000D0920000}"/>
    <cellStyle name="Note 7 4 3 2 6" xfId="58596" xr:uid="{00000000-0005-0000-0000-0000D1920000}"/>
    <cellStyle name="Note 7 4 3 3" xfId="8262" xr:uid="{00000000-0005-0000-0000-0000D2920000}"/>
    <cellStyle name="Note 7 4 3 3 2" xfId="15237" xr:uid="{00000000-0005-0000-0000-0000D3920000}"/>
    <cellStyle name="Note 7 4 3 3 2 2" xfId="31840" xr:uid="{00000000-0005-0000-0000-0000D4920000}"/>
    <cellStyle name="Note 7 4 3 3 2 3" xfId="31839" xr:uid="{00000000-0005-0000-0000-0000D5920000}"/>
    <cellStyle name="Note 7 4 3 3 2 4" xfId="54742" xr:uid="{00000000-0005-0000-0000-0000D6920000}"/>
    <cellStyle name="Note 7 4 3 3 3" xfId="31841" xr:uid="{00000000-0005-0000-0000-0000D7920000}"/>
    <cellStyle name="Note 7 4 3 3 4" xfId="31838" xr:uid="{00000000-0005-0000-0000-0000D8920000}"/>
    <cellStyle name="Note 7 4 3 3 5" xfId="47774" xr:uid="{00000000-0005-0000-0000-0000D9920000}"/>
    <cellStyle name="Note 7 4 3 3 6" xfId="60338" xr:uid="{00000000-0005-0000-0000-0000DA920000}"/>
    <cellStyle name="Note 7 4 3 4" xfId="10882" xr:uid="{00000000-0005-0000-0000-0000DB920000}"/>
    <cellStyle name="Note 7 4 3 4 2" xfId="31843" xr:uid="{00000000-0005-0000-0000-0000DC920000}"/>
    <cellStyle name="Note 7 4 3 4 3" xfId="31842" xr:uid="{00000000-0005-0000-0000-0000DD920000}"/>
    <cellStyle name="Note 7 4 3 4 4" xfId="50387" xr:uid="{00000000-0005-0000-0000-0000DE920000}"/>
    <cellStyle name="Note 7 4 3 5" xfId="31833" xr:uid="{00000000-0005-0000-0000-0000DF920000}"/>
    <cellStyle name="Note 7 4 3 6" xfId="18963" xr:uid="{00000000-0005-0000-0000-0000E0920000}"/>
    <cellStyle name="Note 7 4 4" xfId="4772" xr:uid="{00000000-0005-0000-0000-0000E1920000}"/>
    <cellStyle name="Note 7 4 4 2" xfId="7388" xr:uid="{00000000-0005-0000-0000-0000E2920000}"/>
    <cellStyle name="Note 7 4 4 2 2" xfId="14366" xr:uid="{00000000-0005-0000-0000-0000E3920000}"/>
    <cellStyle name="Note 7 4 4 2 2 2" xfId="31847" xr:uid="{00000000-0005-0000-0000-0000E4920000}"/>
    <cellStyle name="Note 7 4 4 2 2 3" xfId="31846" xr:uid="{00000000-0005-0000-0000-0000E5920000}"/>
    <cellStyle name="Note 7 4 4 2 2 4" xfId="53871" xr:uid="{00000000-0005-0000-0000-0000E6920000}"/>
    <cellStyle name="Note 7 4 4 2 3" xfId="31848" xr:uid="{00000000-0005-0000-0000-0000E7920000}"/>
    <cellStyle name="Note 7 4 4 2 4" xfId="31845" xr:uid="{00000000-0005-0000-0000-0000E8920000}"/>
    <cellStyle name="Note 7 4 4 2 5" xfId="46903" xr:uid="{00000000-0005-0000-0000-0000E9920000}"/>
    <cellStyle name="Note 7 4 4 2 6" xfId="59467" xr:uid="{00000000-0005-0000-0000-0000EA920000}"/>
    <cellStyle name="Note 7 4 4 3" xfId="9139" xr:uid="{00000000-0005-0000-0000-0000EB920000}"/>
    <cellStyle name="Note 7 4 4 3 2" xfId="16108" xr:uid="{00000000-0005-0000-0000-0000EC920000}"/>
    <cellStyle name="Note 7 4 4 3 2 2" xfId="31851" xr:uid="{00000000-0005-0000-0000-0000ED920000}"/>
    <cellStyle name="Note 7 4 4 3 2 3" xfId="31850" xr:uid="{00000000-0005-0000-0000-0000EE920000}"/>
    <cellStyle name="Note 7 4 4 3 2 4" xfId="55613" xr:uid="{00000000-0005-0000-0000-0000EF920000}"/>
    <cellStyle name="Note 7 4 4 3 3" xfId="31852" xr:uid="{00000000-0005-0000-0000-0000F0920000}"/>
    <cellStyle name="Note 7 4 4 3 4" xfId="31849" xr:uid="{00000000-0005-0000-0000-0000F1920000}"/>
    <cellStyle name="Note 7 4 4 3 5" xfId="48645" xr:uid="{00000000-0005-0000-0000-0000F2920000}"/>
    <cellStyle name="Note 7 4 4 3 6" xfId="61209" xr:uid="{00000000-0005-0000-0000-0000F3920000}"/>
    <cellStyle name="Note 7 4 4 4" xfId="11753" xr:uid="{00000000-0005-0000-0000-0000F4920000}"/>
    <cellStyle name="Note 7 4 4 4 2" xfId="31854" xr:uid="{00000000-0005-0000-0000-0000F5920000}"/>
    <cellStyle name="Note 7 4 4 4 3" xfId="31853" xr:uid="{00000000-0005-0000-0000-0000F6920000}"/>
    <cellStyle name="Note 7 4 4 4 4" xfId="51258" xr:uid="{00000000-0005-0000-0000-0000F7920000}"/>
    <cellStyle name="Note 7 4 4 5" xfId="31855" xr:uid="{00000000-0005-0000-0000-0000F8920000}"/>
    <cellStyle name="Note 7 4 4 6" xfId="31844" xr:uid="{00000000-0005-0000-0000-0000F9920000}"/>
    <cellStyle name="Note 7 4 4 7" xfId="44290" xr:uid="{00000000-0005-0000-0000-0000FA920000}"/>
    <cellStyle name="Note 7 4 4 8" xfId="56854" xr:uid="{00000000-0005-0000-0000-0000FB920000}"/>
    <cellStyle name="Note 7 4 5" xfId="5645" xr:uid="{00000000-0005-0000-0000-0000FC920000}"/>
    <cellStyle name="Note 7 4 5 2" xfId="12624" xr:uid="{00000000-0005-0000-0000-0000FD920000}"/>
    <cellStyle name="Note 7 4 5 2 2" xfId="31858" xr:uid="{00000000-0005-0000-0000-0000FE920000}"/>
    <cellStyle name="Note 7 4 5 2 3" xfId="31857" xr:uid="{00000000-0005-0000-0000-0000FF920000}"/>
    <cellStyle name="Note 7 4 5 2 4" xfId="52129" xr:uid="{00000000-0005-0000-0000-000000930000}"/>
    <cellStyle name="Note 7 4 5 3" xfId="31859" xr:uid="{00000000-0005-0000-0000-000001930000}"/>
    <cellStyle name="Note 7 4 5 4" xfId="31856" xr:uid="{00000000-0005-0000-0000-000002930000}"/>
    <cellStyle name="Note 7 4 5 5" xfId="45161" xr:uid="{00000000-0005-0000-0000-000003930000}"/>
    <cellStyle name="Note 7 4 5 6" xfId="57725" xr:uid="{00000000-0005-0000-0000-000004930000}"/>
    <cellStyle name="Note 7 4 6" xfId="10010" xr:uid="{00000000-0005-0000-0000-000005930000}"/>
    <cellStyle name="Note 7 4 6 2" xfId="31861" xr:uid="{00000000-0005-0000-0000-000006930000}"/>
    <cellStyle name="Note 7 4 6 3" xfId="31860" xr:uid="{00000000-0005-0000-0000-000007930000}"/>
    <cellStyle name="Note 7 4 6 4" xfId="49516" xr:uid="{00000000-0005-0000-0000-000008930000}"/>
    <cellStyle name="Note 7 4 7" xfId="31802" xr:uid="{00000000-0005-0000-0000-000009930000}"/>
    <cellStyle name="Note 7 4 8" xfId="17248" xr:uid="{00000000-0005-0000-0000-00000A930000}"/>
    <cellStyle name="Note 7 5" xfId="2809" xr:uid="{00000000-0005-0000-0000-00000B930000}"/>
    <cellStyle name="Note 7 5 2" xfId="2810" xr:uid="{00000000-0005-0000-0000-00000C930000}"/>
    <cellStyle name="Note 7 5 2 2" xfId="3898" xr:uid="{00000000-0005-0000-0000-00000D930000}"/>
    <cellStyle name="Note 7 5 2 2 2" xfId="6520" xr:uid="{00000000-0005-0000-0000-00000E930000}"/>
    <cellStyle name="Note 7 5 2 2 2 2" xfId="13498" xr:uid="{00000000-0005-0000-0000-00000F930000}"/>
    <cellStyle name="Note 7 5 2 2 2 2 2" xfId="31867" xr:uid="{00000000-0005-0000-0000-000010930000}"/>
    <cellStyle name="Note 7 5 2 2 2 2 3" xfId="31866" xr:uid="{00000000-0005-0000-0000-000011930000}"/>
    <cellStyle name="Note 7 5 2 2 2 2 4" xfId="53003" xr:uid="{00000000-0005-0000-0000-000012930000}"/>
    <cellStyle name="Note 7 5 2 2 2 3" xfId="31868" xr:uid="{00000000-0005-0000-0000-000013930000}"/>
    <cellStyle name="Note 7 5 2 2 2 4" xfId="31865" xr:uid="{00000000-0005-0000-0000-000014930000}"/>
    <cellStyle name="Note 7 5 2 2 2 5" xfId="46035" xr:uid="{00000000-0005-0000-0000-000015930000}"/>
    <cellStyle name="Note 7 5 2 2 2 6" xfId="58599" xr:uid="{00000000-0005-0000-0000-000016930000}"/>
    <cellStyle name="Note 7 5 2 2 3" xfId="8265" xr:uid="{00000000-0005-0000-0000-000017930000}"/>
    <cellStyle name="Note 7 5 2 2 3 2" xfId="15240" xr:uid="{00000000-0005-0000-0000-000018930000}"/>
    <cellStyle name="Note 7 5 2 2 3 2 2" xfId="31871" xr:uid="{00000000-0005-0000-0000-000019930000}"/>
    <cellStyle name="Note 7 5 2 2 3 2 3" xfId="31870" xr:uid="{00000000-0005-0000-0000-00001A930000}"/>
    <cellStyle name="Note 7 5 2 2 3 2 4" xfId="54745" xr:uid="{00000000-0005-0000-0000-00001B930000}"/>
    <cellStyle name="Note 7 5 2 2 3 3" xfId="31872" xr:uid="{00000000-0005-0000-0000-00001C930000}"/>
    <cellStyle name="Note 7 5 2 2 3 4" xfId="31869" xr:uid="{00000000-0005-0000-0000-00001D930000}"/>
    <cellStyle name="Note 7 5 2 2 3 5" xfId="47777" xr:uid="{00000000-0005-0000-0000-00001E930000}"/>
    <cellStyle name="Note 7 5 2 2 3 6" xfId="60341" xr:uid="{00000000-0005-0000-0000-00001F930000}"/>
    <cellStyle name="Note 7 5 2 2 4" xfId="10885" xr:uid="{00000000-0005-0000-0000-000020930000}"/>
    <cellStyle name="Note 7 5 2 2 4 2" xfId="31874" xr:uid="{00000000-0005-0000-0000-000021930000}"/>
    <cellStyle name="Note 7 5 2 2 4 3" xfId="31873" xr:uid="{00000000-0005-0000-0000-000022930000}"/>
    <cellStyle name="Note 7 5 2 2 4 4" xfId="50390" xr:uid="{00000000-0005-0000-0000-000023930000}"/>
    <cellStyle name="Note 7 5 2 2 5" xfId="31864" xr:uid="{00000000-0005-0000-0000-000024930000}"/>
    <cellStyle name="Note 7 5 2 2 6" xfId="18968" xr:uid="{00000000-0005-0000-0000-000025930000}"/>
    <cellStyle name="Note 7 5 2 3" xfId="4775" xr:uid="{00000000-0005-0000-0000-000026930000}"/>
    <cellStyle name="Note 7 5 2 3 2" xfId="7391" xr:uid="{00000000-0005-0000-0000-000027930000}"/>
    <cellStyle name="Note 7 5 2 3 2 2" xfId="14369" xr:uid="{00000000-0005-0000-0000-000028930000}"/>
    <cellStyle name="Note 7 5 2 3 2 2 2" xfId="31878" xr:uid="{00000000-0005-0000-0000-000029930000}"/>
    <cellStyle name="Note 7 5 2 3 2 2 3" xfId="31877" xr:uid="{00000000-0005-0000-0000-00002A930000}"/>
    <cellStyle name="Note 7 5 2 3 2 2 4" xfId="53874" xr:uid="{00000000-0005-0000-0000-00002B930000}"/>
    <cellStyle name="Note 7 5 2 3 2 3" xfId="31879" xr:uid="{00000000-0005-0000-0000-00002C930000}"/>
    <cellStyle name="Note 7 5 2 3 2 4" xfId="31876" xr:uid="{00000000-0005-0000-0000-00002D930000}"/>
    <cellStyle name="Note 7 5 2 3 2 5" xfId="46906" xr:uid="{00000000-0005-0000-0000-00002E930000}"/>
    <cellStyle name="Note 7 5 2 3 2 6" xfId="59470" xr:uid="{00000000-0005-0000-0000-00002F930000}"/>
    <cellStyle name="Note 7 5 2 3 3" xfId="9142" xr:uid="{00000000-0005-0000-0000-000030930000}"/>
    <cellStyle name="Note 7 5 2 3 3 2" xfId="16111" xr:uid="{00000000-0005-0000-0000-000031930000}"/>
    <cellStyle name="Note 7 5 2 3 3 2 2" xfId="31882" xr:uid="{00000000-0005-0000-0000-000032930000}"/>
    <cellStyle name="Note 7 5 2 3 3 2 3" xfId="31881" xr:uid="{00000000-0005-0000-0000-000033930000}"/>
    <cellStyle name="Note 7 5 2 3 3 2 4" xfId="55616" xr:uid="{00000000-0005-0000-0000-000034930000}"/>
    <cellStyle name="Note 7 5 2 3 3 3" xfId="31883" xr:uid="{00000000-0005-0000-0000-000035930000}"/>
    <cellStyle name="Note 7 5 2 3 3 4" xfId="31880" xr:uid="{00000000-0005-0000-0000-000036930000}"/>
    <cellStyle name="Note 7 5 2 3 3 5" xfId="48648" xr:uid="{00000000-0005-0000-0000-000037930000}"/>
    <cellStyle name="Note 7 5 2 3 3 6" xfId="61212" xr:uid="{00000000-0005-0000-0000-000038930000}"/>
    <cellStyle name="Note 7 5 2 3 4" xfId="11756" xr:uid="{00000000-0005-0000-0000-000039930000}"/>
    <cellStyle name="Note 7 5 2 3 4 2" xfId="31885" xr:uid="{00000000-0005-0000-0000-00003A930000}"/>
    <cellStyle name="Note 7 5 2 3 4 3" xfId="31884" xr:uid="{00000000-0005-0000-0000-00003B930000}"/>
    <cellStyle name="Note 7 5 2 3 4 4" xfId="51261" xr:uid="{00000000-0005-0000-0000-00003C930000}"/>
    <cellStyle name="Note 7 5 2 3 5" xfId="31886" xr:uid="{00000000-0005-0000-0000-00003D930000}"/>
    <cellStyle name="Note 7 5 2 3 6" xfId="31875" xr:uid="{00000000-0005-0000-0000-00003E930000}"/>
    <cellStyle name="Note 7 5 2 3 7" xfId="44293" xr:uid="{00000000-0005-0000-0000-00003F930000}"/>
    <cellStyle name="Note 7 5 2 3 8" xfId="56857" xr:uid="{00000000-0005-0000-0000-000040930000}"/>
    <cellStyle name="Note 7 5 2 4" xfId="5648" xr:uid="{00000000-0005-0000-0000-000041930000}"/>
    <cellStyle name="Note 7 5 2 4 2" xfId="12627" xr:uid="{00000000-0005-0000-0000-000042930000}"/>
    <cellStyle name="Note 7 5 2 4 2 2" xfId="31889" xr:uid="{00000000-0005-0000-0000-000043930000}"/>
    <cellStyle name="Note 7 5 2 4 2 3" xfId="31888" xr:uid="{00000000-0005-0000-0000-000044930000}"/>
    <cellStyle name="Note 7 5 2 4 2 4" xfId="52132" xr:uid="{00000000-0005-0000-0000-000045930000}"/>
    <cellStyle name="Note 7 5 2 4 3" xfId="31890" xr:uid="{00000000-0005-0000-0000-000046930000}"/>
    <cellStyle name="Note 7 5 2 4 4" xfId="31887" xr:uid="{00000000-0005-0000-0000-000047930000}"/>
    <cellStyle name="Note 7 5 2 4 5" xfId="45164" xr:uid="{00000000-0005-0000-0000-000048930000}"/>
    <cellStyle name="Note 7 5 2 4 6" xfId="57728" xr:uid="{00000000-0005-0000-0000-000049930000}"/>
    <cellStyle name="Note 7 5 2 5" xfId="10013" xr:uid="{00000000-0005-0000-0000-00004A930000}"/>
    <cellStyle name="Note 7 5 2 5 2" xfId="31892" xr:uid="{00000000-0005-0000-0000-00004B930000}"/>
    <cellStyle name="Note 7 5 2 5 3" xfId="31891" xr:uid="{00000000-0005-0000-0000-00004C930000}"/>
    <cellStyle name="Note 7 5 2 5 4" xfId="49519" xr:uid="{00000000-0005-0000-0000-00004D930000}"/>
    <cellStyle name="Note 7 5 2 6" xfId="31863" xr:uid="{00000000-0005-0000-0000-00004E930000}"/>
    <cellStyle name="Note 7 5 2 7" xfId="17253" xr:uid="{00000000-0005-0000-0000-00004F930000}"/>
    <cellStyle name="Note 7 5 3" xfId="3897" xr:uid="{00000000-0005-0000-0000-000050930000}"/>
    <cellStyle name="Note 7 5 3 2" xfId="6519" xr:uid="{00000000-0005-0000-0000-000051930000}"/>
    <cellStyle name="Note 7 5 3 2 2" xfId="13497" xr:uid="{00000000-0005-0000-0000-000052930000}"/>
    <cellStyle name="Note 7 5 3 2 2 2" xfId="31896" xr:uid="{00000000-0005-0000-0000-000053930000}"/>
    <cellStyle name="Note 7 5 3 2 2 3" xfId="31895" xr:uid="{00000000-0005-0000-0000-000054930000}"/>
    <cellStyle name="Note 7 5 3 2 2 4" xfId="53002" xr:uid="{00000000-0005-0000-0000-000055930000}"/>
    <cellStyle name="Note 7 5 3 2 3" xfId="31897" xr:uid="{00000000-0005-0000-0000-000056930000}"/>
    <cellStyle name="Note 7 5 3 2 4" xfId="31894" xr:uid="{00000000-0005-0000-0000-000057930000}"/>
    <cellStyle name="Note 7 5 3 2 5" xfId="46034" xr:uid="{00000000-0005-0000-0000-000058930000}"/>
    <cellStyle name="Note 7 5 3 2 6" xfId="58598" xr:uid="{00000000-0005-0000-0000-000059930000}"/>
    <cellStyle name="Note 7 5 3 3" xfId="8264" xr:uid="{00000000-0005-0000-0000-00005A930000}"/>
    <cellStyle name="Note 7 5 3 3 2" xfId="15239" xr:uid="{00000000-0005-0000-0000-00005B930000}"/>
    <cellStyle name="Note 7 5 3 3 2 2" xfId="31900" xr:uid="{00000000-0005-0000-0000-00005C930000}"/>
    <cellStyle name="Note 7 5 3 3 2 3" xfId="31899" xr:uid="{00000000-0005-0000-0000-00005D930000}"/>
    <cellStyle name="Note 7 5 3 3 2 4" xfId="54744" xr:uid="{00000000-0005-0000-0000-00005E930000}"/>
    <cellStyle name="Note 7 5 3 3 3" xfId="31901" xr:uid="{00000000-0005-0000-0000-00005F930000}"/>
    <cellStyle name="Note 7 5 3 3 4" xfId="31898" xr:uid="{00000000-0005-0000-0000-000060930000}"/>
    <cellStyle name="Note 7 5 3 3 5" xfId="47776" xr:uid="{00000000-0005-0000-0000-000061930000}"/>
    <cellStyle name="Note 7 5 3 3 6" xfId="60340" xr:uid="{00000000-0005-0000-0000-000062930000}"/>
    <cellStyle name="Note 7 5 3 4" xfId="10884" xr:uid="{00000000-0005-0000-0000-000063930000}"/>
    <cellStyle name="Note 7 5 3 4 2" xfId="31903" xr:uid="{00000000-0005-0000-0000-000064930000}"/>
    <cellStyle name="Note 7 5 3 4 3" xfId="31902" xr:uid="{00000000-0005-0000-0000-000065930000}"/>
    <cellStyle name="Note 7 5 3 4 4" xfId="50389" xr:uid="{00000000-0005-0000-0000-000066930000}"/>
    <cellStyle name="Note 7 5 3 5" xfId="31893" xr:uid="{00000000-0005-0000-0000-000067930000}"/>
    <cellStyle name="Note 7 5 3 6" xfId="18965" xr:uid="{00000000-0005-0000-0000-000068930000}"/>
    <cellStyle name="Note 7 5 4" xfId="4774" xr:uid="{00000000-0005-0000-0000-000069930000}"/>
    <cellStyle name="Note 7 5 4 2" xfId="7390" xr:uid="{00000000-0005-0000-0000-00006A930000}"/>
    <cellStyle name="Note 7 5 4 2 2" xfId="14368" xr:uid="{00000000-0005-0000-0000-00006B930000}"/>
    <cellStyle name="Note 7 5 4 2 2 2" xfId="31907" xr:uid="{00000000-0005-0000-0000-00006C930000}"/>
    <cellStyle name="Note 7 5 4 2 2 3" xfId="31906" xr:uid="{00000000-0005-0000-0000-00006D930000}"/>
    <cellStyle name="Note 7 5 4 2 2 4" xfId="53873" xr:uid="{00000000-0005-0000-0000-00006E930000}"/>
    <cellStyle name="Note 7 5 4 2 3" xfId="31908" xr:uid="{00000000-0005-0000-0000-00006F930000}"/>
    <cellStyle name="Note 7 5 4 2 4" xfId="31905" xr:uid="{00000000-0005-0000-0000-000070930000}"/>
    <cellStyle name="Note 7 5 4 2 5" xfId="46905" xr:uid="{00000000-0005-0000-0000-000071930000}"/>
    <cellStyle name="Note 7 5 4 2 6" xfId="59469" xr:uid="{00000000-0005-0000-0000-000072930000}"/>
    <cellStyle name="Note 7 5 4 3" xfId="9141" xr:uid="{00000000-0005-0000-0000-000073930000}"/>
    <cellStyle name="Note 7 5 4 3 2" xfId="16110" xr:uid="{00000000-0005-0000-0000-000074930000}"/>
    <cellStyle name="Note 7 5 4 3 2 2" xfId="31911" xr:uid="{00000000-0005-0000-0000-000075930000}"/>
    <cellStyle name="Note 7 5 4 3 2 3" xfId="31910" xr:uid="{00000000-0005-0000-0000-000076930000}"/>
    <cellStyle name="Note 7 5 4 3 2 4" xfId="55615" xr:uid="{00000000-0005-0000-0000-000077930000}"/>
    <cellStyle name="Note 7 5 4 3 3" xfId="31912" xr:uid="{00000000-0005-0000-0000-000078930000}"/>
    <cellStyle name="Note 7 5 4 3 4" xfId="31909" xr:uid="{00000000-0005-0000-0000-000079930000}"/>
    <cellStyle name="Note 7 5 4 3 5" xfId="48647" xr:uid="{00000000-0005-0000-0000-00007A930000}"/>
    <cellStyle name="Note 7 5 4 3 6" xfId="61211" xr:uid="{00000000-0005-0000-0000-00007B930000}"/>
    <cellStyle name="Note 7 5 4 4" xfId="11755" xr:uid="{00000000-0005-0000-0000-00007C930000}"/>
    <cellStyle name="Note 7 5 4 4 2" xfId="31914" xr:uid="{00000000-0005-0000-0000-00007D930000}"/>
    <cellStyle name="Note 7 5 4 4 3" xfId="31913" xr:uid="{00000000-0005-0000-0000-00007E930000}"/>
    <cellStyle name="Note 7 5 4 4 4" xfId="51260" xr:uid="{00000000-0005-0000-0000-00007F930000}"/>
    <cellStyle name="Note 7 5 4 5" xfId="31915" xr:uid="{00000000-0005-0000-0000-000080930000}"/>
    <cellStyle name="Note 7 5 4 6" xfId="31904" xr:uid="{00000000-0005-0000-0000-000081930000}"/>
    <cellStyle name="Note 7 5 4 7" xfId="44292" xr:uid="{00000000-0005-0000-0000-000082930000}"/>
    <cellStyle name="Note 7 5 4 8" xfId="56856" xr:uid="{00000000-0005-0000-0000-000083930000}"/>
    <cellStyle name="Note 7 5 5" xfId="5647" xr:uid="{00000000-0005-0000-0000-000084930000}"/>
    <cellStyle name="Note 7 5 5 2" xfId="12626" xr:uid="{00000000-0005-0000-0000-000085930000}"/>
    <cellStyle name="Note 7 5 5 2 2" xfId="31918" xr:uid="{00000000-0005-0000-0000-000086930000}"/>
    <cellStyle name="Note 7 5 5 2 3" xfId="31917" xr:uid="{00000000-0005-0000-0000-000087930000}"/>
    <cellStyle name="Note 7 5 5 2 4" xfId="52131" xr:uid="{00000000-0005-0000-0000-000088930000}"/>
    <cellStyle name="Note 7 5 5 3" xfId="31919" xr:uid="{00000000-0005-0000-0000-000089930000}"/>
    <cellStyle name="Note 7 5 5 4" xfId="31916" xr:uid="{00000000-0005-0000-0000-00008A930000}"/>
    <cellStyle name="Note 7 5 5 5" xfId="45163" xr:uid="{00000000-0005-0000-0000-00008B930000}"/>
    <cellStyle name="Note 7 5 5 6" xfId="57727" xr:uid="{00000000-0005-0000-0000-00008C930000}"/>
    <cellStyle name="Note 7 5 6" xfId="10012" xr:uid="{00000000-0005-0000-0000-00008D930000}"/>
    <cellStyle name="Note 7 5 6 2" xfId="31921" xr:uid="{00000000-0005-0000-0000-00008E930000}"/>
    <cellStyle name="Note 7 5 6 3" xfId="31920" xr:uid="{00000000-0005-0000-0000-00008F930000}"/>
    <cellStyle name="Note 7 5 6 4" xfId="49518" xr:uid="{00000000-0005-0000-0000-000090930000}"/>
    <cellStyle name="Note 7 5 7" xfId="31862" xr:uid="{00000000-0005-0000-0000-000091930000}"/>
    <cellStyle name="Note 7 5 8" xfId="17250" xr:uid="{00000000-0005-0000-0000-000092930000}"/>
    <cellStyle name="Note 7 6" xfId="2811" xr:uid="{00000000-0005-0000-0000-000093930000}"/>
    <cellStyle name="Note 7 6 2" xfId="2812" xr:uid="{00000000-0005-0000-0000-000094930000}"/>
    <cellStyle name="Note 7 6 2 2" xfId="3900" xr:uid="{00000000-0005-0000-0000-000095930000}"/>
    <cellStyle name="Note 7 6 2 2 2" xfId="6522" xr:uid="{00000000-0005-0000-0000-000096930000}"/>
    <cellStyle name="Note 7 6 2 2 2 2" xfId="13500" xr:uid="{00000000-0005-0000-0000-000097930000}"/>
    <cellStyle name="Note 7 6 2 2 2 2 2" xfId="31927" xr:uid="{00000000-0005-0000-0000-000098930000}"/>
    <cellStyle name="Note 7 6 2 2 2 2 3" xfId="31926" xr:uid="{00000000-0005-0000-0000-000099930000}"/>
    <cellStyle name="Note 7 6 2 2 2 2 4" xfId="53005" xr:uid="{00000000-0005-0000-0000-00009A930000}"/>
    <cellStyle name="Note 7 6 2 2 2 3" xfId="31928" xr:uid="{00000000-0005-0000-0000-00009B930000}"/>
    <cellStyle name="Note 7 6 2 2 2 4" xfId="31925" xr:uid="{00000000-0005-0000-0000-00009C930000}"/>
    <cellStyle name="Note 7 6 2 2 2 5" xfId="46037" xr:uid="{00000000-0005-0000-0000-00009D930000}"/>
    <cellStyle name="Note 7 6 2 2 2 6" xfId="58601" xr:uid="{00000000-0005-0000-0000-00009E930000}"/>
    <cellStyle name="Note 7 6 2 2 3" xfId="8267" xr:uid="{00000000-0005-0000-0000-00009F930000}"/>
    <cellStyle name="Note 7 6 2 2 3 2" xfId="15242" xr:uid="{00000000-0005-0000-0000-0000A0930000}"/>
    <cellStyle name="Note 7 6 2 2 3 2 2" xfId="31931" xr:uid="{00000000-0005-0000-0000-0000A1930000}"/>
    <cellStyle name="Note 7 6 2 2 3 2 3" xfId="31930" xr:uid="{00000000-0005-0000-0000-0000A2930000}"/>
    <cellStyle name="Note 7 6 2 2 3 2 4" xfId="54747" xr:uid="{00000000-0005-0000-0000-0000A3930000}"/>
    <cellStyle name="Note 7 6 2 2 3 3" xfId="31932" xr:uid="{00000000-0005-0000-0000-0000A4930000}"/>
    <cellStyle name="Note 7 6 2 2 3 4" xfId="31929" xr:uid="{00000000-0005-0000-0000-0000A5930000}"/>
    <cellStyle name="Note 7 6 2 2 3 5" xfId="47779" xr:uid="{00000000-0005-0000-0000-0000A6930000}"/>
    <cellStyle name="Note 7 6 2 2 3 6" xfId="60343" xr:uid="{00000000-0005-0000-0000-0000A7930000}"/>
    <cellStyle name="Note 7 6 2 2 4" xfId="10887" xr:uid="{00000000-0005-0000-0000-0000A8930000}"/>
    <cellStyle name="Note 7 6 2 2 4 2" xfId="31934" xr:uid="{00000000-0005-0000-0000-0000A9930000}"/>
    <cellStyle name="Note 7 6 2 2 4 3" xfId="31933" xr:uid="{00000000-0005-0000-0000-0000AA930000}"/>
    <cellStyle name="Note 7 6 2 2 4 4" xfId="50392" xr:uid="{00000000-0005-0000-0000-0000AB930000}"/>
    <cellStyle name="Note 7 6 2 2 5" xfId="31924" xr:uid="{00000000-0005-0000-0000-0000AC930000}"/>
    <cellStyle name="Note 7 6 2 2 6" xfId="18969" xr:uid="{00000000-0005-0000-0000-0000AD930000}"/>
    <cellStyle name="Note 7 6 2 3" xfId="4777" xr:uid="{00000000-0005-0000-0000-0000AE930000}"/>
    <cellStyle name="Note 7 6 2 3 2" xfId="7393" xr:uid="{00000000-0005-0000-0000-0000AF930000}"/>
    <cellStyle name="Note 7 6 2 3 2 2" xfId="14371" xr:uid="{00000000-0005-0000-0000-0000B0930000}"/>
    <cellStyle name="Note 7 6 2 3 2 2 2" xfId="31938" xr:uid="{00000000-0005-0000-0000-0000B1930000}"/>
    <cellStyle name="Note 7 6 2 3 2 2 3" xfId="31937" xr:uid="{00000000-0005-0000-0000-0000B2930000}"/>
    <cellStyle name="Note 7 6 2 3 2 2 4" xfId="53876" xr:uid="{00000000-0005-0000-0000-0000B3930000}"/>
    <cellStyle name="Note 7 6 2 3 2 3" xfId="31939" xr:uid="{00000000-0005-0000-0000-0000B4930000}"/>
    <cellStyle name="Note 7 6 2 3 2 4" xfId="31936" xr:uid="{00000000-0005-0000-0000-0000B5930000}"/>
    <cellStyle name="Note 7 6 2 3 2 5" xfId="46908" xr:uid="{00000000-0005-0000-0000-0000B6930000}"/>
    <cellStyle name="Note 7 6 2 3 2 6" xfId="59472" xr:uid="{00000000-0005-0000-0000-0000B7930000}"/>
    <cellStyle name="Note 7 6 2 3 3" xfId="9144" xr:uid="{00000000-0005-0000-0000-0000B8930000}"/>
    <cellStyle name="Note 7 6 2 3 3 2" xfId="16113" xr:uid="{00000000-0005-0000-0000-0000B9930000}"/>
    <cellStyle name="Note 7 6 2 3 3 2 2" xfId="31942" xr:uid="{00000000-0005-0000-0000-0000BA930000}"/>
    <cellStyle name="Note 7 6 2 3 3 2 3" xfId="31941" xr:uid="{00000000-0005-0000-0000-0000BB930000}"/>
    <cellStyle name="Note 7 6 2 3 3 2 4" xfId="55618" xr:uid="{00000000-0005-0000-0000-0000BC930000}"/>
    <cellStyle name="Note 7 6 2 3 3 3" xfId="31943" xr:uid="{00000000-0005-0000-0000-0000BD930000}"/>
    <cellStyle name="Note 7 6 2 3 3 4" xfId="31940" xr:uid="{00000000-0005-0000-0000-0000BE930000}"/>
    <cellStyle name="Note 7 6 2 3 3 5" xfId="48650" xr:uid="{00000000-0005-0000-0000-0000BF930000}"/>
    <cellStyle name="Note 7 6 2 3 3 6" xfId="61214" xr:uid="{00000000-0005-0000-0000-0000C0930000}"/>
    <cellStyle name="Note 7 6 2 3 4" xfId="11758" xr:uid="{00000000-0005-0000-0000-0000C1930000}"/>
    <cellStyle name="Note 7 6 2 3 4 2" xfId="31945" xr:uid="{00000000-0005-0000-0000-0000C2930000}"/>
    <cellStyle name="Note 7 6 2 3 4 3" xfId="31944" xr:uid="{00000000-0005-0000-0000-0000C3930000}"/>
    <cellStyle name="Note 7 6 2 3 4 4" xfId="51263" xr:uid="{00000000-0005-0000-0000-0000C4930000}"/>
    <cellStyle name="Note 7 6 2 3 5" xfId="31946" xr:uid="{00000000-0005-0000-0000-0000C5930000}"/>
    <cellStyle name="Note 7 6 2 3 6" xfId="31935" xr:uid="{00000000-0005-0000-0000-0000C6930000}"/>
    <cellStyle name="Note 7 6 2 3 7" xfId="44295" xr:uid="{00000000-0005-0000-0000-0000C7930000}"/>
    <cellStyle name="Note 7 6 2 3 8" xfId="56859" xr:uid="{00000000-0005-0000-0000-0000C8930000}"/>
    <cellStyle name="Note 7 6 2 4" xfId="5650" xr:uid="{00000000-0005-0000-0000-0000C9930000}"/>
    <cellStyle name="Note 7 6 2 4 2" xfId="12629" xr:uid="{00000000-0005-0000-0000-0000CA930000}"/>
    <cellStyle name="Note 7 6 2 4 2 2" xfId="31949" xr:uid="{00000000-0005-0000-0000-0000CB930000}"/>
    <cellStyle name="Note 7 6 2 4 2 3" xfId="31948" xr:uid="{00000000-0005-0000-0000-0000CC930000}"/>
    <cellStyle name="Note 7 6 2 4 2 4" xfId="52134" xr:uid="{00000000-0005-0000-0000-0000CD930000}"/>
    <cellStyle name="Note 7 6 2 4 3" xfId="31950" xr:uid="{00000000-0005-0000-0000-0000CE930000}"/>
    <cellStyle name="Note 7 6 2 4 4" xfId="31947" xr:uid="{00000000-0005-0000-0000-0000CF930000}"/>
    <cellStyle name="Note 7 6 2 4 5" xfId="45166" xr:uid="{00000000-0005-0000-0000-0000D0930000}"/>
    <cellStyle name="Note 7 6 2 4 6" xfId="57730" xr:uid="{00000000-0005-0000-0000-0000D1930000}"/>
    <cellStyle name="Note 7 6 2 5" xfId="10015" xr:uid="{00000000-0005-0000-0000-0000D2930000}"/>
    <cellStyle name="Note 7 6 2 5 2" xfId="31952" xr:uid="{00000000-0005-0000-0000-0000D3930000}"/>
    <cellStyle name="Note 7 6 2 5 3" xfId="31951" xr:uid="{00000000-0005-0000-0000-0000D4930000}"/>
    <cellStyle name="Note 7 6 2 5 4" xfId="49521" xr:uid="{00000000-0005-0000-0000-0000D5930000}"/>
    <cellStyle name="Note 7 6 2 6" xfId="31923" xr:uid="{00000000-0005-0000-0000-0000D6930000}"/>
    <cellStyle name="Note 7 6 2 7" xfId="17257" xr:uid="{00000000-0005-0000-0000-0000D7930000}"/>
    <cellStyle name="Note 7 6 3" xfId="3899" xr:uid="{00000000-0005-0000-0000-0000D8930000}"/>
    <cellStyle name="Note 7 6 3 2" xfId="6521" xr:uid="{00000000-0005-0000-0000-0000D9930000}"/>
    <cellStyle name="Note 7 6 3 2 2" xfId="13499" xr:uid="{00000000-0005-0000-0000-0000DA930000}"/>
    <cellStyle name="Note 7 6 3 2 2 2" xfId="31956" xr:uid="{00000000-0005-0000-0000-0000DB930000}"/>
    <cellStyle name="Note 7 6 3 2 2 3" xfId="31955" xr:uid="{00000000-0005-0000-0000-0000DC930000}"/>
    <cellStyle name="Note 7 6 3 2 2 4" xfId="53004" xr:uid="{00000000-0005-0000-0000-0000DD930000}"/>
    <cellStyle name="Note 7 6 3 2 3" xfId="31957" xr:uid="{00000000-0005-0000-0000-0000DE930000}"/>
    <cellStyle name="Note 7 6 3 2 4" xfId="31954" xr:uid="{00000000-0005-0000-0000-0000DF930000}"/>
    <cellStyle name="Note 7 6 3 2 5" xfId="46036" xr:uid="{00000000-0005-0000-0000-0000E0930000}"/>
    <cellStyle name="Note 7 6 3 2 6" xfId="58600" xr:uid="{00000000-0005-0000-0000-0000E1930000}"/>
    <cellStyle name="Note 7 6 3 3" xfId="8266" xr:uid="{00000000-0005-0000-0000-0000E2930000}"/>
    <cellStyle name="Note 7 6 3 3 2" xfId="15241" xr:uid="{00000000-0005-0000-0000-0000E3930000}"/>
    <cellStyle name="Note 7 6 3 3 2 2" xfId="31960" xr:uid="{00000000-0005-0000-0000-0000E4930000}"/>
    <cellStyle name="Note 7 6 3 3 2 3" xfId="31959" xr:uid="{00000000-0005-0000-0000-0000E5930000}"/>
    <cellStyle name="Note 7 6 3 3 2 4" xfId="54746" xr:uid="{00000000-0005-0000-0000-0000E6930000}"/>
    <cellStyle name="Note 7 6 3 3 3" xfId="31961" xr:uid="{00000000-0005-0000-0000-0000E7930000}"/>
    <cellStyle name="Note 7 6 3 3 4" xfId="31958" xr:uid="{00000000-0005-0000-0000-0000E8930000}"/>
    <cellStyle name="Note 7 6 3 3 5" xfId="47778" xr:uid="{00000000-0005-0000-0000-0000E9930000}"/>
    <cellStyle name="Note 7 6 3 3 6" xfId="60342" xr:uid="{00000000-0005-0000-0000-0000EA930000}"/>
    <cellStyle name="Note 7 6 3 4" xfId="10886" xr:uid="{00000000-0005-0000-0000-0000EB930000}"/>
    <cellStyle name="Note 7 6 3 4 2" xfId="31963" xr:uid="{00000000-0005-0000-0000-0000EC930000}"/>
    <cellStyle name="Note 7 6 3 4 3" xfId="31962" xr:uid="{00000000-0005-0000-0000-0000ED930000}"/>
    <cellStyle name="Note 7 6 3 4 4" xfId="50391" xr:uid="{00000000-0005-0000-0000-0000EE930000}"/>
    <cellStyle name="Note 7 6 3 5" xfId="31953" xr:uid="{00000000-0005-0000-0000-0000EF930000}"/>
    <cellStyle name="Note 7 6 3 6" xfId="18979" xr:uid="{00000000-0005-0000-0000-0000F0930000}"/>
    <cellStyle name="Note 7 6 4" xfId="4776" xr:uid="{00000000-0005-0000-0000-0000F1930000}"/>
    <cellStyle name="Note 7 6 4 2" xfId="7392" xr:uid="{00000000-0005-0000-0000-0000F2930000}"/>
    <cellStyle name="Note 7 6 4 2 2" xfId="14370" xr:uid="{00000000-0005-0000-0000-0000F3930000}"/>
    <cellStyle name="Note 7 6 4 2 2 2" xfId="31967" xr:uid="{00000000-0005-0000-0000-0000F4930000}"/>
    <cellStyle name="Note 7 6 4 2 2 3" xfId="31966" xr:uid="{00000000-0005-0000-0000-0000F5930000}"/>
    <cellStyle name="Note 7 6 4 2 2 4" xfId="53875" xr:uid="{00000000-0005-0000-0000-0000F6930000}"/>
    <cellStyle name="Note 7 6 4 2 3" xfId="31968" xr:uid="{00000000-0005-0000-0000-0000F7930000}"/>
    <cellStyle name="Note 7 6 4 2 4" xfId="31965" xr:uid="{00000000-0005-0000-0000-0000F8930000}"/>
    <cellStyle name="Note 7 6 4 2 5" xfId="46907" xr:uid="{00000000-0005-0000-0000-0000F9930000}"/>
    <cellStyle name="Note 7 6 4 2 6" xfId="59471" xr:uid="{00000000-0005-0000-0000-0000FA930000}"/>
    <cellStyle name="Note 7 6 4 3" xfId="9143" xr:uid="{00000000-0005-0000-0000-0000FB930000}"/>
    <cellStyle name="Note 7 6 4 3 2" xfId="16112" xr:uid="{00000000-0005-0000-0000-0000FC930000}"/>
    <cellStyle name="Note 7 6 4 3 2 2" xfId="31971" xr:uid="{00000000-0005-0000-0000-0000FD930000}"/>
    <cellStyle name="Note 7 6 4 3 2 3" xfId="31970" xr:uid="{00000000-0005-0000-0000-0000FE930000}"/>
    <cellStyle name="Note 7 6 4 3 2 4" xfId="55617" xr:uid="{00000000-0005-0000-0000-0000FF930000}"/>
    <cellStyle name="Note 7 6 4 3 3" xfId="31972" xr:uid="{00000000-0005-0000-0000-000000940000}"/>
    <cellStyle name="Note 7 6 4 3 4" xfId="31969" xr:uid="{00000000-0005-0000-0000-000001940000}"/>
    <cellStyle name="Note 7 6 4 3 5" xfId="48649" xr:uid="{00000000-0005-0000-0000-000002940000}"/>
    <cellStyle name="Note 7 6 4 3 6" xfId="61213" xr:uid="{00000000-0005-0000-0000-000003940000}"/>
    <cellStyle name="Note 7 6 4 4" xfId="11757" xr:uid="{00000000-0005-0000-0000-000004940000}"/>
    <cellStyle name="Note 7 6 4 4 2" xfId="31974" xr:uid="{00000000-0005-0000-0000-000005940000}"/>
    <cellStyle name="Note 7 6 4 4 3" xfId="31973" xr:uid="{00000000-0005-0000-0000-000006940000}"/>
    <cellStyle name="Note 7 6 4 4 4" xfId="51262" xr:uid="{00000000-0005-0000-0000-000007940000}"/>
    <cellStyle name="Note 7 6 4 5" xfId="31975" xr:uid="{00000000-0005-0000-0000-000008940000}"/>
    <cellStyle name="Note 7 6 4 6" xfId="31964" xr:uid="{00000000-0005-0000-0000-000009940000}"/>
    <cellStyle name="Note 7 6 4 7" xfId="44294" xr:uid="{00000000-0005-0000-0000-00000A940000}"/>
    <cellStyle name="Note 7 6 4 8" xfId="56858" xr:uid="{00000000-0005-0000-0000-00000B940000}"/>
    <cellStyle name="Note 7 6 5" xfId="5649" xr:uid="{00000000-0005-0000-0000-00000C940000}"/>
    <cellStyle name="Note 7 6 5 2" xfId="12628" xr:uid="{00000000-0005-0000-0000-00000D940000}"/>
    <cellStyle name="Note 7 6 5 2 2" xfId="31978" xr:uid="{00000000-0005-0000-0000-00000E940000}"/>
    <cellStyle name="Note 7 6 5 2 3" xfId="31977" xr:uid="{00000000-0005-0000-0000-00000F940000}"/>
    <cellStyle name="Note 7 6 5 2 4" xfId="52133" xr:uid="{00000000-0005-0000-0000-000010940000}"/>
    <cellStyle name="Note 7 6 5 3" xfId="31979" xr:uid="{00000000-0005-0000-0000-000011940000}"/>
    <cellStyle name="Note 7 6 5 4" xfId="31976" xr:uid="{00000000-0005-0000-0000-000012940000}"/>
    <cellStyle name="Note 7 6 5 5" xfId="45165" xr:uid="{00000000-0005-0000-0000-000013940000}"/>
    <cellStyle name="Note 7 6 5 6" xfId="57729" xr:uid="{00000000-0005-0000-0000-000014940000}"/>
    <cellStyle name="Note 7 6 6" xfId="10014" xr:uid="{00000000-0005-0000-0000-000015940000}"/>
    <cellStyle name="Note 7 6 6 2" xfId="31981" xr:uid="{00000000-0005-0000-0000-000016940000}"/>
    <cellStyle name="Note 7 6 6 3" xfId="31980" xr:uid="{00000000-0005-0000-0000-000017940000}"/>
    <cellStyle name="Note 7 6 6 4" xfId="49520" xr:uid="{00000000-0005-0000-0000-000018940000}"/>
    <cellStyle name="Note 7 6 7" xfId="31922" xr:uid="{00000000-0005-0000-0000-000019940000}"/>
    <cellStyle name="Note 7 6 8" xfId="17254" xr:uid="{00000000-0005-0000-0000-00001A940000}"/>
    <cellStyle name="Note 7 7" xfId="2813" xr:uid="{00000000-0005-0000-0000-00001B940000}"/>
    <cellStyle name="Note 7 7 2" xfId="3901" xr:uid="{00000000-0005-0000-0000-00001C940000}"/>
    <cellStyle name="Note 7 7 2 2" xfId="6523" xr:uid="{00000000-0005-0000-0000-00001D940000}"/>
    <cellStyle name="Note 7 7 2 2 2" xfId="13501" xr:uid="{00000000-0005-0000-0000-00001E940000}"/>
    <cellStyle name="Note 7 7 2 2 2 2" xfId="31986" xr:uid="{00000000-0005-0000-0000-00001F940000}"/>
    <cellStyle name="Note 7 7 2 2 2 3" xfId="31985" xr:uid="{00000000-0005-0000-0000-000020940000}"/>
    <cellStyle name="Note 7 7 2 2 2 4" xfId="53006" xr:uid="{00000000-0005-0000-0000-000021940000}"/>
    <cellStyle name="Note 7 7 2 2 3" xfId="31987" xr:uid="{00000000-0005-0000-0000-000022940000}"/>
    <cellStyle name="Note 7 7 2 2 4" xfId="31984" xr:uid="{00000000-0005-0000-0000-000023940000}"/>
    <cellStyle name="Note 7 7 2 2 5" xfId="46038" xr:uid="{00000000-0005-0000-0000-000024940000}"/>
    <cellStyle name="Note 7 7 2 2 6" xfId="58602" xr:uid="{00000000-0005-0000-0000-000025940000}"/>
    <cellStyle name="Note 7 7 2 3" xfId="8268" xr:uid="{00000000-0005-0000-0000-000026940000}"/>
    <cellStyle name="Note 7 7 2 3 2" xfId="15243" xr:uid="{00000000-0005-0000-0000-000027940000}"/>
    <cellStyle name="Note 7 7 2 3 2 2" xfId="31990" xr:uid="{00000000-0005-0000-0000-000028940000}"/>
    <cellStyle name="Note 7 7 2 3 2 3" xfId="31989" xr:uid="{00000000-0005-0000-0000-000029940000}"/>
    <cellStyle name="Note 7 7 2 3 2 4" xfId="54748" xr:uid="{00000000-0005-0000-0000-00002A940000}"/>
    <cellStyle name="Note 7 7 2 3 3" xfId="31991" xr:uid="{00000000-0005-0000-0000-00002B940000}"/>
    <cellStyle name="Note 7 7 2 3 4" xfId="31988" xr:uid="{00000000-0005-0000-0000-00002C940000}"/>
    <cellStyle name="Note 7 7 2 3 5" xfId="47780" xr:uid="{00000000-0005-0000-0000-00002D940000}"/>
    <cellStyle name="Note 7 7 2 3 6" xfId="60344" xr:uid="{00000000-0005-0000-0000-00002E940000}"/>
    <cellStyle name="Note 7 7 2 4" xfId="10888" xr:uid="{00000000-0005-0000-0000-00002F940000}"/>
    <cellStyle name="Note 7 7 2 4 2" xfId="31993" xr:uid="{00000000-0005-0000-0000-000030940000}"/>
    <cellStyle name="Note 7 7 2 4 3" xfId="31992" xr:uid="{00000000-0005-0000-0000-000031940000}"/>
    <cellStyle name="Note 7 7 2 4 4" xfId="50393" xr:uid="{00000000-0005-0000-0000-000032940000}"/>
    <cellStyle name="Note 7 7 2 5" xfId="31983" xr:uid="{00000000-0005-0000-0000-000033940000}"/>
    <cellStyle name="Note 7 7 2 6" xfId="18972" xr:uid="{00000000-0005-0000-0000-000034940000}"/>
    <cellStyle name="Note 7 7 3" xfId="4778" xr:uid="{00000000-0005-0000-0000-000035940000}"/>
    <cellStyle name="Note 7 7 3 2" xfId="7394" xr:uid="{00000000-0005-0000-0000-000036940000}"/>
    <cellStyle name="Note 7 7 3 2 2" xfId="14372" xr:uid="{00000000-0005-0000-0000-000037940000}"/>
    <cellStyle name="Note 7 7 3 2 2 2" xfId="31997" xr:uid="{00000000-0005-0000-0000-000038940000}"/>
    <cellStyle name="Note 7 7 3 2 2 3" xfId="31996" xr:uid="{00000000-0005-0000-0000-000039940000}"/>
    <cellStyle name="Note 7 7 3 2 2 4" xfId="53877" xr:uid="{00000000-0005-0000-0000-00003A940000}"/>
    <cellStyle name="Note 7 7 3 2 3" xfId="31998" xr:uid="{00000000-0005-0000-0000-00003B940000}"/>
    <cellStyle name="Note 7 7 3 2 4" xfId="31995" xr:uid="{00000000-0005-0000-0000-00003C940000}"/>
    <cellStyle name="Note 7 7 3 2 5" xfId="46909" xr:uid="{00000000-0005-0000-0000-00003D940000}"/>
    <cellStyle name="Note 7 7 3 2 6" xfId="59473" xr:uid="{00000000-0005-0000-0000-00003E940000}"/>
    <cellStyle name="Note 7 7 3 3" xfId="9145" xr:uid="{00000000-0005-0000-0000-00003F940000}"/>
    <cellStyle name="Note 7 7 3 3 2" xfId="16114" xr:uid="{00000000-0005-0000-0000-000040940000}"/>
    <cellStyle name="Note 7 7 3 3 2 2" xfId="32001" xr:uid="{00000000-0005-0000-0000-000041940000}"/>
    <cellStyle name="Note 7 7 3 3 2 3" xfId="32000" xr:uid="{00000000-0005-0000-0000-000042940000}"/>
    <cellStyle name="Note 7 7 3 3 2 4" xfId="55619" xr:uid="{00000000-0005-0000-0000-000043940000}"/>
    <cellStyle name="Note 7 7 3 3 3" xfId="32002" xr:uid="{00000000-0005-0000-0000-000044940000}"/>
    <cellStyle name="Note 7 7 3 3 4" xfId="31999" xr:uid="{00000000-0005-0000-0000-000045940000}"/>
    <cellStyle name="Note 7 7 3 3 5" xfId="48651" xr:uid="{00000000-0005-0000-0000-000046940000}"/>
    <cellStyle name="Note 7 7 3 3 6" xfId="61215" xr:uid="{00000000-0005-0000-0000-000047940000}"/>
    <cellStyle name="Note 7 7 3 4" xfId="11759" xr:uid="{00000000-0005-0000-0000-000048940000}"/>
    <cellStyle name="Note 7 7 3 4 2" xfId="32004" xr:uid="{00000000-0005-0000-0000-000049940000}"/>
    <cellStyle name="Note 7 7 3 4 3" xfId="32003" xr:uid="{00000000-0005-0000-0000-00004A940000}"/>
    <cellStyle name="Note 7 7 3 4 4" xfId="51264" xr:uid="{00000000-0005-0000-0000-00004B940000}"/>
    <cellStyle name="Note 7 7 3 5" xfId="32005" xr:uid="{00000000-0005-0000-0000-00004C940000}"/>
    <cellStyle name="Note 7 7 3 6" xfId="31994" xr:uid="{00000000-0005-0000-0000-00004D940000}"/>
    <cellStyle name="Note 7 7 3 7" xfId="44296" xr:uid="{00000000-0005-0000-0000-00004E940000}"/>
    <cellStyle name="Note 7 7 3 8" xfId="56860" xr:uid="{00000000-0005-0000-0000-00004F940000}"/>
    <cellStyle name="Note 7 7 4" xfId="5651" xr:uid="{00000000-0005-0000-0000-000050940000}"/>
    <cellStyle name="Note 7 7 4 2" xfId="12630" xr:uid="{00000000-0005-0000-0000-000051940000}"/>
    <cellStyle name="Note 7 7 4 2 2" xfId="32008" xr:uid="{00000000-0005-0000-0000-000052940000}"/>
    <cellStyle name="Note 7 7 4 2 3" xfId="32007" xr:uid="{00000000-0005-0000-0000-000053940000}"/>
    <cellStyle name="Note 7 7 4 2 4" xfId="52135" xr:uid="{00000000-0005-0000-0000-000054940000}"/>
    <cellStyle name="Note 7 7 4 3" xfId="32009" xr:uid="{00000000-0005-0000-0000-000055940000}"/>
    <cellStyle name="Note 7 7 4 4" xfId="32006" xr:uid="{00000000-0005-0000-0000-000056940000}"/>
    <cellStyle name="Note 7 7 4 5" xfId="45167" xr:uid="{00000000-0005-0000-0000-000057940000}"/>
    <cellStyle name="Note 7 7 4 6" xfId="57731" xr:uid="{00000000-0005-0000-0000-000058940000}"/>
    <cellStyle name="Note 7 7 5" xfId="10016" xr:uid="{00000000-0005-0000-0000-000059940000}"/>
    <cellStyle name="Note 7 7 5 2" xfId="32011" xr:uid="{00000000-0005-0000-0000-00005A940000}"/>
    <cellStyle name="Note 7 7 5 3" xfId="32010" xr:uid="{00000000-0005-0000-0000-00005B940000}"/>
    <cellStyle name="Note 7 7 5 4" xfId="49522" xr:uid="{00000000-0005-0000-0000-00005C940000}"/>
    <cellStyle name="Note 7 7 6" xfId="31982" xr:uid="{00000000-0005-0000-0000-00005D940000}"/>
    <cellStyle name="Note 7 7 7" xfId="17260" xr:uid="{00000000-0005-0000-0000-00005E940000}"/>
    <cellStyle name="Note 7 8" xfId="2814" xr:uid="{00000000-0005-0000-0000-00005F940000}"/>
    <cellStyle name="Note 7 8 2" xfId="3902" xr:uid="{00000000-0005-0000-0000-000060940000}"/>
    <cellStyle name="Note 7 8 2 2" xfId="6524" xr:uid="{00000000-0005-0000-0000-000061940000}"/>
    <cellStyle name="Note 7 8 2 2 2" xfId="13502" xr:uid="{00000000-0005-0000-0000-000062940000}"/>
    <cellStyle name="Note 7 8 2 2 2 2" xfId="32016" xr:uid="{00000000-0005-0000-0000-000063940000}"/>
    <cellStyle name="Note 7 8 2 2 2 3" xfId="32015" xr:uid="{00000000-0005-0000-0000-000064940000}"/>
    <cellStyle name="Note 7 8 2 2 2 4" xfId="53007" xr:uid="{00000000-0005-0000-0000-000065940000}"/>
    <cellStyle name="Note 7 8 2 2 3" xfId="32017" xr:uid="{00000000-0005-0000-0000-000066940000}"/>
    <cellStyle name="Note 7 8 2 2 4" xfId="32014" xr:uid="{00000000-0005-0000-0000-000067940000}"/>
    <cellStyle name="Note 7 8 2 2 5" xfId="46039" xr:uid="{00000000-0005-0000-0000-000068940000}"/>
    <cellStyle name="Note 7 8 2 2 6" xfId="58603" xr:uid="{00000000-0005-0000-0000-000069940000}"/>
    <cellStyle name="Note 7 8 2 3" xfId="8269" xr:uid="{00000000-0005-0000-0000-00006A940000}"/>
    <cellStyle name="Note 7 8 2 3 2" xfId="15244" xr:uid="{00000000-0005-0000-0000-00006B940000}"/>
    <cellStyle name="Note 7 8 2 3 2 2" xfId="32020" xr:uid="{00000000-0005-0000-0000-00006C940000}"/>
    <cellStyle name="Note 7 8 2 3 2 3" xfId="32019" xr:uid="{00000000-0005-0000-0000-00006D940000}"/>
    <cellStyle name="Note 7 8 2 3 2 4" xfId="54749" xr:uid="{00000000-0005-0000-0000-00006E940000}"/>
    <cellStyle name="Note 7 8 2 3 3" xfId="32021" xr:uid="{00000000-0005-0000-0000-00006F940000}"/>
    <cellStyle name="Note 7 8 2 3 4" xfId="32018" xr:uid="{00000000-0005-0000-0000-000070940000}"/>
    <cellStyle name="Note 7 8 2 3 5" xfId="47781" xr:uid="{00000000-0005-0000-0000-000071940000}"/>
    <cellStyle name="Note 7 8 2 3 6" xfId="60345" xr:uid="{00000000-0005-0000-0000-000072940000}"/>
    <cellStyle name="Note 7 8 2 4" xfId="10889" xr:uid="{00000000-0005-0000-0000-000073940000}"/>
    <cellStyle name="Note 7 8 2 4 2" xfId="32023" xr:uid="{00000000-0005-0000-0000-000074940000}"/>
    <cellStyle name="Note 7 8 2 4 3" xfId="32022" xr:uid="{00000000-0005-0000-0000-000075940000}"/>
    <cellStyle name="Note 7 8 2 4 4" xfId="50394" xr:uid="{00000000-0005-0000-0000-000076940000}"/>
    <cellStyle name="Note 7 8 2 5" xfId="32013" xr:uid="{00000000-0005-0000-0000-000077940000}"/>
    <cellStyle name="Note 7 8 2 6" xfId="18975" xr:uid="{00000000-0005-0000-0000-000078940000}"/>
    <cellStyle name="Note 7 8 3" xfId="4779" xr:uid="{00000000-0005-0000-0000-000079940000}"/>
    <cellStyle name="Note 7 8 3 2" xfId="7395" xr:uid="{00000000-0005-0000-0000-00007A940000}"/>
    <cellStyle name="Note 7 8 3 2 2" xfId="14373" xr:uid="{00000000-0005-0000-0000-00007B940000}"/>
    <cellStyle name="Note 7 8 3 2 2 2" xfId="32027" xr:uid="{00000000-0005-0000-0000-00007C940000}"/>
    <cellStyle name="Note 7 8 3 2 2 3" xfId="32026" xr:uid="{00000000-0005-0000-0000-00007D940000}"/>
    <cellStyle name="Note 7 8 3 2 2 4" xfId="53878" xr:uid="{00000000-0005-0000-0000-00007E940000}"/>
    <cellStyle name="Note 7 8 3 2 3" xfId="32028" xr:uid="{00000000-0005-0000-0000-00007F940000}"/>
    <cellStyle name="Note 7 8 3 2 4" xfId="32025" xr:uid="{00000000-0005-0000-0000-000080940000}"/>
    <cellStyle name="Note 7 8 3 2 5" xfId="46910" xr:uid="{00000000-0005-0000-0000-000081940000}"/>
    <cellStyle name="Note 7 8 3 2 6" xfId="59474" xr:uid="{00000000-0005-0000-0000-000082940000}"/>
    <cellStyle name="Note 7 8 3 3" xfId="9146" xr:uid="{00000000-0005-0000-0000-000083940000}"/>
    <cellStyle name="Note 7 8 3 3 2" xfId="16115" xr:uid="{00000000-0005-0000-0000-000084940000}"/>
    <cellStyle name="Note 7 8 3 3 2 2" xfId="32031" xr:uid="{00000000-0005-0000-0000-000085940000}"/>
    <cellStyle name="Note 7 8 3 3 2 3" xfId="32030" xr:uid="{00000000-0005-0000-0000-000086940000}"/>
    <cellStyle name="Note 7 8 3 3 2 4" xfId="55620" xr:uid="{00000000-0005-0000-0000-000087940000}"/>
    <cellStyle name="Note 7 8 3 3 3" xfId="32032" xr:uid="{00000000-0005-0000-0000-000088940000}"/>
    <cellStyle name="Note 7 8 3 3 4" xfId="32029" xr:uid="{00000000-0005-0000-0000-000089940000}"/>
    <cellStyle name="Note 7 8 3 3 5" xfId="48652" xr:uid="{00000000-0005-0000-0000-00008A940000}"/>
    <cellStyle name="Note 7 8 3 3 6" xfId="61216" xr:uid="{00000000-0005-0000-0000-00008B940000}"/>
    <cellStyle name="Note 7 8 3 4" xfId="11760" xr:uid="{00000000-0005-0000-0000-00008C940000}"/>
    <cellStyle name="Note 7 8 3 4 2" xfId="32034" xr:uid="{00000000-0005-0000-0000-00008D940000}"/>
    <cellStyle name="Note 7 8 3 4 3" xfId="32033" xr:uid="{00000000-0005-0000-0000-00008E940000}"/>
    <cellStyle name="Note 7 8 3 4 4" xfId="51265" xr:uid="{00000000-0005-0000-0000-00008F940000}"/>
    <cellStyle name="Note 7 8 3 5" xfId="32035" xr:uid="{00000000-0005-0000-0000-000090940000}"/>
    <cellStyle name="Note 7 8 3 6" xfId="32024" xr:uid="{00000000-0005-0000-0000-000091940000}"/>
    <cellStyle name="Note 7 8 3 7" xfId="44297" xr:uid="{00000000-0005-0000-0000-000092940000}"/>
    <cellStyle name="Note 7 8 3 8" xfId="56861" xr:uid="{00000000-0005-0000-0000-000093940000}"/>
    <cellStyle name="Note 7 8 4" xfId="5652" xr:uid="{00000000-0005-0000-0000-000094940000}"/>
    <cellStyle name="Note 7 8 4 2" xfId="12631" xr:uid="{00000000-0005-0000-0000-000095940000}"/>
    <cellStyle name="Note 7 8 4 2 2" xfId="32038" xr:uid="{00000000-0005-0000-0000-000096940000}"/>
    <cellStyle name="Note 7 8 4 2 3" xfId="32037" xr:uid="{00000000-0005-0000-0000-000097940000}"/>
    <cellStyle name="Note 7 8 4 2 4" xfId="52136" xr:uid="{00000000-0005-0000-0000-000098940000}"/>
    <cellStyle name="Note 7 8 4 3" xfId="32039" xr:uid="{00000000-0005-0000-0000-000099940000}"/>
    <cellStyle name="Note 7 8 4 4" xfId="32036" xr:uid="{00000000-0005-0000-0000-00009A940000}"/>
    <cellStyle name="Note 7 8 4 5" xfId="45168" xr:uid="{00000000-0005-0000-0000-00009B940000}"/>
    <cellStyle name="Note 7 8 4 6" xfId="57732" xr:uid="{00000000-0005-0000-0000-00009C940000}"/>
    <cellStyle name="Note 7 8 5" xfId="10017" xr:uid="{00000000-0005-0000-0000-00009D940000}"/>
    <cellStyle name="Note 7 8 5 2" xfId="32041" xr:uid="{00000000-0005-0000-0000-00009E940000}"/>
    <cellStyle name="Note 7 8 5 3" xfId="32040" xr:uid="{00000000-0005-0000-0000-00009F940000}"/>
    <cellStyle name="Note 7 8 5 4" xfId="49523" xr:uid="{00000000-0005-0000-0000-0000A0940000}"/>
    <cellStyle name="Note 7 8 6" xfId="32012" xr:uid="{00000000-0005-0000-0000-0000A1940000}"/>
    <cellStyle name="Note 7 8 7" xfId="17261" xr:uid="{00000000-0005-0000-0000-0000A2940000}"/>
    <cellStyle name="Note 7 9" xfId="2815" xr:uid="{00000000-0005-0000-0000-0000A3940000}"/>
    <cellStyle name="Note 7 9 2" xfId="3903" xr:uid="{00000000-0005-0000-0000-0000A4940000}"/>
    <cellStyle name="Note 7 9 2 2" xfId="6525" xr:uid="{00000000-0005-0000-0000-0000A5940000}"/>
    <cellStyle name="Note 7 9 2 2 2" xfId="13503" xr:uid="{00000000-0005-0000-0000-0000A6940000}"/>
    <cellStyle name="Note 7 9 2 2 2 2" xfId="32046" xr:uid="{00000000-0005-0000-0000-0000A7940000}"/>
    <cellStyle name="Note 7 9 2 2 2 3" xfId="32045" xr:uid="{00000000-0005-0000-0000-0000A8940000}"/>
    <cellStyle name="Note 7 9 2 2 2 4" xfId="53008" xr:uid="{00000000-0005-0000-0000-0000A9940000}"/>
    <cellStyle name="Note 7 9 2 2 3" xfId="32047" xr:uid="{00000000-0005-0000-0000-0000AA940000}"/>
    <cellStyle name="Note 7 9 2 2 4" xfId="32044" xr:uid="{00000000-0005-0000-0000-0000AB940000}"/>
    <cellStyle name="Note 7 9 2 2 5" xfId="46040" xr:uid="{00000000-0005-0000-0000-0000AC940000}"/>
    <cellStyle name="Note 7 9 2 2 6" xfId="58604" xr:uid="{00000000-0005-0000-0000-0000AD940000}"/>
    <cellStyle name="Note 7 9 2 3" xfId="8270" xr:uid="{00000000-0005-0000-0000-0000AE940000}"/>
    <cellStyle name="Note 7 9 2 3 2" xfId="15245" xr:uid="{00000000-0005-0000-0000-0000AF940000}"/>
    <cellStyle name="Note 7 9 2 3 2 2" xfId="32050" xr:uid="{00000000-0005-0000-0000-0000B0940000}"/>
    <cellStyle name="Note 7 9 2 3 2 3" xfId="32049" xr:uid="{00000000-0005-0000-0000-0000B1940000}"/>
    <cellStyle name="Note 7 9 2 3 2 4" xfId="54750" xr:uid="{00000000-0005-0000-0000-0000B2940000}"/>
    <cellStyle name="Note 7 9 2 3 3" xfId="32051" xr:uid="{00000000-0005-0000-0000-0000B3940000}"/>
    <cellStyle name="Note 7 9 2 3 4" xfId="32048" xr:uid="{00000000-0005-0000-0000-0000B4940000}"/>
    <cellStyle name="Note 7 9 2 3 5" xfId="47782" xr:uid="{00000000-0005-0000-0000-0000B5940000}"/>
    <cellStyle name="Note 7 9 2 3 6" xfId="60346" xr:uid="{00000000-0005-0000-0000-0000B6940000}"/>
    <cellStyle name="Note 7 9 2 4" xfId="10890" xr:uid="{00000000-0005-0000-0000-0000B7940000}"/>
    <cellStyle name="Note 7 9 2 4 2" xfId="32053" xr:uid="{00000000-0005-0000-0000-0000B8940000}"/>
    <cellStyle name="Note 7 9 2 4 3" xfId="32052" xr:uid="{00000000-0005-0000-0000-0000B9940000}"/>
    <cellStyle name="Note 7 9 2 4 4" xfId="50395" xr:uid="{00000000-0005-0000-0000-0000BA940000}"/>
    <cellStyle name="Note 7 9 2 5" xfId="32043" xr:uid="{00000000-0005-0000-0000-0000BB940000}"/>
    <cellStyle name="Note 7 9 2 6" xfId="18976" xr:uid="{00000000-0005-0000-0000-0000BC940000}"/>
    <cellStyle name="Note 7 9 3" xfId="4780" xr:uid="{00000000-0005-0000-0000-0000BD940000}"/>
    <cellStyle name="Note 7 9 3 2" xfId="7396" xr:uid="{00000000-0005-0000-0000-0000BE940000}"/>
    <cellStyle name="Note 7 9 3 2 2" xfId="14374" xr:uid="{00000000-0005-0000-0000-0000BF940000}"/>
    <cellStyle name="Note 7 9 3 2 2 2" xfId="32057" xr:uid="{00000000-0005-0000-0000-0000C0940000}"/>
    <cellStyle name="Note 7 9 3 2 2 3" xfId="32056" xr:uid="{00000000-0005-0000-0000-0000C1940000}"/>
    <cellStyle name="Note 7 9 3 2 2 4" xfId="53879" xr:uid="{00000000-0005-0000-0000-0000C2940000}"/>
    <cellStyle name="Note 7 9 3 2 3" xfId="32058" xr:uid="{00000000-0005-0000-0000-0000C3940000}"/>
    <cellStyle name="Note 7 9 3 2 4" xfId="32055" xr:uid="{00000000-0005-0000-0000-0000C4940000}"/>
    <cellStyle name="Note 7 9 3 2 5" xfId="46911" xr:uid="{00000000-0005-0000-0000-0000C5940000}"/>
    <cellStyle name="Note 7 9 3 2 6" xfId="59475" xr:uid="{00000000-0005-0000-0000-0000C6940000}"/>
    <cellStyle name="Note 7 9 3 3" xfId="9147" xr:uid="{00000000-0005-0000-0000-0000C7940000}"/>
    <cellStyle name="Note 7 9 3 3 2" xfId="16116" xr:uid="{00000000-0005-0000-0000-0000C8940000}"/>
    <cellStyle name="Note 7 9 3 3 2 2" xfId="32061" xr:uid="{00000000-0005-0000-0000-0000C9940000}"/>
    <cellStyle name="Note 7 9 3 3 2 3" xfId="32060" xr:uid="{00000000-0005-0000-0000-0000CA940000}"/>
    <cellStyle name="Note 7 9 3 3 2 4" xfId="55621" xr:uid="{00000000-0005-0000-0000-0000CB940000}"/>
    <cellStyle name="Note 7 9 3 3 3" xfId="32062" xr:uid="{00000000-0005-0000-0000-0000CC940000}"/>
    <cellStyle name="Note 7 9 3 3 4" xfId="32059" xr:uid="{00000000-0005-0000-0000-0000CD940000}"/>
    <cellStyle name="Note 7 9 3 3 5" xfId="48653" xr:uid="{00000000-0005-0000-0000-0000CE940000}"/>
    <cellStyle name="Note 7 9 3 3 6" xfId="61217" xr:uid="{00000000-0005-0000-0000-0000CF940000}"/>
    <cellStyle name="Note 7 9 3 4" xfId="11761" xr:uid="{00000000-0005-0000-0000-0000D0940000}"/>
    <cellStyle name="Note 7 9 3 4 2" xfId="32064" xr:uid="{00000000-0005-0000-0000-0000D1940000}"/>
    <cellStyle name="Note 7 9 3 4 3" xfId="32063" xr:uid="{00000000-0005-0000-0000-0000D2940000}"/>
    <cellStyle name="Note 7 9 3 4 4" xfId="51266" xr:uid="{00000000-0005-0000-0000-0000D3940000}"/>
    <cellStyle name="Note 7 9 3 5" xfId="32065" xr:uid="{00000000-0005-0000-0000-0000D4940000}"/>
    <cellStyle name="Note 7 9 3 6" xfId="32054" xr:uid="{00000000-0005-0000-0000-0000D5940000}"/>
    <cellStyle name="Note 7 9 3 7" xfId="44298" xr:uid="{00000000-0005-0000-0000-0000D6940000}"/>
    <cellStyle name="Note 7 9 3 8" xfId="56862" xr:uid="{00000000-0005-0000-0000-0000D7940000}"/>
    <cellStyle name="Note 7 9 4" xfId="5653" xr:uid="{00000000-0005-0000-0000-0000D8940000}"/>
    <cellStyle name="Note 7 9 4 2" xfId="12632" xr:uid="{00000000-0005-0000-0000-0000D9940000}"/>
    <cellStyle name="Note 7 9 4 2 2" xfId="32068" xr:uid="{00000000-0005-0000-0000-0000DA940000}"/>
    <cellStyle name="Note 7 9 4 2 3" xfId="32067" xr:uid="{00000000-0005-0000-0000-0000DB940000}"/>
    <cellStyle name="Note 7 9 4 2 4" xfId="52137" xr:uid="{00000000-0005-0000-0000-0000DC940000}"/>
    <cellStyle name="Note 7 9 4 3" xfId="32069" xr:uid="{00000000-0005-0000-0000-0000DD940000}"/>
    <cellStyle name="Note 7 9 4 4" xfId="32066" xr:uid="{00000000-0005-0000-0000-0000DE940000}"/>
    <cellStyle name="Note 7 9 4 5" xfId="45169" xr:uid="{00000000-0005-0000-0000-0000DF940000}"/>
    <cellStyle name="Note 7 9 4 6" xfId="57733" xr:uid="{00000000-0005-0000-0000-0000E0940000}"/>
    <cellStyle name="Note 7 9 5" xfId="10018" xr:uid="{00000000-0005-0000-0000-0000E1940000}"/>
    <cellStyle name="Note 7 9 5 2" xfId="32071" xr:uid="{00000000-0005-0000-0000-0000E2940000}"/>
    <cellStyle name="Note 7 9 5 3" xfId="32070" xr:uid="{00000000-0005-0000-0000-0000E3940000}"/>
    <cellStyle name="Note 7 9 5 4" xfId="49524" xr:uid="{00000000-0005-0000-0000-0000E4940000}"/>
    <cellStyle name="Note 7 9 6" xfId="32042" xr:uid="{00000000-0005-0000-0000-0000E5940000}"/>
    <cellStyle name="Note 7 9 7" xfId="17264" xr:uid="{00000000-0005-0000-0000-0000E6940000}"/>
    <cellStyle name="Note 70" xfId="62629" xr:uid="{00000000-0005-0000-0000-0000E7940000}"/>
    <cellStyle name="Note 71" xfId="62649" xr:uid="{00000000-0005-0000-0000-0000E8940000}"/>
    <cellStyle name="Note 72" xfId="62669" xr:uid="{00000000-0005-0000-0000-0000E9940000}"/>
    <cellStyle name="Note 73" xfId="62689" xr:uid="{00000000-0005-0000-0000-0000EA940000}"/>
    <cellStyle name="Note 74" xfId="62709" xr:uid="{00000000-0005-0000-0000-0000EB940000}"/>
    <cellStyle name="Note 75" xfId="62729" xr:uid="{00000000-0005-0000-0000-0000EC940000}"/>
    <cellStyle name="Note 76" xfId="62749" xr:uid="{00000000-0005-0000-0000-0000ED940000}"/>
    <cellStyle name="Note 77" xfId="62769" xr:uid="{00000000-0005-0000-0000-0000EE940000}"/>
    <cellStyle name="Note 78" xfId="62789" xr:uid="{00000000-0005-0000-0000-0000EF940000}"/>
    <cellStyle name="Note 79" xfId="62809" xr:uid="{00000000-0005-0000-0000-0000F0940000}"/>
    <cellStyle name="Note 8" xfId="2816" xr:uid="{00000000-0005-0000-0000-0000F1940000}"/>
    <cellStyle name="Note 8 10" xfId="2817" xr:uid="{00000000-0005-0000-0000-0000F2940000}"/>
    <cellStyle name="Note 8 10 2" xfId="3905" xr:uid="{00000000-0005-0000-0000-0000F3940000}"/>
    <cellStyle name="Note 8 10 2 2" xfId="6527" xr:uid="{00000000-0005-0000-0000-0000F4940000}"/>
    <cellStyle name="Note 8 10 2 2 2" xfId="13505" xr:uid="{00000000-0005-0000-0000-0000F5940000}"/>
    <cellStyle name="Note 8 10 2 2 2 2" xfId="32077" xr:uid="{00000000-0005-0000-0000-0000F6940000}"/>
    <cellStyle name="Note 8 10 2 2 2 3" xfId="32076" xr:uid="{00000000-0005-0000-0000-0000F7940000}"/>
    <cellStyle name="Note 8 10 2 2 2 4" xfId="53010" xr:uid="{00000000-0005-0000-0000-0000F8940000}"/>
    <cellStyle name="Note 8 10 2 2 3" xfId="32078" xr:uid="{00000000-0005-0000-0000-0000F9940000}"/>
    <cellStyle name="Note 8 10 2 2 4" xfId="32075" xr:uid="{00000000-0005-0000-0000-0000FA940000}"/>
    <cellStyle name="Note 8 10 2 2 5" xfId="46042" xr:uid="{00000000-0005-0000-0000-0000FB940000}"/>
    <cellStyle name="Note 8 10 2 2 6" xfId="58606" xr:uid="{00000000-0005-0000-0000-0000FC940000}"/>
    <cellStyle name="Note 8 10 2 3" xfId="8272" xr:uid="{00000000-0005-0000-0000-0000FD940000}"/>
    <cellStyle name="Note 8 10 2 3 2" xfId="15247" xr:uid="{00000000-0005-0000-0000-0000FE940000}"/>
    <cellStyle name="Note 8 10 2 3 2 2" xfId="32081" xr:uid="{00000000-0005-0000-0000-0000FF940000}"/>
    <cellStyle name="Note 8 10 2 3 2 3" xfId="32080" xr:uid="{00000000-0005-0000-0000-000000950000}"/>
    <cellStyle name="Note 8 10 2 3 2 4" xfId="54752" xr:uid="{00000000-0005-0000-0000-000001950000}"/>
    <cellStyle name="Note 8 10 2 3 3" xfId="32082" xr:uid="{00000000-0005-0000-0000-000002950000}"/>
    <cellStyle name="Note 8 10 2 3 4" xfId="32079" xr:uid="{00000000-0005-0000-0000-000003950000}"/>
    <cellStyle name="Note 8 10 2 3 5" xfId="47784" xr:uid="{00000000-0005-0000-0000-000004950000}"/>
    <cellStyle name="Note 8 10 2 3 6" xfId="60348" xr:uid="{00000000-0005-0000-0000-000005950000}"/>
    <cellStyle name="Note 8 10 2 4" xfId="10892" xr:uid="{00000000-0005-0000-0000-000006950000}"/>
    <cellStyle name="Note 8 10 2 4 2" xfId="32084" xr:uid="{00000000-0005-0000-0000-000007950000}"/>
    <cellStyle name="Note 8 10 2 4 3" xfId="32083" xr:uid="{00000000-0005-0000-0000-000008950000}"/>
    <cellStyle name="Note 8 10 2 4 4" xfId="50397" xr:uid="{00000000-0005-0000-0000-000009950000}"/>
    <cellStyle name="Note 8 10 2 5" xfId="32074" xr:uid="{00000000-0005-0000-0000-00000A950000}"/>
    <cellStyle name="Note 8 10 2 6" xfId="19070" xr:uid="{00000000-0005-0000-0000-00000B950000}"/>
    <cellStyle name="Note 8 10 3" xfId="4782" xr:uid="{00000000-0005-0000-0000-00000C950000}"/>
    <cellStyle name="Note 8 10 3 2" xfId="7398" xr:uid="{00000000-0005-0000-0000-00000D950000}"/>
    <cellStyle name="Note 8 10 3 2 2" xfId="14376" xr:uid="{00000000-0005-0000-0000-00000E950000}"/>
    <cellStyle name="Note 8 10 3 2 2 2" xfId="32088" xr:uid="{00000000-0005-0000-0000-00000F950000}"/>
    <cellStyle name="Note 8 10 3 2 2 3" xfId="32087" xr:uid="{00000000-0005-0000-0000-000010950000}"/>
    <cellStyle name="Note 8 10 3 2 2 4" xfId="53881" xr:uid="{00000000-0005-0000-0000-000011950000}"/>
    <cellStyle name="Note 8 10 3 2 3" xfId="32089" xr:uid="{00000000-0005-0000-0000-000012950000}"/>
    <cellStyle name="Note 8 10 3 2 4" xfId="32086" xr:uid="{00000000-0005-0000-0000-000013950000}"/>
    <cellStyle name="Note 8 10 3 2 5" xfId="46913" xr:uid="{00000000-0005-0000-0000-000014950000}"/>
    <cellStyle name="Note 8 10 3 2 6" xfId="59477" xr:uid="{00000000-0005-0000-0000-000015950000}"/>
    <cellStyle name="Note 8 10 3 3" xfId="9149" xr:uid="{00000000-0005-0000-0000-000016950000}"/>
    <cellStyle name="Note 8 10 3 3 2" xfId="16118" xr:uid="{00000000-0005-0000-0000-000017950000}"/>
    <cellStyle name="Note 8 10 3 3 2 2" xfId="32092" xr:uid="{00000000-0005-0000-0000-000018950000}"/>
    <cellStyle name="Note 8 10 3 3 2 3" xfId="32091" xr:uid="{00000000-0005-0000-0000-000019950000}"/>
    <cellStyle name="Note 8 10 3 3 2 4" xfId="55623" xr:uid="{00000000-0005-0000-0000-00001A950000}"/>
    <cellStyle name="Note 8 10 3 3 3" xfId="32093" xr:uid="{00000000-0005-0000-0000-00001B950000}"/>
    <cellStyle name="Note 8 10 3 3 4" xfId="32090" xr:uid="{00000000-0005-0000-0000-00001C950000}"/>
    <cellStyle name="Note 8 10 3 3 5" xfId="48655" xr:uid="{00000000-0005-0000-0000-00001D950000}"/>
    <cellStyle name="Note 8 10 3 3 6" xfId="61219" xr:uid="{00000000-0005-0000-0000-00001E950000}"/>
    <cellStyle name="Note 8 10 3 4" xfId="11763" xr:uid="{00000000-0005-0000-0000-00001F950000}"/>
    <cellStyle name="Note 8 10 3 4 2" xfId="32095" xr:uid="{00000000-0005-0000-0000-000020950000}"/>
    <cellStyle name="Note 8 10 3 4 3" xfId="32094" xr:uid="{00000000-0005-0000-0000-000021950000}"/>
    <cellStyle name="Note 8 10 3 4 4" xfId="51268" xr:uid="{00000000-0005-0000-0000-000022950000}"/>
    <cellStyle name="Note 8 10 3 5" xfId="32096" xr:uid="{00000000-0005-0000-0000-000023950000}"/>
    <cellStyle name="Note 8 10 3 6" xfId="32085" xr:uid="{00000000-0005-0000-0000-000024950000}"/>
    <cellStyle name="Note 8 10 3 7" xfId="44300" xr:uid="{00000000-0005-0000-0000-000025950000}"/>
    <cellStyle name="Note 8 10 3 8" xfId="56864" xr:uid="{00000000-0005-0000-0000-000026950000}"/>
    <cellStyle name="Note 8 10 4" xfId="5655" xr:uid="{00000000-0005-0000-0000-000027950000}"/>
    <cellStyle name="Note 8 10 4 2" xfId="12634" xr:uid="{00000000-0005-0000-0000-000028950000}"/>
    <cellStyle name="Note 8 10 4 2 2" xfId="32099" xr:uid="{00000000-0005-0000-0000-000029950000}"/>
    <cellStyle name="Note 8 10 4 2 3" xfId="32098" xr:uid="{00000000-0005-0000-0000-00002A950000}"/>
    <cellStyle name="Note 8 10 4 2 4" xfId="52139" xr:uid="{00000000-0005-0000-0000-00002B950000}"/>
    <cellStyle name="Note 8 10 4 3" xfId="32100" xr:uid="{00000000-0005-0000-0000-00002C950000}"/>
    <cellStyle name="Note 8 10 4 4" xfId="32097" xr:uid="{00000000-0005-0000-0000-00002D950000}"/>
    <cellStyle name="Note 8 10 4 5" xfId="45171" xr:uid="{00000000-0005-0000-0000-00002E950000}"/>
    <cellStyle name="Note 8 10 4 6" xfId="57735" xr:uid="{00000000-0005-0000-0000-00002F950000}"/>
    <cellStyle name="Note 8 10 5" xfId="10020" xr:uid="{00000000-0005-0000-0000-000030950000}"/>
    <cellStyle name="Note 8 10 5 2" xfId="32102" xr:uid="{00000000-0005-0000-0000-000031950000}"/>
    <cellStyle name="Note 8 10 5 3" xfId="32101" xr:uid="{00000000-0005-0000-0000-000032950000}"/>
    <cellStyle name="Note 8 10 5 4" xfId="49526" xr:uid="{00000000-0005-0000-0000-000033950000}"/>
    <cellStyle name="Note 8 10 6" xfId="32073" xr:uid="{00000000-0005-0000-0000-000034950000}"/>
    <cellStyle name="Note 8 10 7" xfId="17267" xr:uid="{00000000-0005-0000-0000-000035950000}"/>
    <cellStyle name="Note 8 11" xfId="3904" xr:uid="{00000000-0005-0000-0000-000036950000}"/>
    <cellStyle name="Note 8 11 2" xfId="6526" xr:uid="{00000000-0005-0000-0000-000037950000}"/>
    <cellStyle name="Note 8 11 2 2" xfId="13504" xr:uid="{00000000-0005-0000-0000-000038950000}"/>
    <cellStyle name="Note 8 11 2 2 2" xfId="32106" xr:uid="{00000000-0005-0000-0000-000039950000}"/>
    <cellStyle name="Note 8 11 2 2 3" xfId="32105" xr:uid="{00000000-0005-0000-0000-00003A950000}"/>
    <cellStyle name="Note 8 11 2 2 4" xfId="53009" xr:uid="{00000000-0005-0000-0000-00003B950000}"/>
    <cellStyle name="Note 8 11 2 3" xfId="32107" xr:uid="{00000000-0005-0000-0000-00003C950000}"/>
    <cellStyle name="Note 8 11 2 4" xfId="32104" xr:uid="{00000000-0005-0000-0000-00003D950000}"/>
    <cellStyle name="Note 8 11 2 5" xfId="46041" xr:uid="{00000000-0005-0000-0000-00003E950000}"/>
    <cellStyle name="Note 8 11 2 6" xfId="58605" xr:uid="{00000000-0005-0000-0000-00003F950000}"/>
    <cellStyle name="Note 8 11 3" xfId="8271" xr:uid="{00000000-0005-0000-0000-000040950000}"/>
    <cellStyle name="Note 8 11 3 2" xfId="15246" xr:uid="{00000000-0005-0000-0000-000041950000}"/>
    <cellStyle name="Note 8 11 3 2 2" xfId="32110" xr:uid="{00000000-0005-0000-0000-000042950000}"/>
    <cellStyle name="Note 8 11 3 2 3" xfId="32109" xr:uid="{00000000-0005-0000-0000-000043950000}"/>
    <cellStyle name="Note 8 11 3 2 4" xfId="54751" xr:uid="{00000000-0005-0000-0000-000044950000}"/>
    <cellStyle name="Note 8 11 3 3" xfId="32111" xr:uid="{00000000-0005-0000-0000-000045950000}"/>
    <cellStyle name="Note 8 11 3 4" xfId="32108" xr:uid="{00000000-0005-0000-0000-000046950000}"/>
    <cellStyle name="Note 8 11 3 5" xfId="47783" xr:uid="{00000000-0005-0000-0000-000047950000}"/>
    <cellStyle name="Note 8 11 3 6" xfId="60347" xr:uid="{00000000-0005-0000-0000-000048950000}"/>
    <cellStyle name="Note 8 11 4" xfId="10891" xr:uid="{00000000-0005-0000-0000-000049950000}"/>
    <cellStyle name="Note 8 11 4 2" xfId="32113" xr:uid="{00000000-0005-0000-0000-00004A950000}"/>
    <cellStyle name="Note 8 11 4 3" xfId="32112" xr:uid="{00000000-0005-0000-0000-00004B950000}"/>
    <cellStyle name="Note 8 11 4 4" xfId="50396" xr:uid="{00000000-0005-0000-0000-00004C950000}"/>
    <cellStyle name="Note 8 11 5" xfId="32103" xr:uid="{00000000-0005-0000-0000-00004D950000}"/>
    <cellStyle name="Note 8 11 6" xfId="19069" xr:uid="{00000000-0005-0000-0000-00004E950000}"/>
    <cellStyle name="Note 8 12" xfId="4781" xr:uid="{00000000-0005-0000-0000-00004F950000}"/>
    <cellStyle name="Note 8 12 2" xfId="7397" xr:uid="{00000000-0005-0000-0000-000050950000}"/>
    <cellStyle name="Note 8 12 2 2" xfId="14375" xr:uid="{00000000-0005-0000-0000-000051950000}"/>
    <cellStyle name="Note 8 12 2 2 2" xfId="32117" xr:uid="{00000000-0005-0000-0000-000052950000}"/>
    <cellStyle name="Note 8 12 2 2 3" xfId="32116" xr:uid="{00000000-0005-0000-0000-000053950000}"/>
    <cellStyle name="Note 8 12 2 2 4" xfId="53880" xr:uid="{00000000-0005-0000-0000-000054950000}"/>
    <cellStyle name="Note 8 12 2 3" xfId="32118" xr:uid="{00000000-0005-0000-0000-000055950000}"/>
    <cellStyle name="Note 8 12 2 4" xfId="32115" xr:uid="{00000000-0005-0000-0000-000056950000}"/>
    <cellStyle name="Note 8 12 2 5" xfId="46912" xr:uid="{00000000-0005-0000-0000-000057950000}"/>
    <cellStyle name="Note 8 12 2 6" xfId="59476" xr:uid="{00000000-0005-0000-0000-000058950000}"/>
    <cellStyle name="Note 8 12 3" xfId="9148" xr:uid="{00000000-0005-0000-0000-000059950000}"/>
    <cellStyle name="Note 8 12 3 2" xfId="16117" xr:uid="{00000000-0005-0000-0000-00005A950000}"/>
    <cellStyle name="Note 8 12 3 2 2" xfId="32121" xr:uid="{00000000-0005-0000-0000-00005B950000}"/>
    <cellStyle name="Note 8 12 3 2 3" xfId="32120" xr:uid="{00000000-0005-0000-0000-00005C950000}"/>
    <cellStyle name="Note 8 12 3 2 4" xfId="55622" xr:uid="{00000000-0005-0000-0000-00005D950000}"/>
    <cellStyle name="Note 8 12 3 3" xfId="32122" xr:uid="{00000000-0005-0000-0000-00005E950000}"/>
    <cellStyle name="Note 8 12 3 4" xfId="32119" xr:uid="{00000000-0005-0000-0000-00005F950000}"/>
    <cellStyle name="Note 8 12 3 5" xfId="48654" xr:uid="{00000000-0005-0000-0000-000060950000}"/>
    <cellStyle name="Note 8 12 3 6" xfId="61218" xr:uid="{00000000-0005-0000-0000-000061950000}"/>
    <cellStyle name="Note 8 12 4" xfId="11762" xr:uid="{00000000-0005-0000-0000-000062950000}"/>
    <cellStyle name="Note 8 12 4 2" xfId="32124" xr:uid="{00000000-0005-0000-0000-000063950000}"/>
    <cellStyle name="Note 8 12 4 3" xfId="32123" xr:uid="{00000000-0005-0000-0000-000064950000}"/>
    <cellStyle name="Note 8 12 4 4" xfId="51267" xr:uid="{00000000-0005-0000-0000-000065950000}"/>
    <cellStyle name="Note 8 12 5" xfId="32125" xr:uid="{00000000-0005-0000-0000-000066950000}"/>
    <cellStyle name="Note 8 12 6" xfId="32114" xr:uid="{00000000-0005-0000-0000-000067950000}"/>
    <cellStyle name="Note 8 12 7" xfId="44299" xr:uid="{00000000-0005-0000-0000-000068950000}"/>
    <cellStyle name="Note 8 12 8" xfId="56863" xr:uid="{00000000-0005-0000-0000-000069950000}"/>
    <cellStyle name="Note 8 13" xfId="5654" xr:uid="{00000000-0005-0000-0000-00006A950000}"/>
    <cellStyle name="Note 8 13 2" xfId="12633" xr:uid="{00000000-0005-0000-0000-00006B950000}"/>
    <cellStyle name="Note 8 13 2 2" xfId="32128" xr:uid="{00000000-0005-0000-0000-00006C950000}"/>
    <cellStyle name="Note 8 13 2 3" xfId="32127" xr:uid="{00000000-0005-0000-0000-00006D950000}"/>
    <cellStyle name="Note 8 13 2 4" xfId="52138" xr:uid="{00000000-0005-0000-0000-00006E950000}"/>
    <cellStyle name="Note 8 13 3" xfId="32129" xr:uid="{00000000-0005-0000-0000-00006F950000}"/>
    <cellStyle name="Note 8 13 4" xfId="32126" xr:uid="{00000000-0005-0000-0000-000070950000}"/>
    <cellStyle name="Note 8 13 5" xfId="45170" xr:uid="{00000000-0005-0000-0000-000071950000}"/>
    <cellStyle name="Note 8 13 6" xfId="57734" xr:uid="{00000000-0005-0000-0000-000072950000}"/>
    <cellStyle name="Note 8 14" xfId="10019" xr:uid="{00000000-0005-0000-0000-000073950000}"/>
    <cellStyle name="Note 8 14 2" xfId="32131" xr:uid="{00000000-0005-0000-0000-000074950000}"/>
    <cellStyle name="Note 8 14 3" xfId="32130" xr:uid="{00000000-0005-0000-0000-000075950000}"/>
    <cellStyle name="Note 8 14 4" xfId="49525" xr:uid="{00000000-0005-0000-0000-000076950000}"/>
    <cellStyle name="Note 8 15" xfId="32072" xr:uid="{00000000-0005-0000-0000-000077950000}"/>
    <cellStyle name="Note 8 16" xfId="17266" xr:uid="{00000000-0005-0000-0000-000078950000}"/>
    <cellStyle name="Note 8 2" xfId="2818" xr:uid="{00000000-0005-0000-0000-000079950000}"/>
    <cellStyle name="Note 8 2 2" xfId="2819" xr:uid="{00000000-0005-0000-0000-00007A950000}"/>
    <cellStyle name="Note 8 2 2 2" xfId="3907" xr:uid="{00000000-0005-0000-0000-00007B950000}"/>
    <cellStyle name="Note 8 2 2 2 2" xfId="6529" xr:uid="{00000000-0005-0000-0000-00007C950000}"/>
    <cellStyle name="Note 8 2 2 2 2 2" xfId="13507" xr:uid="{00000000-0005-0000-0000-00007D950000}"/>
    <cellStyle name="Note 8 2 2 2 2 2 2" xfId="32137" xr:uid="{00000000-0005-0000-0000-00007E950000}"/>
    <cellStyle name="Note 8 2 2 2 2 2 3" xfId="32136" xr:uid="{00000000-0005-0000-0000-00007F950000}"/>
    <cellStyle name="Note 8 2 2 2 2 2 4" xfId="53012" xr:uid="{00000000-0005-0000-0000-000080950000}"/>
    <cellStyle name="Note 8 2 2 2 2 3" xfId="32138" xr:uid="{00000000-0005-0000-0000-000081950000}"/>
    <cellStyle name="Note 8 2 2 2 2 4" xfId="32135" xr:uid="{00000000-0005-0000-0000-000082950000}"/>
    <cellStyle name="Note 8 2 2 2 2 5" xfId="46044" xr:uid="{00000000-0005-0000-0000-000083950000}"/>
    <cellStyle name="Note 8 2 2 2 2 6" xfId="58608" xr:uid="{00000000-0005-0000-0000-000084950000}"/>
    <cellStyle name="Note 8 2 2 2 3" xfId="8274" xr:uid="{00000000-0005-0000-0000-000085950000}"/>
    <cellStyle name="Note 8 2 2 2 3 2" xfId="15249" xr:uid="{00000000-0005-0000-0000-000086950000}"/>
    <cellStyle name="Note 8 2 2 2 3 2 2" xfId="32141" xr:uid="{00000000-0005-0000-0000-000087950000}"/>
    <cellStyle name="Note 8 2 2 2 3 2 3" xfId="32140" xr:uid="{00000000-0005-0000-0000-000088950000}"/>
    <cellStyle name="Note 8 2 2 2 3 2 4" xfId="54754" xr:uid="{00000000-0005-0000-0000-000089950000}"/>
    <cellStyle name="Note 8 2 2 2 3 3" xfId="32142" xr:uid="{00000000-0005-0000-0000-00008A950000}"/>
    <cellStyle name="Note 8 2 2 2 3 4" xfId="32139" xr:uid="{00000000-0005-0000-0000-00008B950000}"/>
    <cellStyle name="Note 8 2 2 2 3 5" xfId="47786" xr:uid="{00000000-0005-0000-0000-00008C950000}"/>
    <cellStyle name="Note 8 2 2 2 3 6" xfId="60350" xr:uid="{00000000-0005-0000-0000-00008D950000}"/>
    <cellStyle name="Note 8 2 2 2 4" xfId="10894" xr:uid="{00000000-0005-0000-0000-00008E950000}"/>
    <cellStyle name="Note 8 2 2 2 4 2" xfId="32144" xr:uid="{00000000-0005-0000-0000-00008F950000}"/>
    <cellStyle name="Note 8 2 2 2 4 3" xfId="32143" xr:uid="{00000000-0005-0000-0000-000090950000}"/>
    <cellStyle name="Note 8 2 2 2 4 4" xfId="50399" xr:uid="{00000000-0005-0000-0000-000091950000}"/>
    <cellStyle name="Note 8 2 2 2 5" xfId="32134" xr:uid="{00000000-0005-0000-0000-000092950000}"/>
    <cellStyle name="Note 8 2 2 2 6" xfId="18982" xr:uid="{00000000-0005-0000-0000-000093950000}"/>
    <cellStyle name="Note 8 2 2 3" xfId="4784" xr:uid="{00000000-0005-0000-0000-000094950000}"/>
    <cellStyle name="Note 8 2 2 3 2" xfId="7400" xr:uid="{00000000-0005-0000-0000-000095950000}"/>
    <cellStyle name="Note 8 2 2 3 2 2" xfId="14378" xr:uid="{00000000-0005-0000-0000-000096950000}"/>
    <cellStyle name="Note 8 2 2 3 2 2 2" xfId="32148" xr:uid="{00000000-0005-0000-0000-000097950000}"/>
    <cellStyle name="Note 8 2 2 3 2 2 3" xfId="32147" xr:uid="{00000000-0005-0000-0000-000098950000}"/>
    <cellStyle name="Note 8 2 2 3 2 2 4" xfId="53883" xr:uid="{00000000-0005-0000-0000-000099950000}"/>
    <cellStyle name="Note 8 2 2 3 2 3" xfId="32149" xr:uid="{00000000-0005-0000-0000-00009A950000}"/>
    <cellStyle name="Note 8 2 2 3 2 4" xfId="32146" xr:uid="{00000000-0005-0000-0000-00009B950000}"/>
    <cellStyle name="Note 8 2 2 3 2 5" xfId="46915" xr:uid="{00000000-0005-0000-0000-00009C950000}"/>
    <cellStyle name="Note 8 2 2 3 2 6" xfId="59479" xr:uid="{00000000-0005-0000-0000-00009D950000}"/>
    <cellStyle name="Note 8 2 2 3 3" xfId="9151" xr:uid="{00000000-0005-0000-0000-00009E950000}"/>
    <cellStyle name="Note 8 2 2 3 3 2" xfId="16120" xr:uid="{00000000-0005-0000-0000-00009F950000}"/>
    <cellStyle name="Note 8 2 2 3 3 2 2" xfId="32152" xr:uid="{00000000-0005-0000-0000-0000A0950000}"/>
    <cellStyle name="Note 8 2 2 3 3 2 3" xfId="32151" xr:uid="{00000000-0005-0000-0000-0000A1950000}"/>
    <cellStyle name="Note 8 2 2 3 3 2 4" xfId="55625" xr:uid="{00000000-0005-0000-0000-0000A2950000}"/>
    <cellStyle name="Note 8 2 2 3 3 3" xfId="32153" xr:uid="{00000000-0005-0000-0000-0000A3950000}"/>
    <cellStyle name="Note 8 2 2 3 3 4" xfId="32150" xr:uid="{00000000-0005-0000-0000-0000A4950000}"/>
    <cellStyle name="Note 8 2 2 3 3 5" xfId="48657" xr:uid="{00000000-0005-0000-0000-0000A5950000}"/>
    <cellStyle name="Note 8 2 2 3 3 6" xfId="61221" xr:uid="{00000000-0005-0000-0000-0000A6950000}"/>
    <cellStyle name="Note 8 2 2 3 4" xfId="11765" xr:uid="{00000000-0005-0000-0000-0000A7950000}"/>
    <cellStyle name="Note 8 2 2 3 4 2" xfId="32155" xr:uid="{00000000-0005-0000-0000-0000A8950000}"/>
    <cellStyle name="Note 8 2 2 3 4 3" xfId="32154" xr:uid="{00000000-0005-0000-0000-0000A9950000}"/>
    <cellStyle name="Note 8 2 2 3 4 4" xfId="51270" xr:uid="{00000000-0005-0000-0000-0000AA950000}"/>
    <cellStyle name="Note 8 2 2 3 5" xfId="32156" xr:uid="{00000000-0005-0000-0000-0000AB950000}"/>
    <cellStyle name="Note 8 2 2 3 6" xfId="32145" xr:uid="{00000000-0005-0000-0000-0000AC950000}"/>
    <cellStyle name="Note 8 2 2 3 7" xfId="44302" xr:uid="{00000000-0005-0000-0000-0000AD950000}"/>
    <cellStyle name="Note 8 2 2 3 8" xfId="56866" xr:uid="{00000000-0005-0000-0000-0000AE950000}"/>
    <cellStyle name="Note 8 2 2 4" xfId="5657" xr:uid="{00000000-0005-0000-0000-0000AF950000}"/>
    <cellStyle name="Note 8 2 2 4 2" xfId="12636" xr:uid="{00000000-0005-0000-0000-0000B0950000}"/>
    <cellStyle name="Note 8 2 2 4 2 2" xfId="32159" xr:uid="{00000000-0005-0000-0000-0000B1950000}"/>
    <cellStyle name="Note 8 2 2 4 2 3" xfId="32158" xr:uid="{00000000-0005-0000-0000-0000B2950000}"/>
    <cellStyle name="Note 8 2 2 4 2 4" xfId="52141" xr:uid="{00000000-0005-0000-0000-0000B3950000}"/>
    <cellStyle name="Note 8 2 2 4 3" xfId="32160" xr:uid="{00000000-0005-0000-0000-0000B4950000}"/>
    <cellStyle name="Note 8 2 2 4 4" xfId="32157" xr:uid="{00000000-0005-0000-0000-0000B5950000}"/>
    <cellStyle name="Note 8 2 2 4 5" xfId="45173" xr:uid="{00000000-0005-0000-0000-0000B6950000}"/>
    <cellStyle name="Note 8 2 2 4 6" xfId="57737" xr:uid="{00000000-0005-0000-0000-0000B7950000}"/>
    <cellStyle name="Note 8 2 2 5" xfId="10022" xr:uid="{00000000-0005-0000-0000-0000B8950000}"/>
    <cellStyle name="Note 8 2 2 5 2" xfId="32162" xr:uid="{00000000-0005-0000-0000-0000B9950000}"/>
    <cellStyle name="Note 8 2 2 5 3" xfId="32161" xr:uid="{00000000-0005-0000-0000-0000BA950000}"/>
    <cellStyle name="Note 8 2 2 5 4" xfId="49528" xr:uid="{00000000-0005-0000-0000-0000BB950000}"/>
    <cellStyle name="Note 8 2 2 6" xfId="32133" xr:uid="{00000000-0005-0000-0000-0000BC950000}"/>
    <cellStyle name="Note 8 2 2 7" xfId="17269" xr:uid="{00000000-0005-0000-0000-0000BD950000}"/>
    <cellStyle name="Note 8 2 3" xfId="3906" xr:uid="{00000000-0005-0000-0000-0000BE950000}"/>
    <cellStyle name="Note 8 2 3 2" xfId="6528" xr:uid="{00000000-0005-0000-0000-0000BF950000}"/>
    <cellStyle name="Note 8 2 3 2 2" xfId="13506" xr:uid="{00000000-0005-0000-0000-0000C0950000}"/>
    <cellStyle name="Note 8 2 3 2 2 2" xfId="32166" xr:uid="{00000000-0005-0000-0000-0000C1950000}"/>
    <cellStyle name="Note 8 2 3 2 2 3" xfId="32165" xr:uid="{00000000-0005-0000-0000-0000C2950000}"/>
    <cellStyle name="Note 8 2 3 2 2 4" xfId="53011" xr:uid="{00000000-0005-0000-0000-0000C3950000}"/>
    <cellStyle name="Note 8 2 3 2 3" xfId="32167" xr:uid="{00000000-0005-0000-0000-0000C4950000}"/>
    <cellStyle name="Note 8 2 3 2 4" xfId="32164" xr:uid="{00000000-0005-0000-0000-0000C5950000}"/>
    <cellStyle name="Note 8 2 3 2 5" xfId="46043" xr:uid="{00000000-0005-0000-0000-0000C6950000}"/>
    <cellStyle name="Note 8 2 3 2 6" xfId="58607" xr:uid="{00000000-0005-0000-0000-0000C7950000}"/>
    <cellStyle name="Note 8 2 3 3" xfId="8273" xr:uid="{00000000-0005-0000-0000-0000C8950000}"/>
    <cellStyle name="Note 8 2 3 3 2" xfId="15248" xr:uid="{00000000-0005-0000-0000-0000C9950000}"/>
    <cellStyle name="Note 8 2 3 3 2 2" xfId="32170" xr:uid="{00000000-0005-0000-0000-0000CA950000}"/>
    <cellStyle name="Note 8 2 3 3 2 3" xfId="32169" xr:uid="{00000000-0005-0000-0000-0000CB950000}"/>
    <cellStyle name="Note 8 2 3 3 2 4" xfId="54753" xr:uid="{00000000-0005-0000-0000-0000CC950000}"/>
    <cellStyle name="Note 8 2 3 3 3" xfId="32171" xr:uid="{00000000-0005-0000-0000-0000CD950000}"/>
    <cellStyle name="Note 8 2 3 3 4" xfId="32168" xr:uid="{00000000-0005-0000-0000-0000CE950000}"/>
    <cellStyle name="Note 8 2 3 3 5" xfId="47785" xr:uid="{00000000-0005-0000-0000-0000CF950000}"/>
    <cellStyle name="Note 8 2 3 3 6" xfId="60349" xr:uid="{00000000-0005-0000-0000-0000D0950000}"/>
    <cellStyle name="Note 8 2 3 4" xfId="10893" xr:uid="{00000000-0005-0000-0000-0000D1950000}"/>
    <cellStyle name="Note 8 2 3 4 2" xfId="32173" xr:uid="{00000000-0005-0000-0000-0000D2950000}"/>
    <cellStyle name="Note 8 2 3 4 3" xfId="32172" xr:uid="{00000000-0005-0000-0000-0000D3950000}"/>
    <cellStyle name="Note 8 2 3 4 4" xfId="50398" xr:uid="{00000000-0005-0000-0000-0000D4950000}"/>
    <cellStyle name="Note 8 2 3 5" xfId="32163" xr:uid="{00000000-0005-0000-0000-0000D5950000}"/>
    <cellStyle name="Note 8 2 3 6" xfId="18981" xr:uid="{00000000-0005-0000-0000-0000D6950000}"/>
    <cellStyle name="Note 8 2 4" xfId="4783" xr:uid="{00000000-0005-0000-0000-0000D7950000}"/>
    <cellStyle name="Note 8 2 4 2" xfId="7399" xr:uid="{00000000-0005-0000-0000-0000D8950000}"/>
    <cellStyle name="Note 8 2 4 2 2" xfId="14377" xr:uid="{00000000-0005-0000-0000-0000D9950000}"/>
    <cellStyle name="Note 8 2 4 2 2 2" xfId="32177" xr:uid="{00000000-0005-0000-0000-0000DA950000}"/>
    <cellStyle name="Note 8 2 4 2 2 3" xfId="32176" xr:uid="{00000000-0005-0000-0000-0000DB950000}"/>
    <cellStyle name="Note 8 2 4 2 2 4" xfId="53882" xr:uid="{00000000-0005-0000-0000-0000DC950000}"/>
    <cellStyle name="Note 8 2 4 2 3" xfId="32178" xr:uid="{00000000-0005-0000-0000-0000DD950000}"/>
    <cellStyle name="Note 8 2 4 2 4" xfId="32175" xr:uid="{00000000-0005-0000-0000-0000DE950000}"/>
    <cellStyle name="Note 8 2 4 2 5" xfId="46914" xr:uid="{00000000-0005-0000-0000-0000DF950000}"/>
    <cellStyle name="Note 8 2 4 2 6" xfId="59478" xr:uid="{00000000-0005-0000-0000-0000E0950000}"/>
    <cellStyle name="Note 8 2 4 3" xfId="9150" xr:uid="{00000000-0005-0000-0000-0000E1950000}"/>
    <cellStyle name="Note 8 2 4 3 2" xfId="16119" xr:uid="{00000000-0005-0000-0000-0000E2950000}"/>
    <cellStyle name="Note 8 2 4 3 2 2" xfId="32181" xr:uid="{00000000-0005-0000-0000-0000E3950000}"/>
    <cellStyle name="Note 8 2 4 3 2 3" xfId="32180" xr:uid="{00000000-0005-0000-0000-0000E4950000}"/>
    <cellStyle name="Note 8 2 4 3 2 4" xfId="55624" xr:uid="{00000000-0005-0000-0000-0000E5950000}"/>
    <cellStyle name="Note 8 2 4 3 3" xfId="32182" xr:uid="{00000000-0005-0000-0000-0000E6950000}"/>
    <cellStyle name="Note 8 2 4 3 4" xfId="32179" xr:uid="{00000000-0005-0000-0000-0000E7950000}"/>
    <cellStyle name="Note 8 2 4 3 5" xfId="48656" xr:uid="{00000000-0005-0000-0000-0000E8950000}"/>
    <cellStyle name="Note 8 2 4 3 6" xfId="61220" xr:uid="{00000000-0005-0000-0000-0000E9950000}"/>
    <cellStyle name="Note 8 2 4 4" xfId="11764" xr:uid="{00000000-0005-0000-0000-0000EA950000}"/>
    <cellStyle name="Note 8 2 4 4 2" xfId="32184" xr:uid="{00000000-0005-0000-0000-0000EB950000}"/>
    <cellStyle name="Note 8 2 4 4 3" xfId="32183" xr:uid="{00000000-0005-0000-0000-0000EC950000}"/>
    <cellStyle name="Note 8 2 4 4 4" xfId="51269" xr:uid="{00000000-0005-0000-0000-0000ED950000}"/>
    <cellStyle name="Note 8 2 4 5" xfId="32185" xr:uid="{00000000-0005-0000-0000-0000EE950000}"/>
    <cellStyle name="Note 8 2 4 6" xfId="32174" xr:uid="{00000000-0005-0000-0000-0000EF950000}"/>
    <cellStyle name="Note 8 2 4 7" xfId="44301" xr:uid="{00000000-0005-0000-0000-0000F0950000}"/>
    <cellStyle name="Note 8 2 4 8" xfId="56865" xr:uid="{00000000-0005-0000-0000-0000F1950000}"/>
    <cellStyle name="Note 8 2 5" xfId="5656" xr:uid="{00000000-0005-0000-0000-0000F2950000}"/>
    <cellStyle name="Note 8 2 5 2" xfId="12635" xr:uid="{00000000-0005-0000-0000-0000F3950000}"/>
    <cellStyle name="Note 8 2 5 2 2" xfId="32188" xr:uid="{00000000-0005-0000-0000-0000F4950000}"/>
    <cellStyle name="Note 8 2 5 2 3" xfId="32187" xr:uid="{00000000-0005-0000-0000-0000F5950000}"/>
    <cellStyle name="Note 8 2 5 2 4" xfId="52140" xr:uid="{00000000-0005-0000-0000-0000F6950000}"/>
    <cellStyle name="Note 8 2 5 3" xfId="32189" xr:uid="{00000000-0005-0000-0000-0000F7950000}"/>
    <cellStyle name="Note 8 2 5 4" xfId="32186" xr:uid="{00000000-0005-0000-0000-0000F8950000}"/>
    <cellStyle name="Note 8 2 5 5" xfId="45172" xr:uid="{00000000-0005-0000-0000-0000F9950000}"/>
    <cellStyle name="Note 8 2 5 6" xfId="57736" xr:uid="{00000000-0005-0000-0000-0000FA950000}"/>
    <cellStyle name="Note 8 2 6" xfId="10021" xr:uid="{00000000-0005-0000-0000-0000FB950000}"/>
    <cellStyle name="Note 8 2 6 2" xfId="32191" xr:uid="{00000000-0005-0000-0000-0000FC950000}"/>
    <cellStyle name="Note 8 2 6 3" xfId="32190" xr:uid="{00000000-0005-0000-0000-0000FD950000}"/>
    <cellStyle name="Note 8 2 6 4" xfId="49527" xr:uid="{00000000-0005-0000-0000-0000FE950000}"/>
    <cellStyle name="Note 8 2 7" xfId="32132" xr:uid="{00000000-0005-0000-0000-0000FF950000}"/>
    <cellStyle name="Note 8 2 8" xfId="17268" xr:uid="{00000000-0005-0000-0000-000000960000}"/>
    <cellStyle name="Note 8 3" xfId="2820" xr:uid="{00000000-0005-0000-0000-000001960000}"/>
    <cellStyle name="Note 8 3 2" xfId="2821" xr:uid="{00000000-0005-0000-0000-000002960000}"/>
    <cellStyle name="Note 8 3 2 2" xfId="3909" xr:uid="{00000000-0005-0000-0000-000003960000}"/>
    <cellStyle name="Note 8 3 2 2 2" xfId="6531" xr:uid="{00000000-0005-0000-0000-000004960000}"/>
    <cellStyle name="Note 8 3 2 2 2 2" xfId="13509" xr:uid="{00000000-0005-0000-0000-000005960000}"/>
    <cellStyle name="Note 8 3 2 2 2 2 2" xfId="32197" xr:uid="{00000000-0005-0000-0000-000006960000}"/>
    <cellStyle name="Note 8 3 2 2 2 2 3" xfId="32196" xr:uid="{00000000-0005-0000-0000-000007960000}"/>
    <cellStyle name="Note 8 3 2 2 2 2 4" xfId="53014" xr:uid="{00000000-0005-0000-0000-000008960000}"/>
    <cellStyle name="Note 8 3 2 2 2 3" xfId="32198" xr:uid="{00000000-0005-0000-0000-000009960000}"/>
    <cellStyle name="Note 8 3 2 2 2 4" xfId="32195" xr:uid="{00000000-0005-0000-0000-00000A960000}"/>
    <cellStyle name="Note 8 3 2 2 2 5" xfId="46046" xr:uid="{00000000-0005-0000-0000-00000B960000}"/>
    <cellStyle name="Note 8 3 2 2 2 6" xfId="58610" xr:uid="{00000000-0005-0000-0000-00000C960000}"/>
    <cellStyle name="Note 8 3 2 2 3" xfId="8276" xr:uid="{00000000-0005-0000-0000-00000D960000}"/>
    <cellStyle name="Note 8 3 2 2 3 2" xfId="15251" xr:uid="{00000000-0005-0000-0000-00000E960000}"/>
    <cellStyle name="Note 8 3 2 2 3 2 2" xfId="32201" xr:uid="{00000000-0005-0000-0000-00000F960000}"/>
    <cellStyle name="Note 8 3 2 2 3 2 3" xfId="32200" xr:uid="{00000000-0005-0000-0000-000010960000}"/>
    <cellStyle name="Note 8 3 2 2 3 2 4" xfId="54756" xr:uid="{00000000-0005-0000-0000-000011960000}"/>
    <cellStyle name="Note 8 3 2 2 3 3" xfId="32202" xr:uid="{00000000-0005-0000-0000-000012960000}"/>
    <cellStyle name="Note 8 3 2 2 3 4" xfId="32199" xr:uid="{00000000-0005-0000-0000-000013960000}"/>
    <cellStyle name="Note 8 3 2 2 3 5" xfId="47788" xr:uid="{00000000-0005-0000-0000-000014960000}"/>
    <cellStyle name="Note 8 3 2 2 3 6" xfId="60352" xr:uid="{00000000-0005-0000-0000-000015960000}"/>
    <cellStyle name="Note 8 3 2 2 4" xfId="10896" xr:uid="{00000000-0005-0000-0000-000016960000}"/>
    <cellStyle name="Note 8 3 2 2 4 2" xfId="32204" xr:uid="{00000000-0005-0000-0000-000017960000}"/>
    <cellStyle name="Note 8 3 2 2 4 3" xfId="32203" xr:uid="{00000000-0005-0000-0000-000018960000}"/>
    <cellStyle name="Note 8 3 2 2 4 4" xfId="50401" xr:uid="{00000000-0005-0000-0000-000019960000}"/>
    <cellStyle name="Note 8 3 2 2 5" xfId="32194" xr:uid="{00000000-0005-0000-0000-00001A960000}"/>
    <cellStyle name="Note 8 3 2 2 6" xfId="18984" xr:uid="{00000000-0005-0000-0000-00001B960000}"/>
    <cellStyle name="Note 8 3 2 3" xfId="4786" xr:uid="{00000000-0005-0000-0000-00001C960000}"/>
    <cellStyle name="Note 8 3 2 3 2" xfId="7402" xr:uid="{00000000-0005-0000-0000-00001D960000}"/>
    <cellStyle name="Note 8 3 2 3 2 2" xfId="14380" xr:uid="{00000000-0005-0000-0000-00001E960000}"/>
    <cellStyle name="Note 8 3 2 3 2 2 2" xfId="32208" xr:uid="{00000000-0005-0000-0000-00001F960000}"/>
    <cellStyle name="Note 8 3 2 3 2 2 3" xfId="32207" xr:uid="{00000000-0005-0000-0000-000020960000}"/>
    <cellStyle name="Note 8 3 2 3 2 2 4" xfId="53885" xr:uid="{00000000-0005-0000-0000-000021960000}"/>
    <cellStyle name="Note 8 3 2 3 2 3" xfId="32209" xr:uid="{00000000-0005-0000-0000-000022960000}"/>
    <cellStyle name="Note 8 3 2 3 2 4" xfId="32206" xr:uid="{00000000-0005-0000-0000-000023960000}"/>
    <cellStyle name="Note 8 3 2 3 2 5" xfId="46917" xr:uid="{00000000-0005-0000-0000-000024960000}"/>
    <cellStyle name="Note 8 3 2 3 2 6" xfId="59481" xr:uid="{00000000-0005-0000-0000-000025960000}"/>
    <cellStyle name="Note 8 3 2 3 3" xfId="9153" xr:uid="{00000000-0005-0000-0000-000026960000}"/>
    <cellStyle name="Note 8 3 2 3 3 2" xfId="16122" xr:uid="{00000000-0005-0000-0000-000027960000}"/>
    <cellStyle name="Note 8 3 2 3 3 2 2" xfId="32212" xr:uid="{00000000-0005-0000-0000-000028960000}"/>
    <cellStyle name="Note 8 3 2 3 3 2 3" xfId="32211" xr:uid="{00000000-0005-0000-0000-000029960000}"/>
    <cellStyle name="Note 8 3 2 3 3 2 4" xfId="55627" xr:uid="{00000000-0005-0000-0000-00002A960000}"/>
    <cellStyle name="Note 8 3 2 3 3 3" xfId="32213" xr:uid="{00000000-0005-0000-0000-00002B960000}"/>
    <cellStyle name="Note 8 3 2 3 3 4" xfId="32210" xr:uid="{00000000-0005-0000-0000-00002C960000}"/>
    <cellStyle name="Note 8 3 2 3 3 5" xfId="48659" xr:uid="{00000000-0005-0000-0000-00002D960000}"/>
    <cellStyle name="Note 8 3 2 3 3 6" xfId="61223" xr:uid="{00000000-0005-0000-0000-00002E960000}"/>
    <cellStyle name="Note 8 3 2 3 4" xfId="11767" xr:uid="{00000000-0005-0000-0000-00002F960000}"/>
    <cellStyle name="Note 8 3 2 3 4 2" xfId="32215" xr:uid="{00000000-0005-0000-0000-000030960000}"/>
    <cellStyle name="Note 8 3 2 3 4 3" xfId="32214" xr:uid="{00000000-0005-0000-0000-000031960000}"/>
    <cellStyle name="Note 8 3 2 3 4 4" xfId="51272" xr:uid="{00000000-0005-0000-0000-000032960000}"/>
    <cellStyle name="Note 8 3 2 3 5" xfId="32216" xr:uid="{00000000-0005-0000-0000-000033960000}"/>
    <cellStyle name="Note 8 3 2 3 6" xfId="32205" xr:uid="{00000000-0005-0000-0000-000034960000}"/>
    <cellStyle name="Note 8 3 2 3 7" xfId="44304" xr:uid="{00000000-0005-0000-0000-000035960000}"/>
    <cellStyle name="Note 8 3 2 3 8" xfId="56868" xr:uid="{00000000-0005-0000-0000-000036960000}"/>
    <cellStyle name="Note 8 3 2 4" xfId="5659" xr:uid="{00000000-0005-0000-0000-000037960000}"/>
    <cellStyle name="Note 8 3 2 4 2" xfId="12638" xr:uid="{00000000-0005-0000-0000-000038960000}"/>
    <cellStyle name="Note 8 3 2 4 2 2" xfId="32219" xr:uid="{00000000-0005-0000-0000-000039960000}"/>
    <cellStyle name="Note 8 3 2 4 2 3" xfId="32218" xr:uid="{00000000-0005-0000-0000-00003A960000}"/>
    <cellStyle name="Note 8 3 2 4 2 4" xfId="52143" xr:uid="{00000000-0005-0000-0000-00003B960000}"/>
    <cellStyle name="Note 8 3 2 4 3" xfId="32220" xr:uid="{00000000-0005-0000-0000-00003C960000}"/>
    <cellStyle name="Note 8 3 2 4 4" xfId="32217" xr:uid="{00000000-0005-0000-0000-00003D960000}"/>
    <cellStyle name="Note 8 3 2 4 5" xfId="45175" xr:uid="{00000000-0005-0000-0000-00003E960000}"/>
    <cellStyle name="Note 8 3 2 4 6" xfId="57739" xr:uid="{00000000-0005-0000-0000-00003F960000}"/>
    <cellStyle name="Note 8 3 2 5" xfId="10024" xr:uid="{00000000-0005-0000-0000-000040960000}"/>
    <cellStyle name="Note 8 3 2 5 2" xfId="32222" xr:uid="{00000000-0005-0000-0000-000041960000}"/>
    <cellStyle name="Note 8 3 2 5 3" xfId="32221" xr:uid="{00000000-0005-0000-0000-000042960000}"/>
    <cellStyle name="Note 8 3 2 5 4" xfId="49530" xr:uid="{00000000-0005-0000-0000-000043960000}"/>
    <cellStyle name="Note 8 3 2 6" xfId="32193" xr:uid="{00000000-0005-0000-0000-000044960000}"/>
    <cellStyle name="Note 8 3 2 7" xfId="17273" xr:uid="{00000000-0005-0000-0000-000045960000}"/>
    <cellStyle name="Note 8 3 3" xfId="3908" xr:uid="{00000000-0005-0000-0000-000046960000}"/>
    <cellStyle name="Note 8 3 3 2" xfId="6530" xr:uid="{00000000-0005-0000-0000-000047960000}"/>
    <cellStyle name="Note 8 3 3 2 2" xfId="13508" xr:uid="{00000000-0005-0000-0000-000048960000}"/>
    <cellStyle name="Note 8 3 3 2 2 2" xfId="32226" xr:uid="{00000000-0005-0000-0000-000049960000}"/>
    <cellStyle name="Note 8 3 3 2 2 3" xfId="32225" xr:uid="{00000000-0005-0000-0000-00004A960000}"/>
    <cellStyle name="Note 8 3 3 2 2 4" xfId="53013" xr:uid="{00000000-0005-0000-0000-00004B960000}"/>
    <cellStyle name="Note 8 3 3 2 3" xfId="32227" xr:uid="{00000000-0005-0000-0000-00004C960000}"/>
    <cellStyle name="Note 8 3 3 2 4" xfId="32224" xr:uid="{00000000-0005-0000-0000-00004D960000}"/>
    <cellStyle name="Note 8 3 3 2 5" xfId="46045" xr:uid="{00000000-0005-0000-0000-00004E960000}"/>
    <cellStyle name="Note 8 3 3 2 6" xfId="58609" xr:uid="{00000000-0005-0000-0000-00004F960000}"/>
    <cellStyle name="Note 8 3 3 3" xfId="8275" xr:uid="{00000000-0005-0000-0000-000050960000}"/>
    <cellStyle name="Note 8 3 3 3 2" xfId="15250" xr:uid="{00000000-0005-0000-0000-000051960000}"/>
    <cellStyle name="Note 8 3 3 3 2 2" xfId="32230" xr:uid="{00000000-0005-0000-0000-000052960000}"/>
    <cellStyle name="Note 8 3 3 3 2 3" xfId="32229" xr:uid="{00000000-0005-0000-0000-000053960000}"/>
    <cellStyle name="Note 8 3 3 3 2 4" xfId="54755" xr:uid="{00000000-0005-0000-0000-000054960000}"/>
    <cellStyle name="Note 8 3 3 3 3" xfId="32231" xr:uid="{00000000-0005-0000-0000-000055960000}"/>
    <cellStyle name="Note 8 3 3 3 4" xfId="32228" xr:uid="{00000000-0005-0000-0000-000056960000}"/>
    <cellStyle name="Note 8 3 3 3 5" xfId="47787" xr:uid="{00000000-0005-0000-0000-000057960000}"/>
    <cellStyle name="Note 8 3 3 3 6" xfId="60351" xr:uid="{00000000-0005-0000-0000-000058960000}"/>
    <cellStyle name="Note 8 3 3 4" xfId="10895" xr:uid="{00000000-0005-0000-0000-000059960000}"/>
    <cellStyle name="Note 8 3 3 4 2" xfId="32233" xr:uid="{00000000-0005-0000-0000-00005A960000}"/>
    <cellStyle name="Note 8 3 3 4 3" xfId="32232" xr:uid="{00000000-0005-0000-0000-00005B960000}"/>
    <cellStyle name="Note 8 3 3 4 4" xfId="50400" xr:uid="{00000000-0005-0000-0000-00005C960000}"/>
    <cellStyle name="Note 8 3 3 5" xfId="32223" xr:uid="{00000000-0005-0000-0000-00005D960000}"/>
    <cellStyle name="Note 8 3 3 6" xfId="18983" xr:uid="{00000000-0005-0000-0000-00005E960000}"/>
    <cellStyle name="Note 8 3 4" xfId="4785" xr:uid="{00000000-0005-0000-0000-00005F960000}"/>
    <cellStyle name="Note 8 3 4 2" xfId="7401" xr:uid="{00000000-0005-0000-0000-000060960000}"/>
    <cellStyle name="Note 8 3 4 2 2" xfId="14379" xr:uid="{00000000-0005-0000-0000-000061960000}"/>
    <cellStyle name="Note 8 3 4 2 2 2" xfId="32237" xr:uid="{00000000-0005-0000-0000-000062960000}"/>
    <cellStyle name="Note 8 3 4 2 2 3" xfId="32236" xr:uid="{00000000-0005-0000-0000-000063960000}"/>
    <cellStyle name="Note 8 3 4 2 2 4" xfId="53884" xr:uid="{00000000-0005-0000-0000-000064960000}"/>
    <cellStyle name="Note 8 3 4 2 3" xfId="32238" xr:uid="{00000000-0005-0000-0000-000065960000}"/>
    <cellStyle name="Note 8 3 4 2 4" xfId="32235" xr:uid="{00000000-0005-0000-0000-000066960000}"/>
    <cellStyle name="Note 8 3 4 2 5" xfId="46916" xr:uid="{00000000-0005-0000-0000-000067960000}"/>
    <cellStyle name="Note 8 3 4 2 6" xfId="59480" xr:uid="{00000000-0005-0000-0000-000068960000}"/>
    <cellStyle name="Note 8 3 4 3" xfId="9152" xr:uid="{00000000-0005-0000-0000-000069960000}"/>
    <cellStyle name="Note 8 3 4 3 2" xfId="16121" xr:uid="{00000000-0005-0000-0000-00006A960000}"/>
    <cellStyle name="Note 8 3 4 3 2 2" xfId="32241" xr:uid="{00000000-0005-0000-0000-00006B960000}"/>
    <cellStyle name="Note 8 3 4 3 2 3" xfId="32240" xr:uid="{00000000-0005-0000-0000-00006C960000}"/>
    <cellStyle name="Note 8 3 4 3 2 4" xfId="55626" xr:uid="{00000000-0005-0000-0000-00006D960000}"/>
    <cellStyle name="Note 8 3 4 3 3" xfId="32242" xr:uid="{00000000-0005-0000-0000-00006E960000}"/>
    <cellStyle name="Note 8 3 4 3 4" xfId="32239" xr:uid="{00000000-0005-0000-0000-00006F960000}"/>
    <cellStyle name="Note 8 3 4 3 5" xfId="48658" xr:uid="{00000000-0005-0000-0000-000070960000}"/>
    <cellStyle name="Note 8 3 4 3 6" xfId="61222" xr:uid="{00000000-0005-0000-0000-000071960000}"/>
    <cellStyle name="Note 8 3 4 4" xfId="11766" xr:uid="{00000000-0005-0000-0000-000072960000}"/>
    <cellStyle name="Note 8 3 4 4 2" xfId="32244" xr:uid="{00000000-0005-0000-0000-000073960000}"/>
    <cellStyle name="Note 8 3 4 4 3" xfId="32243" xr:uid="{00000000-0005-0000-0000-000074960000}"/>
    <cellStyle name="Note 8 3 4 4 4" xfId="51271" xr:uid="{00000000-0005-0000-0000-000075960000}"/>
    <cellStyle name="Note 8 3 4 5" xfId="32245" xr:uid="{00000000-0005-0000-0000-000076960000}"/>
    <cellStyle name="Note 8 3 4 6" xfId="32234" xr:uid="{00000000-0005-0000-0000-000077960000}"/>
    <cellStyle name="Note 8 3 4 7" xfId="44303" xr:uid="{00000000-0005-0000-0000-000078960000}"/>
    <cellStyle name="Note 8 3 4 8" xfId="56867" xr:uid="{00000000-0005-0000-0000-000079960000}"/>
    <cellStyle name="Note 8 3 5" xfId="5658" xr:uid="{00000000-0005-0000-0000-00007A960000}"/>
    <cellStyle name="Note 8 3 5 2" xfId="12637" xr:uid="{00000000-0005-0000-0000-00007B960000}"/>
    <cellStyle name="Note 8 3 5 2 2" xfId="32248" xr:uid="{00000000-0005-0000-0000-00007C960000}"/>
    <cellStyle name="Note 8 3 5 2 3" xfId="32247" xr:uid="{00000000-0005-0000-0000-00007D960000}"/>
    <cellStyle name="Note 8 3 5 2 4" xfId="52142" xr:uid="{00000000-0005-0000-0000-00007E960000}"/>
    <cellStyle name="Note 8 3 5 3" xfId="32249" xr:uid="{00000000-0005-0000-0000-00007F960000}"/>
    <cellStyle name="Note 8 3 5 4" xfId="32246" xr:uid="{00000000-0005-0000-0000-000080960000}"/>
    <cellStyle name="Note 8 3 5 5" xfId="45174" xr:uid="{00000000-0005-0000-0000-000081960000}"/>
    <cellStyle name="Note 8 3 5 6" xfId="57738" xr:uid="{00000000-0005-0000-0000-000082960000}"/>
    <cellStyle name="Note 8 3 6" xfId="10023" xr:uid="{00000000-0005-0000-0000-000083960000}"/>
    <cellStyle name="Note 8 3 6 2" xfId="32251" xr:uid="{00000000-0005-0000-0000-000084960000}"/>
    <cellStyle name="Note 8 3 6 3" xfId="32250" xr:uid="{00000000-0005-0000-0000-000085960000}"/>
    <cellStyle name="Note 8 3 6 4" xfId="49529" xr:uid="{00000000-0005-0000-0000-000086960000}"/>
    <cellStyle name="Note 8 3 7" xfId="32192" xr:uid="{00000000-0005-0000-0000-000087960000}"/>
    <cellStyle name="Note 8 3 8" xfId="17272" xr:uid="{00000000-0005-0000-0000-000088960000}"/>
    <cellStyle name="Note 8 4" xfId="2822" xr:uid="{00000000-0005-0000-0000-000089960000}"/>
    <cellStyle name="Note 8 4 2" xfId="2823" xr:uid="{00000000-0005-0000-0000-00008A960000}"/>
    <cellStyle name="Note 8 4 2 2" xfId="3911" xr:uid="{00000000-0005-0000-0000-00008B960000}"/>
    <cellStyle name="Note 8 4 2 2 2" xfId="6533" xr:uid="{00000000-0005-0000-0000-00008C960000}"/>
    <cellStyle name="Note 8 4 2 2 2 2" xfId="13511" xr:uid="{00000000-0005-0000-0000-00008D960000}"/>
    <cellStyle name="Note 8 4 2 2 2 2 2" xfId="32257" xr:uid="{00000000-0005-0000-0000-00008E960000}"/>
    <cellStyle name="Note 8 4 2 2 2 2 3" xfId="32256" xr:uid="{00000000-0005-0000-0000-00008F960000}"/>
    <cellStyle name="Note 8 4 2 2 2 2 4" xfId="53016" xr:uid="{00000000-0005-0000-0000-000090960000}"/>
    <cellStyle name="Note 8 4 2 2 2 3" xfId="32258" xr:uid="{00000000-0005-0000-0000-000091960000}"/>
    <cellStyle name="Note 8 4 2 2 2 4" xfId="32255" xr:uid="{00000000-0005-0000-0000-000092960000}"/>
    <cellStyle name="Note 8 4 2 2 2 5" xfId="46048" xr:uid="{00000000-0005-0000-0000-000093960000}"/>
    <cellStyle name="Note 8 4 2 2 2 6" xfId="58612" xr:uid="{00000000-0005-0000-0000-000094960000}"/>
    <cellStyle name="Note 8 4 2 2 3" xfId="8278" xr:uid="{00000000-0005-0000-0000-000095960000}"/>
    <cellStyle name="Note 8 4 2 2 3 2" xfId="15253" xr:uid="{00000000-0005-0000-0000-000096960000}"/>
    <cellStyle name="Note 8 4 2 2 3 2 2" xfId="32261" xr:uid="{00000000-0005-0000-0000-000097960000}"/>
    <cellStyle name="Note 8 4 2 2 3 2 3" xfId="32260" xr:uid="{00000000-0005-0000-0000-000098960000}"/>
    <cellStyle name="Note 8 4 2 2 3 2 4" xfId="54758" xr:uid="{00000000-0005-0000-0000-000099960000}"/>
    <cellStyle name="Note 8 4 2 2 3 3" xfId="32262" xr:uid="{00000000-0005-0000-0000-00009A960000}"/>
    <cellStyle name="Note 8 4 2 2 3 4" xfId="32259" xr:uid="{00000000-0005-0000-0000-00009B960000}"/>
    <cellStyle name="Note 8 4 2 2 3 5" xfId="47790" xr:uid="{00000000-0005-0000-0000-00009C960000}"/>
    <cellStyle name="Note 8 4 2 2 3 6" xfId="60354" xr:uid="{00000000-0005-0000-0000-00009D960000}"/>
    <cellStyle name="Note 8 4 2 2 4" xfId="10898" xr:uid="{00000000-0005-0000-0000-00009E960000}"/>
    <cellStyle name="Note 8 4 2 2 4 2" xfId="32264" xr:uid="{00000000-0005-0000-0000-00009F960000}"/>
    <cellStyle name="Note 8 4 2 2 4 3" xfId="32263" xr:uid="{00000000-0005-0000-0000-0000A0960000}"/>
    <cellStyle name="Note 8 4 2 2 4 4" xfId="50403" xr:uid="{00000000-0005-0000-0000-0000A1960000}"/>
    <cellStyle name="Note 8 4 2 2 5" xfId="32254" xr:uid="{00000000-0005-0000-0000-0000A2960000}"/>
    <cellStyle name="Note 8 4 2 2 6" xfId="18988" xr:uid="{00000000-0005-0000-0000-0000A3960000}"/>
    <cellStyle name="Note 8 4 2 3" xfId="4788" xr:uid="{00000000-0005-0000-0000-0000A4960000}"/>
    <cellStyle name="Note 8 4 2 3 2" xfId="7404" xr:uid="{00000000-0005-0000-0000-0000A5960000}"/>
    <cellStyle name="Note 8 4 2 3 2 2" xfId="14382" xr:uid="{00000000-0005-0000-0000-0000A6960000}"/>
    <cellStyle name="Note 8 4 2 3 2 2 2" xfId="32268" xr:uid="{00000000-0005-0000-0000-0000A7960000}"/>
    <cellStyle name="Note 8 4 2 3 2 2 3" xfId="32267" xr:uid="{00000000-0005-0000-0000-0000A8960000}"/>
    <cellStyle name="Note 8 4 2 3 2 2 4" xfId="53887" xr:uid="{00000000-0005-0000-0000-0000A9960000}"/>
    <cellStyle name="Note 8 4 2 3 2 3" xfId="32269" xr:uid="{00000000-0005-0000-0000-0000AA960000}"/>
    <cellStyle name="Note 8 4 2 3 2 4" xfId="32266" xr:uid="{00000000-0005-0000-0000-0000AB960000}"/>
    <cellStyle name="Note 8 4 2 3 2 5" xfId="46919" xr:uid="{00000000-0005-0000-0000-0000AC960000}"/>
    <cellStyle name="Note 8 4 2 3 2 6" xfId="59483" xr:uid="{00000000-0005-0000-0000-0000AD960000}"/>
    <cellStyle name="Note 8 4 2 3 3" xfId="9155" xr:uid="{00000000-0005-0000-0000-0000AE960000}"/>
    <cellStyle name="Note 8 4 2 3 3 2" xfId="16124" xr:uid="{00000000-0005-0000-0000-0000AF960000}"/>
    <cellStyle name="Note 8 4 2 3 3 2 2" xfId="32272" xr:uid="{00000000-0005-0000-0000-0000B0960000}"/>
    <cellStyle name="Note 8 4 2 3 3 2 3" xfId="32271" xr:uid="{00000000-0005-0000-0000-0000B1960000}"/>
    <cellStyle name="Note 8 4 2 3 3 2 4" xfId="55629" xr:uid="{00000000-0005-0000-0000-0000B2960000}"/>
    <cellStyle name="Note 8 4 2 3 3 3" xfId="32273" xr:uid="{00000000-0005-0000-0000-0000B3960000}"/>
    <cellStyle name="Note 8 4 2 3 3 4" xfId="32270" xr:uid="{00000000-0005-0000-0000-0000B4960000}"/>
    <cellStyle name="Note 8 4 2 3 3 5" xfId="48661" xr:uid="{00000000-0005-0000-0000-0000B5960000}"/>
    <cellStyle name="Note 8 4 2 3 3 6" xfId="61225" xr:uid="{00000000-0005-0000-0000-0000B6960000}"/>
    <cellStyle name="Note 8 4 2 3 4" xfId="11769" xr:uid="{00000000-0005-0000-0000-0000B7960000}"/>
    <cellStyle name="Note 8 4 2 3 4 2" xfId="32275" xr:uid="{00000000-0005-0000-0000-0000B8960000}"/>
    <cellStyle name="Note 8 4 2 3 4 3" xfId="32274" xr:uid="{00000000-0005-0000-0000-0000B9960000}"/>
    <cellStyle name="Note 8 4 2 3 4 4" xfId="51274" xr:uid="{00000000-0005-0000-0000-0000BA960000}"/>
    <cellStyle name="Note 8 4 2 3 5" xfId="32276" xr:uid="{00000000-0005-0000-0000-0000BB960000}"/>
    <cellStyle name="Note 8 4 2 3 6" xfId="32265" xr:uid="{00000000-0005-0000-0000-0000BC960000}"/>
    <cellStyle name="Note 8 4 2 3 7" xfId="44306" xr:uid="{00000000-0005-0000-0000-0000BD960000}"/>
    <cellStyle name="Note 8 4 2 3 8" xfId="56870" xr:uid="{00000000-0005-0000-0000-0000BE960000}"/>
    <cellStyle name="Note 8 4 2 4" xfId="5661" xr:uid="{00000000-0005-0000-0000-0000BF960000}"/>
    <cellStyle name="Note 8 4 2 4 2" xfId="12640" xr:uid="{00000000-0005-0000-0000-0000C0960000}"/>
    <cellStyle name="Note 8 4 2 4 2 2" xfId="32279" xr:uid="{00000000-0005-0000-0000-0000C1960000}"/>
    <cellStyle name="Note 8 4 2 4 2 3" xfId="32278" xr:uid="{00000000-0005-0000-0000-0000C2960000}"/>
    <cellStyle name="Note 8 4 2 4 2 4" xfId="52145" xr:uid="{00000000-0005-0000-0000-0000C3960000}"/>
    <cellStyle name="Note 8 4 2 4 3" xfId="32280" xr:uid="{00000000-0005-0000-0000-0000C4960000}"/>
    <cellStyle name="Note 8 4 2 4 4" xfId="32277" xr:uid="{00000000-0005-0000-0000-0000C5960000}"/>
    <cellStyle name="Note 8 4 2 4 5" xfId="45177" xr:uid="{00000000-0005-0000-0000-0000C6960000}"/>
    <cellStyle name="Note 8 4 2 4 6" xfId="57741" xr:uid="{00000000-0005-0000-0000-0000C7960000}"/>
    <cellStyle name="Note 8 4 2 5" xfId="10026" xr:uid="{00000000-0005-0000-0000-0000C8960000}"/>
    <cellStyle name="Note 8 4 2 5 2" xfId="32282" xr:uid="{00000000-0005-0000-0000-0000C9960000}"/>
    <cellStyle name="Note 8 4 2 5 3" xfId="32281" xr:uid="{00000000-0005-0000-0000-0000CA960000}"/>
    <cellStyle name="Note 8 4 2 5 4" xfId="49532" xr:uid="{00000000-0005-0000-0000-0000CB960000}"/>
    <cellStyle name="Note 8 4 2 6" xfId="32253" xr:uid="{00000000-0005-0000-0000-0000CC960000}"/>
    <cellStyle name="Note 8 4 2 7" xfId="17278" xr:uid="{00000000-0005-0000-0000-0000CD960000}"/>
    <cellStyle name="Note 8 4 3" xfId="3910" xr:uid="{00000000-0005-0000-0000-0000CE960000}"/>
    <cellStyle name="Note 8 4 3 2" xfId="6532" xr:uid="{00000000-0005-0000-0000-0000CF960000}"/>
    <cellStyle name="Note 8 4 3 2 2" xfId="13510" xr:uid="{00000000-0005-0000-0000-0000D0960000}"/>
    <cellStyle name="Note 8 4 3 2 2 2" xfId="32286" xr:uid="{00000000-0005-0000-0000-0000D1960000}"/>
    <cellStyle name="Note 8 4 3 2 2 3" xfId="32285" xr:uid="{00000000-0005-0000-0000-0000D2960000}"/>
    <cellStyle name="Note 8 4 3 2 2 4" xfId="53015" xr:uid="{00000000-0005-0000-0000-0000D3960000}"/>
    <cellStyle name="Note 8 4 3 2 3" xfId="32287" xr:uid="{00000000-0005-0000-0000-0000D4960000}"/>
    <cellStyle name="Note 8 4 3 2 4" xfId="32284" xr:uid="{00000000-0005-0000-0000-0000D5960000}"/>
    <cellStyle name="Note 8 4 3 2 5" xfId="46047" xr:uid="{00000000-0005-0000-0000-0000D6960000}"/>
    <cellStyle name="Note 8 4 3 2 6" xfId="58611" xr:uid="{00000000-0005-0000-0000-0000D7960000}"/>
    <cellStyle name="Note 8 4 3 3" xfId="8277" xr:uid="{00000000-0005-0000-0000-0000D8960000}"/>
    <cellStyle name="Note 8 4 3 3 2" xfId="15252" xr:uid="{00000000-0005-0000-0000-0000D9960000}"/>
    <cellStyle name="Note 8 4 3 3 2 2" xfId="32290" xr:uid="{00000000-0005-0000-0000-0000DA960000}"/>
    <cellStyle name="Note 8 4 3 3 2 3" xfId="32289" xr:uid="{00000000-0005-0000-0000-0000DB960000}"/>
    <cellStyle name="Note 8 4 3 3 2 4" xfId="54757" xr:uid="{00000000-0005-0000-0000-0000DC960000}"/>
    <cellStyle name="Note 8 4 3 3 3" xfId="32291" xr:uid="{00000000-0005-0000-0000-0000DD960000}"/>
    <cellStyle name="Note 8 4 3 3 4" xfId="32288" xr:uid="{00000000-0005-0000-0000-0000DE960000}"/>
    <cellStyle name="Note 8 4 3 3 5" xfId="47789" xr:uid="{00000000-0005-0000-0000-0000DF960000}"/>
    <cellStyle name="Note 8 4 3 3 6" xfId="60353" xr:uid="{00000000-0005-0000-0000-0000E0960000}"/>
    <cellStyle name="Note 8 4 3 4" xfId="10897" xr:uid="{00000000-0005-0000-0000-0000E1960000}"/>
    <cellStyle name="Note 8 4 3 4 2" xfId="32293" xr:uid="{00000000-0005-0000-0000-0000E2960000}"/>
    <cellStyle name="Note 8 4 3 4 3" xfId="32292" xr:uid="{00000000-0005-0000-0000-0000E3960000}"/>
    <cellStyle name="Note 8 4 3 4 4" xfId="50402" xr:uid="{00000000-0005-0000-0000-0000E4960000}"/>
    <cellStyle name="Note 8 4 3 5" xfId="32283" xr:uid="{00000000-0005-0000-0000-0000E5960000}"/>
    <cellStyle name="Note 8 4 3 6" xfId="18985" xr:uid="{00000000-0005-0000-0000-0000E6960000}"/>
    <cellStyle name="Note 8 4 4" xfId="4787" xr:uid="{00000000-0005-0000-0000-0000E7960000}"/>
    <cellStyle name="Note 8 4 4 2" xfId="7403" xr:uid="{00000000-0005-0000-0000-0000E8960000}"/>
    <cellStyle name="Note 8 4 4 2 2" xfId="14381" xr:uid="{00000000-0005-0000-0000-0000E9960000}"/>
    <cellStyle name="Note 8 4 4 2 2 2" xfId="32297" xr:uid="{00000000-0005-0000-0000-0000EA960000}"/>
    <cellStyle name="Note 8 4 4 2 2 3" xfId="32296" xr:uid="{00000000-0005-0000-0000-0000EB960000}"/>
    <cellStyle name="Note 8 4 4 2 2 4" xfId="53886" xr:uid="{00000000-0005-0000-0000-0000EC960000}"/>
    <cellStyle name="Note 8 4 4 2 3" xfId="32298" xr:uid="{00000000-0005-0000-0000-0000ED960000}"/>
    <cellStyle name="Note 8 4 4 2 4" xfId="32295" xr:uid="{00000000-0005-0000-0000-0000EE960000}"/>
    <cellStyle name="Note 8 4 4 2 5" xfId="46918" xr:uid="{00000000-0005-0000-0000-0000EF960000}"/>
    <cellStyle name="Note 8 4 4 2 6" xfId="59482" xr:uid="{00000000-0005-0000-0000-0000F0960000}"/>
    <cellStyle name="Note 8 4 4 3" xfId="9154" xr:uid="{00000000-0005-0000-0000-0000F1960000}"/>
    <cellStyle name="Note 8 4 4 3 2" xfId="16123" xr:uid="{00000000-0005-0000-0000-0000F2960000}"/>
    <cellStyle name="Note 8 4 4 3 2 2" xfId="32301" xr:uid="{00000000-0005-0000-0000-0000F3960000}"/>
    <cellStyle name="Note 8 4 4 3 2 3" xfId="32300" xr:uid="{00000000-0005-0000-0000-0000F4960000}"/>
    <cellStyle name="Note 8 4 4 3 2 4" xfId="55628" xr:uid="{00000000-0005-0000-0000-0000F5960000}"/>
    <cellStyle name="Note 8 4 4 3 3" xfId="32302" xr:uid="{00000000-0005-0000-0000-0000F6960000}"/>
    <cellStyle name="Note 8 4 4 3 4" xfId="32299" xr:uid="{00000000-0005-0000-0000-0000F7960000}"/>
    <cellStyle name="Note 8 4 4 3 5" xfId="48660" xr:uid="{00000000-0005-0000-0000-0000F8960000}"/>
    <cellStyle name="Note 8 4 4 3 6" xfId="61224" xr:uid="{00000000-0005-0000-0000-0000F9960000}"/>
    <cellStyle name="Note 8 4 4 4" xfId="11768" xr:uid="{00000000-0005-0000-0000-0000FA960000}"/>
    <cellStyle name="Note 8 4 4 4 2" xfId="32304" xr:uid="{00000000-0005-0000-0000-0000FB960000}"/>
    <cellStyle name="Note 8 4 4 4 3" xfId="32303" xr:uid="{00000000-0005-0000-0000-0000FC960000}"/>
    <cellStyle name="Note 8 4 4 4 4" xfId="51273" xr:uid="{00000000-0005-0000-0000-0000FD960000}"/>
    <cellStyle name="Note 8 4 4 5" xfId="32305" xr:uid="{00000000-0005-0000-0000-0000FE960000}"/>
    <cellStyle name="Note 8 4 4 6" xfId="32294" xr:uid="{00000000-0005-0000-0000-0000FF960000}"/>
    <cellStyle name="Note 8 4 4 7" xfId="44305" xr:uid="{00000000-0005-0000-0000-000000970000}"/>
    <cellStyle name="Note 8 4 4 8" xfId="56869" xr:uid="{00000000-0005-0000-0000-000001970000}"/>
    <cellStyle name="Note 8 4 5" xfId="5660" xr:uid="{00000000-0005-0000-0000-000002970000}"/>
    <cellStyle name="Note 8 4 5 2" xfId="12639" xr:uid="{00000000-0005-0000-0000-000003970000}"/>
    <cellStyle name="Note 8 4 5 2 2" xfId="32308" xr:uid="{00000000-0005-0000-0000-000004970000}"/>
    <cellStyle name="Note 8 4 5 2 3" xfId="32307" xr:uid="{00000000-0005-0000-0000-000005970000}"/>
    <cellStyle name="Note 8 4 5 2 4" xfId="52144" xr:uid="{00000000-0005-0000-0000-000006970000}"/>
    <cellStyle name="Note 8 4 5 3" xfId="32309" xr:uid="{00000000-0005-0000-0000-000007970000}"/>
    <cellStyle name="Note 8 4 5 4" xfId="32306" xr:uid="{00000000-0005-0000-0000-000008970000}"/>
    <cellStyle name="Note 8 4 5 5" xfId="45176" xr:uid="{00000000-0005-0000-0000-000009970000}"/>
    <cellStyle name="Note 8 4 5 6" xfId="57740" xr:uid="{00000000-0005-0000-0000-00000A970000}"/>
    <cellStyle name="Note 8 4 6" xfId="10025" xr:uid="{00000000-0005-0000-0000-00000B970000}"/>
    <cellStyle name="Note 8 4 6 2" xfId="32311" xr:uid="{00000000-0005-0000-0000-00000C970000}"/>
    <cellStyle name="Note 8 4 6 3" xfId="32310" xr:uid="{00000000-0005-0000-0000-00000D970000}"/>
    <cellStyle name="Note 8 4 6 4" xfId="49531" xr:uid="{00000000-0005-0000-0000-00000E970000}"/>
    <cellStyle name="Note 8 4 7" xfId="32252" xr:uid="{00000000-0005-0000-0000-00000F970000}"/>
    <cellStyle name="Note 8 4 8" xfId="17276" xr:uid="{00000000-0005-0000-0000-000010970000}"/>
    <cellStyle name="Note 8 5" xfId="2824" xr:uid="{00000000-0005-0000-0000-000011970000}"/>
    <cellStyle name="Note 8 5 2" xfId="2825" xr:uid="{00000000-0005-0000-0000-000012970000}"/>
    <cellStyle name="Note 8 5 2 2" xfId="3913" xr:uid="{00000000-0005-0000-0000-000013970000}"/>
    <cellStyle name="Note 8 5 2 2 2" xfId="6535" xr:uid="{00000000-0005-0000-0000-000014970000}"/>
    <cellStyle name="Note 8 5 2 2 2 2" xfId="13513" xr:uid="{00000000-0005-0000-0000-000015970000}"/>
    <cellStyle name="Note 8 5 2 2 2 2 2" xfId="32317" xr:uid="{00000000-0005-0000-0000-000016970000}"/>
    <cellStyle name="Note 8 5 2 2 2 2 3" xfId="32316" xr:uid="{00000000-0005-0000-0000-000017970000}"/>
    <cellStyle name="Note 8 5 2 2 2 2 4" xfId="53018" xr:uid="{00000000-0005-0000-0000-000018970000}"/>
    <cellStyle name="Note 8 5 2 2 2 3" xfId="32318" xr:uid="{00000000-0005-0000-0000-000019970000}"/>
    <cellStyle name="Note 8 5 2 2 2 4" xfId="32315" xr:uid="{00000000-0005-0000-0000-00001A970000}"/>
    <cellStyle name="Note 8 5 2 2 2 5" xfId="46050" xr:uid="{00000000-0005-0000-0000-00001B970000}"/>
    <cellStyle name="Note 8 5 2 2 2 6" xfId="58614" xr:uid="{00000000-0005-0000-0000-00001C970000}"/>
    <cellStyle name="Note 8 5 2 2 3" xfId="8280" xr:uid="{00000000-0005-0000-0000-00001D970000}"/>
    <cellStyle name="Note 8 5 2 2 3 2" xfId="15255" xr:uid="{00000000-0005-0000-0000-00001E970000}"/>
    <cellStyle name="Note 8 5 2 2 3 2 2" xfId="32321" xr:uid="{00000000-0005-0000-0000-00001F970000}"/>
    <cellStyle name="Note 8 5 2 2 3 2 3" xfId="32320" xr:uid="{00000000-0005-0000-0000-000020970000}"/>
    <cellStyle name="Note 8 5 2 2 3 2 4" xfId="54760" xr:uid="{00000000-0005-0000-0000-000021970000}"/>
    <cellStyle name="Note 8 5 2 2 3 3" xfId="32322" xr:uid="{00000000-0005-0000-0000-000022970000}"/>
    <cellStyle name="Note 8 5 2 2 3 4" xfId="32319" xr:uid="{00000000-0005-0000-0000-000023970000}"/>
    <cellStyle name="Note 8 5 2 2 3 5" xfId="47792" xr:uid="{00000000-0005-0000-0000-000024970000}"/>
    <cellStyle name="Note 8 5 2 2 3 6" xfId="60356" xr:uid="{00000000-0005-0000-0000-000025970000}"/>
    <cellStyle name="Note 8 5 2 2 4" xfId="10900" xr:uid="{00000000-0005-0000-0000-000026970000}"/>
    <cellStyle name="Note 8 5 2 2 4 2" xfId="32324" xr:uid="{00000000-0005-0000-0000-000027970000}"/>
    <cellStyle name="Note 8 5 2 2 4 3" xfId="32323" xr:uid="{00000000-0005-0000-0000-000028970000}"/>
    <cellStyle name="Note 8 5 2 2 4 4" xfId="50405" xr:uid="{00000000-0005-0000-0000-000029970000}"/>
    <cellStyle name="Note 8 5 2 2 5" xfId="32314" xr:uid="{00000000-0005-0000-0000-00002A970000}"/>
    <cellStyle name="Note 8 5 2 2 6" xfId="18992" xr:uid="{00000000-0005-0000-0000-00002B970000}"/>
    <cellStyle name="Note 8 5 2 3" xfId="4790" xr:uid="{00000000-0005-0000-0000-00002C970000}"/>
    <cellStyle name="Note 8 5 2 3 2" xfId="7406" xr:uid="{00000000-0005-0000-0000-00002D970000}"/>
    <cellStyle name="Note 8 5 2 3 2 2" xfId="14384" xr:uid="{00000000-0005-0000-0000-00002E970000}"/>
    <cellStyle name="Note 8 5 2 3 2 2 2" xfId="32328" xr:uid="{00000000-0005-0000-0000-00002F970000}"/>
    <cellStyle name="Note 8 5 2 3 2 2 3" xfId="32327" xr:uid="{00000000-0005-0000-0000-000030970000}"/>
    <cellStyle name="Note 8 5 2 3 2 2 4" xfId="53889" xr:uid="{00000000-0005-0000-0000-000031970000}"/>
    <cellStyle name="Note 8 5 2 3 2 3" xfId="32329" xr:uid="{00000000-0005-0000-0000-000032970000}"/>
    <cellStyle name="Note 8 5 2 3 2 4" xfId="32326" xr:uid="{00000000-0005-0000-0000-000033970000}"/>
    <cellStyle name="Note 8 5 2 3 2 5" xfId="46921" xr:uid="{00000000-0005-0000-0000-000034970000}"/>
    <cellStyle name="Note 8 5 2 3 2 6" xfId="59485" xr:uid="{00000000-0005-0000-0000-000035970000}"/>
    <cellStyle name="Note 8 5 2 3 3" xfId="9157" xr:uid="{00000000-0005-0000-0000-000036970000}"/>
    <cellStyle name="Note 8 5 2 3 3 2" xfId="16126" xr:uid="{00000000-0005-0000-0000-000037970000}"/>
    <cellStyle name="Note 8 5 2 3 3 2 2" xfId="32332" xr:uid="{00000000-0005-0000-0000-000038970000}"/>
    <cellStyle name="Note 8 5 2 3 3 2 3" xfId="32331" xr:uid="{00000000-0005-0000-0000-000039970000}"/>
    <cellStyle name="Note 8 5 2 3 3 2 4" xfId="55631" xr:uid="{00000000-0005-0000-0000-00003A970000}"/>
    <cellStyle name="Note 8 5 2 3 3 3" xfId="32333" xr:uid="{00000000-0005-0000-0000-00003B970000}"/>
    <cellStyle name="Note 8 5 2 3 3 4" xfId="32330" xr:uid="{00000000-0005-0000-0000-00003C970000}"/>
    <cellStyle name="Note 8 5 2 3 3 5" xfId="48663" xr:uid="{00000000-0005-0000-0000-00003D970000}"/>
    <cellStyle name="Note 8 5 2 3 3 6" xfId="61227" xr:uid="{00000000-0005-0000-0000-00003E970000}"/>
    <cellStyle name="Note 8 5 2 3 4" xfId="11771" xr:uid="{00000000-0005-0000-0000-00003F970000}"/>
    <cellStyle name="Note 8 5 2 3 4 2" xfId="32335" xr:uid="{00000000-0005-0000-0000-000040970000}"/>
    <cellStyle name="Note 8 5 2 3 4 3" xfId="32334" xr:uid="{00000000-0005-0000-0000-000041970000}"/>
    <cellStyle name="Note 8 5 2 3 4 4" xfId="51276" xr:uid="{00000000-0005-0000-0000-000042970000}"/>
    <cellStyle name="Note 8 5 2 3 5" xfId="32336" xr:uid="{00000000-0005-0000-0000-000043970000}"/>
    <cellStyle name="Note 8 5 2 3 6" xfId="32325" xr:uid="{00000000-0005-0000-0000-000044970000}"/>
    <cellStyle name="Note 8 5 2 3 7" xfId="44308" xr:uid="{00000000-0005-0000-0000-000045970000}"/>
    <cellStyle name="Note 8 5 2 3 8" xfId="56872" xr:uid="{00000000-0005-0000-0000-000046970000}"/>
    <cellStyle name="Note 8 5 2 4" xfId="5663" xr:uid="{00000000-0005-0000-0000-000047970000}"/>
    <cellStyle name="Note 8 5 2 4 2" xfId="12642" xr:uid="{00000000-0005-0000-0000-000048970000}"/>
    <cellStyle name="Note 8 5 2 4 2 2" xfId="32339" xr:uid="{00000000-0005-0000-0000-000049970000}"/>
    <cellStyle name="Note 8 5 2 4 2 3" xfId="32338" xr:uid="{00000000-0005-0000-0000-00004A970000}"/>
    <cellStyle name="Note 8 5 2 4 2 4" xfId="52147" xr:uid="{00000000-0005-0000-0000-00004B970000}"/>
    <cellStyle name="Note 8 5 2 4 3" xfId="32340" xr:uid="{00000000-0005-0000-0000-00004C970000}"/>
    <cellStyle name="Note 8 5 2 4 4" xfId="32337" xr:uid="{00000000-0005-0000-0000-00004D970000}"/>
    <cellStyle name="Note 8 5 2 4 5" xfId="45179" xr:uid="{00000000-0005-0000-0000-00004E970000}"/>
    <cellStyle name="Note 8 5 2 4 6" xfId="57743" xr:uid="{00000000-0005-0000-0000-00004F970000}"/>
    <cellStyle name="Note 8 5 2 5" xfId="10028" xr:uid="{00000000-0005-0000-0000-000050970000}"/>
    <cellStyle name="Note 8 5 2 5 2" xfId="32342" xr:uid="{00000000-0005-0000-0000-000051970000}"/>
    <cellStyle name="Note 8 5 2 5 3" xfId="32341" xr:uid="{00000000-0005-0000-0000-000052970000}"/>
    <cellStyle name="Note 8 5 2 5 4" xfId="49534" xr:uid="{00000000-0005-0000-0000-000053970000}"/>
    <cellStyle name="Note 8 5 2 6" xfId="32313" xr:uid="{00000000-0005-0000-0000-000054970000}"/>
    <cellStyle name="Note 8 5 2 7" xfId="17280" xr:uid="{00000000-0005-0000-0000-000055970000}"/>
    <cellStyle name="Note 8 5 3" xfId="3912" xr:uid="{00000000-0005-0000-0000-000056970000}"/>
    <cellStyle name="Note 8 5 3 2" xfId="6534" xr:uid="{00000000-0005-0000-0000-000057970000}"/>
    <cellStyle name="Note 8 5 3 2 2" xfId="13512" xr:uid="{00000000-0005-0000-0000-000058970000}"/>
    <cellStyle name="Note 8 5 3 2 2 2" xfId="32346" xr:uid="{00000000-0005-0000-0000-000059970000}"/>
    <cellStyle name="Note 8 5 3 2 2 3" xfId="32345" xr:uid="{00000000-0005-0000-0000-00005A970000}"/>
    <cellStyle name="Note 8 5 3 2 2 4" xfId="53017" xr:uid="{00000000-0005-0000-0000-00005B970000}"/>
    <cellStyle name="Note 8 5 3 2 3" xfId="32347" xr:uid="{00000000-0005-0000-0000-00005C970000}"/>
    <cellStyle name="Note 8 5 3 2 4" xfId="32344" xr:uid="{00000000-0005-0000-0000-00005D970000}"/>
    <cellStyle name="Note 8 5 3 2 5" xfId="46049" xr:uid="{00000000-0005-0000-0000-00005E970000}"/>
    <cellStyle name="Note 8 5 3 2 6" xfId="58613" xr:uid="{00000000-0005-0000-0000-00005F970000}"/>
    <cellStyle name="Note 8 5 3 3" xfId="8279" xr:uid="{00000000-0005-0000-0000-000060970000}"/>
    <cellStyle name="Note 8 5 3 3 2" xfId="15254" xr:uid="{00000000-0005-0000-0000-000061970000}"/>
    <cellStyle name="Note 8 5 3 3 2 2" xfId="32350" xr:uid="{00000000-0005-0000-0000-000062970000}"/>
    <cellStyle name="Note 8 5 3 3 2 3" xfId="32349" xr:uid="{00000000-0005-0000-0000-000063970000}"/>
    <cellStyle name="Note 8 5 3 3 2 4" xfId="54759" xr:uid="{00000000-0005-0000-0000-000064970000}"/>
    <cellStyle name="Note 8 5 3 3 3" xfId="32351" xr:uid="{00000000-0005-0000-0000-000065970000}"/>
    <cellStyle name="Note 8 5 3 3 4" xfId="32348" xr:uid="{00000000-0005-0000-0000-000066970000}"/>
    <cellStyle name="Note 8 5 3 3 5" xfId="47791" xr:uid="{00000000-0005-0000-0000-000067970000}"/>
    <cellStyle name="Note 8 5 3 3 6" xfId="60355" xr:uid="{00000000-0005-0000-0000-000068970000}"/>
    <cellStyle name="Note 8 5 3 4" xfId="10899" xr:uid="{00000000-0005-0000-0000-000069970000}"/>
    <cellStyle name="Note 8 5 3 4 2" xfId="32353" xr:uid="{00000000-0005-0000-0000-00006A970000}"/>
    <cellStyle name="Note 8 5 3 4 3" xfId="32352" xr:uid="{00000000-0005-0000-0000-00006B970000}"/>
    <cellStyle name="Note 8 5 3 4 4" xfId="50404" xr:uid="{00000000-0005-0000-0000-00006C970000}"/>
    <cellStyle name="Note 8 5 3 5" xfId="32343" xr:uid="{00000000-0005-0000-0000-00006D970000}"/>
    <cellStyle name="Note 8 5 3 6" xfId="18989" xr:uid="{00000000-0005-0000-0000-00006E970000}"/>
    <cellStyle name="Note 8 5 4" xfId="4789" xr:uid="{00000000-0005-0000-0000-00006F970000}"/>
    <cellStyle name="Note 8 5 4 2" xfId="7405" xr:uid="{00000000-0005-0000-0000-000070970000}"/>
    <cellStyle name="Note 8 5 4 2 2" xfId="14383" xr:uid="{00000000-0005-0000-0000-000071970000}"/>
    <cellStyle name="Note 8 5 4 2 2 2" xfId="32357" xr:uid="{00000000-0005-0000-0000-000072970000}"/>
    <cellStyle name="Note 8 5 4 2 2 3" xfId="32356" xr:uid="{00000000-0005-0000-0000-000073970000}"/>
    <cellStyle name="Note 8 5 4 2 2 4" xfId="53888" xr:uid="{00000000-0005-0000-0000-000074970000}"/>
    <cellStyle name="Note 8 5 4 2 3" xfId="32358" xr:uid="{00000000-0005-0000-0000-000075970000}"/>
    <cellStyle name="Note 8 5 4 2 4" xfId="32355" xr:uid="{00000000-0005-0000-0000-000076970000}"/>
    <cellStyle name="Note 8 5 4 2 5" xfId="46920" xr:uid="{00000000-0005-0000-0000-000077970000}"/>
    <cellStyle name="Note 8 5 4 2 6" xfId="59484" xr:uid="{00000000-0005-0000-0000-000078970000}"/>
    <cellStyle name="Note 8 5 4 3" xfId="9156" xr:uid="{00000000-0005-0000-0000-000079970000}"/>
    <cellStyle name="Note 8 5 4 3 2" xfId="16125" xr:uid="{00000000-0005-0000-0000-00007A970000}"/>
    <cellStyle name="Note 8 5 4 3 2 2" xfId="32361" xr:uid="{00000000-0005-0000-0000-00007B970000}"/>
    <cellStyle name="Note 8 5 4 3 2 3" xfId="32360" xr:uid="{00000000-0005-0000-0000-00007C970000}"/>
    <cellStyle name="Note 8 5 4 3 2 4" xfId="55630" xr:uid="{00000000-0005-0000-0000-00007D970000}"/>
    <cellStyle name="Note 8 5 4 3 3" xfId="32362" xr:uid="{00000000-0005-0000-0000-00007E970000}"/>
    <cellStyle name="Note 8 5 4 3 4" xfId="32359" xr:uid="{00000000-0005-0000-0000-00007F970000}"/>
    <cellStyle name="Note 8 5 4 3 5" xfId="48662" xr:uid="{00000000-0005-0000-0000-000080970000}"/>
    <cellStyle name="Note 8 5 4 3 6" xfId="61226" xr:uid="{00000000-0005-0000-0000-000081970000}"/>
    <cellStyle name="Note 8 5 4 4" xfId="11770" xr:uid="{00000000-0005-0000-0000-000082970000}"/>
    <cellStyle name="Note 8 5 4 4 2" xfId="32364" xr:uid="{00000000-0005-0000-0000-000083970000}"/>
    <cellStyle name="Note 8 5 4 4 3" xfId="32363" xr:uid="{00000000-0005-0000-0000-000084970000}"/>
    <cellStyle name="Note 8 5 4 4 4" xfId="51275" xr:uid="{00000000-0005-0000-0000-000085970000}"/>
    <cellStyle name="Note 8 5 4 5" xfId="32365" xr:uid="{00000000-0005-0000-0000-000086970000}"/>
    <cellStyle name="Note 8 5 4 6" xfId="32354" xr:uid="{00000000-0005-0000-0000-000087970000}"/>
    <cellStyle name="Note 8 5 4 7" xfId="44307" xr:uid="{00000000-0005-0000-0000-000088970000}"/>
    <cellStyle name="Note 8 5 4 8" xfId="56871" xr:uid="{00000000-0005-0000-0000-000089970000}"/>
    <cellStyle name="Note 8 5 5" xfId="5662" xr:uid="{00000000-0005-0000-0000-00008A970000}"/>
    <cellStyle name="Note 8 5 5 2" xfId="12641" xr:uid="{00000000-0005-0000-0000-00008B970000}"/>
    <cellStyle name="Note 8 5 5 2 2" xfId="32368" xr:uid="{00000000-0005-0000-0000-00008C970000}"/>
    <cellStyle name="Note 8 5 5 2 3" xfId="32367" xr:uid="{00000000-0005-0000-0000-00008D970000}"/>
    <cellStyle name="Note 8 5 5 2 4" xfId="52146" xr:uid="{00000000-0005-0000-0000-00008E970000}"/>
    <cellStyle name="Note 8 5 5 3" xfId="32369" xr:uid="{00000000-0005-0000-0000-00008F970000}"/>
    <cellStyle name="Note 8 5 5 4" xfId="32366" xr:uid="{00000000-0005-0000-0000-000090970000}"/>
    <cellStyle name="Note 8 5 5 5" xfId="45178" xr:uid="{00000000-0005-0000-0000-000091970000}"/>
    <cellStyle name="Note 8 5 5 6" xfId="57742" xr:uid="{00000000-0005-0000-0000-000092970000}"/>
    <cellStyle name="Note 8 5 6" xfId="10027" xr:uid="{00000000-0005-0000-0000-000093970000}"/>
    <cellStyle name="Note 8 5 6 2" xfId="32371" xr:uid="{00000000-0005-0000-0000-000094970000}"/>
    <cellStyle name="Note 8 5 6 3" xfId="32370" xr:uid="{00000000-0005-0000-0000-000095970000}"/>
    <cellStyle name="Note 8 5 6 4" xfId="49533" xr:uid="{00000000-0005-0000-0000-000096970000}"/>
    <cellStyle name="Note 8 5 7" xfId="32312" xr:uid="{00000000-0005-0000-0000-000097970000}"/>
    <cellStyle name="Note 8 5 8" xfId="17279" xr:uid="{00000000-0005-0000-0000-000098970000}"/>
    <cellStyle name="Note 8 6" xfId="2826" xr:uid="{00000000-0005-0000-0000-000099970000}"/>
    <cellStyle name="Note 8 6 2" xfId="2827" xr:uid="{00000000-0005-0000-0000-00009A970000}"/>
    <cellStyle name="Note 8 6 2 2" xfId="3915" xr:uid="{00000000-0005-0000-0000-00009B970000}"/>
    <cellStyle name="Note 8 6 2 2 2" xfId="6537" xr:uid="{00000000-0005-0000-0000-00009C970000}"/>
    <cellStyle name="Note 8 6 2 2 2 2" xfId="13515" xr:uid="{00000000-0005-0000-0000-00009D970000}"/>
    <cellStyle name="Note 8 6 2 2 2 2 2" xfId="32377" xr:uid="{00000000-0005-0000-0000-00009E970000}"/>
    <cellStyle name="Note 8 6 2 2 2 2 3" xfId="32376" xr:uid="{00000000-0005-0000-0000-00009F970000}"/>
    <cellStyle name="Note 8 6 2 2 2 2 4" xfId="53020" xr:uid="{00000000-0005-0000-0000-0000A0970000}"/>
    <cellStyle name="Note 8 6 2 2 2 3" xfId="32378" xr:uid="{00000000-0005-0000-0000-0000A1970000}"/>
    <cellStyle name="Note 8 6 2 2 2 4" xfId="32375" xr:uid="{00000000-0005-0000-0000-0000A2970000}"/>
    <cellStyle name="Note 8 6 2 2 2 5" xfId="46052" xr:uid="{00000000-0005-0000-0000-0000A3970000}"/>
    <cellStyle name="Note 8 6 2 2 2 6" xfId="58616" xr:uid="{00000000-0005-0000-0000-0000A4970000}"/>
    <cellStyle name="Note 8 6 2 2 3" xfId="8282" xr:uid="{00000000-0005-0000-0000-0000A5970000}"/>
    <cellStyle name="Note 8 6 2 2 3 2" xfId="15257" xr:uid="{00000000-0005-0000-0000-0000A6970000}"/>
    <cellStyle name="Note 8 6 2 2 3 2 2" xfId="32381" xr:uid="{00000000-0005-0000-0000-0000A7970000}"/>
    <cellStyle name="Note 8 6 2 2 3 2 3" xfId="32380" xr:uid="{00000000-0005-0000-0000-0000A8970000}"/>
    <cellStyle name="Note 8 6 2 2 3 2 4" xfId="54762" xr:uid="{00000000-0005-0000-0000-0000A9970000}"/>
    <cellStyle name="Note 8 6 2 2 3 3" xfId="32382" xr:uid="{00000000-0005-0000-0000-0000AA970000}"/>
    <cellStyle name="Note 8 6 2 2 3 4" xfId="32379" xr:uid="{00000000-0005-0000-0000-0000AB970000}"/>
    <cellStyle name="Note 8 6 2 2 3 5" xfId="47794" xr:uid="{00000000-0005-0000-0000-0000AC970000}"/>
    <cellStyle name="Note 8 6 2 2 3 6" xfId="60358" xr:uid="{00000000-0005-0000-0000-0000AD970000}"/>
    <cellStyle name="Note 8 6 2 2 4" xfId="10902" xr:uid="{00000000-0005-0000-0000-0000AE970000}"/>
    <cellStyle name="Note 8 6 2 2 4 2" xfId="32384" xr:uid="{00000000-0005-0000-0000-0000AF970000}"/>
    <cellStyle name="Note 8 6 2 2 4 3" xfId="32383" xr:uid="{00000000-0005-0000-0000-0000B0970000}"/>
    <cellStyle name="Note 8 6 2 2 4 4" xfId="50407" xr:uid="{00000000-0005-0000-0000-0000B1970000}"/>
    <cellStyle name="Note 8 6 2 2 5" xfId="32374" xr:uid="{00000000-0005-0000-0000-0000B2970000}"/>
    <cellStyle name="Note 8 6 2 2 6" xfId="18995" xr:uid="{00000000-0005-0000-0000-0000B3970000}"/>
    <cellStyle name="Note 8 6 2 3" xfId="4792" xr:uid="{00000000-0005-0000-0000-0000B4970000}"/>
    <cellStyle name="Note 8 6 2 3 2" xfId="7408" xr:uid="{00000000-0005-0000-0000-0000B5970000}"/>
    <cellStyle name="Note 8 6 2 3 2 2" xfId="14386" xr:uid="{00000000-0005-0000-0000-0000B6970000}"/>
    <cellStyle name="Note 8 6 2 3 2 2 2" xfId="32388" xr:uid="{00000000-0005-0000-0000-0000B7970000}"/>
    <cellStyle name="Note 8 6 2 3 2 2 3" xfId="32387" xr:uid="{00000000-0005-0000-0000-0000B8970000}"/>
    <cellStyle name="Note 8 6 2 3 2 2 4" xfId="53891" xr:uid="{00000000-0005-0000-0000-0000B9970000}"/>
    <cellStyle name="Note 8 6 2 3 2 3" xfId="32389" xr:uid="{00000000-0005-0000-0000-0000BA970000}"/>
    <cellStyle name="Note 8 6 2 3 2 4" xfId="32386" xr:uid="{00000000-0005-0000-0000-0000BB970000}"/>
    <cellStyle name="Note 8 6 2 3 2 5" xfId="46923" xr:uid="{00000000-0005-0000-0000-0000BC970000}"/>
    <cellStyle name="Note 8 6 2 3 2 6" xfId="59487" xr:uid="{00000000-0005-0000-0000-0000BD970000}"/>
    <cellStyle name="Note 8 6 2 3 3" xfId="9159" xr:uid="{00000000-0005-0000-0000-0000BE970000}"/>
    <cellStyle name="Note 8 6 2 3 3 2" xfId="16128" xr:uid="{00000000-0005-0000-0000-0000BF970000}"/>
    <cellStyle name="Note 8 6 2 3 3 2 2" xfId="32392" xr:uid="{00000000-0005-0000-0000-0000C0970000}"/>
    <cellStyle name="Note 8 6 2 3 3 2 3" xfId="32391" xr:uid="{00000000-0005-0000-0000-0000C1970000}"/>
    <cellStyle name="Note 8 6 2 3 3 2 4" xfId="55633" xr:uid="{00000000-0005-0000-0000-0000C2970000}"/>
    <cellStyle name="Note 8 6 2 3 3 3" xfId="32393" xr:uid="{00000000-0005-0000-0000-0000C3970000}"/>
    <cellStyle name="Note 8 6 2 3 3 4" xfId="32390" xr:uid="{00000000-0005-0000-0000-0000C4970000}"/>
    <cellStyle name="Note 8 6 2 3 3 5" xfId="48665" xr:uid="{00000000-0005-0000-0000-0000C5970000}"/>
    <cellStyle name="Note 8 6 2 3 3 6" xfId="61229" xr:uid="{00000000-0005-0000-0000-0000C6970000}"/>
    <cellStyle name="Note 8 6 2 3 4" xfId="11773" xr:uid="{00000000-0005-0000-0000-0000C7970000}"/>
    <cellStyle name="Note 8 6 2 3 4 2" xfId="32395" xr:uid="{00000000-0005-0000-0000-0000C8970000}"/>
    <cellStyle name="Note 8 6 2 3 4 3" xfId="32394" xr:uid="{00000000-0005-0000-0000-0000C9970000}"/>
    <cellStyle name="Note 8 6 2 3 4 4" xfId="51278" xr:uid="{00000000-0005-0000-0000-0000CA970000}"/>
    <cellStyle name="Note 8 6 2 3 5" xfId="32396" xr:uid="{00000000-0005-0000-0000-0000CB970000}"/>
    <cellStyle name="Note 8 6 2 3 6" xfId="32385" xr:uid="{00000000-0005-0000-0000-0000CC970000}"/>
    <cellStyle name="Note 8 6 2 3 7" xfId="44310" xr:uid="{00000000-0005-0000-0000-0000CD970000}"/>
    <cellStyle name="Note 8 6 2 3 8" xfId="56874" xr:uid="{00000000-0005-0000-0000-0000CE970000}"/>
    <cellStyle name="Note 8 6 2 4" xfId="5665" xr:uid="{00000000-0005-0000-0000-0000CF970000}"/>
    <cellStyle name="Note 8 6 2 4 2" xfId="12644" xr:uid="{00000000-0005-0000-0000-0000D0970000}"/>
    <cellStyle name="Note 8 6 2 4 2 2" xfId="32399" xr:uid="{00000000-0005-0000-0000-0000D1970000}"/>
    <cellStyle name="Note 8 6 2 4 2 3" xfId="32398" xr:uid="{00000000-0005-0000-0000-0000D2970000}"/>
    <cellStyle name="Note 8 6 2 4 2 4" xfId="52149" xr:uid="{00000000-0005-0000-0000-0000D3970000}"/>
    <cellStyle name="Note 8 6 2 4 3" xfId="32400" xr:uid="{00000000-0005-0000-0000-0000D4970000}"/>
    <cellStyle name="Note 8 6 2 4 4" xfId="32397" xr:uid="{00000000-0005-0000-0000-0000D5970000}"/>
    <cellStyle name="Note 8 6 2 4 5" xfId="45181" xr:uid="{00000000-0005-0000-0000-0000D6970000}"/>
    <cellStyle name="Note 8 6 2 4 6" xfId="57745" xr:uid="{00000000-0005-0000-0000-0000D7970000}"/>
    <cellStyle name="Note 8 6 2 5" xfId="10030" xr:uid="{00000000-0005-0000-0000-0000D8970000}"/>
    <cellStyle name="Note 8 6 2 5 2" xfId="32402" xr:uid="{00000000-0005-0000-0000-0000D9970000}"/>
    <cellStyle name="Note 8 6 2 5 3" xfId="32401" xr:uid="{00000000-0005-0000-0000-0000DA970000}"/>
    <cellStyle name="Note 8 6 2 5 4" xfId="49536" xr:uid="{00000000-0005-0000-0000-0000DB970000}"/>
    <cellStyle name="Note 8 6 2 6" xfId="32373" xr:uid="{00000000-0005-0000-0000-0000DC970000}"/>
    <cellStyle name="Note 8 6 2 7" xfId="17284" xr:uid="{00000000-0005-0000-0000-0000DD970000}"/>
    <cellStyle name="Note 8 6 3" xfId="3914" xr:uid="{00000000-0005-0000-0000-0000DE970000}"/>
    <cellStyle name="Note 8 6 3 2" xfId="6536" xr:uid="{00000000-0005-0000-0000-0000DF970000}"/>
    <cellStyle name="Note 8 6 3 2 2" xfId="13514" xr:uid="{00000000-0005-0000-0000-0000E0970000}"/>
    <cellStyle name="Note 8 6 3 2 2 2" xfId="32406" xr:uid="{00000000-0005-0000-0000-0000E1970000}"/>
    <cellStyle name="Note 8 6 3 2 2 3" xfId="32405" xr:uid="{00000000-0005-0000-0000-0000E2970000}"/>
    <cellStyle name="Note 8 6 3 2 2 4" xfId="53019" xr:uid="{00000000-0005-0000-0000-0000E3970000}"/>
    <cellStyle name="Note 8 6 3 2 3" xfId="32407" xr:uid="{00000000-0005-0000-0000-0000E4970000}"/>
    <cellStyle name="Note 8 6 3 2 4" xfId="32404" xr:uid="{00000000-0005-0000-0000-0000E5970000}"/>
    <cellStyle name="Note 8 6 3 2 5" xfId="46051" xr:uid="{00000000-0005-0000-0000-0000E6970000}"/>
    <cellStyle name="Note 8 6 3 2 6" xfId="58615" xr:uid="{00000000-0005-0000-0000-0000E7970000}"/>
    <cellStyle name="Note 8 6 3 3" xfId="8281" xr:uid="{00000000-0005-0000-0000-0000E8970000}"/>
    <cellStyle name="Note 8 6 3 3 2" xfId="15256" xr:uid="{00000000-0005-0000-0000-0000E9970000}"/>
    <cellStyle name="Note 8 6 3 3 2 2" xfId="32410" xr:uid="{00000000-0005-0000-0000-0000EA970000}"/>
    <cellStyle name="Note 8 6 3 3 2 3" xfId="32409" xr:uid="{00000000-0005-0000-0000-0000EB970000}"/>
    <cellStyle name="Note 8 6 3 3 2 4" xfId="54761" xr:uid="{00000000-0005-0000-0000-0000EC970000}"/>
    <cellStyle name="Note 8 6 3 3 3" xfId="32411" xr:uid="{00000000-0005-0000-0000-0000ED970000}"/>
    <cellStyle name="Note 8 6 3 3 4" xfId="32408" xr:uid="{00000000-0005-0000-0000-0000EE970000}"/>
    <cellStyle name="Note 8 6 3 3 5" xfId="47793" xr:uid="{00000000-0005-0000-0000-0000EF970000}"/>
    <cellStyle name="Note 8 6 3 3 6" xfId="60357" xr:uid="{00000000-0005-0000-0000-0000F0970000}"/>
    <cellStyle name="Note 8 6 3 4" xfId="10901" xr:uid="{00000000-0005-0000-0000-0000F1970000}"/>
    <cellStyle name="Note 8 6 3 4 2" xfId="32413" xr:uid="{00000000-0005-0000-0000-0000F2970000}"/>
    <cellStyle name="Note 8 6 3 4 3" xfId="32412" xr:uid="{00000000-0005-0000-0000-0000F3970000}"/>
    <cellStyle name="Note 8 6 3 4 4" xfId="50406" xr:uid="{00000000-0005-0000-0000-0000F4970000}"/>
    <cellStyle name="Note 8 6 3 5" xfId="32403" xr:uid="{00000000-0005-0000-0000-0000F5970000}"/>
    <cellStyle name="Note 8 6 3 6" xfId="18994" xr:uid="{00000000-0005-0000-0000-0000F6970000}"/>
    <cellStyle name="Note 8 6 4" xfId="4791" xr:uid="{00000000-0005-0000-0000-0000F7970000}"/>
    <cellStyle name="Note 8 6 4 2" xfId="7407" xr:uid="{00000000-0005-0000-0000-0000F8970000}"/>
    <cellStyle name="Note 8 6 4 2 2" xfId="14385" xr:uid="{00000000-0005-0000-0000-0000F9970000}"/>
    <cellStyle name="Note 8 6 4 2 2 2" xfId="32417" xr:uid="{00000000-0005-0000-0000-0000FA970000}"/>
    <cellStyle name="Note 8 6 4 2 2 3" xfId="32416" xr:uid="{00000000-0005-0000-0000-0000FB970000}"/>
    <cellStyle name="Note 8 6 4 2 2 4" xfId="53890" xr:uid="{00000000-0005-0000-0000-0000FC970000}"/>
    <cellStyle name="Note 8 6 4 2 3" xfId="32418" xr:uid="{00000000-0005-0000-0000-0000FD970000}"/>
    <cellStyle name="Note 8 6 4 2 4" xfId="32415" xr:uid="{00000000-0005-0000-0000-0000FE970000}"/>
    <cellStyle name="Note 8 6 4 2 5" xfId="46922" xr:uid="{00000000-0005-0000-0000-0000FF970000}"/>
    <cellStyle name="Note 8 6 4 2 6" xfId="59486" xr:uid="{00000000-0005-0000-0000-000000980000}"/>
    <cellStyle name="Note 8 6 4 3" xfId="9158" xr:uid="{00000000-0005-0000-0000-000001980000}"/>
    <cellStyle name="Note 8 6 4 3 2" xfId="16127" xr:uid="{00000000-0005-0000-0000-000002980000}"/>
    <cellStyle name="Note 8 6 4 3 2 2" xfId="32421" xr:uid="{00000000-0005-0000-0000-000003980000}"/>
    <cellStyle name="Note 8 6 4 3 2 3" xfId="32420" xr:uid="{00000000-0005-0000-0000-000004980000}"/>
    <cellStyle name="Note 8 6 4 3 2 4" xfId="55632" xr:uid="{00000000-0005-0000-0000-000005980000}"/>
    <cellStyle name="Note 8 6 4 3 3" xfId="32422" xr:uid="{00000000-0005-0000-0000-000006980000}"/>
    <cellStyle name="Note 8 6 4 3 4" xfId="32419" xr:uid="{00000000-0005-0000-0000-000007980000}"/>
    <cellStyle name="Note 8 6 4 3 5" xfId="48664" xr:uid="{00000000-0005-0000-0000-000008980000}"/>
    <cellStyle name="Note 8 6 4 3 6" xfId="61228" xr:uid="{00000000-0005-0000-0000-000009980000}"/>
    <cellStyle name="Note 8 6 4 4" xfId="11772" xr:uid="{00000000-0005-0000-0000-00000A980000}"/>
    <cellStyle name="Note 8 6 4 4 2" xfId="32424" xr:uid="{00000000-0005-0000-0000-00000B980000}"/>
    <cellStyle name="Note 8 6 4 4 3" xfId="32423" xr:uid="{00000000-0005-0000-0000-00000C980000}"/>
    <cellStyle name="Note 8 6 4 4 4" xfId="51277" xr:uid="{00000000-0005-0000-0000-00000D980000}"/>
    <cellStyle name="Note 8 6 4 5" xfId="32425" xr:uid="{00000000-0005-0000-0000-00000E980000}"/>
    <cellStyle name="Note 8 6 4 6" xfId="32414" xr:uid="{00000000-0005-0000-0000-00000F980000}"/>
    <cellStyle name="Note 8 6 4 7" xfId="44309" xr:uid="{00000000-0005-0000-0000-000010980000}"/>
    <cellStyle name="Note 8 6 4 8" xfId="56873" xr:uid="{00000000-0005-0000-0000-000011980000}"/>
    <cellStyle name="Note 8 6 5" xfId="5664" xr:uid="{00000000-0005-0000-0000-000012980000}"/>
    <cellStyle name="Note 8 6 5 2" xfId="12643" xr:uid="{00000000-0005-0000-0000-000013980000}"/>
    <cellStyle name="Note 8 6 5 2 2" xfId="32428" xr:uid="{00000000-0005-0000-0000-000014980000}"/>
    <cellStyle name="Note 8 6 5 2 3" xfId="32427" xr:uid="{00000000-0005-0000-0000-000015980000}"/>
    <cellStyle name="Note 8 6 5 2 4" xfId="52148" xr:uid="{00000000-0005-0000-0000-000016980000}"/>
    <cellStyle name="Note 8 6 5 3" xfId="32429" xr:uid="{00000000-0005-0000-0000-000017980000}"/>
    <cellStyle name="Note 8 6 5 4" xfId="32426" xr:uid="{00000000-0005-0000-0000-000018980000}"/>
    <cellStyle name="Note 8 6 5 5" xfId="45180" xr:uid="{00000000-0005-0000-0000-000019980000}"/>
    <cellStyle name="Note 8 6 5 6" xfId="57744" xr:uid="{00000000-0005-0000-0000-00001A980000}"/>
    <cellStyle name="Note 8 6 6" xfId="10029" xr:uid="{00000000-0005-0000-0000-00001B980000}"/>
    <cellStyle name="Note 8 6 6 2" xfId="32431" xr:uid="{00000000-0005-0000-0000-00001C980000}"/>
    <cellStyle name="Note 8 6 6 3" xfId="32430" xr:uid="{00000000-0005-0000-0000-00001D980000}"/>
    <cellStyle name="Note 8 6 6 4" xfId="49535" xr:uid="{00000000-0005-0000-0000-00001E980000}"/>
    <cellStyle name="Note 8 6 7" xfId="32372" xr:uid="{00000000-0005-0000-0000-00001F980000}"/>
    <cellStyle name="Note 8 6 8" xfId="17283" xr:uid="{00000000-0005-0000-0000-000020980000}"/>
    <cellStyle name="Note 8 7" xfId="2828" xr:uid="{00000000-0005-0000-0000-000021980000}"/>
    <cellStyle name="Note 8 7 2" xfId="3916" xr:uid="{00000000-0005-0000-0000-000022980000}"/>
    <cellStyle name="Note 8 7 2 2" xfId="6538" xr:uid="{00000000-0005-0000-0000-000023980000}"/>
    <cellStyle name="Note 8 7 2 2 2" xfId="13516" xr:uid="{00000000-0005-0000-0000-000024980000}"/>
    <cellStyle name="Note 8 7 2 2 2 2" xfId="32436" xr:uid="{00000000-0005-0000-0000-000025980000}"/>
    <cellStyle name="Note 8 7 2 2 2 3" xfId="32435" xr:uid="{00000000-0005-0000-0000-000026980000}"/>
    <cellStyle name="Note 8 7 2 2 2 4" xfId="53021" xr:uid="{00000000-0005-0000-0000-000027980000}"/>
    <cellStyle name="Note 8 7 2 2 3" xfId="32437" xr:uid="{00000000-0005-0000-0000-000028980000}"/>
    <cellStyle name="Note 8 7 2 2 4" xfId="32434" xr:uid="{00000000-0005-0000-0000-000029980000}"/>
    <cellStyle name="Note 8 7 2 2 5" xfId="46053" xr:uid="{00000000-0005-0000-0000-00002A980000}"/>
    <cellStyle name="Note 8 7 2 2 6" xfId="58617" xr:uid="{00000000-0005-0000-0000-00002B980000}"/>
    <cellStyle name="Note 8 7 2 3" xfId="8283" xr:uid="{00000000-0005-0000-0000-00002C980000}"/>
    <cellStyle name="Note 8 7 2 3 2" xfId="15258" xr:uid="{00000000-0005-0000-0000-00002D980000}"/>
    <cellStyle name="Note 8 7 2 3 2 2" xfId="32440" xr:uid="{00000000-0005-0000-0000-00002E980000}"/>
    <cellStyle name="Note 8 7 2 3 2 3" xfId="32439" xr:uid="{00000000-0005-0000-0000-00002F980000}"/>
    <cellStyle name="Note 8 7 2 3 2 4" xfId="54763" xr:uid="{00000000-0005-0000-0000-000030980000}"/>
    <cellStyle name="Note 8 7 2 3 3" xfId="32441" xr:uid="{00000000-0005-0000-0000-000031980000}"/>
    <cellStyle name="Note 8 7 2 3 4" xfId="32438" xr:uid="{00000000-0005-0000-0000-000032980000}"/>
    <cellStyle name="Note 8 7 2 3 5" xfId="47795" xr:uid="{00000000-0005-0000-0000-000033980000}"/>
    <cellStyle name="Note 8 7 2 3 6" xfId="60359" xr:uid="{00000000-0005-0000-0000-000034980000}"/>
    <cellStyle name="Note 8 7 2 4" xfId="10903" xr:uid="{00000000-0005-0000-0000-000035980000}"/>
    <cellStyle name="Note 8 7 2 4 2" xfId="32443" xr:uid="{00000000-0005-0000-0000-000036980000}"/>
    <cellStyle name="Note 8 7 2 4 3" xfId="32442" xr:uid="{00000000-0005-0000-0000-000037980000}"/>
    <cellStyle name="Note 8 7 2 4 4" xfId="50408" xr:uid="{00000000-0005-0000-0000-000038980000}"/>
    <cellStyle name="Note 8 7 2 5" xfId="32433" xr:uid="{00000000-0005-0000-0000-000039980000}"/>
    <cellStyle name="Note 8 7 2 6" xfId="19134" xr:uid="{00000000-0005-0000-0000-00003A980000}"/>
    <cellStyle name="Note 8 7 3" xfId="4793" xr:uid="{00000000-0005-0000-0000-00003B980000}"/>
    <cellStyle name="Note 8 7 3 2" xfId="7409" xr:uid="{00000000-0005-0000-0000-00003C980000}"/>
    <cellStyle name="Note 8 7 3 2 2" xfId="14387" xr:uid="{00000000-0005-0000-0000-00003D980000}"/>
    <cellStyle name="Note 8 7 3 2 2 2" xfId="32447" xr:uid="{00000000-0005-0000-0000-00003E980000}"/>
    <cellStyle name="Note 8 7 3 2 2 3" xfId="32446" xr:uid="{00000000-0005-0000-0000-00003F980000}"/>
    <cellStyle name="Note 8 7 3 2 2 4" xfId="53892" xr:uid="{00000000-0005-0000-0000-000040980000}"/>
    <cellStyle name="Note 8 7 3 2 3" xfId="32448" xr:uid="{00000000-0005-0000-0000-000041980000}"/>
    <cellStyle name="Note 8 7 3 2 4" xfId="32445" xr:uid="{00000000-0005-0000-0000-000042980000}"/>
    <cellStyle name="Note 8 7 3 2 5" xfId="46924" xr:uid="{00000000-0005-0000-0000-000043980000}"/>
    <cellStyle name="Note 8 7 3 2 6" xfId="59488" xr:uid="{00000000-0005-0000-0000-000044980000}"/>
    <cellStyle name="Note 8 7 3 3" xfId="9160" xr:uid="{00000000-0005-0000-0000-000045980000}"/>
    <cellStyle name="Note 8 7 3 3 2" xfId="16129" xr:uid="{00000000-0005-0000-0000-000046980000}"/>
    <cellStyle name="Note 8 7 3 3 2 2" xfId="32451" xr:uid="{00000000-0005-0000-0000-000047980000}"/>
    <cellStyle name="Note 8 7 3 3 2 3" xfId="32450" xr:uid="{00000000-0005-0000-0000-000048980000}"/>
    <cellStyle name="Note 8 7 3 3 2 4" xfId="55634" xr:uid="{00000000-0005-0000-0000-000049980000}"/>
    <cellStyle name="Note 8 7 3 3 3" xfId="32452" xr:uid="{00000000-0005-0000-0000-00004A980000}"/>
    <cellStyle name="Note 8 7 3 3 4" xfId="32449" xr:uid="{00000000-0005-0000-0000-00004B980000}"/>
    <cellStyle name="Note 8 7 3 3 5" xfId="48666" xr:uid="{00000000-0005-0000-0000-00004C980000}"/>
    <cellStyle name="Note 8 7 3 3 6" xfId="61230" xr:uid="{00000000-0005-0000-0000-00004D980000}"/>
    <cellStyle name="Note 8 7 3 4" xfId="11774" xr:uid="{00000000-0005-0000-0000-00004E980000}"/>
    <cellStyle name="Note 8 7 3 4 2" xfId="32454" xr:uid="{00000000-0005-0000-0000-00004F980000}"/>
    <cellStyle name="Note 8 7 3 4 3" xfId="32453" xr:uid="{00000000-0005-0000-0000-000050980000}"/>
    <cellStyle name="Note 8 7 3 4 4" xfId="51279" xr:uid="{00000000-0005-0000-0000-000051980000}"/>
    <cellStyle name="Note 8 7 3 5" xfId="32455" xr:uid="{00000000-0005-0000-0000-000052980000}"/>
    <cellStyle name="Note 8 7 3 6" xfId="32444" xr:uid="{00000000-0005-0000-0000-000053980000}"/>
    <cellStyle name="Note 8 7 3 7" xfId="44311" xr:uid="{00000000-0005-0000-0000-000054980000}"/>
    <cellStyle name="Note 8 7 3 8" xfId="56875" xr:uid="{00000000-0005-0000-0000-000055980000}"/>
    <cellStyle name="Note 8 7 4" xfId="5666" xr:uid="{00000000-0005-0000-0000-000056980000}"/>
    <cellStyle name="Note 8 7 4 2" xfId="12645" xr:uid="{00000000-0005-0000-0000-000057980000}"/>
    <cellStyle name="Note 8 7 4 2 2" xfId="32458" xr:uid="{00000000-0005-0000-0000-000058980000}"/>
    <cellStyle name="Note 8 7 4 2 3" xfId="32457" xr:uid="{00000000-0005-0000-0000-000059980000}"/>
    <cellStyle name="Note 8 7 4 2 4" xfId="52150" xr:uid="{00000000-0005-0000-0000-00005A980000}"/>
    <cellStyle name="Note 8 7 4 3" xfId="32459" xr:uid="{00000000-0005-0000-0000-00005B980000}"/>
    <cellStyle name="Note 8 7 4 4" xfId="32456" xr:uid="{00000000-0005-0000-0000-00005C980000}"/>
    <cellStyle name="Note 8 7 4 5" xfId="45182" xr:uid="{00000000-0005-0000-0000-00005D980000}"/>
    <cellStyle name="Note 8 7 4 6" xfId="57746" xr:uid="{00000000-0005-0000-0000-00005E980000}"/>
    <cellStyle name="Note 8 7 5" xfId="10031" xr:uid="{00000000-0005-0000-0000-00005F980000}"/>
    <cellStyle name="Note 8 7 5 2" xfId="32461" xr:uid="{00000000-0005-0000-0000-000060980000}"/>
    <cellStyle name="Note 8 7 5 3" xfId="32460" xr:uid="{00000000-0005-0000-0000-000061980000}"/>
    <cellStyle name="Note 8 7 5 4" xfId="49537" xr:uid="{00000000-0005-0000-0000-000062980000}"/>
    <cellStyle name="Note 8 7 6" xfId="32432" xr:uid="{00000000-0005-0000-0000-000063980000}"/>
    <cellStyle name="Note 8 7 7" xfId="17287" xr:uid="{00000000-0005-0000-0000-000064980000}"/>
    <cellStyle name="Note 8 8" xfId="2829" xr:uid="{00000000-0005-0000-0000-000065980000}"/>
    <cellStyle name="Note 8 8 2" xfId="3917" xr:uid="{00000000-0005-0000-0000-000066980000}"/>
    <cellStyle name="Note 8 8 2 2" xfId="6539" xr:uid="{00000000-0005-0000-0000-000067980000}"/>
    <cellStyle name="Note 8 8 2 2 2" xfId="13517" xr:uid="{00000000-0005-0000-0000-000068980000}"/>
    <cellStyle name="Note 8 8 2 2 2 2" xfId="32466" xr:uid="{00000000-0005-0000-0000-000069980000}"/>
    <cellStyle name="Note 8 8 2 2 2 3" xfId="32465" xr:uid="{00000000-0005-0000-0000-00006A980000}"/>
    <cellStyle name="Note 8 8 2 2 2 4" xfId="53022" xr:uid="{00000000-0005-0000-0000-00006B980000}"/>
    <cellStyle name="Note 8 8 2 2 3" xfId="32467" xr:uid="{00000000-0005-0000-0000-00006C980000}"/>
    <cellStyle name="Note 8 8 2 2 4" xfId="32464" xr:uid="{00000000-0005-0000-0000-00006D980000}"/>
    <cellStyle name="Note 8 8 2 2 5" xfId="46054" xr:uid="{00000000-0005-0000-0000-00006E980000}"/>
    <cellStyle name="Note 8 8 2 2 6" xfId="58618" xr:uid="{00000000-0005-0000-0000-00006F980000}"/>
    <cellStyle name="Note 8 8 2 3" xfId="8284" xr:uid="{00000000-0005-0000-0000-000070980000}"/>
    <cellStyle name="Note 8 8 2 3 2" xfId="15259" xr:uid="{00000000-0005-0000-0000-000071980000}"/>
    <cellStyle name="Note 8 8 2 3 2 2" xfId="32470" xr:uid="{00000000-0005-0000-0000-000072980000}"/>
    <cellStyle name="Note 8 8 2 3 2 3" xfId="32469" xr:uid="{00000000-0005-0000-0000-000073980000}"/>
    <cellStyle name="Note 8 8 2 3 2 4" xfId="54764" xr:uid="{00000000-0005-0000-0000-000074980000}"/>
    <cellStyle name="Note 8 8 2 3 3" xfId="32471" xr:uid="{00000000-0005-0000-0000-000075980000}"/>
    <cellStyle name="Note 8 8 2 3 4" xfId="32468" xr:uid="{00000000-0005-0000-0000-000076980000}"/>
    <cellStyle name="Note 8 8 2 3 5" xfId="47796" xr:uid="{00000000-0005-0000-0000-000077980000}"/>
    <cellStyle name="Note 8 8 2 3 6" xfId="60360" xr:uid="{00000000-0005-0000-0000-000078980000}"/>
    <cellStyle name="Note 8 8 2 4" xfId="10904" xr:uid="{00000000-0005-0000-0000-000079980000}"/>
    <cellStyle name="Note 8 8 2 4 2" xfId="32473" xr:uid="{00000000-0005-0000-0000-00007A980000}"/>
    <cellStyle name="Note 8 8 2 4 3" xfId="32472" xr:uid="{00000000-0005-0000-0000-00007B980000}"/>
    <cellStyle name="Note 8 8 2 4 4" xfId="50409" xr:uid="{00000000-0005-0000-0000-00007C980000}"/>
    <cellStyle name="Note 8 8 2 5" xfId="32463" xr:uid="{00000000-0005-0000-0000-00007D980000}"/>
    <cellStyle name="Note 8 8 2 6" xfId="56005" xr:uid="{00000000-0005-0000-0000-00007E980000}"/>
    <cellStyle name="Note 8 8 3" xfId="4794" xr:uid="{00000000-0005-0000-0000-00007F980000}"/>
    <cellStyle name="Note 8 8 3 2" xfId="7410" xr:uid="{00000000-0005-0000-0000-000080980000}"/>
    <cellStyle name="Note 8 8 3 2 2" xfId="14388" xr:uid="{00000000-0005-0000-0000-000081980000}"/>
    <cellStyle name="Note 8 8 3 2 2 2" xfId="32477" xr:uid="{00000000-0005-0000-0000-000082980000}"/>
    <cellStyle name="Note 8 8 3 2 2 3" xfId="32476" xr:uid="{00000000-0005-0000-0000-000083980000}"/>
    <cellStyle name="Note 8 8 3 2 2 4" xfId="53893" xr:uid="{00000000-0005-0000-0000-000084980000}"/>
    <cellStyle name="Note 8 8 3 2 3" xfId="32478" xr:uid="{00000000-0005-0000-0000-000085980000}"/>
    <cellStyle name="Note 8 8 3 2 4" xfId="32475" xr:uid="{00000000-0005-0000-0000-000086980000}"/>
    <cellStyle name="Note 8 8 3 2 5" xfId="46925" xr:uid="{00000000-0005-0000-0000-000087980000}"/>
    <cellStyle name="Note 8 8 3 2 6" xfId="59489" xr:uid="{00000000-0005-0000-0000-000088980000}"/>
    <cellStyle name="Note 8 8 3 3" xfId="9161" xr:uid="{00000000-0005-0000-0000-000089980000}"/>
    <cellStyle name="Note 8 8 3 3 2" xfId="16130" xr:uid="{00000000-0005-0000-0000-00008A980000}"/>
    <cellStyle name="Note 8 8 3 3 2 2" xfId="32481" xr:uid="{00000000-0005-0000-0000-00008B980000}"/>
    <cellStyle name="Note 8 8 3 3 2 3" xfId="32480" xr:uid="{00000000-0005-0000-0000-00008C980000}"/>
    <cellStyle name="Note 8 8 3 3 2 4" xfId="55635" xr:uid="{00000000-0005-0000-0000-00008D980000}"/>
    <cellStyle name="Note 8 8 3 3 3" xfId="32482" xr:uid="{00000000-0005-0000-0000-00008E980000}"/>
    <cellStyle name="Note 8 8 3 3 4" xfId="32479" xr:uid="{00000000-0005-0000-0000-00008F980000}"/>
    <cellStyle name="Note 8 8 3 3 5" xfId="48667" xr:uid="{00000000-0005-0000-0000-000090980000}"/>
    <cellStyle name="Note 8 8 3 3 6" xfId="61231" xr:uid="{00000000-0005-0000-0000-000091980000}"/>
    <cellStyle name="Note 8 8 3 4" xfId="11775" xr:uid="{00000000-0005-0000-0000-000092980000}"/>
    <cellStyle name="Note 8 8 3 4 2" xfId="32484" xr:uid="{00000000-0005-0000-0000-000093980000}"/>
    <cellStyle name="Note 8 8 3 4 3" xfId="32483" xr:uid="{00000000-0005-0000-0000-000094980000}"/>
    <cellStyle name="Note 8 8 3 4 4" xfId="51280" xr:uid="{00000000-0005-0000-0000-000095980000}"/>
    <cellStyle name="Note 8 8 3 5" xfId="32485" xr:uid="{00000000-0005-0000-0000-000096980000}"/>
    <cellStyle name="Note 8 8 3 6" xfId="32474" xr:uid="{00000000-0005-0000-0000-000097980000}"/>
    <cellStyle name="Note 8 8 3 7" xfId="44312" xr:uid="{00000000-0005-0000-0000-000098980000}"/>
    <cellStyle name="Note 8 8 3 8" xfId="56876" xr:uid="{00000000-0005-0000-0000-000099980000}"/>
    <cellStyle name="Note 8 8 4" xfId="5667" xr:uid="{00000000-0005-0000-0000-00009A980000}"/>
    <cellStyle name="Note 8 8 4 2" xfId="12646" xr:uid="{00000000-0005-0000-0000-00009B980000}"/>
    <cellStyle name="Note 8 8 4 2 2" xfId="32488" xr:uid="{00000000-0005-0000-0000-00009C980000}"/>
    <cellStyle name="Note 8 8 4 2 3" xfId="32487" xr:uid="{00000000-0005-0000-0000-00009D980000}"/>
    <cellStyle name="Note 8 8 4 2 4" xfId="52151" xr:uid="{00000000-0005-0000-0000-00009E980000}"/>
    <cellStyle name="Note 8 8 4 3" xfId="32489" xr:uid="{00000000-0005-0000-0000-00009F980000}"/>
    <cellStyle name="Note 8 8 4 4" xfId="32486" xr:uid="{00000000-0005-0000-0000-0000A0980000}"/>
    <cellStyle name="Note 8 8 4 5" xfId="45183" xr:uid="{00000000-0005-0000-0000-0000A1980000}"/>
    <cellStyle name="Note 8 8 4 6" xfId="57747" xr:uid="{00000000-0005-0000-0000-0000A2980000}"/>
    <cellStyle name="Note 8 8 5" xfId="10032" xr:uid="{00000000-0005-0000-0000-0000A3980000}"/>
    <cellStyle name="Note 8 8 5 2" xfId="32491" xr:uid="{00000000-0005-0000-0000-0000A4980000}"/>
    <cellStyle name="Note 8 8 5 3" xfId="32490" xr:uid="{00000000-0005-0000-0000-0000A5980000}"/>
    <cellStyle name="Note 8 8 5 4" xfId="49538" xr:uid="{00000000-0005-0000-0000-0000A6980000}"/>
    <cellStyle name="Note 8 8 6" xfId="32462" xr:uid="{00000000-0005-0000-0000-0000A7980000}"/>
    <cellStyle name="Note 8 8 7" xfId="17290" xr:uid="{00000000-0005-0000-0000-0000A8980000}"/>
    <cellStyle name="Note 8 9" xfId="2830" xr:uid="{00000000-0005-0000-0000-0000A9980000}"/>
    <cellStyle name="Note 8 9 2" xfId="3918" xr:uid="{00000000-0005-0000-0000-0000AA980000}"/>
    <cellStyle name="Note 8 9 2 2" xfId="6540" xr:uid="{00000000-0005-0000-0000-0000AB980000}"/>
    <cellStyle name="Note 8 9 2 2 2" xfId="13518" xr:uid="{00000000-0005-0000-0000-0000AC980000}"/>
    <cellStyle name="Note 8 9 2 2 2 2" xfId="32496" xr:uid="{00000000-0005-0000-0000-0000AD980000}"/>
    <cellStyle name="Note 8 9 2 2 2 3" xfId="32495" xr:uid="{00000000-0005-0000-0000-0000AE980000}"/>
    <cellStyle name="Note 8 9 2 2 2 4" xfId="53023" xr:uid="{00000000-0005-0000-0000-0000AF980000}"/>
    <cellStyle name="Note 8 9 2 2 3" xfId="32497" xr:uid="{00000000-0005-0000-0000-0000B0980000}"/>
    <cellStyle name="Note 8 9 2 2 4" xfId="32494" xr:uid="{00000000-0005-0000-0000-0000B1980000}"/>
    <cellStyle name="Note 8 9 2 2 5" xfId="46055" xr:uid="{00000000-0005-0000-0000-0000B2980000}"/>
    <cellStyle name="Note 8 9 2 2 6" xfId="58619" xr:uid="{00000000-0005-0000-0000-0000B3980000}"/>
    <cellStyle name="Note 8 9 2 3" xfId="8285" xr:uid="{00000000-0005-0000-0000-0000B4980000}"/>
    <cellStyle name="Note 8 9 2 3 2" xfId="15260" xr:uid="{00000000-0005-0000-0000-0000B5980000}"/>
    <cellStyle name="Note 8 9 2 3 2 2" xfId="32500" xr:uid="{00000000-0005-0000-0000-0000B6980000}"/>
    <cellStyle name="Note 8 9 2 3 2 3" xfId="32499" xr:uid="{00000000-0005-0000-0000-0000B7980000}"/>
    <cellStyle name="Note 8 9 2 3 2 4" xfId="54765" xr:uid="{00000000-0005-0000-0000-0000B8980000}"/>
    <cellStyle name="Note 8 9 2 3 3" xfId="32501" xr:uid="{00000000-0005-0000-0000-0000B9980000}"/>
    <cellStyle name="Note 8 9 2 3 4" xfId="32498" xr:uid="{00000000-0005-0000-0000-0000BA980000}"/>
    <cellStyle name="Note 8 9 2 3 5" xfId="47797" xr:uid="{00000000-0005-0000-0000-0000BB980000}"/>
    <cellStyle name="Note 8 9 2 3 6" xfId="60361" xr:uid="{00000000-0005-0000-0000-0000BC980000}"/>
    <cellStyle name="Note 8 9 2 4" xfId="10905" xr:uid="{00000000-0005-0000-0000-0000BD980000}"/>
    <cellStyle name="Note 8 9 2 4 2" xfId="32503" xr:uid="{00000000-0005-0000-0000-0000BE980000}"/>
    <cellStyle name="Note 8 9 2 4 3" xfId="32502" xr:uid="{00000000-0005-0000-0000-0000BF980000}"/>
    <cellStyle name="Note 8 9 2 4 4" xfId="50410" xr:uid="{00000000-0005-0000-0000-0000C0980000}"/>
    <cellStyle name="Note 8 9 2 5" xfId="32493" xr:uid="{00000000-0005-0000-0000-0000C1980000}"/>
    <cellStyle name="Note 8 9 2 6" xfId="56006" xr:uid="{00000000-0005-0000-0000-0000C2980000}"/>
    <cellStyle name="Note 8 9 3" xfId="4795" xr:uid="{00000000-0005-0000-0000-0000C3980000}"/>
    <cellStyle name="Note 8 9 3 2" xfId="7411" xr:uid="{00000000-0005-0000-0000-0000C4980000}"/>
    <cellStyle name="Note 8 9 3 2 2" xfId="14389" xr:uid="{00000000-0005-0000-0000-0000C5980000}"/>
    <cellStyle name="Note 8 9 3 2 2 2" xfId="32507" xr:uid="{00000000-0005-0000-0000-0000C6980000}"/>
    <cellStyle name="Note 8 9 3 2 2 3" xfId="32506" xr:uid="{00000000-0005-0000-0000-0000C7980000}"/>
    <cellStyle name="Note 8 9 3 2 2 4" xfId="53894" xr:uid="{00000000-0005-0000-0000-0000C8980000}"/>
    <cellStyle name="Note 8 9 3 2 3" xfId="32508" xr:uid="{00000000-0005-0000-0000-0000C9980000}"/>
    <cellStyle name="Note 8 9 3 2 4" xfId="32505" xr:uid="{00000000-0005-0000-0000-0000CA980000}"/>
    <cellStyle name="Note 8 9 3 2 5" xfId="46926" xr:uid="{00000000-0005-0000-0000-0000CB980000}"/>
    <cellStyle name="Note 8 9 3 2 6" xfId="59490" xr:uid="{00000000-0005-0000-0000-0000CC980000}"/>
    <cellStyle name="Note 8 9 3 3" xfId="9162" xr:uid="{00000000-0005-0000-0000-0000CD980000}"/>
    <cellStyle name="Note 8 9 3 3 2" xfId="16131" xr:uid="{00000000-0005-0000-0000-0000CE980000}"/>
    <cellStyle name="Note 8 9 3 3 2 2" xfId="32511" xr:uid="{00000000-0005-0000-0000-0000CF980000}"/>
    <cellStyle name="Note 8 9 3 3 2 3" xfId="32510" xr:uid="{00000000-0005-0000-0000-0000D0980000}"/>
    <cellStyle name="Note 8 9 3 3 2 4" xfId="55636" xr:uid="{00000000-0005-0000-0000-0000D1980000}"/>
    <cellStyle name="Note 8 9 3 3 3" xfId="32512" xr:uid="{00000000-0005-0000-0000-0000D2980000}"/>
    <cellStyle name="Note 8 9 3 3 4" xfId="32509" xr:uid="{00000000-0005-0000-0000-0000D3980000}"/>
    <cellStyle name="Note 8 9 3 3 5" xfId="48668" xr:uid="{00000000-0005-0000-0000-0000D4980000}"/>
    <cellStyle name="Note 8 9 3 3 6" xfId="61232" xr:uid="{00000000-0005-0000-0000-0000D5980000}"/>
    <cellStyle name="Note 8 9 3 4" xfId="11776" xr:uid="{00000000-0005-0000-0000-0000D6980000}"/>
    <cellStyle name="Note 8 9 3 4 2" xfId="32514" xr:uid="{00000000-0005-0000-0000-0000D7980000}"/>
    <cellStyle name="Note 8 9 3 4 3" xfId="32513" xr:uid="{00000000-0005-0000-0000-0000D8980000}"/>
    <cellStyle name="Note 8 9 3 4 4" xfId="51281" xr:uid="{00000000-0005-0000-0000-0000D9980000}"/>
    <cellStyle name="Note 8 9 3 5" xfId="32515" xr:uid="{00000000-0005-0000-0000-0000DA980000}"/>
    <cellStyle name="Note 8 9 3 6" xfId="32504" xr:uid="{00000000-0005-0000-0000-0000DB980000}"/>
    <cellStyle name="Note 8 9 3 7" xfId="44313" xr:uid="{00000000-0005-0000-0000-0000DC980000}"/>
    <cellStyle name="Note 8 9 3 8" xfId="56877" xr:uid="{00000000-0005-0000-0000-0000DD980000}"/>
    <cellStyle name="Note 8 9 4" xfId="5668" xr:uid="{00000000-0005-0000-0000-0000DE980000}"/>
    <cellStyle name="Note 8 9 4 2" xfId="12647" xr:uid="{00000000-0005-0000-0000-0000DF980000}"/>
    <cellStyle name="Note 8 9 4 2 2" xfId="32518" xr:uid="{00000000-0005-0000-0000-0000E0980000}"/>
    <cellStyle name="Note 8 9 4 2 3" xfId="32517" xr:uid="{00000000-0005-0000-0000-0000E1980000}"/>
    <cellStyle name="Note 8 9 4 2 4" xfId="52152" xr:uid="{00000000-0005-0000-0000-0000E2980000}"/>
    <cellStyle name="Note 8 9 4 3" xfId="32519" xr:uid="{00000000-0005-0000-0000-0000E3980000}"/>
    <cellStyle name="Note 8 9 4 4" xfId="32516" xr:uid="{00000000-0005-0000-0000-0000E4980000}"/>
    <cellStyle name="Note 8 9 4 5" xfId="45184" xr:uid="{00000000-0005-0000-0000-0000E5980000}"/>
    <cellStyle name="Note 8 9 4 6" xfId="57748" xr:uid="{00000000-0005-0000-0000-0000E6980000}"/>
    <cellStyle name="Note 8 9 5" xfId="10033" xr:uid="{00000000-0005-0000-0000-0000E7980000}"/>
    <cellStyle name="Note 8 9 5 2" xfId="32521" xr:uid="{00000000-0005-0000-0000-0000E8980000}"/>
    <cellStyle name="Note 8 9 5 3" xfId="32520" xr:uid="{00000000-0005-0000-0000-0000E9980000}"/>
    <cellStyle name="Note 8 9 5 4" xfId="49539" xr:uid="{00000000-0005-0000-0000-0000EA980000}"/>
    <cellStyle name="Note 8 9 6" xfId="32492" xr:uid="{00000000-0005-0000-0000-0000EB980000}"/>
    <cellStyle name="Note 8 9 7" xfId="17291" xr:uid="{00000000-0005-0000-0000-0000EC980000}"/>
    <cellStyle name="Note 80" xfId="62829" xr:uid="{00000000-0005-0000-0000-0000ED980000}"/>
    <cellStyle name="Note 81" xfId="62849" xr:uid="{00000000-0005-0000-0000-0000EE980000}"/>
    <cellStyle name="Note 82" xfId="62869" xr:uid="{00000000-0005-0000-0000-0000EF980000}"/>
    <cellStyle name="Note 83" xfId="62889" xr:uid="{00000000-0005-0000-0000-0000F0980000}"/>
    <cellStyle name="Note 84" xfId="62909" xr:uid="{00000000-0005-0000-0000-0000F1980000}"/>
    <cellStyle name="Note 85" xfId="62929" xr:uid="{00000000-0005-0000-0000-0000F2980000}"/>
    <cellStyle name="Note 86" xfId="62949" xr:uid="{00000000-0005-0000-0000-0000F3980000}"/>
    <cellStyle name="Note 87" xfId="62969" xr:uid="{00000000-0005-0000-0000-0000F4980000}"/>
    <cellStyle name="Note 88" xfId="62989" xr:uid="{00000000-0005-0000-0000-0000F5980000}"/>
    <cellStyle name="Note 89" xfId="63009" xr:uid="{00000000-0005-0000-0000-0000F6980000}"/>
    <cellStyle name="Note 9" xfId="2831" xr:uid="{00000000-0005-0000-0000-0000F7980000}"/>
    <cellStyle name="Note 9 2" xfId="2832" xr:uid="{00000000-0005-0000-0000-0000F8980000}"/>
    <cellStyle name="Note 9 2 2" xfId="2833" xr:uid="{00000000-0005-0000-0000-0000F9980000}"/>
    <cellStyle name="Note 9 2 2 2" xfId="32524" xr:uid="{00000000-0005-0000-0000-0000FA980000}"/>
    <cellStyle name="Note 9 2 3" xfId="32523" xr:uid="{00000000-0005-0000-0000-0000FB980000}"/>
    <cellStyle name="Note 9 3" xfId="2834" xr:uid="{00000000-0005-0000-0000-0000FC980000}"/>
    <cellStyle name="Note 9 3 2" xfId="2835" xr:uid="{00000000-0005-0000-0000-0000FD980000}"/>
    <cellStyle name="Note 9 3 2 2" xfId="32526" xr:uid="{00000000-0005-0000-0000-0000FE980000}"/>
    <cellStyle name="Note 9 3 3" xfId="32525" xr:uid="{00000000-0005-0000-0000-0000FF980000}"/>
    <cellStyle name="Note 9 4" xfId="2836" xr:uid="{00000000-0005-0000-0000-000000990000}"/>
    <cellStyle name="Note 9 4 2" xfId="32527" xr:uid="{00000000-0005-0000-0000-000001990000}"/>
    <cellStyle name="Note 9 5" xfId="32522" xr:uid="{00000000-0005-0000-0000-000002990000}"/>
    <cellStyle name="Note 90" xfId="63029" xr:uid="{00000000-0005-0000-0000-000003990000}"/>
    <cellStyle name="Note 91" xfId="63049" xr:uid="{00000000-0005-0000-0000-000004990000}"/>
    <cellStyle name="Note 92" xfId="63069" xr:uid="{00000000-0005-0000-0000-000005990000}"/>
    <cellStyle name="Note 93" xfId="63089" xr:uid="{00000000-0005-0000-0000-000006990000}"/>
    <cellStyle name="Note 94" xfId="63109" xr:uid="{00000000-0005-0000-0000-000007990000}"/>
    <cellStyle name="Note 95" xfId="63129" xr:uid="{00000000-0005-0000-0000-000008990000}"/>
    <cellStyle name="Note 96" xfId="63149" xr:uid="{00000000-0005-0000-0000-000009990000}"/>
    <cellStyle name="Note 97" xfId="63169" xr:uid="{00000000-0005-0000-0000-00000A990000}"/>
    <cellStyle name="Note 98" xfId="63189" xr:uid="{00000000-0005-0000-0000-00000B990000}"/>
    <cellStyle name="Note 99" xfId="63209" xr:uid="{00000000-0005-0000-0000-00000C990000}"/>
    <cellStyle name="Output" xfId="16" builtinId="21" customBuiltin="1"/>
    <cellStyle name="Output 10" xfId="2837" xr:uid="{00000000-0005-0000-0000-00000E990000}"/>
    <cellStyle name="Output 10 2" xfId="32529" xr:uid="{00000000-0005-0000-0000-00000F990000}"/>
    <cellStyle name="Output 11" xfId="2838" xr:uid="{00000000-0005-0000-0000-000010990000}"/>
    <cellStyle name="Output 11 2" xfId="32530" xr:uid="{00000000-0005-0000-0000-000011990000}"/>
    <cellStyle name="Output 12" xfId="2839" xr:uid="{00000000-0005-0000-0000-000012990000}"/>
    <cellStyle name="Output 12 2" xfId="32531" xr:uid="{00000000-0005-0000-0000-000013990000}"/>
    <cellStyle name="Output 13" xfId="2840" xr:uid="{00000000-0005-0000-0000-000014990000}"/>
    <cellStyle name="Output 13 2" xfId="32532" xr:uid="{00000000-0005-0000-0000-000015990000}"/>
    <cellStyle name="Output 14" xfId="2841" xr:uid="{00000000-0005-0000-0000-000016990000}"/>
    <cellStyle name="Output 14 2" xfId="32533" xr:uid="{00000000-0005-0000-0000-000017990000}"/>
    <cellStyle name="Output 15" xfId="2842" xr:uid="{00000000-0005-0000-0000-000018990000}"/>
    <cellStyle name="Output 15 2" xfId="32534" xr:uid="{00000000-0005-0000-0000-000019990000}"/>
    <cellStyle name="Output 16" xfId="2843" xr:uid="{00000000-0005-0000-0000-00001A990000}"/>
    <cellStyle name="Output 16 2" xfId="32535" xr:uid="{00000000-0005-0000-0000-00001B990000}"/>
    <cellStyle name="Output 17" xfId="2844" xr:uid="{00000000-0005-0000-0000-00001C990000}"/>
    <cellStyle name="Output 17 2" xfId="32536" xr:uid="{00000000-0005-0000-0000-00001D990000}"/>
    <cellStyle name="Output 18" xfId="2845" xr:uid="{00000000-0005-0000-0000-00001E990000}"/>
    <cellStyle name="Output 18 2" xfId="32537" xr:uid="{00000000-0005-0000-0000-00001F990000}"/>
    <cellStyle name="Output 19" xfId="2846" xr:uid="{00000000-0005-0000-0000-000020990000}"/>
    <cellStyle name="Output 19 2" xfId="32538" xr:uid="{00000000-0005-0000-0000-000021990000}"/>
    <cellStyle name="Output 2" xfId="2847" xr:uid="{00000000-0005-0000-0000-000022990000}"/>
    <cellStyle name="Output 2 10" xfId="2848" xr:uid="{00000000-0005-0000-0000-000023990000}"/>
    <cellStyle name="Output 2 10 2" xfId="2849" xr:uid="{00000000-0005-0000-0000-000024990000}"/>
    <cellStyle name="Output 2 10 2 2" xfId="3921" xr:uid="{00000000-0005-0000-0000-000025990000}"/>
    <cellStyle name="Output 2 10 2 2 2" xfId="6543" xr:uid="{00000000-0005-0000-0000-000026990000}"/>
    <cellStyle name="Output 2 10 2 2 2 2" xfId="13521" xr:uid="{00000000-0005-0000-0000-000027990000}"/>
    <cellStyle name="Output 2 10 2 2 2 2 2" xfId="32545" xr:uid="{00000000-0005-0000-0000-000028990000}"/>
    <cellStyle name="Output 2 10 2 2 2 2 3" xfId="32544" xr:uid="{00000000-0005-0000-0000-000029990000}"/>
    <cellStyle name="Output 2 10 2 2 2 2 4" xfId="53026" xr:uid="{00000000-0005-0000-0000-00002A990000}"/>
    <cellStyle name="Output 2 10 2 2 2 3" xfId="32546" xr:uid="{00000000-0005-0000-0000-00002B990000}"/>
    <cellStyle name="Output 2 10 2 2 2 4" xfId="32543" xr:uid="{00000000-0005-0000-0000-00002C990000}"/>
    <cellStyle name="Output 2 10 2 2 2 5" xfId="46058" xr:uid="{00000000-0005-0000-0000-00002D990000}"/>
    <cellStyle name="Output 2 10 2 2 2 6" xfId="58622" xr:uid="{00000000-0005-0000-0000-00002E990000}"/>
    <cellStyle name="Output 2 10 2 2 3" xfId="8288" xr:uid="{00000000-0005-0000-0000-00002F990000}"/>
    <cellStyle name="Output 2 10 2 2 3 2" xfId="15263" xr:uid="{00000000-0005-0000-0000-000030990000}"/>
    <cellStyle name="Output 2 10 2 2 3 2 2" xfId="32549" xr:uid="{00000000-0005-0000-0000-000031990000}"/>
    <cellStyle name="Output 2 10 2 2 3 2 3" xfId="32548" xr:uid="{00000000-0005-0000-0000-000032990000}"/>
    <cellStyle name="Output 2 10 2 2 3 2 4" xfId="54768" xr:uid="{00000000-0005-0000-0000-000033990000}"/>
    <cellStyle name="Output 2 10 2 2 3 3" xfId="32550" xr:uid="{00000000-0005-0000-0000-000034990000}"/>
    <cellStyle name="Output 2 10 2 2 3 4" xfId="32547" xr:uid="{00000000-0005-0000-0000-000035990000}"/>
    <cellStyle name="Output 2 10 2 2 3 5" xfId="47800" xr:uid="{00000000-0005-0000-0000-000036990000}"/>
    <cellStyle name="Output 2 10 2 2 3 6" xfId="60364" xr:uid="{00000000-0005-0000-0000-000037990000}"/>
    <cellStyle name="Output 2 10 2 2 4" xfId="10908" xr:uid="{00000000-0005-0000-0000-000038990000}"/>
    <cellStyle name="Output 2 10 2 2 4 2" xfId="32552" xr:uid="{00000000-0005-0000-0000-000039990000}"/>
    <cellStyle name="Output 2 10 2 2 4 3" xfId="32551" xr:uid="{00000000-0005-0000-0000-00003A990000}"/>
    <cellStyle name="Output 2 10 2 2 4 4" xfId="50413" xr:uid="{00000000-0005-0000-0000-00003B990000}"/>
    <cellStyle name="Output 2 10 2 2 5" xfId="32542" xr:uid="{00000000-0005-0000-0000-00003C990000}"/>
    <cellStyle name="Output 2 10 2 2 6" xfId="56009" xr:uid="{00000000-0005-0000-0000-00003D990000}"/>
    <cellStyle name="Output 2 10 2 3" xfId="4798" xr:uid="{00000000-0005-0000-0000-00003E990000}"/>
    <cellStyle name="Output 2 10 2 3 2" xfId="7414" xr:uid="{00000000-0005-0000-0000-00003F990000}"/>
    <cellStyle name="Output 2 10 2 3 2 2" xfId="14392" xr:uid="{00000000-0005-0000-0000-000040990000}"/>
    <cellStyle name="Output 2 10 2 3 2 2 2" xfId="32556" xr:uid="{00000000-0005-0000-0000-000041990000}"/>
    <cellStyle name="Output 2 10 2 3 2 2 3" xfId="32555" xr:uid="{00000000-0005-0000-0000-000042990000}"/>
    <cellStyle name="Output 2 10 2 3 2 2 4" xfId="53897" xr:uid="{00000000-0005-0000-0000-000043990000}"/>
    <cellStyle name="Output 2 10 2 3 2 3" xfId="32557" xr:uid="{00000000-0005-0000-0000-000044990000}"/>
    <cellStyle name="Output 2 10 2 3 2 4" xfId="32554" xr:uid="{00000000-0005-0000-0000-000045990000}"/>
    <cellStyle name="Output 2 10 2 3 2 5" xfId="46929" xr:uid="{00000000-0005-0000-0000-000046990000}"/>
    <cellStyle name="Output 2 10 2 3 2 6" xfId="59493" xr:uid="{00000000-0005-0000-0000-000047990000}"/>
    <cellStyle name="Output 2 10 2 3 3" xfId="9165" xr:uid="{00000000-0005-0000-0000-000048990000}"/>
    <cellStyle name="Output 2 10 2 3 3 2" xfId="16134" xr:uid="{00000000-0005-0000-0000-000049990000}"/>
    <cellStyle name="Output 2 10 2 3 3 2 2" xfId="32560" xr:uid="{00000000-0005-0000-0000-00004A990000}"/>
    <cellStyle name="Output 2 10 2 3 3 2 3" xfId="32559" xr:uid="{00000000-0005-0000-0000-00004B990000}"/>
    <cellStyle name="Output 2 10 2 3 3 2 4" xfId="55639" xr:uid="{00000000-0005-0000-0000-00004C990000}"/>
    <cellStyle name="Output 2 10 2 3 3 3" xfId="32561" xr:uid="{00000000-0005-0000-0000-00004D990000}"/>
    <cellStyle name="Output 2 10 2 3 3 4" xfId="32558" xr:uid="{00000000-0005-0000-0000-00004E990000}"/>
    <cellStyle name="Output 2 10 2 3 3 5" xfId="48671" xr:uid="{00000000-0005-0000-0000-00004F990000}"/>
    <cellStyle name="Output 2 10 2 3 3 6" xfId="61235" xr:uid="{00000000-0005-0000-0000-000050990000}"/>
    <cellStyle name="Output 2 10 2 3 4" xfId="11779" xr:uid="{00000000-0005-0000-0000-000051990000}"/>
    <cellStyle name="Output 2 10 2 3 4 2" xfId="32563" xr:uid="{00000000-0005-0000-0000-000052990000}"/>
    <cellStyle name="Output 2 10 2 3 4 3" xfId="32562" xr:uid="{00000000-0005-0000-0000-000053990000}"/>
    <cellStyle name="Output 2 10 2 3 4 4" xfId="51284" xr:uid="{00000000-0005-0000-0000-000054990000}"/>
    <cellStyle name="Output 2 10 2 3 5" xfId="32564" xr:uid="{00000000-0005-0000-0000-000055990000}"/>
    <cellStyle name="Output 2 10 2 3 6" xfId="32553" xr:uid="{00000000-0005-0000-0000-000056990000}"/>
    <cellStyle name="Output 2 10 2 3 7" xfId="44316" xr:uid="{00000000-0005-0000-0000-000057990000}"/>
    <cellStyle name="Output 2 10 2 3 8" xfId="56880" xr:uid="{00000000-0005-0000-0000-000058990000}"/>
    <cellStyle name="Output 2 10 2 4" xfId="5671" xr:uid="{00000000-0005-0000-0000-000059990000}"/>
    <cellStyle name="Output 2 10 2 4 2" xfId="12650" xr:uid="{00000000-0005-0000-0000-00005A990000}"/>
    <cellStyle name="Output 2 10 2 4 2 2" xfId="32567" xr:uid="{00000000-0005-0000-0000-00005B990000}"/>
    <cellStyle name="Output 2 10 2 4 2 3" xfId="32566" xr:uid="{00000000-0005-0000-0000-00005C990000}"/>
    <cellStyle name="Output 2 10 2 4 2 4" xfId="52155" xr:uid="{00000000-0005-0000-0000-00005D990000}"/>
    <cellStyle name="Output 2 10 2 4 3" xfId="32568" xr:uid="{00000000-0005-0000-0000-00005E990000}"/>
    <cellStyle name="Output 2 10 2 4 4" xfId="32565" xr:uid="{00000000-0005-0000-0000-00005F990000}"/>
    <cellStyle name="Output 2 10 2 4 5" xfId="45187" xr:uid="{00000000-0005-0000-0000-000060990000}"/>
    <cellStyle name="Output 2 10 2 4 6" xfId="57751" xr:uid="{00000000-0005-0000-0000-000061990000}"/>
    <cellStyle name="Output 2 10 2 5" xfId="10036" xr:uid="{00000000-0005-0000-0000-000062990000}"/>
    <cellStyle name="Output 2 10 2 5 2" xfId="32570" xr:uid="{00000000-0005-0000-0000-000063990000}"/>
    <cellStyle name="Output 2 10 2 5 3" xfId="32569" xr:uid="{00000000-0005-0000-0000-000064990000}"/>
    <cellStyle name="Output 2 10 2 5 4" xfId="49542" xr:uid="{00000000-0005-0000-0000-000065990000}"/>
    <cellStyle name="Output 2 10 2 6" xfId="32541" xr:uid="{00000000-0005-0000-0000-000066990000}"/>
    <cellStyle name="Output 2 10 2 7" xfId="17311" xr:uid="{00000000-0005-0000-0000-000067990000}"/>
    <cellStyle name="Output 2 10 3" xfId="3920" xr:uid="{00000000-0005-0000-0000-000068990000}"/>
    <cellStyle name="Output 2 10 3 2" xfId="6542" xr:uid="{00000000-0005-0000-0000-000069990000}"/>
    <cellStyle name="Output 2 10 3 2 2" xfId="13520" xr:uid="{00000000-0005-0000-0000-00006A990000}"/>
    <cellStyle name="Output 2 10 3 2 2 2" xfId="32574" xr:uid="{00000000-0005-0000-0000-00006B990000}"/>
    <cellStyle name="Output 2 10 3 2 2 3" xfId="32573" xr:uid="{00000000-0005-0000-0000-00006C990000}"/>
    <cellStyle name="Output 2 10 3 2 2 4" xfId="53025" xr:uid="{00000000-0005-0000-0000-00006D990000}"/>
    <cellStyle name="Output 2 10 3 2 3" xfId="32575" xr:uid="{00000000-0005-0000-0000-00006E990000}"/>
    <cellStyle name="Output 2 10 3 2 4" xfId="32572" xr:uid="{00000000-0005-0000-0000-00006F990000}"/>
    <cellStyle name="Output 2 10 3 2 5" xfId="46057" xr:uid="{00000000-0005-0000-0000-000070990000}"/>
    <cellStyle name="Output 2 10 3 2 6" xfId="58621" xr:uid="{00000000-0005-0000-0000-000071990000}"/>
    <cellStyle name="Output 2 10 3 3" xfId="8287" xr:uid="{00000000-0005-0000-0000-000072990000}"/>
    <cellStyle name="Output 2 10 3 3 2" xfId="15262" xr:uid="{00000000-0005-0000-0000-000073990000}"/>
    <cellStyle name="Output 2 10 3 3 2 2" xfId="32578" xr:uid="{00000000-0005-0000-0000-000074990000}"/>
    <cellStyle name="Output 2 10 3 3 2 3" xfId="32577" xr:uid="{00000000-0005-0000-0000-000075990000}"/>
    <cellStyle name="Output 2 10 3 3 2 4" xfId="54767" xr:uid="{00000000-0005-0000-0000-000076990000}"/>
    <cellStyle name="Output 2 10 3 3 3" xfId="32579" xr:uid="{00000000-0005-0000-0000-000077990000}"/>
    <cellStyle name="Output 2 10 3 3 4" xfId="32576" xr:uid="{00000000-0005-0000-0000-000078990000}"/>
    <cellStyle name="Output 2 10 3 3 5" xfId="47799" xr:uid="{00000000-0005-0000-0000-000079990000}"/>
    <cellStyle name="Output 2 10 3 3 6" xfId="60363" xr:uid="{00000000-0005-0000-0000-00007A990000}"/>
    <cellStyle name="Output 2 10 3 4" xfId="10907" xr:uid="{00000000-0005-0000-0000-00007B990000}"/>
    <cellStyle name="Output 2 10 3 4 2" xfId="32581" xr:uid="{00000000-0005-0000-0000-00007C990000}"/>
    <cellStyle name="Output 2 10 3 4 3" xfId="32580" xr:uid="{00000000-0005-0000-0000-00007D990000}"/>
    <cellStyle name="Output 2 10 3 4 4" xfId="50412" xr:uid="{00000000-0005-0000-0000-00007E990000}"/>
    <cellStyle name="Output 2 10 3 5" xfId="32571" xr:uid="{00000000-0005-0000-0000-00007F990000}"/>
    <cellStyle name="Output 2 10 3 6" xfId="56008" xr:uid="{00000000-0005-0000-0000-000080990000}"/>
    <cellStyle name="Output 2 10 4" xfId="4797" xr:uid="{00000000-0005-0000-0000-000081990000}"/>
    <cellStyle name="Output 2 10 4 2" xfId="7413" xr:uid="{00000000-0005-0000-0000-000082990000}"/>
    <cellStyle name="Output 2 10 4 2 2" xfId="14391" xr:uid="{00000000-0005-0000-0000-000083990000}"/>
    <cellStyle name="Output 2 10 4 2 2 2" xfId="32585" xr:uid="{00000000-0005-0000-0000-000084990000}"/>
    <cellStyle name="Output 2 10 4 2 2 3" xfId="32584" xr:uid="{00000000-0005-0000-0000-000085990000}"/>
    <cellStyle name="Output 2 10 4 2 2 4" xfId="53896" xr:uid="{00000000-0005-0000-0000-000086990000}"/>
    <cellStyle name="Output 2 10 4 2 3" xfId="32586" xr:uid="{00000000-0005-0000-0000-000087990000}"/>
    <cellStyle name="Output 2 10 4 2 4" xfId="32583" xr:uid="{00000000-0005-0000-0000-000088990000}"/>
    <cellStyle name="Output 2 10 4 2 5" xfId="46928" xr:uid="{00000000-0005-0000-0000-000089990000}"/>
    <cellStyle name="Output 2 10 4 2 6" xfId="59492" xr:uid="{00000000-0005-0000-0000-00008A990000}"/>
    <cellStyle name="Output 2 10 4 3" xfId="9164" xr:uid="{00000000-0005-0000-0000-00008B990000}"/>
    <cellStyle name="Output 2 10 4 3 2" xfId="16133" xr:uid="{00000000-0005-0000-0000-00008C990000}"/>
    <cellStyle name="Output 2 10 4 3 2 2" xfId="32589" xr:uid="{00000000-0005-0000-0000-00008D990000}"/>
    <cellStyle name="Output 2 10 4 3 2 3" xfId="32588" xr:uid="{00000000-0005-0000-0000-00008E990000}"/>
    <cellStyle name="Output 2 10 4 3 2 4" xfId="55638" xr:uid="{00000000-0005-0000-0000-00008F990000}"/>
    <cellStyle name="Output 2 10 4 3 3" xfId="32590" xr:uid="{00000000-0005-0000-0000-000090990000}"/>
    <cellStyle name="Output 2 10 4 3 4" xfId="32587" xr:uid="{00000000-0005-0000-0000-000091990000}"/>
    <cellStyle name="Output 2 10 4 3 5" xfId="48670" xr:uid="{00000000-0005-0000-0000-000092990000}"/>
    <cellStyle name="Output 2 10 4 3 6" xfId="61234" xr:uid="{00000000-0005-0000-0000-000093990000}"/>
    <cellStyle name="Output 2 10 4 4" xfId="11778" xr:uid="{00000000-0005-0000-0000-000094990000}"/>
    <cellStyle name="Output 2 10 4 4 2" xfId="32592" xr:uid="{00000000-0005-0000-0000-000095990000}"/>
    <cellStyle name="Output 2 10 4 4 3" xfId="32591" xr:uid="{00000000-0005-0000-0000-000096990000}"/>
    <cellStyle name="Output 2 10 4 4 4" xfId="51283" xr:uid="{00000000-0005-0000-0000-000097990000}"/>
    <cellStyle name="Output 2 10 4 5" xfId="32593" xr:uid="{00000000-0005-0000-0000-000098990000}"/>
    <cellStyle name="Output 2 10 4 6" xfId="32582" xr:uid="{00000000-0005-0000-0000-000099990000}"/>
    <cellStyle name="Output 2 10 4 7" xfId="44315" xr:uid="{00000000-0005-0000-0000-00009A990000}"/>
    <cellStyle name="Output 2 10 4 8" xfId="56879" xr:uid="{00000000-0005-0000-0000-00009B990000}"/>
    <cellStyle name="Output 2 10 5" xfId="5670" xr:uid="{00000000-0005-0000-0000-00009C990000}"/>
    <cellStyle name="Output 2 10 5 2" xfId="12649" xr:uid="{00000000-0005-0000-0000-00009D990000}"/>
    <cellStyle name="Output 2 10 5 2 2" xfId="32596" xr:uid="{00000000-0005-0000-0000-00009E990000}"/>
    <cellStyle name="Output 2 10 5 2 3" xfId="32595" xr:uid="{00000000-0005-0000-0000-00009F990000}"/>
    <cellStyle name="Output 2 10 5 2 4" xfId="52154" xr:uid="{00000000-0005-0000-0000-0000A0990000}"/>
    <cellStyle name="Output 2 10 5 3" xfId="32597" xr:uid="{00000000-0005-0000-0000-0000A1990000}"/>
    <cellStyle name="Output 2 10 5 4" xfId="32594" xr:uid="{00000000-0005-0000-0000-0000A2990000}"/>
    <cellStyle name="Output 2 10 5 5" xfId="45186" xr:uid="{00000000-0005-0000-0000-0000A3990000}"/>
    <cellStyle name="Output 2 10 5 6" xfId="57750" xr:uid="{00000000-0005-0000-0000-0000A4990000}"/>
    <cellStyle name="Output 2 10 6" xfId="10035" xr:uid="{00000000-0005-0000-0000-0000A5990000}"/>
    <cellStyle name="Output 2 10 6 2" xfId="32599" xr:uid="{00000000-0005-0000-0000-0000A6990000}"/>
    <cellStyle name="Output 2 10 6 3" xfId="32598" xr:uid="{00000000-0005-0000-0000-0000A7990000}"/>
    <cellStyle name="Output 2 10 6 4" xfId="49541" xr:uid="{00000000-0005-0000-0000-0000A8990000}"/>
    <cellStyle name="Output 2 10 7" xfId="32540" xr:uid="{00000000-0005-0000-0000-0000A9990000}"/>
    <cellStyle name="Output 2 10 8" xfId="17310" xr:uid="{00000000-0005-0000-0000-0000AA990000}"/>
    <cellStyle name="Output 2 11" xfId="2850" xr:uid="{00000000-0005-0000-0000-0000AB990000}"/>
    <cellStyle name="Output 2 11 2" xfId="3922" xr:uid="{00000000-0005-0000-0000-0000AC990000}"/>
    <cellStyle name="Output 2 11 2 2" xfId="6544" xr:uid="{00000000-0005-0000-0000-0000AD990000}"/>
    <cellStyle name="Output 2 11 2 2 2" xfId="13522" xr:uid="{00000000-0005-0000-0000-0000AE990000}"/>
    <cellStyle name="Output 2 11 2 2 2 2" xfId="32604" xr:uid="{00000000-0005-0000-0000-0000AF990000}"/>
    <cellStyle name="Output 2 11 2 2 2 3" xfId="32603" xr:uid="{00000000-0005-0000-0000-0000B0990000}"/>
    <cellStyle name="Output 2 11 2 2 2 4" xfId="53027" xr:uid="{00000000-0005-0000-0000-0000B1990000}"/>
    <cellStyle name="Output 2 11 2 2 3" xfId="32605" xr:uid="{00000000-0005-0000-0000-0000B2990000}"/>
    <cellStyle name="Output 2 11 2 2 4" xfId="32602" xr:uid="{00000000-0005-0000-0000-0000B3990000}"/>
    <cellStyle name="Output 2 11 2 2 5" xfId="46059" xr:uid="{00000000-0005-0000-0000-0000B4990000}"/>
    <cellStyle name="Output 2 11 2 2 6" xfId="58623" xr:uid="{00000000-0005-0000-0000-0000B5990000}"/>
    <cellStyle name="Output 2 11 2 3" xfId="8289" xr:uid="{00000000-0005-0000-0000-0000B6990000}"/>
    <cellStyle name="Output 2 11 2 3 2" xfId="15264" xr:uid="{00000000-0005-0000-0000-0000B7990000}"/>
    <cellStyle name="Output 2 11 2 3 2 2" xfId="32608" xr:uid="{00000000-0005-0000-0000-0000B8990000}"/>
    <cellStyle name="Output 2 11 2 3 2 3" xfId="32607" xr:uid="{00000000-0005-0000-0000-0000B9990000}"/>
    <cellStyle name="Output 2 11 2 3 2 4" xfId="54769" xr:uid="{00000000-0005-0000-0000-0000BA990000}"/>
    <cellStyle name="Output 2 11 2 3 3" xfId="32609" xr:uid="{00000000-0005-0000-0000-0000BB990000}"/>
    <cellStyle name="Output 2 11 2 3 4" xfId="32606" xr:uid="{00000000-0005-0000-0000-0000BC990000}"/>
    <cellStyle name="Output 2 11 2 3 5" xfId="47801" xr:uid="{00000000-0005-0000-0000-0000BD990000}"/>
    <cellStyle name="Output 2 11 2 3 6" xfId="60365" xr:uid="{00000000-0005-0000-0000-0000BE990000}"/>
    <cellStyle name="Output 2 11 2 4" xfId="10909" xr:uid="{00000000-0005-0000-0000-0000BF990000}"/>
    <cellStyle name="Output 2 11 2 4 2" xfId="32611" xr:uid="{00000000-0005-0000-0000-0000C0990000}"/>
    <cellStyle name="Output 2 11 2 4 3" xfId="32610" xr:uid="{00000000-0005-0000-0000-0000C1990000}"/>
    <cellStyle name="Output 2 11 2 4 4" xfId="50414" xr:uid="{00000000-0005-0000-0000-0000C2990000}"/>
    <cellStyle name="Output 2 11 2 5" xfId="32601" xr:uid="{00000000-0005-0000-0000-0000C3990000}"/>
    <cellStyle name="Output 2 11 2 6" xfId="56010" xr:uid="{00000000-0005-0000-0000-0000C4990000}"/>
    <cellStyle name="Output 2 11 3" xfId="4799" xr:uid="{00000000-0005-0000-0000-0000C5990000}"/>
    <cellStyle name="Output 2 11 3 2" xfId="7415" xr:uid="{00000000-0005-0000-0000-0000C6990000}"/>
    <cellStyle name="Output 2 11 3 2 2" xfId="14393" xr:uid="{00000000-0005-0000-0000-0000C7990000}"/>
    <cellStyle name="Output 2 11 3 2 2 2" xfId="32615" xr:uid="{00000000-0005-0000-0000-0000C8990000}"/>
    <cellStyle name="Output 2 11 3 2 2 3" xfId="32614" xr:uid="{00000000-0005-0000-0000-0000C9990000}"/>
    <cellStyle name="Output 2 11 3 2 2 4" xfId="53898" xr:uid="{00000000-0005-0000-0000-0000CA990000}"/>
    <cellStyle name="Output 2 11 3 2 3" xfId="32616" xr:uid="{00000000-0005-0000-0000-0000CB990000}"/>
    <cellStyle name="Output 2 11 3 2 4" xfId="32613" xr:uid="{00000000-0005-0000-0000-0000CC990000}"/>
    <cellStyle name="Output 2 11 3 2 5" xfId="46930" xr:uid="{00000000-0005-0000-0000-0000CD990000}"/>
    <cellStyle name="Output 2 11 3 2 6" xfId="59494" xr:uid="{00000000-0005-0000-0000-0000CE990000}"/>
    <cellStyle name="Output 2 11 3 3" xfId="9166" xr:uid="{00000000-0005-0000-0000-0000CF990000}"/>
    <cellStyle name="Output 2 11 3 3 2" xfId="16135" xr:uid="{00000000-0005-0000-0000-0000D0990000}"/>
    <cellStyle name="Output 2 11 3 3 2 2" xfId="32619" xr:uid="{00000000-0005-0000-0000-0000D1990000}"/>
    <cellStyle name="Output 2 11 3 3 2 3" xfId="32618" xr:uid="{00000000-0005-0000-0000-0000D2990000}"/>
    <cellStyle name="Output 2 11 3 3 2 4" xfId="55640" xr:uid="{00000000-0005-0000-0000-0000D3990000}"/>
    <cellStyle name="Output 2 11 3 3 3" xfId="32620" xr:uid="{00000000-0005-0000-0000-0000D4990000}"/>
    <cellStyle name="Output 2 11 3 3 4" xfId="32617" xr:uid="{00000000-0005-0000-0000-0000D5990000}"/>
    <cellStyle name="Output 2 11 3 3 5" xfId="48672" xr:uid="{00000000-0005-0000-0000-0000D6990000}"/>
    <cellStyle name="Output 2 11 3 3 6" xfId="61236" xr:uid="{00000000-0005-0000-0000-0000D7990000}"/>
    <cellStyle name="Output 2 11 3 4" xfId="11780" xr:uid="{00000000-0005-0000-0000-0000D8990000}"/>
    <cellStyle name="Output 2 11 3 4 2" xfId="32622" xr:uid="{00000000-0005-0000-0000-0000D9990000}"/>
    <cellStyle name="Output 2 11 3 4 3" xfId="32621" xr:uid="{00000000-0005-0000-0000-0000DA990000}"/>
    <cellStyle name="Output 2 11 3 4 4" xfId="51285" xr:uid="{00000000-0005-0000-0000-0000DB990000}"/>
    <cellStyle name="Output 2 11 3 5" xfId="32623" xr:uid="{00000000-0005-0000-0000-0000DC990000}"/>
    <cellStyle name="Output 2 11 3 6" xfId="32612" xr:uid="{00000000-0005-0000-0000-0000DD990000}"/>
    <cellStyle name="Output 2 11 3 7" xfId="44317" xr:uid="{00000000-0005-0000-0000-0000DE990000}"/>
    <cellStyle name="Output 2 11 3 8" xfId="56881" xr:uid="{00000000-0005-0000-0000-0000DF990000}"/>
    <cellStyle name="Output 2 11 4" xfId="5672" xr:uid="{00000000-0005-0000-0000-0000E0990000}"/>
    <cellStyle name="Output 2 11 4 2" xfId="12651" xr:uid="{00000000-0005-0000-0000-0000E1990000}"/>
    <cellStyle name="Output 2 11 4 2 2" xfId="32626" xr:uid="{00000000-0005-0000-0000-0000E2990000}"/>
    <cellStyle name="Output 2 11 4 2 3" xfId="32625" xr:uid="{00000000-0005-0000-0000-0000E3990000}"/>
    <cellStyle name="Output 2 11 4 2 4" xfId="52156" xr:uid="{00000000-0005-0000-0000-0000E4990000}"/>
    <cellStyle name="Output 2 11 4 3" xfId="32627" xr:uid="{00000000-0005-0000-0000-0000E5990000}"/>
    <cellStyle name="Output 2 11 4 4" xfId="32624" xr:uid="{00000000-0005-0000-0000-0000E6990000}"/>
    <cellStyle name="Output 2 11 4 5" xfId="45188" xr:uid="{00000000-0005-0000-0000-0000E7990000}"/>
    <cellStyle name="Output 2 11 4 6" xfId="57752" xr:uid="{00000000-0005-0000-0000-0000E8990000}"/>
    <cellStyle name="Output 2 11 5" xfId="10037" xr:uid="{00000000-0005-0000-0000-0000E9990000}"/>
    <cellStyle name="Output 2 11 5 2" xfId="32629" xr:uid="{00000000-0005-0000-0000-0000EA990000}"/>
    <cellStyle name="Output 2 11 5 3" xfId="32628" xr:uid="{00000000-0005-0000-0000-0000EB990000}"/>
    <cellStyle name="Output 2 11 5 4" xfId="49543" xr:uid="{00000000-0005-0000-0000-0000EC990000}"/>
    <cellStyle name="Output 2 11 6" xfId="32600" xr:uid="{00000000-0005-0000-0000-0000ED990000}"/>
    <cellStyle name="Output 2 11 7" xfId="17312" xr:uid="{00000000-0005-0000-0000-0000EE990000}"/>
    <cellStyle name="Output 2 12" xfId="2851" xr:uid="{00000000-0005-0000-0000-0000EF990000}"/>
    <cellStyle name="Output 2 12 2" xfId="3923" xr:uid="{00000000-0005-0000-0000-0000F0990000}"/>
    <cellStyle name="Output 2 12 2 2" xfId="6545" xr:uid="{00000000-0005-0000-0000-0000F1990000}"/>
    <cellStyle name="Output 2 12 2 2 2" xfId="13523" xr:uid="{00000000-0005-0000-0000-0000F2990000}"/>
    <cellStyle name="Output 2 12 2 2 2 2" xfId="32634" xr:uid="{00000000-0005-0000-0000-0000F3990000}"/>
    <cellStyle name="Output 2 12 2 2 2 3" xfId="32633" xr:uid="{00000000-0005-0000-0000-0000F4990000}"/>
    <cellStyle name="Output 2 12 2 2 2 4" xfId="53028" xr:uid="{00000000-0005-0000-0000-0000F5990000}"/>
    <cellStyle name="Output 2 12 2 2 3" xfId="32635" xr:uid="{00000000-0005-0000-0000-0000F6990000}"/>
    <cellStyle name="Output 2 12 2 2 4" xfId="32632" xr:uid="{00000000-0005-0000-0000-0000F7990000}"/>
    <cellStyle name="Output 2 12 2 2 5" xfId="46060" xr:uid="{00000000-0005-0000-0000-0000F8990000}"/>
    <cellStyle name="Output 2 12 2 2 6" xfId="58624" xr:uid="{00000000-0005-0000-0000-0000F9990000}"/>
    <cellStyle name="Output 2 12 2 3" xfId="8290" xr:uid="{00000000-0005-0000-0000-0000FA990000}"/>
    <cellStyle name="Output 2 12 2 3 2" xfId="15265" xr:uid="{00000000-0005-0000-0000-0000FB990000}"/>
    <cellStyle name="Output 2 12 2 3 2 2" xfId="32638" xr:uid="{00000000-0005-0000-0000-0000FC990000}"/>
    <cellStyle name="Output 2 12 2 3 2 3" xfId="32637" xr:uid="{00000000-0005-0000-0000-0000FD990000}"/>
    <cellStyle name="Output 2 12 2 3 2 4" xfId="54770" xr:uid="{00000000-0005-0000-0000-0000FE990000}"/>
    <cellStyle name="Output 2 12 2 3 3" xfId="32639" xr:uid="{00000000-0005-0000-0000-0000FF990000}"/>
    <cellStyle name="Output 2 12 2 3 4" xfId="32636" xr:uid="{00000000-0005-0000-0000-0000009A0000}"/>
    <cellStyle name="Output 2 12 2 3 5" xfId="47802" xr:uid="{00000000-0005-0000-0000-0000019A0000}"/>
    <cellStyle name="Output 2 12 2 3 6" xfId="60366" xr:uid="{00000000-0005-0000-0000-0000029A0000}"/>
    <cellStyle name="Output 2 12 2 4" xfId="10910" xr:uid="{00000000-0005-0000-0000-0000039A0000}"/>
    <cellStyle name="Output 2 12 2 4 2" xfId="32641" xr:uid="{00000000-0005-0000-0000-0000049A0000}"/>
    <cellStyle name="Output 2 12 2 4 3" xfId="32640" xr:uid="{00000000-0005-0000-0000-0000059A0000}"/>
    <cellStyle name="Output 2 12 2 4 4" xfId="50415" xr:uid="{00000000-0005-0000-0000-0000069A0000}"/>
    <cellStyle name="Output 2 12 2 5" xfId="32631" xr:uid="{00000000-0005-0000-0000-0000079A0000}"/>
    <cellStyle name="Output 2 12 2 6" xfId="56011" xr:uid="{00000000-0005-0000-0000-0000089A0000}"/>
    <cellStyle name="Output 2 12 3" xfId="4800" xr:uid="{00000000-0005-0000-0000-0000099A0000}"/>
    <cellStyle name="Output 2 12 3 2" xfId="7416" xr:uid="{00000000-0005-0000-0000-00000A9A0000}"/>
    <cellStyle name="Output 2 12 3 2 2" xfId="14394" xr:uid="{00000000-0005-0000-0000-00000B9A0000}"/>
    <cellStyle name="Output 2 12 3 2 2 2" xfId="32645" xr:uid="{00000000-0005-0000-0000-00000C9A0000}"/>
    <cellStyle name="Output 2 12 3 2 2 3" xfId="32644" xr:uid="{00000000-0005-0000-0000-00000D9A0000}"/>
    <cellStyle name="Output 2 12 3 2 2 4" xfId="53899" xr:uid="{00000000-0005-0000-0000-00000E9A0000}"/>
    <cellStyle name="Output 2 12 3 2 3" xfId="32646" xr:uid="{00000000-0005-0000-0000-00000F9A0000}"/>
    <cellStyle name="Output 2 12 3 2 4" xfId="32643" xr:uid="{00000000-0005-0000-0000-0000109A0000}"/>
    <cellStyle name="Output 2 12 3 2 5" xfId="46931" xr:uid="{00000000-0005-0000-0000-0000119A0000}"/>
    <cellStyle name="Output 2 12 3 2 6" xfId="59495" xr:uid="{00000000-0005-0000-0000-0000129A0000}"/>
    <cellStyle name="Output 2 12 3 3" xfId="9167" xr:uid="{00000000-0005-0000-0000-0000139A0000}"/>
    <cellStyle name="Output 2 12 3 3 2" xfId="16136" xr:uid="{00000000-0005-0000-0000-0000149A0000}"/>
    <cellStyle name="Output 2 12 3 3 2 2" xfId="32649" xr:uid="{00000000-0005-0000-0000-0000159A0000}"/>
    <cellStyle name="Output 2 12 3 3 2 3" xfId="32648" xr:uid="{00000000-0005-0000-0000-0000169A0000}"/>
    <cellStyle name="Output 2 12 3 3 2 4" xfId="55641" xr:uid="{00000000-0005-0000-0000-0000179A0000}"/>
    <cellStyle name="Output 2 12 3 3 3" xfId="32650" xr:uid="{00000000-0005-0000-0000-0000189A0000}"/>
    <cellStyle name="Output 2 12 3 3 4" xfId="32647" xr:uid="{00000000-0005-0000-0000-0000199A0000}"/>
    <cellStyle name="Output 2 12 3 3 5" xfId="48673" xr:uid="{00000000-0005-0000-0000-00001A9A0000}"/>
    <cellStyle name="Output 2 12 3 3 6" xfId="61237" xr:uid="{00000000-0005-0000-0000-00001B9A0000}"/>
    <cellStyle name="Output 2 12 3 4" xfId="11781" xr:uid="{00000000-0005-0000-0000-00001C9A0000}"/>
    <cellStyle name="Output 2 12 3 4 2" xfId="32652" xr:uid="{00000000-0005-0000-0000-00001D9A0000}"/>
    <cellStyle name="Output 2 12 3 4 3" xfId="32651" xr:uid="{00000000-0005-0000-0000-00001E9A0000}"/>
    <cellStyle name="Output 2 12 3 4 4" xfId="51286" xr:uid="{00000000-0005-0000-0000-00001F9A0000}"/>
    <cellStyle name="Output 2 12 3 5" xfId="32653" xr:uid="{00000000-0005-0000-0000-0000209A0000}"/>
    <cellStyle name="Output 2 12 3 6" xfId="32642" xr:uid="{00000000-0005-0000-0000-0000219A0000}"/>
    <cellStyle name="Output 2 12 3 7" xfId="44318" xr:uid="{00000000-0005-0000-0000-0000229A0000}"/>
    <cellStyle name="Output 2 12 3 8" xfId="56882" xr:uid="{00000000-0005-0000-0000-0000239A0000}"/>
    <cellStyle name="Output 2 12 4" xfId="5673" xr:uid="{00000000-0005-0000-0000-0000249A0000}"/>
    <cellStyle name="Output 2 12 4 2" xfId="12652" xr:uid="{00000000-0005-0000-0000-0000259A0000}"/>
    <cellStyle name="Output 2 12 4 2 2" xfId="32656" xr:uid="{00000000-0005-0000-0000-0000269A0000}"/>
    <cellStyle name="Output 2 12 4 2 3" xfId="32655" xr:uid="{00000000-0005-0000-0000-0000279A0000}"/>
    <cellStyle name="Output 2 12 4 2 4" xfId="52157" xr:uid="{00000000-0005-0000-0000-0000289A0000}"/>
    <cellStyle name="Output 2 12 4 3" xfId="32657" xr:uid="{00000000-0005-0000-0000-0000299A0000}"/>
    <cellStyle name="Output 2 12 4 4" xfId="32654" xr:uid="{00000000-0005-0000-0000-00002A9A0000}"/>
    <cellStyle name="Output 2 12 4 5" xfId="45189" xr:uid="{00000000-0005-0000-0000-00002B9A0000}"/>
    <cellStyle name="Output 2 12 4 6" xfId="57753" xr:uid="{00000000-0005-0000-0000-00002C9A0000}"/>
    <cellStyle name="Output 2 12 5" xfId="10038" xr:uid="{00000000-0005-0000-0000-00002D9A0000}"/>
    <cellStyle name="Output 2 12 5 2" xfId="32659" xr:uid="{00000000-0005-0000-0000-00002E9A0000}"/>
    <cellStyle name="Output 2 12 5 3" xfId="32658" xr:uid="{00000000-0005-0000-0000-00002F9A0000}"/>
    <cellStyle name="Output 2 12 5 4" xfId="49544" xr:uid="{00000000-0005-0000-0000-0000309A0000}"/>
    <cellStyle name="Output 2 12 6" xfId="32630" xr:uid="{00000000-0005-0000-0000-0000319A0000}"/>
    <cellStyle name="Output 2 12 7" xfId="17313" xr:uid="{00000000-0005-0000-0000-0000329A0000}"/>
    <cellStyle name="Output 2 13" xfId="2852" xr:uid="{00000000-0005-0000-0000-0000339A0000}"/>
    <cellStyle name="Output 2 13 2" xfId="3924" xr:uid="{00000000-0005-0000-0000-0000349A0000}"/>
    <cellStyle name="Output 2 13 2 2" xfId="6546" xr:uid="{00000000-0005-0000-0000-0000359A0000}"/>
    <cellStyle name="Output 2 13 2 2 2" xfId="13524" xr:uid="{00000000-0005-0000-0000-0000369A0000}"/>
    <cellStyle name="Output 2 13 2 2 2 2" xfId="32664" xr:uid="{00000000-0005-0000-0000-0000379A0000}"/>
    <cellStyle name="Output 2 13 2 2 2 3" xfId="32663" xr:uid="{00000000-0005-0000-0000-0000389A0000}"/>
    <cellStyle name="Output 2 13 2 2 2 4" xfId="53029" xr:uid="{00000000-0005-0000-0000-0000399A0000}"/>
    <cellStyle name="Output 2 13 2 2 3" xfId="32665" xr:uid="{00000000-0005-0000-0000-00003A9A0000}"/>
    <cellStyle name="Output 2 13 2 2 4" xfId="32662" xr:uid="{00000000-0005-0000-0000-00003B9A0000}"/>
    <cellStyle name="Output 2 13 2 2 5" xfId="46061" xr:uid="{00000000-0005-0000-0000-00003C9A0000}"/>
    <cellStyle name="Output 2 13 2 2 6" xfId="58625" xr:uid="{00000000-0005-0000-0000-00003D9A0000}"/>
    <cellStyle name="Output 2 13 2 3" xfId="8291" xr:uid="{00000000-0005-0000-0000-00003E9A0000}"/>
    <cellStyle name="Output 2 13 2 3 2" xfId="15266" xr:uid="{00000000-0005-0000-0000-00003F9A0000}"/>
    <cellStyle name="Output 2 13 2 3 2 2" xfId="32668" xr:uid="{00000000-0005-0000-0000-0000409A0000}"/>
    <cellStyle name="Output 2 13 2 3 2 3" xfId="32667" xr:uid="{00000000-0005-0000-0000-0000419A0000}"/>
    <cellStyle name="Output 2 13 2 3 2 4" xfId="54771" xr:uid="{00000000-0005-0000-0000-0000429A0000}"/>
    <cellStyle name="Output 2 13 2 3 3" xfId="32669" xr:uid="{00000000-0005-0000-0000-0000439A0000}"/>
    <cellStyle name="Output 2 13 2 3 4" xfId="32666" xr:uid="{00000000-0005-0000-0000-0000449A0000}"/>
    <cellStyle name="Output 2 13 2 3 5" xfId="47803" xr:uid="{00000000-0005-0000-0000-0000459A0000}"/>
    <cellStyle name="Output 2 13 2 3 6" xfId="60367" xr:uid="{00000000-0005-0000-0000-0000469A0000}"/>
    <cellStyle name="Output 2 13 2 4" xfId="10911" xr:uid="{00000000-0005-0000-0000-0000479A0000}"/>
    <cellStyle name="Output 2 13 2 4 2" xfId="32671" xr:uid="{00000000-0005-0000-0000-0000489A0000}"/>
    <cellStyle name="Output 2 13 2 4 3" xfId="32670" xr:uid="{00000000-0005-0000-0000-0000499A0000}"/>
    <cellStyle name="Output 2 13 2 4 4" xfId="50416" xr:uid="{00000000-0005-0000-0000-00004A9A0000}"/>
    <cellStyle name="Output 2 13 2 5" xfId="32661" xr:uid="{00000000-0005-0000-0000-00004B9A0000}"/>
    <cellStyle name="Output 2 13 2 6" xfId="56012" xr:uid="{00000000-0005-0000-0000-00004C9A0000}"/>
    <cellStyle name="Output 2 13 3" xfId="4801" xr:uid="{00000000-0005-0000-0000-00004D9A0000}"/>
    <cellStyle name="Output 2 13 3 2" xfId="7417" xr:uid="{00000000-0005-0000-0000-00004E9A0000}"/>
    <cellStyle name="Output 2 13 3 2 2" xfId="14395" xr:uid="{00000000-0005-0000-0000-00004F9A0000}"/>
    <cellStyle name="Output 2 13 3 2 2 2" xfId="32675" xr:uid="{00000000-0005-0000-0000-0000509A0000}"/>
    <cellStyle name="Output 2 13 3 2 2 3" xfId="32674" xr:uid="{00000000-0005-0000-0000-0000519A0000}"/>
    <cellStyle name="Output 2 13 3 2 2 4" xfId="53900" xr:uid="{00000000-0005-0000-0000-0000529A0000}"/>
    <cellStyle name="Output 2 13 3 2 3" xfId="32676" xr:uid="{00000000-0005-0000-0000-0000539A0000}"/>
    <cellStyle name="Output 2 13 3 2 4" xfId="32673" xr:uid="{00000000-0005-0000-0000-0000549A0000}"/>
    <cellStyle name="Output 2 13 3 2 5" xfId="46932" xr:uid="{00000000-0005-0000-0000-0000559A0000}"/>
    <cellStyle name="Output 2 13 3 2 6" xfId="59496" xr:uid="{00000000-0005-0000-0000-0000569A0000}"/>
    <cellStyle name="Output 2 13 3 3" xfId="9168" xr:uid="{00000000-0005-0000-0000-0000579A0000}"/>
    <cellStyle name="Output 2 13 3 3 2" xfId="16137" xr:uid="{00000000-0005-0000-0000-0000589A0000}"/>
    <cellStyle name="Output 2 13 3 3 2 2" xfId="32679" xr:uid="{00000000-0005-0000-0000-0000599A0000}"/>
    <cellStyle name="Output 2 13 3 3 2 3" xfId="32678" xr:uid="{00000000-0005-0000-0000-00005A9A0000}"/>
    <cellStyle name="Output 2 13 3 3 2 4" xfId="55642" xr:uid="{00000000-0005-0000-0000-00005B9A0000}"/>
    <cellStyle name="Output 2 13 3 3 3" xfId="32680" xr:uid="{00000000-0005-0000-0000-00005C9A0000}"/>
    <cellStyle name="Output 2 13 3 3 4" xfId="32677" xr:uid="{00000000-0005-0000-0000-00005D9A0000}"/>
    <cellStyle name="Output 2 13 3 3 5" xfId="48674" xr:uid="{00000000-0005-0000-0000-00005E9A0000}"/>
    <cellStyle name="Output 2 13 3 3 6" xfId="61238" xr:uid="{00000000-0005-0000-0000-00005F9A0000}"/>
    <cellStyle name="Output 2 13 3 4" xfId="11782" xr:uid="{00000000-0005-0000-0000-0000609A0000}"/>
    <cellStyle name="Output 2 13 3 4 2" xfId="32682" xr:uid="{00000000-0005-0000-0000-0000619A0000}"/>
    <cellStyle name="Output 2 13 3 4 3" xfId="32681" xr:uid="{00000000-0005-0000-0000-0000629A0000}"/>
    <cellStyle name="Output 2 13 3 4 4" xfId="51287" xr:uid="{00000000-0005-0000-0000-0000639A0000}"/>
    <cellStyle name="Output 2 13 3 5" xfId="32683" xr:uid="{00000000-0005-0000-0000-0000649A0000}"/>
    <cellStyle name="Output 2 13 3 6" xfId="32672" xr:uid="{00000000-0005-0000-0000-0000659A0000}"/>
    <cellStyle name="Output 2 13 3 7" xfId="44319" xr:uid="{00000000-0005-0000-0000-0000669A0000}"/>
    <cellStyle name="Output 2 13 3 8" xfId="56883" xr:uid="{00000000-0005-0000-0000-0000679A0000}"/>
    <cellStyle name="Output 2 13 4" xfId="5674" xr:uid="{00000000-0005-0000-0000-0000689A0000}"/>
    <cellStyle name="Output 2 13 4 2" xfId="12653" xr:uid="{00000000-0005-0000-0000-0000699A0000}"/>
    <cellStyle name="Output 2 13 4 2 2" xfId="32686" xr:uid="{00000000-0005-0000-0000-00006A9A0000}"/>
    <cellStyle name="Output 2 13 4 2 3" xfId="32685" xr:uid="{00000000-0005-0000-0000-00006B9A0000}"/>
    <cellStyle name="Output 2 13 4 2 4" xfId="52158" xr:uid="{00000000-0005-0000-0000-00006C9A0000}"/>
    <cellStyle name="Output 2 13 4 3" xfId="32687" xr:uid="{00000000-0005-0000-0000-00006D9A0000}"/>
    <cellStyle name="Output 2 13 4 4" xfId="32684" xr:uid="{00000000-0005-0000-0000-00006E9A0000}"/>
    <cellStyle name="Output 2 13 4 5" xfId="45190" xr:uid="{00000000-0005-0000-0000-00006F9A0000}"/>
    <cellStyle name="Output 2 13 4 6" xfId="57754" xr:uid="{00000000-0005-0000-0000-0000709A0000}"/>
    <cellStyle name="Output 2 13 5" xfId="10039" xr:uid="{00000000-0005-0000-0000-0000719A0000}"/>
    <cellStyle name="Output 2 13 5 2" xfId="32689" xr:uid="{00000000-0005-0000-0000-0000729A0000}"/>
    <cellStyle name="Output 2 13 5 3" xfId="32688" xr:uid="{00000000-0005-0000-0000-0000739A0000}"/>
    <cellStyle name="Output 2 13 5 4" xfId="49545" xr:uid="{00000000-0005-0000-0000-0000749A0000}"/>
    <cellStyle name="Output 2 13 6" xfId="32660" xr:uid="{00000000-0005-0000-0000-0000759A0000}"/>
    <cellStyle name="Output 2 13 7" xfId="17316" xr:uid="{00000000-0005-0000-0000-0000769A0000}"/>
    <cellStyle name="Output 2 14" xfId="2853" xr:uid="{00000000-0005-0000-0000-0000779A0000}"/>
    <cellStyle name="Output 2 14 2" xfId="3925" xr:uid="{00000000-0005-0000-0000-0000789A0000}"/>
    <cellStyle name="Output 2 14 2 2" xfId="6547" xr:uid="{00000000-0005-0000-0000-0000799A0000}"/>
    <cellStyle name="Output 2 14 2 2 2" xfId="13525" xr:uid="{00000000-0005-0000-0000-00007A9A0000}"/>
    <cellStyle name="Output 2 14 2 2 2 2" xfId="32694" xr:uid="{00000000-0005-0000-0000-00007B9A0000}"/>
    <cellStyle name="Output 2 14 2 2 2 3" xfId="32693" xr:uid="{00000000-0005-0000-0000-00007C9A0000}"/>
    <cellStyle name="Output 2 14 2 2 2 4" xfId="53030" xr:uid="{00000000-0005-0000-0000-00007D9A0000}"/>
    <cellStyle name="Output 2 14 2 2 3" xfId="32695" xr:uid="{00000000-0005-0000-0000-00007E9A0000}"/>
    <cellStyle name="Output 2 14 2 2 4" xfId="32692" xr:uid="{00000000-0005-0000-0000-00007F9A0000}"/>
    <cellStyle name="Output 2 14 2 2 5" xfId="46062" xr:uid="{00000000-0005-0000-0000-0000809A0000}"/>
    <cellStyle name="Output 2 14 2 2 6" xfId="58626" xr:uid="{00000000-0005-0000-0000-0000819A0000}"/>
    <cellStyle name="Output 2 14 2 3" xfId="8292" xr:uid="{00000000-0005-0000-0000-0000829A0000}"/>
    <cellStyle name="Output 2 14 2 3 2" xfId="15267" xr:uid="{00000000-0005-0000-0000-0000839A0000}"/>
    <cellStyle name="Output 2 14 2 3 2 2" xfId="32698" xr:uid="{00000000-0005-0000-0000-0000849A0000}"/>
    <cellStyle name="Output 2 14 2 3 2 3" xfId="32697" xr:uid="{00000000-0005-0000-0000-0000859A0000}"/>
    <cellStyle name="Output 2 14 2 3 2 4" xfId="54772" xr:uid="{00000000-0005-0000-0000-0000869A0000}"/>
    <cellStyle name="Output 2 14 2 3 3" xfId="32699" xr:uid="{00000000-0005-0000-0000-0000879A0000}"/>
    <cellStyle name="Output 2 14 2 3 4" xfId="32696" xr:uid="{00000000-0005-0000-0000-0000889A0000}"/>
    <cellStyle name="Output 2 14 2 3 5" xfId="47804" xr:uid="{00000000-0005-0000-0000-0000899A0000}"/>
    <cellStyle name="Output 2 14 2 3 6" xfId="60368" xr:uid="{00000000-0005-0000-0000-00008A9A0000}"/>
    <cellStyle name="Output 2 14 2 4" xfId="10912" xr:uid="{00000000-0005-0000-0000-00008B9A0000}"/>
    <cellStyle name="Output 2 14 2 4 2" xfId="32701" xr:uid="{00000000-0005-0000-0000-00008C9A0000}"/>
    <cellStyle name="Output 2 14 2 4 3" xfId="32700" xr:uid="{00000000-0005-0000-0000-00008D9A0000}"/>
    <cellStyle name="Output 2 14 2 4 4" xfId="50417" xr:uid="{00000000-0005-0000-0000-00008E9A0000}"/>
    <cellStyle name="Output 2 14 2 5" xfId="32691" xr:uid="{00000000-0005-0000-0000-00008F9A0000}"/>
    <cellStyle name="Output 2 14 2 6" xfId="56013" xr:uid="{00000000-0005-0000-0000-0000909A0000}"/>
    <cellStyle name="Output 2 14 3" xfId="4802" xr:uid="{00000000-0005-0000-0000-0000919A0000}"/>
    <cellStyle name="Output 2 14 3 2" xfId="7418" xr:uid="{00000000-0005-0000-0000-0000929A0000}"/>
    <cellStyle name="Output 2 14 3 2 2" xfId="14396" xr:uid="{00000000-0005-0000-0000-0000939A0000}"/>
    <cellStyle name="Output 2 14 3 2 2 2" xfId="32705" xr:uid="{00000000-0005-0000-0000-0000949A0000}"/>
    <cellStyle name="Output 2 14 3 2 2 3" xfId="32704" xr:uid="{00000000-0005-0000-0000-0000959A0000}"/>
    <cellStyle name="Output 2 14 3 2 2 4" xfId="53901" xr:uid="{00000000-0005-0000-0000-0000969A0000}"/>
    <cellStyle name="Output 2 14 3 2 3" xfId="32706" xr:uid="{00000000-0005-0000-0000-0000979A0000}"/>
    <cellStyle name="Output 2 14 3 2 4" xfId="32703" xr:uid="{00000000-0005-0000-0000-0000989A0000}"/>
    <cellStyle name="Output 2 14 3 2 5" xfId="46933" xr:uid="{00000000-0005-0000-0000-0000999A0000}"/>
    <cellStyle name="Output 2 14 3 2 6" xfId="59497" xr:uid="{00000000-0005-0000-0000-00009A9A0000}"/>
    <cellStyle name="Output 2 14 3 3" xfId="9169" xr:uid="{00000000-0005-0000-0000-00009B9A0000}"/>
    <cellStyle name="Output 2 14 3 3 2" xfId="16138" xr:uid="{00000000-0005-0000-0000-00009C9A0000}"/>
    <cellStyle name="Output 2 14 3 3 2 2" xfId="32709" xr:uid="{00000000-0005-0000-0000-00009D9A0000}"/>
    <cellStyle name="Output 2 14 3 3 2 3" xfId="32708" xr:uid="{00000000-0005-0000-0000-00009E9A0000}"/>
    <cellStyle name="Output 2 14 3 3 2 4" xfId="55643" xr:uid="{00000000-0005-0000-0000-00009F9A0000}"/>
    <cellStyle name="Output 2 14 3 3 3" xfId="32710" xr:uid="{00000000-0005-0000-0000-0000A09A0000}"/>
    <cellStyle name="Output 2 14 3 3 4" xfId="32707" xr:uid="{00000000-0005-0000-0000-0000A19A0000}"/>
    <cellStyle name="Output 2 14 3 3 5" xfId="48675" xr:uid="{00000000-0005-0000-0000-0000A29A0000}"/>
    <cellStyle name="Output 2 14 3 3 6" xfId="61239" xr:uid="{00000000-0005-0000-0000-0000A39A0000}"/>
    <cellStyle name="Output 2 14 3 4" xfId="11783" xr:uid="{00000000-0005-0000-0000-0000A49A0000}"/>
    <cellStyle name="Output 2 14 3 4 2" xfId="32712" xr:uid="{00000000-0005-0000-0000-0000A59A0000}"/>
    <cellStyle name="Output 2 14 3 4 3" xfId="32711" xr:uid="{00000000-0005-0000-0000-0000A69A0000}"/>
    <cellStyle name="Output 2 14 3 4 4" xfId="51288" xr:uid="{00000000-0005-0000-0000-0000A79A0000}"/>
    <cellStyle name="Output 2 14 3 5" xfId="32713" xr:uid="{00000000-0005-0000-0000-0000A89A0000}"/>
    <cellStyle name="Output 2 14 3 6" xfId="32702" xr:uid="{00000000-0005-0000-0000-0000A99A0000}"/>
    <cellStyle name="Output 2 14 3 7" xfId="44320" xr:uid="{00000000-0005-0000-0000-0000AA9A0000}"/>
    <cellStyle name="Output 2 14 3 8" xfId="56884" xr:uid="{00000000-0005-0000-0000-0000AB9A0000}"/>
    <cellStyle name="Output 2 14 4" xfId="5675" xr:uid="{00000000-0005-0000-0000-0000AC9A0000}"/>
    <cellStyle name="Output 2 14 4 2" xfId="12654" xr:uid="{00000000-0005-0000-0000-0000AD9A0000}"/>
    <cellStyle name="Output 2 14 4 2 2" xfId="32716" xr:uid="{00000000-0005-0000-0000-0000AE9A0000}"/>
    <cellStyle name="Output 2 14 4 2 3" xfId="32715" xr:uid="{00000000-0005-0000-0000-0000AF9A0000}"/>
    <cellStyle name="Output 2 14 4 2 4" xfId="52159" xr:uid="{00000000-0005-0000-0000-0000B09A0000}"/>
    <cellStyle name="Output 2 14 4 3" xfId="32717" xr:uid="{00000000-0005-0000-0000-0000B19A0000}"/>
    <cellStyle name="Output 2 14 4 4" xfId="32714" xr:uid="{00000000-0005-0000-0000-0000B29A0000}"/>
    <cellStyle name="Output 2 14 4 5" xfId="45191" xr:uid="{00000000-0005-0000-0000-0000B39A0000}"/>
    <cellStyle name="Output 2 14 4 6" xfId="57755" xr:uid="{00000000-0005-0000-0000-0000B49A0000}"/>
    <cellStyle name="Output 2 14 5" xfId="10040" xr:uid="{00000000-0005-0000-0000-0000B59A0000}"/>
    <cellStyle name="Output 2 14 5 2" xfId="32719" xr:uid="{00000000-0005-0000-0000-0000B69A0000}"/>
    <cellStyle name="Output 2 14 5 3" xfId="32718" xr:uid="{00000000-0005-0000-0000-0000B79A0000}"/>
    <cellStyle name="Output 2 14 5 4" xfId="49546" xr:uid="{00000000-0005-0000-0000-0000B89A0000}"/>
    <cellStyle name="Output 2 14 6" xfId="32690" xr:uid="{00000000-0005-0000-0000-0000B99A0000}"/>
    <cellStyle name="Output 2 14 7" xfId="17317" xr:uid="{00000000-0005-0000-0000-0000BA9A0000}"/>
    <cellStyle name="Output 2 15" xfId="3919" xr:uid="{00000000-0005-0000-0000-0000BB9A0000}"/>
    <cellStyle name="Output 2 15 2" xfId="6541" xr:uid="{00000000-0005-0000-0000-0000BC9A0000}"/>
    <cellStyle name="Output 2 15 2 2" xfId="13519" xr:uid="{00000000-0005-0000-0000-0000BD9A0000}"/>
    <cellStyle name="Output 2 15 2 2 2" xfId="32723" xr:uid="{00000000-0005-0000-0000-0000BE9A0000}"/>
    <cellStyle name="Output 2 15 2 2 3" xfId="32722" xr:uid="{00000000-0005-0000-0000-0000BF9A0000}"/>
    <cellStyle name="Output 2 15 2 2 4" xfId="53024" xr:uid="{00000000-0005-0000-0000-0000C09A0000}"/>
    <cellStyle name="Output 2 15 2 3" xfId="32724" xr:uid="{00000000-0005-0000-0000-0000C19A0000}"/>
    <cellStyle name="Output 2 15 2 4" xfId="32721" xr:uid="{00000000-0005-0000-0000-0000C29A0000}"/>
    <cellStyle name="Output 2 15 2 5" xfId="46056" xr:uid="{00000000-0005-0000-0000-0000C39A0000}"/>
    <cellStyle name="Output 2 15 2 6" xfId="58620" xr:uid="{00000000-0005-0000-0000-0000C49A0000}"/>
    <cellStyle name="Output 2 15 3" xfId="8286" xr:uid="{00000000-0005-0000-0000-0000C59A0000}"/>
    <cellStyle name="Output 2 15 3 2" xfId="15261" xr:uid="{00000000-0005-0000-0000-0000C69A0000}"/>
    <cellStyle name="Output 2 15 3 2 2" xfId="32727" xr:uid="{00000000-0005-0000-0000-0000C79A0000}"/>
    <cellStyle name="Output 2 15 3 2 3" xfId="32726" xr:uid="{00000000-0005-0000-0000-0000C89A0000}"/>
    <cellStyle name="Output 2 15 3 2 4" xfId="54766" xr:uid="{00000000-0005-0000-0000-0000C99A0000}"/>
    <cellStyle name="Output 2 15 3 3" xfId="32728" xr:uid="{00000000-0005-0000-0000-0000CA9A0000}"/>
    <cellStyle name="Output 2 15 3 4" xfId="32725" xr:uid="{00000000-0005-0000-0000-0000CB9A0000}"/>
    <cellStyle name="Output 2 15 3 5" xfId="47798" xr:uid="{00000000-0005-0000-0000-0000CC9A0000}"/>
    <cellStyle name="Output 2 15 3 6" xfId="60362" xr:uid="{00000000-0005-0000-0000-0000CD9A0000}"/>
    <cellStyle name="Output 2 15 4" xfId="10906" xr:uid="{00000000-0005-0000-0000-0000CE9A0000}"/>
    <cellStyle name="Output 2 15 4 2" xfId="32730" xr:uid="{00000000-0005-0000-0000-0000CF9A0000}"/>
    <cellStyle name="Output 2 15 4 3" xfId="32729" xr:uid="{00000000-0005-0000-0000-0000D09A0000}"/>
    <cellStyle name="Output 2 15 4 4" xfId="50411" xr:uid="{00000000-0005-0000-0000-0000D19A0000}"/>
    <cellStyle name="Output 2 15 5" xfId="32720" xr:uid="{00000000-0005-0000-0000-0000D29A0000}"/>
    <cellStyle name="Output 2 15 6" xfId="56007" xr:uid="{00000000-0005-0000-0000-0000D39A0000}"/>
    <cellStyle name="Output 2 16" xfId="4796" xr:uid="{00000000-0005-0000-0000-0000D49A0000}"/>
    <cellStyle name="Output 2 16 2" xfId="7412" xr:uid="{00000000-0005-0000-0000-0000D59A0000}"/>
    <cellStyle name="Output 2 16 2 2" xfId="14390" xr:uid="{00000000-0005-0000-0000-0000D69A0000}"/>
    <cellStyle name="Output 2 16 2 2 2" xfId="32734" xr:uid="{00000000-0005-0000-0000-0000D79A0000}"/>
    <cellStyle name="Output 2 16 2 2 3" xfId="32733" xr:uid="{00000000-0005-0000-0000-0000D89A0000}"/>
    <cellStyle name="Output 2 16 2 2 4" xfId="53895" xr:uid="{00000000-0005-0000-0000-0000D99A0000}"/>
    <cellStyle name="Output 2 16 2 3" xfId="32735" xr:uid="{00000000-0005-0000-0000-0000DA9A0000}"/>
    <cellStyle name="Output 2 16 2 4" xfId="32732" xr:uid="{00000000-0005-0000-0000-0000DB9A0000}"/>
    <cellStyle name="Output 2 16 2 5" xfId="46927" xr:uid="{00000000-0005-0000-0000-0000DC9A0000}"/>
    <cellStyle name="Output 2 16 2 6" xfId="59491" xr:uid="{00000000-0005-0000-0000-0000DD9A0000}"/>
    <cellStyle name="Output 2 16 3" xfId="9163" xr:uid="{00000000-0005-0000-0000-0000DE9A0000}"/>
    <cellStyle name="Output 2 16 3 2" xfId="16132" xr:uid="{00000000-0005-0000-0000-0000DF9A0000}"/>
    <cellStyle name="Output 2 16 3 2 2" xfId="32738" xr:uid="{00000000-0005-0000-0000-0000E09A0000}"/>
    <cellStyle name="Output 2 16 3 2 3" xfId="32737" xr:uid="{00000000-0005-0000-0000-0000E19A0000}"/>
    <cellStyle name="Output 2 16 3 2 4" xfId="55637" xr:uid="{00000000-0005-0000-0000-0000E29A0000}"/>
    <cellStyle name="Output 2 16 3 3" xfId="32739" xr:uid="{00000000-0005-0000-0000-0000E39A0000}"/>
    <cellStyle name="Output 2 16 3 4" xfId="32736" xr:uid="{00000000-0005-0000-0000-0000E49A0000}"/>
    <cellStyle name="Output 2 16 3 5" xfId="48669" xr:uid="{00000000-0005-0000-0000-0000E59A0000}"/>
    <cellStyle name="Output 2 16 3 6" xfId="61233" xr:uid="{00000000-0005-0000-0000-0000E69A0000}"/>
    <cellStyle name="Output 2 16 4" xfId="11777" xr:uid="{00000000-0005-0000-0000-0000E79A0000}"/>
    <cellStyle name="Output 2 16 4 2" xfId="32741" xr:uid="{00000000-0005-0000-0000-0000E89A0000}"/>
    <cellStyle name="Output 2 16 4 3" xfId="32740" xr:uid="{00000000-0005-0000-0000-0000E99A0000}"/>
    <cellStyle name="Output 2 16 4 4" xfId="51282" xr:uid="{00000000-0005-0000-0000-0000EA9A0000}"/>
    <cellStyle name="Output 2 16 5" xfId="32742" xr:uid="{00000000-0005-0000-0000-0000EB9A0000}"/>
    <cellStyle name="Output 2 16 6" xfId="32731" xr:uid="{00000000-0005-0000-0000-0000EC9A0000}"/>
    <cellStyle name="Output 2 16 7" xfId="44314" xr:uid="{00000000-0005-0000-0000-0000ED9A0000}"/>
    <cellStyle name="Output 2 16 8" xfId="56878" xr:uid="{00000000-0005-0000-0000-0000EE9A0000}"/>
    <cellStyle name="Output 2 17" xfId="5669" xr:uid="{00000000-0005-0000-0000-0000EF9A0000}"/>
    <cellStyle name="Output 2 17 2" xfId="12648" xr:uid="{00000000-0005-0000-0000-0000F09A0000}"/>
    <cellStyle name="Output 2 17 2 2" xfId="32745" xr:uid="{00000000-0005-0000-0000-0000F19A0000}"/>
    <cellStyle name="Output 2 17 2 3" xfId="32744" xr:uid="{00000000-0005-0000-0000-0000F29A0000}"/>
    <cellStyle name="Output 2 17 2 4" xfId="52153" xr:uid="{00000000-0005-0000-0000-0000F39A0000}"/>
    <cellStyle name="Output 2 17 3" xfId="32746" xr:uid="{00000000-0005-0000-0000-0000F49A0000}"/>
    <cellStyle name="Output 2 17 4" xfId="32743" xr:uid="{00000000-0005-0000-0000-0000F59A0000}"/>
    <cellStyle name="Output 2 17 5" xfId="45185" xr:uid="{00000000-0005-0000-0000-0000F69A0000}"/>
    <cellStyle name="Output 2 17 6" xfId="57749" xr:uid="{00000000-0005-0000-0000-0000F79A0000}"/>
    <cellStyle name="Output 2 18" xfId="10034" xr:uid="{00000000-0005-0000-0000-0000F89A0000}"/>
    <cellStyle name="Output 2 18 2" xfId="32748" xr:uid="{00000000-0005-0000-0000-0000F99A0000}"/>
    <cellStyle name="Output 2 18 3" xfId="32747" xr:uid="{00000000-0005-0000-0000-0000FA9A0000}"/>
    <cellStyle name="Output 2 18 4" xfId="49540" xr:uid="{00000000-0005-0000-0000-0000FB9A0000}"/>
    <cellStyle name="Output 2 19" xfId="32539" xr:uid="{00000000-0005-0000-0000-0000FC9A0000}"/>
    <cellStyle name="Output 2 2" xfId="2854" xr:uid="{00000000-0005-0000-0000-0000FD9A0000}"/>
    <cellStyle name="Output 2 2 10" xfId="2855" xr:uid="{00000000-0005-0000-0000-0000FE9A0000}"/>
    <cellStyle name="Output 2 2 10 2" xfId="3927" xr:uid="{00000000-0005-0000-0000-0000FF9A0000}"/>
    <cellStyle name="Output 2 2 10 2 2" xfId="6549" xr:uid="{00000000-0005-0000-0000-0000009B0000}"/>
    <cellStyle name="Output 2 2 10 2 2 2" xfId="13527" xr:uid="{00000000-0005-0000-0000-0000019B0000}"/>
    <cellStyle name="Output 2 2 10 2 2 2 2" xfId="32754" xr:uid="{00000000-0005-0000-0000-0000029B0000}"/>
    <cellStyle name="Output 2 2 10 2 2 2 3" xfId="32753" xr:uid="{00000000-0005-0000-0000-0000039B0000}"/>
    <cellStyle name="Output 2 2 10 2 2 2 4" xfId="53032" xr:uid="{00000000-0005-0000-0000-0000049B0000}"/>
    <cellStyle name="Output 2 2 10 2 2 3" xfId="32755" xr:uid="{00000000-0005-0000-0000-0000059B0000}"/>
    <cellStyle name="Output 2 2 10 2 2 4" xfId="32752" xr:uid="{00000000-0005-0000-0000-0000069B0000}"/>
    <cellStyle name="Output 2 2 10 2 2 5" xfId="46064" xr:uid="{00000000-0005-0000-0000-0000079B0000}"/>
    <cellStyle name="Output 2 2 10 2 2 6" xfId="58628" xr:uid="{00000000-0005-0000-0000-0000089B0000}"/>
    <cellStyle name="Output 2 2 10 2 3" xfId="8294" xr:uid="{00000000-0005-0000-0000-0000099B0000}"/>
    <cellStyle name="Output 2 2 10 2 3 2" xfId="15269" xr:uid="{00000000-0005-0000-0000-00000A9B0000}"/>
    <cellStyle name="Output 2 2 10 2 3 2 2" xfId="32758" xr:uid="{00000000-0005-0000-0000-00000B9B0000}"/>
    <cellStyle name="Output 2 2 10 2 3 2 3" xfId="32757" xr:uid="{00000000-0005-0000-0000-00000C9B0000}"/>
    <cellStyle name="Output 2 2 10 2 3 2 4" xfId="54774" xr:uid="{00000000-0005-0000-0000-00000D9B0000}"/>
    <cellStyle name="Output 2 2 10 2 3 3" xfId="32759" xr:uid="{00000000-0005-0000-0000-00000E9B0000}"/>
    <cellStyle name="Output 2 2 10 2 3 4" xfId="32756" xr:uid="{00000000-0005-0000-0000-00000F9B0000}"/>
    <cellStyle name="Output 2 2 10 2 3 5" xfId="47806" xr:uid="{00000000-0005-0000-0000-0000109B0000}"/>
    <cellStyle name="Output 2 2 10 2 3 6" xfId="60370" xr:uid="{00000000-0005-0000-0000-0000119B0000}"/>
    <cellStyle name="Output 2 2 10 2 4" xfId="10914" xr:uid="{00000000-0005-0000-0000-0000129B0000}"/>
    <cellStyle name="Output 2 2 10 2 4 2" xfId="32761" xr:uid="{00000000-0005-0000-0000-0000139B0000}"/>
    <cellStyle name="Output 2 2 10 2 4 3" xfId="32760" xr:uid="{00000000-0005-0000-0000-0000149B0000}"/>
    <cellStyle name="Output 2 2 10 2 4 4" xfId="50419" xr:uid="{00000000-0005-0000-0000-0000159B0000}"/>
    <cellStyle name="Output 2 2 10 2 5" xfId="32751" xr:uid="{00000000-0005-0000-0000-0000169B0000}"/>
    <cellStyle name="Output 2 2 10 2 6" xfId="56015" xr:uid="{00000000-0005-0000-0000-0000179B0000}"/>
    <cellStyle name="Output 2 2 10 3" xfId="4804" xr:uid="{00000000-0005-0000-0000-0000189B0000}"/>
    <cellStyle name="Output 2 2 10 3 2" xfId="7420" xr:uid="{00000000-0005-0000-0000-0000199B0000}"/>
    <cellStyle name="Output 2 2 10 3 2 2" xfId="14398" xr:uid="{00000000-0005-0000-0000-00001A9B0000}"/>
    <cellStyle name="Output 2 2 10 3 2 2 2" xfId="32765" xr:uid="{00000000-0005-0000-0000-00001B9B0000}"/>
    <cellStyle name="Output 2 2 10 3 2 2 3" xfId="32764" xr:uid="{00000000-0005-0000-0000-00001C9B0000}"/>
    <cellStyle name="Output 2 2 10 3 2 2 4" xfId="53903" xr:uid="{00000000-0005-0000-0000-00001D9B0000}"/>
    <cellStyle name="Output 2 2 10 3 2 3" xfId="32766" xr:uid="{00000000-0005-0000-0000-00001E9B0000}"/>
    <cellStyle name="Output 2 2 10 3 2 4" xfId="32763" xr:uid="{00000000-0005-0000-0000-00001F9B0000}"/>
    <cellStyle name="Output 2 2 10 3 2 5" xfId="46935" xr:uid="{00000000-0005-0000-0000-0000209B0000}"/>
    <cellStyle name="Output 2 2 10 3 2 6" xfId="59499" xr:uid="{00000000-0005-0000-0000-0000219B0000}"/>
    <cellStyle name="Output 2 2 10 3 3" xfId="9171" xr:uid="{00000000-0005-0000-0000-0000229B0000}"/>
    <cellStyle name="Output 2 2 10 3 3 2" xfId="16140" xr:uid="{00000000-0005-0000-0000-0000239B0000}"/>
    <cellStyle name="Output 2 2 10 3 3 2 2" xfId="32769" xr:uid="{00000000-0005-0000-0000-0000249B0000}"/>
    <cellStyle name="Output 2 2 10 3 3 2 3" xfId="32768" xr:uid="{00000000-0005-0000-0000-0000259B0000}"/>
    <cellStyle name="Output 2 2 10 3 3 2 4" xfId="55645" xr:uid="{00000000-0005-0000-0000-0000269B0000}"/>
    <cellStyle name="Output 2 2 10 3 3 3" xfId="32770" xr:uid="{00000000-0005-0000-0000-0000279B0000}"/>
    <cellStyle name="Output 2 2 10 3 3 4" xfId="32767" xr:uid="{00000000-0005-0000-0000-0000289B0000}"/>
    <cellStyle name="Output 2 2 10 3 3 5" xfId="48677" xr:uid="{00000000-0005-0000-0000-0000299B0000}"/>
    <cellStyle name="Output 2 2 10 3 3 6" xfId="61241" xr:uid="{00000000-0005-0000-0000-00002A9B0000}"/>
    <cellStyle name="Output 2 2 10 3 4" xfId="11785" xr:uid="{00000000-0005-0000-0000-00002B9B0000}"/>
    <cellStyle name="Output 2 2 10 3 4 2" xfId="32772" xr:uid="{00000000-0005-0000-0000-00002C9B0000}"/>
    <cellStyle name="Output 2 2 10 3 4 3" xfId="32771" xr:uid="{00000000-0005-0000-0000-00002D9B0000}"/>
    <cellStyle name="Output 2 2 10 3 4 4" xfId="51290" xr:uid="{00000000-0005-0000-0000-00002E9B0000}"/>
    <cellStyle name="Output 2 2 10 3 5" xfId="32773" xr:uid="{00000000-0005-0000-0000-00002F9B0000}"/>
    <cellStyle name="Output 2 2 10 3 6" xfId="32762" xr:uid="{00000000-0005-0000-0000-0000309B0000}"/>
    <cellStyle name="Output 2 2 10 3 7" xfId="44322" xr:uid="{00000000-0005-0000-0000-0000319B0000}"/>
    <cellStyle name="Output 2 2 10 3 8" xfId="56886" xr:uid="{00000000-0005-0000-0000-0000329B0000}"/>
    <cellStyle name="Output 2 2 10 4" xfId="5677" xr:uid="{00000000-0005-0000-0000-0000339B0000}"/>
    <cellStyle name="Output 2 2 10 4 2" xfId="12656" xr:uid="{00000000-0005-0000-0000-0000349B0000}"/>
    <cellStyle name="Output 2 2 10 4 2 2" xfId="32776" xr:uid="{00000000-0005-0000-0000-0000359B0000}"/>
    <cellStyle name="Output 2 2 10 4 2 3" xfId="32775" xr:uid="{00000000-0005-0000-0000-0000369B0000}"/>
    <cellStyle name="Output 2 2 10 4 2 4" xfId="52161" xr:uid="{00000000-0005-0000-0000-0000379B0000}"/>
    <cellStyle name="Output 2 2 10 4 3" xfId="32777" xr:uid="{00000000-0005-0000-0000-0000389B0000}"/>
    <cellStyle name="Output 2 2 10 4 4" xfId="32774" xr:uid="{00000000-0005-0000-0000-0000399B0000}"/>
    <cellStyle name="Output 2 2 10 4 5" xfId="45193" xr:uid="{00000000-0005-0000-0000-00003A9B0000}"/>
    <cellStyle name="Output 2 2 10 4 6" xfId="57757" xr:uid="{00000000-0005-0000-0000-00003B9B0000}"/>
    <cellStyle name="Output 2 2 10 5" xfId="10042" xr:uid="{00000000-0005-0000-0000-00003C9B0000}"/>
    <cellStyle name="Output 2 2 10 5 2" xfId="32779" xr:uid="{00000000-0005-0000-0000-00003D9B0000}"/>
    <cellStyle name="Output 2 2 10 5 3" xfId="32778" xr:uid="{00000000-0005-0000-0000-00003E9B0000}"/>
    <cellStyle name="Output 2 2 10 5 4" xfId="49548" xr:uid="{00000000-0005-0000-0000-00003F9B0000}"/>
    <cellStyle name="Output 2 2 10 6" xfId="32750" xr:uid="{00000000-0005-0000-0000-0000409B0000}"/>
    <cellStyle name="Output 2 2 10 7" xfId="17320" xr:uid="{00000000-0005-0000-0000-0000419B0000}"/>
    <cellStyle name="Output 2 2 11" xfId="3926" xr:uid="{00000000-0005-0000-0000-0000429B0000}"/>
    <cellStyle name="Output 2 2 11 2" xfId="6548" xr:uid="{00000000-0005-0000-0000-0000439B0000}"/>
    <cellStyle name="Output 2 2 11 2 2" xfId="13526" xr:uid="{00000000-0005-0000-0000-0000449B0000}"/>
    <cellStyle name="Output 2 2 11 2 2 2" xfId="32783" xr:uid="{00000000-0005-0000-0000-0000459B0000}"/>
    <cellStyle name="Output 2 2 11 2 2 3" xfId="32782" xr:uid="{00000000-0005-0000-0000-0000469B0000}"/>
    <cellStyle name="Output 2 2 11 2 2 4" xfId="53031" xr:uid="{00000000-0005-0000-0000-0000479B0000}"/>
    <cellStyle name="Output 2 2 11 2 3" xfId="32784" xr:uid="{00000000-0005-0000-0000-0000489B0000}"/>
    <cellStyle name="Output 2 2 11 2 4" xfId="32781" xr:uid="{00000000-0005-0000-0000-0000499B0000}"/>
    <cellStyle name="Output 2 2 11 2 5" xfId="46063" xr:uid="{00000000-0005-0000-0000-00004A9B0000}"/>
    <cellStyle name="Output 2 2 11 2 6" xfId="58627" xr:uid="{00000000-0005-0000-0000-00004B9B0000}"/>
    <cellStyle name="Output 2 2 11 3" xfId="8293" xr:uid="{00000000-0005-0000-0000-00004C9B0000}"/>
    <cellStyle name="Output 2 2 11 3 2" xfId="15268" xr:uid="{00000000-0005-0000-0000-00004D9B0000}"/>
    <cellStyle name="Output 2 2 11 3 2 2" xfId="32787" xr:uid="{00000000-0005-0000-0000-00004E9B0000}"/>
    <cellStyle name="Output 2 2 11 3 2 3" xfId="32786" xr:uid="{00000000-0005-0000-0000-00004F9B0000}"/>
    <cellStyle name="Output 2 2 11 3 2 4" xfId="54773" xr:uid="{00000000-0005-0000-0000-0000509B0000}"/>
    <cellStyle name="Output 2 2 11 3 3" xfId="32788" xr:uid="{00000000-0005-0000-0000-0000519B0000}"/>
    <cellStyle name="Output 2 2 11 3 4" xfId="32785" xr:uid="{00000000-0005-0000-0000-0000529B0000}"/>
    <cellStyle name="Output 2 2 11 3 5" xfId="47805" xr:uid="{00000000-0005-0000-0000-0000539B0000}"/>
    <cellStyle name="Output 2 2 11 3 6" xfId="60369" xr:uid="{00000000-0005-0000-0000-0000549B0000}"/>
    <cellStyle name="Output 2 2 11 4" xfId="10913" xr:uid="{00000000-0005-0000-0000-0000559B0000}"/>
    <cellStyle name="Output 2 2 11 4 2" xfId="32790" xr:uid="{00000000-0005-0000-0000-0000569B0000}"/>
    <cellStyle name="Output 2 2 11 4 3" xfId="32789" xr:uid="{00000000-0005-0000-0000-0000579B0000}"/>
    <cellStyle name="Output 2 2 11 4 4" xfId="50418" xr:uid="{00000000-0005-0000-0000-0000589B0000}"/>
    <cellStyle name="Output 2 2 11 5" xfId="32780" xr:uid="{00000000-0005-0000-0000-0000599B0000}"/>
    <cellStyle name="Output 2 2 11 6" xfId="56014" xr:uid="{00000000-0005-0000-0000-00005A9B0000}"/>
    <cellStyle name="Output 2 2 12" xfId="4803" xr:uid="{00000000-0005-0000-0000-00005B9B0000}"/>
    <cellStyle name="Output 2 2 12 2" xfId="7419" xr:uid="{00000000-0005-0000-0000-00005C9B0000}"/>
    <cellStyle name="Output 2 2 12 2 2" xfId="14397" xr:uid="{00000000-0005-0000-0000-00005D9B0000}"/>
    <cellStyle name="Output 2 2 12 2 2 2" xfId="32794" xr:uid="{00000000-0005-0000-0000-00005E9B0000}"/>
    <cellStyle name="Output 2 2 12 2 2 3" xfId="32793" xr:uid="{00000000-0005-0000-0000-00005F9B0000}"/>
    <cellStyle name="Output 2 2 12 2 2 4" xfId="53902" xr:uid="{00000000-0005-0000-0000-0000609B0000}"/>
    <cellStyle name="Output 2 2 12 2 3" xfId="32795" xr:uid="{00000000-0005-0000-0000-0000619B0000}"/>
    <cellStyle name="Output 2 2 12 2 4" xfId="32792" xr:uid="{00000000-0005-0000-0000-0000629B0000}"/>
    <cellStyle name="Output 2 2 12 2 5" xfId="46934" xr:uid="{00000000-0005-0000-0000-0000639B0000}"/>
    <cellStyle name="Output 2 2 12 2 6" xfId="59498" xr:uid="{00000000-0005-0000-0000-0000649B0000}"/>
    <cellStyle name="Output 2 2 12 3" xfId="9170" xr:uid="{00000000-0005-0000-0000-0000659B0000}"/>
    <cellStyle name="Output 2 2 12 3 2" xfId="16139" xr:uid="{00000000-0005-0000-0000-0000669B0000}"/>
    <cellStyle name="Output 2 2 12 3 2 2" xfId="32798" xr:uid="{00000000-0005-0000-0000-0000679B0000}"/>
    <cellStyle name="Output 2 2 12 3 2 3" xfId="32797" xr:uid="{00000000-0005-0000-0000-0000689B0000}"/>
    <cellStyle name="Output 2 2 12 3 2 4" xfId="55644" xr:uid="{00000000-0005-0000-0000-0000699B0000}"/>
    <cellStyle name="Output 2 2 12 3 3" xfId="32799" xr:uid="{00000000-0005-0000-0000-00006A9B0000}"/>
    <cellStyle name="Output 2 2 12 3 4" xfId="32796" xr:uid="{00000000-0005-0000-0000-00006B9B0000}"/>
    <cellStyle name="Output 2 2 12 3 5" xfId="48676" xr:uid="{00000000-0005-0000-0000-00006C9B0000}"/>
    <cellStyle name="Output 2 2 12 3 6" xfId="61240" xr:uid="{00000000-0005-0000-0000-00006D9B0000}"/>
    <cellStyle name="Output 2 2 12 4" xfId="11784" xr:uid="{00000000-0005-0000-0000-00006E9B0000}"/>
    <cellStyle name="Output 2 2 12 4 2" xfId="32801" xr:uid="{00000000-0005-0000-0000-00006F9B0000}"/>
    <cellStyle name="Output 2 2 12 4 3" xfId="32800" xr:uid="{00000000-0005-0000-0000-0000709B0000}"/>
    <cellStyle name="Output 2 2 12 4 4" xfId="51289" xr:uid="{00000000-0005-0000-0000-0000719B0000}"/>
    <cellStyle name="Output 2 2 12 5" xfId="32802" xr:uid="{00000000-0005-0000-0000-0000729B0000}"/>
    <cellStyle name="Output 2 2 12 6" xfId="32791" xr:uid="{00000000-0005-0000-0000-0000739B0000}"/>
    <cellStyle name="Output 2 2 12 7" xfId="44321" xr:uid="{00000000-0005-0000-0000-0000749B0000}"/>
    <cellStyle name="Output 2 2 12 8" xfId="56885" xr:uid="{00000000-0005-0000-0000-0000759B0000}"/>
    <cellStyle name="Output 2 2 13" xfId="5676" xr:uid="{00000000-0005-0000-0000-0000769B0000}"/>
    <cellStyle name="Output 2 2 13 2" xfId="12655" xr:uid="{00000000-0005-0000-0000-0000779B0000}"/>
    <cellStyle name="Output 2 2 13 2 2" xfId="32805" xr:uid="{00000000-0005-0000-0000-0000789B0000}"/>
    <cellStyle name="Output 2 2 13 2 3" xfId="32804" xr:uid="{00000000-0005-0000-0000-0000799B0000}"/>
    <cellStyle name="Output 2 2 13 2 4" xfId="52160" xr:uid="{00000000-0005-0000-0000-00007A9B0000}"/>
    <cellStyle name="Output 2 2 13 3" xfId="32806" xr:uid="{00000000-0005-0000-0000-00007B9B0000}"/>
    <cellStyle name="Output 2 2 13 4" xfId="32803" xr:uid="{00000000-0005-0000-0000-00007C9B0000}"/>
    <cellStyle name="Output 2 2 13 5" xfId="45192" xr:uid="{00000000-0005-0000-0000-00007D9B0000}"/>
    <cellStyle name="Output 2 2 13 6" xfId="57756" xr:uid="{00000000-0005-0000-0000-00007E9B0000}"/>
    <cellStyle name="Output 2 2 14" xfId="10041" xr:uid="{00000000-0005-0000-0000-00007F9B0000}"/>
    <cellStyle name="Output 2 2 14 2" xfId="32808" xr:uid="{00000000-0005-0000-0000-0000809B0000}"/>
    <cellStyle name="Output 2 2 14 3" xfId="32807" xr:uid="{00000000-0005-0000-0000-0000819B0000}"/>
    <cellStyle name="Output 2 2 14 4" xfId="49547" xr:uid="{00000000-0005-0000-0000-0000829B0000}"/>
    <cellStyle name="Output 2 2 15" xfId="32749" xr:uid="{00000000-0005-0000-0000-0000839B0000}"/>
    <cellStyle name="Output 2 2 16" xfId="19123" xr:uid="{00000000-0005-0000-0000-0000849B0000}"/>
    <cellStyle name="Output 2 2 2" xfId="2856" xr:uid="{00000000-0005-0000-0000-0000859B0000}"/>
    <cellStyle name="Output 2 2 2 2" xfId="2857" xr:uid="{00000000-0005-0000-0000-0000869B0000}"/>
    <cellStyle name="Output 2 2 2 2 2" xfId="3929" xr:uid="{00000000-0005-0000-0000-0000879B0000}"/>
    <cellStyle name="Output 2 2 2 2 2 2" xfId="6551" xr:uid="{00000000-0005-0000-0000-0000889B0000}"/>
    <cellStyle name="Output 2 2 2 2 2 2 2" xfId="13529" xr:uid="{00000000-0005-0000-0000-0000899B0000}"/>
    <cellStyle name="Output 2 2 2 2 2 2 2 2" xfId="32814" xr:uid="{00000000-0005-0000-0000-00008A9B0000}"/>
    <cellStyle name="Output 2 2 2 2 2 2 2 3" xfId="32813" xr:uid="{00000000-0005-0000-0000-00008B9B0000}"/>
    <cellStyle name="Output 2 2 2 2 2 2 2 4" xfId="53034" xr:uid="{00000000-0005-0000-0000-00008C9B0000}"/>
    <cellStyle name="Output 2 2 2 2 2 2 3" xfId="32815" xr:uid="{00000000-0005-0000-0000-00008D9B0000}"/>
    <cellStyle name="Output 2 2 2 2 2 2 4" xfId="32812" xr:uid="{00000000-0005-0000-0000-00008E9B0000}"/>
    <cellStyle name="Output 2 2 2 2 2 2 5" xfId="46066" xr:uid="{00000000-0005-0000-0000-00008F9B0000}"/>
    <cellStyle name="Output 2 2 2 2 2 2 6" xfId="58630" xr:uid="{00000000-0005-0000-0000-0000909B0000}"/>
    <cellStyle name="Output 2 2 2 2 2 3" xfId="8296" xr:uid="{00000000-0005-0000-0000-0000919B0000}"/>
    <cellStyle name="Output 2 2 2 2 2 3 2" xfId="15271" xr:uid="{00000000-0005-0000-0000-0000929B0000}"/>
    <cellStyle name="Output 2 2 2 2 2 3 2 2" xfId="32818" xr:uid="{00000000-0005-0000-0000-0000939B0000}"/>
    <cellStyle name="Output 2 2 2 2 2 3 2 3" xfId="32817" xr:uid="{00000000-0005-0000-0000-0000949B0000}"/>
    <cellStyle name="Output 2 2 2 2 2 3 2 4" xfId="54776" xr:uid="{00000000-0005-0000-0000-0000959B0000}"/>
    <cellStyle name="Output 2 2 2 2 2 3 3" xfId="32819" xr:uid="{00000000-0005-0000-0000-0000969B0000}"/>
    <cellStyle name="Output 2 2 2 2 2 3 4" xfId="32816" xr:uid="{00000000-0005-0000-0000-0000979B0000}"/>
    <cellStyle name="Output 2 2 2 2 2 3 5" xfId="47808" xr:uid="{00000000-0005-0000-0000-0000989B0000}"/>
    <cellStyle name="Output 2 2 2 2 2 3 6" xfId="60372" xr:uid="{00000000-0005-0000-0000-0000999B0000}"/>
    <cellStyle name="Output 2 2 2 2 2 4" xfId="10916" xr:uid="{00000000-0005-0000-0000-00009A9B0000}"/>
    <cellStyle name="Output 2 2 2 2 2 4 2" xfId="32821" xr:uid="{00000000-0005-0000-0000-00009B9B0000}"/>
    <cellStyle name="Output 2 2 2 2 2 4 3" xfId="32820" xr:uid="{00000000-0005-0000-0000-00009C9B0000}"/>
    <cellStyle name="Output 2 2 2 2 2 4 4" xfId="50421" xr:uid="{00000000-0005-0000-0000-00009D9B0000}"/>
    <cellStyle name="Output 2 2 2 2 2 5" xfId="32811" xr:uid="{00000000-0005-0000-0000-00009E9B0000}"/>
    <cellStyle name="Output 2 2 2 2 2 6" xfId="56017" xr:uid="{00000000-0005-0000-0000-00009F9B0000}"/>
    <cellStyle name="Output 2 2 2 2 3" xfId="4806" xr:uid="{00000000-0005-0000-0000-0000A09B0000}"/>
    <cellStyle name="Output 2 2 2 2 3 2" xfId="7422" xr:uid="{00000000-0005-0000-0000-0000A19B0000}"/>
    <cellStyle name="Output 2 2 2 2 3 2 2" xfId="14400" xr:uid="{00000000-0005-0000-0000-0000A29B0000}"/>
    <cellStyle name="Output 2 2 2 2 3 2 2 2" xfId="32825" xr:uid="{00000000-0005-0000-0000-0000A39B0000}"/>
    <cellStyle name="Output 2 2 2 2 3 2 2 3" xfId="32824" xr:uid="{00000000-0005-0000-0000-0000A49B0000}"/>
    <cellStyle name="Output 2 2 2 2 3 2 2 4" xfId="53905" xr:uid="{00000000-0005-0000-0000-0000A59B0000}"/>
    <cellStyle name="Output 2 2 2 2 3 2 3" xfId="32826" xr:uid="{00000000-0005-0000-0000-0000A69B0000}"/>
    <cellStyle name="Output 2 2 2 2 3 2 4" xfId="32823" xr:uid="{00000000-0005-0000-0000-0000A79B0000}"/>
    <cellStyle name="Output 2 2 2 2 3 2 5" xfId="46937" xr:uid="{00000000-0005-0000-0000-0000A89B0000}"/>
    <cellStyle name="Output 2 2 2 2 3 2 6" xfId="59501" xr:uid="{00000000-0005-0000-0000-0000A99B0000}"/>
    <cellStyle name="Output 2 2 2 2 3 3" xfId="9173" xr:uid="{00000000-0005-0000-0000-0000AA9B0000}"/>
    <cellStyle name="Output 2 2 2 2 3 3 2" xfId="16142" xr:uid="{00000000-0005-0000-0000-0000AB9B0000}"/>
    <cellStyle name="Output 2 2 2 2 3 3 2 2" xfId="32829" xr:uid="{00000000-0005-0000-0000-0000AC9B0000}"/>
    <cellStyle name="Output 2 2 2 2 3 3 2 3" xfId="32828" xr:uid="{00000000-0005-0000-0000-0000AD9B0000}"/>
    <cellStyle name="Output 2 2 2 2 3 3 2 4" xfId="55647" xr:uid="{00000000-0005-0000-0000-0000AE9B0000}"/>
    <cellStyle name="Output 2 2 2 2 3 3 3" xfId="32830" xr:uid="{00000000-0005-0000-0000-0000AF9B0000}"/>
    <cellStyle name="Output 2 2 2 2 3 3 4" xfId="32827" xr:uid="{00000000-0005-0000-0000-0000B09B0000}"/>
    <cellStyle name="Output 2 2 2 2 3 3 5" xfId="48679" xr:uid="{00000000-0005-0000-0000-0000B19B0000}"/>
    <cellStyle name="Output 2 2 2 2 3 3 6" xfId="61243" xr:uid="{00000000-0005-0000-0000-0000B29B0000}"/>
    <cellStyle name="Output 2 2 2 2 3 4" xfId="11787" xr:uid="{00000000-0005-0000-0000-0000B39B0000}"/>
    <cellStyle name="Output 2 2 2 2 3 4 2" xfId="32832" xr:uid="{00000000-0005-0000-0000-0000B49B0000}"/>
    <cellStyle name="Output 2 2 2 2 3 4 3" xfId="32831" xr:uid="{00000000-0005-0000-0000-0000B59B0000}"/>
    <cellStyle name="Output 2 2 2 2 3 4 4" xfId="51292" xr:uid="{00000000-0005-0000-0000-0000B69B0000}"/>
    <cellStyle name="Output 2 2 2 2 3 5" xfId="32833" xr:uid="{00000000-0005-0000-0000-0000B79B0000}"/>
    <cellStyle name="Output 2 2 2 2 3 6" xfId="32822" xr:uid="{00000000-0005-0000-0000-0000B89B0000}"/>
    <cellStyle name="Output 2 2 2 2 3 7" xfId="44324" xr:uid="{00000000-0005-0000-0000-0000B99B0000}"/>
    <cellStyle name="Output 2 2 2 2 3 8" xfId="56888" xr:uid="{00000000-0005-0000-0000-0000BA9B0000}"/>
    <cellStyle name="Output 2 2 2 2 4" xfId="5679" xr:uid="{00000000-0005-0000-0000-0000BB9B0000}"/>
    <cellStyle name="Output 2 2 2 2 4 2" xfId="12658" xr:uid="{00000000-0005-0000-0000-0000BC9B0000}"/>
    <cellStyle name="Output 2 2 2 2 4 2 2" xfId="32836" xr:uid="{00000000-0005-0000-0000-0000BD9B0000}"/>
    <cellStyle name="Output 2 2 2 2 4 2 3" xfId="32835" xr:uid="{00000000-0005-0000-0000-0000BE9B0000}"/>
    <cellStyle name="Output 2 2 2 2 4 2 4" xfId="52163" xr:uid="{00000000-0005-0000-0000-0000BF9B0000}"/>
    <cellStyle name="Output 2 2 2 2 4 3" xfId="32837" xr:uid="{00000000-0005-0000-0000-0000C09B0000}"/>
    <cellStyle name="Output 2 2 2 2 4 4" xfId="32834" xr:uid="{00000000-0005-0000-0000-0000C19B0000}"/>
    <cellStyle name="Output 2 2 2 2 4 5" xfId="45195" xr:uid="{00000000-0005-0000-0000-0000C29B0000}"/>
    <cellStyle name="Output 2 2 2 2 4 6" xfId="57759" xr:uid="{00000000-0005-0000-0000-0000C39B0000}"/>
    <cellStyle name="Output 2 2 2 2 5" xfId="10044" xr:uid="{00000000-0005-0000-0000-0000C49B0000}"/>
    <cellStyle name="Output 2 2 2 2 5 2" xfId="32839" xr:uid="{00000000-0005-0000-0000-0000C59B0000}"/>
    <cellStyle name="Output 2 2 2 2 5 3" xfId="32838" xr:uid="{00000000-0005-0000-0000-0000C69B0000}"/>
    <cellStyle name="Output 2 2 2 2 5 4" xfId="49550" xr:uid="{00000000-0005-0000-0000-0000C79B0000}"/>
    <cellStyle name="Output 2 2 2 2 6" xfId="32810" xr:uid="{00000000-0005-0000-0000-0000C89B0000}"/>
    <cellStyle name="Output 2 2 2 2 7" xfId="17323" xr:uid="{00000000-0005-0000-0000-0000C99B0000}"/>
    <cellStyle name="Output 2 2 2 3" xfId="3928" xr:uid="{00000000-0005-0000-0000-0000CA9B0000}"/>
    <cellStyle name="Output 2 2 2 3 2" xfId="6550" xr:uid="{00000000-0005-0000-0000-0000CB9B0000}"/>
    <cellStyle name="Output 2 2 2 3 2 2" xfId="13528" xr:uid="{00000000-0005-0000-0000-0000CC9B0000}"/>
    <cellStyle name="Output 2 2 2 3 2 2 2" xfId="32843" xr:uid="{00000000-0005-0000-0000-0000CD9B0000}"/>
    <cellStyle name="Output 2 2 2 3 2 2 3" xfId="32842" xr:uid="{00000000-0005-0000-0000-0000CE9B0000}"/>
    <cellStyle name="Output 2 2 2 3 2 2 4" xfId="53033" xr:uid="{00000000-0005-0000-0000-0000CF9B0000}"/>
    <cellStyle name="Output 2 2 2 3 2 3" xfId="32844" xr:uid="{00000000-0005-0000-0000-0000D09B0000}"/>
    <cellStyle name="Output 2 2 2 3 2 4" xfId="32841" xr:uid="{00000000-0005-0000-0000-0000D19B0000}"/>
    <cellStyle name="Output 2 2 2 3 2 5" xfId="46065" xr:uid="{00000000-0005-0000-0000-0000D29B0000}"/>
    <cellStyle name="Output 2 2 2 3 2 6" xfId="58629" xr:uid="{00000000-0005-0000-0000-0000D39B0000}"/>
    <cellStyle name="Output 2 2 2 3 3" xfId="8295" xr:uid="{00000000-0005-0000-0000-0000D49B0000}"/>
    <cellStyle name="Output 2 2 2 3 3 2" xfId="15270" xr:uid="{00000000-0005-0000-0000-0000D59B0000}"/>
    <cellStyle name="Output 2 2 2 3 3 2 2" xfId="32847" xr:uid="{00000000-0005-0000-0000-0000D69B0000}"/>
    <cellStyle name="Output 2 2 2 3 3 2 3" xfId="32846" xr:uid="{00000000-0005-0000-0000-0000D79B0000}"/>
    <cellStyle name="Output 2 2 2 3 3 2 4" xfId="54775" xr:uid="{00000000-0005-0000-0000-0000D89B0000}"/>
    <cellStyle name="Output 2 2 2 3 3 3" xfId="32848" xr:uid="{00000000-0005-0000-0000-0000D99B0000}"/>
    <cellStyle name="Output 2 2 2 3 3 4" xfId="32845" xr:uid="{00000000-0005-0000-0000-0000DA9B0000}"/>
    <cellStyle name="Output 2 2 2 3 3 5" xfId="47807" xr:uid="{00000000-0005-0000-0000-0000DB9B0000}"/>
    <cellStyle name="Output 2 2 2 3 3 6" xfId="60371" xr:uid="{00000000-0005-0000-0000-0000DC9B0000}"/>
    <cellStyle name="Output 2 2 2 3 4" xfId="10915" xr:uid="{00000000-0005-0000-0000-0000DD9B0000}"/>
    <cellStyle name="Output 2 2 2 3 4 2" xfId="32850" xr:uid="{00000000-0005-0000-0000-0000DE9B0000}"/>
    <cellStyle name="Output 2 2 2 3 4 3" xfId="32849" xr:uid="{00000000-0005-0000-0000-0000DF9B0000}"/>
    <cellStyle name="Output 2 2 2 3 4 4" xfId="50420" xr:uid="{00000000-0005-0000-0000-0000E09B0000}"/>
    <cellStyle name="Output 2 2 2 3 5" xfId="32840" xr:uid="{00000000-0005-0000-0000-0000E19B0000}"/>
    <cellStyle name="Output 2 2 2 3 6" xfId="56016" xr:uid="{00000000-0005-0000-0000-0000E29B0000}"/>
    <cellStyle name="Output 2 2 2 4" xfId="4805" xr:uid="{00000000-0005-0000-0000-0000E39B0000}"/>
    <cellStyle name="Output 2 2 2 4 2" xfId="7421" xr:uid="{00000000-0005-0000-0000-0000E49B0000}"/>
    <cellStyle name="Output 2 2 2 4 2 2" xfId="14399" xr:uid="{00000000-0005-0000-0000-0000E59B0000}"/>
    <cellStyle name="Output 2 2 2 4 2 2 2" xfId="32854" xr:uid="{00000000-0005-0000-0000-0000E69B0000}"/>
    <cellStyle name="Output 2 2 2 4 2 2 3" xfId="32853" xr:uid="{00000000-0005-0000-0000-0000E79B0000}"/>
    <cellStyle name="Output 2 2 2 4 2 2 4" xfId="53904" xr:uid="{00000000-0005-0000-0000-0000E89B0000}"/>
    <cellStyle name="Output 2 2 2 4 2 3" xfId="32855" xr:uid="{00000000-0005-0000-0000-0000E99B0000}"/>
    <cellStyle name="Output 2 2 2 4 2 4" xfId="32852" xr:uid="{00000000-0005-0000-0000-0000EA9B0000}"/>
    <cellStyle name="Output 2 2 2 4 2 5" xfId="46936" xr:uid="{00000000-0005-0000-0000-0000EB9B0000}"/>
    <cellStyle name="Output 2 2 2 4 2 6" xfId="59500" xr:uid="{00000000-0005-0000-0000-0000EC9B0000}"/>
    <cellStyle name="Output 2 2 2 4 3" xfId="9172" xr:uid="{00000000-0005-0000-0000-0000ED9B0000}"/>
    <cellStyle name="Output 2 2 2 4 3 2" xfId="16141" xr:uid="{00000000-0005-0000-0000-0000EE9B0000}"/>
    <cellStyle name="Output 2 2 2 4 3 2 2" xfId="32858" xr:uid="{00000000-0005-0000-0000-0000EF9B0000}"/>
    <cellStyle name="Output 2 2 2 4 3 2 3" xfId="32857" xr:uid="{00000000-0005-0000-0000-0000F09B0000}"/>
    <cellStyle name="Output 2 2 2 4 3 2 4" xfId="55646" xr:uid="{00000000-0005-0000-0000-0000F19B0000}"/>
    <cellStyle name="Output 2 2 2 4 3 3" xfId="32859" xr:uid="{00000000-0005-0000-0000-0000F29B0000}"/>
    <cellStyle name="Output 2 2 2 4 3 4" xfId="32856" xr:uid="{00000000-0005-0000-0000-0000F39B0000}"/>
    <cellStyle name="Output 2 2 2 4 3 5" xfId="48678" xr:uid="{00000000-0005-0000-0000-0000F49B0000}"/>
    <cellStyle name="Output 2 2 2 4 3 6" xfId="61242" xr:uid="{00000000-0005-0000-0000-0000F59B0000}"/>
    <cellStyle name="Output 2 2 2 4 4" xfId="11786" xr:uid="{00000000-0005-0000-0000-0000F69B0000}"/>
    <cellStyle name="Output 2 2 2 4 4 2" xfId="32861" xr:uid="{00000000-0005-0000-0000-0000F79B0000}"/>
    <cellStyle name="Output 2 2 2 4 4 3" xfId="32860" xr:uid="{00000000-0005-0000-0000-0000F89B0000}"/>
    <cellStyle name="Output 2 2 2 4 4 4" xfId="51291" xr:uid="{00000000-0005-0000-0000-0000F99B0000}"/>
    <cellStyle name="Output 2 2 2 4 5" xfId="32862" xr:uid="{00000000-0005-0000-0000-0000FA9B0000}"/>
    <cellStyle name="Output 2 2 2 4 6" xfId="32851" xr:uid="{00000000-0005-0000-0000-0000FB9B0000}"/>
    <cellStyle name="Output 2 2 2 4 7" xfId="44323" xr:uid="{00000000-0005-0000-0000-0000FC9B0000}"/>
    <cellStyle name="Output 2 2 2 4 8" xfId="56887" xr:uid="{00000000-0005-0000-0000-0000FD9B0000}"/>
    <cellStyle name="Output 2 2 2 5" xfId="5678" xr:uid="{00000000-0005-0000-0000-0000FE9B0000}"/>
    <cellStyle name="Output 2 2 2 5 2" xfId="12657" xr:uid="{00000000-0005-0000-0000-0000FF9B0000}"/>
    <cellStyle name="Output 2 2 2 5 2 2" xfId="32865" xr:uid="{00000000-0005-0000-0000-0000009C0000}"/>
    <cellStyle name="Output 2 2 2 5 2 3" xfId="32864" xr:uid="{00000000-0005-0000-0000-0000019C0000}"/>
    <cellStyle name="Output 2 2 2 5 2 4" xfId="52162" xr:uid="{00000000-0005-0000-0000-0000029C0000}"/>
    <cellStyle name="Output 2 2 2 5 3" xfId="32866" xr:uid="{00000000-0005-0000-0000-0000039C0000}"/>
    <cellStyle name="Output 2 2 2 5 4" xfId="32863" xr:uid="{00000000-0005-0000-0000-0000049C0000}"/>
    <cellStyle name="Output 2 2 2 5 5" xfId="45194" xr:uid="{00000000-0005-0000-0000-0000059C0000}"/>
    <cellStyle name="Output 2 2 2 5 6" xfId="57758" xr:uid="{00000000-0005-0000-0000-0000069C0000}"/>
    <cellStyle name="Output 2 2 2 6" xfId="10043" xr:uid="{00000000-0005-0000-0000-0000079C0000}"/>
    <cellStyle name="Output 2 2 2 6 2" xfId="32868" xr:uid="{00000000-0005-0000-0000-0000089C0000}"/>
    <cellStyle name="Output 2 2 2 6 3" xfId="32867" xr:uid="{00000000-0005-0000-0000-0000099C0000}"/>
    <cellStyle name="Output 2 2 2 6 4" xfId="49549" xr:uid="{00000000-0005-0000-0000-00000A9C0000}"/>
    <cellStyle name="Output 2 2 2 7" xfId="32809" xr:uid="{00000000-0005-0000-0000-00000B9C0000}"/>
    <cellStyle name="Output 2 2 2 8" xfId="17322" xr:uid="{00000000-0005-0000-0000-00000C9C0000}"/>
    <cellStyle name="Output 2 2 3" xfId="2858" xr:uid="{00000000-0005-0000-0000-00000D9C0000}"/>
    <cellStyle name="Output 2 2 3 2" xfId="2859" xr:uid="{00000000-0005-0000-0000-00000E9C0000}"/>
    <cellStyle name="Output 2 2 3 2 2" xfId="3931" xr:uid="{00000000-0005-0000-0000-00000F9C0000}"/>
    <cellStyle name="Output 2 2 3 2 2 2" xfId="6553" xr:uid="{00000000-0005-0000-0000-0000109C0000}"/>
    <cellStyle name="Output 2 2 3 2 2 2 2" xfId="13531" xr:uid="{00000000-0005-0000-0000-0000119C0000}"/>
    <cellStyle name="Output 2 2 3 2 2 2 2 2" xfId="32874" xr:uid="{00000000-0005-0000-0000-0000129C0000}"/>
    <cellStyle name="Output 2 2 3 2 2 2 2 3" xfId="32873" xr:uid="{00000000-0005-0000-0000-0000139C0000}"/>
    <cellStyle name="Output 2 2 3 2 2 2 2 4" xfId="53036" xr:uid="{00000000-0005-0000-0000-0000149C0000}"/>
    <cellStyle name="Output 2 2 3 2 2 2 3" xfId="32875" xr:uid="{00000000-0005-0000-0000-0000159C0000}"/>
    <cellStyle name="Output 2 2 3 2 2 2 4" xfId="32872" xr:uid="{00000000-0005-0000-0000-0000169C0000}"/>
    <cellStyle name="Output 2 2 3 2 2 2 5" xfId="46068" xr:uid="{00000000-0005-0000-0000-0000179C0000}"/>
    <cellStyle name="Output 2 2 3 2 2 2 6" xfId="58632" xr:uid="{00000000-0005-0000-0000-0000189C0000}"/>
    <cellStyle name="Output 2 2 3 2 2 3" xfId="8298" xr:uid="{00000000-0005-0000-0000-0000199C0000}"/>
    <cellStyle name="Output 2 2 3 2 2 3 2" xfId="15273" xr:uid="{00000000-0005-0000-0000-00001A9C0000}"/>
    <cellStyle name="Output 2 2 3 2 2 3 2 2" xfId="32878" xr:uid="{00000000-0005-0000-0000-00001B9C0000}"/>
    <cellStyle name="Output 2 2 3 2 2 3 2 3" xfId="32877" xr:uid="{00000000-0005-0000-0000-00001C9C0000}"/>
    <cellStyle name="Output 2 2 3 2 2 3 2 4" xfId="54778" xr:uid="{00000000-0005-0000-0000-00001D9C0000}"/>
    <cellStyle name="Output 2 2 3 2 2 3 3" xfId="32879" xr:uid="{00000000-0005-0000-0000-00001E9C0000}"/>
    <cellStyle name="Output 2 2 3 2 2 3 4" xfId="32876" xr:uid="{00000000-0005-0000-0000-00001F9C0000}"/>
    <cellStyle name="Output 2 2 3 2 2 3 5" xfId="47810" xr:uid="{00000000-0005-0000-0000-0000209C0000}"/>
    <cellStyle name="Output 2 2 3 2 2 3 6" xfId="60374" xr:uid="{00000000-0005-0000-0000-0000219C0000}"/>
    <cellStyle name="Output 2 2 3 2 2 4" xfId="10918" xr:uid="{00000000-0005-0000-0000-0000229C0000}"/>
    <cellStyle name="Output 2 2 3 2 2 4 2" xfId="32881" xr:uid="{00000000-0005-0000-0000-0000239C0000}"/>
    <cellStyle name="Output 2 2 3 2 2 4 3" xfId="32880" xr:uid="{00000000-0005-0000-0000-0000249C0000}"/>
    <cellStyle name="Output 2 2 3 2 2 4 4" xfId="50423" xr:uid="{00000000-0005-0000-0000-0000259C0000}"/>
    <cellStyle name="Output 2 2 3 2 2 5" xfId="32871" xr:uid="{00000000-0005-0000-0000-0000269C0000}"/>
    <cellStyle name="Output 2 2 3 2 2 6" xfId="56019" xr:uid="{00000000-0005-0000-0000-0000279C0000}"/>
    <cellStyle name="Output 2 2 3 2 3" xfId="4808" xr:uid="{00000000-0005-0000-0000-0000289C0000}"/>
    <cellStyle name="Output 2 2 3 2 3 2" xfId="7424" xr:uid="{00000000-0005-0000-0000-0000299C0000}"/>
    <cellStyle name="Output 2 2 3 2 3 2 2" xfId="14402" xr:uid="{00000000-0005-0000-0000-00002A9C0000}"/>
    <cellStyle name="Output 2 2 3 2 3 2 2 2" xfId="32885" xr:uid="{00000000-0005-0000-0000-00002B9C0000}"/>
    <cellStyle name="Output 2 2 3 2 3 2 2 3" xfId="32884" xr:uid="{00000000-0005-0000-0000-00002C9C0000}"/>
    <cellStyle name="Output 2 2 3 2 3 2 2 4" xfId="53907" xr:uid="{00000000-0005-0000-0000-00002D9C0000}"/>
    <cellStyle name="Output 2 2 3 2 3 2 3" xfId="32886" xr:uid="{00000000-0005-0000-0000-00002E9C0000}"/>
    <cellStyle name="Output 2 2 3 2 3 2 4" xfId="32883" xr:uid="{00000000-0005-0000-0000-00002F9C0000}"/>
    <cellStyle name="Output 2 2 3 2 3 2 5" xfId="46939" xr:uid="{00000000-0005-0000-0000-0000309C0000}"/>
    <cellStyle name="Output 2 2 3 2 3 2 6" xfId="59503" xr:uid="{00000000-0005-0000-0000-0000319C0000}"/>
    <cellStyle name="Output 2 2 3 2 3 3" xfId="9175" xr:uid="{00000000-0005-0000-0000-0000329C0000}"/>
    <cellStyle name="Output 2 2 3 2 3 3 2" xfId="16144" xr:uid="{00000000-0005-0000-0000-0000339C0000}"/>
    <cellStyle name="Output 2 2 3 2 3 3 2 2" xfId="32889" xr:uid="{00000000-0005-0000-0000-0000349C0000}"/>
    <cellStyle name="Output 2 2 3 2 3 3 2 3" xfId="32888" xr:uid="{00000000-0005-0000-0000-0000359C0000}"/>
    <cellStyle name="Output 2 2 3 2 3 3 2 4" xfId="55649" xr:uid="{00000000-0005-0000-0000-0000369C0000}"/>
    <cellStyle name="Output 2 2 3 2 3 3 3" xfId="32890" xr:uid="{00000000-0005-0000-0000-0000379C0000}"/>
    <cellStyle name="Output 2 2 3 2 3 3 4" xfId="32887" xr:uid="{00000000-0005-0000-0000-0000389C0000}"/>
    <cellStyle name="Output 2 2 3 2 3 3 5" xfId="48681" xr:uid="{00000000-0005-0000-0000-0000399C0000}"/>
    <cellStyle name="Output 2 2 3 2 3 3 6" xfId="61245" xr:uid="{00000000-0005-0000-0000-00003A9C0000}"/>
    <cellStyle name="Output 2 2 3 2 3 4" xfId="11789" xr:uid="{00000000-0005-0000-0000-00003B9C0000}"/>
    <cellStyle name="Output 2 2 3 2 3 4 2" xfId="32892" xr:uid="{00000000-0005-0000-0000-00003C9C0000}"/>
    <cellStyle name="Output 2 2 3 2 3 4 3" xfId="32891" xr:uid="{00000000-0005-0000-0000-00003D9C0000}"/>
    <cellStyle name="Output 2 2 3 2 3 4 4" xfId="51294" xr:uid="{00000000-0005-0000-0000-00003E9C0000}"/>
    <cellStyle name="Output 2 2 3 2 3 5" xfId="32893" xr:uid="{00000000-0005-0000-0000-00003F9C0000}"/>
    <cellStyle name="Output 2 2 3 2 3 6" xfId="32882" xr:uid="{00000000-0005-0000-0000-0000409C0000}"/>
    <cellStyle name="Output 2 2 3 2 3 7" xfId="44326" xr:uid="{00000000-0005-0000-0000-0000419C0000}"/>
    <cellStyle name="Output 2 2 3 2 3 8" xfId="56890" xr:uid="{00000000-0005-0000-0000-0000429C0000}"/>
    <cellStyle name="Output 2 2 3 2 4" xfId="5681" xr:uid="{00000000-0005-0000-0000-0000439C0000}"/>
    <cellStyle name="Output 2 2 3 2 4 2" xfId="12660" xr:uid="{00000000-0005-0000-0000-0000449C0000}"/>
    <cellStyle name="Output 2 2 3 2 4 2 2" xfId="32896" xr:uid="{00000000-0005-0000-0000-0000459C0000}"/>
    <cellStyle name="Output 2 2 3 2 4 2 3" xfId="32895" xr:uid="{00000000-0005-0000-0000-0000469C0000}"/>
    <cellStyle name="Output 2 2 3 2 4 2 4" xfId="52165" xr:uid="{00000000-0005-0000-0000-0000479C0000}"/>
    <cellStyle name="Output 2 2 3 2 4 3" xfId="32897" xr:uid="{00000000-0005-0000-0000-0000489C0000}"/>
    <cellStyle name="Output 2 2 3 2 4 4" xfId="32894" xr:uid="{00000000-0005-0000-0000-0000499C0000}"/>
    <cellStyle name="Output 2 2 3 2 4 5" xfId="45197" xr:uid="{00000000-0005-0000-0000-00004A9C0000}"/>
    <cellStyle name="Output 2 2 3 2 4 6" xfId="57761" xr:uid="{00000000-0005-0000-0000-00004B9C0000}"/>
    <cellStyle name="Output 2 2 3 2 5" xfId="10046" xr:uid="{00000000-0005-0000-0000-00004C9C0000}"/>
    <cellStyle name="Output 2 2 3 2 5 2" xfId="32899" xr:uid="{00000000-0005-0000-0000-00004D9C0000}"/>
    <cellStyle name="Output 2 2 3 2 5 3" xfId="32898" xr:uid="{00000000-0005-0000-0000-00004E9C0000}"/>
    <cellStyle name="Output 2 2 3 2 5 4" xfId="49552" xr:uid="{00000000-0005-0000-0000-00004F9C0000}"/>
    <cellStyle name="Output 2 2 3 2 6" xfId="32870" xr:uid="{00000000-0005-0000-0000-0000509C0000}"/>
    <cellStyle name="Output 2 2 3 2 7" xfId="17327" xr:uid="{00000000-0005-0000-0000-0000519C0000}"/>
    <cellStyle name="Output 2 2 3 3" xfId="3930" xr:uid="{00000000-0005-0000-0000-0000529C0000}"/>
    <cellStyle name="Output 2 2 3 3 2" xfId="6552" xr:uid="{00000000-0005-0000-0000-0000539C0000}"/>
    <cellStyle name="Output 2 2 3 3 2 2" xfId="13530" xr:uid="{00000000-0005-0000-0000-0000549C0000}"/>
    <cellStyle name="Output 2 2 3 3 2 2 2" xfId="32903" xr:uid="{00000000-0005-0000-0000-0000559C0000}"/>
    <cellStyle name="Output 2 2 3 3 2 2 3" xfId="32902" xr:uid="{00000000-0005-0000-0000-0000569C0000}"/>
    <cellStyle name="Output 2 2 3 3 2 2 4" xfId="53035" xr:uid="{00000000-0005-0000-0000-0000579C0000}"/>
    <cellStyle name="Output 2 2 3 3 2 3" xfId="32904" xr:uid="{00000000-0005-0000-0000-0000589C0000}"/>
    <cellStyle name="Output 2 2 3 3 2 4" xfId="32901" xr:uid="{00000000-0005-0000-0000-0000599C0000}"/>
    <cellStyle name="Output 2 2 3 3 2 5" xfId="46067" xr:uid="{00000000-0005-0000-0000-00005A9C0000}"/>
    <cellStyle name="Output 2 2 3 3 2 6" xfId="58631" xr:uid="{00000000-0005-0000-0000-00005B9C0000}"/>
    <cellStyle name="Output 2 2 3 3 3" xfId="8297" xr:uid="{00000000-0005-0000-0000-00005C9C0000}"/>
    <cellStyle name="Output 2 2 3 3 3 2" xfId="15272" xr:uid="{00000000-0005-0000-0000-00005D9C0000}"/>
    <cellStyle name="Output 2 2 3 3 3 2 2" xfId="32907" xr:uid="{00000000-0005-0000-0000-00005E9C0000}"/>
    <cellStyle name="Output 2 2 3 3 3 2 3" xfId="32906" xr:uid="{00000000-0005-0000-0000-00005F9C0000}"/>
    <cellStyle name="Output 2 2 3 3 3 2 4" xfId="54777" xr:uid="{00000000-0005-0000-0000-0000609C0000}"/>
    <cellStyle name="Output 2 2 3 3 3 3" xfId="32908" xr:uid="{00000000-0005-0000-0000-0000619C0000}"/>
    <cellStyle name="Output 2 2 3 3 3 4" xfId="32905" xr:uid="{00000000-0005-0000-0000-0000629C0000}"/>
    <cellStyle name="Output 2 2 3 3 3 5" xfId="47809" xr:uid="{00000000-0005-0000-0000-0000639C0000}"/>
    <cellStyle name="Output 2 2 3 3 3 6" xfId="60373" xr:uid="{00000000-0005-0000-0000-0000649C0000}"/>
    <cellStyle name="Output 2 2 3 3 4" xfId="10917" xr:uid="{00000000-0005-0000-0000-0000659C0000}"/>
    <cellStyle name="Output 2 2 3 3 4 2" xfId="32910" xr:uid="{00000000-0005-0000-0000-0000669C0000}"/>
    <cellStyle name="Output 2 2 3 3 4 3" xfId="32909" xr:uid="{00000000-0005-0000-0000-0000679C0000}"/>
    <cellStyle name="Output 2 2 3 3 4 4" xfId="50422" xr:uid="{00000000-0005-0000-0000-0000689C0000}"/>
    <cellStyle name="Output 2 2 3 3 5" xfId="32900" xr:uid="{00000000-0005-0000-0000-0000699C0000}"/>
    <cellStyle name="Output 2 2 3 3 6" xfId="56018" xr:uid="{00000000-0005-0000-0000-00006A9C0000}"/>
    <cellStyle name="Output 2 2 3 4" xfId="4807" xr:uid="{00000000-0005-0000-0000-00006B9C0000}"/>
    <cellStyle name="Output 2 2 3 4 2" xfId="7423" xr:uid="{00000000-0005-0000-0000-00006C9C0000}"/>
    <cellStyle name="Output 2 2 3 4 2 2" xfId="14401" xr:uid="{00000000-0005-0000-0000-00006D9C0000}"/>
    <cellStyle name="Output 2 2 3 4 2 2 2" xfId="32914" xr:uid="{00000000-0005-0000-0000-00006E9C0000}"/>
    <cellStyle name="Output 2 2 3 4 2 2 3" xfId="32913" xr:uid="{00000000-0005-0000-0000-00006F9C0000}"/>
    <cellStyle name="Output 2 2 3 4 2 2 4" xfId="53906" xr:uid="{00000000-0005-0000-0000-0000709C0000}"/>
    <cellStyle name="Output 2 2 3 4 2 3" xfId="32915" xr:uid="{00000000-0005-0000-0000-0000719C0000}"/>
    <cellStyle name="Output 2 2 3 4 2 4" xfId="32912" xr:uid="{00000000-0005-0000-0000-0000729C0000}"/>
    <cellStyle name="Output 2 2 3 4 2 5" xfId="46938" xr:uid="{00000000-0005-0000-0000-0000739C0000}"/>
    <cellStyle name="Output 2 2 3 4 2 6" xfId="59502" xr:uid="{00000000-0005-0000-0000-0000749C0000}"/>
    <cellStyle name="Output 2 2 3 4 3" xfId="9174" xr:uid="{00000000-0005-0000-0000-0000759C0000}"/>
    <cellStyle name="Output 2 2 3 4 3 2" xfId="16143" xr:uid="{00000000-0005-0000-0000-0000769C0000}"/>
    <cellStyle name="Output 2 2 3 4 3 2 2" xfId="32918" xr:uid="{00000000-0005-0000-0000-0000779C0000}"/>
    <cellStyle name="Output 2 2 3 4 3 2 3" xfId="32917" xr:uid="{00000000-0005-0000-0000-0000789C0000}"/>
    <cellStyle name="Output 2 2 3 4 3 2 4" xfId="55648" xr:uid="{00000000-0005-0000-0000-0000799C0000}"/>
    <cellStyle name="Output 2 2 3 4 3 3" xfId="32919" xr:uid="{00000000-0005-0000-0000-00007A9C0000}"/>
    <cellStyle name="Output 2 2 3 4 3 4" xfId="32916" xr:uid="{00000000-0005-0000-0000-00007B9C0000}"/>
    <cellStyle name="Output 2 2 3 4 3 5" xfId="48680" xr:uid="{00000000-0005-0000-0000-00007C9C0000}"/>
    <cellStyle name="Output 2 2 3 4 3 6" xfId="61244" xr:uid="{00000000-0005-0000-0000-00007D9C0000}"/>
    <cellStyle name="Output 2 2 3 4 4" xfId="11788" xr:uid="{00000000-0005-0000-0000-00007E9C0000}"/>
    <cellStyle name="Output 2 2 3 4 4 2" xfId="32921" xr:uid="{00000000-0005-0000-0000-00007F9C0000}"/>
    <cellStyle name="Output 2 2 3 4 4 3" xfId="32920" xr:uid="{00000000-0005-0000-0000-0000809C0000}"/>
    <cellStyle name="Output 2 2 3 4 4 4" xfId="51293" xr:uid="{00000000-0005-0000-0000-0000819C0000}"/>
    <cellStyle name="Output 2 2 3 4 5" xfId="32922" xr:uid="{00000000-0005-0000-0000-0000829C0000}"/>
    <cellStyle name="Output 2 2 3 4 6" xfId="32911" xr:uid="{00000000-0005-0000-0000-0000839C0000}"/>
    <cellStyle name="Output 2 2 3 4 7" xfId="44325" xr:uid="{00000000-0005-0000-0000-0000849C0000}"/>
    <cellStyle name="Output 2 2 3 4 8" xfId="56889" xr:uid="{00000000-0005-0000-0000-0000859C0000}"/>
    <cellStyle name="Output 2 2 3 5" xfId="5680" xr:uid="{00000000-0005-0000-0000-0000869C0000}"/>
    <cellStyle name="Output 2 2 3 5 2" xfId="12659" xr:uid="{00000000-0005-0000-0000-0000879C0000}"/>
    <cellStyle name="Output 2 2 3 5 2 2" xfId="32925" xr:uid="{00000000-0005-0000-0000-0000889C0000}"/>
    <cellStyle name="Output 2 2 3 5 2 3" xfId="32924" xr:uid="{00000000-0005-0000-0000-0000899C0000}"/>
    <cellStyle name="Output 2 2 3 5 2 4" xfId="52164" xr:uid="{00000000-0005-0000-0000-00008A9C0000}"/>
    <cellStyle name="Output 2 2 3 5 3" xfId="32926" xr:uid="{00000000-0005-0000-0000-00008B9C0000}"/>
    <cellStyle name="Output 2 2 3 5 4" xfId="32923" xr:uid="{00000000-0005-0000-0000-00008C9C0000}"/>
    <cellStyle name="Output 2 2 3 5 5" xfId="45196" xr:uid="{00000000-0005-0000-0000-00008D9C0000}"/>
    <cellStyle name="Output 2 2 3 5 6" xfId="57760" xr:uid="{00000000-0005-0000-0000-00008E9C0000}"/>
    <cellStyle name="Output 2 2 3 6" xfId="10045" xr:uid="{00000000-0005-0000-0000-00008F9C0000}"/>
    <cellStyle name="Output 2 2 3 6 2" xfId="32928" xr:uid="{00000000-0005-0000-0000-0000909C0000}"/>
    <cellStyle name="Output 2 2 3 6 3" xfId="32927" xr:uid="{00000000-0005-0000-0000-0000919C0000}"/>
    <cellStyle name="Output 2 2 3 6 4" xfId="49551" xr:uid="{00000000-0005-0000-0000-0000929C0000}"/>
    <cellStyle name="Output 2 2 3 7" xfId="32869" xr:uid="{00000000-0005-0000-0000-0000939C0000}"/>
    <cellStyle name="Output 2 2 3 8" xfId="17324" xr:uid="{00000000-0005-0000-0000-0000949C0000}"/>
    <cellStyle name="Output 2 2 4" xfId="2860" xr:uid="{00000000-0005-0000-0000-0000959C0000}"/>
    <cellStyle name="Output 2 2 4 2" xfId="2861" xr:uid="{00000000-0005-0000-0000-0000969C0000}"/>
    <cellStyle name="Output 2 2 4 2 2" xfId="3933" xr:uid="{00000000-0005-0000-0000-0000979C0000}"/>
    <cellStyle name="Output 2 2 4 2 2 2" xfId="6555" xr:uid="{00000000-0005-0000-0000-0000989C0000}"/>
    <cellStyle name="Output 2 2 4 2 2 2 2" xfId="13533" xr:uid="{00000000-0005-0000-0000-0000999C0000}"/>
    <cellStyle name="Output 2 2 4 2 2 2 2 2" xfId="32934" xr:uid="{00000000-0005-0000-0000-00009A9C0000}"/>
    <cellStyle name="Output 2 2 4 2 2 2 2 3" xfId="32933" xr:uid="{00000000-0005-0000-0000-00009B9C0000}"/>
    <cellStyle name="Output 2 2 4 2 2 2 2 4" xfId="53038" xr:uid="{00000000-0005-0000-0000-00009C9C0000}"/>
    <cellStyle name="Output 2 2 4 2 2 2 3" xfId="32935" xr:uid="{00000000-0005-0000-0000-00009D9C0000}"/>
    <cellStyle name="Output 2 2 4 2 2 2 4" xfId="32932" xr:uid="{00000000-0005-0000-0000-00009E9C0000}"/>
    <cellStyle name="Output 2 2 4 2 2 2 5" xfId="46070" xr:uid="{00000000-0005-0000-0000-00009F9C0000}"/>
    <cellStyle name="Output 2 2 4 2 2 2 6" xfId="58634" xr:uid="{00000000-0005-0000-0000-0000A09C0000}"/>
    <cellStyle name="Output 2 2 4 2 2 3" xfId="8300" xr:uid="{00000000-0005-0000-0000-0000A19C0000}"/>
    <cellStyle name="Output 2 2 4 2 2 3 2" xfId="15275" xr:uid="{00000000-0005-0000-0000-0000A29C0000}"/>
    <cellStyle name="Output 2 2 4 2 2 3 2 2" xfId="32938" xr:uid="{00000000-0005-0000-0000-0000A39C0000}"/>
    <cellStyle name="Output 2 2 4 2 2 3 2 3" xfId="32937" xr:uid="{00000000-0005-0000-0000-0000A49C0000}"/>
    <cellStyle name="Output 2 2 4 2 2 3 2 4" xfId="54780" xr:uid="{00000000-0005-0000-0000-0000A59C0000}"/>
    <cellStyle name="Output 2 2 4 2 2 3 3" xfId="32939" xr:uid="{00000000-0005-0000-0000-0000A69C0000}"/>
    <cellStyle name="Output 2 2 4 2 2 3 4" xfId="32936" xr:uid="{00000000-0005-0000-0000-0000A79C0000}"/>
    <cellStyle name="Output 2 2 4 2 2 3 5" xfId="47812" xr:uid="{00000000-0005-0000-0000-0000A89C0000}"/>
    <cellStyle name="Output 2 2 4 2 2 3 6" xfId="60376" xr:uid="{00000000-0005-0000-0000-0000A99C0000}"/>
    <cellStyle name="Output 2 2 4 2 2 4" xfId="10920" xr:uid="{00000000-0005-0000-0000-0000AA9C0000}"/>
    <cellStyle name="Output 2 2 4 2 2 4 2" xfId="32941" xr:uid="{00000000-0005-0000-0000-0000AB9C0000}"/>
    <cellStyle name="Output 2 2 4 2 2 4 3" xfId="32940" xr:uid="{00000000-0005-0000-0000-0000AC9C0000}"/>
    <cellStyle name="Output 2 2 4 2 2 4 4" xfId="50425" xr:uid="{00000000-0005-0000-0000-0000AD9C0000}"/>
    <cellStyle name="Output 2 2 4 2 2 5" xfId="32931" xr:uid="{00000000-0005-0000-0000-0000AE9C0000}"/>
    <cellStyle name="Output 2 2 4 2 2 6" xfId="56021" xr:uid="{00000000-0005-0000-0000-0000AF9C0000}"/>
    <cellStyle name="Output 2 2 4 2 3" xfId="4810" xr:uid="{00000000-0005-0000-0000-0000B09C0000}"/>
    <cellStyle name="Output 2 2 4 2 3 2" xfId="7426" xr:uid="{00000000-0005-0000-0000-0000B19C0000}"/>
    <cellStyle name="Output 2 2 4 2 3 2 2" xfId="14404" xr:uid="{00000000-0005-0000-0000-0000B29C0000}"/>
    <cellStyle name="Output 2 2 4 2 3 2 2 2" xfId="32945" xr:uid="{00000000-0005-0000-0000-0000B39C0000}"/>
    <cellStyle name="Output 2 2 4 2 3 2 2 3" xfId="32944" xr:uid="{00000000-0005-0000-0000-0000B49C0000}"/>
    <cellStyle name="Output 2 2 4 2 3 2 2 4" xfId="53909" xr:uid="{00000000-0005-0000-0000-0000B59C0000}"/>
    <cellStyle name="Output 2 2 4 2 3 2 3" xfId="32946" xr:uid="{00000000-0005-0000-0000-0000B69C0000}"/>
    <cellStyle name="Output 2 2 4 2 3 2 4" xfId="32943" xr:uid="{00000000-0005-0000-0000-0000B79C0000}"/>
    <cellStyle name="Output 2 2 4 2 3 2 5" xfId="46941" xr:uid="{00000000-0005-0000-0000-0000B89C0000}"/>
    <cellStyle name="Output 2 2 4 2 3 2 6" xfId="59505" xr:uid="{00000000-0005-0000-0000-0000B99C0000}"/>
    <cellStyle name="Output 2 2 4 2 3 3" xfId="9177" xr:uid="{00000000-0005-0000-0000-0000BA9C0000}"/>
    <cellStyle name="Output 2 2 4 2 3 3 2" xfId="16146" xr:uid="{00000000-0005-0000-0000-0000BB9C0000}"/>
    <cellStyle name="Output 2 2 4 2 3 3 2 2" xfId="32949" xr:uid="{00000000-0005-0000-0000-0000BC9C0000}"/>
    <cellStyle name="Output 2 2 4 2 3 3 2 3" xfId="32948" xr:uid="{00000000-0005-0000-0000-0000BD9C0000}"/>
    <cellStyle name="Output 2 2 4 2 3 3 2 4" xfId="55651" xr:uid="{00000000-0005-0000-0000-0000BE9C0000}"/>
    <cellStyle name="Output 2 2 4 2 3 3 3" xfId="32950" xr:uid="{00000000-0005-0000-0000-0000BF9C0000}"/>
    <cellStyle name="Output 2 2 4 2 3 3 4" xfId="32947" xr:uid="{00000000-0005-0000-0000-0000C09C0000}"/>
    <cellStyle name="Output 2 2 4 2 3 3 5" xfId="48683" xr:uid="{00000000-0005-0000-0000-0000C19C0000}"/>
    <cellStyle name="Output 2 2 4 2 3 3 6" xfId="61247" xr:uid="{00000000-0005-0000-0000-0000C29C0000}"/>
    <cellStyle name="Output 2 2 4 2 3 4" xfId="11791" xr:uid="{00000000-0005-0000-0000-0000C39C0000}"/>
    <cellStyle name="Output 2 2 4 2 3 4 2" xfId="32952" xr:uid="{00000000-0005-0000-0000-0000C49C0000}"/>
    <cellStyle name="Output 2 2 4 2 3 4 3" xfId="32951" xr:uid="{00000000-0005-0000-0000-0000C59C0000}"/>
    <cellStyle name="Output 2 2 4 2 3 4 4" xfId="51296" xr:uid="{00000000-0005-0000-0000-0000C69C0000}"/>
    <cellStyle name="Output 2 2 4 2 3 5" xfId="32953" xr:uid="{00000000-0005-0000-0000-0000C79C0000}"/>
    <cellStyle name="Output 2 2 4 2 3 6" xfId="32942" xr:uid="{00000000-0005-0000-0000-0000C89C0000}"/>
    <cellStyle name="Output 2 2 4 2 3 7" xfId="44328" xr:uid="{00000000-0005-0000-0000-0000C99C0000}"/>
    <cellStyle name="Output 2 2 4 2 3 8" xfId="56892" xr:uid="{00000000-0005-0000-0000-0000CA9C0000}"/>
    <cellStyle name="Output 2 2 4 2 4" xfId="5683" xr:uid="{00000000-0005-0000-0000-0000CB9C0000}"/>
    <cellStyle name="Output 2 2 4 2 4 2" xfId="12662" xr:uid="{00000000-0005-0000-0000-0000CC9C0000}"/>
    <cellStyle name="Output 2 2 4 2 4 2 2" xfId="32956" xr:uid="{00000000-0005-0000-0000-0000CD9C0000}"/>
    <cellStyle name="Output 2 2 4 2 4 2 3" xfId="32955" xr:uid="{00000000-0005-0000-0000-0000CE9C0000}"/>
    <cellStyle name="Output 2 2 4 2 4 2 4" xfId="52167" xr:uid="{00000000-0005-0000-0000-0000CF9C0000}"/>
    <cellStyle name="Output 2 2 4 2 4 3" xfId="32957" xr:uid="{00000000-0005-0000-0000-0000D09C0000}"/>
    <cellStyle name="Output 2 2 4 2 4 4" xfId="32954" xr:uid="{00000000-0005-0000-0000-0000D19C0000}"/>
    <cellStyle name="Output 2 2 4 2 4 5" xfId="45199" xr:uid="{00000000-0005-0000-0000-0000D29C0000}"/>
    <cellStyle name="Output 2 2 4 2 4 6" xfId="57763" xr:uid="{00000000-0005-0000-0000-0000D39C0000}"/>
    <cellStyle name="Output 2 2 4 2 5" xfId="10048" xr:uid="{00000000-0005-0000-0000-0000D49C0000}"/>
    <cellStyle name="Output 2 2 4 2 5 2" xfId="32959" xr:uid="{00000000-0005-0000-0000-0000D59C0000}"/>
    <cellStyle name="Output 2 2 4 2 5 3" xfId="32958" xr:uid="{00000000-0005-0000-0000-0000D69C0000}"/>
    <cellStyle name="Output 2 2 4 2 5 4" xfId="49554" xr:uid="{00000000-0005-0000-0000-0000D79C0000}"/>
    <cellStyle name="Output 2 2 4 2 6" xfId="32930" xr:uid="{00000000-0005-0000-0000-0000D89C0000}"/>
    <cellStyle name="Output 2 2 4 2 7" xfId="17331" xr:uid="{00000000-0005-0000-0000-0000D99C0000}"/>
    <cellStyle name="Output 2 2 4 3" xfId="3932" xr:uid="{00000000-0005-0000-0000-0000DA9C0000}"/>
    <cellStyle name="Output 2 2 4 3 2" xfId="6554" xr:uid="{00000000-0005-0000-0000-0000DB9C0000}"/>
    <cellStyle name="Output 2 2 4 3 2 2" xfId="13532" xr:uid="{00000000-0005-0000-0000-0000DC9C0000}"/>
    <cellStyle name="Output 2 2 4 3 2 2 2" xfId="32963" xr:uid="{00000000-0005-0000-0000-0000DD9C0000}"/>
    <cellStyle name="Output 2 2 4 3 2 2 3" xfId="32962" xr:uid="{00000000-0005-0000-0000-0000DE9C0000}"/>
    <cellStyle name="Output 2 2 4 3 2 2 4" xfId="53037" xr:uid="{00000000-0005-0000-0000-0000DF9C0000}"/>
    <cellStyle name="Output 2 2 4 3 2 3" xfId="32964" xr:uid="{00000000-0005-0000-0000-0000E09C0000}"/>
    <cellStyle name="Output 2 2 4 3 2 4" xfId="32961" xr:uid="{00000000-0005-0000-0000-0000E19C0000}"/>
    <cellStyle name="Output 2 2 4 3 2 5" xfId="46069" xr:uid="{00000000-0005-0000-0000-0000E29C0000}"/>
    <cellStyle name="Output 2 2 4 3 2 6" xfId="58633" xr:uid="{00000000-0005-0000-0000-0000E39C0000}"/>
    <cellStyle name="Output 2 2 4 3 3" xfId="8299" xr:uid="{00000000-0005-0000-0000-0000E49C0000}"/>
    <cellStyle name="Output 2 2 4 3 3 2" xfId="15274" xr:uid="{00000000-0005-0000-0000-0000E59C0000}"/>
    <cellStyle name="Output 2 2 4 3 3 2 2" xfId="32967" xr:uid="{00000000-0005-0000-0000-0000E69C0000}"/>
    <cellStyle name="Output 2 2 4 3 3 2 3" xfId="32966" xr:uid="{00000000-0005-0000-0000-0000E79C0000}"/>
    <cellStyle name="Output 2 2 4 3 3 2 4" xfId="54779" xr:uid="{00000000-0005-0000-0000-0000E89C0000}"/>
    <cellStyle name="Output 2 2 4 3 3 3" xfId="32968" xr:uid="{00000000-0005-0000-0000-0000E99C0000}"/>
    <cellStyle name="Output 2 2 4 3 3 4" xfId="32965" xr:uid="{00000000-0005-0000-0000-0000EA9C0000}"/>
    <cellStyle name="Output 2 2 4 3 3 5" xfId="47811" xr:uid="{00000000-0005-0000-0000-0000EB9C0000}"/>
    <cellStyle name="Output 2 2 4 3 3 6" xfId="60375" xr:uid="{00000000-0005-0000-0000-0000EC9C0000}"/>
    <cellStyle name="Output 2 2 4 3 4" xfId="10919" xr:uid="{00000000-0005-0000-0000-0000ED9C0000}"/>
    <cellStyle name="Output 2 2 4 3 4 2" xfId="32970" xr:uid="{00000000-0005-0000-0000-0000EE9C0000}"/>
    <cellStyle name="Output 2 2 4 3 4 3" xfId="32969" xr:uid="{00000000-0005-0000-0000-0000EF9C0000}"/>
    <cellStyle name="Output 2 2 4 3 4 4" xfId="50424" xr:uid="{00000000-0005-0000-0000-0000F09C0000}"/>
    <cellStyle name="Output 2 2 4 3 5" xfId="32960" xr:uid="{00000000-0005-0000-0000-0000F19C0000}"/>
    <cellStyle name="Output 2 2 4 3 6" xfId="56020" xr:uid="{00000000-0005-0000-0000-0000F29C0000}"/>
    <cellStyle name="Output 2 2 4 4" xfId="4809" xr:uid="{00000000-0005-0000-0000-0000F39C0000}"/>
    <cellStyle name="Output 2 2 4 4 2" xfId="7425" xr:uid="{00000000-0005-0000-0000-0000F49C0000}"/>
    <cellStyle name="Output 2 2 4 4 2 2" xfId="14403" xr:uid="{00000000-0005-0000-0000-0000F59C0000}"/>
    <cellStyle name="Output 2 2 4 4 2 2 2" xfId="32974" xr:uid="{00000000-0005-0000-0000-0000F69C0000}"/>
    <cellStyle name="Output 2 2 4 4 2 2 3" xfId="32973" xr:uid="{00000000-0005-0000-0000-0000F79C0000}"/>
    <cellStyle name="Output 2 2 4 4 2 2 4" xfId="53908" xr:uid="{00000000-0005-0000-0000-0000F89C0000}"/>
    <cellStyle name="Output 2 2 4 4 2 3" xfId="32975" xr:uid="{00000000-0005-0000-0000-0000F99C0000}"/>
    <cellStyle name="Output 2 2 4 4 2 4" xfId="32972" xr:uid="{00000000-0005-0000-0000-0000FA9C0000}"/>
    <cellStyle name="Output 2 2 4 4 2 5" xfId="46940" xr:uid="{00000000-0005-0000-0000-0000FB9C0000}"/>
    <cellStyle name="Output 2 2 4 4 2 6" xfId="59504" xr:uid="{00000000-0005-0000-0000-0000FC9C0000}"/>
    <cellStyle name="Output 2 2 4 4 3" xfId="9176" xr:uid="{00000000-0005-0000-0000-0000FD9C0000}"/>
    <cellStyle name="Output 2 2 4 4 3 2" xfId="16145" xr:uid="{00000000-0005-0000-0000-0000FE9C0000}"/>
    <cellStyle name="Output 2 2 4 4 3 2 2" xfId="32978" xr:uid="{00000000-0005-0000-0000-0000FF9C0000}"/>
    <cellStyle name="Output 2 2 4 4 3 2 3" xfId="32977" xr:uid="{00000000-0005-0000-0000-0000009D0000}"/>
    <cellStyle name="Output 2 2 4 4 3 2 4" xfId="55650" xr:uid="{00000000-0005-0000-0000-0000019D0000}"/>
    <cellStyle name="Output 2 2 4 4 3 3" xfId="32979" xr:uid="{00000000-0005-0000-0000-0000029D0000}"/>
    <cellStyle name="Output 2 2 4 4 3 4" xfId="32976" xr:uid="{00000000-0005-0000-0000-0000039D0000}"/>
    <cellStyle name="Output 2 2 4 4 3 5" xfId="48682" xr:uid="{00000000-0005-0000-0000-0000049D0000}"/>
    <cellStyle name="Output 2 2 4 4 3 6" xfId="61246" xr:uid="{00000000-0005-0000-0000-0000059D0000}"/>
    <cellStyle name="Output 2 2 4 4 4" xfId="11790" xr:uid="{00000000-0005-0000-0000-0000069D0000}"/>
    <cellStyle name="Output 2 2 4 4 4 2" xfId="32981" xr:uid="{00000000-0005-0000-0000-0000079D0000}"/>
    <cellStyle name="Output 2 2 4 4 4 3" xfId="32980" xr:uid="{00000000-0005-0000-0000-0000089D0000}"/>
    <cellStyle name="Output 2 2 4 4 4 4" xfId="51295" xr:uid="{00000000-0005-0000-0000-0000099D0000}"/>
    <cellStyle name="Output 2 2 4 4 5" xfId="32982" xr:uid="{00000000-0005-0000-0000-00000A9D0000}"/>
    <cellStyle name="Output 2 2 4 4 6" xfId="32971" xr:uid="{00000000-0005-0000-0000-00000B9D0000}"/>
    <cellStyle name="Output 2 2 4 4 7" xfId="44327" xr:uid="{00000000-0005-0000-0000-00000C9D0000}"/>
    <cellStyle name="Output 2 2 4 4 8" xfId="56891" xr:uid="{00000000-0005-0000-0000-00000D9D0000}"/>
    <cellStyle name="Output 2 2 4 5" xfId="5682" xr:uid="{00000000-0005-0000-0000-00000E9D0000}"/>
    <cellStyle name="Output 2 2 4 5 2" xfId="12661" xr:uid="{00000000-0005-0000-0000-00000F9D0000}"/>
    <cellStyle name="Output 2 2 4 5 2 2" xfId="32985" xr:uid="{00000000-0005-0000-0000-0000109D0000}"/>
    <cellStyle name="Output 2 2 4 5 2 3" xfId="32984" xr:uid="{00000000-0005-0000-0000-0000119D0000}"/>
    <cellStyle name="Output 2 2 4 5 2 4" xfId="52166" xr:uid="{00000000-0005-0000-0000-0000129D0000}"/>
    <cellStyle name="Output 2 2 4 5 3" xfId="32986" xr:uid="{00000000-0005-0000-0000-0000139D0000}"/>
    <cellStyle name="Output 2 2 4 5 4" xfId="32983" xr:uid="{00000000-0005-0000-0000-0000149D0000}"/>
    <cellStyle name="Output 2 2 4 5 5" xfId="45198" xr:uid="{00000000-0005-0000-0000-0000159D0000}"/>
    <cellStyle name="Output 2 2 4 5 6" xfId="57762" xr:uid="{00000000-0005-0000-0000-0000169D0000}"/>
    <cellStyle name="Output 2 2 4 6" xfId="10047" xr:uid="{00000000-0005-0000-0000-0000179D0000}"/>
    <cellStyle name="Output 2 2 4 6 2" xfId="32988" xr:uid="{00000000-0005-0000-0000-0000189D0000}"/>
    <cellStyle name="Output 2 2 4 6 3" xfId="32987" xr:uid="{00000000-0005-0000-0000-0000199D0000}"/>
    <cellStyle name="Output 2 2 4 6 4" xfId="49553" xr:uid="{00000000-0005-0000-0000-00001A9D0000}"/>
    <cellStyle name="Output 2 2 4 7" xfId="32929" xr:uid="{00000000-0005-0000-0000-00001B9D0000}"/>
    <cellStyle name="Output 2 2 4 8" xfId="17328" xr:uid="{00000000-0005-0000-0000-00001C9D0000}"/>
    <cellStyle name="Output 2 2 5" xfId="2862" xr:uid="{00000000-0005-0000-0000-00001D9D0000}"/>
    <cellStyle name="Output 2 2 5 2" xfId="2863" xr:uid="{00000000-0005-0000-0000-00001E9D0000}"/>
    <cellStyle name="Output 2 2 5 2 2" xfId="3935" xr:uid="{00000000-0005-0000-0000-00001F9D0000}"/>
    <cellStyle name="Output 2 2 5 2 2 2" xfId="6557" xr:uid="{00000000-0005-0000-0000-0000209D0000}"/>
    <cellStyle name="Output 2 2 5 2 2 2 2" xfId="13535" xr:uid="{00000000-0005-0000-0000-0000219D0000}"/>
    <cellStyle name="Output 2 2 5 2 2 2 2 2" xfId="32994" xr:uid="{00000000-0005-0000-0000-0000229D0000}"/>
    <cellStyle name="Output 2 2 5 2 2 2 2 3" xfId="32993" xr:uid="{00000000-0005-0000-0000-0000239D0000}"/>
    <cellStyle name="Output 2 2 5 2 2 2 2 4" xfId="53040" xr:uid="{00000000-0005-0000-0000-0000249D0000}"/>
    <cellStyle name="Output 2 2 5 2 2 2 3" xfId="32995" xr:uid="{00000000-0005-0000-0000-0000259D0000}"/>
    <cellStyle name="Output 2 2 5 2 2 2 4" xfId="32992" xr:uid="{00000000-0005-0000-0000-0000269D0000}"/>
    <cellStyle name="Output 2 2 5 2 2 2 5" xfId="46072" xr:uid="{00000000-0005-0000-0000-0000279D0000}"/>
    <cellStyle name="Output 2 2 5 2 2 2 6" xfId="58636" xr:uid="{00000000-0005-0000-0000-0000289D0000}"/>
    <cellStyle name="Output 2 2 5 2 2 3" xfId="8302" xr:uid="{00000000-0005-0000-0000-0000299D0000}"/>
    <cellStyle name="Output 2 2 5 2 2 3 2" xfId="15277" xr:uid="{00000000-0005-0000-0000-00002A9D0000}"/>
    <cellStyle name="Output 2 2 5 2 2 3 2 2" xfId="32998" xr:uid="{00000000-0005-0000-0000-00002B9D0000}"/>
    <cellStyle name="Output 2 2 5 2 2 3 2 3" xfId="32997" xr:uid="{00000000-0005-0000-0000-00002C9D0000}"/>
    <cellStyle name="Output 2 2 5 2 2 3 2 4" xfId="54782" xr:uid="{00000000-0005-0000-0000-00002D9D0000}"/>
    <cellStyle name="Output 2 2 5 2 2 3 3" xfId="32999" xr:uid="{00000000-0005-0000-0000-00002E9D0000}"/>
    <cellStyle name="Output 2 2 5 2 2 3 4" xfId="32996" xr:uid="{00000000-0005-0000-0000-00002F9D0000}"/>
    <cellStyle name="Output 2 2 5 2 2 3 5" xfId="47814" xr:uid="{00000000-0005-0000-0000-0000309D0000}"/>
    <cellStyle name="Output 2 2 5 2 2 3 6" xfId="60378" xr:uid="{00000000-0005-0000-0000-0000319D0000}"/>
    <cellStyle name="Output 2 2 5 2 2 4" xfId="10922" xr:uid="{00000000-0005-0000-0000-0000329D0000}"/>
    <cellStyle name="Output 2 2 5 2 2 4 2" xfId="33001" xr:uid="{00000000-0005-0000-0000-0000339D0000}"/>
    <cellStyle name="Output 2 2 5 2 2 4 3" xfId="33000" xr:uid="{00000000-0005-0000-0000-0000349D0000}"/>
    <cellStyle name="Output 2 2 5 2 2 4 4" xfId="50427" xr:uid="{00000000-0005-0000-0000-0000359D0000}"/>
    <cellStyle name="Output 2 2 5 2 2 5" xfId="32991" xr:uid="{00000000-0005-0000-0000-0000369D0000}"/>
    <cellStyle name="Output 2 2 5 2 2 6" xfId="56023" xr:uid="{00000000-0005-0000-0000-0000379D0000}"/>
    <cellStyle name="Output 2 2 5 2 3" xfId="4812" xr:uid="{00000000-0005-0000-0000-0000389D0000}"/>
    <cellStyle name="Output 2 2 5 2 3 2" xfId="7428" xr:uid="{00000000-0005-0000-0000-0000399D0000}"/>
    <cellStyle name="Output 2 2 5 2 3 2 2" xfId="14406" xr:uid="{00000000-0005-0000-0000-00003A9D0000}"/>
    <cellStyle name="Output 2 2 5 2 3 2 2 2" xfId="33005" xr:uid="{00000000-0005-0000-0000-00003B9D0000}"/>
    <cellStyle name="Output 2 2 5 2 3 2 2 3" xfId="33004" xr:uid="{00000000-0005-0000-0000-00003C9D0000}"/>
    <cellStyle name="Output 2 2 5 2 3 2 2 4" xfId="53911" xr:uid="{00000000-0005-0000-0000-00003D9D0000}"/>
    <cellStyle name="Output 2 2 5 2 3 2 3" xfId="33006" xr:uid="{00000000-0005-0000-0000-00003E9D0000}"/>
    <cellStyle name="Output 2 2 5 2 3 2 4" xfId="33003" xr:uid="{00000000-0005-0000-0000-00003F9D0000}"/>
    <cellStyle name="Output 2 2 5 2 3 2 5" xfId="46943" xr:uid="{00000000-0005-0000-0000-0000409D0000}"/>
    <cellStyle name="Output 2 2 5 2 3 2 6" xfId="59507" xr:uid="{00000000-0005-0000-0000-0000419D0000}"/>
    <cellStyle name="Output 2 2 5 2 3 3" xfId="9179" xr:uid="{00000000-0005-0000-0000-0000429D0000}"/>
    <cellStyle name="Output 2 2 5 2 3 3 2" xfId="16148" xr:uid="{00000000-0005-0000-0000-0000439D0000}"/>
    <cellStyle name="Output 2 2 5 2 3 3 2 2" xfId="33009" xr:uid="{00000000-0005-0000-0000-0000449D0000}"/>
    <cellStyle name="Output 2 2 5 2 3 3 2 3" xfId="33008" xr:uid="{00000000-0005-0000-0000-0000459D0000}"/>
    <cellStyle name="Output 2 2 5 2 3 3 2 4" xfId="55653" xr:uid="{00000000-0005-0000-0000-0000469D0000}"/>
    <cellStyle name="Output 2 2 5 2 3 3 3" xfId="33010" xr:uid="{00000000-0005-0000-0000-0000479D0000}"/>
    <cellStyle name="Output 2 2 5 2 3 3 4" xfId="33007" xr:uid="{00000000-0005-0000-0000-0000489D0000}"/>
    <cellStyle name="Output 2 2 5 2 3 3 5" xfId="48685" xr:uid="{00000000-0005-0000-0000-0000499D0000}"/>
    <cellStyle name="Output 2 2 5 2 3 3 6" xfId="61249" xr:uid="{00000000-0005-0000-0000-00004A9D0000}"/>
    <cellStyle name="Output 2 2 5 2 3 4" xfId="11793" xr:uid="{00000000-0005-0000-0000-00004B9D0000}"/>
    <cellStyle name="Output 2 2 5 2 3 4 2" xfId="33012" xr:uid="{00000000-0005-0000-0000-00004C9D0000}"/>
    <cellStyle name="Output 2 2 5 2 3 4 3" xfId="33011" xr:uid="{00000000-0005-0000-0000-00004D9D0000}"/>
    <cellStyle name="Output 2 2 5 2 3 4 4" xfId="51298" xr:uid="{00000000-0005-0000-0000-00004E9D0000}"/>
    <cellStyle name="Output 2 2 5 2 3 5" xfId="33013" xr:uid="{00000000-0005-0000-0000-00004F9D0000}"/>
    <cellStyle name="Output 2 2 5 2 3 6" xfId="33002" xr:uid="{00000000-0005-0000-0000-0000509D0000}"/>
    <cellStyle name="Output 2 2 5 2 3 7" xfId="44330" xr:uid="{00000000-0005-0000-0000-0000519D0000}"/>
    <cellStyle name="Output 2 2 5 2 3 8" xfId="56894" xr:uid="{00000000-0005-0000-0000-0000529D0000}"/>
    <cellStyle name="Output 2 2 5 2 4" xfId="5685" xr:uid="{00000000-0005-0000-0000-0000539D0000}"/>
    <cellStyle name="Output 2 2 5 2 4 2" xfId="12664" xr:uid="{00000000-0005-0000-0000-0000549D0000}"/>
    <cellStyle name="Output 2 2 5 2 4 2 2" xfId="33016" xr:uid="{00000000-0005-0000-0000-0000559D0000}"/>
    <cellStyle name="Output 2 2 5 2 4 2 3" xfId="33015" xr:uid="{00000000-0005-0000-0000-0000569D0000}"/>
    <cellStyle name="Output 2 2 5 2 4 2 4" xfId="52169" xr:uid="{00000000-0005-0000-0000-0000579D0000}"/>
    <cellStyle name="Output 2 2 5 2 4 3" xfId="33017" xr:uid="{00000000-0005-0000-0000-0000589D0000}"/>
    <cellStyle name="Output 2 2 5 2 4 4" xfId="33014" xr:uid="{00000000-0005-0000-0000-0000599D0000}"/>
    <cellStyle name="Output 2 2 5 2 4 5" xfId="45201" xr:uid="{00000000-0005-0000-0000-00005A9D0000}"/>
    <cellStyle name="Output 2 2 5 2 4 6" xfId="57765" xr:uid="{00000000-0005-0000-0000-00005B9D0000}"/>
    <cellStyle name="Output 2 2 5 2 5" xfId="10050" xr:uid="{00000000-0005-0000-0000-00005C9D0000}"/>
    <cellStyle name="Output 2 2 5 2 5 2" xfId="33019" xr:uid="{00000000-0005-0000-0000-00005D9D0000}"/>
    <cellStyle name="Output 2 2 5 2 5 3" xfId="33018" xr:uid="{00000000-0005-0000-0000-00005E9D0000}"/>
    <cellStyle name="Output 2 2 5 2 5 4" xfId="49556" xr:uid="{00000000-0005-0000-0000-00005F9D0000}"/>
    <cellStyle name="Output 2 2 5 2 6" xfId="32990" xr:uid="{00000000-0005-0000-0000-0000609D0000}"/>
    <cellStyle name="Output 2 2 5 2 7" xfId="17335" xr:uid="{00000000-0005-0000-0000-0000619D0000}"/>
    <cellStyle name="Output 2 2 5 3" xfId="3934" xr:uid="{00000000-0005-0000-0000-0000629D0000}"/>
    <cellStyle name="Output 2 2 5 3 2" xfId="6556" xr:uid="{00000000-0005-0000-0000-0000639D0000}"/>
    <cellStyle name="Output 2 2 5 3 2 2" xfId="13534" xr:uid="{00000000-0005-0000-0000-0000649D0000}"/>
    <cellStyle name="Output 2 2 5 3 2 2 2" xfId="33023" xr:uid="{00000000-0005-0000-0000-0000659D0000}"/>
    <cellStyle name="Output 2 2 5 3 2 2 3" xfId="33022" xr:uid="{00000000-0005-0000-0000-0000669D0000}"/>
    <cellStyle name="Output 2 2 5 3 2 2 4" xfId="53039" xr:uid="{00000000-0005-0000-0000-0000679D0000}"/>
    <cellStyle name="Output 2 2 5 3 2 3" xfId="33024" xr:uid="{00000000-0005-0000-0000-0000689D0000}"/>
    <cellStyle name="Output 2 2 5 3 2 4" xfId="33021" xr:uid="{00000000-0005-0000-0000-0000699D0000}"/>
    <cellStyle name="Output 2 2 5 3 2 5" xfId="46071" xr:uid="{00000000-0005-0000-0000-00006A9D0000}"/>
    <cellStyle name="Output 2 2 5 3 2 6" xfId="58635" xr:uid="{00000000-0005-0000-0000-00006B9D0000}"/>
    <cellStyle name="Output 2 2 5 3 3" xfId="8301" xr:uid="{00000000-0005-0000-0000-00006C9D0000}"/>
    <cellStyle name="Output 2 2 5 3 3 2" xfId="15276" xr:uid="{00000000-0005-0000-0000-00006D9D0000}"/>
    <cellStyle name="Output 2 2 5 3 3 2 2" xfId="33027" xr:uid="{00000000-0005-0000-0000-00006E9D0000}"/>
    <cellStyle name="Output 2 2 5 3 3 2 3" xfId="33026" xr:uid="{00000000-0005-0000-0000-00006F9D0000}"/>
    <cellStyle name="Output 2 2 5 3 3 2 4" xfId="54781" xr:uid="{00000000-0005-0000-0000-0000709D0000}"/>
    <cellStyle name="Output 2 2 5 3 3 3" xfId="33028" xr:uid="{00000000-0005-0000-0000-0000719D0000}"/>
    <cellStyle name="Output 2 2 5 3 3 4" xfId="33025" xr:uid="{00000000-0005-0000-0000-0000729D0000}"/>
    <cellStyle name="Output 2 2 5 3 3 5" xfId="47813" xr:uid="{00000000-0005-0000-0000-0000739D0000}"/>
    <cellStyle name="Output 2 2 5 3 3 6" xfId="60377" xr:uid="{00000000-0005-0000-0000-0000749D0000}"/>
    <cellStyle name="Output 2 2 5 3 4" xfId="10921" xr:uid="{00000000-0005-0000-0000-0000759D0000}"/>
    <cellStyle name="Output 2 2 5 3 4 2" xfId="33030" xr:uid="{00000000-0005-0000-0000-0000769D0000}"/>
    <cellStyle name="Output 2 2 5 3 4 3" xfId="33029" xr:uid="{00000000-0005-0000-0000-0000779D0000}"/>
    <cellStyle name="Output 2 2 5 3 4 4" xfId="50426" xr:uid="{00000000-0005-0000-0000-0000789D0000}"/>
    <cellStyle name="Output 2 2 5 3 5" xfId="33020" xr:uid="{00000000-0005-0000-0000-0000799D0000}"/>
    <cellStyle name="Output 2 2 5 3 6" xfId="56022" xr:uid="{00000000-0005-0000-0000-00007A9D0000}"/>
    <cellStyle name="Output 2 2 5 4" xfId="4811" xr:uid="{00000000-0005-0000-0000-00007B9D0000}"/>
    <cellStyle name="Output 2 2 5 4 2" xfId="7427" xr:uid="{00000000-0005-0000-0000-00007C9D0000}"/>
    <cellStyle name="Output 2 2 5 4 2 2" xfId="14405" xr:uid="{00000000-0005-0000-0000-00007D9D0000}"/>
    <cellStyle name="Output 2 2 5 4 2 2 2" xfId="33034" xr:uid="{00000000-0005-0000-0000-00007E9D0000}"/>
    <cellStyle name="Output 2 2 5 4 2 2 3" xfId="33033" xr:uid="{00000000-0005-0000-0000-00007F9D0000}"/>
    <cellStyle name="Output 2 2 5 4 2 2 4" xfId="53910" xr:uid="{00000000-0005-0000-0000-0000809D0000}"/>
    <cellStyle name="Output 2 2 5 4 2 3" xfId="33035" xr:uid="{00000000-0005-0000-0000-0000819D0000}"/>
    <cellStyle name="Output 2 2 5 4 2 4" xfId="33032" xr:uid="{00000000-0005-0000-0000-0000829D0000}"/>
    <cellStyle name="Output 2 2 5 4 2 5" xfId="46942" xr:uid="{00000000-0005-0000-0000-0000839D0000}"/>
    <cellStyle name="Output 2 2 5 4 2 6" xfId="59506" xr:uid="{00000000-0005-0000-0000-0000849D0000}"/>
    <cellStyle name="Output 2 2 5 4 3" xfId="9178" xr:uid="{00000000-0005-0000-0000-0000859D0000}"/>
    <cellStyle name="Output 2 2 5 4 3 2" xfId="16147" xr:uid="{00000000-0005-0000-0000-0000869D0000}"/>
    <cellStyle name="Output 2 2 5 4 3 2 2" xfId="33038" xr:uid="{00000000-0005-0000-0000-0000879D0000}"/>
    <cellStyle name="Output 2 2 5 4 3 2 3" xfId="33037" xr:uid="{00000000-0005-0000-0000-0000889D0000}"/>
    <cellStyle name="Output 2 2 5 4 3 2 4" xfId="55652" xr:uid="{00000000-0005-0000-0000-0000899D0000}"/>
    <cellStyle name="Output 2 2 5 4 3 3" xfId="33039" xr:uid="{00000000-0005-0000-0000-00008A9D0000}"/>
    <cellStyle name="Output 2 2 5 4 3 4" xfId="33036" xr:uid="{00000000-0005-0000-0000-00008B9D0000}"/>
    <cellStyle name="Output 2 2 5 4 3 5" xfId="48684" xr:uid="{00000000-0005-0000-0000-00008C9D0000}"/>
    <cellStyle name="Output 2 2 5 4 3 6" xfId="61248" xr:uid="{00000000-0005-0000-0000-00008D9D0000}"/>
    <cellStyle name="Output 2 2 5 4 4" xfId="11792" xr:uid="{00000000-0005-0000-0000-00008E9D0000}"/>
    <cellStyle name="Output 2 2 5 4 4 2" xfId="33041" xr:uid="{00000000-0005-0000-0000-00008F9D0000}"/>
    <cellStyle name="Output 2 2 5 4 4 3" xfId="33040" xr:uid="{00000000-0005-0000-0000-0000909D0000}"/>
    <cellStyle name="Output 2 2 5 4 4 4" xfId="51297" xr:uid="{00000000-0005-0000-0000-0000919D0000}"/>
    <cellStyle name="Output 2 2 5 4 5" xfId="33042" xr:uid="{00000000-0005-0000-0000-0000929D0000}"/>
    <cellStyle name="Output 2 2 5 4 6" xfId="33031" xr:uid="{00000000-0005-0000-0000-0000939D0000}"/>
    <cellStyle name="Output 2 2 5 4 7" xfId="44329" xr:uid="{00000000-0005-0000-0000-0000949D0000}"/>
    <cellStyle name="Output 2 2 5 4 8" xfId="56893" xr:uid="{00000000-0005-0000-0000-0000959D0000}"/>
    <cellStyle name="Output 2 2 5 5" xfId="5684" xr:uid="{00000000-0005-0000-0000-0000969D0000}"/>
    <cellStyle name="Output 2 2 5 5 2" xfId="12663" xr:uid="{00000000-0005-0000-0000-0000979D0000}"/>
    <cellStyle name="Output 2 2 5 5 2 2" xfId="33045" xr:uid="{00000000-0005-0000-0000-0000989D0000}"/>
    <cellStyle name="Output 2 2 5 5 2 3" xfId="33044" xr:uid="{00000000-0005-0000-0000-0000999D0000}"/>
    <cellStyle name="Output 2 2 5 5 2 4" xfId="52168" xr:uid="{00000000-0005-0000-0000-00009A9D0000}"/>
    <cellStyle name="Output 2 2 5 5 3" xfId="33046" xr:uid="{00000000-0005-0000-0000-00009B9D0000}"/>
    <cellStyle name="Output 2 2 5 5 4" xfId="33043" xr:uid="{00000000-0005-0000-0000-00009C9D0000}"/>
    <cellStyle name="Output 2 2 5 5 5" xfId="45200" xr:uid="{00000000-0005-0000-0000-00009D9D0000}"/>
    <cellStyle name="Output 2 2 5 5 6" xfId="57764" xr:uid="{00000000-0005-0000-0000-00009E9D0000}"/>
    <cellStyle name="Output 2 2 5 6" xfId="10049" xr:uid="{00000000-0005-0000-0000-00009F9D0000}"/>
    <cellStyle name="Output 2 2 5 6 2" xfId="33048" xr:uid="{00000000-0005-0000-0000-0000A09D0000}"/>
    <cellStyle name="Output 2 2 5 6 3" xfId="33047" xr:uid="{00000000-0005-0000-0000-0000A19D0000}"/>
    <cellStyle name="Output 2 2 5 6 4" xfId="49555" xr:uid="{00000000-0005-0000-0000-0000A29D0000}"/>
    <cellStyle name="Output 2 2 5 7" xfId="32989" xr:uid="{00000000-0005-0000-0000-0000A39D0000}"/>
    <cellStyle name="Output 2 2 5 8" xfId="17334" xr:uid="{00000000-0005-0000-0000-0000A49D0000}"/>
    <cellStyle name="Output 2 2 6" xfId="2864" xr:uid="{00000000-0005-0000-0000-0000A59D0000}"/>
    <cellStyle name="Output 2 2 6 2" xfId="2865" xr:uid="{00000000-0005-0000-0000-0000A69D0000}"/>
    <cellStyle name="Output 2 2 6 2 2" xfId="3937" xr:uid="{00000000-0005-0000-0000-0000A79D0000}"/>
    <cellStyle name="Output 2 2 6 2 2 2" xfId="6559" xr:uid="{00000000-0005-0000-0000-0000A89D0000}"/>
    <cellStyle name="Output 2 2 6 2 2 2 2" xfId="13537" xr:uid="{00000000-0005-0000-0000-0000A99D0000}"/>
    <cellStyle name="Output 2 2 6 2 2 2 2 2" xfId="33054" xr:uid="{00000000-0005-0000-0000-0000AA9D0000}"/>
    <cellStyle name="Output 2 2 6 2 2 2 2 3" xfId="33053" xr:uid="{00000000-0005-0000-0000-0000AB9D0000}"/>
    <cellStyle name="Output 2 2 6 2 2 2 2 4" xfId="53042" xr:uid="{00000000-0005-0000-0000-0000AC9D0000}"/>
    <cellStyle name="Output 2 2 6 2 2 2 3" xfId="33055" xr:uid="{00000000-0005-0000-0000-0000AD9D0000}"/>
    <cellStyle name="Output 2 2 6 2 2 2 4" xfId="33052" xr:uid="{00000000-0005-0000-0000-0000AE9D0000}"/>
    <cellStyle name="Output 2 2 6 2 2 2 5" xfId="46074" xr:uid="{00000000-0005-0000-0000-0000AF9D0000}"/>
    <cellStyle name="Output 2 2 6 2 2 2 6" xfId="58638" xr:uid="{00000000-0005-0000-0000-0000B09D0000}"/>
    <cellStyle name="Output 2 2 6 2 2 3" xfId="8304" xr:uid="{00000000-0005-0000-0000-0000B19D0000}"/>
    <cellStyle name="Output 2 2 6 2 2 3 2" xfId="15279" xr:uid="{00000000-0005-0000-0000-0000B29D0000}"/>
    <cellStyle name="Output 2 2 6 2 2 3 2 2" xfId="33058" xr:uid="{00000000-0005-0000-0000-0000B39D0000}"/>
    <cellStyle name="Output 2 2 6 2 2 3 2 3" xfId="33057" xr:uid="{00000000-0005-0000-0000-0000B49D0000}"/>
    <cellStyle name="Output 2 2 6 2 2 3 2 4" xfId="54784" xr:uid="{00000000-0005-0000-0000-0000B59D0000}"/>
    <cellStyle name="Output 2 2 6 2 2 3 3" xfId="33059" xr:uid="{00000000-0005-0000-0000-0000B69D0000}"/>
    <cellStyle name="Output 2 2 6 2 2 3 4" xfId="33056" xr:uid="{00000000-0005-0000-0000-0000B79D0000}"/>
    <cellStyle name="Output 2 2 6 2 2 3 5" xfId="47816" xr:uid="{00000000-0005-0000-0000-0000B89D0000}"/>
    <cellStyle name="Output 2 2 6 2 2 3 6" xfId="60380" xr:uid="{00000000-0005-0000-0000-0000B99D0000}"/>
    <cellStyle name="Output 2 2 6 2 2 4" xfId="10924" xr:uid="{00000000-0005-0000-0000-0000BA9D0000}"/>
    <cellStyle name="Output 2 2 6 2 2 4 2" xfId="33061" xr:uid="{00000000-0005-0000-0000-0000BB9D0000}"/>
    <cellStyle name="Output 2 2 6 2 2 4 3" xfId="33060" xr:uid="{00000000-0005-0000-0000-0000BC9D0000}"/>
    <cellStyle name="Output 2 2 6 2 2 4 4" xfId="50429" xr:uid="{00000000-0005-0000-0000-0000BD9D0000}"/>
    <cellStyle name="Output 2 2 6 2 2 5" xfId="33051" xr:uid="{00000000-0005-0000-0000-0000BE9D0000}"/>
    <cellStyle name="Output 2 2 6 2 2 6" xfId="56025" xr:uid="{00000000-0005-0000-0000-0000BF9D0000}"/>
    <cellStyle name="Output 2 2 6 2 3" xfId="4814" xr:uid="{00000000-0005-0000-0000-0000C09D0000}"/>
    <cellStyle name="Output 2 2 6 2 3 2" xfId="7430" xr:uid="{00000000-0005-0000-0000-0000C19D0000}"/>
    <cellStyle name="Output 2 2 6 2 3 2 2" xfId="14408" xr:uid="{00000000-0005-0000-0000-0000C29D0000}"/>
    <cellStyle name="Output 2 2 6 2 3 2 2 2" xfId="33065" xr:uid="{00000000-0005-0000-0000-0000C39D0000}"/>
    <cellStyle name="Output 2 2 6 2 3 2 2 3" xfId="33064" xr:uid="{00000000-0005-0000-0000-0000C49D0000}"/>
    <cellStyle name="Output 2 2 6 2 3 2 2 4" xfId="53913" xr:uid="{00000000-0005-0000-0000-0000C59D0000}"/>
    <cellStyle name="Output 2 2 6 2 3 2 3" xfId="33066" xr:uid="{00000000-0005-0000-0000-0000C69D0000}"/>
    <cellStyle name="Output 2 2 6 2 3 2 4" xfId="33063" xr:uid="{00000000-0005-0000-0000-0000C79D0000}"/>
    <cellStyle name="Output 2 2 6 2 3 2 5" xfId="46945" xr:uid="{00000000-0005-0000-0000-0000C89D0000}"/>
    <cellStyle name="Output 2 2 6 2 3 2 6" xfId="59509" xr:uid="{00000000-0005-0000-0000-0000C99D0000}"/>
    <cellStyle name="Output 2 2 6 2 3 3" xfId="9181" xr:uid="{00000000-0005-0000-0000-0000CA9D0000}"/>
    <cellStyle name="Output 2 2 6 2 3 3 2" xfId="16150" xr:uid="{00000000-0005-0000-0000-0000CB9D0000}"/>
    <cellStyle name="Output 2 2 6 2 3 3 2 2" xfId="33069" xr:uid="{00000000-0005-0000-0000-0000CC9D0000}"/>
    <cellStyle name="Output 2 2 6 2 3 3 2 3" xfId="33068" xr:uid="{00000000-0005-0000-0000-0000CD9D0000}"/>
    <cellStyle name="Output 2 2 6 2 3 3 2 4" xfId="55655" xr:uid="{00000000-0005-0000-0000-0000CE9D0000}"/>
    <cellStyle name="Output 2 2 6 2 3 3 3" xfId="33070" xr:uid="{00000000-0005-0000-0000-0000CF9D0000}"/>
    <cellStyle name="Output 2 2 6 2 3 3 4" xfId="33067" xr:uid="{00000000-0005-0000-0000-0000D09D0000}"/>
    <cellStyle name="Output 2 2 6 2 3 3 5" xfId="48687" xr:uid="{00000000-0005-0000-0000-0000D19D0000}"/>
    <cellStyle name="Output 2 2 6 2 3 3 6" xfId="61251" xr:uid="{00000000-0005-0000-0000-0000D29D0000}"/>
    <cellStyle name="Output 2 2 6 2 3 4" xfId="11795" xr:uid="{00000000-0005-0000-0000-0000D39D0000}"/>
    <cellStyle name="Output 2 2 6 2 3 4 2" xfId="33072" xr:uid="{00000000-0005-0000-0000-0000D49D0000}"/>
    <cellStyle name="Output 2 2 6 2 3 4 3" xfId="33071" xr:uid="{00000000-0005-0000-0000-0000D59D0000}"/>
    <cellStyle name="Output 2 2 6 2 3 4 4" xfId="51300" xr:uid="{00000000-0005-0000-0000-0000D69D0000}"/>
    <cellStyle name="Output 2 2 6 2 3 5" xfId="33073" xr:uid="{00000000-0005-0000-0000-0000D79D0000}"/>
    <cellStyle name="Output 2 2 6 2 3 6" xfId="33062" xr:uid="{00000000-0005-0000-0000-0000D89D0000}"/>
    <cellStyle name="Output 2 2 6 2 3 7" xfId="44332" xr:uid="{00000000-0005-0000-0000-0000D99D0000}"/>
    <cellStyle name="Output 2 2 6 2 3 8" xfId="56896" xr:uid="{00000000-0005-0000-0000-0000DA9D0000}"/>
    <cellStyle name="Output 2 2 6 2 4" xfId="5687" xr:uid="{00000000-0005-0000-0000-0000DB9D0000}"/>
    <cellStyle name="Output 2 2 6 2 4 2" xfId="12666" xr:uid="{00000000-0005-0000-0000-0000DC9D0000}"/>
    <cellStyle name="Output 2 2 6 2 4 2 2" xfId="33076" xr:uid="{00000000-0005-0000-0000-0000DD9D0000}"/>
    <cellStyle name="Output 2 2 6 2 4 2 3" xfId="33075" xr:uid="{00000000-0005-0000-0000-0000DE9D0000}"/>
    <cellStyle name="Output 2 2 6 2 4 2 4" xfId="52171" xr:uid="{00000000-0005-0000-0000-0000DF9D0000}"/>
    <cellStyle name="Output 2 2 6 2 4 3" xfId="33077" xr:uid="{00000000-0005-0000-0000-0000E09D0000}"/>
    <cellStyle name="Output 2 2 6 2 4 4" xfId="33074" xr:uid="{00000000-0005-0000-0000-0000E19D0000}"/>
    <cellStyle name="Output 2 2 6 2 4 5" xfId="45203" xr:uid="{00000000-0005-0000-0000-0000E29D0000}"/>
    <cellStyle name="Output 2 2 6 2 4 6" xfId="57767" xr:uid="{00000000-0005-0000-0000-0000E39D0000}"/>
    <cellStyle name="Output 2 2 6 2 5" xfId="10052" xr:uid="{00000000-0005-0000-0000-0000E49D0000}"/>
    <cellStyle name="Output 2 2 6 2 5 2" xfId="33079" xr:uid="{00000000-0005-0000-0000-0000E59D0000}"/>
    <cellStyle name="Output 2 2 6 2 5 3" xfId="33078" xr:uid="{00000000-0005-0000-0000-0000E69D0000}"/>
    <cellStyle name="Output 2 2 6 2 5 4" xfId="49558" xr:uid="{00000000-0005-0000-0000-0000E79D0000}"/>
    <cellStyle name="Output 2 2 6 2 6" xfId="33050" xr:uid="{00000000-0005-0000-0000-0000E89D0000}"/>
    <cellStyle name="Output 2 2 6 2 7" xfId="17340" xr:uid="{00000000-0005-0000-0000-0000E99D0000}"/>
    <cellStyle name="Output 2 2 6 3" xfId="3936" xr:uid="{00000000-0005-0000-0000-0000EA9D0000}"/>
    <cellStyle name="Output 2 2 6 3 2" xfId="6558" xr:uid="{00000000-0005-0000-0000-0000EB9D0000}"/>
    <cellStyle name="Output 2 2 6 3 2 2" xfId="13536" xr:uid="{00000000-0005-0000-0000-0000EC9D0000}"/>
    <cellStyle name="Output 2 2 6 3 2 2 2" xfId="33083" xr:uid="{00000000-0005-0000-0000-0000ED9D0000}"/>
    <cellStyle name="Output 2 2 6 3 2 2 3" xfId="33082" xr:uid="{00000000-0005-0000-0000-0000EE9D0000}"/>
    <cellStyle name="Output 2 2 6 3 2 2 4" xfId="53041" xr:uid="{00000000-0005-0000-0000-0000EF9D0000}"/>
    <cellStyle name="Output 2 2 6 3 2 3" xfId="33084" xr:uid="{00000000-0005-0000-0000-0000F09D0000}"/>
    <cellStyle name="Output 2 2 6 3 2 4" xfId="33081" xr:uid="{00000000-0005-0000-0000-0000F19D0000}"/>
    <cellStyle name="Output 2 2 6 3 2 5" xfId="46073" xr:uid="{00000000-0005-0000-0000-0000F29D0000}"/>
    <cellStyle name="Output 2 2 6 3 2 6" xfId="58637" xr:uid="{00000000-0005-0000-0000-0000F39D0000}"/>
    <cellStyle name="Output 2 2 6 3 3" xfId="8303" xr:uid="{00000000-0005-0000-0000-0000F49D0000}"/>
    <cellStyle name="Output 2 2 6 3 3 2" xfId="15278" xr:uid="{00000000-0005-0000-0000-0000F59D0000}"/>
    <cellStyle name="Output 2 2 6 3 3 2 2" xfId="33087" xr:uid="{00000000-0005-0000-0000-0000F69D0000}"/>
    <cellStyle name="Output 2 2 6 3 3 2 3" xfId="33086" xr:uid="{00000000-0005-0000-0000-0000F79D0000}"/>
    <cellStyle name="Output 2 2 6 3 3 2 4" xfId="54783" xr:uid="{00000000-0005-0000-0000-0000F89D0000}"/>
    <cellStyle name="Output 2 2 6 3 3 3" xfId="33088" xr:uid="{00000000-0005-0000-0000-0000F99D0000}"/>
    <cellStyle name="Output 2 2 6 3 3 4" xfId="33085" xr:uid="{00000000-0005-0000-0000-0000FA9D0000}"/>
    <cellStyle name="Output 2 2 6 3 3 5" xfId="47815" xr:uid="{00000000-0005-0000-0000-0000FB9D0000}"/>
    <cellStyle name="Output 2 2 6 3 3 6" xfId="60379" xr:uid="{00000000-0005-0000-0000-0000FC9D0000}"/>
    <cellStyle name="Output 2 2 6 3 4" xfId="10923" xr:uid="{00000000-0005-0000-0000-0000FD9D0000}"/>
    <cellStyle name="Output 2 2 6 3 4 2" xfId="33090" xr:uid="{00000000-0005-0000-0000-0000FE9D0000}"/>
    <cellStyle name="Output 2 2 6 3 4 3" xfId="33089" xr:uid="{00000000-0005-0000-0000-0000FF9D0000}"/>
    <cellStyle name="Output 2 2 6 3 4 4" xfId="50428" xr:uid="{00000000-0005-0000-0000-0000009E0000}"/>
    <cellStyle name="Output 2 2 6 3 5" xfId="33080" xr:uid="{00000000-0005-0000-0000-0000019E0000}"/>
    <cellStyle name="Output 2 2 6 3 6" xfId="56024" xr:uid="{00000000-0005-0000-0000-0000029E0000}"/>
    <cellStyle name="Output 2 2 6 4" xfId="4813" xr:uid="{00000000-0005-0000-0000-0000039E0000}"/>
    <cellStyle name="Output 2 2 6 4 2" xfId="7429" xr:uid="{00000000-0005-0000-0000-0000049E0000}"/>
    <cellStyle name="Output 2 2 6 4 2 2" xfId="14407" xr:uid="{00000000-0005-0000-0000-0000059E0000}"/>
    <cellStyle name="Output 2 2 6 4 2 2 2" xfId="33094" xr:uid="{00000000-0005-0000-0000-0000069E0000}"/>
    <cellStyle name="Output 2 2 6 4 2 2 3" xfId="33093" xr:uid="{00000000-0005-0000-0000-0000079E0000}"/>
    <cellStyle name="Output 2 2 6 4 2 2 4" xfId="53912" xr:uid="{00000000-0005-0000-0000-0000089E0000}"/>
    <cellStyle name="Output 2 2 6 4 2 3" xfId="33095" xr:uid="{00000000-0005-0000-0000-0000099E0000}"/>
    <cellStyle name="Output 2 2 6 4 2 4" xfId="33092" xr:uid="{00000000-0005-0000-0000-00000A9E0000}"/>
    <cellStyle name="Output 2 2 6 4 2 5" xfId="46944" xr:uid="{00000000-0005-0000-0000-00000B9E0000}"/>
    <cellStyle name="Output 2 2 6 4 2 6" xfId="59508" xr:uid="{00000000-0005-0000-0000-00000C9E0000}"/>
    <cellStyle name="Output 2 2 6 4 3" xfId="9180" xr:uid="{00000000-0005-0000-0000-00000D9E0000}"/>
    <cellStyle name="Output 2 2 6 4 3 2" xfId="16149" xr:uid="{00000000-0005-0000-0000-00000E9E0000}"/>
    <cellStyle name="Output 2 2 6 4 3 2 2" xfId="33098" xr:uid="{00000000-0005-0000-0000-00000F9E0000}"/>
    <cellStyle name="Output 2 2 6 4 3 2 3" xfId="33097" xr:uid="{00000000-0005-0000-0000-0000109E0000}"/>
    <cellStyle name="Output 2 2 6 4 3 2 4" xfId="55654" xr:uid="{00000000-0005-0000-0000-0000119E0000}"/>
    <cellStyle name="Output 2 2 6 4 3 3" xfId="33099" xr:uid="{00000000-0005-0000-0000-0000129E0000}"/>
    <cellStyle name="Output 2 2 6 4 3 4" xfId="33096" xr:uid="{00000000-0005-0000-0000-0000139E0000}"/>
    <cellStyle name="Output 2 2 6 4 3 5" xfId="48686" xr:uid="{00000000-0005-0000-0000-0000149E0000}"/>
    <cellStyle name="Output 2 2 6 4 3 6" xfId="61250" xr:uid="{00000000-0005-0000-0000-0000159E0000}"/>
    <cellStyle name="Output 2 2 6 4 4" xfId="11794" xr:uid="{00000000-0005-0000-0000-0000169E0000}"/>
    <cellStyle name="Output 2 2 6 4 4 2" xfId="33101" xr:uid="{00000000-0005-0000-0000-0000179E0000}"/>
    <cellStyle name="Output 2 2 6 4 4 3" xfId="33100" xr:uid="{00000000-0005-0000-0000-0000189E0000}"/>
    <cellStyle name="Output 2 2 6 4 4 4" xfId="51299" xr:uid="{00000000-0005-0000-0000-0000199E0000}"/>
    <cellStyle name="Output 2 2 6 4 5" xfId="33102" xr:uid="{00000000-0005-0000-0000-00001A9E0000}"/>
    <cellStyle name="Output 2 2 6 4 6" xfId="33091" xr:uid="{00000000-0005-0000-0000-00001B9E0000}"/>
    <cellStyle name="Output 2 2 6 4 7" xfId="44331" xr:uid="{00000000-0005-0000-0000-00001C9E0000}"/>
    <cellStyle name="Output 2 2 6 4 8" xfId="56895" xr:uid="{00000000-0005-0000-0000-00001D9E0000}"/>
    <cellStyle name="Output 2 2 6 5" xfId="5686" xr:uid="{00000000-0005-0000-0000-00001E9E0000}"/>
    <cellStyle name="Output 2 2 6 5 2" xfId="12665" xr:uid="{00000000-0005-0000-0000-00001F9E0000}"/>
    <cellStyle name="Output 2 2 6 5 2 2" xfId="33105" xr:uid="{00000000-0005-0000-0000-0000209E0000}"/>
    <cellStyle name="Output 2 2 6 5 2 3" xfId="33104" xr:uid="{00000000-0005-0000-0000-0000219E0000}"/>
    <cellStyle name="Output 2 2 6 5 2 4" xfId="52170" xr:uid="{00000000-0005-0000-0000-0000229E0000}"/>
    <cellStyle name="Output 2 2 6 5 3" xfId="33106" xr:uid="{00000000-0005-0000-0000-0000239E0000}"/>
    <cellStyle name="Output 2 2 6 5 4" xfId="33103" xr:uid="{00000000-0005-0000-0000-0000249E0000}"/>
    <cellStyle name="Output 2 2 6 5 5" xfId="45202" xr:uid="{00000000-0005-0000-0000-0000259E0000}"/>
    <cellStyle name="Output 2 2 6 5 6" xfId="57766" xr:uid="{00000000-0005-0000-0000-0000269E0000}"/>
    <cellStyle name="Output 2 2 6 6" xfId="10051" xr:uid="{00000000-0005-0000-0000-0000279E0000}"/>
    <cellStyle name="Output 2 2 6 6 2" xfId="33108" xr:uid="{00000000-0005-0000-0000-0000289E0000}"/>
    <cellStyle name="Output 2 2 6 6 3" xfId="33107" xr:uid="{00000000-0005-0000-0000-0000299E0000}"/>
    <cellStyle name="Output 2 2 6 6 4" xfId="49557" xr:uid="{00000000-0005-0000-0000-00002A9E0000}"/>
    <cellStyle name="Output 2 2 6 7" xfId="33049" xr:uid="{00000000-0005-0000-0000-00002B9E0000}"/>
    <cellStyle name="Output 2 2 6 8" xfId="17338" xr:uid="{00000000-0005-0000-0000-00002C9E0000}"/>
    <cellStyle name="Output 2 2 7" xfId="2866" xr:uid="{00000000-0005-0000-0000-00002D9E0000}"/>
    <cellStyle name="Output 2 2 7 2" xfId="3938" xr:uid="{00000000-0005-0000-0000-00002E9E0000}"/>
    <cellStyle name="Output 2 2 7 2 2" xfId="6560" xr:uid="{00000000-0005-0000-0000-00002F9E0000}"/>
    <cellStyle name="Output 2 2 7 2 2 2" xfId="13538" xr:uid="{00000000-0005-0000-0000-0000309E0000}"/>
    <cellStyle name="Output 2 2 7 2 2 2 2" xfId="33113" xr:uid="{00000000-0005-0000-0000-0000319E0000}"/>
    <cellStyle name="Output 2 2 7 2 2 2 3" xfId="33112" xr:uid="{00000000-0005-0000-0000-0000329E0000}"/>
    <cellStyle name="Output 2 2 7 2 2 2 4" xfId="53043" xr:uid="{00000000-0005-0000-0000-0000339E0000}"/>
    <cellStyle name="Output 2 2 7 2 2 3" xfId="33114" xr:uid="{00000000-0005-0000-0000-0000349E0000}"/>
    <cellStyle name="Output 2 2 7 2 2 4" xfId="33111" xr:uid="{00000000-0005-0000-0000-0000359E0000}"/>
    <cellStyle name="Output 2 2 7 2 2 5" xfId="46075" xr:uid="{00000000-0005-0000-0000-0000369E0000}"/>
    <cellStyle name="Output 2 2 7 2 2 6" xfId="58639" xr:uid="{00000000-0005-0000-0000-0000379E0000}"/>
    <cellStyle name="Output 2 2 7 2 3" xfId="8305" xr:uid="{00000000-0005-0000-0000-0000389E0000}"/>
    <cellStyle name="Output 2 2 7 2 3 2" xfId="15280" xr:uid="{00000000-0005-0000-0000-0000399E0000}"/>
    <cellStyle name="Output 2 2 7 2 3 2 2" xfId="33117" xr:uid="{00000000-0005-0000-0000-00003A9E0000}"/>
    <cellStyle name="Output 2 2 7 2 3 2 3" xfId="33116" xr:uid="{00000000-0005-0000-0000-00003B9E0000}"/>
    <cellStyle name="Output 2 2 7 2 3 2 4" xfId="54785" xr:uid="{00000000-0005-0000-0000-00003C9E0000}"/>
    <cellStyle name="Output 2 2 7 2 3 3" xfId="33118" xr:uid="{00000000-0005-0000-0000-00003D9E0000}"/>
    <cellStyle name="Output 2 2 7 2 3 4" xfId="33115" xr:uid="{00000000-0005-0000-0000-00003E9E0000}"/>
    <cellStyle name="Output 2 2 7 2 3 5" xfId="47817" xr:uid="{00000000-0005-0000-0000-00003F9E0000}"/>
    <cellStyle name="Output 2 2 7 2 3 6" xfId="60381" xr:uid="{00000000-0005-0000-0000-0000409E0000}"/>
    <cellStyle name="Output 2 2 7 2 4" xfId="10925" xr:uid="{00000000-0005-0000-0000-0000419E0000}"/>
    <cellStyle name="Output 2 2 7 2 4 2" xfId="33120" xr:uid="{00000000-0005-0000-0000-0000429E0000}"/>
    <cellStyle name="Output 2 2 7 2 4 3" xfId="33119" xr:uid="{00000000-0005-0000-0000-0000439E0000}"/>
    <cellStyle name="Output 2 2 7 2 4 4" xfId="50430" xr:uid="{00000000-0005-0000-0000-0000449E0000}"/>
    <cellStyle name="Output 2 2 7 2 5" xfId="33110" xr:uid="{00000000-0005-0000-0000-0000459E0000}"/>
    <cellStyle name="Output 2 2 7 2 6" xfId="56026" xr:uid="{00000000-0005-0000-0000-0000469E0000}"/>
    <cellStyle name="Output 2 2 7 3" xfId="4815" xr:uid="{00000000-0005-0000-0000-0000479E0000}"/>
    <cellStyle name="Output 2 2 7 3 2" xfId="7431" xr:uid="{00000000-0005-0000-0000-0000489E0000}"/>
    <cellStyle name="Output 2 2 7 3 2 2" xfId="14409" xr:uid="{00000000-0005-0000-0000-0000499E0000}"/>
    <cellStyle name="Output 2 2 7 3 2 2 2" xfId="33124" xr:uid="{00000000-0005-0000-0000-00004A9E0000}"/>
    <cellStyle name="Output 2 2 7 3 2 2 3" xfId="33123" xr:uid="{00000000-0005-0000-0000-00004B9E0000}"/>
    <cellStyle name="Output 2 2 7 3 2 2 4" xfId="53914" xr:uid="{00000000-0005-0000-0000-00004C9E0000}"/>
    <cellStyle name="Output 2 2 7 3 2 3" xfId="33125" xr:uid="{00000000-0005-0000-0000-00004D9E0000}"/>
    <cellStyle name="Output 2 2 7 3 2 4" xfId="33122" xr:uid="{00000000-0005-0000-0000-00004E9E0000}"/>
    <cellStyle name="Output 2 2 7 3 2 5" xfId="46946" xr:uid="{00000000-0005-0000-0000-00004F9E0000}"/>
    <cellStyle name="Output 2 2 7 3 2 6" xfId="59510" xr:uid="{00000000-0005-0000-0000-0000509E0000}"/>
    <cellStyle name="Output 2 2 7 3 3" xfId="9182" xr:uid="{00000000-0005-0000-0000-0000519E0000}"/>
    <cellStyle name="Output 2 2 7 3 3 2" xfId="16151" xr:uid="{00000000-0005-0000-0000-0000529E0000}"/>
    <cellStyle name="Output 2 2 7 3 3 2 2" xfId="33128" xr:uid="{00000000-0005-0000-0000-0000539E0000}"/>
    <cellStyle name="Output 2 2 7 3 3 2 3" xfId="33127" xr:uid="{00000000-0005-0000-0000-0000549E0000}"/>
    <cellStyle name="Output 2 2 7 3 3 2 4" xfId="55656" xr:uid="{00000000-0005-0000-0000-0000559E0000}"/>
    <cellStyle name="Output 2 2 7 3 3 3" xfId="33129" xr:uid="{00000000-0005-0000-0000-0000569E0000}"/>
    <cellStyle name="Output 2 2 7 3 3 4" xfId="33126" xr:uid="{00000000-0005-0000-0000-0000579E0000}"/>
    <cellStyle name="Output 2 2 7 3 3 5" xfId="48688" xr:uid="{00000000-0005-0000-0000-0000589E0000}"/>
    <cellStyle name="Output 2 2 7 3 3 6" xfId="61252" xr:uid="{00000000-0005-0000-0000-0000599E0000}"/>
    <cellStyle name="Output 2 2 7 3 4" xfId="11796" xr:uid="{00000000-0005-0000-0000-00005A9E0000}"/>
    <cellStyle name="Output 2 2 7 3 4 2" xfId="33131" xr:uid="{00000000-0005-0000-0000-00005B9E0000}"/>
    <cellStyle name="Output 2 2 7 3 4 3" xfId="33130" xr:uid="{00000000-0005-0000-0000-00005C9E0000}"/>
    <cellStyle name="Output 2 2 7 3 4 4" xfId="51301" xr:uid="{00000000-0005-0000-0000-00005D9E0000}"/>
    <cellStyle name="Output 2 2 7 3 5" xfId="33132" xr:uid="{00000000-0005-0000-0000-00005E9E0000}"/>
    <cellStyle name="Output 2 2 7 3 6" xfId="33121" xr:uid="{00000000-0005-0000-0000-00005F9E0000}"/>
    <cellStyle name="Output 2 2 7 3 7" xfId="44333" xr:uid="{00000000-0005-0000-0000-0000609E0000}"/>
    <cellStyle name="Output 2 2 7 3 8" xfId="56897" xr:uid="{00000000-0005-0000-0000-0000619E0000}"/>
    <cellStyle name="Output 2 2 7 4" xfId="5688" xr:uid="{00000000-0005-0000-0000-0000629E0000}"/>
    <cellStyle name="Output 2 2 7 4 2" xfId="12667" xr:uid="{00000000-0005-0000-0000-0000639E0000}"/>
    <cellStyle name="Output 2 2 7 4 2 2" xfId="33135" xr:uid="{00000000-0005-0000-0000-0000649E0000}"/>
    <cellStyle name="Output 2 2 7 4 2 3" xfId="33134" xr:uid="{00000000-0005-0000-0000-0000659E0000}"/>
    <cellStyle name="Output 2 2 7 4 2 4" xfId="52172" xr:uid="{00000000-0005-0000-0000-0000669E0000}"/>
    <cellStyle name="Output 2 2 7 4 3" xfId="33136" xr:uid="{00000000-0005-0000-0000-0000679E0000}"/>
    <cellStyle name="Output 2 2 7 4 4" xfId="33133" xr:uid="{00000000-0005-0000-0000-0000689E0000}"/>
    <cellStyle name="Output 2 2 7 4 5" xfId="45204" xr:uid="{00000000-0005-0000-0000-0000699E0000}"/>
    <cellStyle name="Output 2 2 7 4 6" xfId="57768" xr:uid="{00000000-0005-0000-0000-00006A9E0000}"/>
    <cellStyle name="Output 2 2 7 5" xfId="10053" xr:uid="{00000000-0005-0000-0000-00006B9E0000}"/>
    <cellStyle name="Output 2 2 7 5 2" xfId="33138" xr:uid="{00000000-0005-0000-0000-00006C9E0000}"/>
    <cellStyle name="Output 2 2 7 5 3" xfId="33137" xr:uid="{00000000-0005-0000-0000-00006D9E0000}"/>
    <cellStyle name="Output 2 2 7 5 4" xfId="49559" xr:uid="{00000000-0005-0000-0000-00006E9E0000}"/>
    <cellStyle name="Output 2 2 7 6" xfId="33109" xr:uid="{00000000-0005-0000-0000-00006F9E0000}"/>
    <cellStyle name="Output 2 2 7 7" xfId="17341" xr:uid="{00000000-0005-0000-0000-0000709E0000}"/>
    <cellStyle name="Output 2 2 8" xfId="2867" xr:uid="{00000000-0005-0000-0000-0000719E0000}"/>
    <cellStyle name="Output 2 2 8 2" xfId="3939" xr:uid="{00000000-0005-0000-0000-0000729E0000}"/>
    <cellStyle name="Output 2 2 8 2 2" xfId="6561" xr:uid="{00000000-0005-0000-0000-0000739E0000}"/>
    <cellStyle name="Output 2 2 8 2 2 2" xfId="13539" xr:uid="{00000000-0005-0000-0000-0000749E0000}"/>
    <cellStyle name="Output 2 2 8 2 2 2 2" xfId="33143" xr:uid="{00000000-0005-0000-0000-0000759E0000}"/>
    <cellStyle name="Output 2 2 8 2 2 2 3" xfId="33142" xr:uid="{00000000-0005-0000-0000-0000769E0000}"/>
    <cellStyle name="Output 2 2 8 2 2 2 4" xfId="53044" xr:uid="{00000000-0005-0000-0000-0000779E0000}"/>
    <cellStyle name="Output 2 2 8 2 2 3" xfId="33144" xr:uid="{00000000-0005-0000-0000-0000789E0000}"/>
    <cellStyle name="Output 2 2 8 2 2 4" xfId="33141" xr:uid="{00000000-0005-0000-0000-0000799E0000}"/>
    <cellStyle name="Output 2 2 8 2 2 5" xfId="46076" xr:uid="{00000000-0005-0000-0000-00007A9E0000}"/>
    <cellStyle name="Output 2 2 8 2 2 6" xfId="58640" xr:uid="{00000000-0005-0000-0000-00007B9E0000}"/>
    <cellStyle name="Output 2 2 8 2 3" xfId="8306" xr:uid="{00000000-0005-0000-0000-00007C9E0000}"/>
    <cellStyle name="Output 2 2 8 2 3 2" xfId="15281" xr:uid="{00000000-0005-0000-0000-00007D9E0000}"/>
    <cellStyle name="Output 2 2 8 2 3 2 2" xfId="33147" xr:uid="{00000000-0005-0000-0000-00007E9E0000}"/>
    <cellStyle name="Output 2 2 8 2 3 2 3" xfId="33146" xr:uid="{00000000-0005-0000-0000-00007F9E0000}"/>
    <cellStyle name="Output 2 2 8 2 3 2 4" xfId="54786" xr:uid="{00000000-0005-0000-0000-0000809E0000}"/>
    <cellStyle name="Output 2 2 8 2 3 3" xfId="33148" xr:uid="{00000000-0005-0000-0000-0000819E0000}"/>
    <cellStyle name="Output 2 2 8 2 3 4" xfId="33145" xr:uid="{00000000-0005-0000-0000-0000829E0000}"/>
    <cellStyle name="Output 2 2 8 2 3 5" xfId="47818" xr:uid="{00000000-0005-0000-0000-0000839E0000}"/>
    <cellStyle name="Output 2 2 8 2 3 6" xfId="60382" xr:uid="{00000000-0005-0000-0000-0000849E0000}"/>
    <cellStyle name="Output 2 2 8 2 4" xfId="10926" xr:uid="{00000000-0005-0000-0000-0000859E0000}"/>
    <cellStyle name="Output 2 2 8 2 4 2" xfId="33150" xr:uid="{00000000-0005-0000-0000-0000869E0000}"/>
    <cellStyle name="Output 2 2 8 2 4 3" xfId="33149" xr:uid="{00000000-0005-0000-0000-0000879E0000}"/>
    <cellStyle name="Output 2 2 8 2 4 4" xfId="50431" xr:uid="{00000000-0005-0000-0000-0000889E0000}"/>
    <cellStyle name="Output 2 2 8 2 5" xfId="33140" xr:uid="{00000000-0005-0000-0000-0000899E0000}"/>
    <cellStyle name="Output 2 2 8 2 6" xfId="56027" xr:uid="{00000000-0005-0000-0000-00008A9E0000}"/>
    <cellStyle name="Output 2 2 8 3" xfId="4816" xr:uid="{00000000-0005-0000-0000-00008B9E0000}"/>
    <cellStyle name="Output 2 2 8 3 2" xfId="7432" xr:uid="{00000000-0005-0000-0000-00008C9E0000}"/>
    <cellStyle name="Output 2 2 8 3 2 2" xfId="14410" xr:uid="{00000000-0005-0000-0000-00008D9E0000}"/>
    <cellStyle name="Output 2 2 8 3 2 2 2" xfId="33154" xr:uid="{00000000-0005-0000-0000-00008E9E0000}"/>
    <cellStyle name="Output 2 2 8 3 2 2 3" xfId="33153" xr:uid="{00000000-0005-0000-0000-00008F9E0000}"/>
    <cellStyle name="Output 2 2 8 3 2 2 4" xfId="53915" xr:uid="{00000000-0005-0000-0000-0000909E0000}"/>
    <cellStyle name="Output 2 2 8 3 2 3" xfId="33155" xr:uid="{00000000-0005-0000-0000-0000919E0000}"/>
    <cellStyle name="Output 2 2 8 3 2 4" xfId="33152" xr:uid="{00000000-0005-0000-0000-0000929E0000}"/>
    <cellStyle name="Output 2 2 8 3 2 5" xfId="46947" xr:uid="{00000000-0005-0000-0000-0000939E0000}"/>
    <cellStyle name="Output 2 2 8 3 2 6" xfId="59511" xr:uid="{00000000-0005-0000-0000-0000949E0000}"/>
    <cellStyle name="Output 2 2 8 3 3" xfId="9183" xr:uid="{00000000-0005-0000-0000-0000959E0000}"/>
    <cellStyle name="Output 2 2 8 3 3 2" xfId="16152" xr:uid="{00000000-0005-0000-0000-0000969E0000}"/>
    <cellStyle name="Output 2 2 8 3 3 2 2" xfId="33158" xr:uid="{00000000-0005-0000-0000-0000979E0000}"/>
    <cellStyle name="Output 2 2 8 3 3 2 3" xfId="33157" xr:uid="{00000000-0005-0000-0000-0000989E0000}"/>
    <cellStyle name="Output 2 2 8 3 3 2 4" xfId="55657" xr:uid="{00000000-0005-0000-0000-0000999E0000}"/>
    <cellStyle name="Output 2 2 8 3 3 3" xfId="33159" xr:uid="{00000000-0005-0000-0000-00009A9E0000}"/>
    <cellStyle name="Output 2 2 8 3 3 4" xfId="33156" xr:uid="{00000000-0005-0000-0000-00009B9E0000}"/>
    <cellStyle name="Output 2 2 8 3 3 5" xfId="48689" xr:uid="{00000000-0005-0000-0000-00009C9E0000}"/>
    <cellStyle name="Output 2 2 8 3 3 6" xfId="61253" xr:uid="{00000000-0005-0000-0000-00009D9E0000}"/>
    <cellStyle name="Output 2 2 8 3 4" xfId="11797" xr:uid="{00000000-0005-0000-0000-00009E9E0000}"/>
    <cellStyle name="Output 2 2 8 3 4 2" xfId="33161" xr:uid="{00000000-0005-0000-0000-00009F9E0000}"/>
    <cellStyle name="Output 2 2 8 3 4 3" xfId="33160" xr:uid="{00000000-0005-0000-0000-0000A09E0000}"/>
    <cellStyle name="Output 2 2 8 3 4 4" xfId="51302" xr:uid="{00000000-0005-0000-0000-0000A19E0000}"/>
    <cellStyle name="Output 2 2 8 3 5" xfId="33162" xr:uid="{00000000-0005-0000-0000-0000A29E0000}"/>
    <cellStyle name="Output 2 2 8 3 6" xfId="33151" xr:uid="{00000000-0005-0000-0000-0000A39E0000}"/>
    <cellStyle name="Output 2 2 8 3 7" xfId="44334" xr:uid="{00000000-0005-0000-0000-0000A49E0000}"/>
    <cellStyle name="Output 2 2 8 3 8" xfId="56898" xr:uid="{00000000-0005-0000-0000-0000A59E0000}"/>
    <cellStyle name="Output 2 2 8 4" xfId="5689" xr:uid="{00000000-0005-0000-0000-0000A69E0000}"/>
    <cellStyle name="Output 2 2 8 4 2" xfId="12668" xr:uid="{00000000-0005-0000-0000-0000A79E0000}"/>
    <cellStyle name="Output 2 2 8 4 2 2" xfId="33165" xr:uid="{00000000-0005-0000-0000-0000A89E0000}"/>
    <cellStyle name="Output 2 2 8 4 2 3" xfId="33164" xr:uid="{00000000-0005-0000-0000-0000A99E0000}"/>
    <cellStyle name="Output 2 2 8 4 2 4" xfId="52173" xr:uid="{00000000-0005-0000-0000-0000AA9E0000}"/>
    <cellStyle name="Output 2 2 8 4 3" xfId="33166" xr:uid="{00000000-0005-0000-0000-0000AB9E0000}"/>
    <cellStyle name="Output 2 2 8 4 4" xfId="33163" xr:uid="{00000000-0005-0000-0000-0000AC9E0000}"/>
    <cellStyle name="Output 2 2 8 4 5" xfId="45205" xr:uid="{00000000-0005-0000-0000-0000AD9E0000}"/>
    <cellStyle name="Output 2 2 8 4 6" xfId="57769" xr:uid="{00000000-0005-0000-0000-0000AE9E0000}"/>
    <cellStyle name="Output 2 2 8 5" xfId="10054" xr:uid="{00000000-0005-0000-0000-0000AF9E0000}"/>
    <cellStyle name="Output 2 2 8 5 2" xfId="33168" xr:uid="{00000000-0005-0000-0000-0000B09E0000}"/>
    <cellStyle name="Output 2 2 8 5 3" xfId="33167" xr:uid="{00000000-0005-0000-0000-0000B19E0000}"/>
    <cellStyle name="Output 2 2 8 5 4" xfId="49560" xr:uid="{00000000-0005-0000-0000-0000B29E0000}"/>
    <cellStyle name="Output 2 2 8 6" xfId="33139" xr:uid="{00000000-0005-0000-0000-0000B39E0000}"/>
    <cellStyle name="Output 2 2 8 7" xfId="17342" xr:uid="{00000000-0005-0000-0000-0000B49E0000}"/>
    <cellStyle name="Output 2 2 9" xfId="2868" xr:uid="{00000000-0005-0000-0000-0000B59E0000}"/>
    <cellStyle name="Output 2 2 9 2" xfId="3940" xr:uid="{00000000-0005-0000-0000-0000B69E0000}"/>
    <cellStyle name="Output 2 2 9 2 2" xfId="6562" xr:uid="{00000000-0005-0000-0000-0000B79E0000}"/>
    <cellStyle name="Output 2 2 9 2 2 2" xfId="13540" xr:uid="{00000000-0005-0000-0000-0000B89E0000}"/>
    <cellStyle name="Output 2 2 9 2 2 2 2" xfId="33173" xr:uid="{00000000-0005-0000-0000-0000B99E0000}"/>
    <cellStyle name="Output 2 2 9 2 2 2 3" xfId="33172" xr:uid="{00000000-0005-0000-0000-0000BA9E0000}"/>
    <cellStyle name="Output 2 2 9 2 2 2 4" xfId="53045" xr:uid="{00000000-0005-0000-0000-0000BB9E0000}"/>
    <cellStyle name="Output 2 2 9 2 2 3" xfId="33174" xr:uid="{00000000-0005-0000-0000-0000BC9E0000}"/>
    <cellStyle name="Output 2 2 9 2 2 4" xfId="33171" xr:uid="{00000000-0005-0000-0000-0000BD9E0000}"/>
    <cellStyle name="Output 2 2 9 2 2 5" xfId="46077" xr:uid="{00000000-0005-0000-0000-0000BE9E0000}"/>
    <cellStyle name="Output 2 2 9 2 2 6" xfId="58641" xr:uid="{00000000-0005-0000-0000-0000BF9E0000}"/>
    <cellStyle name="Output 2 2 9 2 3" xfId="8307" xr:uid="{00000000-0005-0000-0000-0000C09E0000}"/>
    <cellStyle name="Output 2 2 9 2 3 2" xfId="15282" xr:uid="{00000000-0005-0000-0000-0000C19E0000}"/>
    <cellStyle name="Output 2 2 9 2 3 2 2" xfId="33177" xr:uid="{00000000-0005-0000-0000-0000C29E0000}"/>
    <cellStyle name="Output 2 2 9 2 3 2 3" xfId="33176" xr:uid="{00000000-0005-0000-0000-0000C39E0000}"/>
    <cellStyle name="Output 2 2 9 2 3 2 4" xfId="54787" xr:uid="{00000000-0005-0000-0000-0000C49E0000}"/>
    <cellStyle name="Output 2 2 9 2 3 3" xfId="33178" xr:uid="{00000000-0005-0000-0000-0000C59E0000}"/>
    <cellStyle name="Output 2 2 9 2 3 4" xfId="33175" xr:uid="{00000000-0005-0000-0000-0000C69E0000}"/>
    <cellStyle name="Output 2 2 9 2 3 5" xfId="47819" xr:uid="{00000000-0005-0000-0000-0000C79E0000}"/>
    <cellStyle name="Output 2 2 9 2 3 6" xfId="60383" xr:uid="{00000000-0005-0000-0000-0000C89E0000}"/>
    <cellStyle name="Output 2 2 9 2 4" xfId="10927" xr:uid="{00000000-0005-0000-0000-0000C99E0000}"/>
    <cellStyle name="Output 2 2 9 2 4 2" xfId="33180" xr:uid="{00000000-0005-0000-0000-0000CA9E0000}"/>
    <cellStyle name="Output 2 2 9 2 4 3" xfId="33179" xr:uid="{00000000-0005-0000-0000-0000CB9E0000}"/>
    <cellStyle name="Output 2 2 9 2 4 4" xfId="50432" xr:uid="{00000000-0005-0000-0000-0000CC9E0000}"/>
    <cellStyle name="Output 2 2 9 2 5" xfId="33170" xr:uid="{00000000-0005-0000-0000-0000CD9E0000}"/>
    <cellStyle name="Output 2 2 9 2 6" xfId="56028" xr:uid="{00000000-0005-0000-0000-0000CE9E0000}"/>
    <cellStyle name="Output 2 2 9 3" xfId="4817" xr:uid="{00000000-0005-0000-0000-0000CF9E0000}"/>
    <cellStyle name="Output 2 2 9 3 2" xfId="7433" xr:uid="{00000000-0005-0000-0000-0000D09E0000}"/>
    <cellStyle name="Output 2 2 9 3 2 2" xfId="14411" xr:uid="{00000000-0005-0000-0000-0000D19E0000}"/>
    <cellStyle name="Output 2 2 9 3 2 2 2" xfId="33184" xr:uid="{00000000-0005-0000-0000-0000D29E0000}"/>
    <cellStyle name="Output 2 2 9 3 2 2 3" xfId="33183" xr:uid="{00000000-0005-0000-0000-0000D39E0000}"/>
    <cellStyle name="Output 2 2 9 3 2 2 4" xfId="53916" xr:uid="{00000000-0005-0000-0000-0000D49E0000}"/>
    <cellStyle name="Output 2 2 9 3 2 3" xfId="33185" xr:uid="{00000000-0005-0000-0000-0000D59E0000}"/>
    <cellStyle name="Output 2 2 9 3 2 4" xfId="33182" xr:uid="{00000000-0005-0000-0000-0000D69E0000}"/>
    <cellStyle name="Output 2 2 9 3 2 5" xfId="46948" xr:uid="{00000000-0005-0000-0000-0000D79E0000}"/>
    <cellStyle name="Output 2 2 9 3 2 6" xfId="59512" xr:uid="{00000000-0005-0000-0000-0000D89E0000}"/>
    <cellStyle name="Output 2 2 9 3 3" xfId="9184" xr:uid="{00000000-0005-0000-0000-0000D99E0000}"/>
    <cellStyle name="Output 2 2 9 3 3 2" xfId="16153" xr:uid="{00000000-0005-0000-0000-0000DA9E0000}"/>
    <cellStyle name="Output 2 2 9 3 3 2 2" xfId="33188" xr:uid="{00000000-0005-0000-0000-0000DB9E0000}"/>
    <cellStyle name="Output 2 2 9 3 3 2 3" xfId="33187" xr:uid="{00000000-0005-0000-0000-0000DC9E0000}"/>
    <cellStyle name="Output 2 2 9 3 3 2 4" xfId="55658" xr:uid="{00000000-0005-0000-0000-0000DD9E0000}"/>
    <cellStyle name="Output 2 2 9 3 3 3" xfId="33189" xr:uid="{00000000-0005-0000-0000-0000DE9E0000}"/>
    <cellStyle name="Output 2 2 9 3 3 4" xfId="33186" xr:uid="{00000000-0005-0000-0000-0000DF9E0000}"/>
    <cellStyle name="Output 2 2 9 3 3 5" xfId="48690" xr:uid="{00000000-0005-0000-0000-0000E09E0000}"/>
    <cellStyle name="Output 2 2 9 3 3 6" xfId="61254" xr:uid="{00000000-0005-0000-0000-0000E19E0000}"/>
    <cellStyle name="Output 2 2 9 3 4" xfId="11798" xr:uid="{00000000-0005-0000-0000-0000E29E0000}"/>
    <cellStyle name="Output 2 2 9 3 4 2" xfId="33191" xr:uid="{00000000-0005-0000-0000-0000E39E0000}"/>
    <cellStyle name="Output 2 2 9 3 4 3" xfId="33190" xr:uid="{00000000-0005-0000-0000-0000E49E0000}"/>
    <cellStyle name="Output 2 2 9 3 4 4" xfId="51303" xr:uid="{00000000-0005-0000-0000-0000E59E0000}"/>
    <cellStyle name="Output 2 2 9 3 5" xfId="33192" xr:uid="{00000000-0005-0000-0000-0000E69E0000}"/>
    <cellStyle name="Output 2 2 9 3 6" xfId="33181" xr:uid="{00000000-0005-0000-0000-0000E79E0000}"/>
    <cellStyle name="Output 2 2 9 3 7" xfId="44335" xr:uid="{00000000-0005-0000-0000-0000E89E0000}"/>
    <cellStyle name="Output 2 2 9 3 8" xfId="56899" xr:uid="{00000000-0005-0000-0000-0000E99E0000}"/>
    <cellStyle name="Output 2 2 9 4" xfId="5690" xr:uid="{00000000-0005-0000-0000-0000EA9E0000}"/>
    <cellStyle name="Output 2 2 9 4 2" xfId="12669" xr:uid="{00000000-0005-0000-0000-0000EB9E0000}"/>
    <cellStyle name="Output 2 2 9 4 2 2" xfId="33195" xr:uid="{00000000-0005-0000-0000-0000EC9E0000}"/>
    <cellStyle name="Output 2 2 9 4 2 3" xfId="33194" xr:uid="{00000000-0005-0000-0000-0000ED9E0000}"/>
    <cellStyle name="Output 2 2 9 4 2 4" xfId="52174" xr:uid="{00000000-0005-0000-0000-0000EE9E0000}"/>
    <cellStyle name="Output 2 2 9 4 3" xfId="33196" xr:uid="{00000000-0005-0000-0000-0000EF9E0000}"/>
    <cellStyle name="Output 2 2 9 4 4" xfId="33193" xr:uid="{00000000-0005-0000-0000-0000F09E0000}"/>
    <cellStyle name="Output 2 2 9 4 5" xfId="45206" xr:uid="{00000000-0005-0000-0000-0000F19E0000}"/>
    <cellStyle name="Output 2 2 9 4 6" xfId="57770" xr:uid="{00000000-0005-0000-0000-0000F29E0000}"/>
    <cellStyle name="Output 2 2 9 5" xfId="10055" xr:uid="{00000000-0005-0000-0000-0000F39E0000}"/>
    <cellStyle name="Output 2 2 9 5 2" xfId="33198" xr:uid="{00000000-0005-0000-0000-0000F49E0000}"/>
    <cellStyle name="Output 2 2 9 5 3" xfId="33197" xr:uid="{00000000-0005-0000-0000-0000F59E0000}"/>
    <cellStyle name="Output 2 2 9 5 4" xfId="49561" xr:uid="{00000000-0005-0000-0000-0000F69E0000}"/>
    <cellStyle name="Output 2 2 9 6" xfId="33169" xr:uid="{00000000-0005-0000-0000-0000F79E0000}"/>
    <cellStyle name="Output 2 2 9 7" xfId="17343" xr:uid="{00000000-0005-0000-0000-0000F89E0000}"/>
    <cellStyle name="Output 2 20" xfId="17308" xr:uid="{00000000-0005-0000-0000-0000F99E0000}"/>
    <cellStyle name="Output 2 3" xfId="2869" xr:uid="{00000000-0005-0000-0000-0000FA9E0000}"/>
    <cellStyle name="Output 2 3 10" xfId="2870" xr:uid="{00000000-0005-0000-0000-0000FB9E0000}"/>
    <cellStyle name="Output 2 3 10 2" xfId="3942" xr:uid="{00000000-0005-0000-0000-0000FC9E0000}"/>
    <cellStyle name="Output 2 3 10 2 2" xfId="6564" xr:uid="{00000000-0005-0000-0000-0000FD9E0000}"/>
    <cellStyle name="Output 2 3 10 2 2 2" xfId="13542" xr:uid="{00000000-0005-0000-0000-0000FE9E0000}"/>
    <cellStyle name="Output 2 3 10 2 2 2 2" xfId="33204" xr:uid="{00000000-0005-0000-0000-0000FF9E0000}"/>
    <cellStyle name="Output 2 3 10 2 2 2 3" xfId="33203" xr:uid="{00000000-0005-0000-0000-0000009F0000}"/>
    <cellStyle name="Output 2 3 10 2 2 2 4" xfId="53047" xr:uid="{00000000-0005-0000-0000-0000019F0000}"/>
    <cellStyle name="Output 2 3 10 2 2 3" xfId="33205" xr:uid="{00000000-0005-0000-0000-0000029F0000}"/>
    <cellStyle name="Output 2 3 10 2 2 4" xfId="33202" xr:uid="{00000000-0005-0000-0000-0000039F0000}"/>
    <cellStyle name="Output 2 3 10 2 2 5" xfId="46079" xr:uid="{00000000-0005-0000-0000-0000049F0000}"/>
    <cellStyle name="Output 2 3 10 2 2 6" xfId="58643" xr:uid="{00000000-0005-0000-0000-0000059F0000}"/>
    <cellStyle name="Output 2 3 10 2 3" xfId="8309" xr:uid="{00000000-0005-0000-0000-0000069F0000}"/>
    <cellStyle name="Output 2 3 10 2 3 2" xfId="15284" xr:uid="{00000000-0005-0000-0000-0000079F0000}"/>
    <cellStyle name="Output 2 3 10 2 3 2 2" xfId="33208" xr:uid="{00000000-0005-0000-0000-0000089F0000}"/>
    <cellStyle name="Output 2 3 10 2 3 2 3" xfId="33207" xr:uid="{00000000-0005-0000-0000-0000099F0000}"/>
    <cellStyle name="Output 2 3 10 2 3 2 4" xfId="54789" xr:uid="{00000000-0005-0000-0000-00000A9F0000}"/>
    <cellStyle name="Output 2 3 10 2 3 3" xfId="33209" xr:uid="{00000000-0005-0000-0000-00000B9F0000}"/>
    <cellStyle name="Output 2 3 10 2 3 4" xfId="33206" xr:uid="{00000000-0005-0000-0000-00000C9F0000}"/>
    <cellStyle name="Output 2 3 10 2 3 5" xfId="47821" xr:uid="{00000000-0005-0000-0000-00000D9F0000}"/>
    <cellStyle name="Output 2 3 10 2 3 6" xfId="60385" xr:uid="{00000000-0005-0000-0000-00000E9F0000}"/>
    <cellStyle name="Output 2 3 10 2 4" xfId="10929" xr:uid="{00000000-0005-0000-0000-00000F9F0000}"/>
    <cellStyle name="Output 2 3 10 2 4 2" xfId="33211" xr:uid="{00000000-0005-0000-0000-0000109F0000}"/>
    <cellStyle name="Output 2 3 10 2 4 3" xfId="33210" xr:uid="{00000000-0005-0000-0000-0000119F0000}"/>
    <cellStyle name="Output 2 3 10 2 4 4" xfId="50434" xr:uid="{00000000-0005-0000-0000-0000129F0000}"/>
    <cellStyle name="Output 2 3 10 2 5" xfId="33201" xr:uid="{00000000-0005-0000-0000-0000139F0000}"/>
    <cellStyle name="Output 2 3 10 2 6" xfId="56030" xr:uid="{00000000-0005-0000-0000-0000149F0000}"/>
    <cellStyle name="Output 2 3 10 3" xfId="4819" xr:uid="{00000000-0005-0000-0000-0000159F0000}"/>
    <cellStyle name="Output 2 3 10 3 2" xfId="7435" xr:uid="{00000000-0005-0000-0000-0000169F0000}"/>
    <cellStyle name="Output 2 3 10 3 2 2" xfId="14413" xr:uid="{00000000-0005-0000-0000-0000179F0000}"/>
    <cellStyle name="Output 2 3 10 3 2 2 2" xfId="33215" xr:uid="{00000000-0005-0000-0000-0000189F0000}"/>
    <cellStyle name="Output 2 3 10 3 2 2 3" xfId="33214" xr:uid="{00000000-0005-0000-0000-0000199F0000}"/>
    <cellStyle name="Output 2 3 10 3 2 2 4" xfId="53918" xr:uid="{00000000-0005-0000-0000-00001A9F0000}"/>
    <cellStyle name="Output 2 3 10 3 2 3" xfId="33216" xr:uid="{00000000-0005-0000-0000-00001B9F0000}"/>
    <cellStyle name="Output 2 3 10 3 2 4" xfId="33213" xr:uid="{00000000-0005-0000-0000-00001C9F0000}"/>
    <cellStyle name="Output 2 3 10 3 2 5" xfId="46950" xr:uid="{00000000-0005-0000-0000-00001D9F0000}"/>
    <cellStyle name="Output 2 3 10 3 2 6" xfId="59514" xr:uid="{00000000-0005-0000-0000-00001E9F0000}"/>
    <cellStyle name="Output 2 3 10 3 3" xfId="9186" xr:uid="{00000000-0005-0000-0000-00001F9F0000}"/>
    <cellStyle name="Output 2 3 10 3 3 2" xfId="16155" xr:uid="{00000000-0005-0000-0000-0000209F0000}"/>
    <cellStyle name="Output 2 3 10 3 3 2 2" xfId="33219" xr:uid="{00000000-0005-0000-0000-0000219F0000}"/>
    <cellStyle name="Output 2 3 10 3 3 2 3" xfId="33218" xr:uid="{00000000-0005-0000-0000-0000229F0000}"/>
    <cellStyle name="Output 2 3 10 3 3 2 4" xfId="55660" xr:uid="{00000000-0005-0000-0000-0000239F0000}"/>
    <cellStyle name="Output 2 3 10 3 3 3" xfId="33220" xr:uid="{00000000-0005-0000-0000-0000249F0000}"/>
    <cellStyle name="Output 2 3 10 3 3 4" xfId="33217" xr:uid="{00000000-0005-0000-0000-0000259F0000}"/>
    <cellStyle name="Output 2 3 10 3 3 5" xfId="48692" xr:uid="{00000000-0005-0000-0000-0000269F0000}"/>
    <cellStyle name="Output 2 3 10 3 3 6" xfId="61256" xr:uid="{00000000-0005-0000-0000-0000279F0000}"/>
    <cellStyle name="Output 2 3 10 3 4" xfId="11800" xr:uid="{00000000-0005-0000-0000-0000289F0000}"/>
    <cellStyle name="Output 2 3 10 3 4 2" xfId="33222" xr:uid="{00000000-0005-0000-0000-0000299F0000}"/>
    <cellStyle name="Output 2 3 10 3 4 3" xfId="33221" xr:uid="{00000000-0005-0000-0000-00002A9F0000}"/>
    <cellStyle name="Output 2 3 10 3 4 4" xfId="51305" xr:uid="{00000000-0005-0000-0000-00002B9F0000}"/>
    <cellStyle name="Output 2 3 10 3 5" xfId="33223" xr:uid="{00000000-0005-0000-0000-00002C9F0000}"/>
    <cellStyle name="Output 2 3 10 3 6" xfId="33212" xr:uid="{00000000-0005-0000-0000-00002D9F0000}"/>
    <cellStyle name="Output 2 3 10 3 7" xfId="44337" xr:uid="{00000000-0005-0000-0000-00002E9F0000}"/>
    <cellStyle name="Output 2 3 10 3 8" xfId="56901" xr:uid="{00000000-0005-0000-0000-00002F9F0000}"/>
    <cellStyle name="Output 2 3 10 4" xfId="5692" xr:uid="{00000000-0005-0000-0000-0000309F0000}"/>
    <cellStyle name="Output 2 3 10 4 2" xfId="12671" xr:uid="{00000000-0005-0000-0000-0000319F0000}"/>
    <cellStyle name="Output 2 3 10 4 2 2" xfId="33226" xr:uid="{00000000-0005-0000-0000-0000329F0000}"/>
    <cellStyle name="Output 2 3 10 4 2 3" xfId="33225" xr:uid="{00000000-0005-0000-0000-0000339F0000}"/>
    <cellStyle name="Output 2 3 10 4 2 4" xfId="52176" xr:uid="{00000000-0005-0000-0000-0000349F0000}"/>
    <cellStyle name="Output 2 3 10 4 3" xfId="33227" xr:uid="{00000000-0005-0000-0000-0000359F0000}"/>
    <cellStyle name="Output 2 3 10 4 4" xfId="33224" xr:uid="{00000000-0005-0000-0000-0000369F0000}"/>
    <cellStyle name="Output 2 3 10 4 5" xfId="45208" xr:uid="{00000000-0005-0000-0000-0000379F0000}"/>
    <cellStyle name="Output 2 3 10 4 6" xfId="57772" xr:uid="{00000000-0005-0000-0000-0000389F0000}"/>
    <cellStyle name="Output 2 3 10 5" xfId="10057" xr:uid="{00000000-0005-0000-0000-0000399F0000}"/>
    <cellStyle name="Output 2 3 10 5 2" xfId="33229" xr:uid="{00000000-0005-0000-0000-00003A9F0000}"/>
    <cellStyle name="Output 2 3 10 5 3" xfId="33228" xr:uid="{00000000-0005-0000-0000-00003B9F0000}"/>
    <cellStyle name="Output 2 3 10 5 4" xfId="49563" xr:uid="{00000000-0005-0000-0000-00003C9F0000}"/>
    <cellStyle name="Output 2 3 10 6" xfId="33200" xr:uid="{00000000-0005-0000-0000-00003D9F0000}"/>
    <cellStyle name="Output 2 3 10 7" xfId="17347" xr:uid="{00000000-0005-0000-0000-00003E9F0000}"/>
    <cellStyle name="Output 2 3 11" xfId="3941" xr:uid="{00000000-0005-0000-0000-00003F9F0000}"/>
    <cellStyle name="Output 2 3 11 2" xfId="6563" xr:uid="{00000000-0005-0000-0000-0000409F0000}"/>
    <cellStyle name="Output 2 3 11 2 2" xfId="13541" xr:uid="{00000000-0005-0000-0000-0000419F0000}"/>
    <cellStyle name="Output 2 3 11 2 2 2" xfId="33233" xr:uid="{00000000-0005-0000-0000-0000429F0000}"/>
    <cellStyle name="Output 2 3 11 2 2 3" xfId="33232" xr:uid="{00000000-0005-0000-0000-0000439F0000}"/>
    <cellStyle name="Output 2 3 11 2 2 4" xfId="53046" xr:uid="{00000000-0005-0000-0000-0000449F0000}"/>
    <cellStyle name="Output 2 3 11 2 3" xfId="33234" xr:uid="{00000000-0005-0000-0000-0000459F0000}"/>
    <cellStyle name="Output 2 3 11 2 4" xfId="33231" xr:uid="{00000000-0005-0000-0000-0000469F0000}"/>
    <cellStyle name="Output 2 3 11 2 5" xfId="46078" xr:uid="{00000000-0005-0000-0000-0000479F0000}"/>
    <cellStyle name="Output 2 3 11 2 6" xfId="58642" xr:uid="{00000000-0005-0000-0000-0000489F0000}"/>
    <cellStyle name="Output 2 3 11 3" xfId="8308" xr:uid="{00000000-0005-0000-0000-0000499F0000}"/>
    <cellStyle name="Output 2 3 11 3 2" xfId="15283" xr:uid="{00000000-0005-0000-0000-00004A9F0000}"/>
    <cellStyle name="Output 2 3 11 3 2 2" xfId="33237" xr:uid="{00000000-0005-0000-0000-00004B9F0000}"/>
    <cellStyle name="Output 2 3 11 3 2 3" xfId="33236" xr:uid="{00000000-0005-0000-0000-00004C9F0000}"/>
    <cellStyle name="Output 2 3 11 3 2 4" xfId="54788" xr:uid="{00000000-0005-0000-0000-00004D9F0000}"/>
    <cellStyle name="Output 2 3 11 3 3" xfId="33238" xr:uid="{00000000-0005-0000-0000-00004E9F0000}"/>
    <cellStyle name="Output 2 3 11 3 4" xfId="33235" xr:uid="{00000000-0005-0000-0000-00004F9F0000}"/>
    <cellStyle name="Output 2 3 11 3 5" xfId="47820" xr:uid="{00000000-0005-0000-0000-0000509F0000}"/>
    <cellStyle name="Output 2 3 11 3 6" xfId="60384" xr:uid="{00000000-0005-0000-0000-0000519F0000}"/>
    <cellStyle name="Output 2 3 11 4" xfId="10928" xr:uid="{00000000-0005-0000-0000-0000529F0000}"/>
    <cellStyle name="Output 2 3 11 4 2" xfId="33240" xr:uid="{00000000-0005-0000-0000-0000539F0000}"/>
    <cellStyle name="Output 2 3 11 4 3" xfId="33239" xr:uid="{00000000-0005-0000-0000-0000549F0000}"/>
    <cellStyle name="Output 2 3 11 4 4" xfId="50433" xr:uid="{00000000-0005-0000-0000-0000559F0000}"/>
    <cellStyle name="Output 2 3 11 5" xfId="33230" xr:uid="{00000000-0005-0000-0000-0000569F0000}"/>
    <cellStyle name="Output 2 3 11 6" xfId="56029" xr:uid="{00000000-0005-0000-0000-0000579F0000}"/>
    <cellStyle name="Output 2 3 12" xfId="4818" xr:uid="{00000000-0005-0000-0000-0000589F0000}"/>
    <cellStyle name="Output 2 3 12 2" xfId="7434" xr:uid="{00000000-0005-0000-0000-0000599F0000}"/>
    <cellStyle name="Output 2 3 12 2 2" xfId="14412" xr:uid="{00000000-0005-0000-0000-00005A9F0000}"/>
    <cellStyle name="Output 2 3 12 2 2 2" xfId="33244" xr:uid="{00000000-0005-0000-0000-00005B9F0000}"/>
    <cellStyle name="Output 2 3 12 2 2 3" xfId="33243" xr:uid="{00000000-0005-0000-0000-00005C9F0000}"/>
    <cellStyle name="Output 2 3 12 2 2 4" xfId="53917" xr:uid="{00000000-0005-0000-0000-00005D9F0000}"/>
    <cellStyle name="Output 2 3 12 2 3" xfId="33245" xr:uid="{00000000-0005-0000-0000-00005E9F0000}"/>
    <cellStyle name="Output 2 3 12 2 4" xfId="33242" xr:uid="{00000000-0005-0000-0000-00005F9F0000}"/>
    <cellStyle name="Output 2 3 12 2 5" xfId="46949" xr:uid="{00000000-0005-0000-0000-0000609F0000}"/>
    <cellStyle name="Output 2 3 12 2 6" xfId="59513" xr:uid="{00000000-0005-0000-0000-0000619F0000}"/>
    <cellStyle name="Output 2 3 12 3" xfId="9185" xr:uid="{00000000-0005-0000-0000-0000629F0000}"/>
    <cellStyle name="Output 2 3 12 3 2" xfId="16154" xr:uid="{00000000-0005-0000-0000-0000639F0000}"/>
    <cellStyle name="Output 2 3 12 3 2 2" xfId="33248" xr:uid="{00000000-0005-0000-0000-0000649F0000}"/>
    <cellStyle name="Output 2 3 12 3 2 3" xfId="33247" xr:uid="{00000000-0005-0000-0000-0000659F0000}"/>
    <cellStyle name="Output 2 3 12 3 2 4" xfId="55659" xr:uid="{00000000-0005-0000-0000-0000669F0000}"/>
    <cellStyle name="Output 2 3 12 3 3" xfId="33249" xr:uid="{00000000-0005-0000-0000-0000679F0000}"/>
    <cellStyle name="Output 2 3 12 3 4" xfId="33246" xr:uid="{00000000-0005-0000-0000-0000689F0000}"/>
    <cellStyle name="Output 2 3 12 3 5" xfId="48691" xr:uid="{00000000-0005-0000-0000-0000699F0000}"/>
    <cellStyle name="Output 2 3 12 3 6" xfId="61255" xr:uid="{00000000-0005-0000-0000-00006A9F0000}"/>
    <cellStyle name="Output 2 3 12 4" xfId="11799" xr:uid="{00000000-0005-0000-0000-00006B9F0000}"/>
    <cellStyle name="Output 2 3 12 4 2" xfId="33251" xr:uid="{00000000-0005-0000-0000-00006C9F0000}"/>
    <cellStyle name="Output 2 3 12 4 3" xfId="33250" xr:uid="{00000000-0005-0000-0000-00006D9F0000}"/>
    <cellStyle name="Output 2 3 12 4 4" xfId="51304" xr:uid="{00000000-0005-0000-0000-00006E9F0000}"/>
    <cellStyle name="Output 2 3 12 5" xfId="33252" xr:uid="{00000000-0005-0000-0000-00006F9F0000}"/>
    <cellStyle name="Output 2 3 12 6" xfId="33241" xr:uid="{00000000-0005-0000-0000-0000709F0000}"/>
    <cellStyle name="Output 2 3 12 7" xfId="44336" xr:uid="{00000000-0005-0000-0000-0000719F0000}"/>
    <cellStyle name="Output 2 3 12 8" xfId="56900" xr:uid="{00000000-0005-0000-0000-0000729F0000}"/>
    <cellStyle name="Output 2 3 13" xfId="5691" xr:uid="{00000000-0005-0000-0000-0000739F0000}"/>
    <cellStyle name="Output 2 3 13 2" xfId="12670" xr:uid="{00000000-0005-0000-0000-0000749F0000}"/>
    <cellStyle name="Output 2 3 13 2 2" xfId="33255" xr:uid="{00000000-0005-0000-0000-0000759F0000}"/>
    <cellStyle name="Output 2 3 13 2 3" xfId="33254" xr:uid="{00000000-0005-0000-0000-0000769F0000}"/>
    <cellStyle name="Output 2 3 13 2 4" xfId="52175" xr:uid="{00000000-0005-0000-0000-0000779F0000}"/>
    <cellStyle name="Output 2 3 13 3" xfId="33256" xr:uid="{00000000-0005-0000-0000-0000789F0000}"/>
    <cellStyle name="Output 2 3 13 4" xfId="33253" xr:uid="{00000000-0005-0000-0000-0000799F0000}"/>
    <cellStyle name="Output 2 3 13 5" xfId="45207" xr:uid="{00000000-0005-0000-0000-00007A9F0000}"/>
    <cellStyle name="Output 2 3 13 6" xfId="57771" xr:uid="{00000000-0005-0000-0000-00007B9F0000}"/>
    <cellStyle name="Output 2 3 14" xfId="10056" xr:uid="{00000000-0005-0000-0000-00007C9F0000}"/>
    <cellStyle name="Output 2 3 14 2" xfId="33258" xr:uid="{00000000-0005-0000-0000-00007D9F0000}"/>
    <cellStyle name="Output 2 3 14 3" xfId="33257" xr:uid="{00000000-0005-0000-0000-00007E9F0000}"/>
    <cellStyle name="Output 2 3 14 4" xfId="49562" xr:uid="{00000000-0005-0000-0000-00007F9F0000}"/>
    <cellStyle name="Output 2 3 15" xfId="33199" xr:uid="{00000000-0005-0000-0000-0000809F0000}"/>
    <cellStyle name="Output 2 3 16" xfId="17344" xr:uid="{00000000-0005-0000-0000-0000819F0000}"/>
    <cellStyle name="Output 2 3 2" xfId="2871" xr:uid="{00000000-0005-0000-0000-0000829F0000}"/>
    <cellStyle name="Output 2 3 2 2" xfId="2872" xr:uid="{00000000-0005-0000-0000-0000839F0000}"/>
    <cellStyle name="Output 2 3 2 2 2" xfId="3944" xr:uid="{00000000-0005-0000-0000-0000849F0000}"/>
    <cellStyle name="Output 2 3 2 2 2 2" xfId="6566" xr:uid="{00000000-0005-0000-0000-0000859F0000}"/>
    <cellStyle name="Output 2 3 2 2 2 2 2" xfId="13544" xr:uid="{00000000-0005-0000-0000-0000869F0000}"/>
    <cellStyle name="Output 2 3 2 2 2 2 2 2" xfId="33264" xr:uid="{00000000-0005-0000-0000-0000879F0000}"/>
    <cellStyle name="Output 2 3 2 2 2 2 2 3" xfId="33263" xr:uid="{00000000-0005-0000-0000-0000889F0000}"/>
    <cellStyle name="Output 2 3 2 2 2 2 2 4" xfId="53049" xr:uid="{00000000-0005-0000-0000-0000899F0000}"/>
    <cellStyle name="Output 2 3 2 2 2 2 3" xfId="33265" xr:uid="{00000000-0005-0000-0000-00008A9F0000}"/>
    <cellStyle name="Output 2 3 2 2 2 2 4" xfId="33262" xr:uid="{00000000-0005-0000-0000-00008B9F0000}"/>
    <cellStyle name="Output 2 3 2 2 2 2 5" xfId="46081" xr:uid="{00000000-0005-0000-0000-00008C9F0000}"/>
    <cellStyle name="Output 2 3 2 2 2 2 6" xfId="58645" xr:uid="{00000000-0005-0000-0000-00008D9F0000}"/>
    <cellStyle name="Output 2 3 2 2 2 3" xfId="8311" xr:uid="{00000000-0005-0000-0000-00008E9F0000}"/>
    <cellStyle name="Output 2 3 2 2 2 3 2" xfId="15286" xr:uid="{00000000-0005-0000-0000-00008F9F0000}"/>
    <cellStyle name="Output 2 3 2 2 2 3 2 2" xfId="33268" xr:uid="{00000000-0005-0000-0000-0000909F0000}"/>
    <cellStyle name="Output 2 3 2 2 2 3 2 3" xfId="33267" xr:uid="{00000000-0005-0000-0000-0000919F0000}"/>
    <cellStyle name="Output 2 3 2 2 2 3 2 4" xfId="54791" xr:uid="{00000000-0005-0000-0000-0000929F0000}"/>
    <cellStyle name="Output 2 3 2 2 2 3 3" xfId="33269" xr:uid="{00000000-0005-0000-0000-0000939F0000}"/>
    <cellStyle name="Output 2 3 2 2 2 3 4" xfId="33266" xr:uid="{00000000-0005-0000-0000-0000949F0000}"/>
    <cellStyle name="Output 2 3 2 2 2 3 5" xfId="47823" xr:uid="{00000000-0005-0000-0000-0000959F0000}"/>
    <cellStyle name="Output 2 3 2 2 2 3 6" xfId="60387" xr:uid="{00000000-0005-0000-0000-0000969F0000}"/>
    <cellStyle name="Output 2 3 2 2 2 4" xfId="10931" xr:uid="{00000000-0005-0000-0000-0000979F0000}"/>
    <cellStyle name="Output 2 3 2 2 2 4 2" xfId="33271" xr:uid="{00000000-0005-0000-0000-0000989F0000}"/>
    <cellStyle name="Output 2 3 2 2 2 4 3" xfId="33270" xr:uid="{00000000-0005-0000-0000-0000999F0000}"/>
    <cellStyle name="Output 2 3 2 2 2 4 4" xfId="50436" xr:uid="{00000000-0005-0000-0000-00009A9F0000}"/>
    <cellStyle name="Output 2 3 2 2 2 5" xfId="33261" xr:uid="{00000000-0005-0000-0000-00009B9F0000}"/>
    <cellStyle name="Output 2 3 2 2 2 6" xfId="56032" xr:uid="{00000000-0005-0000-0000-00009C9F0000}"/>
    <cellStyle name="Output 2 3 2 2 3" xfId="4821" xr:uid="{00000000-0005-0000-0000-00009D9F0000}"/>
    <cellStyle name="Output 2 3 2 2 3 2" xfId="7437" xr:uid="{00000000-0005-0000-0000-00009E9F0000}"/>
    <cellStyle name="Output 2 3 2 2 3 2 2" xfId="14415" xr:uid="{00000000-0005-0000-0000-00009F9F0000}"/>
    <cellStyle name="Output 2 3 2 2 3 2 2 2" xfId="33275" xr:uid="{00000000-0005-0000-0000-0000A09F0000}"/>
    <cellStyle name="Output 2 3 2 2 3 2 2 3" xfId="33274" xr:uid="{00000000-0005-0000-0000-0000A19F0000}"/>
    <cellStyle name="Output 2 3 2 2 3 2 2 4" xfId="53920" xr:uid="{00000000-0005-0000-0000-0000A29F0000}"/>
    <cellStyle name="Output 2 3 2 2 3 2 3" xfId="33276" xr:uid="{00000000-0005-0000-0000-0000A39F0000}"/>
    <cellStyle name="Output 2 3 2 2 3 2 4" xfId="33273" xr:uid="{00000000-0005-0000-0000-0000A49F0000}"/>
    <cellStyle name="Output 2 3 2 2 3 2 5" xfId="46952" xr:uid="{00000000-0005-0000-0000-0000A59F0000}"/>
    <cellStyle name="Output 2 3 2 2 3 2 6" xfId="59516" xr:uid="{00000000-0005-0000-0000-0000A69F0000}"/>
    <cellStyle name="Output 2 3 2 2 3 3" xfId="9188" xr:uid="{00000000-0005-0000-0000-0000A79F0000}"/>
    <cellStyle name="Output 2 3 2 2 3 3 2" xfId="16157" xr:uid="{00000000-0005-0000-0000-0000A89F0000}"/>
    <cellStyle name="Output 2 3 2 2 3 3 2 2" xfId="33279" xr:uid="{00000000-0005-0000-0000-0000A99F0000}"/>
    <cellStyle name="Output 2 3 2 2 3 3 2 3" xfId="33278" xr:uid="{00000000-0005-0000-0000-0000AA9F0000}"/>
    <cellStyle name="Output 2 3 2 2 3 3 2 4" xfId="55662" xr:uid="{00000000-0005-0000-0000-0000AB9F0000}"/>
    <cellStyle name="Output 2 3 2 2 3 3 3" xfId="33280" xr:uid="{00000000-0005-0000-0000-0000AC9F0000}"/>
    <cellStyle name="Output 2 3 2 2 3 3 4" xfId="33277" xr:uid="{00000000-0005-0000-0000-0000AD9F0000}"/>
    <cellStyle name="Output 2 3 2 2 3 3 5" xfId="48694" xr:uid="{00000000-0005-0000-0000-0000AE9F0000}"/>
    <cellStyle name="Output 2 3 2 2 3 3 6" xfId="61258" xr:uid="{00000000-0005-0000-0000-0000AF9F0000}"/>
    <cellStyle name="Output 2 3 2 2 3 4" xfId="11802" xr:uid="{00000000-0005-0000-0000-0000B09F0000}"/>
    <cellStyle name="Output 2 3 2 2 3 4 2" xfId="33282" xr:uid="{00000000-0005-0000-0000-0000B19F0000}"/>
    <cellStyle name="Output 2 3 2 2 3 4 3" xfId="33281" xr:uid="{00000000-0005-0000-0000-0000B29F0000}"/>
    <cellStyle name="Output 2 3 2 2 3 4 4" xfId="51307" xr:uid="{00000000-0005-0000-0000-0000B39F0000}"/>
    <cellStyle name="Output 2 3 2 2 3 5" xfId="33283" xr:uid="{00000000-0005-0000-0000-0000B49F0000}"/>
    <cellStyle name="Output 2 3 2 2 3 6" xfId="33272" xr:uid="{00000000-0005-0000-0000-0000B59F0000}"/>
    <cellStyle name="Output 2 3 2 2 3 7" xfId="44339" xr:uid="{00000000-0005-0000-0000-0000B69F0000}"/>
    <cellStyle name="Output 2 3 2 2 3 8" xfId="56903" xr:uid="{00000000-0005-0000-0000-0000B79F0000}"/>
    <cellStyle name="Output 2 3 2 2 4" xfId="5694" xr:uid="{00000000-0005-0000-0000-0000B89F0000}"/>
    <cellStyle name="Output 2 3 2 2 4 2" xfId="12673" xr:uid="{00000000-0005-0000-0000-0000B99F0000}"/>
    <cellStyle name="Output 2 3 2 2 4 2 2" xfId="33286" xr:uid="{00000000-0005-0000-0000-0000BA9F0000}"/>
    <cellStyle name="Output 2 3 2 2 4 2 3" xfId="33285" xr:uid="{00000000-0005-0000-0000-0000BB9F0000}"/>
    <cellStyle name="Output 2 3 2 2 4 2 4" xfId="52178" xr:uid="{00000000-0005-0000-0000-0000BC9F0000}"/>
    <cellStyle name="Output 2 3 2 2 4 3" xfId="33287" xr:uid="{00000000-0005-0000-0000-0000BD9F0000}"/>
    <cellStyle name="Output 2 3 2 2 4 4" xfId="33284" xr:uid="{00000000-0005-0000-0000-0000BE9F0000}"/>
    <cellStyle name="Output 2 3 2 2 4 5" xfId="45210" xr:uid="{00000000-0005-0000-0000-0000BF9F0000}"/>
    <cellStyle name="Output 2 3 2 2 4 6" xfId="57774" xr:uid="{00000000-0005-0000-0000-0000C09F0000}"/>
    <cellStyle name="Output 2 3 2 2 5" xfId="10059" xr:uid="{00000000-0005-0000-0000-0000C19F0000}"/>
    <cellStyle name="Output 2 3 2 2 5 2" xfId="33289" xr:uid="{00000000-0005-0000-0000-0000C29F0000}"/>
    <cellStyle name="Output 2 3 2 2 5 3" xfId="33288" xr:uid="{00000000-0005-0000-0000-0000C39F0000}"/>
    <cellStyle name="Output 2 3 2 2 5 4" xfId="49565" xr:uid="{00000000-0005-0000-0000-0000C49F0000}"/>
    <cellStyle name="Output 2 3 2 2 6" xfId="33260" xr:uid="{00000000-0005-0000-0000-0000C59F0000}"/>
    <cellStyle name="Output 2 3 2 2 7" xfId="17351" xr:uid="{00000000-0005-0000-0000-0000C69F0000}"/>
    <cellStyle name="Output 2 3 2 3" xfId="3943" xr:uid="{00000000-0005-0000-0000-0000C79F0000}"/>
    <cellStyle name="Output 2 3 2 3 2" xfId="6565" xr:uid="{00000000-0005-0000-0000-0000C89F0000}"/>
    <cellStyle name="Output 2 3 2 3 2 2" xfId="13543" xr:uid="{00000000-0005-0000-0000-0000C99F0000}"/>
    <cellStyle name="Output 2 3 2 3 2 2 2" xfId="33293" xr:uid="{00000000-0005-0000-0000-0000CA9F0000}"/>
    <cellStyle name="Output 2 3 2 3 2 2 3" xfId="33292" xr:uid="{00000000-0005-0000-0000-0000CB9F0000}"/>
    <cellStyle name="Output 2 3 2 3 2 2 4" xfId="53048" xr:uid="{00000000-0005-0000-0000-0000CC9F0000}"/>
    <cellStyle name="Output 2 3 2 3 2 3" xfId="33294" xr:uid="{00000000-0005-0000-0000-0000CD9F0000}"/>
    <cellStyle name="Output 2 3 2 3 2 4" xfId="33291" xr:uid="{00000000-0005-0000-0000-0000CE9F0000}"/>
    <cellStyle name="Output 2 3 2 3 2 5" xfId="46080" xr:uid="{00000000-0005-0000-0000-0000CF9F0000}"/>
    <cellStyle name="Output 2 3 2 3 2 6" xfId="58644" xr:uid="{00000000-0005-0000-0000-0000D09F0000}"/>
    <cellStyle name="Output 2 3 2 3 3" xfId="8310" xr:uid="{00000000-0005-0000-0000-0000D19F0000}"/>
    <cellStyle name="Output 2 3 2 3 3 2" xfId="15285" xr:uid="{00000000-0005-0000-0000-0000D29F0000}"/>
    <cellStyle name="Output 2 3 2 3 3 2 2" xfId="33297" xr:uid="{00000000-0005-0000-0000-0000D39F0000}"/>
    <cellStyle name="Output 2 3 2 3 3 2 3" xfId="33296" xr:uid="{00000000-0005-0000-0000-0000D49F0000}"/>
    <cellStyle name="Output 2 3 2 3 3 2 4" xfId="54790" xr:uid="{00000000-0005-0000-0000-0000D59F0000}"/>
    <cellStyle name="Output 2 3 2 3 3 3" xfId="33298" xr:uid="{00000000-0005-0000-0000-0000D69F0000}"/>
    <cellStyle name="Output 2 3 2 3 3 4" xfId="33295" xr:uid="{00000000-0005-0000-0000-0000D79F0000}"/>
    <cellStyle name="Output 2 3 2 3 3 5" xfId="47822" xr:uid="{00000000-0005-0000-0000-0000D89F0000}"/>
    <cellStyle name="Output 2 3 2 3 3 6" xfId="60386" xr:uid="{00000000-0005-0000-0000-0000D99F0000}"/>
    <cellStyle name="Output 2 3 2 3 4" xfId="10930" xr:uid="{00000000-0005-0000-0000-0000DA9F0000}"/>
    <cellStyle name="Output 2 3 2 3 4 2" xfId="33300" xr:uid="{00000000-0005-0000-0000-0000DB9F0000}"/>
    <cellStyle name="Output 2 3 2 3 4 3" xfId="33299" xr:uid="{00000000-0005-0000-0000-0000DC9F0000}"/>
    <cellStyle name="Output 2 3 2 3 4 4" xfId="50435" xr:uid="{00000000-0005-0000-0000-0000DD9F0000}"/>
    <cellStyle name="Output 2 3 2 3 5" xfId="33290" xr:uid="{00000000-0005-0000-0000-0000DE9F0000}"/>
    <cellStyle name="Output 2 3 2 3 6" xfId="56031" xr:uid="{00000000-0005-0000-0000-0000DF9F0000}"/>
    <cellStyle name="Output 2 3 2 4" xfId="4820" xr:uid="{00000000-0005-0000-0000-0000E09F0000}"/>
    <cellStyle name="Output 2 3 2 4 2" xfId="7436" xr:uid="{00000000-0005-0000-0000-0000E19F0000}"/>
    <cellStyle name="Output 2 3 2 4 2 2" xfId="14414" xr:uid="{00000000-0005-0000-0000-0000E29F0000}"/>
    <cellStyle name="Output 2 3 2 4 2 2 2" xfId="33304" xr:uid="{00000000-0005-0000-0000-0000E39F0000}"/>
    <cellStyle name="Output 2 3 2 4 2 2 3" xfId="33303" xr:uid="{00000000-0005-0000-0000-0000E49F0000}"/>
    <cellStyle name="Output 2 3 2 4 2 2 4" xfId="53919" xr:uid="{00000000-0005-0000-0000-0000E59F0000}"/>
    <cellStyle name="Output 2 3 2 4 2 3" xfId="33305" xr:uid="{00000000-0005-0000-0000-0000E69F0000}"/>
    <cellStyle name="Output 2 3 2 4 2 4" xfId="33302" xr:uid="{00000000-0005-0000-0000-0000E79F0000}"/>
    <cellStyle name="Output 2 3 2 4 2 5" xfId="46951" xr:uid="{00000000-0005-0000-0000-0000E89F0000}"/>
    <cellStyle name="Output 2 3 2 4 2 6" xfId="59515" xr:uid="{00000000-0005-0000-0000-0000E99F0000}"/>
    <cellStyle name="Output 2 3 2 4 3" xfId="9187" xr:uid="{00000000-0005-0000-0000-0000EA9F0000}"/>
    <cellStyle name="Output 2 3 2 4 3 2" xfId="16156" xr:uid="{00000000-0005-0000-0000-0000EB9F0000}"/>
    <cellStyle name="Output 2 3 2 4 3 2 2" xfId="33308" xr:uid="{00000000-0005-0000-0000-0000EC9F0000}"/>
    <cellStyle name="Output 2 3 2 4 3 2 3" xfId="33307" xr:uid="{00000000-0005-0000-0000-0000ED9F0000}"/>
    <cellStyle name="Output 2 3 2 4 3 2 4" xfId="55661" xr:uid="{00000000-0005-0000-0000-0000EE9F0000}"/>
    <cellStyle name="Output 2 3 2 4 3 3" xfId="33309" xr:uid="{00000000-0005-0000-0000-0000EF9F0000}"/>
    <cellStyle name="Output 2 3 2 4 3 4" xfId="33306" xr:uid="{00000000-0005-0000-0000-0000F09F0000}"/>
    <cellStyle name="Output 2 3 2 4 3 5" xfId="48693" xr:uid="{00000000-0005-0000-0000-0000F19F0000}"/>
    <cellStyle name="Output 2 3 2 4 3 6" xfId="61257" xr:uid="{00000000-0005-0000-0000-0000F29F0000}"/>
    <cellStyle name="Output 2 3 2 4 4" xfId="11801" xr:uid="{00000000-0005-0000-0000-0000F39F0000}"/>
    <cellStyle name="Output 2 3 2 4 4 2" xfId="33311" xr:uid="{00000000-0005-0000-0000-0000F49F0000}"/>
    <cellStyle name="Output 2 3 2 4 4 3" xfId="33310" xr:uid="{00000000-0005-0000-0000-0000F59F0000}"/>
    <cellStyle name="Output 2 3 2 4 4 4" xfId="51306" xr:uid="{00000000-0005-0000-0000-0000F69F0000}"/>
    <cellStyle name="Output 2 3 2 4 5" xfId="33312" xr:uid="{00000000-0005-0000-0000-0000F79F0000}"/>
    <cellStyle name="Output 2 3 2 4 6" xfId="33301" xr:uid="{00000000-0005-0000-0000-0000F89F0000}"/>
    <cellStyle name="Output 2 3 2 4 7" xfId="44338" xr:uid="{00000000-0005-0000-0000-0000F99F0000}"/>
    <cellStyle name="Output 2 3 2 4 8" xfId="56902" xr:uid="{00000000-0005-0000-0000-0000FA9F0000}"/>
    <cellStyle name="Output 2 3 2 5" xfId="5693" xr:uid="{00000000-0005-0000-0000-0000FB9F0000}"/>
    <cellStyle name="Output 2 3 2 5 2" xfId="12672" xr:uid="{00000000-0005-0000-0000-0000FC9F0000}"/>
    <cellStyle name="Output 2 3 2 5 2 2" xfId="33315" xr:uid="{00000000-0005-0000-0000-0000FD9F0000}"/>
    <cellStyle name="Output 2 3 2 5 2 3" xfId="33314" xr:uid="{00000000-0005-0000-0000-0000FE9F0000}"/>
    <cellStyle name="Output 2 3 2 5 2 4" xfId="52177" xr:uid="{00000000-0005-0000-0000-0000FF9F0000}"/>
    <cellStyle name="Output 2 3 2 5 3" xfId="33316" xr:uid="{00000000-0005-0000-0000-000000A00000}"/>
    <cellStyle name="Output 2 3 2 5 4" xfId="33313" xr:uid="{00000000-0005-0000-0000-000001A00000}"/>
    <cellStyle name="Output 2 3 2 5 5" xfId="45209" xr:uid="{00000000-0005-0000-0000-000002A00000}"/>
    <cellStyle name="Output 2 3 2 5 6" xfId="57773" xr:uid="{00000000-0005-0000-0000-000003A00000}"/>
    <cellStyle name="Output 2 3 2 6" xfId="10058" xr:uid="{00000000-0005-0000-0000-000004A00000}"/>
    <cellStyle name="Output 2 3 2 6 2" xfId="33318" xr:uid="{00000000-0005-0000-0000-000005A00000}"/>
    <cellStyle name="Output 2 3 2 6 3" xfId="33317" xr:uid="{00000000-0005-0000-0000-000006A00000}"/>
    <cellStyle name="Output 2 3 2 6 4" xfId="49564" xr:uid="{00000000-0005-0000-0000-000007A00000}"/>
    <cellStyle name="Output 2 3 2 7" xfId="33259" xr:uid="{00000000-0005-0000-0000-000008A00000}"/>
    <cellStyle name="Output 2 3 2 8" xfId="17348" xr:uid="{00000000-0005-0000-0000-000009A00000}"/>
    <cellStyle name="Output 2 3 3" xfId="2873" xr:uid="{00000000-0005-0000-0000-00000AA00000}"/>
    <cellStyle name="Output 2 3 3 2" xfId="2874" xr:uid="{00000000-0005-0000-0000-00000BA00000}"/>
    <cellStyle name="Output 2 3 3 2 2" xfId="3946" xr:uid="{00000000-0005-0000-0000-00000CA00000}"/>
    <cellStyle name="Output 2 3 3 2 2 2" xfId="6568" xr:uid="{00000000-0005-0000-0000-00000DA00000}"/>
    <cellStyle name="Output 2 3 3 2 2 2 2" xfId="13546" xr:uid="{00000000-0005-0000-0000-00000EA00000}"/>
    <cellStyle name="Output 2 3 3 2 2 2 2 2" xfId="33324" xr:uid="{00000000-0005-0000-0000-00000FA00000}"/>
    <cellStyle name="Output 2 3 3 2 2 2 2 3" xfId="33323" xr:uid="{00000000-0005-0000-0000-000010A00000}"/>
    <cellStyle name="Output 2 3 3 2 2 2 2 4" xfId="53051" xr:uid="{00000000-0005-0000-0000-000011A00000}"/>
    <cellStyle name="Output 2 3 3 2 2 2 3" xfId="33325" xr:uid="{00000000-0005-0000-0000-000012A00000}"/>
    <cellStyle name="Output 2 3 3 2 2 2 4" xfId="33322" xr:uid="{00000000-0005-0000-0000-000013A00000}"/>
    <cellStyle name="Output 2 3 3 2 2 2 5" xfId="46083" xr:uid="{00000000-0005-0000-0000-000014A00000}"/>
    <cellStyle name="Output 2 3 3 2 2 2 6" xfId="58647" xr:uid="{00000000-0005-0000-0000-000015A00000}"/>
    <cellStyle name="Output 2 3 3 2 2 3" xfId="8313" xr:uid="{00000000-0005-0000-0000-000016A00000}"/>
    <cellStyle name="Output 2 3 3 2 2 3 2" xfId="15288" xr:uid="{00000000-0005-0000-0000-000017A00000}"/>
    <cellStyle name="Output 2 3 3 2 2 3 2 2" xfId="33328" xr:uid="{00000000-0005-0000-0000-000018A00000}"/>
    <cellStyle name="Output 2 3 3 2 2 3 2 3" xfId="33327" xr:uid="{00000000-0005-0000-0000-000019A00000}"/>
    <cellStyle name="Output 2 3 3 2 2 3 2 4" xfId="54793" xr:uid="{00000000-0005-0000-0000-00001AA00000}"/>
    <cellStyle name="Output 2 3 3 2 2 3 3" xfId="33329" xr:uid="{00000000-0005-0000-0000-00001BA00000}"/>
    <cellStyle name="Output 2 3 3 2 2 3 4" xfId="33326" xr:uid="{00000000-0005-0000-0000-00001CA00000}"/>
    <cellStyle name="Output 2 3 3 2 2 3 5" xfId="47825" xr:uid="{00000000-0005-0000-0000-00001DA00000}"/>
    <cellStyle name="Output 2 3 3 2 2 3 6" xfId="60389" xr:uid="{00000000-0005-0000-0000-00001EA00000}"/>
    <cellStyle name="Output 2 3 3 2 2 4" xfId="10933" xr:uid="{00000000-0005-0000-0000-00001FA00000}"/>
    <cellStyle name="Output 2 3 3 2 2 4 2" xfId="33331" xr:uid="{00000000-0005-0000-0000-000020A00000}"/>
    <cellStyle name="Output 2 3 3 2 2 4 3" xfId="33330" xr:uid="{00000000-0005-0000-0000-000021A00000}"/>
    <cellStyle name="Output 2 3 3 2 2 4 4" xfId="50438" xr:uid="{00000000-0005-0000-0000-000022A00000}"/>
    <cellStyle name="Output 2 3 3 2 2 5" xfId="33321" xr:uid="{00000000-0005-0000-0000-000023A00000}"/>
    <cellStyle name="Output 2 3 3 2 2 6" xfId="56034" xr:uid="{00000000-0005-0000-0000-000024A00000}"/>
    <cellStyle name="Output 2 3 3 2 3" xfId="4823" xr:uid="{00000000-0005-0000-0000-000025A00000}"/>
    <cellStyle name="Output 2 3 3 2 3 2" xfId="7439" xr:uid="{00000000-0005-0000-0000-000026A00000}"/>
    <cellStyle name="Output 2 3 3 2 3 2 2" xfId="14417" xr:uid="{00000000-0005-0000-0000-000027A00000}"/>
    <cellStyle name="Output 2 3 3 2 3 2 2 2" xfId="33335" xr:uid="{00000000-0005-0000-0000-000028A00000}"/>
    <cellStyle name="Output 2 3 3 2 3 2 2 3" xfId="33334" xr:uid="{00000000-0005-0000-0000-000029A00000}"/>
    <cellStyle name="Output 2 3 3 2 3 2 2 4" xfId="53922" xr:uid="{00000000-0005-0000-0000-00002AA00000}"/>
    <cellStyle name="Output 2 3 3 2 3 2 3" xfId="33336" xr:uid="{00000000-0005-0000-0000-00002BA00000}"/>
    <cellStyle name="Output 2 3 3 2 3 2 4" xfId="33333" xr:uid="{00000000-0005-0000-0000-00002CA00000}"/>
    <cellStyle name="Output 2 3 3 2 3 2 5" xfId="46954" xr:uid="{00000000-0005-0000-0000-00002DA00000}"/>
    <cellStyle name="Output 2 3 3 2 3 2 6" xfId="59518" xr:uid="{00000000-0005-0000-0000-00002EA00000}"/>
    <cellStyle name="Output 2 3 3 2 3 3" xfId="9190" xr:uid="{00000000-0005-0000-0000-00002FA00000}"/>
    <cellStyle name="Output 2 3 3 2 3 3 2" xfId="16159" xr:uid="{00000000-0005-0000-0000-000030A00000}"/>
    <cellStyle name="Output 2 3 3 2 3 3 2 2" xfId="33339" xr:uid="{00000000-0005-0000-0000-000031A00000}"/>
    <cellStyle name="Output 2 3 3 2 3 3 2 3" xfId="33338" xr:uid="{00000000-0005-0000-0000-000032A00000}"/>
    <cellStyle name="Output 2 3 3 2 3 3 2 4" xfId="55664" xr:uid="{00000000-0005-0000-0000-000033A00000}"/>
    <cellStyle name="Output 2 3 3 2 3 3 3" xfId="33340" xr:uid="{00000000-0005-0000-0000-000034A00000}"/>
    <cellStyle name="Output 2 3 3 2 3 3 4" xfId="33337" xr:uid="{00000000-0005-0000-0000-000035A00000}"/>
    <cellStyle name="Output 2 3 3 2 3 3 5" xfId="48696" xr:uid="{00000000-0005-0000-0000-000036A00000}"/>
    <cellStyle name="Output 2 3 3 2 3 3 6" xfId="61260" xr:uid="{00000000-0005-0000-0000-000037A00000}"/>
    <cellStyle name="Output 2 3 3 2 3 4" xfId="11804" xr:uid="{00000000-0005-0000-0000-000038A00000}"/>
    <cellStyle name="Output 2 3 3 2 3 4 2" xfId="33342" xr:uid="{00000000-0005-0000-0000-000039A00000}"/>
    <cellStyle name="Output 2 3 3 2 3 4 3" xfId="33341" xr:uid="{00000000-0005-0000-0000-00003AA00000}"/>
    <cellStyle name="Output 2 3 3 2 3 4 4" xfId="51309" xr:uid="{00000000-0005-0000-0000-00003BA00000}"/>
    <cellStyle name="Output 2 3 3 2 3 5" xfId="33343" xr:uid="{00000000-0005-0000-0000-00003CA00000}"/>
    <cellStyle name="Output 2 3 3 2 3 6" xfId="33332" xr:uid="{00000000-0005-0000-0000-00003DA00000}"/>
    <cellStyle name="Output 2 3 3 2 3 7" xfId="44341" xr:uid="{00000000-0005-0000-0000-00003EA00000}"/>
    <cellStyle name="Output 2 3 3 2 3 8" xfId="56905" xr:uid="{00000000-0005-0000-0000-00003FA00000}"/>
    <cellStyle name="Output 2 3 3 2 4" xfId="5696" xr:uid="{00000000-0005-0000-0000-000040A00000}"/>
    <cellStyle name="Output 2 3 3 2 4 2" xfId="12675" xr:uid="{00000000-0005-0000-0000-000041A00000}"/>
    <cellStyle name="Output 2 3 3 2 4 2 2" xfId="33346" xr:uid="{00000000-0005-0000-0000-000042A00000}"/>
    <cellStyle name="Output 2 3 3 2 4 2 3" xfId="33345" xr:uid="{00000000-0005-0000-0000-000043A00000}"/>
    <cellStyle name="Output 2 3 3 2 4 2 4" xfId="52180" xr:uid="{00000000-0005-0000-0000-000044A00000}"/>
    <cellStyle name="Output 2 3 3 2 4 3" xfId="33347" xr:uid="{00000000-0005-0000-0000-000045A00000}"/>
    <cellStyle name="Output 2 3 3 2 4 4" xfId="33344" xr:uid="{00000000-0005-0000-0000-000046A00000}"/>
    <cellStyle name="Output 2 3 3 2 4 5" xfId="45212" xr:uid="{00000000-0005-0000-0000-000047A00000}"/>
    <cellStyle name="Output 2 3 3 2 4 6" xfId="57776" xr:uid="{00000000-0005-0000-0000-000048A00000}"/>
    <cellStyle name="Output 2 3 3 2 5" xfId="10061" xr:uid="{00000000-0005-0000-0000-000049A00000}"/>
    <cellStyle name="Output 2 3 3 2 5 2" xfId="33349" xr:uid="{00000000-0005-0000-0000-00004AA00000}"/>
    <cellStyle name="Output 2 3 3 2 5 3" xfId="33348" xr:uid="{00000000-0005-0000-0000-00004BA00000}"/>
    <cellStyle name="Output 2 3 3 2 5 4" xfId="49567" xr:uid="{00000000-0005-0000-0000-00004CA00000}"/>
    <cellStyle name="Output 2 3 3 2 6" xfId="33320" xr:uid="{00000000-0005-0000-0000-00004DA00000}"/>
    <cellStyle name="Output 2 3 3 2 7" xfId="17354" xr:uid="{00000000-0005-0000-0000-00004EA00000}"/>
    <cellStyle name="Output 2 3 3 3" xfId="3945" xr:uid="{00000000-0005-0000-0000-00004FA00000}"/>
    <cellStyle name="Output 2 3 3 3 2" xfId="6567" xr:uid="{00000000-0005-0000-0000-000050A00000}"/>
    <cellStyle name="Output 2 3 3 3 2 2" xfId="13545" xr:uid="{00000000-0005-0000-0000-000051A00000}"/>
    <cellStyle name="Output 2 3 3 3 2 2 2" xfId="33353" xr:uid="{00000000-0005-0000-0000-000052A00000}"/>
    <cellStyle name="Output 2 3 3 3 2 2 3" xfId="33352" xr:uid="{00000000-0005-0000-0000-000053A00000}"/>
    <cellStyle name="Output 2 3 3 3 2 2 4" xfId="53050" xr:uid="{00000000-0005-0000-0000-000054A00000}"/>
    <cellStyle name="Output 2 3 3 3 2 3" xfId="33354" xr:uid="{00000000-0005-0000-0000-000055A00000}"/>
    <cellStyle name="Output 2 3 3 3 2 4" xfId="33351" xr:uid="{00000000-0005-0000-0000-000056A00000}"/>
    <cellStyle name="Output 2 3 3 3 2 5" xfId="46082" xr:uid="{00000000-0005-0000-0000-000057A00000}"/>
    <cellStyle name="Output 2 3 3 3 2 6" xfId="58646" xr:uid="{00000000-0005-0000-0000-000058A00000}"/>
    <cellStyle name="Output 2 3 3 3 3" xfId="8312" xr:uid="{00000000-0005-0000-0000-000059A00000}"/>
    <cellStyle name="Output 2 3 3 3 3 2" xfId="15287" xr:uid="{00000000-0005-0000-0000-00005AA00000}"/>
    <cellStyle name="Output 2 3 3 3 3 2 2" xfId="33357" xr:uid="{00000000-0005-0000-0000-00005BA00000}"/>
    <cellStyle name="Output 2 3 3 3 3 2 3" xfId="33356" xr:uid="{00000000-0005-0000-0000-00005CA00000}"/>
    <cellStyle name="Output 2 3 3 3 3 2 4" xfId="54792" xr:uid="{00000000-0005-0000-0000-00005DA00000}"/>
    <cellStyle name="Output 2 3 3 3 3 3" xfId="33358" xr:uid="{00000000-0005-0000-0000-00005EA00000}"/>
    <cellStyle name="Output 2 3 3 3 3 4" xfId="33355" xr:uid="{00000000-0005-0000-0000-00005FA00000}"/>
    <cellStyle name="Output 2 3 3 3 3 5" xfId="47824" xr:uid="{00000000-0005-0000-0000-000060A00000}"/>
    <cellStyle name="Output 2 3 3 3 3 6" xfId="60388" xr:uid="{00000000-0005-0000-0000-000061A00000}"/>
    <cellStyle name="Output 2 3 3 3 4" xfId="10932" xr:uid="{00000000-0005-0000-0000-000062A00000}"/>
    <cellStyle name="Output 2 3 3 3 4 2" xfId="33360" xr:uid="{00000000-0005-0000-0000-000063A00000}"/>
    <cellStyle name="Output 2 3 3 3 4 3" xfId="33359" xr:uid="{00000000-0005-0000-0000-000064A00000}"/>
    <cellStyle name="Output 2 3 3 3 4 4" xfId="50437" xr:uid="{00000000-0005-0000-0000-000065A00000}"/>
    <cellStyle name="Output 2 3 3 3 5" xfId="33350" xr:uid="{00000000-0005-0000-0000-000066A00000}"/>
    <cellStyle name="Output 2 3 3 3 6" xfId="56033" xr:uid="{00000000-0005-0000-0000-000067A00000}"/>
    <cellStyle name="Output 2 3 3 4" xfId="4822" xr:uid="{00000000-0005-0000-0000-000068A00000}"/>
    <cellStyle name="Output 2 3 3 4 2" xfId="7438" xr:uid="{00000000-0005-0000-0000-000069A00000}"/>
    <cellStyle name="Output 2 3 3 4 2 2" xfId="14416" xr:uid="{00000000-0005-0000-0000-00006AA00000}"/>
    <cellStyle name="Output 2 3 3 4 2 2 2" xfId="33364" xr:uid="{00000000-0005-0000-0000-00006BA00000}"/>
    <cellStyle name="Output 2 3 3 4 2 2 3" xfId="33363" xr:uid="{00000000-0005-0000-0000-00006CA00000}"/>
    <cellStyle name="Output 2 3 3 4 2 2 4" xfId="53921" xr:uid="{00000000-0005-0000-0000-00006DA00000}"/>
    <cellStyle name="Output 2 3 3 4 2 3" xfId="33365" xr:uid="{00000000-0005-0000-0000-00006EA00000}"/>
    <cellStyle name="Output 2 3 3 4 2 4" xfId="33362" xr:uid="{00000000-0005-0000-0000-00006FA00000}"/>
    <cellStyle name="Output 2 3 3 4 2 5" xfId="46953" xr:uid="{00000000-0005-0000-0000-000070A00000}"/>
    <cellStyle name="Output 2 3 3 4 2 6" xfId="59517" xr:uid="{00000000-0005-0000-0000-000071A00000}"/>
    <cellStyle name="Output 2 3 3 4 3" xfId="9189" xr:uid="{00000000-0005-0000-0000-000072A00000}"/>
    <cellStyle name="Output 2 3 3 4 3 2" xfId="16158" xr:uid="{00000000-0005-0000-0000-000073A00000}"/>
    <cellStyle name="Output 2 3 3 4 3 2 2" xfId="33368" xr:uid="{00000000-0005-0000-0000-000074A00000}"/>
    <cellStyle name="Output 2 3 3 4 3 2 3" xfId="33367" xr:uid="{00000000-0005-0000-0000-000075A00000}"/>
    <cellStyle name="Output 2 3 3 4 3 2 4" xfId="55663" xr:uid="{00000000-0005-0000-0000-000076A00000}"/>
    <cellStyle name="Output 2 3 3 4 3 3" xfId="33369" xr:uid="{00000000-0005-0000-0000-000077A00000}"/>
    <cellStyle name="Output 2 3 3 4 3 4" xfId="33366" xr:uid="{00000000-0005-0000-0000-000078A00000}"/>
    <cellStyle name="Output 2 3 3 4 3 5" xfId="48695" xr:uid="{00000000-0005-0000-0000-000079A00000}"/>
    <cellStyle name="Output 2 3 3 4 3 6" xfId="61259" xr:uid="{00000000-0005-0000-0000-00007AA00000}"/>
    <cellStyle name="Output 2 3 3 4 4" xfId="11803" xr:uid="{00000000-0005-0000-0000-00007BA00000}"/>
    <cellStyle name="Output 2 3 3 4 4 2" xfId="33371" xr:uid="{00000000-0005-0000-0000-00007CA00000}"/>
    <cellStyle name="Output 2 3 3 4 4 3" xfId="33370" xr:uid="{00000000-0005-0000-0000-00007DA00000}"/>
    <cellStyle name="Output 2 3 3 4 4 4" xfId="51308" xr:uid="{00000000-0005-0000-0000-00007EA00000}"/>
    <cellStyle name="Output 2 3 3 4 5" xfId="33372" xr:uid="{00000000-0005-0000-0000-00007FA00000}"/>
    <cellStyle name="Output 2 3 3 4 6" xfId="33361" xr:uid="{00000000-0005-0000-0000-000080A00000}"/>
    <cellStyle name="Output 2 3 3 4 7" xfId="44340" xr:uid="{00000000-0005-0000-0000-000081A00000}"/>
    <cellStyle name="Output 2 3 3 4 8" xfId="56904" xr:uid="{00000000-0005-0000-0000-000082A00000}"/>
    <cellStyle name="Output 2 3 3 5" xfId="5695" xr:uid="{00000000-0005-0000-0000-000083A00000}"/>
    <cellStyle name="Output 2 3 3 5 2" xfId="12674" xr:uid="{00000000-0005-0000-0000-000084A00000}"/>
    <cellStyle name="Output 2 3 3 5 2 2" xfId="33375" xr:uid="{00000000-0005-0000-0000-000085A00000}"/>
    <cellStyle name="Output 2 3 3 5 2 3" xfId="33374" xr:uid="{00000000-0005-0000-0000-000086A00000}"/>
    <cellStyle name="Output 2 3 3 5 2 4" xfId="52179" xr:uid="{00000000-0005-0000-0000-000087A00000}"/>
    <cellStyle name="Output 2 3 3 5 3" xfId="33376" xr:uid="{00000000-0005-0000-0000-000088A00000}"/>
    <cellStyle name="Output 2 3 3 5 4" xfId="33373" xr:uid="{00000000-0005-0000-0000-000089A00000}"/>
    <cellStyle name="Output 2 3 3 5 5" xfId="45211" xr:uid="{00000000-0005-0000-0000-00008AA00000}"/>
    <cellStyle name="Output 2 3 3 5 6" xfId="57775" xr:uid="{00000000-0005-0000-0000-00008BA00000}"/>
    <cellStyle name="Output 2 3 3 6" xfId="10060" xr:uid="{00000000-0005-0000-0000-00008CA00000}"/>
    <cellStyle name="Output 2 3 3 6 2" xfId="33378" xr:uid="{00000000-0005-0000-0000-00008DA00000}"/>
    <cellStyle name="Output 2 3 3 6 3" xfId="33377" xr:uid="{00000000-0005-0000-0000-00008EA00000}"/>
    <cellStyle name="Output 2 3 3 6 4" xfId="49566" xr:uid="{00000000-0005-0000-0000-00008FA00000}"/>
    <cellStyle name="Output 2 3 3 7" xfId="33319" xr:uid="{00000000-0005-0000-0000-000090A00000}"/>
    <cellStyle name="Output 2 3 3 8" xfId="17353" xr:uid="{00000000-0005-0000-0000-000091A00000}"/>
    <cellStyle name="Output 2 3 4" xfId="2875" xr:uid="{00000000-0005-0000-0000-000092A00000}"/>
    <cellStyle name="Output 2 3 4 2" xfId="2876" xr:uid="{00000000-0005-0000-0000-000093A00000}"/>
    <cellStyle name="Output 2 3 4 2 2" xfId="3948" xr:uid="{00000000-0005-0000-0000-000094A00000}"/>
    <cellStyle name="Output 2 3 4 2 2 2" xfId="6570" xr:uid="{00000000-0005-0000-0000-000095A00000}"/>
    <cellStyle name="Output 2 3 4 2 2 2 2" xfId="13548" xr:uid="{00000000-0005-0000-0000-000096A00000}"/>
    <cellStyle name="Output 2 3 4 2 2 2 2 2" xfId="33384" xr:uid="{00000000-0005-0000-0000-000097A00000}"/>
    <cellStyle name="Output 2 3 4 2 2 2 2 3" xfId="33383" xr:uid="{00000000-0005-0000-0000-000098A00000}"/>
    <cellStyle name="Output 2 3 4 2 2 2 2 4" xfId="53053" xr:uid="{00000000-0005-0000-0000-000099A00000}"/>
    <cellStyle name="Output 2 3 4 2 2 2 3" xfId="33385" xr:uid="{00000000-0005-0000-0000-00009AA00000}"/>
    <cellStyle name="Output 2 3 4 2 2 2 4" xfId="33382" xr:uid="{00000000-0005-0000-0000-00009BA00000}"/>
    <cellStyle name="Output 2 3 4 2 2 2 5" xfId="46085" xr:uid="{00000000-0005-0000-0000-00009CA00000}"/>
    <cellStyle name="Output 2 3 4 2 2 2 6" xfId="58649" xr:uid="{00000000-0005-0000-0000-00009DA00000}"/>
    <cellStyle name="Output 2 3 4 2 2 3" xfId="8315" xr:uid="{00000000-0005-0000-0000-00009EA00000}"/>
    <cellStyle name="Output 2 3 4 2 2 3 2" xfId="15290" xr:uid="{00000000-0005-0000-0000-00009FA00000}"/>
    <cellStyle name="Output 2 3 4 2 2 3 2 2" xfId="33388" xr:uid="{00000000-0005-0000-0000-0000A0A00000}"/>
    <cellStyle name="Output 2 3 4 2 2 3 2 3" xfId="33387" xr:uid="{00000000-0005-0000-0000-0000A1A00000}"/>
    <cellStyle name="Output 2 3 4 2 2 3 2 4" xfId="54795" xr:uid="{00000000-0005-0000-0000-0000A2A00000}"/>
    <cellStyle name="Output 2 3 4 2 2 3 3" xfId="33389" xr:uid="{00000000-0005-0000-0000-0000A3A00000}"/>
    <cellStyle name="Output 2 3 4 2 2 3 4" xfId="33386" xr:uid="{00000000-0005-0000-0000-0000A4A00000}"/>
    <cellStyle name="Output 2 3 4 2 2 3 5" xfId="47827" xr:uid="{00000000-0005-0000-0000-0000A5A00000}"/>
    <cellStyle name="Output 2 3 4 2 2 3 6" xfId="60391" xr:uid="{00000000-0005-0000-0000-0000A6A00000}"/>
    <cellStyle name="Output 2 3 4 2 2 4" xfId="10935" xr:uid="{00000000-0005-0000-0000-0000A7A00000}"/>
    <cellStyle name="Output 2 3 4 2 2 4 2" xfId="33391" xr:uid="{00000000-0005-0000-0000-0000A8A00000}"/>
    <cellStyle name="Output 2 3 4 2 2 4 3" xfId="33390" xr:uid="{00000000-0005-0000-0000-0000A9A00000}"/>
    <cellStyle name="Output 2 3 4 2 2 4 4" xfId="50440" xr:uid="{00000000-0005-0000-0000-0000AAA00000}"/>
    <cellStyle name="Output 2 3 4 2 2 5" xfId="33381" xr:uid="{00000000-0005-0000-0000-0000ABA00000}"/>
    <cellStyle name="Output 2 3 4 2 2 6" xfId="56036" xr:uid="{00000000-0005-0000-0000-0000ACA00000}"/>
    <cellStyle name="Output 2 3 4 2 3" xfId="4825" xr:uid="{00000000-0005-0000-0000-0000ADA00000}"/>
    <cellStyle name="Output 2 3 4 2 3 2" xfId="7441" xr:uid="{00000000-0005-0000-0000-0000AEA00000}"/>
    <cellStyle name="Output 2 3 4 2 3 2 2" xfId="14419" xr:uid="{00000000-0005-0000-0000-0000AFA00000}"/>
    <cellStyle name="Output 2 3 4 2 3 2 2 2" xfId="33395" xr:uid="{00000000-0005-0000-0000-0000B0A00000}"/>
    <cellStyle name="Output 2 3 4 2 3 2 2 3" xfId="33394" xr:uid="{00000000-0005-0000-0000-0000B1A00000}"/>
    <cellStyle name="Output 2 3 4 2 3 2 2 4" xfId="53924" xr:uid="{00000000-0005-0000-0000-0000B2A00000}"/>
    <cellStyle name="Output 2 3 4 2 3 2 3" xfId="33396" xr:uid="{00000000-0005-0000-0000-0000B3A00000}"/>
    <cellStyle name="Output 2 3 4 2 3 2 4" xfId="33393" xr:uid="{00000000-0005-0000-0000-0000B4A00000}"/>
    <cellStyle name="Output 2 3 4 2 3 2 5" xfId="46956" xr:uid="{00000000-0005-0000-0000-0000B5A00000}"/>
    <cellStyle name="Output 2 3 4 2 3 2 6" xfId="59520" xr:uid="{00000000-0005-0000-0000-0000B6A00000}"/>
    <cellStyle name="Output 2 3 4 2 3 3" xfId="9192" xr:uid="{00000000-0005-0000-0000-0000B7A00000}"/>
    <cellStyle name="Output 2 3 4 2 3 3 2" xfId="16161" xr:uid="{00000000-0005-0000-0000-0000B8A00000}"/>
    <cellStyle name="Output 2 3 4 2 3 3 2 2" xfId="33399" xr:uid="{00000000-0005-0000-0000-0000B9A00000}"/>
    <cellStyle name="Output 2 3 4 2 3 3 2 3" xfId="33398" xr:uid="{00000000-0005-0000-0000-0000BAA00000}"/>
    <cellStyle name="Output 2 3 4 2 3 3 2 4" xfId="55666" xr:uid="{00000000-0005-0000-0000-0000BBA00000}"/>
    <cellStyle name="Output 2 3 4 2 3 3 3" xfId="33400" xr:uid="{00000000-0005-0000-0000-0000BCA00000}"/>
    <cellStyle name="Output 2 3 4 2 3 3 4" xfId="33397" xr:uid="{00000000-0005-0000-0000-0000BDA00000}"/>
    <cellStyle name="Output 2 3 4 2 3 3 5" xfId="48698" xr:uid="{00000000-0005-0000-0000-0000BEA00000}"/>
    <cellStyle name="Output 2 3 4 2 3 3 6" xfId="61262" xr:uid="{00000000-0005-0000-0000-0000BFA00000}"/>
    <cellStyle name="Output 2 3 4 2 3 4" xfId="11806" xr:uid="{00000000-0005-0000-0000-0000C0A00000}"/>
    <cellStyle name="Output 2 3 4 2 3 4 2" xfId="33402" xr:uid="{00000000-0005-0000-0000-0000C1A00000}"/>
    <cellStyle name="Output 2 3 4 2 3 4 3" xfId="33401" xr:uid="{00000000-0005-0000-0000-0000C2A00000}"/>
    <cellStyle name="Output 2 3 4 2 3 4 4" xfId="51311" xr:uid="{00000000-0005-0000-0000-0000C3A00000}"/>
    <cellStyle name="Output 2 3 4 2 3 5" xfId="33403" xr:uid="{00000000-0005-0000-0000-0000C4A00000}"/>
    <cellStyle name="Output 2 3 4 2 3 6" xfId="33392" xr:uid="{00000000-0005-0000-0000-0000C5A00000}"/>
    <cellStyle name="Output 2 3 4 2 3 7" xfId="44343" xr:uid="{00000000-0005-0000-0000-0000C6A00000}"/>
    <cellStyle name="Output 2 3 4 2 3 8" xfId="56907" xr:uid="{00000000-0005-0000-0000-0000C7A00000}"/>
    <cellStyle name="Output 2 3 4 2 4" xfId="5698" xr:uid="{00000000-0005-0000-0000-0000C8A00000}"/>
    <cellStyle name="Output 2 3 4 2 4 2" xfId="12677" xr:uid="{00000000-0005-0000-0000-0000C9A00000}"/>
    <cellStyle name="Output 2 3 4 2 4 2 2" xfId="33406" xr:uid="{00000000-0005-0000-0000-0000CAA00000}"/>
    <cellStyle name="Output 2 3 4 2 4 2 3" xfId="33405" xr:uid="{00000000-0005-0000-0000-0000CBA00000}"/>
    <cellStyle name="Output 2 3 4 2 4 2 4" xfId="52182" xr:uid="{00000000-0005-0000-0000-0000CCA00000}"/>
    <cellStyle name="Output 2 3 4 2 4 3" xfId="33407" xr:uid="{00000000-0005-0000-0000-0000CDA00000}"/>
    <cellStyle name="Output 2 3 4 2 4 4" xfId="33404" xr:uid="{00000000-0005-0000-0000-0000CEA00000}"/>
    <cellStyle name="Output 2 3 4 2 4 5" xfId="45214" xr:uid="{00000000-0005-0000-0000-0000CFA00000}"/>
    <cellStyle name="Output 2 3 4 2 4 6" xfId="57778" xr:uid="{00000000-0005-0000-0000-0000D0A00000}"/>
    <cellStyle name="Output 2 3 4 2 5" xfId="10063" xr:uid="{00000000-0005-0000-0000-0000D1A00000}"/>
    <cellStyle name="Output 2 3 4 2 5 2" xfId="33409" xr:uid="{00000000-0005-0000-0000-0000D2A00000}"/>
    <cellStyle name="Output 2 3 4 2 5 3" xfId="33408" xr:uid="{00000000-0005-0000-0000-0000D3A00000}"/>
    <cellStyle name="Output 2 3 4 2 5 4" xfId="49569" xr:uid="{00000000-0005-0000-0000-0000D4A00000}"/>
    <cellStyle name="Output 2 3 4 2 6" xfId="33380" xr:uid="{00000000-0005-0000-0000-0000D5A00000}"/>
    <cellStyle name="Output 2 3 4 2 7" xfId="17358" xr:uid="{00000000-0005-0000-0000-0000D6A00000}"/>
    <cellStyle name="Output 2 3 4 3" xfId="3947" xr:uid="{00000000-0005-0000-0000-0000D7A00000}"/>
    <cellStyle name="Output 2 3 4 3 2" xfId="6569" xr:uid="{00000000-0005-0000-0000-0000D8A00000}"/>
    <cellStyle name="Output 2 3 4 3 2 2" xfId="13547" xr:uid="{00000000-0005-0000-0000-0000D9A00000}"/>
    <cellStyle name="Output 2 3 4 3 2 2 2" xfId="33413" xr:uid="{00000000-0005-0000-0000-0000DAA00000}"/>
    <cellStyle name="Output 2 3 4 3 2 2 3" xfId="33412" xr:uid="{00000000-0005-0000-0000-0000DBA00000}"/>
    <cellStyle name="Output 2 3 4 3 2 2 4" xfId="53052" xr:uid="{00000000-0005-0000-0000-0000DCA00000}"/>
    <cellStyle name="Output 2 3 4 3 2 3" xfId="33414" xr:uid="{00000000-0005-0000-0000-0000DDA00000}"/>
    <cellStyle name="Output 2 3 4 3 2 4" xfId="33411" xr:uid="{00000000-0005-0000-0000-0000DEA00000}"/>
    <cellStyle name="Output 2 3 4 3 2 5" xfId="46084" xr:uid="{00000000-0005-0000-0000-0000DFA00000}"/>
    <cellStyle name="Output 2 3 4 3 2 6" xfId="58648" xr:uid="{00000000-0005-0000-0000-0000E0A00000}"/>
    <cellStyle name="Output 2 3 4 3 3" xfId="8314" xr:uid="{00000000-0005-0000-0000-0000E1A00000}"/>
    <cellStyle name="Output 2 3 4 3 3 2" xfId="15289" xr:uid="{00000000-0005-0000-0000-0000E2A00000}"/>
    <cellStyle name="Output 2 3 4 3 3 2 2" xfId="33417" xr:uid="{00000000-0005-0000-0000-0000E3A00000}"/>
    <cellStyle name="Output 2 3 4 3 3 2 3" xfId="33416" xr:uid="{00000000-0005-0000-0000-0000E4A00000}"/>
    <cellStyle name="Output 2 3 4 3 3 2 4" xfId="54794" xr:uid="{00000000-0005-0000-0000-0000E5A00000}"/>
    <cellStyle name="Output 2 3 4 3 3 3" xfId="33418" xr:uid="{00000000-0005-0000-0000-0000E6A00000}"/>
    <cellStyle name="Output 2 3 4 3 3 4" xfId="33415" xr:uid="{00000000-0005-0000-0000-0000E7A00000}"/>
    <cellStyle name="Output 2 3 4 3 3 5" xfId="47826" xr:uid="{00000000-0005-0000-0000-0000E8A00000}"/>
    <cellStyle name="Output 2 3 4 3 3 6" xfId="60390" xr:uid="{00000000-0005-0000-0000-0000E9A00000}"/>
    <cellStyle name="Output 2 3 4 3 4" xfId="10934" xr:uid="{00000000-0005-0000-0000-0000EAA00000}"/>
    <cellStyle name="Output 2 3 4 3 4 2" xfId="33420" xr:uid="{00000000-0005-0000-0000-0000EBA00000}"/>
    <cellStyle name="Output 2 3 4 3 4 3" xfId="33419" xr:uid="{00000000-0005-0000-0000-0000ECA00000}"/>
    <cellStyle name="Output 2 3 4 3 4 4" xfId="50439" xr:uid="{00000000-0005-0000-0000-0000EDA00000}"/>
    <cellStyle name="Output 2 3 4 3 5" xfId="33410" xr:uid="{00000000-0005-0000-0000-0000EEA00000}"/>
    <cellStyle name="Output 2 3 4 3 6" xfId="56035" xr:uid="{00000000-0005-0000-0000-0000EFA00000}"/>
    <cellStyle name="Output 2 3 4 4" xfId="4824" xr:uid="{00000000-0005-0000-0000-0000F0A00000}"/>
    <cellStyle name="Output 2 3 4 4 2" xfId="7440" xr:uid="{00000000-0005-0000-0000-0000F1A00000}"/>
    <cellStyle name="Output 2 3 4 4 2 2" xfId="14418" xr:uid="{00000000-0005-0000-0000-0000F2A00000}"/>
    <cellStyle name="Output 2 3 4 4 2 2 2" xfId="33424" xr:uid="{00000000-0005-0000-0000-0000F3A00000}"/>
    <cellStyle name="Output 2 3 4 4 2 2 3" xfId="33423" xr:uid="{00000000-0005-0000-0000-0000F4A00000}"/>
    <cellStyle name="Output 2 3 4 4 2 2 4" xfId="53923" xr:uid="{00000000-0005-0000-0000-0000F5A00000}"/>
    <cellStyle name="Output 2 3 4 4 2 3" xfId="33425" xr:uid="{00000000-0005-0000-0000-0000F6A00000}"/>
    <cellStyle name="Output 2 3 4 4 2 4" xfId="33422" xr:uid="{00000000-0005-0000-0000-0000F7A00000}"/>
    <cellStyle name="Output 2 3 4 4 2 5" xfId="46955" xr:uid="{00000000-0005-0000-0000-0000F8A00000}"/>
    <cellStyle name="Output 2 3 4 4 2 6" xfId="59519" xr:uid="{00000000-0005-0000-0000-0000F9A00000}"/>
    <cellStyle name="Output 2 3 4 4 3" xfId="9191" xr:uid="{00000000-0005-0000-0000-0000FAA00000}"/>
    <cellStyle name="Output 2 3 4 4 3 2" xfId="16160" xr:uid="{00000000-0005-0000-0000-0000FBA00000}"/>
    <cellStyle name="Output 2 3 4 4 3 2 2" xfId="33428" xr:uid="{00000000-0005-0000-0000-0000FCA00000}"/>
    <cellStyle name="Output 2 3 4 4 3 2 3" xfId="33427" xr:uid="{00000000-0005-0000-0000-0000FDA00000}"/>
    <cellStyle name="Output 2 3 4 4 3 2 4" xfId="55665" xr:uid="{00000000-0005-0000-0000-0000FEA00000}"/>
    <cellStyle name="Output 2 3 4 4 3 3" xfId="33429" xr:uid="{00000000-0005-0000-0000-0000FFA00000}"/>
    <cellStyle name="Output 2 3 4 4 3 4" xfId="33426" xr:uid="{00000000-0005-0000-0000-000000A10000}"/>
    <cellStyle name="Output 2 3 4 4 3 5" xfId="48697" xr:uid="{00000000-0005-0000-0000-000001A10000}"/>
    <cellStyle name="Output 2 3 4 4 3 6" xfId="61261" xr:uid="{00000000-0005-0000-0000-000002A10000}"/>
    <cellStyle name="Output 2 3 4 4 4" xfId="11805" xr:uid="{00000000-0005-0000-0000-000003A10000}"/>
    <cellStyle name="Output 2 3 4 4 4 2" xfId="33431" xr:uid="{00000000-0005-0000-0000-000004A10000}"/>
    <cellStyle name="Output 2 3 4 4 4 3" xfId="33430" xr:uid="{00000000-0005-0000-0000-000005A10000}"/>
    <cellStyle name="Output 2 3 4 4 4 4" xfId="51310" xr:uid="{00000000-0005-0000-0000-000006A10000}"/>
    <cellStyle name="Output 2 3 4 4 5" xfId="33432" xr:uid="{00000000-0005-0000-0000-000007A10000}"/>
    <cellStyle name="Output 2 3 4 4 6" xfId="33421" xr:uid="{00000000-0005-0000-0000-000008A10000}"/>
    <cellStyle name="Output 2 3 4 4 7" xfId="44342" xr:uid="{00000000-0005-0000-0000-000009A10000}"/>
    <cellStyle name="Output 2 3 4 4 8" xfId="56906" xr:uid="{00000000-0005-0000-0000-00000AA10000}"/>
    <cellStyle name="Output 2 3 4 5" xfId="5697" xr:uid="{00000000-0005-0000-0000-00000BA10000}"/>
    <cellStyle name="Output 2 3 4 5 2" xfId="12676" xr:uid="{00000000-0005-0000-0000-00000CA10000}"/>
    <cellStyle name="Output 2 3 4 5 2 2" xfId="33435" xr:uid="{00000000-0005-0000-0000-00000DA10000}"/>
    <cellStyle name="Output 2 3 4 5 2 3" xfId="33434" xr:uid="{00000000-0005-0000-0000-00000EA10000}"/>
    <cellStyle name="Output 2 3 4 5 2 4" xfId="52181" xr:uid="{00000000-0005-0000-0000-00000FA10000}"/>
    <cellStyle name="Output 2 3 4 5 3" xfId="33436" xr:uid="{00000000-0005-0000-0000-000010A10000}"/>
    <cellStyle name="Output 2 3 4 5 4" xfId="33433" xr:uid="{00000000-0005-0000-0000-000011A10000}"/>
    <cellStyle name="Output 2 3 4 5 5" xfId="45213" xr:uid="{00000000-0005-0000-0000-000012A10000}"/>
    <cellStyle name="Output 2 3 4 5 6" xfId="57777" xr:uid="{00000000-0005-0000-0000-000013A10000}"/>
    <cellStyle name="Output 2 3 4 6" xfId="10062" xr:uid="{00000000-0005-0000-0000-000014A10000}"/>
    <cellStyle name="Output 2 3 4 6 2" xfId="33438" xr:uid="{00000000-0005-0000-0000-000015A10000}"/>
    <cellStyle name="Output 2 3 4 6 3" xfId="33437" xr:uid="{00000000-0005-0000-0000-000016A10000}"/>
    <cellStyle name="Output 2 3 4 6 4" xfId="49568" xr:uid="{00000000-0005-0000-0000-000017A10000}"/>
    <cellStyle name="Output 2 3 4 7" xfId="33379" xr:uid="{00000000-0005-0000-0000-000018A10000}"/>
    <cellStyle name="Output 2 3 4 8" xfId="17355" xr:uid="{00000000-0005-0000-0000-000019A10000}"/>
    <cellStyle name="Output 2 3 5" xfId="2877" xr:uid="{00000000-0005-0000-0000-00001AA10000}"/>
    <cellStyle name="Output 2 3 5 2" xfId="2878" xr:uid="{00000000-0005-0000-0000-00001BA10000}"/>
    <cellStyle name="Output 2 3 5 2 2" xfId="3950" xr:uid="{00000000-0005-0000-0000-00001CA10000}"/>
    <cellStyle name="Output 2 3 5 2 2 2" xfId="6572" xr:uid="{00000000-0005-0000-0000-00001DA10000}"/>
    <cellStyle name="Output 2 3 5 2 2 2 2" xfId="13550" xr:uid="{00000000-0005-0000-0000-00001EA10000}"/>
    <cellStyle name="Output 2 3 5 2 2 2 2 2" xfId="33444" xr:uid="{00000000-0005-0000-0000-00001FA10000}"/>
    <cellStyle name="Output 2 3 5 2 2 2 2 3" xfId="33443" xr:uid="{00000000-0005-0000-0000-000020A10000}"/>
    <cellStyle name="Output 2 3 5 2 2 2 2 4" xfId="53055" xr:uid="{00000000-0005-0000-0000-000021A10000}"/>
    <cellStyle name="Output 2 3 5 2 2 2 3" xfId="33445" xr:uid="{00000000-0005-0000-0000-000022A10000}"/>
    <cellStyle name="Output 2 3 5 2 2 2 4" xfId="33442" xr:uid="{00000000-0005-0000-0000-000023A10000}"/>
    <cellStyle name="Output 2 3 5 2 2 2 5" xfId="46087" xr:uid="{00000000-0005-0000-0000-000024A10000}"/>
    <cellStyle name="Output 2 3 5 2 2 2 6" xfId="58651" xr:uid="{00000000-0005-0000-0000-000025A10000}"/>
    <cellStyle name="Output 2 3 5 2 2 3" xfId="8317" xr:uid="{00000000-0005-0000-0000-000026A10000}"/>
    <cellStyle name="Output 2 3 5 2 2 3 2" xfId="15292" xr:uid="{00000000-0005-0000-0000-000027A10000}"/>
    <cellStyle name="Output 2 3 5 2 2 3 2 2" xfId="33448" xr:uid="{00000000-0005-0000-0000-000028A10000}"/>
    <cellStyle name="Output 2 3 5 2 2 3 2 3" xfId="33447" xr:uid="{00000000-0005-0000-0000-000029A10000}"/>
    <cellStyle name="Output 2 3 5 2 2 3 2 4" xfId="54797" xr:uid="{00000000-0005-0000-0000-00002AA10000}"/>
    <cellStyle name="Output 2 3 5 2 2 3 3" xfId="33449" xr:uid="{00000000-0005-0000-0000-00002BA10000}"/>
    <cellStyle name="Output 2 3 5 2 2 3 4" xfId="33446" xr:uid="{00000000-0005-0000-0000-00002CA10000}"/>
    <cellStyle name="Output 2 3 5 2 2 3 5" xfId="47829" xr:uid="{00000000-0005-0000-0000-00002DA10000}"/>
    <cellStyle name="Output 2 3 5 2 2 3 6" xfId="60393" xr:uid="{00000000-0005-0000-0000-00002EA10000}"/>
    <cellStyle name="Output 2 3 5 2 2 4" xfId="10937" xr:uid="{00000000-0005-0000-0000-00002FA10000}"/>
    <cellStyle name="Output 2 3 5 2 2 4 2" xfId="33451" xr:uid="{00000000-0005-0000-0000-000030A10000}"/>
    <cellStyle name="Output 2 3 5 2 2 4 3" xfId="33450" xr:uid="{00000000-0005-0000-0000-000031A10000}"/>
    <cellStyle name="Output 2 3 5 2 2 4 4" xfId="50442" xr:uid="{00000000-0005-0000-0000-000032A10000}"/>
    <cellStyle name="Output 2 3 5 2 2 5" xfId="33441" xr:uid="{00000000-0005-0000-0000-000033A10000}"/>
    <cellStyle name="Output 2 3 5 2 2 6" xfId="56038" xr:uid="{00000000-0005-0000-0000-000034A10000}"/>
    <cellStyle name="Output 2 3 5 2 3" xfId="4827" xr:uid="{00000000-0005-0000-0000-000035A10000}"/>
    <cellStyle name="Output 2 3 5 2 3 2" xfId="7443" xr:uid="{00000000-0005-0000-0000-000036A10000}"/>
    <cellStyle name="Output 2 3 5 2 3 2 2" xfId="14421" xr:uid="{00000000-0005-0000-0000-000037A10000}"/>
    <cellStyle name="Output 2 3 5 2 3 2 2 2" xfId="33455" xr:uid="{00000000-0005-0000-0000-000038A10000}"/>
    <cellStyle name="Output 2 3 5 2 3 2 2 3" xfId="33454" xr:uid="{00000000-0005-0000-0000-000039A10000}"/>
    <cellStyle name="Output 2 3 5 2 3 2 2 4" xfId="53926" xr:uid="{00000000-0005-0000-0000-00003AA10000}"/>
    <cellStyle name="Output 2 3 5 2 3 2 3" xfId="33456" xr:uid="{00000000-0005-0000-0000-00003BA10000}"/>
    <cellStyle name="Output 2 3 5 2 3 2 4" xfId="33453" xr:uid="{00000000-0005-0000-0000-00003CA10000}"/>
    <cellStyle name="Output 2 3 5 2 3 2 5" xfId="46958" xr:uid="{00000000-0005-0000-0000-00003DA10000}"/>
    <cellStyle name="Output 2 3 5 2 3 2 6" xfId="59522" xr:uid="{00000000-0005-0000-0000-00003EA10000}"/>
    <cellStyle name="Output 2 3 5 2 3 3" xfId="9194" xr:uid="{00000000-0005-0000-0000-00003FA10000}"/>
    <cellStyle name="Output 2 3 5 2 3 3 2" xfId="16163" xr:uid="{00000000-0005-0000-0000-000040A10000}"/>
    <cellStyle name="Output 2 3 5 2 3 3 2 2" xfId="33459" xr:uid="{00000000-0005-0000-0000-000041A10000}"/>
    <cellStyle name="Output 2 3 5 2 3 3 2 3" xfId="33458" xr:uid="{00000000-0005-0000-0000-000042A10000}"/>
    <cellStyle name="Output 2 3 5 2 3 3 2 4" xfId="55668" xr:uid="{00000000-0005-0000-0000-000043A10000}"/>
    <cellStyle name="Output 2 3 5 2 3 3 3" xfId="33460" xr:uid="{00000000-0005-0000-0000-000044A10000}"/>
    <cellStyle name="Output 2 3 5 2 3 3 4" xfId="33457" xr:uid="{00000000-0005-0000-0000-000045A10000}"/>
    <cellStyle name="Output 2 3 5 2 3 3 5" xfId="48700" xr:uid="{00000000-0005-0000-0000-000046A10000}"/>
    <cellStyle name="Output 2 3 5 2 3 3 6" xfId="61264" xr:uid="{00000000-0005-0000-0000-000047A10000}"/>
    <cellStyle name="Output 2 3 5 2 3 4" xfId="11808" xr:uid="{00000000-0005-0000-0000-000048A10000}"/>
    <cellStyle name="Output 2 3 5 2 3 4 2" xfId="33462" xr:uid="{00000000-0005-0000-0000-000049A10000}"/>
    <cellStyle name="Output 2 3 5 2 3 4 3" xfId="33461" xr:uid="{00000000-0005-0000-0000-00004AA10000}"/>
    <cellStyle name="Output 2 3 5 2 3 4 4" xfId="51313" xr:uid="{00000000-0005-0000-0000-00004BA10000}"/>
    <cellStyle name="Output 2 3 5 2 3 5" xfId="33463" xr:uid="{00000000-0005-0000-0000-00004CA10000}"/>
    <cellStyle name="Output 2 3 5 2 3 6" xfId="33452" xr:uid="{00000000-0005-0000-0000-00004DA10000}"/>
    <cellStyle name="Output 2 3 5 2 3 7" xfId="44345" xr:uid="{00000000-0005-0000-0000-00004EA10000}"/>
    <cellStyle name="Output 2 3 5 2 3 8" xfId="56909" xr:uid="{00000000-0005-0000-0000-00004FA10000}"/>
    <cellStyle name="Output 2 3 5 2 4" xfId="5700" xr:uid="{00000000-0005-0000-0000-000050A10000}"/>
    <cellStyle name="Output 2 3 5 2 4 2" xfId="12679" xr:uid="{00000000-0005-0000-0000-000051A10000}"/>
    <cellStyle name="Output 2 3 5 2 4 2 2" xfId="33466" xr:uid="{00000000-0005-0000-0000-000052A10000}"/>
    <cellStyle name="Output 2 3 5 2 4 2 3" xfId="33465" xr:uid="{00000000-0005-0000-0000-000053A10000}"/>
    <cellStyle name="Output 2 3 5 2 4 2 4" xfId="52184" xr:uid="{00000000-0005-0000-0000-000054A10000}"/>
    <cellStyle name="Output 2 3 5 2 4 3" xfId="33467" xr:uid="{00000000-0005-0000-0000-000055A10000}"/>
    <cellStyle name="Output 2 3 5 2 4 4" xfId="33464" xr:uid="{00000000-0005-0000-0000-000056A10000}"/>
    <cellStyle name="Output 2 3 5 2 4 5" xfId="45216" xr:uid="{00000000-0005-0000-0000-000057A10000}"/>
    <cellStyle name="Output 2 3 5 2 4 6" xfId="57780" xr:uid="{00000000-0005-0000-0000-000058A10000}"/>
    <cellStyle name="Output 2 3 5 2 5" xfId="10065" xr:uid="{00000000-0005-0000-0000-000059A10000}"/>
    <cellStyle name="Output 2 3 5 2 5 2" xfId="33469" xr:uid="{00000000-0005-0000-0000-00005AA10000}"/>
    <cellStyle name="Output 2 3 5 2 5 3" xfId="33468" xr:uid="{00000000-0005-0000-0000-00005BA10000}"/>
    <cellStyle name="Output 2 3 5 2 5 4" xfId="49571" xr:uid="{00000000-0005-0000-0000-00005CA10000}"/>
    <cellStyle name="Output 2 3 5 2 6" xfId="33440" xr:uid="{00000000-0005-0000-0000-00005DA10000}"/>
    <cellStyle name="Output 2 3 5 2 7" xfId="17362" xr:uid="{00000000-0005-0000-0000-00005EA10000}"/>
    <cellStyle name="Output 2 3 5 3" xfId="3949" xr:uid="{00000000-0005-0000-0000-00005FA10000}"/>
    <cellStyle name="Output 2 3 5 3 2" xfId="6571" xr:uid="{00000000-0005-0000-0000-000060A10000}"/>
    <cellStyle name="Output 2 3 5 3 2 2" xfId="13549" xr:uid="{00000000-0005-0000-0000-000061A10000}"/>
    <cellStyle name="Output 2 3 5 3 2 2 2" xfId="33473" xr:uid="{00000000-0005-0000-0000-000062A10000}"/>
    <cellStyle name="Output 2 3 5 3 2 2 3" xfId="33472" xr:uid="{00000000-0005-0000-0000-000063A10000}"/>
    <cellStyle name="Output 2 3 5 3 2 2 4" xfId="53054" xr:uid="{00000000-0005-0000-0000-000064A10000}"/>
    <cellStyle name="Output 2 3 5 3 2 3" xfId="33474" xr:uid="{00000000-0005-0000-0000-000065A10000}"/>
    <cellStyle name="Output 2 3 5 3 2 4" xfId="33471" xr:uid="{00000000-0005-0000-0000-000066A10000}"/>
    <cellStyle name="Output 2 3 5 3 2 5" xfId="46086" xr:uid="{00000000-0005-0000-0000-000067A10000}"/>
    <cellStyle name="Output 2 3 5 3 2 6" xfId="58650" xr:uid="{00000000-0005-0000-0000-000068A10000}"/>
    <cellStyle name="Output 2 3 5 3 3" xfId="8316" xr:uid="{00000000-0005-0000-0000-000069A10000}"/>
    <cellStyle name="Output 2 3 5 3 3 2" xfId="15291" xr:uid="{00000000-0005-0000-0000-00006AA10000}"/>
    <cellStyle name="Output 2 3 5 3 3 2 2" xfId="33477" xr:uid="{00000000-0005-0000-0000-00006BA10000}"/>
    <cellStyle name="Output 2 3 5 3 3 2 3" xfId="33476" xr:uid="{00000000-0005-0000-0000-00006CA10000}"/>
    <cellStyle name="Output 2 3 5 3 3 2 4" xfId="54796" xr:uid="{00000000-0005-0000-0000-00006DA10000}"/>
    <cellStyle name="Output 2 3 5 3 3 3" xfId="33478" xr:uid="{00000000-0005-0000-0000-00006EA10000}"/>
    <cellStyle name="Output 2 3 5 3 3 4" xfId="33475" xr:uid="{00000000-0005-0000-0000-00006FA10000}"/>
    <cellStyle name="Output 2 3 5 3 3 5" xfId="47828" xr:uid="{00000000-0005-0000-0000-000070A10000}"/>
    <cellStyle name="Output 2 3 5 3 3 6" xfId="60392" xr:uid="{00000000-0005-0000-0000-000071A10000}"/>
    <cellStyle name="Output 2 3 5 3 4" xfId="10936" xr:uid="{00000000-0005-0000-0000-000072A10000}"/>
    <cellStyle name="Output 2 3 5 3 4 2" xfId="33480" xr:uid="{00000000-0005-0000-0000-000073A10000}"/>
    <cellStyle name="Output 2 3 5 3 4 3" xfId="33479" xr:uid="{00000000-0005-0000-0000-000074A10000}"/>
    <cellStyle name="Output 2 3 5 3 4 4" xfId="50441" xr:uid="{00000000-0005-0000-0000-000075A10000}"/>
    <cellStyle name="Output 2 3 5 3 5" xfId="33470" xr:uid="{00000000-0005-0000-0000-000076A10000}"/>
    <cellStyle name="Output 2 3 5 3 6" xfId="56037" xr:uid="{00000000-0005-0000-0000-000077A10000}"/>
    <cellStyle name="Output 2 3 5 4" xfId="4826" xr:uid="{00000000-0005-0000-0000-000078A10000}"/>
    <cellStyle name="Output 2 3 5 4 2" xfId="7442" xr:uid="{00000000-0005-0000-0000-000079A10000}"/>
    <cellStyle name="Output 2 3 5 4 2 2" xfId="14420" xr:uid="{00000000-0005-0000-0000-00007AA10000}"/>
    <cellStyle name="Output 2 3 5 4 2 2 2" xfId="33484" xr:uid="{00000000-0005-0000-0000-00007BA10000}"/>
    <cellStyle name="Output 2 3 5 4 2 2 3" xfId="33483" xr:uid="{00000000-0005-0000-0000-00007CA10000}"/>
    <cellStyle name="Output 2 3 5 4 2 2 4" xfId="53925" xr:uid="{00000000-0005-0000-0000-00007DA10000}"/>
    <cellStyle name="Output 2 3 5 4 2 3" xfId="33485" xr:uid="{00000000-0005-0000-0000-00007EA10000}"/>
    <cellStyle name="Output 2 3 5 4 2 4" xfId="33482" xr:uid="{00000000-0005-0000-0000-00007FA10000}"/>
    <cellStyle name="Output 2 3 5 4 2 5" xfId="46957" xr:uid="{00000000-0005-0000-0000-000080A10000}"/>
    <cellStyle name="Output 2 3 5 4 2 6" xfId="59521" xr:uid="{00000000-0005-0000-0000-000081A10000}"/>
    <cellStyle name="Output 2 3 5 4 3" xfId="9193" xr:uid="{00000000-0005-0000-0000-000082A10000}"/>
    <cellStyle name="Output 2 3 5 4 3 2" xfId="16162" xr:uid="{00000000-0005-0000-0000-000083A10000}"/>
    <cellStyle name="Output 2 3 5 4 3 2 2" xfId="33488" xr:uid="{00000000-0005-0000-0000-000084A10000}"/>
    <cellStyle name="Output 2 3 5 4 3 2 3" xfId="33487" xr:uid="{00000000-0005-0000-0000-000085A10000}"/>
    <cellStyle name="Output 2 3 5 4 3 2 4" xfId="55667" xr:uid="{00000000-0005-0000-0000-000086A10000}"/>
    <cellStyle name="Output 2 3 5 4 3 3" xfId="33489" xr:uid="{00000000-0005-0000-0000-000087A10000}"/>
    <cellStyle name="Output 2 3 5 4 3 4" xfId="33486" xr:uid="{00000000-0005-0000-0000-000088A10000}"/>
    <cellStyle name="Output 2 3 5 4 3 5" xfId="48699" xr:uid="{00000000-0005-0000-0000-000089A10000}"/>
    <cellStyle name="Output 2 3 5 4 3 6" xfId="61263" xr:uid="{00000000-0005-0000-0000-00008AA10000}"/>
    <cellStyle name="Output 2 3 5 4 4" xfId="11807" xr:uid="{00000000-0005-0000-0000-00008BA10000}"/>
    <cellStyle name="Output 2 3 5 4 4 2" xfId="33491" xr:uid="{00000000-0005-0000-0000-00008CA10000}"/>
    <cellStyle name="Output 2 3 5 4 4 3" xfId="33490" xr:uid="{00000000-0005-0000-0000-00008DA10000}"/>
    <cellStyle name="Output 2 3 5 4 4 4" xfId="51312" xr:uid="{00000000-0005-0000-0000-00008EA10000}"/>
    <cellStyle name="Output 2 3 5 4 5" xfId="33492" xr:uid="{00000000-0005-0000-0000-00008FA10000}"/>
    <cellStyle name="Output 2 3 5 4 6" xfId="33481" xr:uid="{00000000-0005-0000-0000-000090A10000}"/>
    <cellStyle name="Output 2 3 5 4 7" xfId="44344" xr:uid="{00000000-0005-0000-0000-000091A10000}"/>
    <cellStyle name="Output 2 3 5 4 8" xfId="56908" xr:uid="{00000000-0005-0000-0000-000092A10000}"/>
    <cellStyle name="Output 2 3 5 5" xfId="5699" xr:uid="{00000000-0005-0000-0000-000093A10000}"/>
    <cellStyle name="Output 2 3 5 5 2" xfId="12678" xr:uid="{00000000-0005-0000-0000-000094A10000}"/>
    <cellStyle name="Output 2 3 5 5 2 2" xfId="33495" xr:uid="{00000000-0005-0000-0000-000095A10000}"/>
    <cellStyle name="Output 2 3 5 5 2 3" xfId="33494" xr:uid="{00000000-0005-0000-0000-000096A10000}"/>
    <cellStyle name="Output 2 3 5 5 2 4" xfId="52183" xr:uid="{00000000-0005-0000-0000-000097A10000}"/>
    <cellStyle name="Output 2 3 5 5 3" xfId="33496" xr:uid="{00000000-0005-0000-0000-000098A10000}"/>
    <cellStyle name="Output 2 3 5 5 4" xfId="33493" xr:uid="{00000000-0005-0000-0000-000099A10000}"/>
    <cellStyle name="Output 2 3 5 5 5" xfId="45215" xr:uid="{00000000-0005-0000-0000-00009AA10000}"/>
    <cellStyle name="Output 2 3 5 5 6" xfId="57779" xr:uid="{00000000-0005-0000-0000-00009BA10000}"/>
    <cellStyle name="Output 2 3 5 6" xfId="10064" xr:uid="{00000000-0005-0000-0000-00009CA10000}"/>
    <cellStyle name="Output 2 3 5 6 2" xfId="33498" xr:uid="{00000000-0005-0000-0000-00009DA10000}"/>
    <cellStyle name="Output 2 3 5 6 3" xfId="33497" xr:uid="{00000000-0005-0000-0000-00009EA10000}"/>
    <cellStyle name="Output 2 3 5 6 4" xfId="49570" xr:uid="{00000000-0005-0000-0000-00009FA10000}"/>
    <cellStyle name="Output 2 3 5 7" xfId="33439" xr:uid="{00000000-0005-0000-0000-0000A0A10000}"/>
    <cellStyle name="Output 2 3 5 8" xfId="17359" xr:uid="{00000000-0005-0000-0000-0000A1A10000}"/>
    <cellStyle name="Output 2 3 6" xfId="2879" xr:uid="{00000000-0005-0000-0000-0000A2A10000}"/>
    <cellStyle name="Output 2 3 6 2" xfId="2880" xr:uid="{00000000-0005-0000-0000-0000A3A10000}"/>
    <cellStyle name="Output 2 3 6 2 2" xfId="3952" xr:uid="{00000000-0005-0000-0000-0000A4A10000}"/>
    <cellStyle name="Output 2 3 6 2 2 2" xfId="6574" xr:uid="{00000000-0005-0000-0000-0000A5A10000}"/>
    <cellStyle name="Output 2 3 6 2 2 2 2" xfId="13552" xr:uid="{00000000-0005-0000-0000-0000A6A10000}"/>
    <cellStyle name="Output 2 3 6 2 2 2 2 2" xfId="33504" xr:uid="{00000000-0005-0000-0000-0000A7A10000}"/>
    <cellStyle name="Output 2 3 6 2 2 2 2 3" xfId="33503" xr:uid="{00000000-0005-0000-0000-0000A8A10000}"/>
    <cellStyle name="Output 2 3 6 2 2 2 2 4" xfId="53057" xr:uid="{00000000-0005-0000-0000-0000A9A10000}"/>
    <cellStyle name="Output 2 3 6 2 2 2 3" xfId="33505" xr:uid="{00000000-0005-0000-0000-0000AAA10000}"/>
    <cellStyle name="Output 2 3 6 2 2 2 4" xfId="33502" xr:uid="{00000000-0005-0000-0000-0000ABA10000}"/>
    <cellStyle name="Output 2 3 6 2 2 2 5" xfId="46089" xr:uid="{00000000-0005-0000-0000-0000ACA10000}"/>
    <cellStyle name="Output 2 3 6 2 2 2 6" xfId="58653" xr:uid="{00000000-0005-0000-0000-0000ADA10000}"/>
    <cellStyle name="Output 2 3 6 2 2 3" xfId="8319" xr:uid="{00000000-0005-0000-0000-0000AEA10000}"/>
    <cellStyle name="Output 2 3 6 2 2 3 2" xfId="15294" xr:uid="{00000000-0005-0000-0000-0000AFA10000}"/>
    <cellStyle name="Output 2 3 6 2 2 3 2 2" xfId="33508" xr:uid="{00000000-0005-0000-0000-0000B0A10000}"/>
    <cellStyle name="Output 2 3 6 2 2 3 2 3" xfId="33507" xr:uid="{00000000-0005-0000-0000-0000B1A10000}"/>
    <cellStyle name="Output 2 3 6 2 2 3 2 4" xfId="54799" xr:uid="{00000000-0005-0000-0000-0000B2A10000}"/>
    <cellStyle name="Output 2 3 6 2 2 3 3" xfId="33509" xr:uid="{00000000-0005-0000-0000-0000B3A10000}"/>
    <cellStyle name="Output 2 3 6 2 2 3 4" xfId="33506" xr:uid="{00000000-0005-0000-0000-0000B4A10000}"/>
    <cellStyle name="Output 2 3 6 2 2 3 5" xfId="47831" xr:uid="{00000000-0005-0000-0000-0000B5A10000}"/>
    <cellStyle name="Output 2 3 6 2 2 3 6" xfId="60395" xr:uid="{00000000-0005-0000-0000-0000B6A10000}"/>
    <cellStyle name="Output 2 3 6 2 2 4" xfId="10939" xr:uid="{00000000-0005-0000-0000-0000B7A10000}"/>
    <cellStyle name="Output 2 3 6 2 2 4 2" xfId="33511" xr:uid="{00000000-0005-0000-0000-0000B8A10000}"/>
    <cellStyle name="Output 2 3 6 2 2 4 3" xfId="33510" xr:uid="{00000000-0005-0000-0000-0000B9A10000}"/>
    <cellStyle name="Output 2 3 6 2 2 4 4" xfId="50444" xr:uid="{00000000-0005-0000-0000-0000BAA10000}"/>
    <cellStyle name="Output 2 3 6 2 2 5" xfId="33501" xr:uid="{00000000-0005-0000-0000-0000BBA10000}"/>
    <cellStyle name="Output 2 3 6 2 2 6" xfId="56040" xr:uid="{00000000-0005-0000-0000-0000BCA10000}"/>
    <cellStyle name="Output 2 3 6 2 3" xfId="4829" xr:uid="{00000000-0005-0000-0000-0000BDA10000}"/>
    <cellStyle name="Output 2 3 6 2 3 2" xfId="7445" xr:uid="{00000000-0005-0000-0000-0000BEA10000}"/>
    <cellStyle name="Output 2 3 6 2 3 2 2" xfId="14423" xr:uid="{00000000-0005-0000-0000-0000BFA10000}"/>
    <cellStyle name="Output 2 3 6 2 3 2 2 2" xfId="33515" xr:uid="{00000000-0005-0000-0000-0000C0A10000}"/>
    <cellStyle name="Output 2 3 6 2 3 2 2 3" xfId="33514" xr:uid="{00000000-0005-0000-0000-0000C1A10000}"/>
    <cellStyle name="Output 2 3 6 2 3 2 2 4" xfId="53928" xr:uid="{00000000-0005-0000-0000-0000C2A10000}"/>
    <cellStyle name="Output 2 3 6 2 3 2 3" xfId="33516" xr:uid="{00000000-0005-0000-0000-0000C3A10000}"/>
    <cellStyle name="Output 2 3 6 2 3 2 4" xfId="33513" xr:uid="{00000000-0005-0000-0000-0000C4A10000}"/>
    <cellStyle name="Output 2 3 6 2 3 2 5" xfId="46960" xr:uid="{00000000-0005-0000-0000-0000C5A10000}"/>
    <cellStyle name="Output 2 3 6 2 3 2 6" xfId="59524" xr:uid="{00000000-0005-0000-0000-0000C6A10000}"/>
    <cellStyle name="Output 2 3 6 2 3 3" xfId="9196" xr:uid="{00000000-0005-0000-0000-0000C7A10000}"/>
    <cellStyle name="Output 2 3 6 2 3 3 2" xfId="16165" xr:uid="{00000000-0005-0000-0000-0000C8A10000}"/>
    <cellStyle name="Output 2 3 6 2 3 3 2 2" xfId="33519" xr:uid="{00000000-0005-0000-0000-0000C9A10000}"/>
    <cellStyle name="Output 2 3 6 2 3 3 2 3" xfId="33518" xr:uid="{00000000-0005-0000-0000-0000CAA10000}"/>
    <cellStyle name="Output 2 3 6 2 3 3 2 4" xfId="55670" xr:uid="{00000000-0005-0000-0000-0000CBA10000}"/>
    <cellStyle name="Output 2 3 6 2 3 3 3" xfId="33520" xr:uid="{00000000-0005-0000-0000-0000CCA10000}"/>
    <cellStyle name="Output 2 3 6 2 3 3 4" xfId="33517" xr:uid="{00000000-0005-0000-0000-0000CDA10000}"/>
    <cellStyle name="Output 2 3 6 2 3 3 5" xfId="48702" xr:uid="{00000000-0005-0000-0000-0000CEA10000}"/>
    <cellStyle name="Output 2 3 6 2 3 3 6" xfId="61266" xr:uid="{00000000-0005-0000-0000-0000CFA10000}"/>
    <cellStyle name="Output 2 3 6 2 3 4" xfId="11810" xr:uid="{00000000-0005-0000-0000-0000D0A10000}"/>
    <cellStyle name="Output 2 3 6 2 3 4 2" xfId="33522" xr:uid="{00000000-0005-0000-0000-0000D1A10000}"/>
    <cellStyle name="Output 2 3 6 2 3 4 3" xfId="33521" xr:uid="{00000000-0005-0000-0000-0000D2A10000}"/>
    <cellStyle name="Output 2 3 6 2 3 4 4" xfId="51315" xr:uid="{00000000-0005-0000-0000-0000D3A10000}"/>
    <cellStyle name="Output 2 3 6 2 3 5" xfId="33523" xr:uid="{00000000-0005-0000-0000-0000D4A10000}"/>
    <cellStyle name="Output 2 3 6 2 3 6" xfId="33512" xr:uid="{00000000-0005-0000-0000-0000D5A10000}"/>
    <cellStyle name="Output 2 3 6 2 3 7" xfId="44347" xr:uid="{00000000-0005-0000-0000-0000D6A10000}"/>
    <cellStyle name="Output 2 3 6 2 3 8" xfId="56911" xr:uid="{00000000-0005-0000-0000-0000D7A10000}"/>
    <cellStyle name="Output 2 3 6 2 4" xfId="5702" xr:uid="{00000000-0005-0000-0000-0000D8A10000}"/>
    <cellStyle name="Output 2 3 6 2 4 2" xfId="12681" xr:uid="{00000000-0005-0000-0000-0000D9A10000}"/>
    <cellStyle name="Output 2 3 6 2 4 2 2" xfId="33526" xr:uid="{00000000-0005-0000-0000-0000DAA10000}"/>
    <cellStyle name="Output 2 3 6 2 4 2 3" xfId="33525" xr:uid="{00000000-0005-0000-0000-0000DBA10000}"/>
    <cellStyle name="Output 2 3 6 2 4 2 4" xfId="52186" xr:uid="{00000000-0005-0000-0000-0000DCA10000}"/>
    <cellStyle name="Output 2 3 6 2 4 3" xfId="33527" xr:uid="{00000000-0005-0000-0000-0000DDA10000}"/>
    <cellStyle name="Output 2 3 6 2 4 4" xfId="33524" xr:uid="{00000000-0005-0000-0000-0000DEA10000}"/>
    <cellStyle name="Output 2 3 6 2 4 5" xfId="45218" xr:uid="{00000000-0005-0000-0000-0000DFA10000}"/>
    <cellStyle name="Output 2 3 6 2 4 6" xfId="57782" xr:uid="{00000000-0005-0000-0000-0000E0A10000}"/>
    <cellStyle name="Output 2 3 6 2 5" xfId="10067" xr:uid="{00000000-0005-0000-0000-0000E1A10000}"/>
    <cellStyle name="Output 2 3 6 2 5 2" xfId="33529" xr:uid="{00000000-0005-0000-0000-0000E2A10000}"/>
    <cellStyle name="Output 2 3 6 2 5 3" xfId="33528" xr:uid="{00000000-0005-0000-0000-0000E3A10000}"/>
    <cellStyle name="Output 2 3 6 2 5 4" xfId="49573" xr:uid="{00000000-0005-0000-0000-0000E4A10000}"/>
    <cellStyle name="Output 2 3 6 2 6" xfId="33500" xr:uid="{00000000-0005-0000-0000-0000E5A10000}"/>
    <cellStyle name="Output 2 3 6 2 7" xfId="17366" xr:uid="{00000000-0005-0000-0000-0000E6A10000}"/>
    <cellStyle name="Output 2 3 6 3" xfId="3951" xr:uid="{00000000-0005-0000-0000-0000E7A10000}"/>
    <cellStyle name="Output 2 3 6 3 2" xfId="6573" xr:uid="{00000000-0005-0000-0000-0000E8A10000}"/>
    <cellStyle name="Output 2 3 6 3 2 2" xfId="13551" xr:uid="{00000000-0005-0000-0000-0000E9A10000}"/>
    <cellStyle name="Output 2 3 6 3 2 2 2" xfId="33533" xr:uid="{00000000-0005-0000-0000-0000EAA10000}"/>
    <cellStyle name="Output 2 3 6 3 2 2 3" xfId="33532" xr:uid="{00000000-0005-0000-0000-0000EBA10000}"/>
    <cellStyle name="Output 2 3 6 3 2 2 4" xfId="53056" xr:uid="{00000000-0005-0000-0000-0000ECA10000}"/>
    <cellStyle name="Output 2 3 6 3 2 3" xfId="33534" xr:uid="{00000000-0005-0000-0000-0000EDA10000}"/>
    <cellStyle name="Output 2 3 6 3 2 4" xfId="33531" xr:uid="{00000000-0005-0000-0000-0000EEA10000}"/>
    <cellStyle name="Output 2 3 6 3 2 5" xfId="46088" xr:uid="{00000000-0005-0000-0000-0000EFA10000}"/>
    <cellStyle name="Output 2 3 6 3 2 6" xfId="58652" xr:uid="{00000000-0005-0000-0000-0000F0A10000}"/>
    <cellStyle name="Output 2 3 6 3 3" xfId="8318" xr:uid="{00000000-0005-0000-0000-0000F1A10000}"/>
    <cellStyle name="Output 2 3 6 3 3 2" xfId="15293" xr:uid="{00000000-0005-0000-0000-0000F2A10000}"/>
    <cellStyle name="Output 2 3 6 3 3 2 2" xfId="33537" xr:uid="{00000000-0005-0000-0000-0000F3A10000}"/>
    <cellStyle name="Output 2 3 6 3 3 2 3" xfId="33536" xr:uid="{00000000-0005-0000-0000-0000F4A10000}"/>
    <cellStyle name="Output 2 3 6 3 3 2 4" xfId="54798" xr:uid="{00000000-0005-0000-0000-0000F5A10000}"/>
    <cellStyle name="Output 2 3 6 3 3 3" xfId="33538" xr:uid="{00000000-0005-0000-0000-0000F6A10000}"/>
    <cellStyle name="Output 2 3 6 3 3 4" xfId="33535" xr:uid="{00000000-0005-0000-0000-0000F7A10000}"/>
    <cellStyle name="Output 2 3 6 3 3 5" xfId="47830" xr:uid="{00000000-0005-0000-0000-0000F8A10000}"/>
    <cellStyle name="Output 2 3 6 3 3 6" xfId="60394" xr:uid="{00000000-0005-0000-0000-0000F9A10000}"/>
    <cellStyle name="Output 2 3 6 3 4" xfId="10938" xr:uid="{00000000-0005-0000-0000-0000FAA10000}"/>
    <cellStyle name="Output 2 3 6 3 4 2" xfId="33540" xr:uid="{00000000-0005-0000-0000-0000FBA10000}"/>
    <cellStyle name="Output 2 3 6 3 4 3" xfId="33539" xr:uid="{00000000-0005-0000-0000-0000FCA10000}"/>
    <cellStyle name="Output 2 3 6 3 4 4" xfId="50443" xr:uid="{00000000-0005-0000-0000-0000FDA10000}"/>
    <cellStyle name="Output 2 3 6 3 5" xfId="33530" xr:uid="{00000000-0005-0000-0000-0000FEA10000}"/>
    <cellStyle name="Output 2 3 6 3 6" xfId="56039" xr:uid="{00000000-0005-0000-0000-0000FFA10000}"/>
    <cellStyle name="Output 2 3 6 4" xfId="4828" xr:uid="{00000000-0005-0000-0000-000000A20000}"/>
    <cellStyle name="Output 2 3 6 4 2" xfId="7444" xr:uid="{00000000-0005-0000-0000-000001A20000}"/>
    <cellStyle name="Output 2 3 6 4 2 2" xfId="14422" xr:uid="{00000000-0005-0000-0000-000002A20000}"/>
    <cellStyle name="Output 2 3 6 4 2 2 2" xfId="33544" xr:uid="{00000000-0005-0000-0000-000003A20000}"/>
    <cellStyle name="Output 2 3 6 4 2 2 3" xfId="33543" xr:uid="{00000000-0005-0000-0000-000004A20000}"/>
    <cellStyle name="Output 2 3 6 4 2 2 4" xfId="53927" xr:uid="{00000000-0005-0000-0000-000005A20000}"/>
    <cellStyle name="Output 2 3 6 4 2 3" xfId="33545" xr:uid="{00000000-0005-0000-0000-000006A20000}"/>
    <cellStyle name="Output 2 3 6 4 2 4" xfId="33542" xr:uid="{00000000-0005-0000-0000-000007A20000}"/>
    <cellStyle name="Output 2 3 6 4 2 5" xfId="46959" xr:uid="{00000000-0005-0000-0000-000008A20000}"/>
    <cellStyle name="Output 2 3 6 4 2 6" xfId="59523" xr:uid="{00000000-0005-0000-0000-000009A20000}"/>
    <cellStyle name="Output 2 3 6 4 3" xfId="9195" xr:uid="{00000000-0005-0000-0000-00000AA20000}"/>
    <cellStyle name="Output 2 3 6 4 3 2" xfId="16164" xr:uid="{00000000-0005-0000-0000-00000BA20000}"/>
    <cellStyle name="Output 2 3 6 4 3 2 2" xfId="33548" xr:uid="{00000000-0005-0000-0000-00000CA20000}"/>
    <cellStyle name="Output 2 3 6 4 3 2 3" xfId="33547" xr:uid="{00000000-0005-0000-0000-00000DA20000}"/>
    <cellStyle name="Output 2 3 6 4 3 2 4" xfId="55669" xr:uid="{00000000-0005-0000-0000-00000EA20000}"/>
    <cellStyle name="Output 2 3 6 4 3 3" xfId="33549" xr:uid="{00000000-0005-0000-0000-00000FA20000}"/>
    <cellStyle name="Output 2 3 6 4 3 4" xfId="33546" xr:uid="{00000000-0005-0000-0000-000010A20000}"/>
    <cellStyle name="Output 2 3 6 4 3 5" xfId="48701" xr:uid="{00000000-0005-0000-0000-000011A20000}"/>
    <cellStyle name="Output 2 3 6 4 3 6" xfId="61265" xr:uid="{00000000-0005-0000-0000-000012A20000}"/>
    <cellStyle name="Output 2 3 6 4 4" xfId="11809" xr:uid="{00000000-0005-0000-0000-000013A20000}"/>
    <cellStyle name="Output 2 3 6 4 4 2" xfId="33551" xr:uid="{00000000-0005-0000-0000-000014A20000}"/>
    <cellStyle name="Output 2 3 6 4 4 3" xfId="33550" xr:uid="{00000000-0005-0000-0000-000015A20000}"/>
    <cellStyle name="Output 2 3 6 4 4 4" xfId="51314" xr:uid="{00000000-0005-0000-0000-000016A20000}"/>
    <cellStyle name="Output 2 3 6 4 5" xfId="33552" xr:uid="{00000000-0005-0000-0000-000017A20000}"/>
    <cellStyle name="Output 2 3 6 4 6" xfId="33541" xr:uid="{00000000-0005-0000-0000-000018A20000}"/>
    <cellStyle name="Output 2 3 6 4 7" xfId="44346" xr:uid="{00000000-0005-0000-0000-000019A20000}"/>
    <cellStyle name="Output 2 3 6 4 8" xfId="56910" xr:uid="{00000000-0005-0000-0000-00001AA20000}"/>
    <cellStyle name="Output 2 3 6 5" xfId="5701" xr:uid="{00000000-0005-0000-0000-00001BA20000}"/>
    <cellStyle name="Output 2 3 6 5 2" xfId="12680" xr:uid="{00000000-0005-0000-0000-00001CA20000}"/>
    <cellStyle name="Output 2 3 6 5 2 2" xfId="33555" xr:uid="{00000000-0005-0000-0000-00001DA20000}"/>
    <cellStyle name="Output 2 3 6 5 2 3" xfId="33554" xr:uid="{00000000-0005-0000-0000-00001EA20000}"/>
    <cellStyle name="Output 2 3 6 5 2 4" xfId="52185" xr:uid="{00000000-0005-0000-0000-00001FA20000}"/>
    <cellStyle name="Output 2 3 6 5 3" xfId="33556" xr:uid="{00000000-0005-0000-0000-000020A20000}"/>
    <cellStyle name="Output 2 3 6 5 4" xfId="33553" xr:uid="{00000000-0005-0000-0000-000021A20000}"/>
    <cellStyle name="Output 2 3 6 5 5" xfId="45217" xr:uid="{00000000-0005-0000-0000-000022A20000}"/>
    <cellStyle name="Output 2 3 6 5 6" xfId="57781" xr:uid="{00000000-0005-0000-0000-000023A20000}"/>
    <cellStyle name="Output 2 3 6 6" xfId="10066" xr:uid="{00000000-0005-0000-0000-000024A20000}"/>
    <cellStyle name="Output 2 3 6 6 2" xfId="33558" xr:uid="{00000000-0005-0000-0000-000025A20000}"/>
    <cellStyle name="Output 2 3 6 6 3" xfId="33557" xr:uid="{00000000-0005-0000-0000-000026A20000}"/>
    <cellStyle name="Output 2 3 6 6 4" xfId="49572" xr:uid="{00000000-0005-0000-0000-000027A20000}"/>
    <cellStyle name="Output 2 3 6 7" xfId="33499" xr:uid="{00000000-0005-0000-0000-000028A20000}"/>
    <cellStyle name="Output 2 3 6 8" xfId="17365" xr:uid="{00000000-0005-0000-0000-000029A20000}"/>
    <cellStyle name="Output 2 3 7" xfId="2881" xr:uid="{00000000-0005-0000-0000-00002AA20000}"/>
    <cellStyle name="Output 2 3 7 2" xfId="3953" xr:uid="{00000000-0005-0000-0000-00002BA20000}"/>
    <cellStyle name="Output 2 3 7 2 2" xfId="6575" xr:uid="{00000000-0005-0000-0000-00002CA20000}"/>
    <cellStyle name="Output 2 3 7 2 2 2" xfId="13553" xr:uid="{00000000-0005-0000-0000-00002DA20000}"/>
    <cellStyle name="Output 2 3 7 2 2 2 2" xfId="33563" xr:uid="{00000000-0005-0000-0000-00002EA20000}"/>
    <cellStyle name="Output 2 3 7 2 2 2 3" xfId="33562" xr:uid="{00000000-0005-0000-0000-00002FA20000}"/>
    <cellStyle name="Output 2 3 7 2 2 2 4" xfId="53058" xr:uid="{00000000-0005-0000-0000-000030A20000}"/>
    <cellStyle name="Output 2 3 7 2 2 3" xfId="33564" xr:uid="{00000000-0005-0000-0000-000031A20000}"/>
    <cellStyle name="Output 2 3 7 2 2 4" xfId="33561" xr:uid="{00000000-0005-0000-0000-000032A20000}"/>
    <cellStyle name="Output 2 3 7 2 2 5" xfId="46090" xr:uid="{00000000-0005-0000-0000-000033A20000}"/>
    <cellStyle name="Output 2 3 7 2 2 6" xfId="58654" xr:uid="{00000000-0005-0000-0000-000034A20000}"/>
    <cellStyle name="Output 2 3 7 2 3" xfId="8320" xr:uid="{00000000-0005-0000-0000-000035A20000}"/>
    <cellStyle name="Output 2 3 7 2 3 2" xfId="15295" xr:uid="{00000000-0005-0000-0000-000036A20000}"/>
    <cellStyle name="Output 2 3 7 2 3 2 2" xfId="33567" xr:uid="{00000000-0005-0000-0000-000037A20000}"/>
    <cellStyle name="Output 2 3 7 2 3 2 3" xfId="33566" xr:uid="{00000000-0005-0000-0000-000038A20000}"/>
    <cellStyle name="Output 2 3 7 2 3 2 4" xfId="54800" xr:uid="{00000000-0005-0000-0000-000039A20000}"/>
    <cellStyle name="Output 2 3 7 2 3 3" xfId="33568" xr:uid="{00000000-0005-0000-0000-00003AA20000}"/>
    <cellStyle name="Output 2 3 7 2 3 4" xfId="33565" xr:uid="{00000000-0005-0000-0000-00003BA20000}"/>
    <cellStyle name="Output 2 3 7 2 3 5" xfId="47832" xr:uid="{00000000-0005-0000-0000-00003CA20000}"/>
    <cellStyle name="Output 2 3 7 2 3 6" xfId="60396" xr:uid="{00000000-0005-0000-0000-00003DA20000}"/>
    <cellStyle name="Output 2 3 7 2 4" xfId="10940" xr:uid="{00000000-0005-0000-0000-00003EA20000}"/>
    <cellStyle name="Output 2 3 7 2 4 2" xfId="33570" xr:uid="{00000000-0005-0000-0000-00003FA20000}"/>
    <cellStyle name="Output 2 3 7 2 4 3" xfId="33569" xr:uid="{00000000-0005-0000-0000-000040A20000}"/>
    <cellStyle name="Output 2 3 7 2 4 4" xfId="50445" xr:uid="{00000000-0005-0000-0000-000041A20000}"/>
    <cellStyle name="Output 2 3 7 2 5" xfId="33560" xr:uid="{00000000-0005-0000-0000-000042A20000}"/>
    <cellStyle name="Output 2 3 7 2 6" xfId="56041" xr:uid="{00000000-0005-0000-0000-000043A20000}"/>
    <cellStyle name="Output 2 3 7 3" xfId="4830" xr:uid="{00000000-0005-0000-0000-000044A20000}"/>
    <cellStyle name="Output 2 3 7 3 2" xfId="7446" xr:uid="{00000000-0005-0000-0000-000045A20000}"/>
    <cellStyle name="Output 2 3 7 3 2 2" xfId="14424" xr:uid="{00000000-0005-0000-0000-000046A20000}"/>
    <cellStyle name="Output 2 3 7 3 2 2 2" xfId="33574" xr:uid="{00000000-0005-0000-0000-000047A20000}"/>
    <cellStyle name="Output 2 3 7 3 2 2 3" xfId="33573" xr:uid="{00000000-0005-0000-0000-000048A20000}"/>
    <cellStyle name="Output 2 3 7 3 2 2 4" xfId="53929" xr:uid="{00000000-0005-0000-0000-000049A20000}"/>
    <cellStyle name="Output 2 3 7 3 2 3" xfId="33575" xr:uid="{00000000-0005-0000-0000-00004AA20000}"/>
    <cellStyle name="Output 2 3 7 3 2 4" xfId="33572" xr:uid="{00000000-0005-0000-0000-00004BA20000}"/>
    <cellStyle name="Output 2 3 7 3 2 5" xfId="46961" xr:uid="{00000000-0005-0000-0000-00004CA20000}"/>
    <cellStyle name="Output 2 3 7 3 2 6" xfId="59525" xr:uid="{00000000-0005-0000-0000-00004DA20000}"/>
    <cellStyle name="Output 2 3 7 3 3" xfId="9197" xr:uid="{00000000-0005-0000-0000-00004EA20000}"/>
    <cellStyle name="Output 2 3 7 3 3 2" xfId="16166" xr:uid="{00000000-0005-0000-0000-00004FA20000}"/>
    <cellStyle name="Output 2 3 7 3 3 2 2" xfId="33578" xr:uid="{00000000-0005-0000-0000-000050A20000}"/>
    <cellStyle name="Output 2 3 7 3 3 2 3" xfId="33577" xr:uid="{00000000-0005-0000-0000-000051A20000}"/>
    <cellStyle name="Output 2 3 7 3 3 2 4" xfId="55671" xr:uid="{00000000-0005-0000-0000-000052A20000}"/>
    <cellStyle name="Output 2 3 7 3 3 3" xfId="33579" xr:uid="{00000000-0005-0000-0000-000053A20000}"/>
    <cellStyle name="Output 2 3 7 3 3 4" xfId="33576" xr:uid="{00000000-0005-0000-0000-000054A20000}"/>
    <cellStyle name="Output 2 3 7 3 3 5" xfId="48703" xr:uid="{00000000-0005-0000-0000-000055A20000}"/>
    <cellStyle name="Output 2 3 7 3 3 6" xfId="61267" xr:uid="{00000000-0005-0000-0000-000056A20000}"/>
    <cellStyle name="Output 2 3 7 3 4" xfId="11811" xr:uid="{00000000-0005-0000-0000-000057A20000}"/>
    <cellStyle name="Output 2 3 7 3 4 2" xfId="33581" xr:uid="{00000000-0005-0000-0000-000058A20000}"/>
    <cellStyle name="Output 2 3 7 3 4 3" xfId="33580" xr:uid="{00000000-0005-0000-0000-000059A20000}"/>
    <cellStyle name="Output 2 3 7 3 4 4" xfId="51316" xr:uid="{00000000-0005-0000-0000-00005AA20000}"/>
    <cellStyle name="Output 2 3 7 3 5" xfId="33582" xr:uid="{00000000-0005-0000-0000-00005BA20000}"/>
    <cellStyle name="Output 2 3 7 3 6" xfId="33571" xr:uid="{00000000-0005-0000-0000-00005CA20000}"/>
    <cellStyle name="Output 2 3 7 3 7" xfId="44348" xr:uid="{00000000-0005-0000-0000-00005DA20000}"/>
    <cellStyle name="Output 2 3 7 3 8" xfId="56912" xr:uid="{00000000-0005-0000-0000-00005EA20000}"/>
    <cellStyle name="Output 2 3 7 4" xfId="5703" xr:uid="{00000000-0005-0000-0000-00005FA20000}"/>
    <cellStyle name="Output 2 3 7 4 2" xfId="12682" xr:uid="{00000000-0005-0000-0000-000060A20000}"/>
    <cellStyle name="Output 2 3 7 4 2 2" xfId="33585" xr:uid="{00000000-0005-0000-0000-000061A20000}"/>
    <cellStyle name="Output 2 3 7 4 2 3" xfId="33584" xr:uid="{00000000-0005-0000-0000-000062A20000}"/>
    <cellStyle name="Output 2 3 7 4 2 4" xfId="52187" xr:uid="{00000000-0005-0000-0000-000063A20000}"/>
    <cellStyle name="Output 2 3 7 4 3" xfId="33586" xr:uid="{00000000-0005-0000-0000-000064A20000}"/>
    <cellStyle name="Output 2 3 7 4 4" xfId="33583" xr:uid="{00000000-0005-0000-0000-000065A20000}"/>
    <cellStyle name="Output 2 3 7 4 5" xfId="45219" xr:uid="{00000000-0005-0000-0000-000066A20000}"/>
    <cellStyle name="Output 2 3 7 4 6" xfId="57783" xr:uid="{00000000-0005-0000-0000-000067A20000}"/>
    <cellStyle name="Output 2 3 7 5" xfId="10068" xr:uid="{00000000-0005-0000-0000-000068A20000}"/>
    <cellStyle name="Output 2 3 7 5 2" xfId="33588" xr:uid="{00000000-0005-0000-0000-000069A20000}"/>
    <cellStyle name="Output 2 3 7 5 3" xfId="33587" xr:uid="{00000000-0005-0000-0000-00006AA20000}"/>
    <cellStyle name="Output 2 3 7 5 4" xfId="49574" xr:uid="{00000000-0005-0000-0000-00006BA20000}"/>
    <cellStyle name="Output 2 3 7 6" xfId="33559" xr:uid="{00000000-0005-0000-0000-00006CA20000}"/>
    <cellStyle name="Output 2 3 7 7" xfId="17369" xr:uid="{00000000-0005-0000-0000-00006DA20000}"/>
    <cellStyle name="Output 2 3 8" xfId="2882" xr:uid="{00000000-0005-0000-0000-00006EA20000}"/>
    <cellStyle name="Output 2 3 8 2" xfId="3954" xr:uid="{00000000-0005-0000-0000-00006FA20000}"/>
    <cellStyle name="Output 2 3 8 2 2" xfId="6576" xr:uid="{00000000-0005-0000-0000-000070A20000}"/>
    <cellStyle name="Output 2 3 8 2 2 2" xfId="13554" xr:uid="{00000000-0005-0000-0000-000071A20000}"/>
    <cellStyle name="Output 2 3 8 2 2 2 2" xfId="33593" xr:uid="{00000000-0005-0000-0000-000072A20000}"/>
    <cellStyle name="Output 2 3 8 2 2 2 3" xfId="33592" xr:uid="{00000000-0005-0000-0000-000073A20000}"/>
    <cellStyle name="Output 2 3 8 2 2 2 4" xfId="53059" xr:uid="{00000000-0005-0000-0000-000074A20000}"/>
    <cellStyle name="Output 2 3 8 2 2 3" xfId="33594" xr:uid="{00000000-0005-0000-0000-000075A20000}"/>
    <cellStyle name="Output 2 3 8 2 2 4" xfId="33591" xr:uid="{00000000-0005-0000-0000-000076A20000}"/>
    <cellStyle name="Output 2 3 8 2 2 5" xfId="46091" xr:uid="{00000000-0005-0000-0000-000077A20000}"/>
    <cellStyle name="Output 2 3 8 2 2 6" xfId="58655" xr:uid="{00000000-0005-0000-0000-000078A20000}"/>
    <cellStyle name="Output 2 3 8 2 3" xfId="8321" xr:uid="{00000000-0005-0000-0000-000079A20000}"/>
    <cellStyle name="Output 2 3 8 2 3 2" xfId="15296" xr:uid="{00000000-0005-0000-0000-00007AA20000}"/>
    <cellStyle name="Output 2 3 8 2 3 2 2" xfId="33597" xr:uid="{00000000-0005-0000-0000-00007BA20000}"/>
    <cellStyle name="Output 2 3 8 2 3 2 3" xfId="33596" xr:uid="{00000000-0005-0000-0000-00007CA20000}"/>
    <cellStyle name="Output 2 3 8 2 3 2 4" xfId="54801" xr:uid="{00000000-0005-0000-0000-00007DA20000}"/>
    <cellStyle name="Output 2 3 8 2 3 3" xfId="33598" xr:uid="{00000000-0005-0000-0000-00007EA20000}"/>
    <cellStyle name="Output 2 3 8 2 3 4" xfId="33595" xr:uid="{00000000-0005-0000-0000-00007FA20000}"/>
    <cellStyle name="Output 2 3 8 2 3 5" xfId="47833" xr:uid="{00000000-0005-0000-0000-000080A20000}"/>
    <cellStyle name="Output 2 3 8 2 3 6" xfId="60397" xr:uid="{00000000-0005-0000-0000-000081A20000}"/>
    <cellStyle name="Output 2 3 8 2 4" xfId="10941" xr:uid="{00000000-0005-0000-0000-000082A20000}"/>
    <cellStyle name="Output 2 3 8 2 4 2" xfId="33600" xr:uid="{00000000-0005-0000-0000-000083A20000}"/>
    <cellStyle name="Output 2 3 8 2 4 3" xfId="33599" xr:uid="{00000000-0005-0000-0000-000084A20000}"/>
    <cellStyle name="Output 2 3 8 2 4 4" xfId="50446" xr:uid="{00000000-0005-0000-0000-000085A20000}"/>
    <cellStyle name="Output 2 3 8 2 5" xfId="33590" xr:uid="{00000000-0005-0000-0000-000086A20000}"/>
    <cellStyle name="Output 2 3 8 2 6" xfId="56042" xr:uid="{00000000-0005-0000-0000-000087A20000}"/>
    <cellStyle name="Output 2 3 8 3" xfId="4831" xr:uid="{00000000-0005-0000-0000-000088A20000}"/>
    <cellStyle name="Output 2 3 8 3 2" xfId="7447" xr:uid="{00000000-0005-0000-0000-000089A20000}"/>
    <cellStyle name="Output 2 3 8 3 2 2" xfId="14425" xr:uid="{00000000-0005-0000-0000-00008AA20000}"/>
    <cellStyle name="Output 2 3 8 3 2 2 2" xfId="33604" xr:uid="{00000000-0005-0000-0000-00008BA20000}"/>
    <cellStyle name="Output 2 3 8 3 2 2 3" xfId="33603" xr:uid="{00000000-0005-0000-0000-00008CA20000}"/>
    <cellStyle name="Output 2 3 8 3 2 2 4" xfId="53930" xr:uid="{00000000-0005-0000-0000-00008DA20000}"/>
    <cellStyle name="Output 2 3 8 3 2 3" xfId="33605" xr:uid="{00000000-0005-0000-0000-00008EA20000}"/>
    <cellStyle name="Output 2 3 8 3 2 4" xfId="33602" xr:uid="{00000000-0005-0000-0000-00008FA20000}"/>
    <cellStyle name="Output 2 3 8 3 2 5" xfId="46962" xr:uid="{00000000-0005-0000-0000-000090A20000}"/>
    <cellStyle name="Output 2 3 8 3 2 6" xfId="59526" xr:uid="{00000000-0005-0000-0000-000091A20000}"/>
    <cellStyle name="Output 2 3 8 3 3" xfId="9198" xr:uid="{00000000-0005-0000-0000-000092A20000}"/>
    <cellStyle name="Output 2 3 8 3 3 2" xfId="16167" xr:uid="{00000000-0005-0000-0000-000093A20000}"/>
    <cellStyle name="Output 2 3 8 3 3 2 2" xfId="33608" xr:uid="{00000000-0005-0000-0000-000094A20000}"/>
    <cellStyle name="Output 2 3 8 3 3 2 3" xfId="33607" xr:uid="{00000000-0005-0000-0000-000095A20000}"/>
    <cellStyle name="Output 2 3 8 3 3 2 4" xfId="55672" xr:uid="{00000000-0005-0000-0000-000096A20000}"/>
    <cellStyle name="Output 2 3 8 3 3 3" xfId="33609" xr:uid="{00000000-0005-0000-0000-000097A20000}"/>
    <cellStyle name="Output 2 3 8 3 3 4" xfId="33606" xr:uid="{00000000-0005-0000-0000-000098A20000}"/>
    <cellStyle name="Output 2 3 8 3 3 5" xfId="48704" xr:uid="{00000000-0005-0000-0000-000099A20000}"/>
    <cellStyle name="Output 2 3 8 3 3 6" xfId="61268" xr:uid="{00000000-0005-0000-0000-00009AA20000}"/>
    <cellStyle name="Output 2 3 8 3 4" xfId="11812" xr:uid="{00000000-0005-0000-0000-00009BA20000}"/>
    <cellStyle name="Output 2 3 8 3 4 2" xfId="33611" xr:uid="{00000000-0005-0000-0000-00009CA20000}"/>
    <cellStyle name="Output 2 3 8 3 4 3" xfId="33610" xr:uid="{00000000-0005-0000-0000-00009DA20000}"/>
    <cellStyle name="Output 2 3 8 3 4 4" xfId="51317" xr:uid="{00000000-0005-0000-0000-00009EA20000}"/>
    <cellStyle name="Output 2 3 8 3 5" xfId="33612" xr:uid="{00000000-0005-0000-0000-00009FA20000}"/>
    <cellStyle name="Output 2 3 8 3 6" xfId="33601" xr:uid="{00000000-0005-0000-0000-0000A0A20000}"/>
    <cellStyle name="Output 2 3 8 3 7" xfId="44349" xr:uid="{00000000-0005-0000-0000-0000A1A20000}"/>
    <cellStyle name="Output 2 3 8 3 8" xfId="56913" xr:uid="{00000000-0005-0000-0000-0000A2A20000}"/>
    <cellStyle name="Output 2 3 8 4" xfId="5704" xr:uid="{00000000-0005-0000-0000-0000A3A20000}"/>
    <cellStyle name="Output 2 3 8 4 2" xfId="12683" xr:uid="{00000000-0005-0000-0000-0000A4A20000}"/>
    <cellStyle name="Output 2 3 8 4 2 2" xfId="33615" xr:uid="{00000000-0005-0000-0000-0000A5A20000}"/>
    <cellStyle name="Output 2 3 8 4 2 3" xfId="33614" xr:uid="{00000000-0005-0000-0000-0000A6A20000}"/>
    <cellStyle name="Output 2 3 8 4 2 4" xfId="52188" xr:uid="{00000000-0005-0000-0000-0000A7A20000}"/>
    <cellStyle name="Output 2 3 8 4 3" xfId="33616" xr:uid="{00000000-0005-0000-0000-0000A8A20000}"/>
    <cellStyle name="Output 2 3 8 4 4" xfId="33613" xr:uid="{00000000-0005-0000-0000-0000A9A20000}"/>
    <cellStyle name="Output 2 3 8 4 5" xfId="45220" xr:uid="{00000000-0005-0000-0000-0000AAA20000}"/>
    <cellStyle name="Output 2 3 8 4 6" xfId="57784" xr:uid="{00000000-0005-0000-0000-0000ABA20000}"/>
    <cellStyle name="Output 2 3 8 5" xfId="10069" xr:uid="{00000000-0005-0000-0000-0000ACA20000}"/>
    <cellStyle name="Output 2 3 8 5 2" xfId="33618" xr:uid="{00000000-0005-0000-0000-0000ADA20000}"/>
    <cellStyle name="Output 2 3 8 5 3" xfId="33617" xr:uid="{00000000-0005-0000-0000-0000AEA20000}"/>
    <cellStyle name="Output 2 3 8 5 4" xfId="49575" xr:uid="{00000000-0005-0000-0000-0000AFA20000}"/>
    <cellStyle name="Output 2 3 8 6" xfId="33589" xr:uid="{00000000-0005-0000-0000-0000B0A20000}"/>
    <cellStyle name="Output 2 3 8 7" xfId="17371" xr:uid="{00000000-0005-0000-0000-0000B1A20000}"/>
    <cellStyle name="Output 2 3 9" xfId="2883" xr:uid="{00000000-0005-0000-0000-0000B2A20000}"/>
    <cellStyle name="Output 2 3 9 2" xfId="3955" xr:uid="{00000000-0005-0000-0000-0000B3A20000}"/>
    <cellStyle name="Output 2 3 9 2 2" xfId="6577" xr:uid="{00000000-0005-0000-0000-0000B4A20000}"/>
    <cellStyle name="Output 2 3 9 2 2 2" xfId="13555" xr:uid="{00000000-0005-0000-0000-0000B5A20000}"/>
    <cellStyle name="Output 2 3 9 2 2 2 2" xfId="33623" xr:uid="{00000000-0005-0000-0000-0000B6A20000}"/>
    <cellStyle name="Output 2 3 9 2 2 2 3" xfId="33622" xr:uid="{00000000-0005-0000-0000-0000B7A20000}"/>
    <cellStyle name="Output 2 3 9 2 2 2 4" xfId="53060" xr:uid="{00000000-0005-0000-0000-0000B8A20000}"/>
    <cellStyle name="Output 2 3 9 2 2 3" xfId="33624" xr:uid="{00000000-0005-0000-0000-0000B9A20000}"/>
    <cellStyle name="Output 2 3 9 2 2 4" xfId="33621" xr:uid="{00000000-0005-0000-0000-0000BAA20000}"/>
    <cellStyle name="Output 2 3 9 2 2 5" xfId="46092" xr:uid="{00000000-0005-0000-0000-0000BBA20000}"/>
    <cellStyle name="Output 2 3 9 2 2 6" xfId="58656" xr:uid="{00000000-0005-0000-0000-0000BCA20000}"/>
    <cellStyle name="Output 2 3 9 2 3" xfId="8322" xr:uid="{00000000-0005-0000-0000-0000BDA20000}"/>
    <cellStyle name="Output 2 3 9 2 3 2" xfId="15297" xr:uid="{00000000-0005-0000-0000-0000BEA20000}"/>
    <cellStyle name="Output 2 3 9 2 3 2 2" xfId="33627" xr:uid="{00000000-0005-0000-0000-0000BFA20000}"/>
    <cellStyle name="Output 2 3 9 2 3 2 3" xfId="33626" xr:uid="{00000000-0005-0000-0000-0000C0A20000}"/>
    <cellStyle name="Output 2 3 9 2 3 2 4" xfId="54802" xr:uid="{00000000-0005-0000-0000-0000C1A20000}"/>
    <cellStyle name="Output 2 3 9 2 3 3" xfId="33628" xr:uid="{00000000-0005-0000-0000-0000C2A20000}"/>
    <cellStyle name="Output 2 3 9 2 3 4" xfId="33625" xr:uid="{00000000-0005-0000-0000-0000C3A20000}"/>
    <cellStyle name="Output 2 3 9 2 3 5" xfId="47834" xr:uid="{00000000-0005-0000-0000-0000C4A20000}"/>
    <cellStyle name="Output 2 3 9 2 3 6" xfId="60398" xr:uid="{00000000-0005-0000-0000-0000C5A20000}"/>
    <cellStyle name="Output 2 3 9 2 4" xfId="10942" xr:uid="{00000000-0005-0000-0000-0000C6A20000}"/>
    <cellStyle name="Output 2 3 9 2 4 2" xfId="33630" xr:uid="{00000000-0005-0000-0000-0000C7A20000}"/>
    <cellStyle name="Output 2 3 9 2 4 3" xfId="33629" xr:uid="{00000000-0005-0000-0000-0000C8A20000}"/>
    <cellStyle name="Output 2 3 9 2 4 4" xfId="50447" xr:uid="{00000000-0005-0000-0000-0000C9A20000}"/>
    <cellStyle name="Output 2 3 9 2 5" xfId="33620" xr:uid="{00000000-0005-0000-0000-0000CAA20000}"/>
    <cellStyle name="Output 2 3 9 2 6" xfId="56043" xr:uid="{00000000-0005-0000-0000-0000CBA20000}"/>
    <cellStyle name="Output 2 3 9 3" xfId="4832" xr:uid="{00000000-0005-0000-0000-0000CCA20000}"/>
    <cellStyle name="Output 2 3 9 3 2" xfId="7448" xr:uid="{00000000-0005-0000-0000-0000CDA20000}"/>
    <cellStyle name="Output 2 3 9 3 2 2" xfId="14426" xr:uid="{00000000-0005-0000-0000-0000CEA20000}"/>
    <cellStyle name="Output 2 3 9 3 2 2 2" xfId="33634" xr:uid="{00000000-0005-0000-0000-0000CFA20000}"/>
    <cellStyle name="Output 2 3 9 3 2 2 3" xfId="33633" xr:uid="{00000000-0005-0000-0000-0000D0A20000}"/>
    <cellStyle name="Output 2 3 9 3 2 2 4" xfId="53931" xr:uid="{00000000-0005-0000-0000-0000D1A20000}"/>
    <cellStyle name="Output 2 3 9 3 2 3" xfId="33635" xr:uid="{00000000-0005-0000-0000-0000D2A20000}"/>
    <cellStyle name="Output 2 3 9 3 2 4" xfId="33632" xr:uid="{00000000-0005-0000-0000-0000D3A20000}"/>
    <cellStyle name="Output 2 3 9 3 2 5" xfId="46963" xr:uid="{00000000-0005-0000-0000-0000D4A20000}"/>
    <cellStyle name="Output 2 3 9 3 2 6" xfId="59527" xr:uid="{00000000-0005-0000-0000-0000D5A20000}"/>
    <cellStyle name="Output 2 3 9 3 3" xfId="9199" xr:uid="{00000000-0005-0000-0000-0000D6A20000}"/>
    <cellStyle name="Output 2 3 9 3 3 2" xfId="16168" xr:uid="{00000000-0005-0000-0000-0000D7A20000}"/>
    <cellStyle name="Output 2 3 9 3 3 2 2" xfId="33638" xr:uid="{00000000-0005-0000-0000-0000D8A20000}"/>
    <cellStyle name="Output 2 3 9 3 3 2 3" xfId="33637" xr:uid="{00000000-0005-0000-0000-0000D9A20000}"/>
    <cellStyle name="Output 2 3 9 3 3 2 4" xfId="55673" xr:uid="{00000000-0005-0000-0000-0000DAA20000}"/>
    <cellStyle name="Output 2 3 9 3 3 3" xfId="33639" xr:uid="{00000000-0005-0000-0000-0000DBA20000}"/>
    <cellStyle name="Output 2 3 9 3 3 4" xfId="33636" xr:uid="{00000000-0005-0000-0000-0000DCA20000}"/>
    <cellStyle name="Output 2 3 9 3 3 5" xfId="48705" xr:uid="{00000000-0005-0000-0000-0000DDA20000}"/>
    <cellStyle name="Output 2 3 9 3 3 6" xfId="61269" xr:uid="{00000000-0005-0000-0000-0000DEA20000}"/>
    <cellStyle name="Output 2 3 9 3 4" xfId="11813" xr:uid="{00000000-0005-0000-0000-0000DFA20000}"/>
    <cellStyle name="Output 2 3 9 3 4 2" xfId="33641" xr:uid="{00000000-0005-0000-0000-0000E0A20000}"/>
    <cellStyle name="Output 2 3 9 3 4 3" xfId="33640" xr:uid="{00000000-0005-0000-0000-0000E1A20000}"/>
    <cellStyle name="Output 2 3 9 3 4 4" xfId="51318" xr:uid="{00000000-0005-0000-0000-0000E2A20000}"/>
    <cellStyle name="Output 2 3 9 3 5" xfId="33642" xr:uid="{00000000-0005-0000-0000-0000E3A20000}"/>
    <cellStyle name="Output 2 3 9 3 6" xfId="33631" xr:uid="{00000000-0005-0000-0000-0000E4A20000}"/>
    <cellStyle name="Output 2 3 9 3 7" xfId="44350" xr:uid="{00000000-0005-0000-0000-0000E5A20000}"/>
    <cellStyle name="Output 2 3 9 3 8" xfId="56914" xr:uid="{00000000-0005-0000-0000-0000E6A20000}"/>
    <cellStyle name="Output 2 3 9 4" xfId="5705" xr:uid="{00000000-0005-0000-0000-0000E7A20000}"/>
    <cellStyle name="Output 2 3 9 4 2" xfId="12684" xr:uid="{00000000-0005-0000-0000-0000E8A20000}"/>
    <cellStyle name="Output 2 3 9 4 2 2" xfId="33645" xr:uid="{00000000-0005-0000-0000-0000E9A20000}"/>
    <cellStyle name="Output 2 3 9 4 2 3" xfId="33644" xr:uid="{00000000-0005-0000-0000-0000EAA20000}"/>
    <cellStyle name="Output 2 3 9 4 2 4" xfId="52189" xr:uid="{00000000-0005-0000-0000-0000EBA20000}"/>
    <cellStyle name="Output 2 3 9 4 3" xfId="33646" xr:uid="{00000000-0005-0000-0000-0000ECA20000}"/>
    <cellStyle name="Output 2 3 9 4 4" xfId="33643" xr:uid="{00000000-0005-0000-0000-0000EDA20000}"/>
    <cellStyle name="Output 2 3 9 4 5" xfId="45221" xr:uid="{00000000-0005-0000-0000-0000EEA20000}"/>
    <cellStyle name="Output 2 3 9 4 6" xfId="57785" xr:uid="{00000000-0005-0000-0000-0000EFA20000}"/>
    <cellStyle name="Output 2 3 9 5" xfId="10070" xr:uid="{00000000-0005-0000-0000-0000F0A20000}"/>
    <cellStyle name="Output 2 3 9 5 2" xfId="33648" xr:uid="{00000000-0005-0000-0000-0000F1A20000}"/>
    <cellStyle name="Output 2 3 9 5 3" xfId="33647" xr:uid="{00000000-0005-0000-0000-0000F2A20000}"/>
    <cellStyle name="Output 2 3 9 5 4" xfId="49576" xr:uid="{00000000-0005-0000-0000-0000F3A20000}"/>
    <cellStyle name="Output 2 3 9 6" xfId="33619" xr:uid="{00000000-0005-0000-0000-0000F4A20000}"/>
    <cellStyle name="Output 2 3 9 7" xfId="17372" xr:uid="{00000000-0005-0000-0000-0000F5A20000}"/>
    <cellStyle name="Output 2 4" xfId="2884" xr:uid="{00000000-0005-0000-0000-0000F6A20000}"/>
    <cellStyle name="Output 2 4 10" xfId="2885" xr:uid="{00000000-0005-0000-0000-0000F7A20000}"/>
    <cellStyle name="Output 2 4 10 2" xfId="3957" xr:uid="{00000000-0005-0000-0000-0000F8A20000}"/>
    <cellStyle name="Output 2 4 10 2 2" xfId="6579" xr:uid="{00000000-0005-0000-0000-0000F9A20000}"/>
    <cellStyle name="Output 2 4 10 2 2 2" xfId="13557" xr:uid="{00000000-0005-0000-0000-0000FAA20000}"/>
    <cellStyle name="Output 2 4 10 2 2 2 2" xfId="33654" xr:uid="{00000000-0005-0000-0000-0000FBA20000}"/>
    <cellStyle name="Output 2 4 10 2 2 2 3" xfId="33653" xr:uid="{00000000-0005-0000-0000-0000FCA20000}"/>
    <cellStyle name="Output 2 4 10 2 2 2 4" xfId="53062" xr:uid="{00000000-0005-0000-0000-0000FDA20000}"/>
    <cellStyle name="Output 2 4 10 2 2 3" xfId="33655" xr:uid="{00000000-0005-0000-0000-0000FEA20000}"/>
    <cellStyle name="Output 2 4 10 2 2 4" xfId="33652" xr:uid="{00000000-0005-0000-0000-0000FFA20000}"/>
    <cellStyle name="Output 2 4 10 2 2 5" xfId="46094" xr:uid="{00000000-0005-0000-0000-000000A30000}"/>
    <cellStyle name="Output 2 4 10 2 2 6" xfId="58658" xr:uid="{00000000-0005-0000-0000-000001A30000}"/>
    <cellStyle name="Output 2 4 10 2 3" xfId="8324" xr:uid="{00000000-0005-0000-0000-000002A30000}"/>
    <cellStyle name="Output 2 4 10 2 3 2" xfId="15299" xr:uid="{00000000-0005-0000-0000-000003A30000}"/>
    <cellStyle name="Output 2 4 10 2 3 2 2" xfId="33658" xr:uid="{00000000-0005-0000-0000-000004A30000}"/>
    <cellStyle name="Output 2 4 10 2 3 2 3" xfId="33657" xr:uid="{00000000-0005-0000-0000-000005A30000}"/>
    <cellStyle name="Output 2 4 10 2 3 2 4" xfId="54804" xr:uid="{00000000-0005-0000-0000-000006A30000}"/>
    <cellStyle name="Output 2 4 10 2 3 3" xfId="33659" xr:uid="{00000000-0005-0000-0000-000007A30000}"/>
    <cellStyle name="Output 2 4 10 2 3 4" xfId="33656" xr:uid="{00000000-0005-0000-0000-000008A30000}"/>
    <cellStyle name="Output 2 4 10 2 3 5" xfId="47836" xr:uid="{00000000-0005-0000-0000-000009A30000}"/>
    <cellStyle name="Output 2 4 10 2 3 6" xfId="60400" xr:uid="{00000000-0005-0000-0000-00000AA30000}"/>
    <cellStyle name="Output 2 4 10 2 4" xfId="10944" xr:uid="{00000000-0005-0000-0000-00000BA30000}"/>
    <cellStyle name="Output 2 4 10 2 4 2" xfId="33661" xr:uid="{00000000-0005-0000-0000-00000CA30000}"/>
    <cellStyle name="Output 2 4 10 2 4 3" xfId="33660" xr:uid="{00000000-0005-0000-0000-00000DA30000}"/>
    <cellStyle name="Output 2 4 10 2 4 4" xfId="50449" xr:uid="{00000000-0005-0000-0000-00000EA30000}"/>
    <cellStyle name="Output 2 4 10 2 5" xfId="33651" xr:uid="{00000000-0005-0000-0000-00000FA30000}"/>
    <cellStyle name="Output 2 4 10 2 6" xfId="56045" xr:uid="{00000000-0005-0000-0000-000010A30000}"/>
    <cellStyle name="Output 2 4 10 3" xfId="4834" xr:uid="{00000000-0005-0000-0000-000011A30000}"/>
    <cellStyle name="Output 2 4 10 3 2" xfId="7450" xr:uid="{00000000-0005-0000-0000-000012A30000}"/>
    <cellStyle name="Output 2 4 10 3 2 2" xfId="14428" xr:uid="{00000000-0005-0000-0000-000013A30000}"/>
    <cellStyle name="Output 2 4 10 3 2 2 2" xfId="33665" xr:uid="{00000000-0005-0000-0000-000014A30000}"/>
    <cellStyle name="Output 2 4 10 3 2 2 3" xfId="33664" xr:uid="{00000000-0005-0000-0000-000015A30000}"/>
    <cellStyle name="Output 2 4 10 3 2 2 4" xfId="53933" xr:uid="{00000000-0005-0000-0000-000016A30000}"/>
    <cellStyle name="Output 2 4 10 3 2 3" xfId="33666" xr:uid="{00000000-0005-0000-0000-000017A30000}"/>
    <cellStyle name="Output 2 4 10 3 2 4" xfId="33663" xr:uid="{00000000-0005-0000-0000-000018A30000}"/>
    <cellStyle name="Output 2 4 10 3 2 5" xfId="46965" xr:uid="{00000000-0005-0000-0000-000019A30000}"/>
    <cellStyle name="Output 2 4 10 3 2 6" xfId="59529" xr:uid="{00000000-0005-0000-0000-00001AA30000}"/>
    <cellStyle name="Output 2 4 10 3 3" xfId="9201" xr:uid="{00000000-0005-0000-0000-00001BA30000}"/>
    <cellStyle name="Output 2 4 10 3 3 2" xfId="16170" xr:uid="{00000000-0005-0000-0000-00001CA30000}"/>
    <cellStyle name="Output 2 4 10 3 3 2 2" xfId="33669" xr:uid="{00000000-0005-0000-0000-00001DA30000}"/>
    <cellStyle name="Output 2 4 10 3 3 2 3" xfId="33668" xr:uid="{00000000-0005-0000-0000-00001EA30000}"/>
    <cellStyle name="Output 2 4 10 3 3 2 4" xfId="55675" xr:uid="{00000000-0005-0000-0000-00001FA30000}"/>
    <cellStyle name="Output 2 4 10 3 3 3" xfId="33670" xr:uid="{00000000-0005-0000-0000-000020A30000}"/>
    <cellStyle name="Output 2 4 10 3 3 4" xfId="33667" xr:uid="{00000000-0005-0000-0000-000021A30000}"/>
    <cellStyle name="Output 2 4 10 3 3 5" xfId="48707" xr:uid="{00000000-0005-0000-0000-000022A30000}"/>
    <cellStyle name="Output 2 4 10 3 3 6" xfId="61271" xr:uid="{00000000-0005-0000-0000-000023A30000}"/>
    <cellStyle name="Output 2 4 10 3 4" xfId="11815" xr:uid="{00000000-0005-0000-0000-000024A30000}"/>
    <cellStyle name="Output 2 4 10 3 4 2" xfId="33672" xr:uid="{00000000-0005-0000-0000-000025A30000}"/>
    <cellStyle name="Output 2 4 10 3 4 3" xfId="33671" xr:uid="{00000000-0005-0000-0000-000026A30000}"/>
    <cellStyle name="Output 2 4 10 3 4 4" xfId="51320" xr:uid="{00000000-0005-0000-0000-000027A30000}"/>
    <cellStyle name="Output 2 4 10 3 5" xfId="33673" xr:uid="{00000000-0005-0000-0000-000028A30000}"/>
    <cellStyle name="Output 2 4 10 3 6" xfId="33662" xr:uid="{00000000-0005-0000-0000-000029A30000}"/>
    <cellStyle name="Output 2 4 10 3 7" xfId="44352" xr:uid="{00000000-0005-0000-0000-00002AA30000}"/>
    <cellStyle name="Output 2 4 10 3 8" xfId="56916" xr:uid="{00000000-0005-0000-0000-00002BA30000}"/>
    <cellStyle name="Output 2 4 10 4" xfId="5707" xr:uid="{00000000-0005-0000-0000-00002CA30000}"/>
    <cellStyle name="Output 2 4 10 4 2" xfId="12686" xr:uid="{00000000-0005-0000-0000-00002DA30000}"/>
    <cellStyle name="Output 2 4 10 4 2 2" xfId="33676" xr:uid="{00000000-0005-0000-0000-00002EA30000}"/>
    <cellStyle name="Output 2 4 10 4 2 3" xfId="33675" xr:uid="{00000000-0005-0000-0000-00002FA30000}"/>
    <cellStyle name="Output 2 4 10 4 2 4" xfId="52191" xr:uid="{00000000-0005-0000-0000-000030A30000}"/>
    <cellStyle name="Output 2 4 10 4 3" xfId="33677" xr:uid="{00000000-0005-0000-0000-000031A30000}"/>
    <cellStyle name="Output 2 4 10 4 4" xfId="33674" xr:uid="{00000000-0005-0000-0000-000032A30000}"/>
    <cellStyle name="Output 2 4 10 4 5" xfId="45223" xr:uid="{00000000-0005-0000-0000-000033A30000}"/>
    <cellStyle name="Output 2 4 10 4 6" xfId="57787" xr:uid="{00000000-0005-0000-0000-000034A30000}"/>
    <cellStyle name="Output 2 4 10 5" xfId="10072" xr:uid="{00000000-0005-0000-0000-000035A30000}"/>
    <cellStyle name="Output 2 4 10 5 2" xfId="33679" xr:uid="{00000000-0005-0000-0000-000036A30000}"/>
    <cellStyle name="Output 2 4 10 5 3" xfId="33678" xr:uid="{00000000-0005-0000-0000-000037A30000}"/>
    <cellStyle name="Output 2 4 10 5 4" xfId="49578" xr:uid="{00000000-0005-0000-0000-000038A30000}"/>
    <cellStyle name="Output 2 4 10 6" xfId="33650" xr:uid="{00000000-0005-0000-0000-000039A30000}"/>
    <cellStyle name="Output 2 4 10 7" xfId="17376" xr:uid="{00000000-0005-0000-0000-00003AA30000}"/>
    <cellStyle name="Output 2 4 11" xfId="3956" xr:uid="{00000000-0005-0000-0000-00003BA30000}"/>
    <cellStyle name="Output 2 4 11 2" xfId="6578" xr:uid="{00000000-0005-0000-0000-00003CA30000}"/>
    <cellStyle name="Output 2 4 11 2 2" xfId="13556" xr:uid="{00000000-0005-0000-0000-00003DA30000}"/>
    <cellStyle name="Output 2 4 11 2 2 2" xfId="33683" xr:uid="{00000000-0005-0000-0000-00003EA30000}"/>
    <cellStyle name="Output 2 4 11 2 2 3" xfId="33682" xr:uid="{00000000-0005-0000-0000-00003FA30000}"/>
    <cellStyle name="Output 2 4 11 2 2 4" xfId="53061" xr:uid="{00000000-0005-0000-0000-000040A30000}"/>
    <cellStyle name="Output 2 4 11 2 3" xfId="33684" xr:uid="{00000000-0005-0000-0000-000041A30000}"/>
    <cellStyle name="Output 2 4 11 2 4" xfId="33681" xr:uid="{00000000-0005-0000-0000-000042A30000}"/>
    <cellStyle name="Output 2 4 11 2 5" xfId="46093" xr:uid="{00000000-0005-0000-0000-000043A30000}"/>
    <cellStyle name="Output 2 4 11 2 6" xfId="58657" xr:uid="{00000000-0005-0000-0000-000044A30000}"/>
    <cellStyle name="Output 2 4 11 3" xfId="8323" xr:uid="{00000000-0005-0000-0000-000045A30000}"/>
    <cellStyle name="Output 2 4 11 3 2" xfId="15298" xr:uid="{00000000-0005-0000-0000-000046A30000}"/>
    <cellStyle name="Output 2 4 11 3 2 2" xfId="33687" xr:uid="{00000000-0005-0000-0000-000047A30000}"/>
    <cellStyle name="Output 2 4 11 3 2 3" xfId="33686" xr:uid="{00000000-0005-0000-0000-000048A30000}"/>
    <cellStyle name="Output 2 4 11 3 2 4" xfId="54803" xr:uid="{00000000-0005-0000-0000-000049A30000}"/>
    <cellStyle name="Output 2 4 11 3 3" xfId="33688" xr:uid="{00000000-0005-0000-0000-00004AA30000}"/>
    <cellStyle name="Output 2 4 11 3 4" xfId="33685" xr:uid="{00000000-0005-0000-0000-00004BA30000}"/>
    <cellStyle name="Output 2 4 11 3 5" xfId="47835" xr:uid="{00000000-0005-0000-0000-00004CA30000}"/>
    <cellStyle name="Output 2 4 11 3 6" xfId="60399" xr:uid="{00000000-0005-0000-0000-00004DA30000}"/>
    <cellStyle name="Output 2 4 11 4" xfId="10943" xr:uid="{00000000-0005-0000-0000-00004EA30000}"/>
    <cellStyle name="Output 2 4 11 4 2" xfId="33690" xr:uid="{00000000-0005-0000-0000-00004FA30000}"/>
    <cellStyle name="Output 2 4 11 4 3" xfId="33689" xr:uid="{00000000-0005-0000-0000-000050A30000}"/>
    <cellStyle name="Output 2 4 11 4 4" xfId="50448" xr:uid="{00000000-0005-0000-0000-000051A30000}"/>
    <cellStyle name="Output 2 4 11 5" xfId="33680" xr:uid="{00000000-0005-0000-0000-000052A30000}"/>
    <cellStyle name="Output 2 4 11 6" xfId="56044" xr:uid="{00000000-0005-0000-0000-000053A30000}"/>
    <cellStyle name="Output 2 4 12" xfId="4833" xr:uid="{00000000-0005-0000-0000-000054A30000}"/>
    <cellStyle name="Output 2 4 12 2" xfId="7449" xr:uid="{00000000-0005-0000-0000-000055A30000}"/>
    <cellStyle name="Output 2 4 12 2 2" xfId="14427" xr:uid="{00000000-0005-0000-0000-000056A30000}"/>
    <cellStyle name="Output 2 4 12 2 2 2" xfId="33694" xr:uid="{00000000-0005-0000-0000-000057A30000}"/>
    <cellStyle name="Output 2 4 12 2 2 3" xfId="33693" xr:uid="{00000000-0005-0000-0000-000058A30000}"/>
    <cellStyle name="Output 2 4 12 2 2 4" xfId="53932" xr:uid="{00000000-0005-0000-0000-000059A30000}"/>
    <cellStyle name="Output 2 4 12 2 3" xfId="33695" xr:uid="{00000000-0005-0000-0000-00005AA30000}"/>
    <cellStyle name="Output 2 4 12 2 4" xfId="33692" xr:uid="{00000000-0005-0000-0000-00005BA30000}"/>
    <cellStyle name="Output 2 4 12 2 5" xfId="46964" xr:uid="{00000000-0005-0000-0000-00005CA30000}"/>
    <cellStyle name="Output 2 4 12 2 6" xfId="59528" xr:uid="{00000000-0005-0000-0000-00005DA30000}"/>
    <cellStyle name="Output 2 4 12 3" xfId="9200" xr:uid="{00000000-0005-0000-0000-00005EA30000}"/>
    <cellStyle name="Output 2 4 12 3 2" xfId="16169" xr:uid="{00000000-0005-0000-0000-00005FA30000}"/>
    <cellStyle name="Output 2 4 12 3 2 2" xfId="33698" xr:uid="{00000000-0005-0000-0000-000060A30000}"/>
    <cellStyle name="Output 2 4 12 3 2 3" xfId="33697" xr:uid="{00000000-0005-0000-0000-000061A30000}"/>
    <cellStyle name="Output 2 4 12 3 2 4" xfId="55674" xr:uid="{00000000-0005-0000-0000-000062A30000}"/>
    <cellStyle name="Output 2 4 12 3 3" xfId="33699" xr:uid="{00000000-0005-0000-0000-000063A30000}"/>
    <cellStyle name="Output 2 4 12 3 4" xfId="33696" xr:uid="{00000000-0005-0000-0000-000064A30000}"/>
    <cellStyle name="Output 2 4 12 3 5" xfId="48706" xr:uid="{00000000-0005-0000-0000-000065A30000}"/>
    <cellStyle name="Output 2 4 12 3 6" xfId="61270" xr:uid="{00000000-0005-0000-0000-000066A30000}"/>
    <cellStyle name="Output 2 4 12 4" xfId="11814" xr:uid="{00000000-0005-0000-0000-000067A30000}"/>
    <cellStyle name="Output 2 4 12 4 2" xfId="33701" xr:uid="{00000000-0005-0000-0000-000068A30000}"/>
    <cellStyle name="Output 2 4 12 4 3" xfId="33700" xr:uid="{00000000-0005-0000-0000-000069A30000}"/>
    <cellStyle name="Output 2 4 12 4 4" xfId="51319" xr:uid="{00000000-0005-0000-0000-00006AA30000}"/>
    <cellStyle name="Output 2 4 12 5" xfId="33702" xr:uid="{00000000-0005-0000-0000-00006BA30000}"/>
    <cellStyle name="Output 2 4 12 6" xfId="33691" xr:uid="{00000000-0005-0000-0000-00006CA30000}"/>
    <cellStyle name="Output 2 4 12 7" xfId="44351" xr:uid="{00000000-0005-0000-0000-00006DA30000}"/>
    <cellStyle name="Output 2 4 12 8" xfId="56915" xr:uid="{00000000-0005-0000-0000-00006EA30000}"/>
    <cellStyle name="Output 2 4 13" xfId="5706" xr:uid="{00000000-0005-0000-0000-00006FA30000}"/>
    <cellStyle name="Output 2 4 13 2" xfId="12685" xr:uid="{00000000-0005-0000-0000-000070A30000}"/>
    <cellStyle name="Output 2 4 13 2 2" xfId="33705" xr:uid="{00000000-0005-0000-0000-000071A30000}"/>
    <cellStyle name="Output 2 4 13 2 3" xfId="33704" xr:uid="{00000000-0005-0000-0000-000072A30000}"/>
    <cellStyle name="Output 2 4 13 2 4" xfId="52190" xr:uid="{00000000-0005-0000-0000-000073A30000}"/>
    <cellStyle name="Output 2 4 13 3" xfId="33706" xr:uid="{00000000-0005-0000-0000-000074A30000}"/>
    <cellStyle name="Output 2 4 13 4" xfId="33703" xr:uid="{00000000-0005-0000-0000-000075A30000}"/>
    <cellStyle name="Output 2 4 13 5" xfId="45222" xr:uid="{00000000-0005-0000-0000-000076A30000}"/>
    <cellStyle name="Output 2 4 13 6" xfId="57786" xr:uid="{00000000-0005-0000-0000-000077A30000}"/>
    <cellStyle name="Output 2 4 14" xfId="10071" xr:uid="{00000000-0005-0000-0000-000078A30000}"/>
    <cellStyle name="Output 2 4 14 2" xfId="33708" xr:uid="{00000000-0005-0000-0000-000079A30000}"/>
    <cellStyle name="Output 2 4 14 3" xfId="33707" xr:uid="{00000000-0005-0000-0000-00007AA30000}"/>
    <cellStyle name="Output 2 4 14 4" xfId="49577" xr:uid="{00000000-0005-0000-0000-00007BA30000}"/>
    <cellStyle name="Output 2 4 15" xfId="33649" xr:uid="{00000000-0005-0000-0000-00007CA30000}"/>
    <cellStyle name="Output 2 4 16" xfId="17373" xr:uid="{00000000-0005-0000-0000-00007DA30000}"/>
    <cellStyle name="Output 2 4 2" xfId="2886" xr:uid="{00000000-0005-0000-0000-00007EA30000}"/>
    <cellStyle name="Output 2 4 2 2" xfId="2887" xr:uid="{00000000-0005-0000-0000-00007FA30000}"/>
    <cellStyle name="Output 2 4 2 2 2" xfId="3959" xr:uid="{00000000-0005-0000-0000-000080A30000}"/>
    <cellStyle name="Output 2 4 2 2 2 2" xfId="6581" xr:uid="{00000000-0005-0000-0000-000081A30000}"/>
    <cellStyle name="Output 2 4 2 2 2 2 2" xfId="13559" xr:uid="{00000000-0005-0000-0000-000082A30000}"/>
    <cellStyle name="Output 2 4 2 2 2 2 2 2" xfId="33714" xr:uid="{00000000-0005-0000-0000-000083A30000}"/>
    <cellStyle name="Output 2 4 2 2 2 2 2 3" xfId="33713" xr:uid="{00000000-0005-0000-0000-000084A30000}"/>
    <cellStyle name="Output 2 4 2 2 2 2 2 4" xfId="53064" xr:uid="{00000000-0005-0000-0000-000085A30000}"/>
    <cellStyle name="Output 2 4 2 2 2 2 3" xfId="33715" xr:uid="{00000000-0005-0000-0000-000086A30000}"/>
    <cellStyle name="Output 2 4 2 2 2 2 4" xfId="33712" xr:uid="{00000000-0005-0000-0000-000087A30000}"/>
    <cellStyle name="Output 2 4 2 2 2 2 5" xfId="46096" xr:uid="{00000000-0005-0000-0000-000088A30000}"/>
    <cellStyle name="Output 2 4 2 2 2 2 6" xfId="58660" xr:uid="{00000000-0005-0000-0000-000089A30000}"/>
    <cellStyle name="Output 2 4 2 2 2 3" xfId="8326" xr:uid="{00000000-0005-0000-0000-00008AA30000}"/>
    <cellStyle name="Output 2 4 2 2 2 3 2" xfId="15301" xr:uid="{00000000-0005-0000-0000-00008BA30000}"/>
    <cellStyle name="Output 2 4 2 2 2 3 2 2" xfId="33718" xr:uid="{00000000-0005-0000-0000-00008CA30000}"/>
    <cellStyle name="Output 2 4 2 2 2 3 2 3" xfId="33717" xr:uid="{00000000-0005-0000-0000-00008DA30000}"/>
    <cellStyle name="Output 2 4 2 2 2 3 2 4" xfId="54806" xr:uid="{00000000-0005-0000-0000-00008EA30000}"/>
    <cellStyle name="Output 2 4 2 2 2 3 3" xfId="33719" xr:uid="{00000000-0005-0000-0000-00008FA30000}"/>
    <cellStyle name="Output 2 4 2 2 2 3 4" xfId="33716" xr:uid="{00000000-0005-0000-0000-000090A30000}"/>
    <cellStyle name="Output 2 4 2 2 2 3 5" xfId="47838" xr:uid="{00000000-0005-0000-0000-000091A30000}"/>
    <cellStyle name="Output 2 4 2 2 2 3 6" xfId="60402" xr:uid="{00000000-0005-0000-0000-000092A30000}"/>
    <cellStyle name="Output 2 4 2 2 2 4" xfId="10946" xr:uid="{00000000-0005-0000-0000-000093A30000}"/>
    <cellStyle name="Output 2 4 2 2 2 4 2" xfId="33721" xr:uid="{00000000-0005-0000-0000-000094A30000}"/>
    <cellStyle name="Output 2 4 2 2 2 4 3" xfId="33720" xr:uid="{00000000-0005-0000-0000-000095A30000}"/>
    <cellStyle name="Output 2 4 2 2 2 4 4" xfId="50451" xr:uid="{00000000-0005-0000-0000-000096A30000}"/>
    <cellStyle name="Output 2 4 2 2 2 5" xfId="33711" xr:uid="{00000000-0005-0000-0000-000097A30000}"/>
    <cellStyle name="Output 2 4 2 2 2 6" xfId="56047" xr:uid="{00000000-0005-0000-0000-000098A30000}"/>
    <cellStyle name="Output 2 4 2 2 3" xfId="4836" xr:uid="{00000000-0005-0000-0000-000099A30000}"/>
    <cellStyle name="Output 2 4 2 2 3 2" xfId="7452" xr:uid="{00000000-0005-0000-0000-00009AA30000}"/>
    <cellStyle name="Output 2 4 2 2 3 2 2" xfId="14430" xr:uid="{00000000-0005-0000-0000-00009BA30000}"/>
    <cellStyle name="Output 2 4 2 2 3 2 2 2" xfId="33725" xr:uid="{00000000-0005-0000-0000-00009CA30000}"/>
    <cellStyle name="Output 2 4 2 2 3 2 2 3" xfId="33724" xr:uid="{00000000-0005-0000-0000-00009DA30000}"/>
    <cellStyle name="Output 2 4 2 2 3 2 2 4" xfId="53935" xr:uid="{00000000-0005-0000-0000-00009EA30000}"/>
    <cellStyle name="Output 2 4 2 2 3 2 3" xfId="33726" xr:uid="{00000000-0005-0000-0000-00009FA30000}"/>
    <cellStyle name="Output 2 4 2 2 3 2 4" xfId="33723" xr:uid="{00000000-0005-0000-0000-0000A0A30000}"/>
    <cellStyle name="Output 2 4 2 2 3 2 5" xfId="46967" xr:uid="{00000000-0005-0000-0000-0000A1A30000}"/>
    <cellStyle name="Output 2 4 2 2 3 2 6" xfId="59531" xr:uid="{00000000-0005-0000-0000-0000A2A30000}"/>
    <cellStyle name="Output 2 4 2 2 3 3" xfId="9203" xr:uid="{00000000-0005-0000-0000-0000A3A30000}"/>
    <cellStyle name="Output 2 4 2 2 3 3 2" xfId="16172" xr:uid="{00000000-0005-0000-0000-0000A4A30000}"/>
    <cellStyle name="Output 2 4 2 2 3 3 2 2" xfId="33729" xr:uid="{00000000-0005-0000-0000-0000A5A30000}"/>
    <cellStyle name="Output 2 4 2 2 3 3 2 3" xfId="33728" xr:uid="{00000000-0005-0000-0000-0000A6A30000}"/>
    <cellStyle name="Output 2 4 2 2 3 3 2 4" xfId="55677" xr:uid="{00000000-0005-0000-0000-0000A7A30000}"/>
    <cellStyle name="Output 2 4 2 2 3 3 3" xfId="33730" xr:uid="{00000000-0005-0000-0000-0000A8A30000}"/>
    <cellStyle name="Output 2 4 2 2 3 3 4" xfId="33727" xr:uid="{00000000-0005-0000-0000-0000A9A30000}"/>
    <cellStyle name="Output 2 4 2 2 3 3 5" xfId="48709" xr:uid="{00000000-0005-0000-0000-0000AAA30000}"/>
    <cellStyle name="Output 2 4 2 2 3 3 6" xfId="61273" xr:uid="{00000000-0005-0000-0000-0000ABA30000}"/>
    <cellStyle name="Output 2 4 2 2 3 4" xfId="11817" xr:uid="{00000000-0005-0000-0000-0000ACA30000}"/>
    <cellStyle name="Output 2 4 2 2 3 4 2" xfId="33732" xr:uid="{00000000-0005-0000-0000-0000ADA30000}"/>
    <cellStyle name="Output 2 4 2 2 3 4 3" xfId="33731" xr:uid="{00000000-0005-0000-0000-0000AEA30000}"/>
    <cellStyle name="Output 2 4 2 2 3 4 4" xfId="51322" xr:uid="{00000000-0005-0000-0000-0000AFA30000}"/>
    <cellStyle name="Output 2 4 2 2 3 5" xfId="33733" xr:uid="{00000000-0005-0000-0000-0000B0A30000}"/>
    <cellStyle name="Output 2 4 2 2 3 6" xfId="33722" xr:uid="{00000000-0005-0000-0000-0000B1A30000}"/>
    <cellStyle name="Output 2 4 2 2 3 7" xfId="44354" xr:uid="{00000000-0005-0000-0000-0000B2A30000}"/>
    <cellStyle name="Output 2 4 2 2 3 8" xfId="56918" xr:uid="{00000000-0005-0000-0000-0000B3A30000}"/>
    <cellStyle name="Output 2 4 2 2 4" xfId="5709" xr:uid="{00000000-0005-0000-0000-0000B4A30000}"/>
    <cellStyle name="Output 2 4 2 2 4 2" xfId="12688" xr:uid="{00000000-0005-0000-0000-0000B5A30000}"/>
    <cellStyle name="Output 2 4 2 2 4 2 2" xfId="33736" xr:uid="{00000000-0005-0000-0000-0000B6A30000}"/>
    <cellStyle name="Output 2 4 2 2 4 2 3" xfId="33735" xr:uid="{00000000-0005-0000-0000-0000B7A30000}"/>
    <cellStyle name="Output 2 4 2 2 4 2 4" xfId="52193" xr:uid="{00000000-0005-0000-0000-0000B8A30000}"/>
    <cellStyle name="Output 2 4 2 2 4 3" xfId="33737" xr:uid="{00000000-0005-0000-0000-0000B9A30000}"/>
    <cellStyle name="Output 2 4 2 2 4 4" xfId="33734" xr:uid="{00000000-0005-0000-0000-0000BAA30000}"/>
    <cellStyle name="Output 2 4 2 2 4 5" xfId="45225" xr:uid="{00000000-0005-0000-0000-0000BBA30000}"/>
    <cellStyle name="Output 2 4 2 2 4 6" xfId="57789" xr:uid="{00000000-0005-0000-0000-0000BCA30000}"/>
    <cellStyle name="Output 2 4 2 2 5" xfId="10074" xr:uid="{00000000-0005-0000-0000-0000BDA30000}"/>
    <cellStyle name="Output 2 4 2 2 5 2" xfId="33739" xr:uid="{00000000-0005-0000-0000-0000BEA30000}"/>
    <cellStyle name="Output 2 4 2 2 5 3" xfId="33738" xr:uid="{00000000-0005-0000-0000-0000BFA30000}"/>
    <cellStyle name="Output 2 4 2 2 5 4" xfId="49580" xr:uid="{00000000-0005-0000-0000-0000C0A30000}"/>
    <cellStyle name="Output 2 4 2 2 6" xfId="33710" xr:uid="{00000000-0005-0000-0000-0000C1A30000}"/>
    <cellStyle name="Output 2 4 2 2 7" xfId="17380" xr:uid="{00000000-0005-0000-0000-0000C2A30000}"/>
    <cellStyle name="Output 2 4 2 3" xfId="3958" xr:uid="{00000000-0005-0000-0000-0000C3A30000}"/>
    <cellStyle name="Output 2 4 2 3 2" xfId="6580" xr:uid="{00000000-0005-0000-0000-0000C4A30000}"/>
    <cellStyle name="Output 2 4 2 3 2 2" xfId="13558" xr:uid="{00000000-0005-0000-0000-0000C5A30000}"/>
    <cellStyle name="Output 2 4 2 3 2 2 2" xfId="33743" xr:uid="{00000000-0005-0000-0000-0000C6A30000}"/>
    <cellStyle name="Output 2 4 2 3 2 2 3" xfId="33742" xr:uid="{00000000-0005-0000-0000-0000C7A30000}"/>
    <cellStyle name="Output 2 4 2 3 2 2 4" xfId="53063" xr:uid="{00000000-0005-0000-0000-0000C8A30000}"/>
    <cellStyle name="Output 2 4 2 3 2 3" xfId="33744" xr:uid="{00000000-0005-0000-0000-0000C9A30000}"/>
    <cellStyle name="Output 2 4 2 3 2 4" xfId="33741" xr:uid="{00000000-0005-0000-0000-0000CAA30000}"/>
    <cellStyle name="Output 2 4 2 3 2 5" xfId="46095" xr:uid="{00000000-0005-0000-0000-0000CBA30000}"/>
    <cellStyle name="Output 2 4 2 3 2 6" xfId="58659" xr:uid="{00000000-0005-0000-0000-0000CCA30000}"/>
    <cellStyle name="Output 2 4 2 3 3" xfId="8325" xr:uid="{00000000-0005-0000-0000-0000CDA30000}"/>
    <cellStyle name="Output 2 4 2 3 3 2" xfId="15300" xr:uid="{00000000-0005-0000-0000-0000CEA30000}"/>
    <cellStyle name="Output 2 4 2 3 3 2 2" xfId="33747" xr:uid="{00000000-0005-0000-0000-0000CFA30000}"/>
    <cellStyle name="Output 2 4 2 3 3 2 3" xfId="33746" xr:uid="{00000000-0005-0000-0000-0000D0A30000}"/>
    <cellStyle name="Output 2 4 2 3 3 2 4" xfId="54805" xr:uid="{00000000-0005-0000-0000-0000D1A30000}"/>
    <cellStyle name="Output 2 4 2 3 3 3" xfId="33748" xr:uid="{00000000-0005-0000-0000-0000D2A30000}"/>
    <cellStyle name="Output 2 4 2 3 3 4" xfId="33745" xr:uid="{00000000-0005-0000-0000-0000D3A30000}"/>
    <cellStyle name="Output 2 4 2 3 3 5" xfId="47837" xr:uid="{00000000-0005-0000-0000-0000D4A30000}"/>
    <cellStyle name="Output 2 4 2 3 3 6" xfId="60401" xr:uid="{00000000-0005-0000-0000-0000D5A30000}"/>
    <cellStyle name="Output 2 4 2 3 4" xfId="10945" xr:uid="{00000000-0005-0000-0000-0000D6A30000}"/>
    <cellStyle name="Output 2 4 2 3 4 2" xfId="33750" xr:uid="{00000000-0005-0000-0000-0000D7A30000}"/>
    <cellStyle name="Output 2 4 2 3 4 3" xfId="33749" xr:uid="{00000000-0005-0000-0000-0000D8A30000}"/>
    <cellStyle name="Output 2 4 2 3 4 4" xfId="50450" xr:uid="{00000000-0005-0000-0000-0000D9A30000}"/>
    <cellStyle name="Output 2 4 2 3 5" xfId="33740" xr:uid="{00000000-0005-0000-0000-0000DAA30000}"/>
    <cellStyle name="Output 2 4 2 3 6" xfId="56046" xr:uid="{00000000-0005-0000-0000-0000DBA30000}"/>
    <cellStyle name="Output 2 4 2 4" xfId="4835" xr:uid="{00000000-0005-0000-0000-0000DCA30000}"/>
    <cellStyle name="Output 2 4 2 4 2" xfId="7451" xr:uid="{00000000-0005-0000-0000-0000DDA30000}"/>
    <cellStyle name="Output 2 4 2 4 2 2" xfId="14429" xr:uid="{00000000-0005-0000-0000-0000DEA30000}"/>
    <cellStyle name="Output 2 4 2 4 2 2 2" xfId="33754" xr:uid="{00000000-0005-0000-0000-0000DFA30000}"/>
    <cellStyle name="Output 2 4 2 4 2 2 3" xfId="33753" xr:uid="{00000000-0005-0000-0000-0000E0A30000}"/>
    <cellStyle name="Output 2 4 2 4 2 2 4" xfId="53934" xr:uid="{00000000-0005-0000-0000-0000E1A30000}"/>
    <cellStyle name="Output 2 4 2 4 2 3" xfId="33755" xr:uid="{00000000-0005-0000-0000-0000E2A30000}"/>
    <cellStyle name="Output 2 4 2 4 2 4" xfId="33752" xr:uid="{00000000-0005-0000-0000-0000E3A30000}"/>
    <cellStyle name="Output 2 4 2 4 2 5" xfId="46966" xr:uid="{00000000-0005-0000-0000-0000E4A30000}"/>
    <cellStyle name="Output 2 4 2 4 2 6" xfId="59530" xr:uid="{00000000-0005-0000-0000-0000E5A30000}"/>
    <cellStyle name="Output 2 4 2 4 3" xfId="9202" xr:uid="{00000000-0005-0000-0000-0000E6A30000}"/>
    <cellStyle name="Output 2 4 2 4 3 2" xfId="16171" xr:uid="{00000000-0005-0000-0000-0000E7A30000}"/>
    <cellStyle name="Output 2 4 2 4 3 2 2" xfId="33758" xr:uid="{00000000-0005-0000-0000-0000E8A30000}"/>
    <cellStyle name="Output 2 4 2 4 3 2 3" xfId="33757" xr:uid="{00000000-0005-0000-0000-0000E9A30000}"/>
    <cellStyle name="Output 2 4 2 4 3 2 4" xfId="55676" xr:uid="{00000000-0005-0000-0000-0000EAA30000}"/>
    <cellStyle name="Output 2 4 2 4 3 3" xfId="33759" xr:uid="{00000000-0005-0000-0000-0000EBA30000}"/>
    <cellStyle name="Output 2 4 2 4 3 4" xfId="33756" xr:uid="{00000000-0005-0000-0000-0000ECA30000}"/>
    <cellStyle name="Output 2 4 2 4 3 5" xfId="48708" xr:uid="{00000000-0005-0000-0000-0000EDA30000}"/>
    <cellStyle name="Output 2 4 2 4 3 6" xfId="61272" xr:uid="{00000000-0005-0000-0000-0000EEA30000}"/>
    <cellStyle name="Output 2 4 2 4 4" xfId="11816" xr:uid="{00000000-0005-0000-0000-0000EFA30000}"/>
    <cellStyle name="Output 2 4 2 4 4 2" xfId="33761" xr:uid="{00000000-0005-0000-0000-0000F0A30000}"/>
    <cellStyle name="Output 2 4 2 4 4 3" xfId="33760" xr:uid="{00000000-0005-0000-0000-0000F1A30000}"/>
    <cellStyle name="Output 2 4 2 4 4 4" xfId="51321" xr:uid="{00000000-0005-0000-0000-0000F2A30000}"/>
    <cellStyle name="Output 2 4 2 4 5" xfId="33762" xr:uid="{00000000-0005-0000-0000-0000F3A30000}"/>
    <cellStyle name="Output 2 4 2 4 6" xfId="33751" xr:uid="{00000000-0005-0000-0000-0000F4A30000}"/>
    <cellStyle name="Output 2 4 2 4 7" xfId="44353" xr:uid="{00000000-0005-0000-0000-0000F5A30000}"/>
    <cellStyle name="Output 2 4 2 4 8" xfId="56917" xr:uid="{00000000-0005-0000-0000-0000F6A30000}"/>
    <cellStyle name="Output 2 4 2 5" xfId="5708" xr:uid="{00000000-0005-0000-0000-0000F7A30000}"/>
    <cellStyle name="Output 2 4 2 5 2" xfId="12687" xr:uid="{00000000-0005-0000-0000-0000F8A30000}"/>
    <cellStyle name="Output 2 4 2 5 2 2" xfId="33765" xr:uid="{00000000-0005-0000-0000-0000F9A30000}"/>
    <cellStyle name="Output 2 4 2 5 2 3" xfId="33764" xr:uid="{00000000-0005-0000-0000-0000FAA30000}"/>
    <cellStyle name="Output 2 4 2 5 2 4" xfId="52192" xr:uid="{00000000-0005-0000-0000-0000FBA30000}"/>
    <cellStyle name="Output 2 4 2 5 3" xfId="33766" xr:uid="{00000000-0005-0000-0000-0000FCA30000}"/>
    <cellStyle name="Output 2 4 2 5 4" xfId="33763" xr:uid="{00000000-0005-0000-0000-0000FDA30000}"/>
    <cellStyle name="Output 2 4 2 5 5" xfId="45224" xr:uid="{00000000-0005-0000-0000-0000FEA30000}"/>
    <cellStyle name="Output 2 4 2 5 6" xfId="57788" xr:uid="{00000000-0005-0000-0000-0000FFA30000}"/>
    <cellStyle name="Output 2 4 2 6" xfId="10073" xr:uid="{00000000-0005-0000-0000-000000A40000}"/>
    <cellStyle name="Output 2 4 2 6 2" xfId="33768" xr:uid="{00000000-0005-0000-0000-000001A40000}"/>
    <cellStyle name="Output 2 4 2 6 3" xfId="33767" xr:uid="{00000000-0005-0000-0000-000002A40000}"/>
    <cellStyle name="Output 2 4 2 6 4" xfId="49579" xr:uid="{00000000-0005-0000-0000-000003A40000}"/>
    <cellStyle name="Output 2 4 2 7" xfId="33709" xr:uid="{00000000-0005-0000-0000-000004A40000}"/>
    <cellStyle name="Output 2 4 2 8" xfId="17377" xr:uid="{00000000-0005-0000-0000-000005A40000}"/>
    <cellStyle name="Output 2 4 3" xfId="2888" xr:uid="{00000000-0005-0000-0000-000006A40000}"/>
    <cellStyle name="Output 2 4 3 2" xfId="2889" xr:uid="{00000000-0005-0000-0000-000007A40000}"/>
    <cellStyle name="Output 2 4 3 2 2" xfId="3961" xr:uid="{00000000-0005-0000-0000-000008A40000}"/>
    <cellStyle name="Output 2 4 3 2 2 2" xfId="6583" xr:uid="{00000000-0005-0000-0000-000009A40000}"/>
    <cellStyle name="Output 2 4 3 2 2 2 2" xfId="13561" xr:uid="{00000000-0005-0000-0000-00000AA40000}"/>
    <cellStyle name="Output 2 4 3 2 2 2 2 2" xfId="33774" xr:uid="{00000000-0005-0000-0000-00000BA40000}"/>
    <cellStyle name="Output 2 4 3 2 2 2 2 3" xfId="33773" xr:uid="{00000000-0005-0000-0000-00000CA40000}"/>
    <cellStyle name="Output 2 4 3 2 2 2 2 4" xfId="53066" xr:uid="{00000000-0005-0000-0000-00000DA40000}"/>
    <cellStyle name="Output 2 4 3 2 2 2 3" xfId="33775" xr:uid="{00000000-0005-0000-0000-00000EA40000}"/>
    <cellStyle name="Output 2 4 3 2 2 2 4" xfId="33772" xr:uid="{00000000-0005-0000-0000-00000FA40000}"/>
    <cellStyle name="Output 2 4 3 2 2 2 5" xfId="46098" xr:uid="{00000000-0005-0000-0000-000010A40000}"/>
    <cellStyle name="Output 2 4 3 2 2 2 6" xfId="58662" xr:uid="{00000000-0005-0000-0000-000011A40000}"/>
    <cellStyle name="Output 2 4 3 2 2 3" xfId="8328" xr:uid="{00000000-0005-0000-0000-000012A40000}"/>
    <cellStyle name="Output 2 4 3 2 2 3 2" xfId="15303" xr:uid="{00000000-0005-0000-0000-000013A40000}"/>
    <cellStyle name="Output 2 4 3 2 2 3 2 2" xfId="33778" xr:uid="{00000000-0005-0000-0000-000014A40000}"/>
    <cellStyle name="Output 2 4 3 2 2 3 2 3" xfId="33777" xr:uid="{00000000-0005-0000-0000-000015A40000}"/>
    <cellStyle name="Output 2 4 3 2 2 3 2 4" xfId="54808" xr:uid="{00000000-0005-0000-0000-000016A40000}"/>
    <cellStyle name="Output 2 4 3 2 2 3 3" xfId="33779" xr:uid="{00000000-0005-0000-0000-000017A40000}"/>
    <cellStyle name="Output 2 4 3 2 2 3 4" xfId="33776" xr:uid="{00000000-0005-0000-0000-000018A40000}"/>
    <cellStyle name="Output 2 4 3 2 2 3 5" xfId="47840" xr:uid="{00000000-0005-0000-0000-000019A40000}"/>
    <cellStyle name="Output 2 4 3 2 2 3 6" xfId="60404" xr:uid="{00000000-0005-0000-0000-00001AA40000}"/>
    <cellStyle name="Output 2 4 3 2 2 4" xfId="10948" xr:uid="{00000000-0005-0000-0000-00001BA40000}"/>
    <cellStyle name="Output 2 4 3 2 2 4 2" xfId="33781" xr:uid="{00000000-0005-0000-0000-00001CA40000}"/>
    <cellStyle name="Output 2 4 3 2 2 4 3" xfId="33780" xr:uid="{00000000-0005-0000-0000-00001DA40000}"/>
    <cellStyle name="Output 2 4 3 2 2 4 4" xfId="50453" xr:uid="{00000000-0005-0000-0000-00001EA40000}"/>
    <cellStyle name="Output 2 4 3 2 2 5" xfId="33771" xr:uid="{00000000-0005-0000-0000-00001FA40000}"/>
    <cellStyle name="Output 2 4 3 2 2 6" xfId="56049" xr:uid="{00000000-0005-0000-0000-000020A40000}"/>
    <cellStyle name="Output 2 4 3 2 3" xfId="4838" xr:uid="{00000000-0005-0000-0000-000021A40000}"/>
    <cellStyle name="Output 2 4 3 2 3 2" xfId="7454" xr:uid="{00000000-0005-0000-0000-000022A40000}"/>
    <cellStyle name="Output 2 4 3 2 3 2 2" xfId="14432" xr:uid="{00000000-0005-0000-0000-000023A40000}"/>
    <cellStyle name="Output 2 4 3 2 3 2 2 2" xfId="33785" xr:uid="{00000000-0005-0000-0000-000024A40000}"/>
    <cellStyle name="Output 2 4 3 2 3 2 2 3" xfId="33784" xr:uid="{00000000-0005-0000-0000-000025A40000}"/>
    <cellStyle name="Output 2 4 3 2 3 2 2 4" xfId="53937" xr:uid="{00000000-0005-0000-0000-000026A40000}"/>
    <cellStyle name="Output 2 4 3 2 3 2 3" xfId="33786" xr:uid="{00000000-0005-0000-0000-000027A40000}"/>
    <cellStyle name="Output 2 4 3 2 3 2 4" xfId="33783" xr:uid="{00000000-0005-0000-0000-000028A40000}"/>
    <cellStyle name="Output 2 4 3 2 3 2 5" xfId="46969" xr:uid="{00000000-0005-0000-0000-000029A40000}"/>
    <cellStyle name="Output 2 4 3 2 3 2 6" xfId="59533" xr:uid="{00000000-0005-0000-0000-00002AA40000}"/>
    <cellStyle name="Output 2 4 3 2 3 3" xfId="9205" xr:uid="{00000000-0005-0000-0000-00002BA40000}"/>
    <cellStyle name="Output 2 4 3 2 3 3 2" xfId="16174" xr:uid="{00000000-0005-0000-0000-00002CA40000}"/>
    <cellStyle name="Output 2 4 3 2 3 3 2 2" xfId="33789" xr:uid="{00000000-0005-0000-0000-00002DA40000}"/>
    <cellStyle name="Output 2 4 3 2 3 3 2 3" xfId="33788" xr:uid="{00000000-0005-0000-0000-00002EA40000}"/>
    <cellStyle name="Output 2 4 3 2 3 3 2 4" xfId="55679" xr:uid="{00000000-0005-0000-0000-00002FA40000}"/>
    <cellStyle name="Output 2 4 3 2 3 3 3" xfId="33790" xr:uid="{00000000-0005-0000-0000-000030A40000}"/>
    <cellStyle name="Output 2 4 3 2 3 3 4" xfId="33787" xr:uid="{00000000-0005-0000-0000-000031A40000}"/>
    <cellStyle name="Output 2 4 3 2 3 3 5" xfId="48711" xr:uid="{00000000-0005-0000-0000-000032A40000}"/>
    <cellStyle name="Output 2 4 3 2 3 3 6" xfId="61275" xr:uid="{00000000-0005-0000-0000-000033A40000}"/>
    <cellStyle name="Output 2 4 3 2 3 4" xfId="11819" xr:uid="{00000000-0005-0000-0000-000034A40000}"/>
    <cellStyle name="Output 2 4 3 2 3 4 2" xfId="33792" xr:uid="{00000000-0005-0000-0000-000035A40000}"/>
    <cellStyle name="Output 2 4 3 2 3 4 3" xfId="33791" xr:uid="{00000000-0005-0000-0000-000036A40000}"/>
    <cellStyle name="Output 2 4 3 2 3 4 4" xfId="51324" xr:uid="{00000000-0005-0000-0000-000037A40000}"/>
    <cellStyle name="Output 2 4 3 2 3 5" xfId="33793" xr:uid="{00000000-0005-0000-0000-000038A40000}"/>
    <cellStyle name="Output 2 4 3 2 3 6" xfId="33782" xr:uid="{00000000-0005-0000-0000-000039A40000}"/>
    <cellStyle name="Output 2 4 3 2 3 7" xfId="44356" xr:uid="{00000000-0005-0000-0000-00003AA40000}"/>
    <cellStyle name="Output 2 4 3 2 3 8" xfId="56920" xr:uid="{00000000-0005-0000-0000-00003BA40000}"/>
    <cellStyle name="Output 2 4 3 2 4" xfId="5711" xr:uid="{00000000-0005-0000-0000-00003CA40000}"/>
    <cellStyle name="Output 2 4 3 2 4 2" xfId="12690" xr:uid="{00000000-0005-0000-0000-00003DA40000}"/>
    <cellStyle name="Output 2 4 3 2 4 2 2" xfId="33796" xr:uid="{00000000-0005-0000-0000-00003EA40000}"/>
    <cellStyle name="Output 2 4 3 2 4 2 3" xfId="33795" xr:uid="{00000000-0005-0000-0000-00003FA40000}"/>
    <cellStyle name="Output 2 4 3 2 4 2 4" xfId="52195" xr:uid="{00000000-0005-0000-0000-000040A40000}"/>
    <cellStyle name="Output 2 4 3 2 4 3" xfId="33797" xr:uid="{00000000-0005-0000-0000-000041A40000}"/>
    <cellStyle name="Output 2 4 3 2 4 4" xfId="33794" xr:uid="{00000000-0005-0000-0000-000042A40000}"/>
    <cellStyle name="Output 2 4 3 2 4 5" xfId="45227" xr:uid="{00000000-0005-0000-0000-000043A40000}"/>
    <cellStyle name="Output 2 4 3 2 4 6" xfId="57791" xr:uid="{00000000-0005-0000-0000-000044A40000}"/>
    <cellStyle name="Output 2 4 3 2 5" xfId="10076" xr:uid="{00000000-0005-0000-0000-000045A40000}"/>
    <cellStyle name="Output 2 4 3 2 5 2" xfId="33799" xr:uid="{00000000-0005-0000-0000-000046A40000}"/>
    <cellStyle name="Output 2 4 3 2 5 3" xfId="33798" xr:uid="{00000000-0005-0000-0000-000047A40000}"/>
    <cellStyle name="Output 2 4 3 2 5 4" xfId="49582" xr:uid="{00000000-0005-0000-0000-000048A40000}"/>
    <cellStyle name="Output 2 4 3 2 6" xfId="33770" xr:uid="{00000000-0005-0000-0000-000049A40000}"/>
    <cellStyle name="Output 2 4 3 2 7" xfId="17383" xr:uid="{00000000-0005-0000-0000-00004AA40000}"/>
    <cellStyle name="Output 2 4 3 3" xfId="3960" xr:uid="{00000000-0005-0000-0000-00004BA40000}"/>
    <cellStyle name="Output 2 4 3 3 2" xfId="6582" xr:uid="{00000000-0005-0000-0000-00004CA40000}"/>
    <cellStyle name="Output 2 4 3 3 2 2" xfId="13560" xr:uid="{00000000-0005-0000-0000-00004DA40000}"/>
    <cellStyle name="Output 2 4 3 3 2 2 2" xfId="33803" xr:uid="{00000000-0005-0000-0000-00004EA40000}"/>
    <cellStyle name="Output 2 4 3 3 2 2 3" xfId="33802" xr:uid="{00000000-0005-0000-0000-00004FA40000}"/>
    <cellStyle name="Output 2 4 3 3 2 2 4" xfId="53065" xr:uid="{00000000-0005-0000-0000-000050A40000}"/>
    <cellStyle name="Output 2 4 3 3 2 3" xfId="33804" xr:uid="{00000000-0005-0000-0000-000051A40000}"/>
    <cellStyle name="Output 2 4 3 3 2 4" xfId="33801" xr:uid="{00000000-0005-0000-0000-000052A40000}"/>
    <cellStyle name="Output 2 4 3 3 2 5" xfId="46097" xr:uid="{00000000-0005-0000-0000-000053A40000}"/>
    <cellStyle name="Output 2 4 3 3 2 6" xfId="58661" xr:uid="{00000000-0005-0000-0000-000054A40000}"/>
    <cellStyle name="Output 2 4 3 3 3" xfId="8327" xr:uid="{00000000-0005-0000-0000-000055A40000}"/>
    <cellStyle name="Output 2 4 3 3 3 2" xfId="15302" xr:uid="{00000000-0005-0000-0000-000056A40000}"/>
    <cellStyle name="Output 2 4 3 3 3 2 2" xfId="33807" xr:uid="{00000000-0005-0000-0000-000057A40000}"/>
    <cellStyle name="Output 2 4 3 3 3 2 3" xfId="33806" xr:uid="{00000000-0005-0000-0000-000058A40000}"/>
    <cellStyle name="Output 2 4 3 3 3 2 4" xfId="54807" xr:uid="{00000000-0005-0000-0000-000059A40000}"/>
    <cellStyle name="Output 2 4 3 3 3 3" xfId="33808" xr:uid="{00000000-0005-0000-0000-00005AA40000}"/>
    <cellStyle name="Output 2 4 3 3 3 4" xfId="33805" xr:uid="{00000000-0005-0000-0000-00005BA40000}"/>
    <cellStyle name="Output 2 4 3 3 3 5" xfId="47839" xr:uid="{00000000-0005-0000-0000-00005CA40000}"/>
    <cellStyle name="Output 2 4 3 3 3 6" xfId="60403" xr:uid="{00000000-0005-0000-0000-00005DA40000}"/>
    <cellStyle name="Output 2 4 3 3 4" xfId="10947" xr:uid="{00000000-0005-0000-0000-00005EA40000}"/>
    <cellStyle name="Output 2 4 3 3 4 2" xfId="33810" xr:uid="{00000000-0005-0000-0000-00005FA40000}"/>
    <cellStyle name="Output 2 4 3 3 4 3" xfId="33809" xr:uid="{00000000-0005-0000-0000-000060A40000}"/>
    <cellStyle name="Output 2 4 3 3 4 4" xfId="50452" xr:uid="{00000000-0005-0000-0000-000061A40000}"/>
    <cellStyle name="Output 2 4 3 3 5" xfId="33800" xr:uid="{00000000-0005-0000-0000-000062A40000}"/>
    <cellStyle name="Output 2 4 3 3 6" xfId="56048" xr:uid="{00000000-0005-0000-0000-000063A40000}"/>
    <cellStyle name="Output 2 4 3 4" xfId="4837" xr:uid="{00000000-0005-0000-0000-000064A40000}"/>
    <cellStyle name="Output 2 4 3 4 2" xfId="7453" xr:uid="{00000000-0005-0000-0000-000065A40000}"/>
    <cellStyle name="Output 2 4 3 4 2 2" xfId="14431" xr:uid="{00000000-0005-0000-0000-000066A40000}"/>
    <cellStyle name="Output 2 4 3 4 2 2 2" xfId="33814" xr:uid="{00000000-0005-0000-0000-000067A40000}"/>
    <cellStyle name="Output 2 4 3 4 2 2 3" xfId="33813" xr:uid="{00000000-0005-0000-0000-000068A40000}"/>
    <cellStyle name="Output 2 4 3 4 2 2 4" xfId="53936" xr:uid="{00000000-0005-0000-0000-000069A40000}"/>
    <cellStyle name="Output 2 4 3 4 2 3" xfId="33815" xr:uid="{00000000-0005-0000-0000-00006AA40000}"/>
    <cellStyle name="Output 2 4 3 4 2 4" xfId="33812" xr:uid="{00000000-0005-0000-0000-00006BA40000}"/>
    <cellStyle name="Output 2 4 3 4 2 5" xfId="46968" xr:uid="{00000000-0005-0000-0000-00006CA40000}"/>
    <cellStyle name="Output 2 4 3 4 2 6" xfId="59532" xr:uid="{00000000-0005-0000-0000-00006DA40000}"/>
    <cellStyle name="Output 2 4 3 4 3" xfId="9204" xr:uid="{00000000-0005-0000-0000-00006EA40000}"/>
    <cellStyle name="Output 2 4 3 4 3 2" xfId="16173" xr:uid="{00000000-0005-0000-0000-00006FA40000}"/>
    <cellStyle name="Output 2 4 3 4 3 2 2" xfId="33818" xr:uid="{00000000-0005-0000-0000-000070A40000}"/>
    <cellStyle name="Output 2 4 3 4 3 2 3" xfId="33817" xr:uid="{00000000-0005-0000-0000-000071A40000}"/>
    <cellStyle name="Output 2 4 3 4 3 2 4" xfId="55678" xr:uid="{00000000-0005-0000-0000-000072A40000}"/>
    <cellStyle name="Output 2 4 3 4 3 3" xfId="33819" xr:uid="{00000000-0005-0000-0000-000073A40000}"/>
    <cellStyle name="Output 2 4 3 4 3 4" xfId="33816" xr:uid="{00000000-0005-0000-0000-000074A40000}"/>
    <cellStyle name="Output 2 4 3 4 3 5" xfId="48710" xr:uid="{00000000-0005-0000-0000-000075A40000}"/>
    <cellStyle name="Output 2 4 3 4 3 6" xfId="61274" xr:uid="{00000000-0005-0000-0000-000076A40000}"/>
    <cellStyle name="Output 2 4 3 4 4" xfId="11818" xr:uid="{00000000-0005-0000-0000-000077A40000}"/>
    <cellStyle name="Output 2 4 3 4 4 2" xfId="33821" xr:uid="{00000000-0005-0000-0000-000078A40000}"/>
    <cellStyle name="Output 2 4 3 4 4 3" xfId="33820" xr:uid="{00000000-0005-0000-0000-000079A40000}"/>
    <cellStyle name="Output 2 4 3 4 4 4" xfId="51323" xr:uid="{00000000-0005-0000-0000-00007AA40000}"/>
    <cellStyle name="Output 2 4 3 4 5" xfId="33822" xr:uid="{00000000-0005-0000-0000-00007BA40000}"/>
    <cellStyle name="Output 2 4 3 4 6" xfId="33811" xr:uid="{00000000-0005-0000-0000-00007CA40000}"/>
    <cellStyle name="Output 2 4 3 4 7" xfId="44355" xr:uid="{00000000-0005-0000-0000-00007DA40000}"/>
    <cellStyle name="Output 2 4 3 4 8" xfId="56919" xr:uid="{00000000-0005-0000-0000-00007EA40000}"/>
    <cellStyle name="Output 2 4 3 5" xfId="5710" xr:uid="{00000000-0005-0000-0000-00007FA40000}"/>
    <cellStyle name="Output 2 4 3 5 2" xfId="12689" xr:uid="{00000000-0005-0000-0000-000080A40000}"/>
    <cellStyle name="Output 2 4 3 5 2 2" xfId="33825" xr:uid="{00000000-0005-0000-0000-000081A40000}"/>
    <cellStyle name="Output 2 4 3 5 2 3" xfId="33824" xr:uid="{00000000-0005-0000-0000-000082A40000}"/>
    <cellStyle name="Output 2 4 3 5 2 4" xfId="52194" xr:uid="{00000000-0005-0000-0000-000083A40000}"/>
    <cellStyle name="Output 2 4 3 5 3" xfId="33826" xr:uid="{00000000-0005-0000-0000-000084A40000}"/>
    <cellStyle name="Output 2 4 3 5 4" xfId="33823" xr:uid="{00000000-0005-0000-0000-000085A40000}"/>
    <cellStyle name="Output 2 4 3 5 5" xfId="45226" xr:uid="{00000000-0005-0000-0000-000086A40000}"/>
    <cellStyle name="Output 2 4 3 5 6" xfId="57790" xr:uid="{00000000-0005-0000-0000-000087A40000}"/>
    <cellStyle name="Output 2 4 3 6" xfId="10075" xr:uid="{00000000-0005-0000-0000-000088A40000}"/>
    <cellStyle name="Output 2 4 3 6 2" xfId="33828" xr:uid="{00000000-0005-0000-0000-000089A40000}"/>
    <cellStyle name="Output 2 4 3 6 3" xfId="33827" xr:uid="{00000000-0005-0000-0000-00008AA40000}"/>
    <cellStyle name="Output 2 4 3 6 4" xfId="49581" xr:uid="{00000000-0005-0000-0000-00008BA40000}"/>
    <cellStyle name="Output 2 4 3 7" xfId="33769" xr:uid="{00000000-0005-0000-0000-00008CA40000}"/>
    <cellStyle name="Output 2 4 3 8" xfId="17382" xr:uid="{00000000-0005-0000-0000-00008DA40000}"/>
    <cellStyle name="Output 2 4 4" xfId="2890" xr:uid="{00000000-0005-0000-0000-00008EA40000}"/>
    <cellStyle name="Output 2 4 4 2" xfId="2891" xr:uid="{00000000-0005-0000-0000-00008FA40000}"/>
    <cellStyle name="Output 2 4 4 2 2" xfId="3963" xr:uid="{00000000-0005-0000-0000-000090A40000}"/>
    <cellStyle name="Output 2 4 4 2 2 2" xfId="6585" xr:uid="{00000000-0005-0000-0000-000091A40000}"/>
    <cellStyle name="Output 2 4 4 2 2 2 2" xfId="13563" xr:uid="{00000000-0005-0000-0000-000092A40000}"/>
    <cellStyle name="Output 2 4 4 2 2 2 2 2" xfId="33834" xr:uid="{00000000-0005-0000-0000-000093A40000}"/>
    <cellStyle name="Output 2 4 4 2 2 2 2 3" xfId="33833" xr:uid="{00000000-0005-0000-0000-000094A40000}"/>
    <cellStyle name="Output 2 4 4 2 2 2 2 4" xfId="53068" xr:uid="{00000000-0005-0000-0000-000095A40000}"/>
    <cellStyle name="Output 2 4 4 2 2 2 3" xfId="33835" xr:uid="{00000000-0005-0000-0000-000096A40000}"/>
    <cellStyle name="Output 2 4 4 2 2 2 4" xfId="33832" xr:uid="{00000000-0005-0000-0000-000097A40000}"/>
    <cellStyle name="Output 2 4 4 2 2 2 5" xfId="46100" xr:uid="{00000000-0005-0000-0000-000098A40000}"/>
    <cellStyle name="Output 2 4 4 2 2 2 6" xfId="58664" xr:uid="{00000000-0005-0000-0000-000099A40000}"/>
    <cellStyle name="Output 2 4 4 2 2 3" xfId="8330" xr:uid="{00000000-0005-0000-0000-00009AA40000}"/>
    <cellStyle name="Output 2 4 4 2 2 3 2" xfId="15305" xr:uid="{00000000-0005-0000-0000-00009BA40000}"/>
    <cellStyle name="Output 2 4 4 2 2 3 2 2" xfId="33838" xr:uid="{00000000-0005-0000-0000-00009CA40000}"/>
    <cellStyle name="Output 2 4 4 2 2 3 2 3" xfId="33837" xr:uid="{00000000-0005-0000-0000-00009DA40000}"/>
    <cellStyle name="Output 2 4 4 2 2 3 2 4" xfId="54810" xr:uid="{00000000-0005-0000-0000-00009EA40000}"/>
    <cellStyle name="Output 2 4 4 2 2 3 3" xfId="33839" xr:uid="{00000000-0005-0000-0000-00009FA40000}"/>
    <cellStyle name="Output 2 4 4 2 2 3 4" xfId="33836" xr:uid="{00000000-0005-0000-0000-0000A0A40000}"/>
    <cellStyle name="Output 2 4 4 2 2 3 5" xfId="47842" xr:uid="{00000000-0005-0000-0000-0000A1A40000}"/>
    <cellStyle name="Output 2 4 4 2 2 3 6" xfId="60406" xr:uid="{00000000-0005-0000-0000-0000A2A40000}"/>
    <cellStyle name="Output 2 4 4 2 2 4" xfId="10950" xr:uid="{00000000-0005-0000-0000-0000A3A40000}"/>
    <cellStyle name="Output 2 4 4 2 2 4 2" xfId="33841" xr:uid="{00000000-0005-0000-0000-0000A4A40000}"/>
    <cellStyle name="Output 2 4 4 2 2 4 3" xfId="33840" xr:uid="{00000000-0005-0000-0000-0000A5A40000}"/>
    <cellStyle name="Output 2 4 4 2 2 4 4" xfId="50455" xr:uid="{00000000-0005-0000-0000-0000A6A40000}"/>
    <cellStyle name="Output 2 4 4 2 2 5" xfId="33831" xr:uid="{00000000-0005-0000-0000-0000A7A40000}"/>
    <cellStyle name="Output 2 4 4 2 2 6" xfId="56051" xr:uid="{00000000-0005-0000-0000-0000A8A40000}"/>
    <cellStyle name="Output 2 4 4 2 3" xfId="4840" xr:uid="{00000000-0005-0000-0000-0000A9A40000}"/>
    <cellStyle name="Output 2 4 4 2 3 2" xfId="7456" xr:uid="{00000000-0005-0000-0000-0000AAA40000}"/>
    <cellStyle name="Output 2 4 4 2 3 2 2" xfId="14434" xr:uid="{00000000-0005-0000-0000-0000ABA40000}"/>
    <cellStyle name="Output 2 4 4 2 3 2 2 2" xfId="33845" xr:uid="{00000000-0005-0000-0000-0000ACA40000}"/>
    <cellStyle name="Output 2 4 4 2 3 2 2 3" xfId="33844" xr:uid="{00000000-0005-0000-0000-0000ADA40000}"/>
    <cellStyle name="Output 2 4 4 2 3 2 2 4" xfId="53939" xr:uid="{00000000-0005-0000-0000-0000AEA40000}"/>
    <cellStyle name="Output 2 4 4 2 3 2 3" xfId="33846" xr:uid="{00000000-0005-0000-0000-0000AFA40000}"/>
    <cellStyle name="Output 2 4 4 2 3 2 4" xfId="33843" xr:uid="{00000000-0005-0000-0000-0000B0A40000}"/>
    <cellStyle name="Output 2 4 4 2 3 2 5" xfId="46971" xr:uid="{00000000-0005-0000-0000-0000B1A40000}"/>
    <cellStyle name="Output 2 4 4 2 3 2 6" xfId="59535" xr:uid="{00000000-0005-0000-0000-0000B2A40000}"/>
    <cellStyle name="Output 2 4 4 2 3 3" xfId="9207" xr:uid="{00000000-0005-0000-0000-0000B3A40000}"/>
    <cellStyle name="Output 2 4 4 2 3 3 2" xfId="16176" xr:uid="{00000000-0005-0000-0000-0000B4A40000}"/>
    <cellStyle name="Output 2 4 4 2 3 3 2 2" xfId="33849" xr:uid="{00000000-0005-0000-0000-0000B5A40000}"/>
    <cellStyle name="Output 2 4 4 2 3 3 2 3" xfId="33848" xr:uid="{00000000-0005-0000-0000-0000B6A40000}"/>
    <cellStyle name="Output 2 4 4 2 3 3 2 4" xfId="55681" xr:uid="{00000000-0005-0000-0000-0000B7A40000}"/>
    <cellStyle name="Output 2 4 4 2 3 3 3" xfId="33850" xr:uid="{00000000-0005-0000-0000-0000B8A40000}"/>
    <cellStyle name="Output 2 4 4 2 3 3 4" xfId="33847" xr:uid="{00000000-0005-0000-0000-0000B9A40000}"/>
    <cellStyle name="Output 2 4 4 2 3 3 5" xfId="48713" xr:uid="{00000000-0005-0000-0000-0000BAA40000}"/>
    <cellStyle name="Output 2 4 4 2 3 3 6" xfId="61277" xr:uid="{00000000-0005-0000-0000-0000BBA40000}"/>
    <cellStyle name="Output 2 4 4 2 3 4" xfId="11821" xr:uid="{00000000-0005-0000-0000-0000BCA40000}"/>
    <cellStyle name="Output 2 4 4 2 3 4 2" xfId="33852" xr:uid="{00000000-0005-0000-0000-0000BDA40000}"/>
    <cellStyle name="Output 2 4 4 2 3 4 3" xfId="33851" xr:uid="{00000000-0005-0000-0000-0000BEA40000}"/>
    <cellStyle name="Output 2 4 4 2 3 4 4" xfId="51326" xr:uid="{00000000-0005-0000-0000-0000BFA40000}"/>
    <cellStyle name="Output 2 4 4 2 3 5" xfId="33853" xr:uid="{00000000-0005-0000-0000-0000C0A40000}"/>
    <cellStyle name="Output 2 4 4 2 3 6" xfId="33842" xr:uid="{00000000-0005-0000-0000-0000C1A40000}"/>
    <cellStyle name="Output 2 4 4 2 3 7" xfId="44358" xr:uid="{00000000-0005-0000-0000-0000C2A40000}"/>
    <cellStyle name="Output 2 4 4 2 3 8" xfId="56922" xr:uid="{00000000-0005-0000-0000-0000C3A40000}"/>
    <cellStyle name="Output 2 4 4 2 4" xfId="5713" xr:uid="{00000000-0005-0000-0000-0000C4A40000}"/>
    <cellStyle name="Output 2 4 4 2 4 2" xfId="12692" xr:uid="{00000000-0005-0000-0000-0000C5A40000}"/>
    <cellStyle name="Output 2 4 4 2 4 2 2" xfId="33856" xr:uid="{00000000-0005-0000-0000-0000C6A40000}"/>
    <cellStyle name="Output 2 4 4 2 4 2 3" xfId="33855" xr:uid="{00000000-0005-0000-0000-0000C7A40000}"/>
    <cellStyle name="Output 2 4 4 2 4 2 4" xfId="52197" xr:uid="{00000000-0005-0000-0000-0000C8A40000}"/>
    <cellStyle name="Output 2 4 4 2 4 3" xfId="33857" xr:uid="{00000000-0005-0000-0000-0000C9A40000}"/>
    <cellStyle name="Output 2 4 4 2 4 4" xfId="33854" xr:uid="{00000000-0005-0000-0000-0000CAA40000}"/>
    <cellStyle name="Output 2 4 4 2 4 5" xfId="45229" xr:uid="{00000000-0005-0000-0000-0000CBA40000}"/>
    <cellStyle name="Output 2 4 4 2 4 6" xfId="57793" xr:uid="{00000000-0005-0000-0000-0000CCA40000}"/>
    <cellStyle name="Output 2 4 4 2 5" xfId="10078" xr:uid="{00000000-0005-0000-0000-0000CDA40000}"/>
    <cellStyle name="Output 2 4 4 2 5 2" xfId="33859" xr:uid="{00000000-0005-0000-0000-0000CEA40000}"/>
    <cellStyle name="Output 2 4 4 2 5 3" xfId="33858" xr:uid="{00000000-0005-0000-0000-0000CFA40000}"/>
    <cellStyle name="Output 2 4 4 2 5 4" xfId="49584" xr:uid="{00000000-0005-0000-0000-0000D0A40000}"/>
    <cellStyle name="Output 2 4 4 2 6" xfId="33830" xr:uid="{00000000-0005-0000-0000-0000D1A40000}"/>
    <cellStyle name="Output 2 4 4 2 7" xfId="17387" xr:uid="{00000000-0005-0000-0000-0000D2A40000}"/>
    <cellStyle name="Output 2 4 4 3" xfId="3962" xr:uid="{00000000-0005-0000-0000-0000D3A40000}"/>
    <cellStyle name="Output 2 4 4 3 2" xfId="6584" xr:uid="{00000000-0005-0000-0000-0000D4A40000}"/>
    <cellStyle name="Output 2 4 4 3 2 2" xfId="13562" xr:uid="{00000000-0005-0000-0000-0000D5A40000}"/>
    <cellStyle name="Output 2 4 4 3 2 2 2" xfId="33863" xr:uid="{00000000-0005-0000-0000-0000D6A40000}"/>
    <cellStyle name="Output 2 4 4 3 2 2 3" xfId="33862" xr:uid="{00000000-0005-0000-0000-0000D7A40000}"/>
    <cellStyle name="Output 2 4 4 3 2 2 4" xfId="53067" xr:uid="{00000000-0005-0000-0000-0000D8A40000}"/>
    <cellStyle name="Output 2 4 4 3 2 3" xfId="33864" xr:uid="{00000000-0005-0000-0000-0000D9A40000}"/>
    <cellStyle name="Output 2 4 4 3 2 4" xfId="33861" xr:uid="{00000000-0005-0000-0000-0000DAA40000}"/>
    <cellStyle name="Output 2 4 4 3 2 5" xfId="46099" xr:uid="{00000000-0005-0000-0000-0000DBA40000}"/>
    <cellStyle name="Output 2 4 4 3 2 6" xfId="58663" xr:uid="{00000000-0005-0000-0000-0000DCA40000}"/>
    <cellStyle name="Output 2 4 4 3 3" xfId="8329" xr:uid="{00000000-0005-0000-0000-0000DDA40000}"/>
    <cellStyle name="Output 2 4 4 3 3 2" xfId="15304" xr:uid="{00000000-0005-0000-0000-0000DEA40000}"/>
    <cellStyle name="Output 2 4 4 3 3 2 2" xfId="33867" xr:uid="{00000000-0005-0000-0000-0000DFA40000}"/>
    <cellStyle name="Output 2 4 4 3 3 2 3" xfId="33866" xr:uid="{00000000-0005-0000-0000-0000E0A40000}"/>
    <cellStyle name="Output 2 4 4 3 3 2 4" xfId="54809" xr:uid="{00000000-0005-0000-0000-0000E1A40000}"/>
    <cellStyle name="Output 2 4 4 3 3 3" xfId="33868" xr:uid="{00000000-0005-0000-0000-0000E2A40000}"/>
    <cellStyle name="Output 2 4 4 3 3 4" xfId="33865" xr:uid="{00000000-0005-0000-0000-0000E3A40000}"/>
    <cellStyle name="Output 2 4 4 3 3 5" xfId="47841" xr:uid="{00000000-0005-0000-0000-0000E4A40000}"/>
    <cellStyle name="Output 2 4 4 3 3 6" xfId="60405" xr:uid="{00000000-0005-0000-0000-0000E5A40000}"/>
    <cellStyle name="Output 2 4 4 3 4" xfId="10949" xr:uid="{00000000-0005-0000-0000-0000E6A40000}"/>
    <cellStyle name="Output 2 4 4 3 4 2" xfId="33870" xr:uid="{00000000-0005-0000-0000-0000E7A40000}"/>
    <cellStyle name="Output 2 4 4 3 4 3" xfId="33869" xr:uid="{00000000-0005-0000-0000-0000E8A40000}"/>
    <cellStyle name="Output 2 4 4 3 4 4" xfId="50454" xr:uid="{00000000-0005-0000-0000-0000E9A40000}"/>
    <cellStyle name="Output 2 4 4 3 5" xfId="33860" xr:uid="{00000000-0005-0000-0000-0000EAA40000}"/>
    <cellStyle name="Output 2 4 4 3 6" xfId="56050" xr:uid="{00000000-0005-0000-0000-0000EBA40000}"/>
    <cellStyle name="Output 2 4 4 4" xfId="4839" xr:uid="{00000000-0005-0000-0000-0000ECA40000}"/>
    <cellStyle name="Output 2 4 4 4 2" xfId="7455" xr:uid="{00000000-0005-0000-0000-0000EDA40000}"/>
    <cellStyle name="Output 2 4 4 4 2 2" xfId="14433" xr:uid="{00000000-0005-0000-0000-0000EEA40000}"/>
    <cellStyle name="Output 2 4 4 4 2 2 2" xfId="33874" xr:uid="{00000000-0005-0000-0000-0000EFA40000}"/>
    <cellStyle name="Output 2 4 4 4 2 2 3" xfId="33873" xr:uid="{00000000-0005-0000-0000-0000F0A40000}"/>
    <cellStyle name="Output 2 4 4 4 2 2 4" xfId="53938" xr:uid="{00000000-0005-0000-0000-0000F1A40000}"/>
    <cellStyle name="Output 2 4 4 4 2 3" xfId="33875" xr:uid="{00000000-0005-0000-0000-0000F2A40000}"/>
    <cellStyle name="Output 2 4 4 4 2 4" xfId="33872" xr:uid="{00000000-0005-0000-0000-0000F3A40000}"/>
    <cellStyle name="Output 2 4 4 4 2 5" xfId="46970" xr:uid="{00000000-0005-0000-0000-0000F4A40000}"/>
    <cellStyle name="Output 2 4 4 4 2 6" xfId="59534" xr:uid="{00000000-0005-0000-0000-0000F5A40000}"/>
    <cellStyle name="Output 2 4 4 4 3" xfId="9206" xr:uid="{00000000-0005-0000-0000-0000F6A40000}"/>
    <cellStyle name="Output 2 4 4 4 3 2" xfId="16175" xr:uid="{00000000-0005-0000-0000-0000F7A40000}"/>
    <cellStyle name="Output 2 4 4 4 3 2 2" xfId="33878" xr:uid="{00000000-0005-0000-0000-0000F8A40000}"/>
    <cellStyle name="Output 2 4 4 4 3 2 3" xfId="33877" xr:uid="{00000000-0005-0000-0000-0000F9A40000}"/>
    <cellStyle name="Output 2 4 4 4 3 2 4" xfId="55680" xr:uid="{00000000-0005-0000-0000-0000FAA40000}"/>
    <cellStyle name="Output 2 4 4 4 3 3" xfId="33879" xr:uid="{00000000-0005-0000-0000-0000FBA40000}"/>
    <cellStyle name="Output 2 4 4 4 3 4" xfId="33876" xr:uid="{00000000-0005-0000-0000-0000FCA40000}"/>
    <cellStyle name="Output 2 4 4 4 3 5" xfId="48712" xr:uid="{00000000-0005-0000-0000-0000FDA40000}"/>
    <cellStyle name="Output 2 4 4 4 3 6" xfId="61276" xr:uid="{00000000-0005-0000-0000-0000FEA40000}"/>
    <cellStyle name="Output 2 4 4 4 4" xfId="11820" xr:uid="{00000000-0005-0000-0000-0000FFA40000}"/>
    <cellStyle name="Output 2 4 4 4 4 2" xfId="33881" xr:uid="{00000000-0005-0000-0000-000000A50000}"/>
    <cellStyle name="Output 2 4 4 4 4 3" xfId="33880" xr:uid="{00000000-0005-0000-0000-000001A50000}"/>
    <cellStyle name="Output 2 4 4 4 4 4" xfId="51325" xr:uid="{00000000-0005-0000-0000-000002A50000}"/>
    <cellStyle name="Output 2 4 4 4 5" xfId="33882" xr:uid="{00000000-0005-0000-0000-000003A50000}"/>
    <cellStyle name="Output 2 4 4 4 6" xfId="33871" xr:uid="{00000000-0005-0000-0000-000004A50000}"/>
    <cellStyle name="Output 2 4 4 4 7" xfId="44357" xr:uid="{00000000-0005-0000-0000-000005A50000}"/>
    <cellStyle name="Output 2 4 4 4 8" xfId="56921" xr:uid="{00000000-0005-0000-0000-000006A50000}"/>
    <cellStyle name="Output 2 4 4 5" xfId="5712" xr:uid="{00000000-0005-0000-0000-000007A50000}"/>
    <cellStyle name="Output 2 4 4 5 2" xfId="12691" xr:uid="{00000000-0005-0000-0000-000008A50000}"/>
    <cellStyle name="Output 2 4 4 5 2 2" xfId="33885" xr:uid="{00000000-0005-0000-0000-000009A50000}"/>
    <cellStyle name="Output 2 4 4 5 2 3" xfId="33884" xr:uid="{00000000-0005-0000-0000-00000AA50000}"/>
    <cellStyle name="Output 2 4 4 5 2 4" xfId="52196" xr:uid="{00000000-0005-0000-0000-00000BA50000}"/>
    <cellStyle name="Output 2 4 4 5 3" xfId="33886" xr:uid="{00000000-0005-0000-0000-00000CA50000}"/>
    <cellStyle name="Output 2 4 4 5 4" xfId="33883" xr:uid="{00000000-0005-0000-0000-00000DA50000}"/>
    <cellStyle name="Output 2 4 4 5 5" xfId="45228" xr:uid="{00000000-0005-0000-0000-00000EA50000}"/>
    <cellStyle name="Output 2 4 4 5 6" xfId="57792" xr:uid="{00000000-0005-0000-0000-00000FA50000}"/>
    <cellStyle name="Output 2 4 4 6" xfId="10077" xr:uid="{00000000-0005-0000-0000-000010A50000}"/>
    <cellStyle name="Output 2 4 4 6 2" xfId="33888" xr:uid="{00000000-0005-0000-0000-000011A50000}"/>
    <cellStyle name="Output 2 4 4 6 3" xfId="33887" xr:uid="{00000000-0005-0000-0000-000012A50000}"/>
    <cellStyle name="Output 2 4 4 6 4" xfId="49583" xr:uid="{00000000-0005-0000-0000-000013A50000}"/>
    <cellStyle name="Output 2 4 4 7" xfId="33829" xr:uid="{00000000-0005-0000-0000-000014A50000}"/>
    <cellStyle name="Output 2 4 4 8" xfId="17384" xr:uid="{00000000-0005-0000-0000-000015A50000}"/>
    <cellStyle name="Output 2 4 5" xfId="2892" xr:uid="{00000000-0005-0000-0000-000016A50000}"/>
    <cellStyle name="Output 2 4 5 2" xfId="2893" xr:uid="{00000000-0005-0000-0000-000017A50000}"/>
    <cellStyle name="Output 2 4 5 2 2" xfId="3965" xr:uid="{00000000-0005-0000-0000-000018A50000}"/>
    <cellStyle name="Output 2 4 5 2 2 2" xfId="6587" xr:uid="{00000000-0005-0000-0000-000019A50000}"/>
    <cellStyle name="Output 2 4 5 2 2 2 2" xfId="13565" xr:uid="{00000000-0005-0000-0000-00001AA50000}"/>
    <cellStyle name="Output 2 4 5 2 2 2 2 2" xfId="33894" xr:uid="{00000000-0005-0000-0000-00001BA50000}"/>
    <cellStyle name="Output 2 4 5 2 2 2 2 3" xfId="33893" xr:uid="{00000000-0005-0000-0000-00001CA50000}"/>
    <cellStyle name="Output 2 4 5 2 2 2 2 4" xfId="53070" xr:uid="{00000000-0005-0000-0000-00001DA50000}"/>
    <cellStyle name="Output 2 4 5 2 2 2 3" xfId="33895" xr:uid="{00000000-0005-0000-0000-00001EA50000}"/>
    <cellStyle name="Output 2 4 5 2 2 2 4" xfId="33892" xr:uid="{00000000-0005-0000-0000-00001FA50000}"/>
    <cellStyle name="Output 2 4 5 2 2 2 5" xfId="46102" xr:uid="{00000000-0005-0000-0000-000020A50000}"/>
    <cellStyle name="Output 2 4 5 2 2 2 6" xfId="58666" xr:uid="{00000000-0005-0000-0000-000021A50000}"/>
    <cellStyle name="Output 2 4 5 2 2 3" xfId="8332" xr:uid="{00000000-0005-0000-0000-000022A50000}"/>
    <cellStyle name="Output 2 4 5 2 2 3 2" xfId="15307" xr:uid="{00000000-0005-0000-0000-000023A50000}"/>
    <cellStyle name="Output 2 4 5 2 2 3 2 2" xfId="33898" xr:uid="{00000000-0005-0000-0000-000024A50000}"/>
    <cellStyle name="Output 2 4 5 2 2 3 2 3" xfId="33897" xr:uid="{00000000-0005-0000-0000-000025A50000}"/>
    <cellStyle name="Output 2 4 5 2 2 3 2 4" xfId="54812" xr:uid="{00000000-0005-0000-0000-000026A50000}"/>
    <cellStyle name="Output 2 4 5 2 2 3 3" xfId="33899" xr:uid="{00000000-0005-0000-0000-000027A50000}"/>
    <cellStyle name="Output 2 4 5 2 2 3 4" xfId="33896" xr:uid="{00000000-0005-0000-0000-000028A50000}"/>
    <cellStyle name="Output 2 4 5 2 2 3 5" xfId="47844" xr:uid="{00000000-0005-0000-0000-000029A50000}"/>
    <cellStyle name="Output 2 4 5 2 2 3 6" xfId="60408" xr:uid="{00000000-0005-0000-0000-00002AA50000}"/>
    <cellStyle name="Output 2 4 5 2 2 4" xfId="10952" xr:uid="{00000000-0005-0000-0000-00002BA50000}"/>
    <cellStyle name="Output 2 4 5 2 2 4 2" xfId="33901" xr:uid="{00000000-0005-0000-0000-00002CA50000}"/>
    <cellStyle name="Output 2 4 5 2 2 4 3" xfId="33900" xr:uid="{00000000-0005-0000-0000-00002DA50000}"/>
    <cellStyle name="Output 2 4 5 2 2 4 4" xfId="50457" xr:uid="{00000000-0005-0000-0000-00002EA50000}"/>
    <cellStyle name="Output 2 4 5 2 2 5" xfId="33891" xr:uid="{00000000-0005-0000-0000-00002FA50000}"/>
    <cellStyle name="Output 2 4 5 2 2 6" xfId="56053" xr:uid="{00000000-0005-0000-0000-000030A50000}"/>
    <cellStyle name="Output 2 4 5 2 3" xfId="4842" xr:uid="{00000000-0005-0000-0000-000031A50000}"/>
    <cellStyle name="Output 2 4 5 2 3 2" xfId="7458" xr:uid="{00000000-0005-0000-0000-000032A50000}"/>
    <cellStyle name="Output 2 4 5 2 3 2 2" xfId="14436" xr:uid="{00000000-0005-0000-0000-000033A50000}"/>
    <cellStyle name="Output 2 4 5 2 3 2 2 2" xfId="33905" xr:uid="{00000000-0005-0000-0000-000034A50000}"/>
    <cellStyle name="Output 2 4 5 2 3 2 2 3" xfId="33904" xr:uid="{00000000-0005-0000-0000-000035A50000}"/>
    <cellStyle name="Output 2 4 5 2 3 2 2 4" xfId="53941" xr:uid="{00000000-0005-0000-0000-000036A50000}"/>
    <cellStyle name="Output 2 4 5 2 3 2 3" xfId="33906" xr:uid="{00000000-0005-0000-0000-000037A50000}"/>
    <cellStyle name="Output 2 4 5 2 3 2 4" xfId="33903" xr:uid="{00000000-0005-0000-0000-000038A50000}"/>
    <cellStyle name="Output 2 4 5 2 3 2 5" xfId="46973" xr:uid="{00000000-0005-0000-0000-000039A50000}"/>
    <cellStyle name="Output 2 4 5 2 3 2 6" xfId="59537" xr:uid="{00000000-0005-0000-0000-00003AA50000}"/>
    <cellStyle name="Output 2 4 5 2 3 3" xfId="9209" xr:uid="{00000000-0005-0000-0000-00003BA50000}"/>
    <cellStyle name="Output 2 4 5 2 3 3 2" xfId="16178" xr:uid="{00000000-0005-0000-0000-00003CA50000}"/>
    <cellStyle name="Output 2 4 5 2 3 3 2 2" xfId="33909" xr:uid="{00000000-0005-0000-0000-00003DA50000}"/>
    <cellStyle name="Output 2 4 5 2 3 3 2 3" xfId="33908" xr:uid="{00000000-0005-0000-0000-00003EA50000}"/>
    <cellStyle name="Output 2 4 5 2 3 3 2 4" xfId="55683" xr:uid="{00000000-0005-0000-0000-00003FA50000}"/>
    <cellStyle name="Output 2 4 5 2 3 3 3" xfId="33910" xr:uid="{00000000-0005-0000-0000-000040A50000}"/>
    <cellStyle name="Output 2 4 5 2 3 3 4" xfId="33907" xr:uid="{00000000-0005-0000-0000-000041A50000}"/>
    <cellStyle name="Output 2 4 5 2 3 3 5" xfId="48715" xr:uid="{00000000-0005-0000-0000-000042A50000}"/>
    <cellStyle name="Output 2 4 5 2 3 3 6" xfId="61279" xr:uid="{00000000-0005-0000-0000-000043A50000}"/>
    <cellStyle name="Output 2 4 5 2 3 4" xfId="11823" xr:uid="{00000000-0005-0000-0000-000044A50000}"/>
    <cellStyle name="Output 2 4 5 2 3 4 2" xfId="33912" xr:uid="{00000000-0005-0000-0000-000045A50000}"/>
    <cellStyle name="Output 2 4 5 2 3 4 3" xfId="33911" xr:uid="{00000000-0005-0000-0000-000046A50000}"/>
    <cellStyle name="Output 2 4 5 2 3 4 4" xfId="51328" xr:uid="{00000000-0005-0000-0000-000047A50000}"/>
    <cellStyle name="Output 2 4 5 2 3 5" xfId="33913" xr:uid="{00000000-0005-0000-0000-000048A50000}"/>
    <cellStyle name="Output 2 4 5 2 3 6" xfId="33902" xr:uid="{00000000-0005-0000-0000-000049A50000}"/>
    <cellStyle name="Output 2 4 5 2 3 7" xfId="44360" xr:uid="{00000000-0005-0000-0000-00004AA50000}"/>
    <cellStyle name="Output 2 4 5 2 3 8" xfId="56924" xr:uid="{00000000-0005-0000-0000-00004BA50000}"/>
    <cellStyle name="Output 2 4 5 2 4" xfId="5715" xr:uid="{00000000-0005-0000-0000-00004CA50000}"/>
    <cellStyle name="Output 2 4 5 2 4 2" xfId="12694" xr:uid="{00000000-0005-0000-0000-00004DA50000}"/>
    <cellStyle name="Output 2 4 5 2 4 2 2" xfId="33916" xr:uid="{00000000-0005-0000-0000-00004EA50000}"/>
    <cellStyle name="Output 2 4 5 2 4 2 3" xfId="33915" xr:uid="{00000000-0005-0000-0000-00004FA50000}"/>
    <cellStyle name="Output 2 4 5 2 4 2 4" xfId="52199" xr:uid="{00000000-0005-0000-0000-000050A50000}"/>
    <cellStyle name="Output 2 4 5 2 4 3" xfId="33917" xr:uid="{00000000-0005-0000-0000-000051A50000}"/>
    <cellStyle name="Output 2 4 5 2 4 4" xfId="33914" xr:uid="{00000000-0005-0000-0000-000052A50000}"/>
    <cellStyle name="Output 2 4 5 2 4 5" xfId="45231" xr:uid="{00000000-0005-0000-0000-000053A50000}"/>
    <cellStyle name="Output 2 4 5 2 4 6" xfId="57795" xr:uid="{00000000-0005-0000-0000-000054A50000}"/>
    <cellStyle name="Output 2 4 5 2 5" xfId="10080" xr:uid="{00000000-0005-0000-0000-000055A50000}"/>
    <cellStyle name="Output 2 4 5 2 5 2" xfId="33919" xr:uid="{00000000-0005-0000-0000-000056A50000}"/>
    <cellStyle name="Output 2 4 5 2 5 3" xfId="33918" xr:uid="{00000000-0005-0000-0000-000057A50000}"/>
    <cellStyle name="Output 2 4 5 2 5 4" xfId="49586" xr:uid="{00000000-0005-0000-0000-000058A50000}"/>
    <cellStyle name="Output 2 4 5 2 6" xfId="33890" xr:uid="{00000000-0005-0000-0000-000059A50000}"/>
    <cellStyle name="Output 2 4 5 2 7" xfId="17391" xr:uid="{00000000-0005-0000-0000-00005AA50000}"/>
    <cellStyle name="Output 2 4 5 3" xfId="3964" xr:uid="{00000000-0005-0000-0000-00005BA50000}"/>
    <cellStyle name="Output 2 4 5 3 2" xfId="6586" xr:uid="{00000000-0005-0000-0000-00005CA50000}"/>
    <cellStyle name="Output 2 4 5 3 2 2" xfId="13564" xr:uid="{00000000-0005-0000-0000-00005DA50000}"/>
    <cellStyle name="Output 2 4 5 3 2 2 2" xfId="33923" xr:uid="{00000000-0005-0000-0000-00005EA50000}"/>
    <cellStyle name="Output 2 4 5 3 2 2 3" xfId="33922" xr:uid="{00000000-0005-0000-0000-00005FA50000}"/>
    <cellStyle name="Output 2 4 5 3 2 2 4" xfId="53069" xr:uid="{00000000-0005-0000-0000-000060A50000}"/>
    <cellStyle name="Output 2 4 5 3 2 3" xfId="33924" xr:uid="{00000000-0005-0000-0000-000061A50000}"/>
    <cellStyle name="Output 2 4 5 3 2 4" xfId="33921" xr:uid="{00000000-0005-0000-0000-000062A50000}"/>
    <cellStyle name="Output 2 4 5 3 2 5" xfId="46101" xr:uid="{00000000-0005-0000-0000-000063A50000}"/>
    <cellStyle name="Output 2 4 5 3 2 6" xfId="58665" xr:uid="{00000000-0005-0000-0000-000064A50000}"/>
    <cellStyle name="Output 2 4 5 3 3" xfId="8331" xr:uid="{00000000-0005-0000-0000-000065A50000}"/>
    <cellStyle name="Output 2 4 5 3 3 2" xfId="15306" xr:uid="{00000000-0005-0000-0000-000066A50000}"/>
    <cellStyle name="Output 2 4 5 3 3 2 2" xfId="33927" xr:uid="{00000000-0005-0000-0000-000067A50000}"/>
    <cellStyle name="Output 2 4 5 3 3 2 3" xfId="33926" xr:uid="{00000000-0005-0000-0000-000068A50000}"/>
    <cellStyle name="Output 2 4 5 3 3 2 4" xfId="54811" xr:uid="{00000000-0005-0000-0000-000069A50000}"/>
    <cellStyle name="Output 2 4 5 3 3 3" xfId="33928" xr:uid="{00000000-0005-0000-0000-00006AA50000}"/>
    <cellStyle name="Output 2 4 5 3 3 4" xfId="33925" xr:uid="{00000000-0005-0000-0000-00006BA50000}"/>
    <cellStyle name="Output 2 4 5 3 3 5" xfId="47843" xr:uid="{00000000-0005-0000-0000-00006CA50000}"/>
    <cellStyle name="Output 2 4 5 3 3 6" xfId="60407" xr:uid="{00000000-0005-0000-0000-00006DA50000}"/>
    <cellStyle name="Output 2 4 5 3 4" xfId="10951" xr:uid="{00000000-0005-0000-0000-00006EA50000}"/>
    <cellStyle name="Output 2 4 5 3 4 2" xfId="33930" xr:uid="{00000000-0005-0000-0000-00006FA50000}"/>
    <cellStyle name="Output 2 4 5 3 4 3" xfId="33929" xr:uid="{00000000-0005-0000-0000-000070A50000}"/>
    <cellStyle name="Output 2 4 5 3 4 4" xfId="50456" xr:uid="{00000000-0005-0000-0000-000071A50000}"/>
    <cellStyle name="Output 2 4 5 3 5" xfId="33920" xr:uid="{00000000-0005-0000-0000-000072A50000}"/>
    <cellStyle name="Output 2 4 5 3 6" xfId="56052" xr:uid="{00000000-0005-0000-0000-000073A50000}"/>
    <cellStyle name="Output 2 4 5 4" xfId="4841" xr:uid="{00000000-0005-0000-0000-000074A50000}"/>
    <cellStyle name="Output 2 4 5 4 2" xfId="7457" xr:uid="{00000000-0005-0000-0000-000075A50000}"/>
    <cellStyle name="Output 2 4 5 4 2 2" xfId="14435" xr:uid="{00000000-0005-0000-0000-000076A50000}"/>
    <cellStyle name="Output 2 4 5 4 2 2 2" xfId="33934" xr:uid="{00000000-0005-0000-0000-000077A50000}"/>
    <cellStyle name="Output 2 4 5 4 2 2 3" xfId="33933" xr:uid="{00000000-0005-0000-0000-000078A50000}"/>
    <cellStyle name="Output 2 4 5 4 2 2 4" xfId="53940" xr:uid="{00000000-0005-0000-0000-000079A50000}"/>
    <cellStyle name="Output 2 4 5 4 2 3" xfId="33935" xr:uid="{00000000-0005-0000-0000-00007AA50000}"/>
    <cellStyle name="Output 2 4 5 4 2 4" xfId="33932" xr:uid="{00000000-0005-0000-0000-00007BA50000}"/>
    <cellStyle name="Output 2 4 5 4 2 5" xfId="46972" xr:uid="{00000000-0005-0000-0000-00007CA50000}"/>
    <cellStyle name="Output 2 4 5 4 2 6" xfId="59536" xr:uid="{00000000-0005-0000-0000-00007DA50000}"/>
    <cellStyle name="Output 2 4 5 4 3" xfId="9208" xr:uid="{00000000-0005-0000-0000-00007EA50000}"/>
    <cellStyle name="Output 2 4 5 4 3 2" xfId="16177" xr:uid="{00000000-0005-0000-0000-00007FA50000}"/>
    <cellStyle name="Output 2 4 5 4 3 2 2" xfId="33938" xr:uid="{00000000-0005-0000-0000-000080A50000}"/>
    <cellStyle name="Output 2 4 5 4 3 2 3" xfId="33937" xr:uid="{00000000-0005-0000-0000-000081A50000}"/>
    <cellStyle name="Output 2 4 5 4 3 2 4" xfId="55682" xr:uid="{00000000-0005-0000-0000-000082A50000}"/>
    <cellStyle name="Output 2 4 5 4 3 3" xfId="33939" xr:uid="{00000000-0005-0000-0000-000083A50000}"/>
    <cellStyle name="Output 2 4 5 4 3 4" xfId="33936" xr:uid="{00000000-0005-0000-0000-000084A50000}"/>
    <cellStyle name="Output 2 4 5 4 3 5" xfId="48714" xr:uid="{00000000-0005-0000-0000-000085A50000}"/>
    <cellStyle name="Output 2 4 5 4 3 6" xfId="61278" xr:uid="{00000000-0005-0000-0000-000086A50000}"/>
    <cellStyle name="Output 2 4 5 4 4" xfId="11822" xr:uid="{00000000-0005-0000-0000-000087A50000}"/>
    <cellStyle name="Output 2 4 5 4 4 2" xfId="33941" xr:uid="{00000000-0005-0000-0000-000088A50000}"/>
    <cellStyle name="Output 2 4 5 4 4 3" xfId="33940" xr:uid="{00000000-0005-0000-0000-000089A50000}"/>
    <cellStyle name="Output 2 4 5 4 4 4" xfId="51327" xr:uid="{00000000-0005-0000-0000-00008AA50000}"/>
    <cellStyle name="Output 2 4 5 4 5" xfId="33942" xr:uid="{00000000-0005-0000-0000-00008BA50000}"/>
    <cellStyle name="Output 2 4 5 4 6" xfId="33931" xr:uid="{00000000-0005-0000-0000-00008CA50000}"/>
    <cellStyle name="Output 2 4 5 4 7" xfId="44359" xr:uid="{00000000-0005-0000-0000-00008DA50000}"/>
    <cellStyle name="Output 2 4 5 4 8" xfId="56923" xr:uid="{00000000-0005-0000-0000-00008EA50000}"/>
    <cellStyle name="Output 2 4 5 5" xfId="5714" xr:uid="{00000000-0005-0000-0000-00008FA50000}"/>
    <cellStyle name="Output 2 4 5 5 2" xfId="12693" xr:uid="{00000000-0005-0000-0000-000090A50000}"/>
    <cellStyle name="Output 2 4 5 5 2 2" xfId="33945" xr:uid="{00000000-0005-0000-0000-000091A50000}"/>
    <cellStyle name="Output 2 4 5 5 2 3" xfId="33944" xr:uid="{00000000-0005-0000-0000-000092A50000}"/>
    <cellStyle name="Output 2 4 5 5 2 4" xfId="52198" xr:uid="{00000000-0005-0000-0000-000093A50000}"/>
    <cellStyle name="Output 2 4 5 5 3" xfId="33946" xr:uid="{00000000-0005-0000-0000-000094A50000}"/>
    <cellStyle name="Output 2 4 5 5 4" xfId="33943" xr:uid="{00000000-0005-0000-0000-000095A50000}"/>
    <cellStyle name="Output 2 4 5 5 5" xfId="45230" xr:uid="{00000000-0005-0000-0000-000096A50000}"/>
    <cellStyle name="Output 2 4 5 5 6" xfId="57794" xr:uid="{00000000-0005-0000-0000-000097A50000}"/>
    <cellStyle name="Output 2 4 5 6" xfId="10079" xr:uid="{00000000-0005-0000-0000-000098A50000}"/>
    <cellStyle name="Output 2 4 5 6 2" xfId="33948" xr:uid="{00000000-0005-0000-0000-000099A50000}"/>
    <cellStyle name="Output 2 4 5 6 3" xfId="33947" xr:uid="{00000000-0005-0000-0000-00009AA50000}"/>
    <cellStyle name="Output 2 4 5 6 4" xfId="49585" xr:uid="{00000000-0005-0000-0000-00009BA50000}"/>
    <cellStyle name="Output 2 4 5 7" xfId="33889" xr:uid="{00000000-0005-0000-0000-00009CA50000}"/>
    <cellStyle name="Output 2 4 5 8" xfId="17388" xr:uid="{00000000-0005-0000-0000-00009DA50000}"/>
    <cellStyle name="Output 2 4 6" xfId="2894" xr:uid="{00000000-0005-0000-0000-00009EA50000}"/>
    <cellStyle name="Output 2 4 6 2" xfId="2895" xr:uid="{00000000-0005-0000-0000-00009FA50000}"/>
    <cellStyle name="Output 2 4 6 2 2" xfId="3967" xr:uid="{00000000-0005-0000-0000-0000A0A50000}"/>
    <cellStyle name="Output 2 4 6 2 2 2" xfId="6589" xr:uid="{00000000-0005-0000-0000-0000A1A50000}"/>
    <cellStyle name="Output 2 4 6 2 2 2 2" xfId="13567" xr:uid="{00000000-0005-0000-0000-0000A2A50000}"/>
    <cellStyle name="Output 2 4 6 2 2 2 2 2" xfId="33954" xr:uid="{00000000-0005-0000-0000-0000A3A50000}"/>
    <cellStyle name="Output 2 4 6 2 2 2 2 3" xfId="33953" xr:uid="{00000000-0005-0000-0000-0000A4A50000}"/>
    <cellStyle name="Output 2 4 6 2 2 2 2 4" xfId="53072" xr:uid="{00000000-0005-0000-0000-0000A5A50000}"/>
    <cellStyle name="Output 2 4 6 2 2 2 3" xfId="33955" xr:uid="{00000000-0005-0000-0000-0000A6A50000}"/>
    <cellStyle name="Output 2 4 6 2 2 2 4" xfId="33952" xr:uid="{00000000-0005-0000-0000-0000A7A50000}"/>
    <cellStyle name="Output 2 4 6 2 2 2 5" xfId="46104" xr:uid="{00000000-0005-0000-0000-0000A8A50000}"/>
    <cellStyle name="Output 2 4 6 2 2 2 6" xfId="58668" xr:uid="{00000000-0005-0000-0000-0000A9A50000}"/>
    <cellStyle name="Output 2 4 6 2 2 3" xfId="8334" xr:uid="{00000000-0005-0000-0000-0000AAA50000}"/>
    <cellStyle name="Output 2 4 6 2 2 3 2" xfId="15309" xr:uid="{00000000-0005-0000-0000-0000ABA50000}"/>
    <cellStyle name="Output 2 4 6 2 2 3 2 2" xfId="33958" xr:uid="{00000000-0005-0000-0000-0000ACA50000}"/>
    <cellStyle name="Output 2 4 6 2 2 3 2 3" xfId="33957" xr:uid="{00000000-0005-0000-0000-0000ADA50000}"/>
    <cellStyle name="Output 2 4 6 2 2 3 2 4" xfId="54814" xr:uid="{00000000-0005-0000-0000-0000AEA50000}"/>
    <cellStyle name="Output 2 4 6 2 2 3 3" xfId="33959" xr:uid="{00000000-0005-0000-0000-0000AFA50000}"/>
    <cellStyle name="Output 2 4 6 2 2 3 4" xfId="33956" xr:uid="{00000000-0005-0000-0000-0000B0A50000}"/>
    <cellStyle name="Output 2 4 6 2 2 3 5" xfId="47846" xr:uid="{00000000-0005-0000-0000-0000B1A50000}"/>
    <cellStyle name="Output 2 4 6 2 2 3 6" xfId="60410" xr:uid="{00000000-0005-0000-0000-0000B2A50000}"/>
    <cellStyle name="Output 2 4 6 2 2 4" xfId="10954" xr:uid="{00000000-0005-0000-0000-0000B3A50000}"/>
    <cellStyle name="Output 2 4 6 2 2 4 2" xfId="33961" xr:uid="{00000000-0005-0000-0000-0000B4A50000}"/>
    <cellStyle name="Output 2 4 6 2 2 4 3" xfId="33960" xr:uid="{00000000-0005-0000-0000-0000B5A50000}"/>
    <cellStyle name="Output 2 4 6 2 2 4 4" xfId="50459" xr:uid="{00000000-0005-0000-0000-0000B6A50000}"/>
    <cellStyle name="Output 2 4 6 2 2 5" xfId="33951" xr:uid="{00000000-0005-0000-0000-0000B7A50000}"/>
    <cellStyle name="Output 2 4 6 2 2 6" xfId="56055" xr:uid="{00000000-0005-0000-0000-0000B8A50000}"/>
    <cellStyle name="Output 2 4 6 2 3" xfId="4844" xr:uid="{00000000-0005-0000-0000-0000B9A50000}"/>
    <cellStyle name="Output 2 4 6 2 3 2" xfId="7460" xr:uid="{00000000-0005-0000-0000-0000BAA50000}"/>
    <cellStyle name="Output 2 4 6 2 3 2 2" xfId="14438" xr:uid="{00000000-0005-0000-0000-0000BBA50000}"/>
    <cellStyle name="Output 2 4 6 2 3 2 2 2" xfId="33965" xr:uid="{00000000-0005-0000-0000-0000BCA50000}"/>
    <cellStyle name="Output 2 4 6 2 3 2 2 3" xfId="33964" xr:uid="{00000000-0005-0000-0000-0000BDA50000}"/>
    <cellStyle name="Output 2 4 6 2 3 2 2 4" xfId="53943" xr:uid="{00000000-0005-0000-0000-0000BEA50000}"/>
    <cellStyle name="Output 2 4 6 2 3 2 3" xfId="33966" xr:uid="{00000000-0005-0000-0000-0000BFA50000}"/>
    <cellStyle name="Output 2 4 6 2 3 2 4" xfId="33963" xr:uid="{00000000-0005-0000-0000-0000C0A50000}"/>
    <cellStyle name="Output 2 4 6 2 3 2 5" xfId="46975" xr:uid="{00000000-0005-0000-0000-0000C1A50000}"/>
    <cellStyle name="Output 2 4 6 2 3 2 6" xfId="59539" xr:uid="{00000000-0005-0000-0000-0000C2A50000}"/>
    <cellStyle name="Output 2 4 6 2 3 3" xfId="9211" xr:uid="{00000000-0005-0000-0000-0000C3A50000}"/>
    <cellStyle name="Output 2 4 6 2 3 3 2" xfId="16180" xr:uid="{00000000-0005-0000-0000-0000C4A50000}"/>
    <cellStyle name="Output 2 4 6 2 3 3 2 2" xfId="33969" xr:uid="{00000000-0005-0000-0000-0000C5A50000}"/>
    <cellStyle name="Output 2 4 6 2 3 3 2 3" xfId="33968" xr:uid="{00000000-0005-0000-0000-0000C6A50000}"/>
    <cellStyle name="Output 2 4 6 2 3 3 2 4" xfId="55685" xr:uid="{00000000-0005-0000-0000-0000C7A50000}"/>
    <cellStyle name="Output 2 4 6 2 3 3 3" xfId="33970" xr:uid="{00000000-0005-0000-0000-0000C8A50000}"/>
    <cellStyle name="Output 2 4 6 2 3 3 4" xfId="33967" xr:uid="{00000000-0005-0000-0000-0000C9A50000}"/>
    <cellStyle name="Output 2 4 6 2 3 3 5" xfId="48717" xr:uid="{00000000-0005-0000-0000-0000CAA50000}"/>
    <cellStyle name="Output 2 4 6 2 3 3 6" xfId="61281" xr:uid="{00000000-0005-0000-0000-0000CBA50000}"/>
    <cellStyle name="Output 2 4 6 2 3 4" xfId="11825" xr:uid="{00000000-0005-0000-0000-0000CCA50000}"/>
    <cellStyle name="Output 2 4 6 2 3 4 2" xfId="33972" xr:uid="{00000000-0005-0000-0000-0000CDA50000}"/>
    <cellStyle name="Output 2 4 6 2 3 4 3" xfId="33971" xr:uid="{00000000-0005-0000-0000-0000CEA50000}"/>
    <cellStyle name="Output 2 4 6 2 3 4 4" xfId="51330" xr:uid="{00000000-0005-0000-0000-0000CFA50000}"/>
    <cellStyle name="Output 2 4 6 2 3 5" xfId="33973" xr:uid="{00000000-0005-0000-0000-0000D0A50000}"/>
    <cellStyle name="Output 2 4 6 2 3 6" xfId="33962" xr:uid="{00000000-0005-0000-0000-0000D1A50000}"/>
    <cellStyle name="Output 2 4 6 2 3 7" xfId="44362" xr:uid="{00000000-0005-0000-0000-0000D2A50000}"/>
    <cellStyle name="Output 2 4 6 2 3 8" xfId="56926" xr:uid="{00000000-0005-0000-0000-0000D3A50000}"/>
    <cellStyle name="Output 2 4 6 2 4" xfId="5717" xr:uid="{00000000-0005-0000-0000-0000D4A50000}"/>
    <cellStyle name="Output 2 4 6 2 4 2" xfId="12696" xr:uid="{00000000-0005-0000-0000-0000D5A50000}"/>
    <cellStyle name="Output 2 4 6 2 4 2 2" xfId="33976" xr:uid="{00000000-0005-0000-0000-0000D6A50000}"/>
    <cellStyle name="Output 2 4 6 2 4 2 3" xfId="33975" xr:uid="{00000000-0005-0000-0000-0000D7A50000}"/>
    <cellStyle name="Output 2 4 6 2 4 2 4" xfId="52201" xr:uid="{00000000-0005-0000-0000-0000D8A50000}"/>
    <cellStyle name="Output 2 4 6 2 4 3" xfId="33977" xr:uid="{00000000-0005-0000-0000-0000D9A50000}"/>
    <cellStyle name="Output 2 4 6 2 4 4" xfId="33974" xr:uid="{00000000-0005-0000-0000-0000DAA50000}"/>
    <cellStyle name="Output 2 4 6 2 4 5" xfId="45233" xr:uid="{00000000-0005-0000-0000-0000DBA50000}"/>
    <cellStyle name="Output 2 4 6 2 4 6" xfId="57797" xr:uid="{00000000-0005-0000-0000-0000DCA50000}"/>
    <cellStyle name="Output 2 4 6 2 5" xfId="10082" xr:uid="{00000000-0005-0000-0000-0000DDA50000}"/>
    <cellStyle name="Output 2 4 6 2 5 2" xfId="33979" xr:uid="{00000000-0005-0000-0000-0000DEA50000}"/>
    <cellStyle name="Output 2 4 6 2 5 3" xfId="33978" xr:uid="{00000000-0005-0000-0000-0000DFA50000}"/>
    <cellStyle name="Output 2 4 6 2 5 4" xfId="49588" xr:uid="{00000000-0005-0000-0000-0000E0A50000}"/>
    <cellStyle name="Output 2 4 6 2 6" xfId="33950" xr:uid="{00000000-0005-0000-0000-0000E1A50000}"/>
    <cellStyle name="Output 2 4 6 2 7" xfId="17395" xr:uid="{00000000-0005-0000-0000-0000E2A50000}"/>
    <cellStyle name="Output 2 4 6 3" xfId="3966" xr:uid="{00000000-0005-0000-0000-0000E3A50000}"/>
    <cellStyle name="Output 2 4 6 3 2" xfId="6588" xr:uid="{00000000-0005-0000-0000-0000E4A50000}"/>
    <cellStyle name="Output 2 4 6 3 2 2" xfId="13566" xr:uid="{00000000-0005-0000-0000-0000E5A50000}"/>
    <cellStyle name="Output 2 4 6 3 2 2 2" xfId="33983" xr:uid="{00000000-0005-0000-0000-0000E6A50000}"/>
    <cellStyle name="Output 2 4 6 3 2 2 3" xfId="33982" xr:uid="{00000000-0005-0000-0000-0000E7A50000}"/>
    <cellStyle name="Output 2 4 6 3 2 2 4" xfId="53071" xr:uid="{00000000-0005-0000-0000-0000E8A50000}"/>
    <cellStyle name="Output 2 4 6 3 2 3" xfId="33984" xr:uid="{00000000-0005-0000-0000-0000E9A50000}"/>
    <cellStyle name="Output 2 4 6 3 2 4" xfId="33981" xr:uid="{00000000-0005-0000-0000-0000EAA50000}"/>
    <cellStyle name="Output 2 4 6 3 2 5" xfId="46103" xr:uid="{00000000-0005-0000-0000-0000EBA50000}"/>
    <cellStyle name="Output 2 4 6 3 2 6" xfId="58667" xr:uid="{00000000-0005-0000-0000-0000ECA50000}"/>
    <cellStyle name="Output 2 4 6 3 3" xfId="8333" xr:uid="{00000000-0005-0000-0000-0000EDA50000}"/>
    <cellStyle name="Output 2 4 6 3 3 2" xfId="15308" xr:uid="{00000000-0005-0000-0000-0000EEA50000}"/>
    <cellStyle name="Output 2 4 6 3 3 2 2" xfId="33987" xr:uid="{00000000-0005-0000-0000-0000EFA50000}"/>
    <cellStyle name="Output 2 4 6 3 3 2 3" xfId="33986" xr:uid="{00000000-0005-0000-0000-0000F0A50000}"/>
    <cellStyle name="Output 2 4 6 3 3 2 4" xfId="54813" xr:uid="{00000000-0005-0000-0000-0000F1A50000}"/>
    <cellStyle name="Output 2 4 6 3 3 3" xfId="33988" xr:uid="{00000000-0005-0000-0000-0000F2A50000}"/>
    <cellStyle name="Output 2 4 6 3 3 4" xfId="33985" xr:uid="{00000000-0005-0000-0000-0000F3A50000}"/>
    <cellStyle name="Output 2 4 6 3 3 5" xfId="47845" xr:uid="{00000000-0005-0000-0000-0000F4A50000}"/>
    <cellStyle name="Output 2 4 6 3 3 6" xfId="60409" xr:uid="{00000000-0005-0000-0000-0000F5A50000}"/>
    <cellStyle name="Output 2 4 6 3 4" xfId="10953" xr:uid="{00000000-0005-0000-0000-0000F6A50000}"/>
    <cellStyle name="Output 2 4 6 3 4 2" xfId="33990" xr:uid="{00000000-0005-0000-0000-0000F7A50000}"/>
    <cellStyle name="Output 2 4 6 3 4 3" xfId="33989" xr:uid="{00000000-0005-0000-0000-0000F8A50000}"/>
    <cellStyle name="Output 2 4 6 3 4 4" xfId="50458" xr:uid="{00000000-0005-0000-0000-0000F9A50000}"/>
    <cellStyle name="Output 2 4 6 3 5" xfId="33980" xr:uid="{00000000-0005-0000-0000-0000FAA50000}"/>
    <cellStyle name="Output 2 4 6 3 6" xfId="56054" xr:uid="{00000000-0005-0000-0000-0000FBA50000}"/>
    <cellStyle name="Output 2 4 6 4" xfId="4843" xr:uid="{00000000-0005-0000-0000-0000FCA50000}"/>
    <cellStyle name="Output 2 4 6 4 2" xfId="7459" xr:uid="{00000000-0005-0000-0000-0000FDA50000}"/>
    <cellStyle name="Output 2 4 6 4 2 2" xfId="14437" xr:uid="{00000000-0005-0000-0000-0000FEA50000}"/>
    <cellStyle name="Output 2 4 6 4 2 2 2" xfId="33994" xr:uid="{00000000-0005-0000-0000-0000FFA50000}"/>
    <cellStyle name="Output 2 4 6 4 2 2 3" xfId="33993" xr:uid="{00000000-0005-0000-0000-000000A60000}"/>
    <cellStyle name="Output 2 4 6 4 2 2 4" xfId="53942" xr:uid="{00000000-0005-0000-0000-000001A60000}"/>
    <cellStyle name="Output 2 4 6 4 2 3" xfId="33995" xr:uid="{00000000-0005-0000-0000-000002A60000}"/>
    <cellStyle name="Output 2 4 6 4 2 4" xfId="33992" xr:uid="{00000000-0005-0000-0000-000003A60000}"/>
    <cellStyle name="Output 2 4 6 4 2 5" xfId="46974" xr:uid="{00000000-0005-0000-0000-000004A60000}"/>
    <cellStyle name="Output 2 4 6 4 2 6" xfId="59538" xr:uid="{00000000-0005-0000-0000-000005A60000}"/>
    <cellStyle name="Output 2 4 6 4 3" xfId="9210" xr:uid="{00000000-0005-0000-0000-000006A60000}"/>
    <cellStyle name="Output 2 4 6 4 3 2" xfId="16179" xr:uid="{00000000-0005-0000-0000-000007A60000}"/>
    <cellStyle name="Output 2 4 6 4 3 2 2" xfId="33998" xr:uid="{00000000-0005-0000-0000-000008A60000}"/>
    <cellStyle name="Output 2 4 6 4 3 2 3" xfId="33997" xr:uid="{00000000-0005-0000-0000-000009A60000}"/>
    <cellStyle name="Output 2 4 6 4 3 2 4" xfId="55684" xr:uid="{00000000-0005-0000-0000-00000AA60000}"/>
    <cellStyle name="Output 2 4 6 4 3 3" xfId="33999" xr:uid="{00000000-0005-0000-0000-00000BA60000}"/>
    <cellStyle name="Output 2 4 6 4 3 4" xfId="33996" xr:uid="{00000000-0005-0000-0000-00000CA60000}"/>
    <cellStyle name="Output 2 4 6 4 3 5" xfId="48716" xr:uid="{00000000-0005-0000-0000-00000DA60000}"/>
    <cellStyle name="Output 2 4 6 4 3 6" xfId="61280" xr:uid="{00000000-0005-0000-0000-00000EA60000}"/>
    <cellStyle name="Output 2 4 6 4 4" xfId="11824" xr:uid="{00000000-0005-0000-0000-00000FA60000}"/>
    <cellStyle name="Output 2 4 6 4 4 2" xfId="34001" xr:uid="{00000000-0005-0000-0000-000010A60000}"/>
    <cellStyle name="Output 2 4 6 4 4 3" xfId="34000" xr:uid="{00000000-0005-0000-0000-000011A60000}"/>
    <cellStyle name="Output 2 4 6 4 4 4" xfId="51329" xr:uid="{00000000-0005-0000-0000-000012A60000}"/>
    <cellStyle name="Output 2 4 6 4 5" xfId="34002" xr:uid="{00000000-0005-0000-0000-000013A60000}"/>
    <cellStyle name="Output 2 4 6 4 6" xfId="33991" xr:uid="{00000000-0005-0000-0000-000014A60000}"/>
    <cellStyle name="Output 2 4 6 4 7" xfId="44361" xr:uid="{00000000-0005-0000-0000-000015A60000}"/>
    <cellStyle name="Output 2 4 6 4 8" xfId="56925" xr:uid="{00000000-0005-0000-0000-000016A60000}"/>
    <cellStyle name="Output 2 4 6 5" xfId="5716" xr:uid="{00000000-0005-0000-0000-000017A60000}"/>
    <cellStyle name="Output 2 4 6 5 2" xfId="12695" xr:uid="{00000000-0005-0000-0000-000018A60000}"/>
    <cellStyle name="Output 2 4 6 5 2 2" xfId="34005" xr:uid="{00000000-0005-0000-0000-000019A60000}"/>
    <cellStyle name="Output 2 4 6 5 2 3" xfId="34004" xr:uid="{00000000-0005-0000-0000-00001AA60000}"/>
    <cellStyle name="Output 2 4 6 5 2 4" xfId="52200" xr:uid="{00000000-0005-0000-0000-00001BA60000}"/>
    <cellStyle name="Output 2 4 6 5 3" xfId="34006" xr:uid="{00000000-0005-0000-0000-00001CA60000}"/>
    <cellStyle name="Output 2 4 6 5 4" xfId="34003" xr:uid="{00000000-0005-0000-0000-00001DA60000}"/>
    <cellStyle name="Output 2 4 6 5 5" xfId="45232" xr:uid="{00000000-0005-0000-0000-00001EA60000}"/>
    <cellStyle name="Output 2 4 6 5 6" xfId="57796" xr:uid="{00000000-0005-0000-0000-00001FA60000}"/>
    <cellStyle name="Output 2 4 6 6" xfId="10081" xr:uid="{00000000-0005-0000-0000-000020A60000}"/>
    <cellStyle name="Output 2 4 6 6 2" xfId="34008" xr:uid="{00000000-0005-0000-0000-000021A60000}"/>
    <cellStyle name="Output 2 4 6 6 3" xfId="34007" xr:uid="{00000000-0005-0000-0000-000022A60000}"/>
    <cellStyle name="Output 2 4 6 6 4" xfId="49587" xr:uid="{00000000-0005-0000-0000-000023A60000}"/>
    <cellStyle name="Output 2 4 6 7" xfId="33949" xr:uid="{00000000-0005-0000-0000-000024A60000}"/>
    <cellStyle name="Output 2 4 6 8" xfId="17394" xr:uid="{00000000-0005-0000-0000-000025A60000}"/>
    <cellStyle name="Output 2 4 7" xfId="2896" xr:uid="{00000000-0005-0000-0000-000026A60000}"/>
    <cellStyle name="Output 2 4 7 2" xfId="3968" xr:uid="{00000000-0005-0000-0000-000027A60000}"/>
    <cellStyle name="Output 2 4 7 2 2" xfId="6590" xr:uid="{00000000-0005-0000-0000-000028A60000}"/>
    <cellStyle name="Output 2 4 7 2 2 2" xfId="13568" xr:uid="{00000000-0005-0000-0000-000029A60000}"/>
    <cellStyle name="Output 2 4 7 2 2 2 2" xfId="34013" xr:uid="{00000000-0005-0000-0000-00002AA60000}"/>
    <cellStyle name="Output 2 4 7 2 2 2 3" xfId="34012" xr:uid="{00000000-0005-0000-0000-00002BA60000}"/>
    <cellStyle name="Output 2 4 7 2 2 2 4" xfId="53073" xr:uid="{00000000-0005-0000-0000-00002CA60000}"/>
    <cellStyle name="Output 2 4 7 2 2 3" xfId="34014" xr:uid="{00000000-0005-0000-0000-00002DA60000}"/>
    <cellStyle name="Output 2 4 7 2 2 4" xfId="34011" xr:uid="{00000000-0005-0000-0000-00002EA60000}"/>
    <cellStyle name="Output 2 4 7 2 2 5" xfId="46105" xr:uid="{00000000-0005-0000-0000-00002FA60000}"/>
    <cellStyle name="Output 2 4 7 2 2 6" xfId="58669" xr:uid="{00000000-0005-0000-0000-000030A60000}"/>
    <cellStyle name="Output 2 4 7 2 3" xfId="8335" xr:uid="{00000000-0005-0000-0000-000031A60000}"/>
    <cellStyle name="Output 2 4 7 2 3 2" xfId="15310" xr:uid="{00000000-0005-0000-0000-000032A60000}"/>
    <cellStyle name="Output 2 4 7 2 3 2 2" xfId="34017" xr:uid="{00000000-0005-0000-0000-000033A60000}"/>
    <cellStyle name="Output 2 4 7 2 3 2 3" xfId="34016" xr:uid="{00000000-0005-0000-0000-000034A60000}"/>
    <cellStyle name="Output 2 4 7 2 3 2 4" xfId="54815" xr:uid="{00000000-0005-0000-0000-000035A60000}"/>
    <cellStyle name="Output 2 4 7 2 3 3" xfId="34018" xr:uid="{00000000-0005-0000-0000-000036A60000}"/>
    <cellStyle name="Output 2 4 7 2 3 4" xfId="34015" xr:uid="{00000000-0005-0000-0000-000037A60000}"/>
    <cellStyle name="Output 2 4 7 2 3 5" xfId="47847" xr:uid="{00000000-0005-0000-0000-000038A60000}"/>
    <cellStyle name="Output 2 4 7 2 3 6" xfId="60411" xr:uid="{00000000-0005-0000-0000-000039A60000}"/>
    <cellStyle name="Output 2 4 7 2 4" xfId="10955" xr:uid="{00000000-0005-0000-0000-00003AA60000}"/>
    <cellStyle name="Output 2 4 7 2 4 2" xfId="34020" xr:uid="{00000000-0005-0000-0000-00003BA60000}"/>
    <cellStyle name="Output 2 4 7 2 4 3" xfId="34019" xr:uid="{00000000-0005-0000-0000-00003CA60000}"/>
    <cellStyle name="Output 2 4 7 2 4 4" xfId="50460" xr:uid="{00000000-0005-0000-0000-00003DA60000}"/>
    <cellStyle name="Output 2 4 7 2 5" xfId="34010" xr:uid="{00000000-0005-0000-0000-00003EA60000}"/>
    <cellStyle name="Output 2 4 7 2 6" xfId="56056" xr:uid="{00000000-0005-0000-0000-00003FA60000}"/>
    <cellStyle name="Output 2 4 7 3" xfId="4845" xr:uid="{00000000-0005-0000-0000-000040A60000}"/>
    <cellStyle name="Output 2 4 7 3 2" xfId="7461" xr:uid="{00000000-0005-0000-0000-000041A60000}"/>
    <cellStyle name="Output 2 4 7 3 2 2" xfId="14439" xr:uid="{00000000-0005-0000-0000-000042A60000}"/>
    <cellStyle name="Output 2 4 7 3 2 2 2" xfId="34024" xr:uid="{00000000-0005-0000-0000-000043A60000}"/>
    <cellStyle name="Output 2 4 7 3 2 2 3" xfId="34023" xr:uid="{00000000-0005-0000-0000-000044A60000}"/>
    <cellStyle name="Output 2 4 7 3 2 2 4" xfId="53944" xr:uid="{00000000-0005-0000-0000-000045A60000}"/>
    <cellStyle name="Output 2 4 7 3 2 3" xfId="34025" xr:uid="{00000000-0005-0000-0000-000046A60000}"/>
    <cellStyle name="Output 2 4 7 3 2 4" xfId="34022" xr:uid="{00000000-0005-0000-0000-000047A60000}"/>
    <cellStyle name="Output 2 4 7 3 2 5" xfId="46976" xr:uid="{00000000-0005-0000-0000-000048A60000}"/>
    <cellStyle name="Output 2 4 7 3 2 6" xfId="59540" xr:uid="{00000000-0005-0000-0000-000049A60000}"/>
    <cellStyle name="Output 2 4 7 3 3" xfId="9212" xr:uid="{00000000-0005-0000-0000-00004AA60000}"/>
    <cellStyle name="Output 2 4 7 3 3 2" xfId="16181" xr:uid="{00000000-0005-0000-0000-00004BA60000}"/>
    <cellStyle name="Output 2 4 7 3 3 2 2" xfId="34028" xr:uid="{00000000-0005-0000-0000-00004CA60000}"/>
    <cellStyle name="Output 2 4 7 3 3 2 3" xfId="34027" xr:uid="{00000000-0005-0000-0000-00004DA60000}"/>
    <cellStyle name="Output 2 4 7 3 3 2 4" xfId="55686" xr:uid="{00000000-0005-0000-0000-00004EA60000}"/>
    <cellStyle name="Output 2 4 7 3 3 3" xfId="34029" xr:uid="{00000000-0005-0000-0000-00004FA60000}"/>
    <cellStyle name="Output 2 4 7 3 3 4" xfId="34026" xr:uid="{00000000-0005-0000-0000-000050A60000}"/>
    <cellStyle name="Output 2 4 7 3 3 5" xfId="48718" xr:uid="{00000000-0005-0000-0000-000051A60000}"/>
    <cellStyle name="Output 2 4 7 3 3 6" xfId="61282" xr:uid="{00000000-0005-0000-0000-000052A60000}"/>
    <cellStyle name="Output 2 4 7 3 4" xfId="11826" xr:uid="{00000000-0005-0000-0000-000053A60000}"/>
    <cellStyle name="Output 2 4 7 3 4 2" xfId="34031" xr:uid="{00000000-0005-0000-0000-000054A60000}"/>
    <cellStyle name="Output 2 4 7 3 4 3" xfId="34030" xr:uid="{00000000-0005-0000-0000-000055A60000}"/>
    <cellStyle name="Output 2 4 7 3 4 4" xfId="51331" xr:uid="{00000000-0005-0000-0000-000056A60000}"/>
    <cellStyle name="Output 2 4 7 3 5" xfId="34032" xr:uid="{00000000-0005-0000-0000-000057A60000}"/>
    <cellStyle name="Output 2 4 7 3 6" xfId="34021" xr:uid="{00000000-0005-0000-0000-000058A60000}"/>
    <cellStyle name="Output 2 4 7 3 7" xfId="44363" xr:uid="{00000000-0005-0000-0000-000059A60000}"/>
    <cellStyle name="Output 2 4 7 3 8" xfId="56927" xr:uid="{00000000-0005-0000-0000-00005AA60000}"/>
    <cellStyle name="Output 2 4 7 4" xfId="5718" xr:uid="{00000000-0005-0000-0000-00005BA60000}"/>
    <cellStyle name="Output 2 4 7 4 2" xfId="12697" xr:uid="{00000000-0005-0000-0000-00005CA60000}"/>
    <cellStyle name="Output 2 4 7 4 2 2" xfId="34035" xr:uid="{00000000-0005-0000-0000-00005DA60000}"/>
    <cellStyle name="Output 2 4 7 4 2 3" xfId="34034" xr:uid="{00000000-0005-0000-0000-00005EA60000}"/>
    <cellStyle name="Output 2 4 7 4 2 4" xfId="52202" xr:uid="{00000000-0005-0000-0000-00005FA60000}"/>
    <cellStyle name="Output 2 4 7 4 3" xfId="34036" xr:uid="{00000000-0005-0000-0000-000060A60000}"/>
    <cellStyle name="Output 2 4 7 4 4" xfId="34033" xr:uid="{00000000-0005-0000-0000-000061A60000}"/>
    <cellStyle name="Output 2 4 7 4 5" xfId="45234" xr:uid="{00000000-0005-0000-0000-000062A60000}"/>
    <cellStyle name="Output 2 4 7 4 6" xfId="57798" xr:uid="{00000000-0005-0000-0000-000063A60000}"/>
    <cellStyle name="Output 2 4 7 5" xfId="10083" xr:uid="{00000000-0005-0000-0000-000064A60000}"/>
    <cellStyle name="Output 2 4 7 5 2" xfId="34038" xr:uid="{00000000-0005-0000-0000-000065A60000}"/>
    <cellStyle name="Output 2 4 7 5 3" xfId="34037" xr:uid="{00000000-0005-0000-0000-000066A60000}"/>
    <cellStyle name="Output 2 4 7 5 4" xfId="49589" xr:uid="{00000000-0005-0000-0000-000067A60000}"/>
    <cellStyle name="Output 2 4 7 6" xfId="34009" xr:uid="{00000000-0005-0000-0000-000068A60000}"/>
    <cellStyle name="Output 2 4 7 7" xfId="17398" xr:uid="{00000000-0005-0000-0000-000069A60000}"/>
    <cellStyle name="Output 2 4 8" xfId="2897" xr:uid="{00000000-0005-0000-0000-00006AA60000}"/>
    <cellStyle name="Output 2 4 8 2" xfId="3969" xr:uid="{00000000-0005-0000-0000-00006BA60000}"/>
    <cellStyle name="Output 2 4 8 2 2" xfId="6591" xr:uid="{00000000-0005-0000-0000-00006CA60000}"/>
    <cellStyle name="Output 2 4 8 2 2 2" xfId="13569" xr:uid="{00000000-0005-0000-0000-00006DA60000}"/>
    <cellStyle name="Output 2 4 8 2 2 2 2" xfId="34043" xr:uid="{00000000-0005-0000-0000-00006EA60000}"/>
    <cellStyle name="Output 2 4 8 2 2 2 3" xfId="34042" xr:uid="{00000000-0005-0000-0000-00006FA60000}"/>
    <cellStyle name="Output 2 4 8 2 2 2 4" xfId="53074" xr:uid="{00000000-0005-0000-0000-000070A60000}"/>
    <cellStyle name="Output 2 4 8 2 2 3" xfId="34044" xr:uid="{00000000-0005-0000-0000-000071A60000}"/>
    <cellStyle name="Output 2 4 8 2 2 4" xfId="34041" xr:uid="{00000000-0005-0000-0000-000072A60000}"/>
    <cellStyle name="Output 2 4 8 2 2 5" xfId="46106" xr:uid="{00000000-0005-0000-0000-000073A60000}"/>
    <cellStyle name="Output 2 4 8 2 2 6" xfId="58670" xr:uid="{00000000-0005-0000-0000-000074A60000}"/>
    <cellStyle name="Output 2 4 8 2 3" xfId="8336" xr:uid="{00000000-0005-0000-0000-000075A60000}"/>
    <cellStyle name="Output 2 4 8 2 3 2" xfId="15311" xr:uid="{00000000-0005-0000-0000-000076A60000}"/>
    <cellStyle name="Output 2 4 8 2 3 2 2" xfId="34047" xr:uid="{00000000-0005-0000-0000-000077A60000}"/>
    <cellStyle name="Output 2 4 8 2 3 2 3" xfId="34046" xr:uid="{00000000-0005-0000-0000-000078A60000}"/>
    <cellStyle name="Output 2 4 8 2 3 2 4" xfId="54816" xr:uid="{00000000-0005-0000-0000-000079A60000}"/>
    <cellStyle name="Output 2 4 8 2 3 3" xfId="34048" xr:uid="{00000000-0005-0000-0000-00007AA60000}"/>
    <cellStyle name="Output 2 4 8 2 3 4" xfId="34045" xr:uid="{00000000-0005-0000-0000-00007BA60000}"/>
    <cellStyle name="Output 2 4 8 2 3 5" xfId="47848" xr:uid="{00000000-0005-0000-0000-00007CA60000}"/>
    <cellStyle name="Output 2 4 8 2 3 6" xfId="60412" xr:uid="{00000000-0005-0000-0000-00007DA60000}"/>
    <cellStyle name="Output 2 4 8 2 4" xfId="10956" xr:uid="{00000000-0005-0000-0000-00007EA60000}"/>
    <cellStyle name="Output 2 4 8 2 4 2" xfId="34050" xr:uid="{00000000-0005-0000-0000-00007FA60000}"/>
    <cellStyle name="Output 2 4 8 2 4 3" xfId="34049" xr:uid="{00000000-0005-0000-0000-000080A60000}"/>
    <cellStyle name="Output 2 4 8 2 4 4" xfId="50461" xr:uid="{00000000-0005-0000-0000-000081A60000}"/>
    <cellStyle name="Output 2 4 8 2 5" xfId="34040" xr:uid="{00000000-0005-0000-0000-000082A60000}"/>
    <cellStyle name="Output 2 4 8 2 6" xfId="56057" xr:uid="{00000000-0005-0000-0000-000083A60000}"/>
    <cellStyle name="Output 2 4 8 3" xfId="4846" xr:uid="{00000000-0005-0000-0000-000084A60000}"/>
    <cellStyle name="Output 2 4 8 3 2" xfId="7462" xr:uid="{00000000-0005-0000-0000-000085A60000}"/>
    <cellStyle name="Output 2 4 8 3 2 2" xfId="14440" xr:uid="{00000000-0005-0000-0000-000086A60000}"/>
    <cellStyle name="Output 2 4 8 3 2 2 2" xfId="34054" xr:uid="{00000000-0005-0000-0000-000087A60000}"/>
    <cellStyle name="Output 2 4 8 3 2 2 3" xfId="34053" xr:uid="{00000000-0005-0000-0000-000088A60000}"/>
    <cellStyle name="Output 2 4 8 3 2 2 4" xfId="53945" xr:uid="{00000000-0005-0000-0000-000089A60000}"/>
    <cellStyle name="Output 2 4 8 3 2 3" xfId="34055" xr:uid="{00000000-0005-0000-0000-00008AA60000}"/>
    <cellStyle name="Output 2 4 8 3 2 4" xfId="34052" xr:uid="{00000000-0005-0000-0000-00008BA60000}"/>
    <cellStyle name="Output 2 4 8 3 2 5" xfId="46977" xr:uid="{00000000-0005-0000-0000-00008CA60000}"/>
    <cellStyle name="Output 2 4 8 3 2 6" xfId="59541" xr:uid="{00000000-0005-0000-0000-00008DA60000}"/>
    <cellStyle name="Output 2 4 8 3 3" xfId="9213" xr:uid="{00000000-0005-0000-0000-00008EA60000}"/>
    <cellStyle name="Output 2 4 8 3 3 2" xfId="16182" xr:uid="{00000000-0005-0000-0000-00008FA60000}"/>
    <cellStyle name="Output 2 4 8 3 3 2 2" xfId="34058" xr:uid="{00000000-0005-0000-0000-000090A60000}"/>
    <cellStyle name="Output 2 4 8 3 3 2 3" xfId="34057" xr:uid="{00000000-0005-0000-0000-000091A60000}"/>
    <cellStyle name="Output 2 4 8 3 3 2 4" xfId="55687" xr:uid="{00000000-0005-0000-0000-000092A60000}"/>
    <cellStyle name="Output 2 4 8 3 3 3" xfId="34059" xr:uid="{00000000-0005-0000-0000-000093A60000}"/>
    <cellStyle name="Output 2 4 8 3 3 4" xfId="34056" xr:uid="{00000000-0005-0000-0000-000094A60000}"/>
    <cellStyle name="Output 2 4 8 3 3 5" xfId="48719" xr:uid="{00000000-0005-0000-0000-000095A60000}"/>
    <cellStyle name="Output 2 4 8 3 3 6" xfId="61283" xr:uid="{00000000-0005-0000-0000-000096A60000}"/>
    <cellStyle name="Output 2 4 8 3 4" xfId="11827" xr:uid="{00000000-0005-0000-0000-000097A60000}"/>
    <cellStyle name="Output 2 4 8 3 4 2" xfId="34061" xr:uid="{00000000-0005-0000-0000-000098A60000}"/>
    <cellStyle name="Output 2 4 8 3 4 3" xfId="34060" xr:uid="{00000000-0005-0000-0000-000099A60000}"/>
    <cellStyle name="Output 2 4 8 3 4 4" xfId="51332" xr:uid="{00000000-0005-0000-0000-00009AA60000}"/>
    <cellStyle name="Output 2 4 8 3 5" xfId="34062" xr:uid="{00000000-0005-0000-0000-00009BA60000}"/>
    <cellStyle name="Output 2 4 8 3 6" xfId="34051" xr:uid="{00000000-0005-0000-0000-00009CA60000}"/>
    <cellStyle name="Output 2 4 8 3 7" xfId="44364" xr:uid="{00000000-0005-0000-0000-00009DA60000}"/>
    <cellStyle name="Output 2 4 8 3 8" xfId="56928" xr:uid="{00000000-0005-0000-0000-00009EA60000}"/>
    <cellStyle name="Output 2 4 8 4" xfId="5719" xr:uid="{00000000-0005-0000-0000-00009FA60000}"/>
    <cellStyle name="Output 2 4 8 4 2" xfId="12698" xr:uid="{00000000-0005-0000-0000-0000A0A60000}"/>
    <cellStyle name="Output 2 4 8 4 2 2" xfId="34065" xr:uid="{00000000-0005-0000-0000-0000A1A60000}"/>
    <cellStyle name="Output 2 4 8 4 2 3" xfId="34064" xr:uid="{00000000-0005-0000-0000-0000A2A60000}"/>
    <cellStyle name="Output 2 4 8 4 2 4" xfId="52203" xr:uid="{00000000-0005-0000-0000-0000A3A60000}"/>
    <cellStyle name="Output 2 4 8 4 3" xfId="34066" xr:uid="{00000000-0005-0000-0000-0000A4A60000}"/>
    <cellStyle name="Output 2 4 8 4 4" xfId="34063" xr:uid="{00000000-0005-0000-0000-0000A5A60000}"/>
    <cellStyle name="Output 2 4 8 4 5" xfId="45235" xr:uid="{00000000-0005-0000-0000-0000A6A60000}"/>
    <cellStyle name="Output 2 4 8 4 6" xfId="57799" xr:uid="{00000000-0005-0000-0000-0000A7A60000}"/>
    <cellStyle name="Output 2 4 8 5" xfId="10084" xr:uid="{00000000-0005-0000-0000-0000A8A60000}"/>
    <cellStyle name="Output 2 4 8 5 2" xfId="34068" xr:uid="{00000000-0005-0000-0000-0000A9A60000}"/>
    <cellStyle name="Output 2 4 8 5 3" xfId="34067" xr:uid="{00000000-0005-0000-0000-0000AAA60000}"/>
    <cellStyle name="Output 2 4 8 5 4" xfId="49590" xr:uid="{00000000-0005-0000-0000-0000ABA60000}"/>
    <cellStyle name="Output 2 4 8 6" xfId="34039" xr:uid="{00000000-0005-0000-0000-0000ACA60000}"/>
    <cellStyle name="Output 2 4 8 7" xfId="17400" xr:uid="{00000000-0005-0000-0000-0000ADA60000}"/>
    <cellStyle name="Output 2 4 9" xfId="2898" xr:uid="{00000000-0005-0000-0000-0000AEA60000}"/>
    <cellStyle name="Output 2 4 9 2" xfId="3970" xr:uid="{00000000-0005-0000-0000-0000AFA60000}"/>
    <cellStyle name="Output 2 4 9 2 2" xfId="6592" xr:uid="{00000000-0005-0000-0000-0000B0A60000}"/>
    <cellStyle name="Output 2 4 9 2 2 2" xfId="13570" xr:uid="{00000000-0005-0000-0000-0000B1A60000}"/>
    <cellStyle name="Output 2 4 9 2 2 2 2" xfId="34073" xr:uid="{00000000-0005-0000-0000-0000B2A60000}"/>
    <cellStyle name="Output 2 4 9 2 2 2 3" xfId="34072" xr:uid="{00000000-0005-0000-0000-0000B3A60000}"/>
    <cellStyle name="Output 2 4 9 2 2 2 4" xfId="53075" xr:uid="{00000000-0005-0000-0000-0000B4A60000}"/>
    <cellStyle name="Output 2 4 9 2 2 3" xfId="34074" xr:uid="{00000000-0005-0000-0000-0000B5A60000}"/>
    <cellStyle name="Output 2 4 9 2 2 4" xfId="34071" xr:uid="{00000000-0005-0000-0000-0000B6A60000}"/>
    <cellStyle name="Output 2 4 9 2 2 5" xfId="46107" xr:uid="{00000000-0005-0000-0000-0000B7A60000}"/>
    <cellStyle name="Output 2 4 9 2 2 6" xfId="58671" xr:uid="{00000000-0005-0000-0000-0000B8A60000}"/>
    <cellStyle name="Output 2 4 9 2 3" xfId="8337" xr:uid="{00000000-0005-0000-0000-0000B9A60000}"/>
    <cellStyle name="Output 2 4 9 2 3 2" xfId="15312" xr:uid="{00000000-0005-0000-0000-0000BAA60000}"/>
    <cellStyle name="Output 2 4 9 2 3 2 2" xfId="34077" xr:uid="{00000000-0005-0000-0000-0000BBA60000}"/>
    <cellStyle name="Output 2 4 9 2 3 2 3" xfId="34076" xr:uid="{00000000-0005-0000-0000-0000BCA60000}"/>
    <cellStyle name="Output 2 4 9 2 3 2 4" xfId="54817" xr:uid="{00000000-0005-0000-0000-0000BDA60000}"/>
    <cellStyle name="Output 2 4 9 2 3 3" xfId="34078" xr:uid="{00000000-0005-0000-0000-0000BEA60000}"/>
    <cellStyle name="Output 2 4 9 2 3 4" xfId="34075" xr:uid="{00000000-0005-0000-0000-0000BFA60000}"/>
    <cellStyle name="Output 2 4 9 2 3 5" xfId="47849" xr:uid="{00000000-0005-0000-0000-0000C0A60000}"/>
    <cellStyle name="Output 2 4 9 2 3 6" xfId="60413" xr:uid="{00000000-0005-0000-0000-0000C1A60000}"/>
    <cellStyle name="Output 2 4 9 2 4" xfId="10957" xr:uid="{00000000-0005-0000-0000-0000C2A60000}"/>
    <cellStyle name="Output 2 4 9 2 4 2" xfId="34080" xr:uid="{00000000-0005-0000-0000-0000C3A60000}"/>
    <cellStyle name="Output 2 4 9 2 4 3" xfId="34079" xr:uid="{00000000-0005-0000-0000-0000C4A60000}"/>
    <cellStyle name="Output 2 4 9 2 4 4" xfId="50462" xr:uid="{00000000-0005-0000-0000-0000C5A60000}"/>
    <cellStyle name="Output 2 4 9 2 5" xfId="34070" xr:uid="{00000000-0005-0000-0000-0000C6A60000}"/>
    <cellStyle name="Output 2 4 9 2 6" xfId="56058" xr:uid="{00000000-0005-0000-0000-0000C7A60000}"/>
    <cellStyle name="Output 2 4 9 3" xfId="4847" xr:uid="{00000000-0005-0000-0000-0000C8A60000}"/>
    <cellStyle name="Output 2 4 9 3 2" xfId="7463" xr:uid="{00000000-0005-0000-0000-0000C9A60000}"/>
    <cellStyle name="Output 2 4 9 3 2 2" xfId="14441" xr:uid="{00000000-0005-0000-0000-0000CAA60000}"/>
    <cellStyle name="Output 2 4 9 3 2 2 2" xfId="34084" xr:uid="{00000000-0005-0000-0000-0000CBA60000}"/>
    <cellStyle name="Output 2 4 9 3 2 2 3" xfId="34083" xr:uid="{00000000-0005-0000-0000-0000CCA60000}"/>
    <cellStyle name="Output 2 4 9 3 2 2 4" xfId="53946" xr:uid="{00000000-0005-0000-0000-0000CDA60000}"/>
    <cellStyle name="Output 2 4 9 3 2 3" xfId="34085" xr:uid="{00000000-0005-0000-0000-0000CEA60000}"/>
    <cellStyle name="Output 2 4 9 3 2 4" xfId="34082" xr:uid="{00000000-0005-0000-0000-0000CFA60000}"/>
    <cellStyle name="Output 2 4 9 3 2 5" xfId="46978" xr:uid="{00000000-0005-0000-0000-0000D0A60000}"/>
    <cellStyle name="Output 2 4 9 3 2 6" xfId="59542" xr:uid="{00000000-0005-0000-0000-0000D1A60000}"/>
    <cellStyle name="Output 2 4 9 3 3" xfId="9214" xr:uid="{00000000-0005-0000-0000-0000D2A60000}"/>
    <cellStyle name="Output 2 4 9 3 3 2" xfId="16183" xr:uid="{00000000-0005-0000-0000-0000D3A60000}"/>
    <cellStyle name="Output 2 4 9 3 3 2 2" xfId="34088" xr:uid="{00000000-0005-0000-0000-0000D4A60000}"/>
    <cellStyle name="Output 2 4 9 3 3 2 3" xfId="34087" xr:uid="{00000000-0005-0000-0000-0000D5A60000}"/>
    <cellStyle name="Output 2 4 9 3 3 2 4" xfId="55688" xr:uid="{00000000-0005-0000-0000-0000D6A60000}"/>
    <cellStyle name="Output 2 4 9 3 3 3" xfId="34089" xr:uid="{00000000-0005-0000-0000-0000D7A60000}"/>
    <cellStyle name="Output 2 4 9 3 3 4" xfId="34086" xr:uid="{00000000-0005-0000-0000-0000D8A60000}"/>
    <cellStyle name="Output 2 4 9 3 3 5" xfId="48720" xr:uid="{00000000-0005-0000-0000-0000D9A60000}"/>
    <cellStyle name="Output 2 4 9 3 3 6" xfId="61284" xr:uid="{00000000-0005-0000-0000-0000DAA60000}"/>
    <cellStyle name="Output 2 4 9 3 4" xfId="11828" xr:uid="{00000000-0005-0000-0000-0000DBA60000}"/>
    <cellStyle name="Output 2 4 9 3 4 2" xfId="34091" xr:uid="{00000000-0005-0000-0000-0000DCA60000}"/>
    <cellStyle name="Output 2 4 9 3 4 3" xfId="34090" xr:uid="{00000000-0005-0000-0000-0000DDA60000}"/>
    <cellStyle name="Output 2 4 9 3 4 4" xfId="51333" xr:uid="{00000000-0005-0000-0000-0000DEA60000}"/>
    <cellStyle name="Output 2 4 9 3 5" xfId="34092" xr:uid="{00000000-0005-0000-0000-0000DFA60000}"/>
    <cellStyle name="Output 2 4 9 3 6" xfId="34081" xr:uid="{00000000-0005-0000-0000-0000E0A60000}"/>
    <cellStyle name="Output 2 4 9 3 7" xfId="44365" xr:uid="{00000000-0005-0000-0000-0000E1A60000}"/>
    <cellStyle name="Output 2 4 9 3 8" xfId="56929" xr:uid="{00000000-0005-0000-0000-0000E2A60000}"/>
    <cellStyle name="Output 2 4 9 4" xfId="5720" xr:uid="{00000000-0005-0000-0000-0000E3A60000}"/>
    <cellStyle name="Output 2 4 9 4 2" xfId="12699" xr:uid="{00000000-0005-0000-0000-0000E4A60000}"/>
    <cellStyle name="Output 2 4 9 4 2 2" xfId="34095" xr:uid="{00000000-0005-0000-0000-0000E5A60000}"/>
    <cellStyle name="Output 2 4 9 4 2 3" xfId="34094" xr:uid="{00000000-0005-0000-0000-0000E6A60000}"/>
    <cellStyle name="Output 2 4 9 4 2 4" xfId="52204" xr:uid="{00000000-0005-0000-0000-0000E7A60000}"/>
    <cellStyle name="Output 2 4 9 4 3" xfId="34096" xr:uid="{00000000-0005-0000-0000-0000E8A60000}"/>
    <cellStyle name="Output 2 4 9 4 4" xfId="34093" xr:uid="{00000000-0005-0000-0000-0000E9A60000}"/>
    <cellStyle name="Output 2 4 9 4 5" xfId="45236" xr:uid="{00000000-0005-0000-0000-0000EAA60000}"/>
    <cellStyle name="Output 2 4 9 4 6" xfId="57800" xr:uid="{00000000-0005-0000-0000-0000EBA60000}"/>
    <cellStyle name="Output 2 4 9 5" xfId="10085" xr:uid="{00000000-0005-0000-0000-0000ECA60000}"/>
    <cellStyle name="Output 2 4 9 5 2" xfId="34098" xr:uid="{00000000-0005-0000-0000-0000EDA60000}"/>
    <cellStyle name="Output 2 4 9 5 3" xfId="34097" xr:uid="{00000000-0005-0000-0000-0000EEA60000}"/>
    <cellStyle name="Output 2 4 9 5 4" xfId="49591" xr:uid="{00000000-0005-0000-0000-0000EFA60000}"/>
    <cellStyle name="Output 2 4 9 6" xfId="34069" xr:uid="{00000000-0005-0000-0000-0000F0A60000}"/>
    <cellStyle name="Output 2 4 9 7" xfId="17401" xr:uid="{00000000-0005-0000-0000-0000F1A60000}"/>
    <cellStyle name="Output 2 5" xfId="2899" xr:uid="{00000000-0005-0000-0000-0000F2A60000}"/>
    <cellStyle name="Output 2 5 10" xfId="2900" xr:uid="{00000000-0005-0000-0000-0000F3A60000}"/>
    <cellStyle name="Output 2 5 10 2" xfId="3972" xr:uid="{00000000-0005-0000-0000-0000F4A60000}"/>
    <cellStyle name="Output 2 5 10 2 2" xfId="6594" xr:uid="{00000000-0005-0000-0000-0000F5A60000}"/>
    <cellStyle name="Output 2 5 10 2 2 2" xfId="13572" xr:uid="{00000000-0005-0000-0000-0000F6A60000}"/>
    <cellStyle name="Output 2 5 10 2 2 2 2" xfId="34104" xr:uid="{00000000-0005-0000-0000-0000F7A60000}"/>
    <cellStyle name="Output 2 5 10 2 2 2 3" xfId="34103" xr:uid="{00000000-0005-0000-0000-0000F8A60000}"/>
    <cellStyle name="Output 2 5 10 2 2 2 4" xfId="53077" xr:uid="{00000000-0005-0000-0000-0000F9A60000}"/>
    <cellStyle name="Output 2 5 10 2 2 3" xfId="34105" xr:uid="{00000000-0005-0000-0000-0000FAA60000}"/>
    <cellStyle name="Output 2 5 10 2 2 4" xfId="34102" xr:uid="{00000000-0005-0000-0000-0000FBA60000}"/>
    <cellStyle name="Output 2 5 10 2 2 5" xfId="46109" xr:uid="{00000000-0005-0000-0000-0000FCA60000}"/>
    <cellStyle name="Output 2 5 10 2 2 6" xfId="58673" xr:uid="{00000000-0005-0000-0000-0000FDA60000}"/>
    <cellStyle name="Output 2 5 10 2 3" xfId="8339" xr:uid="{00000000-0005-0000-0000-0000FEA60000}"/>
    <cellStyle name="Output 2 5 10 2 3 2" xfId="15314" xr:uid="{00000000-0005-0000-0000-0000FFA60000}"/>
    <cellStyle name="Output 2 5 10 2 3 2 2" xfId="34108" xr:uid="{00000000-0005-0000-0000-000000A70000}"/>
    <cellStyle name="Output 2 5 10 2 3 2 3" xfId="34107" xr:uid="{00000000-0005-0000-0000-000001A70000}"/>
    <cellStyle name="Output 2 5 10 2 3 2 4" xfId="54819" xr:uid="{00000000-0005-0000-0000-000002A70000}"/>
    <cellStyle name="Output 2 5 10 2 3 3" xfId="34109" xr:uid="{00000000-0005-0000-0000-000003A70000}"/>
    <cellStyle name="Output 2 5 10 2 3 4" xfId="34106" xr:uid="{00000000-0005-0000-0000-000004A70000}"/>
    <cellStyle name="Output 2 5 10 2 3 5" xfId="47851" xr:uid="{00000000-0005-0000-0000-000005A70000}"/>
    <cellStyle name="Output 2 5 10 2 3 6" xfId="60415" xr:uid="{00000000-0005-0000-0000-000006A70000}"/>
    <cellStyle name="Output 2 5 10 2 4" xfId="10959" xr:uid="{00000000-0005-0000-0000-000007A70000}"/>
    <cellStyle name="Output 2 5 10 2 4 2" xfId="34111" xr:uid="{00000000-0005-0000-0000-000008A70000}"/>
    <cellStyle name="Output 2 5 10 2 4 3" xfId="34110" xr:uid="{00000000-0005-0000-0000-000009A70000}"/>
    <cellStyle name="Output 2 5 10 2 4 4" xfId="50464" xr:uid="{00000000-0005-0000-0000-00000AA70000}"/>
    <cellStyle name="Output 2 5 10 2 5" xfId="34101" xr:uid="{00000000-0005-0000-0000-00000BA70000}"/>
    <cellStyle name="Output 2 5 10 2 6" xfId="56060" xr:uid="{00000000-0005-0000-0000-00000CA70000}"/>
    <cellStyle name="Output 2 5 10 3" xfId="4849" xr:uid="{00000000-0005-0000-0000-00000DA70000}"/>
    <cellStyle name="Output 2 5 10 3 2" xfId="7465" xr:uid="{00000000-0005-0000-0000-00000EA70000}"/>
    <cellStyle name="Output 2 5 10 3 2 2" xfId="14443" xr:uid="{00000000-0005-0000-0000-00000FA70000}"/>
    <cellStyle name="Output 2 5 10 3 2 2 2" xfId="34115" xr:uid="{00000000-0005-0000-0000-000010A70000}"/>
    <cellStyle name="Output 2 5 10 3 2 2 3" xfId="34114" xr:uid="{00000000-0005-0000-0000-000011A70000}"/>
    <cellStyle name="Output 2 5 10 3 2 2 4" xfId="53948" xr:uid="{00000000-0005-0000-0000-000012A70000}"/>
    <cellStyle name="Output 2 5 10 3 2 3" xfId="34116" xr:uid="{00000000-0005-0000-0000-000013A70000}"/>
    <cellStyle name="Output 2 5 10 3 2 4" xfId="34113" xr:uid="{00000000-0005-0000-0000-000014A70000}"/>
    <cellStyle name="Output 2 5 10 3 2 5" xfId="46980" xr:uid="{00000000-0005-0000-0000-000015A70000}"/>
    <cellStyle name="Output 2 5 10 3 2 6" xfId="59544" xr:uid="{00000000-0005-0000-0000-000016A70000}"/>
    <cellStyle name="Output 2 5 10 3 3" xfId="9216" xr:uid="{00000000-0005-0000-0000-000017A70000}"/>
    <cellStyle name="Output 2 5 10 3 3 2" xfId="16185" xr:uid="{00000000-0005-0000-0000-000018A70000}"/>
    <cellStyle name="Output 2 5 10 3 3 2 2" xfId="34119" xr:uid="{00000000-0005-0000-0000-000019A70000}"/>
    <cellStyle name="Output 2 5 10 3 3 2 3" xfId="34118" xr:uid="{00000000-0005-0000-0000-00001AA70000}"/>
    <cellStyle name="Output 2 5 10 3 3 2 4" xfId="55690" xr:uid="{00000000-0005-0000-0000-00001BA70000}"/>
    <cellStyle name="Output 2 5 10 3 3 3" xfId="34120" xr:uid="{00000000-0005-0000-0000-00001CA70000}"/>
    <cellStyle name="Output 2 5 10 3 3 4" xfId="34117" xr:uid="{00000000-0005-0000-0000-00001DA70000}"/>
    <cellStyle name="Output 2 5 10 3 3 5" xfId="48722" xr:uid="{00000000-0005-0000-0000-00001EA70000}"/>
    <cellStyle name="Output 2 5 10 3 3 6" xfId="61286" xr:uid="{00000000-0005-0000-0000-00001FA70000}"/>
    <cellStyle name="Output 2 5 10 3 4" xfId="11830" xr:uid="{00000000-0005-0000-0000-000020A70000}"/>
    <cellStyle name="Output 2 5 10 3 4 2" xfId="34122" xr:uid="{00000000-0005-0000-0000-000021A70000}"/>
    <cellStyle name="Output 2 5 10 3 4 3" xfId="34121" xr:uid="{00000000-0005-0000-0000-000022A70000}"/>
    <cellStyle name="Output 2 5 10 3 4 4" xfId="51335" xr:uid="{00000000-0005-0000-0000-000023A70000}"/>
    <cellStyle name="Output 2 5 10 3 5" xfId="34123" xr:uid="{00000000-0005-0000-0000-000024A70000}"/>
    <cellStyle name="Output 2 5 10 3 6" xfId="34112" xr:uid="{00000000-0005-0000-0000-000025A70000}"/>
    <cellStyle name="Output 2 5 10 3 7" xfId="44367" xr:uid="{00000000-0005-0000-0000-000026A70000}"/>
    <cellStyle name="Output 2 5 10 3 8" xfId="56931" xr:uid="{00000000-0005-0000-0000-000027A70000}"/>
    <cellStyle name="Output 2 5 10 4" xfId="5722" xr:uid="{00000000-0005-0000-0000-000028A70000}"/>
    <cellStyle name="Output 2 5 10 4 2" xfId="12701" xr:uid="{00000000-0005-0000-0000-000029A70000}"/>
    <cellStyle name="Output 2 5 10 4 2 2" xfId="34126" xr:uid="{00000000-0005-0000-0000-00002AA70000}"/>
    <cellStyle name="Output 2 5 10 4 2 3" xfId="34125" xr:uid="{00000000-0005-0000-0000-00002BA70000}"/>
    <cellStyle name="Output 2 5 10 4 2 4" xfId="52206" xr:uid="{00000000-0005-0000-0000-00002CA70000}"/>
    <cellStyle name="Output 2 5 10 4 3" xfId="34127" xr:uid="{00000000-0005-0000-0000-00002DA70000}"/>
    <cellStyle name="Output 2 5 10 4 4" xfId="34124" xr:uid="{00000000-0005-0000-0000-00002EA70000}"/>
    <cellStyle name="Output 2 5 10 4 5" xfId="45238" xr:uid="{00000000-0005-0000-0000-00002FA70000}"/>
    <cellStyle name="Output 2 5 10 4 6" xfId="57802" xr:uid="{00000000-0005-0000-0000-000030A70000}"/>
    <cellStyle name="Output 2 5 10 5" xfId="10087" xr:uid="{00000000-0005-0000-0000-000031A70000}"/>
    <cellStyle name="Output 2 5 10 5 2" xfId="34129" xr:uid="{00000000-0005-0000-0000-000032A70000}"/>
    <cellStyle name="Output 2 5 10 5 3" xfId="34128" xr:uid="{00000000-0005-0000-0000-000033A70000}"/>
    <cellStyle name="Output 2 5 10 5 4" xfId="49593" xr:uid="{00000000-0005-0000-0000-000034A70000}"/>
    <cellStyle name="Output 2 5 10 6" xfId="34100" xr:uid="{00000000-0005-0000-0000-000035A70000}"/>
    <cellStyle name="Output 2 5 10 7" xfId="17403" xr:uid="{00000000-0005-0000-0000-000036A70000}"/>
    <cellStyle name="Output 2 5 11" xfId="3971" xr:uid="{00000000-0005-0000-0000-000037A70000}"/>
    <cellStyle name="Output 2 5 11 2" xfId="6593" xr:uid="{00000000-0005-0000-0000-000038A70000}"/>
    <cellStyle name="Output 2 5 11 2 2" xfId="13571" xr:uid="{00000000-0005-0000-0000-000039A70000}"/>
    <cellStyle name="Output 2 5 11 2 2 2" xfId="34133" xr:uid="{00000000-0005-0000-0000-00003AA70000}"/>
    <cellStyle name="Output 2 5 11 2 2 3" xfId="34132" xr:uid="{00000000-0005-0000-0000-00003BA70000}"/>
    <cellStyle name="Output 2 5 11 2 2 4" xfId="53076" xr:uid="{00000000-0005-0000-0000-00003CA70000}"/>
    <cellStyle name="Output 2 5 11 2 3" xfId="34134" xr:uid="{00000000-0005-0000-0000-00003DA70000}"/>
    <cellStyle name="Output 2 5 11 2 4" xfId="34131" xr:uid="{00000000-0005-0000-0000-00003EA70000}"/>
    <cellStyle name="Output 2 5 11 2 5" xfId="46108" xr:uid="{00000000-0005-0000-0000-00003FA70000}"/>
    <cellStyle name="Output 2 5 11 2 6" xfId="58672" xr:uid="{00000000-0005-0000-0000-000040A70000}"/>
    <cellStyle name="Output 2 5 11 3" xfId="8338" xr:uid="{00000000-0005-0000-0000-000041A70000}"/>
    <cellStyle name="Output 2 5 11 3 2" xfId="15313" xr:uid="{00000000-0005-0000-0000-000042A70000}"/>
    <cellStyle name="Output 2 5 11 3 2 2" xfId="34137" xr:uid="{00000000-0005-0000-0000-000043A70000}"/>
    <cellStyle name="Output 2 5 11 3 2 3" xfId="34136" xr:uid="{00000000-0005-0000-0000-000044A70000}"/>
    <cellStyle name="Output 2 5 11 3 2 4" xfId="54818" xr:uid="{00000000-0005-0000-0000-000045A70000}"/>
    <cellStyle name="Output 2 5 11 3 3" xfId="34138" xr:uid="{00000000-0005-0000-0000-000046A70000}"/>
    <cellStyle name="Output 2 5 11 3 4" xfId="34135" xr:uid="{00000000-0005-0000-0000-000047A70000}"/>
    <cellStyle name="Output 2 5 11 3 5" xfId="47850" xr:uid="{00000000-0005-0000-0000-000048A70000}"/>
    <cellStyle name="Output 2 5 11 3 6" xfId="60414" xr:uid="{00000000-0005-0000-0000-000049A70000}"/>
    <cellStyle name="Output 2 5 11 4" xfId="10958" xr:uid="{00000000-0005-0000-0000-00004AA70000}"/>
    <cellStyle name="Output 2 5 11 4 2" xfId="34140" xr:uid="{00000000-0005-0000-0000-00004BA70000}"/>
    <cellStyle name="Output 2 5 11 4 3" xfId="34139" xr:uid="{00000000-0005-0000-0000-00004CA70000}"/>
    <cellStyle name="Output 2 5 11 4 4" xfId="50463" xr:uid="{00000000-0005-0000-0000-00004DA70000}"/>
    <cellStyle name="Output 2 5 11 5" xfId="34130" xr:uid="{00000000-0005-0000-0000-00004EA70000}"/>
    <cellStyle name="Output 2 5 11 6" xfId="56059" xr:uid="{00000000-0005-0000-0000-00004FA70000}"/>
    <cellStyle name="Output 2 5 12" xfId="4848" xr:uid="{00000000-0005-0000-0000-000050A70000}"/>
    <cellStyle name="Output 2 5 12 2" xfId="7464" xr:uid="{00000000-0005-0000-0000-000051A70000}"/>
    <cellStyle name="Output 2 5 12 2 2" xfId="14442" xr:uid="{00000000-0005-0000-0000-000052A70000}"/>
    <cellStyle name="Output 2 5 12 2 2 2" xfId="34144" xr:uid="{00000000-0005-0000-0000-000053A70000}"/>
    <cellStyle name="Output 2 5 12 2 2 3" xfId="34143" xr:uid="{00000000-0005-0000-0000-000054A70000}"/>
    <cellStyle name="Output 2 5 12 2 2 4" xfId="53947" xr:uid="{00000000-0005-0000-0000-000055A70000}"/>
    <cellStyle name="Output 2 5 12 2 3" xfId="34145" xr:uid="{00000000-0005-0000-0000-000056A70000}"/>
    <cellStyle name="Output 2 5 12 2 4" xfId="34142" xr:uid="{00000000-0005-0000-0000-000057A70000}"/>
    <cellStyle name="Output 2 5 12 2 5" xfId="46979" xr:uid="{00000000-0005-0000-0000-000058A70000}"/>
    <cellStyle name="Output 2 5 12 2 6" xfId="59543" xr:uid="{00000000-0005-0000-0000-000059A70000}"/>
    <cellStyle name="Output 2 5 12 3" xfId="9215" xr:uid="{00000000-0005-0000-0000-00005AA70000}"/>
    <cellStyle name="Output 2 5 12 3 2" xfId="16184" xr:uid="{00000000-0005-0000-0000-00005BA70000}"/>
    <cellStyle name="Output 2 5 12 3 2 2" xfId="34148" xr:uid="{00000000-0005-0000-0000-00005CA70000}"/>
    <cellStyle name="Output 2 5 12 3 2 3" xfId="34147" xr:uid="{00000000-0005-0000-0000-00005DA70000}"/>
    <cellStyle name="Output 2 5 12 3 2 4" xfId="55689" xr:uid="{00000000-0005-0000-0000-00005EA70000}"/>
    <cellStyle name="Output 2 5 12 3 3" xfId="34149" xr:uid="{00000000-0005-0000-0000-00005FA70000}"/>
    <cellStyle name="Output 2 5 12 3 4" xfId="34146" xr:uid="{00000000-0005-0000-0000-000060A70000}"/>
    <cellStyle name="Output 2 5 12 3 5" xfId="48721" xr:uid="{00000000-0005-0000-0000-000061A70000}"/>
    <cellStyle name="Output 2 5 12 3 6" xfId="61285" xr:uid="{00000000-0005-0000-0000-000062A70000}"/>
    <cellStyle name="Output 2 5 12 4" xfId="11829" xr:uid="{00000000-0005-0000-0000-000063A70000}"/>
    <cellStyle name="Output 2 5 12 4 2" xfId="34151" xr:uid="{00000000-0005-0000-0000-000064A70000}"/>
    <cellStyle name="Output 2 5 12 4 3" xfId="34150" xr:uid="{00000000-0005-0000-0000-000065A70000}"/>
    <cellStyle name="Output 2 5 12 4 4" xfId="51334" xr:uid="{00000000-0005-0000-0000-000066A70000}"/>
    <cellStyle name="Output 2 5 12 5" xfId="34152" xr:uid="{00000000-0005-0000-0000-000067A70000}"/>
    <cellStyle name="Output 2 5 12 6" xfId="34141" xr:uid="{00000000-0005-0000-0000-000068A70000}"/>
    <cellStyle name="Output 2 5 12 7" xfId="44366" xr:uid="{00000000-0005-0000-0000-000069A70000}"/>
    <cellStyle name="Output 2 5 12 8" xfId="56930" xr:uid="{00000000-0005-0000-0000-00006AA70000}"/>
    <cellStyle name="Output 2 5 13" xfId="5721" xr:uid="{00000000-0005-0000-0000-00006BA70000}"/>
    <cellStyle name="Output 2 5 13 2" xfId="12700" xr:uid="{00000000-0005-0000-0000-00006CA70000}"/>
    <cellStyle name="Output 2 5 13 2 2" xfId="34155" xr:uid="{00000000-0005-0000-0000-00006DA70000}"/>
    <cellStyle name="Output 2 5 13 2 3" xfId="34154" xr:uid="{00000000-0005-0000-0000-00006EA70000}"/>
    <cellStyle name="Output 2 5 13 2 4" xfId="52205" xr:uid="{00000000-0005-0000-0000-00006FA70000}"/>
    <cellStyle name="Output 2 5 13 3" xfId="34156" xr:uid="{00000000-0005-0000-0000-000070A70000}"/>
    <cellStyle name="Output 2 5 13 4" xfId="34153" xr:uid="{00000000-0005-0000-0000-000071A70000}"/>
    <cellStyle name="Output 2 5 13 5" xfId="45237" xr:uid="{00000000-0005-0000-0000-000072A70000}"/>
    <cellStyle name="Output 2 5 13 6" xfId="57801" xr:uid="{00000000-0005-0000-0000-000073A70000}"/>
    <cellStyle name="Output 2 5 14" xfId="10086" xr:uid="{00000000-0005-0000-0000-000074A70000}"/>
    <cellStyle name="Output 2 5 14 2" xfId="34158" xr:uid="{00000000-0005-0000-0000-000075A70000}"/>
    <cellStyle name="Output 2 5 14 3" xfId="34157" xr:uid="{00000000-0005-0000-0000-000076A70000}"/>
    <cellStyle name="Output 2 5 14 4" xfId="49592" xr:uid="{00000000-0005-0000-0000-000077A70000}"/>
    <cellStyle name="Output 2 5 15" xfId="34099" xr:uid="{00000000-0005-0000-0000-000078A70000}"/>
    <cellStyle name="Output 2 5 16" xfId="17402" xr:uid="{00000000-0005-0000-0000-000079A70000}"/>
    <cellStyle name="Output 2 5 2" xfId="2901" xr:uid="{00000000-0005-0000-0000-00007AA70000}"/>
    <cellStyle name="Output 2 5 2 2" xfId="2902" xr:uid="{00000000-0005-0000-0000-00007BA70000}"/>
    <cellStyle name="Output 2 5 2 2 2" xfId="3974" xr:uid="{00000000-0005-0000-0000-00007CA70000}"/>
    <cellStyle name="Output 2 5 2 2 2 2" xfId="6596" xr:uid="{00000000-0005-0000-0000-00007DA70000}"/>
    <cellStyle name="Output 2 5 2 2 2 2 2" xfId="13574" xr:uid="{00000000-0005-0000-0000-00007EA70000}"/>
    <cellStyle name="Output 2 5 2 2 2 2 2 2" xfId="34164" xr:uid="{00000000-0005-0000-0000-00007FA70000}"/>
    <cellStyle name="Output 2 5 2 2 2 2 2 3" xfId="34163" xr:uid="{00000000-0005-0000-0000-000080A70000}"/>
    <cellStyle name="Output 2 5 2 2 2 2 2 4" xfId="53079" xr:uid="{00000000-0005-0000-0000-000081A70000}"/>
    <cellStyle name="Output 2 5 2 2 2 2 3" xfId="34165" xr:uid="{00000000-0005-0000-0000-000082A70000}"/>
    <cellStyle name="Output 2 5 2 2 2 2 4" xfId="34162" xr:uid="{00000000-0005-0000-0000-000083A70000}"/>
    <cellStyle name="Output 2 5 2 2 2 2 5" xfId="46111" xr:uid="{00000000-0005-0000-0000-000084A70000}"/>
    <cellStyle name="Output 2 5 2 2 2 2 6" xfId="58675" xr:uid="{00000000-0005-0000-0000-000085A70000}"/>
    <cellStyle name="Output 2 5 2 2 2 3" xfId="8341" xr:uid="{00000000-0005-0000-0000-000086A70000}"/>
    <cellStyle name="Output 2 5 2 2 2 3 2" xfId="15316" xr:uid="{00000000-0005-0000-0000-000087A70000}"/>
    <cellStyle name="Output 2 5 2 2 2 3 2 2" xfId="34168" xr:uid="{00000000-0005-0000-0000-000088A70000}"/>
    <cellStyle name="Output 2 5 2 2 2 3 2 3" xfId="34167" xr:uid="{00000000-0005-0000-0000-000089A70000}"/>
    <cellStyle name="Output 2 5 2 2 2 3 2 4" xfId="54821" xr:uid="{00000000-0005-0000-0000-00008AA70000}"/>
    <cellStyle name="Output 2 5 2 2 2 3 3" xfId="34169" xr:uid="{00000000-0005-0000-0000-00008BA70000}"/>
    <cellStyle name="Output 2 5 2 2 2 3 4" xfId="34166" xr:uid="{00000000-0005-0000-0000-00008CA70000}"/>
    <cellStyle name="Output 2 5 2 2 2 3 5" xfId="47853" xr:uid="{00000000-0005-0000-0000-00008DA70000}"/>
    <cellStyle name="Output 2 5 2 2 2 3 6" xfId="60417" xr:uid="{00000000-0005-0000-0000-00008EA70000}"/>
    <cellStyle name="Output 2 5 2 2 2 4" xfId="10961" xr:uid="{00000000-0005-0000-0000-00008FA70000}"/>
    <cellStyle name="Output 2 5 2 2 2 4 2" xfId="34171" xr:uid="{00000000-0005-0000-0000-000090A70000}"/>
    <cellStyle name="Output 2 5 2 2 2 4 3" xfId="34170" xr:uid="{00000000-0005-0000-0000-000091A70000}"/>
    <cellStyle name="Output 2 5 2 2 2 4 4" xfId="50466" xr:uid="{00000000-0005-0000-0000-000092A70000}"/>
    <cellStyle name="Output 2 5 2 2 2 5" xfId="34161" xr:uid="{00000000-0005-0000-0000-000093A70000}"/>
    <cellStyle name="Output 2 5 2 2 2 6" xfId="56062" xr:uid="{00000000-0005-0000-0000-000094A70000}"/>
    <cellStyle name="Output 2 5 2 2 3" xfId="4851" xr:uid="{00000000-0005-0000-0000-000095A70000}"/>
    <cellStyle name="Output 2 5 2 2 3 2" xfId="7467" xr:uid="{00000000-0005-0000-0000-000096A70000}"/>
    <cellStyle name="Output 2 5 2 2 3 2 2" xfId="14445" xr:uid="{00000000-0005-0000-0000-000097A70000}"/>
    <cellStyle name="Output 2 5 2 2 3 2 2 2" xfId="34175" xr:uid="{00000000-0005-0000-0000-000098A70000}"/>
    <cellStyle name="Output 2 5 2 2 3 2 2 3" xfId="34174" xr:uid="{00000000-0005-0000-0000-000099A70000}"/>
    <cellStyle name="Output 2 5 2 2 3 2 2 4" xfId="53950" xr:uid="{00000000-0005-0000-0000-00009AA70000}"/>
    <cellStyle name="Output 2 5 2 2 3 2 3" xfId="34176" xr:uid="{00000000-0005-0000-0000-00009BA70000}"/>
    <cellStyle name="Output 2 5 2 2 3 2 4" xfId="34173" xr:uid="{00000000-0005-0000-0000-00009CA70000}"/>
    <cellStyle name="Output 2 5 2 2 3 2 5" xfId="46982" xr:uid="{00000000-0005-0000-0000-00009DA70000}"/>
    <cellStyle name="Output 2 5 2 2 3 2 6" xfId="59546" xr:uid="{00000000-0005-0000-0000-00009EA70000}"/>
    <cellStyle name="Output 2 5 2 2 3 3" xfId="9218" xr:uid="{00000000-0005-0000-0000-00009FA70000}"/>
    <cellStyle name="Output 2 5 2 2 3 3 2" xfId="16187" xr:uid="{00000000-0005-0000-0000-0000A0A70000}"/>
    <cellStyle name="Output 2 5 2 2 3 3 2 2" xfId="34179" xr:uid="{00000000-0005-0000-0000-0000A1A70000}"/>
    <cellStyle name="Output 2 5 2 2 3 3 2 3" xfId="34178" xr:uid="{00000000-0005-0000-0000-0000A2A70000}"/>
    <cellStyle name="Output 2 5 2 2 3 3 2 4" xfId="55692" xr:uid="{00000000-0005-0000-0000-0000A3A70000}"/>
    <cellStyle name="Output 2 5 2 2 3 3 3" xfId="34180" xr:uid="{00000000-0005-0000-0000-0000A4A70000}"/>
    <cellStyle name="Output 2 5 2 2 3 3 4" xfId="34177" xr:uid="{00000000-0005-0000-0000-0000A5A70000}"/>
    <cellStyle name="Output 2 5 2 2 3 3 5" xfId="48724" xr:uid="{00000000-0005-0000-0000-0000A6A70000}"/>
    <cellStyle name="Output 2 5 2 2 3 3 6" xfId="61288" xr:uid="{00000000-0005-0000-0000-0000A7A70000}"/>
    <cellStyle name="Output 2 5 2 2 3 4" xfId="11832" xr:uid="{00000000-0005-0000-0000-0000A8A70000}"/>
    <cellStyle name="Output 2 5 2 2 3 4 2" xfId="34182" xr:uid="{00000000-0005-0000-0000-0000A9A70000}"/>
    <cellStyle name="Output 2 5 2 2 3 4 3" xfId="34181" xr:uid="{00000000-0005-0000-0000-0000AAA70000}"/>
    <cellStyle name="Output 2 5 2 2 3 4 4" xfId="51337" xr:uid="{00000000-0005-0000-0000-0000ABA70000}"/>
    <cellStyle name="Output 2 5 2 2 3 5" xfId="34183" xr:uid="{00000000-0005-0000-0000-0000ACA70000}"/>
    <cellStyle name="Output 2 5 2 2 3 6" xfId="34172" xr:uid="{00000000-0005-0000-0000-0000ADA70000}"/>
    <cellStyle name="Output 2 5 2 2 3 7" xfId="44369" xr:uid="{00000000-0005-0000-0000-0000AEA70000}"/>
    <cellStyle name="Output 2 5 2 2 3 8" xfId="56933" xr:uid="{00000000-0005-0000-0000-0000AFA70000}"/>
    <cellStyle name="Output 2 5 2 2 4" xfId="5724" xr:uid="{00000000-0005-0000-0000-0000B0A70000}"/>
    <cellStyle name="Output 2 5 2 2 4 2" xfId="12703" xr:uid="{00000000-0005-0000-0000-0000B1A70000}"/>
    <cellStyle name="Output 2 5 2 2 4 2 2" xfId="34186" xr:uid="{00000000-0005-0000-0000-0000B2A70000}"/>
    <cellStyle name="Output 2 5 2 2 4 2 3" xfId="34185" xr:uid="{00000000-0005-0000-0000-0000B3A70000}"/>
    <cellStyle name="Output 2 5 2 2 4 2 4" xfId="52208" xr:uid="{00000000-0005-0000-0000-0000B4A70000}"/>
    <cellStyle name="Output 2 5 2 2 4 3" xfId="34187" xr:uid="{00000000-0005-0000-0000-0000B5A70000}"/>
    <cellStyle name="Output 2 5 2 2 4 4" xfId="34184" xr:uid="{00000000-0005-0000-0000-0000B6A70000}"/>
    <cellStyle name="Output 2 5 2 2 4 5" xfId="45240" xr:uid="{00000000-0005-0000-0000-0000B7A70000}"/>
    <cellStyle name="Output 2 5 2 2 4 6" xfId="57804" xr:uid="{00000000-0005-0000-0000-0000B8A70000}"/>
    <cellStyle name="Output 2 5 2 2 5" xfId="10089" xr:uid="{00000000-0005-0000-0000-0000B9A70000}"/>
    <cellStyle name="Output 2 5 2 2 5 2" xfId="34189" xr:uid="{00000000-0005-0000-0000-0000BAA70000}"/>
    <cellStyle name="Output 2 5 2 2 5 3" xfId="34188" xr:uid="{00000000-0005-0000-0000-0000BBA70000}"/>
    <cellStyle name="Output 2 5 2 2 5 4" xfId="49595" xr:uid="{00000000-0005-0000-0000-0000BCA70000}"/>
    <cellStyle name="Output 2 5 2 2 6" xfId="34160" xr:uid="{00000000-0005-0000-0000-0000BDA70000}"/>
    <cellStyle name="Output 2 5 2 2 7" xfId="17407" xr:uid="{00000000-0005-0000-0000-0000BEA70000}"/>
    <cellStyle name="Output 2 5 2 3" xfId="3973" xr:uid="{00000000-0005-0000-0000-0000BFA70000}"/>
    <cellStyle name="Output 2 5 2 3 2" xfId="6595" xr:uid="{00000000-0005-0000-0000-0000C0A70000}"/>
    <cellStyle name="Output 2 5 2 3 2 2" xfId="13573" xr:uid="{00000000-0005-0000-0000-0000C1A70000}"/>
    <cellStyle name="Output 2 5 2 3 2 2 2" xfId="34193" xr:uid="{00000000-0005-0000-0000-0000C2A70000}"/>
    <cellStyle name="Output 2 5 2 3 2 2 3" xfId="34192" xr:uid="{00000000-0005-0000-0000-0000C3A70000}"/>
    <cellStyle name="Output 2 5 2 3 2 2 4" xfId="53078" xr:uid="{00000000-0005-0000-0000-0000C4A70000}"/>
    <cellStyle name="Output 2 5 2 3 2 3" xfId="34194" xr:uid="{00000000-0005-0000-0000-0000C5A70000}"/>
    <cellStyle name="Output 2 5 2 3 2 4" xfId="34191" xr:uid="{00000000-0005-0000-0000-0000C6A70000}"/>
    <cellStyle name="Output 2 5 2 3 2 5" xfId="46110" xr:uid="{00000000-0005-0000-0000-0000C7A70000}"/>
    <cellStyle name="Output 2 5 2 3 2 6" xfId="58674" xr:uid="{00000000-0005-0000-0000-0000C8A70000}"/>
    <cellStyle name="Output 2 5 2 3 3" xfId="8340" xr:uid="{00000000-0005-0000-0000-0000C9A70000}"/>
    <cellStyle name="Output 2 5 2 3 3 2" xfId="15315" xr:uid="{00000000-0005-0000-0000-0000CAA70000}"/>
    <cellStyle name="Output 2 5 2 3 3 2 2" xfId="34197" xr:uid="{00000000-0005-0000-0000-0000CBA70000}"/>
    <cellStyle name="Output 2 5 2 3 3 2 3" xfId="34196" xr:uid="{00000000-0005-0000-0000-0000CCA70000}"/>
    <cellStyle name="Output 2 5 2 3 3 2 4" xfId="54820" xr:uid="{00000000-0005-0000-0000-0000CDA70000}"/>
    <cellStyle name="Output 2 5 2 3 3 3" xfId="34198" xr:uid="{00000000-0005-0000-0000-0000CEA70000}"/>
    <cellStyle name="Output 2 5 2 3 3 4" xfId="34195" xr:uid="{00000000-0005-0000-0000-0000CFA70000}"/>
    <cellStyle name="Output 2 5 2 3 3 5" xfId="47852" xr:uid="{00000000-0005-0000-0000-0000D0A70000}"/>
    <cellStyle name="Output 2 5 2 3 3 6" xfId="60416" xr:uid="{00000000-0005-0000-0000-0000D1A70000}"/>
    <cellStyle name="Output 2 5 2 3 4" xfId="10960" xr:uid="{00000000-0005-0000-0000-0000D2A70000}"/>
    <cellStyle name="Output 2 5 2 3 4 2" xfId="34200" xr:uid="{00000000-0005-0000-0000-0000D3A70000}"/>
    <cellStyle name="Output 2 5 2 3 4 3" xfId="34199" xr:uid="{00000000-0005-0000-0000-0000D4A70000}"/>
    <cellStyle name="Output 2 5 2 3 4 4" xfId="50465" xr:uid="{00000000-0005-0000-0000-0000D5A70000}"/>
    <cellStyle name="Output 2 5 2 3 5" xfId="34190" xr:uid="{00000000-0005-0000-0000-0000D6A70000}"/>
    <cellStyle name="Output 2 5 2 3 6" xfId="56061" xr:uid="{00000000-0005-0000-0000-0000D7A70000}"/>
    <cellStyle name="Output 2 5 2 4" xfId="4850" xr:uid="{00000000-0005-0000-0000-0000D8A70000}"/>
    <cellStyle name="Output 2 5 2 4 2" xfId="7466" xr:uid="{00000000-0005-0000-0000-0000D9A70000}"/>
    <cellStyle name="Output 2 5 2 4 2 2" xfId="14444" xr:uid="{00000000-0005-0000-0000-0000DAA70000}"/>
    <cellStyle name="Output 2 5 2 4 2 2 2" xfId="34204" xr:uid="{00000000-0005-0000-0000-0000DBA70000}"/>
    <cellStyle name="Output 2 5 2 4 2 2 3" xfId="34203" xr:uid="{00000000-0005-0000-0000-0000DCA70000}"/>
    <cellStyle name="Output 2 5 2 4 2 2 4" xfId="53949" xr:uid="{00000000-0005-0000-0000-0000DDA70000}"/>
    <cellStyle name="Output 2 5 2 4 2 3" xfId="34205" xr:uid="{00000000-0005-0000-0000-0000DEA70000}"/>
    <cellStyle name="Output 2 5 2 4 2 4" xfId="34202" xr:uid="{00000000-0005-0000-0000-0000DFA70000}"/>
    <cellStyle name="Output 2 5 2 4 2 5" xfId="46981" xr:uid="{00000000-0005-0000-0000-0000E0A70000}"/>
    <cellStyle name="Output 2 5 2 4 2 6" xfId="59545" xr:uid="{00000000-0005-0000-0000-0000E1A70000}"/>
    <cellStyle name="Output 2 5 2 4 3" xfId="9217" xr:uid="{00000000-0005-0000-0000-0000E2A70000}"/>
    <cellStyle name="Output 2 5 2 4 3 2" xfId="16186" xr:uid="{00000000-0005-0000-0000-0000E3A70000}"/>
    <cellStyle name="Output 2 5 2 4 3 2 2" xfId="34208" xr:uid="{00000000-0005-0000-0000-0000E4A70000}"/>
    <cellStyle name="Output 2 5 2 4 3 2 3" xfId="34207" xr:uid="{00000000-0005-0000-0000-0000E5A70000}"/>
    <cellStyle name="Output 2 5 2 4 3 2 4" xfId="55691" xr:uid="{00000000-0005-0000-0000-0000E6A70000}"/>
    <cellStyle name="Output 2 5 2 4 3 3" xfId="34209" xr:uid="{00000000-0005-0000-0000-0000E7A70000}"/>
    <cellStyle name="Output 2 5 2 4 3 4" xfId="34206" xr:uid="{00000000-0005-0000-0000-0000E8A70000}"/>
    <cellStyle name="Output 2 5 2 4 3 5" xfId="48723" xr:uid="{00000000-0005-0000-0000-0000E9A70000}"/>
    <cellStyle name="Output 2 5 2 4 3 6" xfId="61287" xr:uid="{00000000-0005-0000-0000-0000EAA70000}"/>
    <cellStyle name="Output 2 5 2 4 4" xfId="11831" xr:uid="{00000000-0005-0000-0000-0000EBA70000}"/>
    <cellStyle name="Output 2 5 2 4 4 2" xfId="34211" xr:uid="{00000000-0005-0000-0000-0000ECA70000}"/>
    <cellStyle name="Output 2 5 2 4 4 3" xfId="34210" xr:uid="{00000000-0005-0000-0000-0000EDA70000}"/>
    <cellStyle name="Output 2 5 2 4 4 4" xfId="51336" xr:uid="{00000000-0005-0000-0000-0000EEA70000}"/>
    <cellStyle name="Output 2 5 2 4 5" xfId="34212" xr:uid="{00000000-0005-0000-0000-0000EFA70000}"/>
    <cellStyle name="Output 2 5 2 4 6" xfId="34201" xr:uid="{00000000-0005-0000-0000-0000F0A70000}"/>
    <cellStyle name="Output 2 5 2 4 7" xfId="44368" xr:uid="{00000000-0005-0000-0000-0000F1A70000}"/>
    <cellStyle name="Output 2 5 2 4 8" xfId="56932" xr:uid="{00000000-0005-0000-0000-0000F2A70000}"/>
    <cellStyle name="Output 2 5 2 5" xfId="5723" xr:uid="{00000000-0005-0000-0000-0000F3A70000}"/>
    <cellStyle name="Output 2 5 2 5 2" xfId="12702" xr:uid="{00000000-0005-0000-0000-0000F4A70000}"/>
    <cellStyle name="Output 2 5 2 5 2 2" xfId="34215" xr:uid="{00000000-0005-0000-0000-0000F5A70000}"/>
    <cellStyle name="Output 2 5 2 5 2 3" xfId="34214" xr:uid="{00000000-0005-0000-0000-0000F6A70000}"/>
    <cellStyle name="Output 2 5 2 5 2 4" xfId="52207" xr:uid="{00000000-0005-0000-0000-0000F7A70000}"/>
    <cellStyle name="Output 2 5 2 5 3" xfId="34216" xr:uid="{00000000-0005-0000-0000-0000F8A70000}"/>
    <cellStyle name="Output 2 5 2 5 4" xfId="34213" xr:uid="{00000000-0005-0000-0000-0000F9A70000}"/>
    <cellStyle name="Output 2 5 2 5 5" xfId="45239" xr:uid="{00000000-0005-0000-0000-0000FAA70000}"/>
    <cellStyle name="Output 2 5 2 5 6" xfId="57803" xr:uid="{00000000-0005-0000-0000-0000FBA70000}"/>
    <cellStyle name="Output 2 5 2 6" xfId="10088" xr:uid="{00000000-0005-0000-0000-0000FCA70000}"/>
    <cellStyle name="Output 2 5 2 6 2" xfId="34218" xr:uid="{00000000-0005-0000-0000-0000FDA70000}"/>
    <cellStyle name="Output 2 5 2 6 3" xfId="34217" xr:uid="{00000000-0005-0000-0000-0000FEA70000}"/>
    <cellStyle name="Output 2 5 2 6 4" xfId="49594" xr:uid="{00000000-0005-0000-0000-0000FFA70000}"/>
    <cellStyle name="Output 2 5 2 7" xfId="34159" xr:uid="{00000000-0005-0000-0000-000000A80000}"/>
    <cellStyle name="Output 2 5 2 8" xfId="17404" xr:uid="{00000000-0005-0000-0000-000001A80000}"/>
    <cellStyle name="Output 2 5 3" xfId="2903" xr:uid="{00000000-0005-0000-0000-000002A80000}"/>
    <cellStyle name="Output 2 5 3 2" xfId="2904" xr:uid="{00000000-0005-0000-0000-000003A80000}"/>
    <cellStyle name="Output 2 5 3 2 2" xfId="3976" xr:uid="{00000000-0005-0000-0000-000004A80000}"/>
    <cellStyle name="Output 2 5 3 2 2 2" xfId="6598" xr:uid="{00000000-0005-0000-0000-000005A80000}"/>
    <cellStyle name="Output 2 5 3 2 2 2 2" xfId="13576" xr:uid="{00000000-0005-0000-0000-000006A80000}"/>
    <cellStyle name="Output 2 5 3 2 2 2 2 2" xfId="34224" xr:uid="{00000000-0005-0000-0000-000007A80000}"/>
    <cellStyle name="Output 2 5 3 2 2 2 2 3" xfId="34223" xr:uid="{00000000-0005-0000-0000-000008A80000}"/>
    <cellStyle name="Output 2 5 3 2 2 2 2 4" xfId="53081" xr:uid="{00000000-0005-0000-0000-000009A80000}"/>
    <cellStyle name="Output 2 5 3 2 2 2 3" xfId="34225" xr:uid="{00000000-0005-0000-0000-00000AA80000}"/>
    <cellStyle name="Output 2 5 3 2 2 2 4" xfId="34222" xr:uid="{00000000-0005-0000-0000-00000BA80000}"/>
    <cellStyle name="Output 2 5 3 2 2 2 5" xfId="46113" xr:uid="{00000000-0005-0000-0000-00000CA80000}"/>
    <cellStyle name="Output 2 5 3 2 2 2 6" xfId="58677" xr:uid="{00000000-0005-0000-0000-00000DA80000}"/>
    <cellStyle name="Output 2 5 3 2 2 3" xfId="8343" xr:uid="{00000000-0005-0000-0000-00000EA80000}"/>
    <cellStyle name="Output 2 5 3 2 2 3 2" xfId="15318" xr:uid="{00000000-0005-0000-0000-00000FA80000}"/>
    <cellStyle name="Output 2 5 3 2 2 3 2 2" xfId="34228" xr:uid="{00000000-0005-0000-0000-000010A80000}"/>
    <cellStyle name="Output 2 5 3 2 2 3 2 3" xfId="34227" xr:uid="{00000000-0005-0000-0000-000011A80000}"/>
    <cellStyle name="Output 2 5 3 2 2 3 2 4" xfId="54823" xr:uid="{00000000-0005-0000-0000-000012A80000}"/>
    <cellStyle name="Output 2 5 3 2 2 3 3" xfId="34229" xr:uid="{00000000-0005-0000-0000-000013A80000}"/>
    <cellStyle name="Output 2 5 3 2 2 3 4" xfId="34226" xr:uid="{00000000-0005-0000-0000-000014A80000}"/>
    <cellStyle name="Output 2 5 3 2 2 3 5" xfId="47855" xr:uid="{00000000-0005-0000-0000-000015A80000}"/>
    <cellStyle name="Output 2 5 3 2 2 3 6" xfId="60419" xr:uid="{00000000-0005-0000-0000-000016A80000}"/>
    <cellStyle name="Output 2 5 3 2 2 4" xfId="10963" xr:uid="{00000000-0005-0000-0000-000017A80000}"/>
    <cellStyle name="Output 2 5 3 2 2 4 2" xfId="34231" xr:uid="{00000000-0005-0000-0000-000018A80000}"/>
    <cellStyle name="Output 2 5 3 2 2 4 3" xfId="34230" xr:uid="{00000000-0005-0000-0000-000019A80000}"/>
    <cellStyle name="Output 2 5 3 2 2 4 4" xfId="50468" xr:uid="{00000000-0005-0000-0000-00001AA80000}"/>
    <cellStyle name="Output 2 5 3 2 2 5" xfId="34221" xr:uid="{00000000-0005-0000-0000-00001BA80000}"/>
    <cellStyle name="Output 2 5 3 2 2 6" xfId="56064" xr:uid="{00000000-0005-0000-0000-00001CA80000}"/>
    <cellStyle name="Output 2 5 3 2 3" xfId="4853" xr:uid="{00000000-0005-0000-0000-00001DA80000}"/>
    <cellStyle name="Output 2 5 3 2 3 2" xfId="7469" xr:uid="{00000000-0005-0000-0000-00001EA80000}"/>
    <cellStyle name="Output 2 5 3 2 3 2 2" xfId="14447" xr:uid="{00000000-0005-0000-0000-00001FA80000}"/>
    <cellStyle name="Output 2 5 3 2 3 2 2 2" xfId="34235" xr:uid="{00000000-0005-0000-0000-000020A80000}"/>
    <cellStyle name="Output 2 5 3 2 3 2 2 3" xfId="34234" xr:uid="{00000000-0005-0000-0000-000021A80000}"/>
    <cellStyle name="Output 2 5 3 2 3 2 2 4" xfId="53952" xr:uid="{00000000-0005-0000-0000-000022A80000}"/>
    <cellStyle name="Output 2 5 3 2 3 2 3" xfId="34236" xr:uid="{00000000-0005-0000-0000-000023A80000}"/>
    <cellStyle name="Output 2 5 3 2 3 2 4" xfId="34233" xr:uid="{00000000-0005-0000-0000-000024A80000}"/>
    <cellStyle name="Output 2 5 3 2 3 2 5" xfId="46984" xr:uid="{00000000-0005-0000-0000-000025A80000}"/>
    <cellStyle name="Output 2 5 3 2 3 2 6" xfId="59548" xr:uid="{00000000-0005-0000-0000-000026A80000}"/>
    <cellStyle name="Output 2 5 3 2 3 3" xfId="9220" xr:uid="{00000000-0005-0000-0000-000027A80000}"/>
    <cellStyle name="Output 2 5 3 2 3 3 2" xfId="16189" xr:uid="{00000000-0005-0000-0000-000028A80000}"/>
    <cellStyle name="Output 2 5 3 2 3 3 2 2" xfId="34239" xr:uid="{00000000-0005-0000-0000-000029A80000}"/>
    <cellStyle name="Output 2 5 3 2 3 3 2 3" xfId="34238" xr:uid="{00000000-0005-0000-0000-00002AA80000}"/>
    <cellStyle name="Output 2 5 3 2 3 3 2 4" xfId="55694" xr:uid="{00000000-0005-0000-0000-00002BA80000}"/>
    <cellStyle name="Output 2 5 3 2 3 3 3" xfId="34240" xr:uid="{00000000-0005-0000-0000-00002CA80000}"/>
    <cellStyle name="Output 2 5 3 2 3 3 4" xfId="34237" xr:uid="{00000000-0005-0000-0000-00002DA80000}"/>
    <cellStyle name="Output 2 5 3 2 3 3 5" xfId="48726" xr:uid="{00000000-0005-0000-0000-00002EA80000}"/>
    <cellStyle name="Output 2 5 3 2 3 3 6" xfId="61290" xr:uid="{00000000-0005-0000-0000-00002FA80000}"/>
    <cellStyle name="Output 2 5 3 2 3 4" xfId="11834" xr:uid="{00000000-0005-0000-0000-000030A80000}"/>
    <cellStyle name="Output 2 5 3 2 3 4 2" xfId="34242" xr:uid="{00000000-0005-0000-0000-000031A80000}"/>
    <cellStyle name="Output 2 5 3 2 3 4 3" xfId="34241" xr:uid="{00000000-0005-0000-0000-000032A80000}"/>
    <cellStyle name="Output 2 5 3 2 3 4 4" xfId="51339" xr:uid="{00000000-0005-0000-0000-000033A80000}"/>
    <cellStyle name="Output 2 5 3 2 3 5" xfId="34243" xr:uid="{00000000-0005-0000-0000-000034A80000}"/>
    <cellStyle name="Output 2 5 3 2 3 6" xfId="34232" xr:uid="{00000000-0005-0000-0000-000035A80000}"/>
    <cellStyle name="Output 2 5 3 2 3 7" xfId="44371" xr:uid="{00000000-0005-0000-0000-000036A80000}"/>
    <cellStyle name="Output 2 5 3 2 3 8" xfId="56935" xr:uid="{00000000-0005-0000-0000-000037A80000}"/>
    <cellStyle name="Output 2 5 3 2 4" xfId="5726" xr:uid="{00000000-0005-0000-0000-000038A80000}"/>
    <cellStyle name="Output 2 5 3 2 4 2" xfId="12705" xr:uid="{00000000-0005-0000-0000-000039A80000}"/>
    <cellStyle name="Output 2 5 3 2 4 2 2" xfId="34246" xr:uid="{00000000-0005-0000-0000-00003AA80000}"/>
    <cellStyle name="Output 2 5 3 2 4 2 3" xfId="34245" xr:uid="{00000000-0005-0000-0000-00003BA80000}"/>
    <cellStyle name="Output 2 5 3 2 4 2 4" xfId="52210" xr:uid="{00000000-0005-0000-0000-00003CA80000}"/>
    <cellStyle name="Output 2 5 3 2 4 3" xfId="34247" xr:uid="{00000000-0005-0000-0000-00003DA80000}"/>
    <cellStyle name="Output 2 5 3 2 4 4" xfId="34244" xr:uid="{00000000-0005-0000-0000-00003EA80000}"/>
    <cellStyle name="Output 2 5 3 2 4 5" xfId="45242" xr:uid="{00000000-0005-0000-0000-00003FA80000}"/>
    <cellStyle name="Output 2 5 3 2 4 6" xfId="57806" xr:uid="{00000000-0005-0000-0000-000040A80000}"/>
    <cellStyle name="Output 2 5 3 2 5" xfId="10091" xr:uid="{00000000-0005-0000-0000-000041A80000}"/>
    <cellStyle name="Output 2 5 3 2 5 2" xfId="34249" xr:uid="{00000000-0005-0000-0000-000042A80000}"/>
    <cellStyle name="Output 2 5 3 2 5 3" xfId="34248" xr:uid="{00000000-0005-0000-0000-000043A80000}"/>
    <cellStyle name="Output 2 5 3 2 5 4" xfId="49597" xr:uid="{00000000-0005-0000-0000-000044A80000}"/>
    <cellStyle name="Output 2 5 3 2 6" xfId="34220" xr:uid="{00000000-0005-0000-0000-000045A80000}"/>
    <cellStyle name="Output 2 5 3 2 7" xfId="17411" xr:uid="{00000000-0005-0000-0000-000046A80000}"/>
    <cellStyle name="Output 2 5 3 3" xfId="3975" xr:uid="{00000000-0005-0000-0000-000047A80000}"/>
    <cellStyle name="Output 2 5 3 3 2" xfId="6597" xr:uid="{00000000-0005-0000-0000-000048A80000}"/>
    <cellStyle name="Output 2 5 3 3 2 2" xfId="13575" xr:uid="{00000000-0005-0000-0000-000049A80000}"/>
    <cellStyle name="Output 2 5 3 3 2 2 2" xfId="34253" xr:uid="{00000000-0005-0000-0000-00004AA80000}"/>
    <cellStyle name="Output 2 5 3 3 2 2 3" xfId="34252" xr:uid="{00000000-0005-0000-0000-00004BA80000}"/>
    <cellStyle name="Output 2 5 3 3 2 2 4" xfId="53080" xr:uid="{00000000-0005-0000-0000-00004CA80000}"/>
    <cellStyle name="Output 2 5 3 3 2 3" xfId="34254" xr:uid="{00000000-0005-0000-0000-00004DA80000}"/>
    <cellStyle name="Output 2 5 3 3 2 4" xfId="34251" xr:uid="{00000000-0005-0000-0000-00004EA80000}"/>
    <cellStyle name="Output 2 5 3 3 2 5" xfId="46112" xr:uid="{00000000-0005-0000-0000-00004FA80000}"/>
    <cellStyle name="Output 2 5 3 3 2 6" xfId="58676" xr:uid="{00000000-0005-0000-0000-000050A80000}"/>
    <cellStyle name="Output 2 5 3 3 3" xfId="8342" xr:uid="{00000000-0005-0000-0000-000051A80000}"/>
    <cellStyle name="Output 2 5 3 3 3 2" xfId="15317" xr:uid="{00000000-0005-0000-0000-000052A80000}"/>
    <cellStyle name="Output 2 5 3 3 3 2 2" xfId="34257" xr:uid="{00000000-0005-0000-0000-000053A80000}"/>
    <cellStyle name="Output 2 5 3 3 3 2 3" xfId="34256" xr:uid="{00000000-0005-0000-0000-000054A80000}"/>
    <cellStyle name="Output 2 5 3 3 3 2 4" xfId="54822" xr:uid="{00000000-0005-0000-0000-000055A80000}"/>
    <cellStyle name="Output 2 5 3 3 3 3" xfId="34258" xr:uid="{00000000-0005-0000-0000-000056A80000}"/>
    <cellStyle name="Output 2 5 3 3 3 4" xfId="34255" xr:uid="{00000000-0005-0000-0000-000057A80000}"/>
    <cellStyle name="Output 2 5 3 3 3 5" xfId="47854" xr:uid="{00000000-0005-0000-0000-000058A80000}"/>
    <cellStyle name="Output 2 5 3 3 3 6" xfId="60418" xr:uid="{00000000-0005-0000-0000-000059A80000}"/>
    <cellStyle name="Output 2 5 3 3 4" xfId="10962" xr:uid="{00000000-0005-0000-0000-00005AA80000}"/>
    <cellStyle name="Output 2 5 3 3 4 2" xfId="34260" xr:uid="{00000000-0005-0000-0000-00005BA80000}"/>
    <cellStyle name="Output 2 5 3 3 4 3" xfId="34259" xr:uid="{00000000-0005-0000-0000-00005CA80000}"/>
    <cellStyle name="Output 2 5 3 3 4 4" xfId="50467" xr:uid="{00000000-0005-0000-0000-00005DA80000}"/>
    <cellStyle name="Output 2 5 3 3 5" xfId="34250" xr:uid="{00000000-0005-0000-0000-00005EA80000}"/>
    <cellStyle name="Output 2 5 3 3 6" xfId="56063" xr:uid="{00000000-0005-0000-0000-00005FA80000}"/>
    <cellStyle name="Output 2 5 3 4" xfId="4852" xr:uid="{00000000-0005-0000-0000-000060A80000}"/>
    <cellStyle name="Output 2 5 3 4 2" xfId="7468" xr:uid="{00000000-0005-0000-0000-000061A80000}"/>
    <cellStyle name="Output 2 5 3 4 2 2" xfId="14446" xr:uid="{00000000-0005-0000-0000-000062A80000}"/>
    <cellStyle name="Output 2 5 3 4 2 2 2" xfId="34264" xr:uid="{00000000-0005-0000-0000-000063A80000}"/>
    <cellStyle name="Output 2 5 3 4 2 2 3" xfId="34263" xr:uid="{00000000-0005-0000-0000-000064A80000}"/>
    <cellStyle name="Output 2 5 3 4 2 2 4" xfId="53951" xr:uid="{00000000-0005-0000-0000-000065A80000}"/>
    <cellStyle name="Output 2 5 3 4 2 3" xfId="34265" xr:uid="{00000000-0005-0000-0000-000066A80000}"/>
    <cellStyle name="Output 2 5 3 4 2 4" xfId="34262" xr:uid="{00000000-0005-0000-0000-000067A80000}"/>
    <cellStyle name="Output 2 5 3 4 2 5" xfId="46983" xr:uid="{00000000-0005-0000-0000-000068A80000}"/>
    <cellStyle name="Output 2 5 3 4 2 6" xfId="59547" xr:uid="{00000000-0005-0000-0000-000069A80000}"/>
    <cellStyle name="Output 2 5 3 4 3" xfId="9219" xr:uid="{00000000-0005-0000-0000-00006AA80000}"/>
    <cellStyle name="Output 2 5 3 4 3 2" xfId="16188" xr:uid="{00000000-0005-0000-0000-00006BA80000}"/>
    <cellStyle name="Output 2 5 3 4 3 2 2" xfId="34268" xr:uid="{00000000-0005-0000-0000-00006CA80000}"/>
    <cellStyle name="Output 2 5 3 4 3 2 3" xfId="34267" xr:uid="{00000000-0005-0000-0000-00006DA80000}"/>
    <cellStyle name="Output 2 5 3 4 3 2 4" xfId="55693" xr:uid="{00000000-0005-0000-0000-00006EA80000}"/>
    <cellStyle name="Output 2 5 3 4 3 3" xfId="34269" xr:uid="{00000000-0005-0000-0000-00006FA80000}"/>
    <cellStyle name="Output 2 5 3 4 3 4" xfId="34266" xr:uid="{00000000-0005-0000-0000-000070A80000}"/>
    <cellStyle name="Output 2 5 3 4 3 5" xfId="48725" xr:uid="{00000000-0005-0000-0000-000071A80000}"/>
    <cellStyle name="Output 2 5 3 4 3 6" xfId="61289" xr:uid="{00000000-0005-0000-0000-000072A80000}"/>
    <cellStyle name="Output 2 5 3 4 4" xfId="11833" xr:uid="{00000000-0005-0000-0000-000073A80000}"/>
    <cellStyle name="Output 2 5 3 4 4 2" xfId="34271" xr:uid="{00000000-0005-0000-0000-000074A80000}"/>
    <cellStyle name="Output 2 5 3 4 4 3" xfId="34270" xr:uid="{00000000-0005-0000-0000-000075A80000}"/>
    <cellStyle name="Output 2 5 3 4 4 4" xfId="51338" xr:uid="{00000000-0005-0000-0000-000076A80000}"/>
    <cellStyle name="Output 2 5 3 4 5" xfId="34272" xr:uid="{00000000-0005-0000-0000-000077A80000}"/>
    <cellStyle name="Output 2 5 3 4 6" xfId="34261" xr:uid="{00000000-0005-0000-0000-000078A80000}"/>
    <cellStyle name="Output 2 5 3 4 7" xfId="44370" xr:uid="{00000000-0005-0000-0000-000079A80000}"/>
    <cellStyle name="Output 2 5 3 4 8" xfId="56934" xr:uid="{00000000-0005-0000-0000-00007AA80000}"/>
    <cellStyle name="Output 2 5 3 5" xfId="5725" xr:uid="{00000000-0005-0000-0000-00007BA80000}"/>
    <cellStyle name="Output 2 5 3 5 2" xfId="12704" xr:uid="{00000000-0005-0000-0000-00007CA80000}"/>
    <cellStyle name="Output 2 5 3 5 2 2" xfId="34275" xr:uid="{00000000-0005-0000-0000-00007DA80000}"/>
    <cellStyle name="Output 2 5 3 5 2 3" xfId="34274" xr:uid="{00000000-0005-0000-0000-00007EA80000}"/>
    <cellStyle name="Output 2 5 3 5 2 4" xfId="52209" xr:uid="{00000000-0005-0000-0000-00007FA80000}"/>
    <cellStyle name="Output 2 5 3 5 3" xfId="34276" xr:uid="{00000000-0005-0000-0000-000080A80000}"/>
    <cellStyle name="Output 2 5 3 5 4" xfId="34273" xr:uid="{00000000-0005-0000-0000-000081A80000}"/>
    <cellStyle name="Output 2 5 3 5 5" xfId="45241" xr:uid="{00000000-0005-0000-0000-000082A80000}"/>
    <cellStyle name="Output 2 5 3 5 6" xfId="57805" xr:uid="{00000000-0005-0000-0000-000083A80000}"/>
    <cellStyle name="Output 2 5 3 6" xfId="10090" xr:uid="{00000000-0005-0000-0000-000084A80000}"/>
    <cellStyle name="Output 2 5 3 6 2" xfId="34278" xr:uid="{00000000-0005-0000-0000-000085A80000}"/>
    <cellStyle name="Output 2 5 3 6 3" xfId="34277" xr:uid="{00000000-0005-0000-0000-000086A80000}"/>
    <cellStyle name="Output 2 5 3 6 4" xfId="49596" xr:uid="{00000000-0005-0000-0000-000087A80000}"/>
    <cellStyle name="Output 2 5 3 7" xfId="34219" xr:uid="{00000000-0005-0000-0000-000088A80000}"/>
    <cellStyle name="Output 2 5 3 8" xfId="17408" xr:uid="{00000000-0005-0000-0000-000089A80000}"/>
    <cellStyle name="Output 2 5 4" xfId="2905" xr:uid="{00000000-0005-0000-0000-00008AA80000}"/>
    <cellStyle name="Output 2 5 4 2" xfId="2906" xr:uid="{00000000-0005-0000-0000-00008BA80000}"/>
    <cellStyle name="Output 2 5 4 2 2" xfId="3978" xr:uid="{00000000-0005-0000-0000-00008CA80000}"/>
    <cellStyle name="Output 2 5 4 2 2 2" xfId="6600" xr:uid="{00000000-0005-0000-0000-00008DA80000}"/>
    <cellStyle name="Output 2 5 4 2 2 2 2" xfId="13578" xr:uid="{00000000-0005-0000-0000-00008EA80000}"/>
    <cellStyle name="Output 2 5 4 2 2 2 2 2" xfId="34284" xr:uid="{00000000-0005-0000-0000-00008FA80000}"/>
    <cellStyle name="Output 2 5 4 2 2 2 2 3" xfId="34283" xr:uid="{00000000-0005-0000-0000-000090A80000}"/>
    <cellStyle name="Output 2 5 4 2 2 2 2 4" xfId="53083" xr:uid="{00000000-0005-0000-0000-000091A80000}"/>
    <cellStyle name="Output 2 5 4 2 2 2 3" xfId="34285" xr:uid="{00000000-0005-0000-0000-000092A80000}"/>
    <cellStyle name="Output 2 5 4 2 2 2 4" xfId="34282" xr:uid="{00000000-0005-0000-0000-000093A80000}"/>
    <cellStyle name="Output 2 5 4 2 2 2 5" xfId="46115" xr:uid="{00000000-0005-0000-0000-000094A80000}"/>
    <cellStyle name="Output 2 5 4 2 2 2 6" xfId="58679" xr:uid="{00000000-0005-0000-0000-000095A80000}"/>
    <cellStyle name="Output 2 5 4 2 2 3" xfId="8345" xr:uid="{00000000-0005-0000-0000-000096A80000}"/>
    <cellStyle name="Output 2 5 4 2 2 3 2" xfId="15320" xr:uid="{00000000-0005-0000-0000-000097A80000}"/>
    <cellStyle name="Output 2 5 4 2 2 3 2 2" xfId="34288" xr:uid="{00000000-0005-0000-0000-000098A80000}"/>
    <cellStyle name="Output 2 5 4 2 2 3 2 3" xfId="34287" xr:uid="{00000000-0005-0000-0000-000099A80000}"/>
    <cellStyle name="Output 2 5 4 2 2 3 2 4" xfId="54825" xr:uid="{00000000-0005-0000-0000-00009AA80000}"/>
    <cellStyle name="Output 2 5 4 2 2 3 3" xfId="34289" xr:uid="{00000000-0005-0000-0000-00009BA80000}"/>
    <cellStyle name="Output 2 5 4 2 2 3 4" xfId="34286" xr:uid="{00000000-0005-0000-0000-00009CA80000}"/>
    <cellStyle name="Output 2 5 4 2 2 3 5" xfId="47857" xr:uid="{00000000-0005-0000-0000-00009DA80000}"/>
    <cellStyle name="Output 2 5 4 2 2 3 6" xfId="60421" xr:uid="{00000000-0005-0000-0000-00009EA80000}"/>
    <cellStyle name="Output 2 5 4 2 2 4" xfId="10965" xr:uid="{00000000-0005-0000-0000-00009FA80000}"/>
    <cellStyle name="Output 2 5 4 2 2 4 2" xfId="34291" xr:uid="{00000000-0005-0000-0000-0000A0A80000}"/>
    <cellStyle name="Output 2 5 4 2 2 4 3" xfId="34290" xr:uid="{00000000-0005-0000-0000-0000A1A80000}"/>
    <cellStyle name="Output 2 5 4 2 2 4 4" xfId="50470" xr:uid="{00000000-0005-0000-0000-0000A2A80000}"/>
    <cellStyle name="Output 2 5 4 2 2 5" xfId="34281" xr:uid="{00000000-0005-0000-0000-0000A3A80000}"/>
    <cellStyle name="Output 2 5 4 2 2 6" xfId="56066" xr:uid="{00000000-0005-0000-0000-0000A4A80000}"/>
    <cellStyle name="Output 2 5 4 2 3" xfId="4855" xr:uid="{00000000-0005-0000-0000-0000A5A80000}"/>
    <cellStyle name="Output 2 5 4 2 3 2" xfId="7471" xr:uid="{00000000-0005-0000-0000-0000A6A80000}"/>
    <cellStyle name="Output 2 5 4 2 3 2 2" xfId="14449" xr:uid="{00000000-0005-0000-0000-0000A7A80000}"/>
    <cellStyle name="Output 2 5 4 2 3 2 2 2" xfId="34295" xr:uid="{00000000-0005-0000-0000-0000A8A80000}"/>
    <cellStyle name="Output 2 5 4 2 3 2 2 3" xfId="34294" xr:uid="{00000000-0005-0000-0000-0000A9A80000}"/>
    <cellStyle name="Output 2 5 4 2 3 2 2 4" xfId="53954" xr:uid="{00000000-0005-0000-0000-0000AAA80000}"/>
    <cellStyle name="Output 2 5 4 2 3 2 3" xfId="34296" xr:uid="{00000000-0005-0000-0000-0000ABA80000}"/>
    <cellStyle name="Output 2 5 4 2 3 2 4" xfId="34293" xr:uid="{00000000-0005-0000-0000-0000ACA80000}"/>
    <cellStyle name="Output 2 5 4 2 3 2 5" xfId="46986" xr:uid="{00000000-0005-0000-0000-0000ADA80000}"/>
    <cellStyle name="Output 2 5 4 2 3 2 6" xfId="59550" xr:uid="{00000000-0005-0000-0000-0000AEA80000}"/>
    <cellStyle name="Output 2 5 4 2 3 3" xfId="9222" xr:uid="{00000000-0005-0000-0000-0000AFA80000}"/>
    <cellStyle name="Output 2 5 4 2 3 3 2" xfId="16191" xr:uid="{00000000-0005-0000-0000-0000B0A80000}"/>
    <cellStyle name="Output 2 5 4 2 3 3 2 2" xfId="34299" xr:uid="{00000000-0005-0000-0000-0000B1A80000}"/>
    <cellStyle name="Output 2 5 4 2 3 3 2 3" xfId="34298" xr:uid="{00000000-0005-0000-0000-0000B2A80000}"/>
    <cellStyle name="Output 2 5 4 2 3 3 2 4" xfId="55696" xr:uid="{00000000-0005-0000-0000-0000B3A80000}"/>
    <cellStyle name="Output 2 5 4 2 3 3 3" xfId="34300" xr:uid="{00000000-0005-0000-0000-0000B4A80000}"/>
    <cellStyle name="Output 2 5 4 2 3 3 4" xfId="34297" xr:uid="{00000000-0005-0000-0000-0000B5A80000}"/>
    <cellStyle name="Output 2 5 4 2 3 3 5" xfId="48728" xr:uid="{00000000-0005-0000-0000-0000B6A80000}"/>
    <cellStyle name="Output 2 5 4 2 3 3 6" xfId="61292" xr:uid="{00000000-0005-0000-0000-0000B7A80000}"/>
    <cellStyle name="Output 2 5 4 2 3 4" xfId="11836" xr:uid="{00000000-0005-0000-0000-0000B8A80000}"/>
    <cellStyle name="Output 2 5 4 2 3 4 2" xfId="34302" xr:uid="{00000000-0005-0000-0000-0000B9A80000}"/>
    <cellStyle name="Output 2 5 4 2 3 4 3" xfId="34301" xr:uid="{00000000-0005-0000-0000-0000BAA80000}"/>
    <cellStyle name="Output 2 5 4 2 3 4 4" xfId="51341" xr:uid="{00000000-0005-0000-0000-0000BBA80000}"/>
    <cellStyle name="Output 2 5 4 2 3 5" xfId="34303" xr:uid="{00000000-0005-0000-0000-0000BCA80000}"/>
    <cellStyle name="Output 2 5 4 2 3 6" xfId="34292" xr:uid="{00000000-0005-0000-0000-0000BDA80000}"/>
    <cellStyle name="Output 2 5 4 2 3 7" xfId="44373" xr:uid="{00000000-0005-0000-0000-0000BEA80000}"/>
    <cellStyle name="Output 2 5 4 2 3 8" xfId="56937" xr:uid="{00000000-0005-0000-0000-0000BFA80000}"/>
    <cellStyle name="Output 2 5 4 2 4" xfId="5728" xr:uid="{00000000-0005-0000-0000-0000C0A80000}"/>
    <cellStyle name="Output 2 5 4 2 4 2" xfId="12707" xr:uid="{00000000-0005-0000-0000-0000C1A80000}"/>
    <cellStyle name="Output 2 5 4 2 4 2 2" xfId="34306" xr:uid="{00000000-0005-0000-0000-0000C2A80000}"/>
    <cellStyle name="Output 2 5 4 2 4 2 3" xfId="34305" xr:uid="{00000000-0005-0000-0000-0000C3A80000}"/>
    <cellStyle name="Output 2 5 4 2 4 2 4" xfId="52212" xr:uid="{00000000-0005-0000-0000-0000C4A80000}"/>
    <cellStyle name="Output 2 5 4 2 4 3" xfId="34307" xr:uid="{00000000-0005-0000-0000-0000C5A80000}"/>
    <cellStyle name="Output 2 5 4 2 4 4" xfId="34304" xr:uid="{00000000-0005-0000-0000-0000C6A80000}"/>
    <cellStyle name="Output 2 5 4 2 4 5" xfId="45244" xr:uid="{00000000-0005-0000-0000-0000C7A80000}"/>
    <cellStyle name="Output 2 5 4 2 4 6" xfId="57808" xr:uid="{00000000-0005-0000-0000-0000C8A80000}"/>
    <cellStyle name="Output 2 5 4 2 5" xfId="10093" xr:uid="{00000000-0005-0000-0000-0000C9A80000}"/>
    <cellStyle name="Output 2 5 4 2 5 2" xfId="34309" xr:uid="{00000000-0005-0000-0000-0000CAA80000}"/>
    <cellStyle name="Output 2 5 4 2 5 3" xfId="34308" xr:uid="{00000000-0005-0000-0000-0000CBA80000}"/>
    <cellStyle name="Output 2 5 4 2 5 4" xfId="49599" xr:uid="{00000000-0005-0000-0000-0000CCA80000}"/>
    <cellStyle name="Output 2 5 4 2 6" xfId="34280" xr:uid="{00000000-0005-0000-0000-0000CDA80000}"/>
    <cellStyle name="Output 2 5 4 2 7" xfId="17414" xr:uid="{00000000-0005-0000-0000-0000CEA80000}"/>
    <cellStyle name="Output 2 5 4 3" xfId="3977" xr:uid="{00000000-0005-0000-0000-0000CFA80000}"/>
    <cellStyle name="Output 2 5 4 3 2" xfId="6599" xr:uid="{00000000-0005-0000-0000-0000D0A80000}"/>
    <cellStyle name="Output 2 5 4 3 2 2" xfId="13577" xr:uid="{00000000-0005-0000-0000-0000D1A80000}"/>
    <cellStyle name="Output 2 5 4 3 2 2 2" xfId="34313" xr:uid="{00000000-0005-0000-0000-0000D2A80000}"/>
    <cellStyle name="Output 2 5 4 3 2 2 3" xfId="34312" xr:uid="{00000000-0005-0000-0000-0000D3A80000}"/>
    <cellStyle name="Output 2 5 4 3 2 2 4" xfId="53082" xr:uid="{00000000-0005-0000-0000-0000D4A80000}"/>
    <cellStyle name="Output 2 5 4 3 2 3" xfId="34314" xr:uid="{00000000-0005-0000-0000-0000D5A80000}"/>
    <cellStyle name="Output 2 5 4 3 2 4" xfId="34311" xr:uid="{00000000-0005-0000-0000-0000D6A80000}"/>
    <cellStyle name="Output 2 5 4 3 2 5" xfId="46114" xr:uid="{00000000-0005-0000-0000-0000D7A80000}"/>
    <cellStyle name="Output 2 5 4 3 2 6" xfId="58678" xr:uid="{00000000-0005-0000-0000-0000D8A80000}"/>
    <cellStyle name="Output 2 5 4 3 3" xfId="8344" xr:uid="{00000000-0005-0000-0000-0000D9A80000}"/>
    <cellStyle name="Output 2 5 4 3 3 2" xfId="15319" xr:uid="{00000000-0005-0000-0000-0000DAA80000}"/>
    <cellStyle name="Output 2 5 4 3 3 2 2" xfId="34317" xr:uid="{00000000-0005-0000-0000-0000DBA80000}"/>
    <cellStyle name="Output 2 5 4 3 3 2 3" xfId="34316" xr:uid="{00000000-0005-0000-0000-0000DCA80000}"/>
    <cellStyle name="Output 2 5 4 3 3 2 4" xfId="54824" xr:uid="{00000000-0005-0000-0000-0000DDA80000}"/>
    <cellStyle name="Output 2 5 4 3 3 3" xfId="34318" xr:uid="{00000000-0005-0000-0000-0000DEA80000}"/>
    <cellStyle name="Output 2 5 4 3 3 4" xfId="34315" xr:uid="{00000000-0005-0000-0000-0000DFA80000}"/>
    <cellStyle name="Output 2 5 4 3 3 5" xfId="47856" xr:uid="{00000000-0005-0000-0000-0000E0A80000}"/>
    <cellStyle name="Output 2 5 4 3 3 6" xfId="60420" xr:uid="{00000000-0005-0000-0000-0000E1A80000}"/>
    <cellStyle name="Output 2 5 4 3 4" xfId="10964" xr:uid="{00000000-0005-0000-0000-0000E2A80000}"/>
    <cellStyle name="Output 2 5 4 3 4 2" xfId="34320" xr:uid="{00000000-0005-0000-0000-0000E3A80000}"/>
    <cellStyle name="Output 2 5 4 3 4 3" xfId="34319" xr:uid="{00000000-0005-0000-0000-0000E4A80000}"/>
    <cellStyle name="Output 2 5 4 3 4 4" xfId="50469" xr:uid="{00000000-0005-0000-0000-0000E5A80000}"/>
    <cellStyle name="Output 2 5 4 3 5" xfId="34310" xr:uid="{00000000-0005-0000-0000-0000E6A80000}"/>
    <cellStyle name="Output 2 5 4 3 6" xfId="56065" xr:uid="{00000000-0005-0000-0000-0000E7A80000}"/>
    <cellStyle name="Output 2 5 4 4" xfId="4854" xr:uid="{00000000-0005-0000-0000-0000E8A80000}"/>
    <cellStyle name="Output 2 5 4 4 2" xfId="7470" xr:uid="{00000000-0005-0000-0000-0000E9A80000}"/>
    <cellStyle name="Output 2 5 4 4 2 2" xfId="14448" xr:uid="{00000000-0005-0000-0000-0000EAA80000}"/>
    <cellStyle name="Output 2 5 4 4 2 2 2" xfId="34324" xr:uid="{00000000-0005-0000-0000-0000EBA80000}"/>
    <cellStyle name="Output 2 5 4 4 2 2 3" xfId="34323" xr:uid="{00000000-0005-0000-0000-0000ECA80000}"/>
    <cellStyle name="Output 2 5 4 4 2 2 4" xfId="53953" xr:uid="{00000000-0005-0000-0000-0000EDA80000}"/>
    <cellStyle name="Output 2 5 4 4 2 3" xfId="34325" xr:uid="{00000000-0005-0000-0000-0000EEA80000}"/>
    <cellStyle name="Output 2 5 4 4 2 4" xfId="34322" xr:uid="{00000000-0005-0000-0000-0000EFA80000}"/>
    <cellStyle name="Output 2 5 4 4 2 5" xfId="46985" xr:uid="{00000000-0005-0000-0000-0000F0A80000}"/>
    <cellStyle name="Output 2 5 4 4 2 6" xfId="59549" xr:uid="{00000000-0005-0000-0000-0000F1A80000}"/>
    <cellStyle name="Output 2 5 4 4 3" xfId="9221" xr:uid="{00000000-0005-0000-0000-0000F2A80000}"/>
    <cellStyle name="Output 2 5 4 4 3 2" xfId="16190" xr:uid="{00000000-0005-0000-0000-0000F3A80000}"/>
    <cellStyle name="Output 2 5 4 4 3 2 2" xfId="34328" xr:uid="{00000000-0005-0000-0000-0000F4A80000}"/>
    <cellStyle name="Output 2 5 4 4 3 2 3" xfId="34327" xr:uid="{00000000-0005-0000-0000-0000F5A80000}"/>
    <cellStyle name="Output 2 5 4 4 3 2 4" xfId="55695" xr:uid="{00000000-0005-0000-0000-0000F6A80000}"/>
    <cellStyle name="Output 2 5 4 4 3 3" xfId="34329" xr:uid="{00000000-0005-0000-0000-0000F7A80000}"/>
    <cellStyle name="Output 2 5 4 4 3 4" xfId="34326" xr:uid="{00000000-0005-0000-0000-0000F8A80000}"/>
    <cellStyle name="Output 2 5 4 4 3 5" xfId="48727" xr:uid="{00000000-0005-0000-0000-0000F9A80000}"/>
    <cellStyle name="Output 2 5 4 4 3 6" xfId="61291" xr:uid="{00000000-0005-0000-0000-0000FAA80000}"/>
    <cellStyle name="Output 2 5 4 4 4" xfId="11835" xr:uid="{00000000-0005-0000-0000-0000FBA80000}"/>
    <cellStyle name="Output 2 5 4 4 4 2" xfId="34331" xr:uid="{00000000-0005-0000-0000-0000FCA80000}"/>
    <cellStyle name="Output 2 5 4 4 4 3" xfId="34330" xr:uid="{00000000-0005-0000-0000-0000FDA80000}"/>
    <cellStyle name="Output 2 5 4 4 4 4" xfId="51340" xr:uid="{00000000-0005-0000-0000-0000FEA80000}"/>
    <cellStyle name="Output 2 5 4 4 5" xfId="34332" xr:uid="{00000000-0005-0000-0000-0000FFA80000}"/>
    <cellStyle name="Output 2 5 4 4 6" xfId="34321" xr:uid="{00000000-0005-0000-0000-000000A90000}"/>
    <cellStyle name="Output 2 5 4 4 7" xfId="44372" xr:uid="{00000000-0005-0000-0000-000001A90000}"/>
    <cellStyle name="Output 2 5 4 4 8" xfId="56936" xr:uid="{00000000-0005-0000-0000-000002A90000}"/>
    <cellStyle name="Output 2 5 4 5" xfId="5727" xr:uid="{00000000-0005-0000-0000-000003A90000}"/>
    <cellStyle name="Output 2 5 4 5 2" xfId="12706" xr:uid="{00000000-0005-0000-0000-000004A90000}"/>
    <cellStyle name="Output 2 5 4 5 2 2" xfId="34335" xr:uid="{00000000-0005-0000-0000-000005A90000}"/>
    <cellStyle name="Output 2 5 4 5 2 3" xfId="34334" xr:uid="{00000000-0005-0000-0000-000006A90000}"/>
    <cellStyle name="Output 2 5 4 5 2 4" xfId="52211" xr:uid="{00000000-0005-0000-0000-000007A90000}"/>
    <cellStyle name="Output 2 5 4 5 3" xfId="34336" xr:uid="{00000000-0005-0000-0000-000008A90000}"/>
    <cellStyle name="Output 2 5 4 5 4" xfId="34333" xr:uid="{00000000-0005-0000-0000-000009A90000}"/>
    <cellStyle name="Output 2 5 4 5 5" xfId="45243" xr:uid="{00000000-0005-0000-0000-00000AA90000}"/>
    <cellStyle name="Output 2 5 4 5 6" xfId="57807" xr:uid="{00000000-0005-0000-0000-00000BA90000}"/>
    <cellStyle name="Output 2 5 4 6" xfId="10092" xr:uid="{00000000-0005-0000-0000-00000CA90000}"/>
    <cellStyle name="Output 2 5 4 6 2" xfId="34338" xr:uid="{00000000-0005-0000-0000-00000DA90000}"/>
    <cellStyle name="Output 2 5 4 6 3" xfId="34337" xr:uid="{00000000-0005-0000-0000-00000EA90000}"/>
    <cellStyle name="Output 2 5 4 6 4" xfId="49598" xr:uid="{00000000-0005-0000-0000-00000FA90000}"/>
    <cellStyle name="Output 2 5 4 7" xfId="34279" xr:uid="{00000000-0005-0000-0000-000010A90000}"/>
    <cellStyle name="Output 2 5 4 8" xfId="17413" xr:uid="{00000000-0005-0000-0000-000011A90000}"/>
    <cellStyle name="Output 2 5 5" xfId="2907" xr:uid="{00000000-0005-0000-0000-000012A90000}"/>
    <cellStyle name="Output 2 5 5 2" xfId="2908" xr:uid="{00000000-0005-0000-0000-000013A90000}"/>
    <cellStyle name="Output 2 5 5 2 2" xfId="3980" xr:uid="{00000000-0005-0000-0000-000014A90000}"/>
    <cellStyle name="Output 2 5 5 2 2 2" xfId="6602" xr:uid="{00000000-0005-0000-0000-000015A90000}"/>
    <cellStyle name="Output 2 5 5 2 2 2 2" xfId="13580" xr:uid="{00000000-0005-0000-0000-000016A90000}"/>
    <cellStyle name="Output 2 5 5 2 2 2 2 2" xfId="34344" xr:uid="{00000000-0005-0000-0000-000017A90000}"/>
    <cellStyle name="Output 2 5 5 2 2 2 2 3" xfId="34343" xr:uid="{00000000-0005-0000-0000-000018A90000}"/>
    <cellStyle name="Output 2 5 5 2 2 2 2 4" xfId="53085" xr:uid="{00000000-0005-0000-0000-000019A90000}"/>
    <cellStyle name="Output 2 5 5 2 2 2 3" xfId="34345" xr:uid="{00000000-0005-0000-0000-00001AA90000}"/>
    <cellStyle name="Output 2 5 5 2 2 2 4" xfId="34342" xr:uid="{00000000-0005-0000-0000-00001BA90000}"/>
    <cellStyle name="Output 2 5 5 2 2 2 5" xfId="46117" xr:uid="{00000000-0005-0000-0000-00001CA90000}"/>
    <cellStyle name="Output 2 5 5 2 2 2 6" xfId="58681" xr:uid="{00000000-0005-0000-0000-00001DA90000}"/>
    <cellStyle name="Output 2 5 5 2 2 3" xfId="8347" xr:uid="{00000000-0005-0000-0000-00001EA90000}"/>
    <cellStyle name="Output 2 5 5 2 2 3 2" xfId="15322" xr:uid="{00000000-0005-0000-0000-00001FA90000}"/>
    <cellStyle name="Output 2 5 5 2 2 3 2 2" xfId="34348" xr:uid="{00000000-0005-0000-0000-000020A90000}"/>
    <cellStyle name="Output 2 5 5 2 2 3 2 3" xfId="34347" xr:uid="{00000000-0005-0000-0000-000021A90000}"/>
    <cellStyle name="Output 2 5 5 2 2 3 2 4" xfId="54827" xr:uid="{00000000-0005-0000-0000-000022A90000}"/>
    <cellStyle name="Output 2 5 5 2 2 3 3" xfId="34349" xr:uid="{00000000-0005-0000-0000-000023A90000}"/>
    <cellStyle name="Output 2 5 5 2 2 3 4" xfId="34346" xr:uid="{00000000-0005-0000-0000-000024A90000}"/>
    <cellStyle name="Output 2 5 5 2 2 3 5" xfId="47859" xr:uid="{00000000-0005-0000-0000-000025A90000}"/>
    <cellStyle name="Output 2 5 5 2 2 3 6" xfId="60423" xr:uid="{00000000-0005-0000-0000-000026A90000}"/>
    <cellStyle name="Output 2 5 5 2 2 4" xfId="10967" xr:uid="{00000000-0005-0000-0000-000027A90000}"/>
    <cellStyle name="Output 2 5 5 2 2 4 2" xfId="34351" xr:uid="{00000000-0005-0000-0000-000028A90000}"/>
    <cellStyle name="Output 2 5 5 2 2 4 3" xfId="34350" xr:uid="{00000000-0005-0000-0000-000029A90000}"/>
    <cellStyle name="Output 2 5 5 2 2 4 4" xfId="50472" xr:uid="{00000000-0005-0000-0000-00002AA90000}"/>
    <cellStyle name="Output 2 5 5 2 2 5" xfId="34341" xr:uid="{00000000-0005-0000-0000-00002BA90000}"/>
    <cellStyle name="Output 2 5 5 2 2 6" xfId="56068" xr:uid="{00000000-0005-0000-0000-00002CA90000}"/>
    <cellStyle name="Output 2 5 5 2 3" xfId="4857" xr:uid="{00000000-0005-0000-0000-00002DA90000}"/>
    <cellStyle name="Output 2 5 5 2 3 2" xfId="7473" xr:uid="{00000000-0005-0000-0000-00002EA90000}"/>
    <cellStyle name="Output 2 5 5 2 3 2 2" xfId="14451" xr:uid="{00000000-0005-0000-0000-00002FA90000}"/>
    <cellStyle name="Output 2 5 5 2 3 2 2 2" xfId="34355" xr:uid="{00000000-0005-0000-0000-000030A90000}"/>
    <cellStyle name="Output 2 5 5 2 3 2 2 3" xfId="34354" xr:uid="{00000000-0005-0000-0000-000031A90000}"/>
    <cellStyle name="Output 2 5 5 2 3 2 2 4" xfId="53956" xr:uid="{00000000-0005-0000-0000-000032A90000}"/>
    <cellStyle name="Output 2 5 5 2 3 2 3" xfId="34356" xr:uid="{00000000-0005-0000-0000-000033A90000}"/>
    <cellStyle name="Output 2 5 5 2 3 2 4" xfId="34353" xr:uid="{00000000-0005-0000-0000-000034A90000}"/>
    <cellStyle name="Output 2 5 5 2 3 2 5" xfId="46988" xr:uid="{00000000-0005-0000-0000-000035A90000}"/>
    <cellStyle name="Output 2 5 5 2 3 2 6" xfId="59552" xr:uid="{00000000-0005-0000-0000-000036A90000}"/>
    <cellStyle name="Output 2 5 5 2 3 3" xfId="9224" xr:uid="{00000000-0005-0000-0000-000037A90000}"/>
    <cellStyle name="Output 2 5 5 2 3 3 2" xfId="16193" xr:uid="{00000000-0005-0000-0000-000038A90000}"/>
    <cellStyle name="Output 2 5 5 2 3 3 2 2" xfId="34359" xr:uid="{00000000-0005-0000-0000-000039A90000}"/>
    <cellStyle name="Output 2 5 5 2 3 3 2 3" xfId="34358" xr:uid="{00000000-0005-0000-0000-00003AA90000}"/>
    <cellStyle name="Output 2 5 5 2 3 3 2 4" xfId="55698" xr:uid="{00000000-0005-0000-0000-00003BA90000}"/>
    <cellStyle name="Output 2 5 5 2 3 3 3" xfId="34360" xr:uid="{00000000-0005-0000-0000-00003CA90000}"/>
    <cellStyle name="Output 2 5 5 2 3 3 4" xfId="34357" xr:uid="{00000000-0005-0000-0000-00003DA90000}"/>
    <cellStyle name="Output 2 5 5 2 3 3 5" xfId="48730" xr:uid="{00000000-0005-0000-0000-00003EA90000}"/>
    <cellStyle name="Output 2 5 5 2 3 3 6" xfId="61294" xr:uid="{00000000-0005-0000-0000-00003FA90000}"/>
    <cellStyle name="Output 2 5 5 2 3 4" xfId="11838" xr:uid="{00000000-0005-0000-0000-000040A90000}"/>
    <cellStyle name="Output 2 5 5 2 3 4 2" xfId="34362" xr:uid="{00000000-0005-0000-0000-000041A90000}"/>
    <cellStyle name="Output 2 5 5 2 3 4 3" xfId="34361" xr:uid="{00000000-0005-0000-0000-000042A90000}"/>
    <cellStyle name="Output 2 5 5 2 3 4 4" xfId="51343" xr:uid="{00000000-0005-0000-0000-000043A90000}"/>
    <cellStyle name="Output 2 5 5 2 3 5" xfId="34363" xr:uid="{00000000-0005-0000-0000-000044A90000}"/>
    <cellStyle name="Output 2 5 5 2 3 6" xfId="34352" xr:uid="{00000000-0005-0000-0000-000045A90000}"/>
    <cellStyle name="Output 2 5 5 2 3 7" xfId="44375" xr:uid="{00000000-0005-0000-0000-000046A90000}"/>
    <cellStyle name="Output 2 5 5 2 3 8" xfId="56939" xr:uid="{00000000-0005-0000-0000-000047A90000}"/>
    <cellStyle name="Output 2 5 5 2 4" xfId="5730" xr:uid="{00000000-0005-0000-0000-000048A90000}"/>
    <cellStyle name="Output 2 5 5 2 4 2" xfId="12709" xr:uid="{00000000-0005-0000-0000-000049A90000}"/>
    <cellStyle name="Output 2 5 5 2 4 2 2" xfId="34366" xr:uid="{00000000-0005-0000-0000-00004AA90000}"/>
    <cellStyle name="Output 2 5 5 2 4 2 3" xfId="34365" xr:uid="{00000000-0005-0000-0000-00004BA90000}"/>
    <cellStyle name="Output 2 5 5 2 4 2 4" xfId="52214" xr:uid="{00000000-0005-0000-0000-00004CA90000}"/>
    <cellStyle name="Output 2 5 5 2 4 3" xfId="34367" xr:uid="{00000000-0005-0000-0000-00004DA90000}"/>
    <cellStyle name="Output 2 5 5 2 4 4" xfId="34364" xr:uid="{00000000-0005-0000-0000-00004EA90000}"/>
    <cellStyle name="Output 2 5 5 2 4 5" xfId="45246" xr:uid="{00000000-0005-0000-0000-00004FA90000}"/>
    <cellStyle name="Output 2 5 5 2 4 6" xfId="57810" xr:uid="{00000000-0005-0000-0000-000050A90000}"/>
    <cellStyle name="Output 2 5 5 2 5" xfId="10095" xr:uid="{00000000-0005-0000-0000-000051A90000}"/>
    <cellStyle name="Output 2 5 5 2 5 2" xfId="34369" xr:uid="{00000000-0005-0000-0000-000052A90000}"/>
    <cellStyle name="Output 2 5 5 2 5 3" xfId="34368" xr:uid="{00000000-0005-0000-0000-000053A90000}"/>
    <cellStyle name="Output 2 5 5 2 5 4" xfId="49601" xr:uid="{00000000-0005-0000-0000-000054A90000}"/>
    <cellStyle name="Output 2 5 5 2 6" xfId="34340" xr:uid="{00000000-0005-0000-0000-000055A90000}"/>
    <cellStyle name="Output 2 5 5 2 7" xfId="17418" xr:uid="{00000000-0005-0000-0000-000056A90000}"/>
    <cellStyle name="Output 2 5 5 3" xfId="3979" xr:uid="{00000000-0005-0000-0000-000057A90000}"/>
    <cellStyle name="Output 2 5 5 3 2" xfId="6601" xr:uid="{00000000-0005-0000-0000-000058A90000}"/>
    <cellStyle name="Output 2 5 5 3 2 2" xfId="13579" xr:uid="{00000000-0005-0000-0000-000059A90000}"/>
    <cellStyle name="Output 2 5 5 3 2 2 2" xfId="34373" xr:uid="{00000000-0005-0000-0000-00005AA90000}"/>
    <cellStyle name="Output 2 5 5 3 2 2 3" xfId="34372" xr:uid="{00000000-0005-0000-0000-00005BA90000}"/>
    <cellStyle name="Output 2 5 5 3 2 2 4" xfId="53084" xr:uid="{00000000-0005-0000-0000-00005CA90000}"/>
    <cellStyle name="Output 2 5 5 3 2 3" xfId="34374" xr:uid="{00000000-0005-0000-0000-00005DA90000}"/>
    <cellStyle name="Output 2 5 5 3 2 4" xfId="34371" xr:uid="{00000000-0005-0000-0000-00005EA90000}"/>
    <cellStyle name="Output 2 5 5 3 2 5" xfId="46116" xr:uid="{00000000-0005-0000-0000-00005FA90000}"/>
    <cellStyle name="Output 2 5 5 3 2 6" xfId="58680" xr:uid="{00000000-0005-0000-0000-000060A90000}"/>
    <cellStyle name="Output 2 5 5 3 3" xfId="8346" xr:uid="{00000000-0005-0000-0000-000061A90000}"/>
    <cellStyle name="Output 2 5 5 3 3 2" xfId="15321" xr:uid="{00000000-0005-0000-0000-000062A90000}"/>
    <cellStyle name="Output 2 5 5 3 3 2 2" xfId="34377" xr:uid="{00000000-0005-0000-0000-000063A90000}"/>
    <cellStyle name="Output 2 5 5 3 3 2 3" xfId="34376" xr:uid="{00000000-0005-0000-0000-000064A90000}"/>
    <cellStyle name="Output 2 5 5 3 3 2 4" xfId="54826" xr:uid="{00000000-0005-0000-0000-000065A90000}"/>
    <cellStyle name="Output 2 5 5 3 3 3" xfId="34378" xr:uid="{00000000-0005-0000-0000-000066A90000}"/>
    <cellStyle name="Output 2 5 5 3 3 4" xfId="34375" xr:uid="{00000000-0005-0000-0000-000067A90000}"/>
    <cellStyle name="Output 2 5 5 3 3 5" xfId="47858" xr:uid="{00000000-0005-0000-0000-000068A90000}"/>
    <cellStyle name="Output 2 5 5 3 3 6" xfId="60422" xr:uid="{00000000-0005-0000-0000-000069A90000}"/>
    <cellStyle name="Output 2 5 5 3 4" xfId="10966" xr:uid="{00000000-0005-0000-0000-00006AA90000}"/>
    <cellStyle name="Output 2 5 5 3 4 2" xfId="34380" xr:uid="{00000000-0005-0000-0000-00006BA90000}"/>
    <cellStyle name="Output 2 5 5 3 4 3" xfId="34379" xr:uid="{00000000-0005-0000-0000-00006CA90000}"/>
    <cellStyle name="Output 2 5 5 3 4 4" xfId="50471" xr:uid="{00000000-0005-0000-0000-00006DA90000}"/>
    <cellStyle name="Output 2 5 5 3 5" xfId="34370" xr:uid="{00000000-0005-0000-0000-00006EA90000}"/>
    <cellStyle name="Output 2 5 5 3 6" xfId="56067" xr:uid="{00000000-0005-0000-0000-00006FA90000}"/>
    <cellStyle name="Output 2 5 5 4" xfId="4856" xr:uid="{00000000-0005-0000-0000-000070A90000}"/>
    <cellStyle name="Output 2 5 5 4 2" xfId="7472" xr:uid="{00000000-0005-0000-0000-000071A90000}"/>
    <cellStyle name="Output 2 5 5 4 2 2" xfId="14450" xr:uid="{00000000-0005-0000-0000-000072A90000}"/>
    <cellStyle name="Output 2 5 5 4 2 2 2" xfId="34384" xr:uid="{00000000-0005-0000-0000-000073A90000}"/>
    <cellStyle name="Output 2 5 5 4 2 2 3" xfId="34383" xr:uid="{00000000-0005-0000-0000-000074A90000}"/>
    <cellStyle name="Output 2 5 5 4 2 2 4" xfId="53955" xr:uid="{00000000-0005-0000-0000-000075A90000}"/>
    <cellStyle name="Output 2 5 5 4 2 3" xfId="34385" xr:uid="{00000000-0005-0000-0000-000076A90000}"/>
    <cellStyle name="Output 2 5 5 4 2 4" xfId="34382" xr:uid="{00000000-0005-0000-0000-000077A90000}"/>
    <cellStyle name="Output 2 5 5 4 2 5" xfId="46987" xr:uid="{00000000-0005-0000-0000-000078A90000}"/>
    <cellStyle name="Output 2 5 5 4 2 6" xfId="59551" xr:uid="{00000000-0005-0000-0000-000079A90000}"/>
    <cellStyle name="Output 2 5 5 4 3" xfId="9223" xr:uid="{00000000-0005-0000-0000-00007AA90000}"/>
    <cellStyle name="Output 2 5 5 4 3 2" xfId="16192" xr:uid="{00000000-0005-0000-0000-00007BA90000}"/>
    <cellStyle name="Output 2 5 5 4 3 2 2" xfId="34388" xr:uid="{00000000-0005-0000-0000-00007CA90000}"/>
    <cellStyle name="Output 2 5 5 4 3 2 3" xfId="34387" xr:uid="{00000000-0005-0000-0000-00007DA90000}"/>
    <cellStyle name="Output 2 5 5 4 3 2 4" xfId="55697" xr:uid="{00000000-0005-0000-0000-00007EA90000}"/>
    <cellStyle name="Output 2 5 5 4 3 3" xfId="34389" xr:uid="{00000000-0005-0000-0000-00007FA90000}"/>
    <cellStyle name="Output 2 5 5 4 3 4" xfId="34386" xr:uid="{00000000-0005-0000-0000-000080A90000}"/>
    <cellStyle name="Output 2 5 5 4 3 5" xfId="48729" xr:uid="{00000000-0005-0000-0000-000081A90000}"/>
    <cellStyle name="Output 2 5 5 4 3 6" xfId="61293" xr:uid="{00000000-0005-0000-0000-000082A90000}"/>
    <cellStyle name="Output 2 5 5 4 4" xfId="11837" xr:uid="{00000000-0005-0000-0000-000083A90000}"/>
    <cellStyle name="Output 2 5 5 4 4 2" xfId="34391" xr:uid="{00000000-0005-0000-0000-000084A90000}"/>
    <cellStyle name="Output 2 5 5 4 4 3" xfId="34390" xr:uid="{00000000-0005-0000-0000-000085A90000}"/>
    <cellStyle name="Output 2 5 5 4 4 4" xfId="51342" xr:uid="{00000000-0005-0000-0000-000086A90000}"/>
    <cellStyle name="Output 2 5 5 4 5" xfId="34392" xr:uid="{00000000-0005-0000-0000-000087A90000}"/>
    <cellStyle name="Output 2 5 5 4 6" xfId="34381" xr:uid="{00000000-0005-0000-0000-000088A90000}"/>
    <cellStyle name="Output 2 5 5 4 7" xfId="44374" xr:uid="{00000000-0005-0000-0000-000089A90000}"/>
    <cellStyle name="Output 2 5 5 4 8" xfId="56938" xr:uid="{00000000-0005-0000-0000-00008AA90000}"/>
    <cellStyle name="Output 2 5 5 5" xfId="5729" xr:uid="{00000000-0005-0000-0000-00008BA90000}"/>
    <cellStyle name="Output 2 5 5 5 2" xfId="12708" xr:uid="{00000000-0005-0000-0000-00008CA90000}"/>
    <cellStyle name="Output 2 5 5 5 2 2" xfId="34395" xr:uid="{00000000-0005-0000-0000-00008DA90000}"/>
    <cellStyle name="Output 2 5 5 5 2 3" xfId="34394" xr:uid="{00000000-0005-0000-0000-00008EA90000}"/>
    <cellStyle name="Output 2 5 5 5 2 4" xfId="52213" xr:uid="{00000000-0005-0000-0000-00008FA90000}"/>
    <cellStyle name="Output 2 5 5 5 3" xfId="34396" xr:uid="{00000000-0005-0000-0000-000090A90000}"/>
    <cellStyle name="Output 2 5 5 5 4" xfId="34393" xr:uid="{00000000-0005-0000-0000-000091A90000}"/>
    <cellStyle name="Output 2 5 5 5 5" xfId="45245" xr:uid="{00000000-0005-0000-0000-000092A90000}"/>
    <cellStyle name="Output 2 5 5 5 6" xfId="57809" xr:uid="{00000000-0005-0000-0000-000093A90000}"/>
    <cellStyle name="Output 2 5 5 6" xfId="10094" xr:uid="{00000000-0005-0000-0000-000094A90000}"/>
    <cellStyle name="Output 2 5 5 6 2" xfId="34398" xr:uid="{00000000-0005-0000-0000-000095A90000}"/>
    <cellStyle name="Output 2 5 5 6 3" xfId="34397" xr:uid="{00000000-0005-0000-0000-000096A90000}"/>
    <cellStyle name="Output 2 5 5 6 4" xfId="49600" xr:uid="{00000000-0005-0000-0000-000097A90000}"/>
    <cellStyle name="Output 2 5 5 7" xfId="34339" xr:uid="{00000000-0005-0000-0000-000098A90000}"/>
    <cellStyle name="Output 2 5 5 8" xfId="17415" xr:uid="{00000000-0005-0000-0000-000099A90000}"/>
    <cellStyle name="Output 2 5 6" xfId="2909" xr:uid="{00000000-0005-0000-0000-00009AA90000}"/>
    <cellStyle name="Output 2 5 6 2" xfId="2910" xr:uid="{00000000-0005-0000-0000-00009BA90000}"/>
    <cellStyle name="Output 2 5 6 2 2" xfId="3982" xr:uid="{00000000-0005-0000-0000-00009CA90000}"/>
    <cellStyle name="Output 2 5 6 2 2 2" xfId="6604" xr:uid="{00000000-0005-0000-0000-00009DA90000}"/>
    <cellStyle name="Output 2 5 6 2 2 2 2" xfId="13582" xr:uid="{00000000-0005-0000-0000-00009EA90000}"/>
    <cellStyle name="Output 2 5 6 2 2 2 2 2" xfId="34404" xr:uid="{00000000-0005-0000-0000-00009FA90000}"/>
    <cellStyle name="Output 2 5 6 2 2 2 2 3" xfId="34403" xr:uid="{00000000-0005-0000-0000-0000A0A90000}"/>
    <cellStyle name="Output 2 5 6 2 2 2 2 4" xfId="53087" xr:uid="{00000000-0005-0000-0000-0000A1A90000}"/>
    <cellStyle name="Output 2 5 6 2 2 2 3" xfId="34405" xr:uid="{00000000-0005-0000-0000-0000A2A90000}"/>
    <cellStyle name="Output 2 5 6 2 2 2 4" xfId="34402" xr:uid="{00000000-0005-0000-0000-0000A3A90000}"/>
    <cellStyle name="Output 2 5 6 2 2 2 5" xfId="46119" xr:uid="{00000000-0005-0000-0000-0000A4A90000}"/>
    <cellStyle name="Output 2 5 6 2 2 2 6" xfId="58683" xr:uid="{00000000-0005-0000-0000-0000A5A90000}"/>
    <cellStyle name="Output 2 5 6 2 2 3" xfId="8349" xr:uid="{00000000-0005-0000-0000-0000A6A90000}"/>
    <cellStyle name="Output 2 5 6 2 2 3 2" xfId="15324" xr:uid="{00000000-0005-0000-0000-0000A7A90000}"/>
    <cellStyle name="Output 2 5 6 2 2 3 2 2" xfId="34408" xr:uid="{00000000-0005-0000-0000-0000A8A90000}"/>
    <cellStyle name="Output 2 5 6 2 2 3 2 3" xfId="34407" xr:uid="{00000000-0005-0000-0000-0000A9A90000}"/>
    <cellStyle name="Output 2 5 6 2 2 3 2 4" xfId="54829" xr:uid="{00000000-0005-0000-0000-0000AAA90000}"/>
    <cellStyle name="Output 2 5 6 2 2 3 3" xfId="34409" xr:uid="{00000000-0005-0000-0000-0000ABA90000}"/>
    <cellStyle name="Output 2 5 6 2 2 3 4" xfId="34406" xr:uid="{00000000-0005-0000-0000-0000ACA90000}"/>
    <cellStyle name="Output 2 5 6 2 2 3 5" xfId="47861" xr:uid="{00000000-0005-0000-0000-0000ADA90000}"/>
    <cellStyle name="Output 2 5 6 2 2 3 6" xfId="60425" xr:uid="{00000000-0005-0000-0000-0000AEA90000}"/>
    <cellStyle name="Output 2 5 6 2 2 4" xfId="10969" xr:uid="{00000000-0005-0000-0000-0000AFA90000}"/>
    <cellStyle name="Output 2 5 6 2 2 4 2" xfId="34411" xr:uid="{00000000-0005-0000-0000-0000B0A90000}"/>
    <cellStyle name="Output 2 5 6 2 2 4 3" xfId="34410" xr:uid="{00000000-0005-0000-0000-0000B1A90000}"/>
    <cellStyle name="Output 2 5 6 2 2 4 4" xfId="50474" xr:uid="{00000000-0005-0000-0000-0000B2A90000}"/>
    <cellStyle name="Output 2 5 6 2 2 5" xfId="34401" xr:uid="{00000000-0005-0000-0000-0000B3A90000}"/>
    <cellStyle name="Output 2 5 6 2 2 6" xfId="56070" xr:uid="{00000000-0005-0000-0000-0000B4A90000}"/>
    <cellStyle name="Output 2 5 6 2 3" xfId="4859" xr:uid="{00000000-0005-0000-0000-0000B5A90000}"/>
    <cellStyle name="Output 2 5 6 2 3 2" xfId="7475" xr:uid="{00000000-0005-0000-0000-0000B6A90000}"/>
    <cellStyle name="Output 2 5 6 2 3 2 2" xfId="14453" xr:uid="{00000000-0005-0000-0000-0000B7A90000}"/>
    <cellStyle name="Output 2 5 6 2 3 2 2 2" xfId="34415" xr:uid="{00000000-0005-0000-0000-0000B8A90000}"/>
    <cellStyle name="Output 2 5 6 2 3 2 2 3" xfId="34414" xr:uid="{00000000-0005-0000-0000-0000B9A90000}"/>
    <cellStyle name="Output 2 5 6 2 3 2 2 4" xfId="53958" xr:uid="{00000000-0005-0000-0000-0000BAA90000}"/>
    <cellStyle name="Output 2 5 6 2 3 2 3" xfId="34416" xr:uid="{00000000-0005-0000-0000-0000BBA90000}"/>
    <cellStyle name="Output 2 5 6 2 3 2 4" xfId="34413" xr:uid="{00000000-0005-0000-0000-0000BCA90000}"/>
    <cellStyle name="Output 2 5 6 2 3 2 5" xfId="46990" xr:uid="{00000000-0005-0000-0000-0000BDA90000}"/>
    <cellStyle name="Output 2 5 6 2 3 2 6" xfId="59554" xr:uid="{00000000-0005-0000-0000-0000BEA90000}"/>
    <cellStyle name="Output 2 5 6 2 3 3" xfId="9226" xr:uid="{00000000-0005-0000-0000-0000BFA90000}"/>
    <cellStyle name="Output 2 5 6 2 3 3 2" xfId="16195" xr:uid="{00000000-0005-0000-0000-0000C0A90000}"/>
    <cellStyle name="Output 2 5 6 2 3 3 2 2" xfId="34419" xr:uid="{00000000-0005-0000-0000-0000C1A90000}"/>
    <cellStyle name="Output 2 5 6 2 3 3 2 3" xfId="34418" xr:uid="{00000000-0005-0000-0000-0000C2A90000}"/>
    <cellStyle name="Output 2 5 6 2 3 3 2 4" xfId="55700" xr:uid="{00000000-0005-0000-0000-0000C3A90000}"/>
    <cellStyle name="Output 2 5 6 2 3 3 3" xfId="34420" xr:uid="{00000000-0005-0000-0000-0000C4A90000}"/>
    <cellStyle name="Output 2 5 6 2 3 3 4" xfId="34417" xr:uid="{00000000-0005-0000-0000-0000C5A90000}"/>
    <cellStyle name="Output 2 5 6 2 3 3 5" xfId="48732" xr:uid="{00000000-0005-0000-0000-0000C6A90000}"/>
    <cellStyle name="Output 2 5 6 2 3 3 6" xfId="61296" xr:uid="{00000000-0005-0000-0000-0000C7A90000}"/>
    <cellStyle name="Output 2 5 6 2 3 4" xfId="11840" xr:uid="{00000000-0005-0000-0000-0000C8A90000}"/>
    <cellStyle name="Output 2 5 6 2 3 4 2" xfId="34422" xr:uid="{00000000-0005-0000-0000-0000C9A90000}"/>
    <cellStyle name="Output 2 5 6 2 3 4 3" xfId="34421" xr:uid="{00000000-0005-0000-0000-0000CAA90000}"/>
    <cellStyle name="Output 2 5 6 2 3 4 4" xfId="51345" xr:uid="{00000000-0005-0000-0000-0000CBA90000}"/>
    <cellStyle name="Output 2 5 6 2 3 5" xfId="34423" xr:uid="{00000000-0005-0000-0000-0000CCA90000}"/>
    <cellStyle name="Output 2 5 6 2 3 6" xfId="34412" xr:uid="{00000000-0005-0000-0000-0000CDA90000}"/>
    <cellStyle name="Output 2 5 6 2 3 7" xfId="44377" xr:uid="{00000000-0005-0000-0000-0000CEA90000}"/>
    <cellStyle name="Output 2 5 6 2 3 8" xfId="56941" xr:uid="{00000000-0005-0000-0000-0000CFA90000}"/>
    <cellStyle name="Output 2 5 6 2 4" xfId="5732" xr:uid="{00000000-0005-0000-0000-0000D0A90000}"/>
    <cellStyle name="Output 2 5 6 2 4 2" xfId="12711" xr:uid="{00000000-0005-0000-0000-0000D1A90000}"/>
    <cellStyle name="Output 2 5 6 2 4 2 2" xfId="34426" xr:uid="{00000000-0005-0000-0000-0000D2A90000}"/>
    <cellStyle name="Output 2 5 6 2 4 2 3" xfId="34425" xr:uid="{00000000-0005-0000-0000-0000D3A90000}"/>
    <cellStyle name="Output 2 5 6 2 4 2 4" xfId="52216" xr:uid="{00000000-0005-0000-0000-0000D4A90000}"/>
    <cellStyle name="Output 2 5 6 2 4 3" xfId="34427" xr:uid="{00000000-0005-0000-0000-0000D5A90000}"/>
    <cellStyle name="Output 2 5 6 2 4 4" xfId="34424" xr:uid="{00000000-0005-0000-0000-0000D6A90000}"/>
    <cellStyle name="Output 2 5 6 2 4 5" xfId="45248" xr:uid="{00000000-0005-0000-0000-0000D7A90000}"/>
    <cellStyle name="Output 2 5 6 2 4 6" xfId="57812" xr:uid="{00000000-0005-0000-0000-0000D8A90000}"/>
    <cellStyle name="Output 2 5 6 2 5" xfId="10097" xr:uid="{00000000-0005-0000-0000-0000D9A90000}"/>
    <cellStyle name="Output 2 5 6 2 5 2" xfId="34429" xr:uid="{00000000-0005-0000-0000-0000DAA90000}"/>
    <cellStyle name="Output 2 5 6 2 5 3" xfId="34428" xr:uid="{00000000-0005-0000-0000-0000DBA90000}"/>
    <cellStyle name="Output 2 5 6 2 5 4" xfId="49603" xr:uid="{00000000-0005-0000-0000-0000DCA90000}"/>
    <cellStyle name="Output 2 5 6 2 6" xfId="34400" xr:uid="{00000000-0005-0000-0000-0000DDA90000}"/>
    <cellStyle name="Output 2 5 6 2 7" xfId="17422" xr:uid="{00000000-0005-0000-0000-0000DEA90000}"/>
    <cellStyle name="Output 2 5 6 3" xfId="3981" xr:uid="{00000000-0005-0000-0000-0000DFA90000}"/>
    <cellStyle name="Output 2 5 6 3 2" xfId="6603" xr:uid="{00000000-0005-0000-0000-0000E0A90000}"/>
    <cellStyle name="Output 2 5 6 3 2 2" xfId="13581" xr:uid="{00000000-0005-0000-0000-0000E1A90000}"/>
    <cellStyle name="Output 2 5 6 3 2 2 2" xfId="34433" xr:uid="{00000000-0005-0000-0000-0000E2A90000}"/>
    <cellStyle name="Output 2 5 6 3 2 2 3" xfId="34432" xr:uid="{00000000-0005-0000-0000-0000E3A90000}"/>
    <cellStyle name="Output 2 5 6 3 2 2 4" xfId="53086" xr:uid="{00000000-0005-0000-0000-0000E4A90000}"/>
    <cellStyle name="Output 2 5 6 3 2 3" xfId="34434" xr:uid="{00000000-0005-0000-0000-0000E5A90000}"/>
    <cellStyle name="Output 2 5 6 3 2 4" xfId="34431" xr:uid="{00000000-0005-0000-0000-0000E6A90000}"/>
    <cellStyle name="Output 2 5 6 3 2 5" xfId="46118" xr:uid="{00000000-0005-0000-0000-0000E7A90000}"/>
    <cellStyle name="Output 2 5 6 3 2 6" xfId="58682" xr:uid="{00000000-0005-0000-0000-0000E8A90000}"/>
    <cellStyle name="Output 2 5 6 3 3" xfId="8348" xr:uid="{00000000-0005-0000-0000-0000E9A90000}"/>
    <cellStyle name="Output 2 5 6 3 3 2" xfId="15323" xr:uid="{00000000-0005-0000-0000-0000EAA90000}"/>
    <cellStyle name="Output 2 5 6 3 3 2 2" xfId="34437" xr:uid="{00000000-0005-0000-0000-0000EBA90000}"/>
    <cellStyle name="Output 2 5 6 3 3 2 3" xfId="34436" xr:uid="{00000000-0005-0000-0000-0000ECA90000}"/>
    <cellStyle name="Output 2 5 6 3 3 2 4" xfId="54828" xr:uid="{00000000-0005-0000-0000-0000EDA90000}"/>
    <cellStyle name="Output 2 5 6 3 3 3" xfId="34438" xr:uid="{00000000-0005-0000-0000-0000EEA90000}"/>
    <cellStyle name="Output 2 5 6 3 3 4" xfId="34435" xr:uid="{00000000-0005-0000-0000-0000EFA90000}"/>
    <cellStyle name="Output 2 5 6 3 3 5" xfId="47860" xr:uid="{00000000-0005-0000-0000-0000F0A90000}"/>
    <cellStyle name="Output 2 5 6 3 3 6" xfId="60424" xr:uid="{00000000-0005-0000-0000-0000F1A90000}"/>
    <cellStyle name="Output 2 5 6 3 4" xfId="10968" xr:uid="{00000000-0005-0000-0000-0000F2A90000}"/>
    <cellStyle name="Output 2 5 6 3 4 2" xfId="34440" xr:uid="{00000000-0005-0000-0000-0000F3A90000}"/>
    <cellStyle name="Output 2 5 6 3 4 3" xfId="34439" xr:uid="{00000000-0005-0000-0000-0000F4A90000}"/>
    <cellStyle name="Output 2 5 6 3 4 4" xfId="50473" xr:uid="{00000000-0005-0000-0000-0000F5A90000}"/>
    <cellStyle name="Output 2 5 6 3 5" xfId="34430" xr:uid="{00000000-0005-0000-0000-0000F6A90000}"/>
    <cellStyle name="Output 2 5 6 3 6" xfId="56069" xr:uid="{00000000-0005-0000-0000-0000F7A90000}"/>
    <cellStyle name="Output 2 5 6 4" xfId="4858" xr:uid="{00000000-0005-0000-0000-0000F8A90000}"/>
    <cellStyle name="Output 2 5 6 4 2" xfId="7474" xr:uid="{00000000-0005-0000-0000-0000F9A90000}"/>
    <cellStyle name="Output 2 5 6 4 2 2" xfId="14452" xr:uid="{00000000-0005-0000-0000-0000FAA90000}"/>
    <cellStyle name="Output 2 5 6 4 2 2 2" xfId="34444" xr:uid="{00000000-0005-0000-0000-0000FBA90000}"/>
    <cellStyle name="Output 2 5 6 4 2 2 3" xfId="34443" xr:uid="{00000000-0005-0000-0000-0000FCA90000}"/>
    <cellStyle name="Output 2 5 6 4 2 2 4" xfId="53957" xr:uid="{00000000-0005-0000-0000-0000FDA90000}"/>
    <cellStyle name="Output 2 5 6 4 2 3" xfId="34445" xr:uid="{00000000-0005-0000-0000-0000FEA90000}"/>
    <cellStyle name="Output 2 5 6 4 2 4" xfId="34442" xr:uid="{00000000-0005-0000-0000-0000FFA90000}"/>
    <cellStyle name="Output 2 5 6 4 2 5" xfId="46989" xr:uid="{00000000-0005-0000-0000-000000AA0000}"/>
    <cellStyle name="Output 2 5 6 4 2 6" xfId="59553" xr:uid="{00000000-0005-0000-0000-000001AA0000}"/>
    <cellStyle name="Output 2 5 6 4 3" xfId="9225" xr:uid="{00000000-0005-0000-0000-000002AA0000}"/>
    <cellStyle name="Output 2 5 6 4 3 2" xfId="16194" xr:uid="{00000000-0005-0000-0000-000003AA0000}"/>
    <cellStyle name="Output 2 5 6 4 3 2 2" xfId="34448" xr:uid="{00000000-0005-0000-0000-000004AA0000}"/>
    <cellStyle name="Output 2 5 6 4 3 2 3" xfId="34447" xr:uid="{00000000-0005-0000-0000-000005AA0000}"/>
    <cellStyle name="Output 2 5 6 4 3 2 4" xfId="55699" xr:uid="{00000000-0005-0000-0000-000006AA0000}"/>
    <cellStyle name="Output 2 5 6 4 3 3" xfId="34449" xr:uid="{00000000-0005-0000-0000-000007AA0000}"/>
    <cellStyle name="Output 2 5 6 4 3 4" xfId="34446" xr:uid="{00000000-0005-0000-0000-000008AA0000}"/>
    <cellStyle name="Output 2 5 6 4 3 5" xfId="48731" xr:uid="{00000000-0005-0000-0000-000009AA0000}"/>
    <cellStyle name="Output 2 5 6 4 3 6" xfId="61295" xr:uid="{00000000-0005-0000-0000-00000AAA0000}"/>
    <cellStyle name="Output 2 5 6 4 4" xfId="11839" xr:uid="{00000000-0005-0000-0000-00000BAA0000}"/>
    <cellStyle name="Output 2 5 6 4 4 2" xfId="34451" xr:uid="{00000000-0005-0000-0000-00000CAA0000}"/>
    <cellStyle name="Output 2 5 6 4 4 3" xfId="34450" xr:uid="{00000000-0005-0000-0000-00000DAA0000}"/>
    <cellStyle name="Output 2 5 6 4 4 4" xfId="51344" xr:uid="{00000000-0005-0000-0000-00000EAA0000}"/>
    <cellStyle name="Output 2 5 6 4 5" xfId="34452" xr:uid="{00000000-0005-0000-0000-00000FAA0000}"/>
    <cellStyle name="Output 2 5 6 4 6" xfId="34441" xr:uid="{00000000-0005-0000-0000-000010AA0000}"/>
    <cellStyle name="Output 2 5 6 4 7" xfId="44376" xr:uid="{00000000-0005-0000-0000-000011AA0000}"/>
    <cellStyle name="Output 2 5 6 4 8" xfId="56940" xr:uid="{00000000-0005-0000-0000-000012AA0000}"/>
    <cellStyle name="Output 2 5 6 5" xfId="5731" xr:uid="{00000000-0005-0000-0000-000013AA0000}"/>
    <cellStyle name="Output 2 5 6 5 2" xfId="12710" xr:uid="{00000000-0005-0000-0000-000014AA0000}"/>
    <cellStyle name="Output 2 5 6 5 2 2" xfId="34455" xr:uid="{00000000-0005-0000-0000-000015AA0000}"/>
    <cellStyle name="Output 2 5 6 5 2 3" xfId="34454" xr:uid="{00000000-0005-0000-0000-000016AA0000}"/>
    <cellStyle name="Output 2 5 6 5 2 4" xfId="52215" xr:uid="{00000000-0005-0000-0000-000017AA0000}"/>
    <cellStyle name="Output 2 5 6 5 3" xfId="34456" xr:uid="{00000000-0005-0000-0000-000018AA0000}"/>
    <cellStyle name="Output 2 5 6 5 4" xfId="34453" xr:uid="{00000000-0005-0000-0000-000019AA0000}"/>
    <cellStyle name="Output 2 5 6 5 5" xfId="45247" xr:uid="{00000000-0005-0000-0000-00001AAA0000}"/>
    <cellStyle name="Output 2 5 6 5 6" xfId="57811" xr:uid="{00000000-0005-0000-0000-00001BAA0000}"/>
    <cellStyle name="Output 2 5 6 6" xfId="10096" xr:uid="{00000000-0005-0000-0000-00001CAA0000}"/>
    <cellStyle name="Output 2 5 6 6 2" xfId="34458" xr:uid="{00000000-0005-0000-0000-00001DAA0000}"/>
    <cellStyle name="Output 2 5 6 6 3" xfId="34457" xr:uid="{00000000-0005-0000-0000-00001EAA0000}"/>
    <cellStyle name="Output 2 5 6 6 4" xfId="49602" xr:uid="{00000000-0005-0000-0000-00001FAA0000}"/>
    <cellStyle name="Output 2 5 6 7" xfId="34399" xr:uid="{00000000-0005-0000-0000-000020AA0000}"/>
    <cellStyle name="Output 2 5 6 8" xfId="17419" xr:uid="{00000000-0005-0000-0000-000021AA0000}"/>
    <cellStyle name="Output 2 5 7" xfId="2911" xr:uid="{00000000-0005-0000-0000-000022AA0000}"/>
    <cellStyle name="Output 2 5 7 2" xfId="3983" xr:uid="{00000000-0005-0000-0000-000023AA0000}"/>
    <cellStyle name="Output 2 5 7 2 2" xfId="6605" xr:uid="{00000000-0005-0000-0000-000024AA0000}"/>
    <cellStyle name="Output 2 5 7 2 2 2" xfId="13583" xr:uid="{00000000-0005-0000-0000-000025AA0000}"/>
    <cellStyle name="Output 2 5 7 2 2 2 2" xfId="34463" xr:uid="{00000000-0005-0000-0000-000026AA0000}"/>
    <cellStyle name="Output 2 5 7 2 2 2 3" xfId="34462" xr:uid="{00000000-0005-0000-0000-000027AA0000}"/>
    <cellStyle name="Output 2 5 7 2 2 2 4" xfId="53088" xr:uid="{00000000-0005-0000-0000-000028AA0000}"/>
    <cellStyle name="Output 2 5 7 2 2 3" xfId="34464" xr:uid="{00000000-0005-0000-0000-000029AA0000}"/>
    <cellStyle name="Output 2 5 7 2 2 4" xfId="34461" xr:uid="{00000000-0005-0000-0000-00002AAA0000}"/>
    <cellStyle name="Output 2 5 7 2 2 5" xfId="46120" xr:uid="{00000000-0005-0000-0000-00002BAA0000}"/>
    <cellStyle name="Output 2 5 7 2 2 6" xfId="58684" xr:uid="{00000000-0005-0000-0000-00002CAA0000}"/>
    <cellStyle name="Output 2 5 7 2 3" xfId="8350" xr:uid="{00000000-0005-0000-0000-00002DAA0000}"/>
    <cellStyle name="Output 2 5 7 2 3 2" xfId="15325" xr:uid="{00000000-0005-0000-0000-00002EAA0000}"/>
    <cellStyle name="Output 2 5 7 2 3 2 2" xfId="34467" xr:uid="{00000000-0005-0000-0000-00002FAA0000}"/>
    <cellStyle name="Output 2 5 7 2 3 2 3" xfId="34466" xr:uid="{00000000-0005-0000-0000-000030AA0000}"/>
    <cellStyle name="Output 2 5 7 2 3 2 4" xfId="54830" xr:uid="{00000000-0005-0000-0000-000031AA0000}"/>
    <cellStyle name="Output 2 5 7 2 3 3" xfId="34468" xr:uid="{00000000-0005-0000-0000-000032AA0000}"/>
    <cellStyle name="Output 2 5 7 2 3 4" xfId="34465" xr:uid="{00000000-0005-0000-0000-000033AA0000}"/>
    <cellStyle name="Output 2 5 7 2 3 5" xfId="47862" xr:uid="{00000000-0005-0000-0000-000034AA0000}"/>
    <cellStyle name="Output 2 5 7 2 3 6" xfId="60426" xr:uid="{00000000-0005-0000-0000-000035AA0000}"/>
    <cellStyle name="Output 2 5 7 2 4" xfId="10970" xr:uid="{00000000-0005-0000-0000-000036AA0000}"/>
    <cellStyle name="Output 2 5 7 2 4 2" xfId="34470" xr:uid="{00000000-0005-0000-0000-000037AA0000}"/>
    <cellStyle name="Output 2 5 7 2 4 3" xfId="34469" xr:uid="{00000000-0005-0000-0000-000038AA0000}"/>
    <cellStyle name="Output 2 5 7 2 4 4" xfId="50475" xr:uid="{00000000-0005-0000-0000-000039AA0000}"/>
    <cellStyle name="Output 2 5 7 2 5" xfId="34460" xr:uid="{00000000-0005-0000-0000-00003AAA0000}"/>
    <cellStyle name="Output 2 5 7 2 6" xfId="56071" xr:uid="{00000000-0005-0000-0000-00003BAA0000}"/>
    <cellStyle name="Output 2 5 7 3" xfId="4860" xr:uid="{00000000-0005-0000-0000-00003CAA0000}"/>
    <cellStyle name="Output 2 5 7 3 2" xfId="7476" xr:uid="{00000000-0005-0000-0000-00003DAA0000}"/>
    <cellStyle name="Output 2 5 7 3 2 2" xfId="14454" xr:uid="{00000000-0005-0000-0000-00003EAA0000}"/>
    <cellStyle name="Output 2 5 7 3 2 2 2" xfId="34474" xr:uid="{00000000-0005-0000-0000-00003FAA0000}"/>
    <cellStyle name="Output 2 5 7 3 2 2 3" xfId="34473" xr:uid="{00000000-0005-0000-0000-000040AA0000}"/>
    <cellStyle name="Output 2 5 7 3 2 2 4" xfId="53959" xr:uid="{00000000-0005-0000-0000-000041AA0000}"/>
    <cellStyle name="Output 2 5 7 3 2 3" xfId="34475" xr:uid="{00000000-0005-0000-0000-000042AA0000}"/>
    <cellStyle name="Output 2 5 7 3 2 4" xfId="34472" xr:uid="{00000000-0005-0000-0000-000043AA0000}"/>
    <cellStyle name="Output 2 5 7 3 2 5" xfId="46991" xr:uid="{00000000-0005-0000-0000-000044AA0000}"/>
    <cellStyle name="Output 2 5 7 3 2 6" xfId="59555" xr:uid="{00000000-0005-0000-0000-000045AA0000}"/>
    <cellStyle name="Output 2 5 7 3 3" xfId="9227" xr:uid="{00000000-0005-0000-0000-000046AA0000}"/>
    <cellStyle name="Output 2 5 7 3 3 2" xfId="16196" xr:uid="{00000000-0005-0000-0000-000047AA0000}"/>
    <cellStyle name="Output 2 5 7 3 3 2 2" xfId="34478" xr:uid="{00000000-0005-0000-0000-000048AA0000}"/>
    <cellStyle name="Output 2 5 7 3 3 2 3" xfId="34477" xr:uid="{00000000-0005-0000-0000-000049AA0000}"/>
    <cellStyle name="Output 2 5 7 3 3 2 4" xfId="55701" xr:uid="{00000000-0005-0000-0000-00004AAA0000}"/>
    <cellStyle name="Output 2 5 7 3 3 3" xfId="34479" xr:uid="{00000000-0005-0000-0000-00004BAA0000}"/>
    <cellStyle name="Output 2 5 7 3 3 4" xfId="34476" xr:uid="{00000000-0005-0000-0000-00004CAA0000}"/>
    <cellStyle name="Output 2 5 7 3 3 5" xfId="48733" xr:uid="{00000000-0005-0000-0000-00004DAA0000}"/>
    <cellStyle name="Output 2 5 7 3 3 6" xfId="61297" xr:uid="{00000000-0005-0000-0000-00004EAA0000}"/>
    <cellStyle name="Output 2 5 7 3 4" xfId="11841" xr:uid="{00000000-0005-0000-0000-00004FAA0000}"/>
    <cellStyle name="Output 2 5 7 3 4 2" xfId="34481" xr:uid="{00000000-0005-0000-0000-000050AA0000}"/>
    <cellStyle name="Output 2 5 7 3 4 3" xfId="34480" xr:uid="{00000000-0005-0000-0000-000051AA0000}"/>
    <cellStyle name="Output 2 5 7 3 4 4" xfId="51346" xr:uid="{00000000-0005-0000-0000-000052AA0000}"/>
    <cellStyle name="Output 2 5 7 3 5" xfId="34482" xr:uid="{00000000-0005-0000-0000-000053AA0000}"/>
    <cellStyle name="Output 2 5 7 3 6" xfId="34471" xr:uid="{00000000-0005-0000-0000-000054AA0000}"/>
    <cellStyle name="Output 2 5 7 3 7" xfId="44378" xr:uid="{00000000-0005-0000-0000-000055AA0000}"/>
    <cellStyle name="Output 2 5 7 3 8" xfId="56942" xr:uid="{00000000-0005-0000-0000-000056AA0000}"/>
    <cellStyle name="Output 2 5 7 4" xfId="5733" xr:uid="{00000000-0005-0000-0000-000057AA0000}"/>
    <cellStyle name="Output 2 5 7 4 2" xfId="12712" xr:uid="{00000000-0005-0000-0000-000058AA0000}"/>
    <cellStyle name="Output 2 5 7 4 2 2" xfId="34485" xr:uid="{00000000-0005-0000-0000-000059AA0000}"/>
    <cellStyle name="Output 2 5 7 4 2 3" xfId="34484" xr:uid="{00000000-0005-0000-0000-00005AAA0000}"/>
    <cellStyle name="Output 2 5 7 4 2 4" xfId="52217" xr:uid="{00000000-0005-0000-0000-00005BAA0000}"/>
    <cellStyle name="Output 2 5 7 4 3" xfId="34486" xr:uid="{00000000-0005-0000-0000-00005CAA0000}"/>
    <cellStyle name="Output 2 5 7 4 4" xfId="34483" xr:uid="{00000000-0005-0000-0000-00005DAA0000}"/>
    <cellStyle name="Output 2 5 7 4 5" xfId="45249" xr:uid="{00000000-0005-0000-0000-00005EAA0000}"/>
    <cellStyle name="Output 2 5 7 4 6" xfId="57813" xr:uid="{00000000-0005-0000-0000-00005FAA0000}"/>
    <cellStyle name="Output 2 5 7 5" xfId="10098" xr:uid="{00000000-0005-0000-0000-000060AA0000}"/>
    <cellStyle name="Output 2 5 7 5 2" xfId="34488" xr:uid="{00000000-0005-0000-0000-000061AA0000}"/>
    <cellStyle name="Output 2 5 7 5 3" xfId="34487" xr:uid="{00000000-0005-0000-0000-000062AA0000}"/>
    <cellStyle name="Output 2 5 7 5 4" xfId="49604" xr:uid="{00000000-0005-0000-0000-000063AA0000}"/>
    <cellStyle name="Output 2 5 7 6" xfId="34459" xr:uid="{00000000-0005-0000-0000-000064AA0000}"/>
    <cellStyle name="Output 2 5 7 7" xfId="17425" xr:uid="{00000000-0005-0000-0000-000065AA0000}"/>
    <cellStyle name="Output 2 5 8" xfId="2912" xr:uid="{00000000-0005-0000-0000-000066AA0000}"/>
    <cellStyle name="Output 2 5 8 2" xfId="3984" xr:uid="{00000000-0005-0000-0000-000067AA0000}"/>
    <cellStyle name="Output 2 5 8 2 2" xfId="6606" xr:uid="{00000000-0005-0000-0000-000068AA0000}"/>
    <cellStyle name="Output 2 5 8 2 2 2" xfId="13584" xr:uid="{00000000-0005-0000-0000-000069AA0000}"/>
    <cellStyle name="Output 2 5 8 2 2 2 2" xfId="34493" xr:uid="{00000000-0005-0000-0000-00006AAA0000}"/>
    <cellStyle name="Output 2 5 8 2 2 2 3" xfId="34492" xr:uid="{00000000-0005-0000-0000-00006BAA0000}"/>
    <cellStyle name="Output 2 5 8 2 2 2 4" xfId="53089" xr:uid="{00000000-0005-0000-0000-00006CAA0000}"/>
    <cellStyle name="Output 2 5 8 2 2 3" xfId="34494" xr:uid="{00000000-0005-0000-0000-00006DAA0000}"/>
    <cellStyle name="Output 2 5 8 2 2 4" xfId="34491" xr:uid="{00000000-0005-0000-0000-00006EAA0000}"/>
    <cellStyle name="Output 2 5 8 2 2 5" xfId="46121" xr:uid="{00000000-0005-0000-0000-00006FAA0000}"/>
    <cellStyle name="Output 2 5 8 2 2 6" xfId="58685" xr:uid="{00000000-0005-0000-0000-000070AA0000}"/>
    <cellStyle name="Output 2 5 8 2 3" xfId="8351" xr:uid="{00000000-0005-0000-0000-000071AA0000}"/>
    <cellStyle name="Output 2 5 8 2 3 2" xfId="15326" xr:uid="{00000000-0005-0000-0000-000072AA0000}"/>
    <cellStyle name="Output 2 5 8 2 3 2 2" xfId="34497" xr:uid="{00000000-0005-0000-0000-000073AA0000}"/>
    <cellStyle name="Output 2 5 8 2 3 2 3" xfId="34496" xr:uid="{00000000-0005-0000-0000-000074AA0000}"/>
    <cellStyle name="Output 2 5 8 2 3 2 4" xfId="54831" xr:uid="{00000000-0005-0000-0000-000075AA0000}"/>
    <cellStyle name="Output 2 5 8 2 3 3" xfId="34498" xr:uid="{00000000-0005-0000-0000-000076AA0000}"/>
    <cellStyle name="Output 2 5 8 2 3 4" xfId="34495" xr:uid="{00000000-0005-0000-0000-000077AA0000}"/>
    <cellStyle name="Output 2 5 8 2 3 5" xfId="47863" xr:uid="{00000000-0005-0000-0000-000078AA0000}"/>
    <cellStyle name="Output 2 5 8 2 3 6" xfId="60427" xr:uid="{00000000-0005-0000-0000-000079AA0000}"/>
    <cellStyle name="Output 2 5 8 2 4" xfId="10971" xr:uid="{00000000-0005-0000-0000-00007AAA0000}"/>
    <cellStyle name="Output 2 5 8 2 4 2" xfId="34500" xr:uid="{00000000-0005-0000-0000-00007BAA0000}"/>
    <cellStyle name="Output 2 5 8 2 4 3" xfId="34499" xr:uid="{00000000-0005-0000-0000-00007CAA0000}"/>
    <cellStyle name="Output 2 5 8 2 4 4" xfId="50476" xr:uid="{00000000-0005-0000-0000-00007DAA0000}"/>
    <cellStyle name="Output 2 5 8 2 5" xfId="34490" xr:uid="{00000000-0005-0000-0000-00007EAA0000}"/>
    <cellStyle name="Output 2 5 8 2 6" xfId="56072" xr:uid="{00000000-0005-0000-0000-00007FAA0000}"/>
    <cellStyle name="Output 2 5 8 3" xfId="4861" xr:uid="{00000000-0005-0000-0000-000080AA0000}"/>
    <cellStyle name="Output 2 5 8 3 2" xfId="7477" xr:uid="{00000000-0005-0000-0000-000081AA0000}"/>
    <cellStyle name="Output 2 5 8 3 2 2" xfId="14455" xr:uid="{00000000-0005-0000-0000-000082AA0000}"/>
    <cellStyle name="Output 2 5 8 3 2 2 2" xfId="34504" xr:uid="{00000000-0005-0000-0000-000083AA0000}"/>
    <cellStyle name="Output 2 5 8 3 2 2 3" xfId="34503" xr:uid="{00000000-0005-0000-0000-000084AA0000}"/>
    <cellStyle name="Output 2 5 8 3 2 2 4" xfId="53960" xr:uid="{00000000-0005-0000-0000-000085AA0000}"/>
    <cellStyle name="Output 2 5 8 3 2 3" xfId="34505" xr:uid="{00000000-0005-0000-0000-000086AA0000}"/>
    <cellStyle name="Output 2 5 8 3 2 4" xfId="34502" xr:uid="{00000000-0005-0000-0000-000087AA0000}"/>
    <cellStyle name="Output 2 5 8 3 2 5" xfId="46992" xr:uid="{00000000-0005-0000-0000-000088AA0000}"/>
    <cellStyle name="Output 2 5 8 3 2 6" xfId="59556" xr:uid="{00000000-0005-0000-0000-000089AA0000}"/>
    <cellStyle name="Output 2 5 8 3 3" xfId="9228" xr:uid="{00000000-0005-0000-0000-00008AAA0000}"/>
    <cellStyle name="Output 2 5 8 3 3 2" xfId="16197" xr:uid="{00000000-0005-0000-0000-00008BAA0000}"/>
    <cellStyle name="Output 2 5 8 3 3 2 2" xfId="34508" xr:uid="{00000000-0005-0000-0000-00008CAA0000}"/>
    <cellStyle name="Output 2 5 8 3 3 2 3" xfId="34507" xr:uid="{00000000-0005-0000-0000-00008DAA0000}"/>
    <cellStyle name="Output 2 5 8 3 3 2 4" xfId="55702" xr:uid="{00000000-0005-0000-0000-00008EAA0000}"/>
    <cellStyle name="Output 2 5 8 3 3 3" xfId="34509" xr:uid="{00000000-0005-0000-0000-00008FAA0000}"/>
    <cellStyle name="Output 2 5 8 3 3 4" xfId="34506" xr:uid="{00000000-0005-0000-0000-000090AA0000}"/>
    <cellStyle name="Output 2 5 8 3 3 5" xfId="48734" xr:uid="{00000000-0005-0000-0000-000091AA0000}"/>
    <cellStyle name="Output 2 5 8 3 3 6" xfId="61298" xr:uid="{00000000-0005-0000-0000-000092AA0000}"/>
    <cellStyle name="Output 2 5 8 3 4" xfId="11842" xr:uid="{00000000-0005-0000-0000-000093AA0000}"/>
    <cellStyle name="Output 2 5 8 3 4 2" xfId="34511" xr:uid="{00000000-0005-0000-0000-000094AA0000}"/>
    <cellStyle name="Output 2 5 8 3 4 3" xfId="34510" xr:uid="{00000000-0005-0000-0000-000095AA0000}"/>
    <cellStyle name="Output 2 5 8 3 4 4" xfId="51347" xr:uid="{00000000-0005-0000-0000-000096AA0000}"/>
    <cellStyle name="Output 2 5 8 3 5" xfId="34512" xr:uid="{00000000-0005-0000-0000-000097AA0000}"/>
    <cellStyle name="Output 2 5 8 3 6" xfId="34501" xr:uid="{00000000-0005-0000-0000-000098AA0000}"/>
    <cellStyle name="Output 2 5 8 3 7" xfId="44379" xr:uid="{00000000-0005-0000-0000-000099AA0000}"/>
    <cellStyle name="Output 2 5 8 3 8" xfId="56943" xr:uid="{00000000-0005-0000-0000-00009AAA0000}"/>
    <cellStyle name="Output 2 5 8 4" xfId="5734" xr:uid="{00000000-0005-0000-0000-00009BAA0000}"/>
    <cellStyle name="Output 2 5 8 4 2" xfId="12713" xr:uid="{00000000-0005-0000-0000-00009CAA0000}"/>
    <cellStyle name="Output 2 5 8 4 2 2" xfId="34515" xr:uid="{00000000-0005-0000-0000-00009DAA0000}"/>
    <cellStyle name="Output 2 5 8 4 2 3" xfId="34514" xr:uid="{00000000-0005-0000-0000-00009EAA0000}"/>
    <cellStyle name="Output 2 5 8 4 2 4" xfId="52218" xr:uid="{00000000-0005-0000-0000-00009FAA0000}"/>
    <cellStyle name="Output 2 5 8 4 3" xfId="34516" xr:uid="{00000000-0005-0000-0000-0000A0AA0000}"/>
    <cellStyle name="Output 2 5 8 4 4" xfId="34513" xr:uid="{00000000-0005-0000-0000-0000A1AA0000}"/>
    <cellStyle name="Output 2 5 8 4 5" xfId="45250" xr:uid="{00000000-0005-0000-0000-0000A2AA0000}"/>
    <cellStyle name="Output 2 5 8 4 6" xfId="57814" xr:uid="{00000000-0005-0000-0000-0000A3AA0000}"/>
    <cellStyle name="Output 2 5 8 5" xfId="10099" xr:uid="{00000000-0005-0000-0000-0000A4AA0000}"/>
    <cellStyle name="Output 2 5 8 5 2" xfId="34518" xr:uid="{00000000-0005-0000-0000-0000A5AA0000}"/>
    <cellStyle name="Output 2 5 8 5 3" xfId="34517" xr:uid="{00000000-0005-0000-0000-0000A6AA0000}"/>
    <cellStyle name="Output 2 5 8 5 4" xfId="49605" xr:uid="{00000000-0005-0000-0000-0000A7AA0000}"/>
    <cellStyle name="Output 2 5 8 6" xfId="34489" xr:uid="{00000000-0005-0000-0000-0000A8AA0000}"/>
    <cellStyle name="Output 2 5 8 7" xfId="17426" xr:uid="{00000000-0005-0000-0000-0000A9AA0000}"/>
    <cellStyle name="Output 2 5 9" xfId="2913" xr:uid="{00000000-0005-0000-0000-0000AAAA0000}"/>
    <cellStyle name="Output 2 5 9 2" xfId="3985" xr:uid="{00000000-0005-0000-0000-0000ABAA0000}"/>
    <cellStyle name="Output 2 5 9 2 2" xfId="6607" xr:uid="{00000000-0005-0000-0000-0000ACAA0000}"/>
    <cellStyle name="Output 2 5 9 2 2 2" xfId="13585" xr:uid="{00000000-0005-0000-0000-0000ADAA0000}"/>
    <cellStyle name="Output 2 5 9 2 2 2 2" xfId="34523" xr:uid="{00000000-0005-0000-0000-0000AEAA0000}"/>
    <cellStyle name="Output 2 5 9 2 2 2 3" xfId="34522" xr:uid="{00000000-0005-0000-0000-0000AFAA0000}"/>
    <cellStyle name="Output 2 5 9 2 2 2 4" xfId="53090" xr:uid="{00000000-0005-0000-0000-0000B0AA0000}"/>
    <cellStyle name="Output 2 5 9 2 2 3" xfId="34524" xr:uid="{00000000-0005-0000-0000-0000B1AA0000}"/>
    <cellStyle name="Output 2 5 9 2 2 4" xfId="34521" xr:uid="{00000000-0005-0000-0000-0000B2AA0000}"/>
    <cellStyle name="Output 2 5 9 2 2 5" xfId="46122" xr:uid="{00000000-0005-0000-0000-0000B3AA0000}"/>
    <cellStyle name="Output 2 5 9 2 2 6" xfId="58686" xr:uid="{00000000-0005-0000-0000-0000B4AA0000}"/>
    <cellStyle name="Output 2 5 9 2 3" xfId="8352" xr:uid="{00000000-0005-0000-0000-0000B5AA0000}"/>
    <cellStyle name="Output 2 5 9 2 3 2" xfId="15327" xr:uid="{00000000-0005-0000-0000-0000B6AA0000}"/>
    <cellStyle name="Output 2 5 9 2 3 2 2" xfId="34527" xr:uid="{00000000-0005-0000-0000-0000B7AA0000}"/>
    <cellStyle name="Output 2 5 9 2 3 2 3" xfId="34526" xr:uid="{00000000-0005-0000-0000-0000B8AA0000}"/>
    <cellStyle name="Output 2 5 9 2 3 2 4" xfId="54832" xr:uid="{00000000-0005-0000-0000-0000B9AA0000}"/>
    <cellStyle name="Output 2 5 9 2 3 3" xfId="34528" xr:uid="{00000000-0005-0000-0000-0000BAAA0000}"/>
    <cellStyle name="Output 2 5 9 2 3 4" xfId="34525" xr:uid="{00000000-0005-0000-0000-0000BBAA0000}"/>
    <cellStyle name="Output 2 5 9 2 3 5" xfId="47864" xr:uid="{00000000-0005-0000-0000-0000BCAA0000}"/>
    <cellStyle name="Output 2 5 9 2 3 6" xfId="60428" xr:uid="{00000000-0005-0000-0000-0000BDAA0000}"/>
    <cellStyle name="Output 2 5 9 2 4" xfId="10972" xr:uid="{00000000-0005-0000-0000-0000BEAA0000}"/>
    <cellStyle name="Output 2 5 9 2 4 2" xfId="34530" xr:uid="{00000000-0005-0000-0000-0000BFAA0000}"/>
    <cellStyle name="Output 2 5 9 2 4 3" xfId="34529" xr:uid="{00000000-0005-0000-0000-0000C0AA0000}"/>
    <cellStyle name="Output 2 5 9 2 4 4" xfId="50477" xr:uid="{00000000-0005-0000-0000-0000C1AA0000}"/>
    <cellStyle name="Output 2 5 9 2 5" xfId="34520" xr:uid="{00000000-0005-0000-0000-0000C2AA0000}"/>
    <cellStyle name="Output 2 5 9 2 6" xfId="56073" xr:uid="{00000000-0005-0000-0000-0000C3AA0000}"/>
    <cellStyle name="Output 2 5 9 3" xfId="4862" xr:uid="{00000000-0005-0000-0000-0000C4AA0000}"/>
    <cellStyle name="Output 2 5 9 3 2" xfId="7478" xr:uid="{00000000-0005-0000-0000-0000C5AA0000}"/>
    <cellStyle name="Output 2 5 9 3 2 2" xfId="14456" xr:uid="{00000000-0005-0000-0000-0000C6AA0000}"/>
    <cellStyle name="Output 2 5 9 3 2 2 2" xfId="34534" xr:uid="{00000000-0005-0000-0000-0000C7AA0000}"/>
    <cellStyle name="Output 2 5 9 3 2 2 3" xfId="34533" xr:uid="{00000000-0005-0000-0000-0000C8AA0000}"/>
    <cellStyle name="Output 2 5 9 3 2 2 4" xfId="53961" xr:uid="{00000000-0005-0000-0000-0000C9AA0000}"/>
    <cellStyle name="Output 2 5 9 3 2 3" xfId="34535" xr:uid="{00000000-0005-0000-0000-0000CAAA0000}"/>
    <cellStyle name="Output 2 5 9 3 2 4" xfId="34532" xr:uid="{00000000-0005-0000-0000-0000CBAA0000}"/>
    <cellStyle name="Output 2 5 9 3 2 5" xfId="46993" xr:uid="{00000000-0005-0000-0000-0000CCAA0000}"/>
    <cellStyle name="Output 2 5 9 3 2 6" xfId="59557" xr:uid="{00000000-0005-0000-0000-0000CDAA0000}"/>
    <cellStyle name="Output 2 5 9 3 3" xfId="9229" xr:uid="{00000000-0005-0000-0000-0000CEAA0000}"/>
    <cellStyle name="Output 2 5 9 3 3 2" xfId="16198" xr:uid="{00000000-0005-0000-0000-0000CFAA0000}"/>
    <cellStyle name="Output 2 5 9 3 3 2 2" xfId="34538" xr:uid="{00000000-0005-0000-0000-0000D0AA0000}"/>
    <cellStyle name="Output 2 5 9 3 3 2 3" xfId="34537" xr:uid="{00000000-0005-0000-0000-0000D1AA0000}"/>
    <cellStyle name="Output 2 5 9 3 3 2 4" xfId="55703" xr:uid="{00000000-0005-0000-0000-0000D2AA0000}"/>
    <cellStyle name="Output 2 5 9 3 3 3" xfId="34539" xr:uid="{00000000-0005-0000-0000-0000D3AA0000}"/>
    <cellStyle name="Output 2 5 9 3 3 4" xfId="34536" xr:uid="{00000000-0005-0000-0000-0000D4AA0000}"/>
    <cellStyle name="Output 2 5 9 3 3 5" xfId="48735" xr:uid="{00000000-0005-0000-0000-0000D5AA0000}"/>
    <cellStyle name="Output 2 5 9 3 3 6" xfId="61299" xr:uid="{00000000-0005-0000-0000-0000D6AA0000}"/>
    <cellStyle name="Output 2 5 9 3 4" xfId="11843" xr:uid="{00000000-0005-0000-0000-0000D7AA0000}"/>
    <cellStyle name="Output 2 5 9 3 4 2" xfId="34541" xr:uid="{00000000-0005-0000-0000-0000D8AA0000}"/>
    <cellStyle name="Output 2 5 9 3 4 3" xfId="34540" xr:uid="{00000000-0005-0000-0000-0000D9AA0000}"/>
    <cellStyle name="Output 2 5 9 3 4 4" xfId="51348" xr:uid="{00000000-0005-0000-0000-0000DAAA0000}"/>
    <cellStyle name="Output 2 5 9 3 5" xfId="34542" xr:uid="{00000000-0005-0000-0000-0000DBAA0000}"/>
    <cellStyle name="Output 2 5 9 3 6" xfId="34531" xr:uid="{00000000-0005-0000-0000-0000DCAA0000}"/>
    <cellStyle name="Output 2 5 9 3 7" xfId="44380" xr:uid="{00000000-0005-0000-0000-0000DDAA0000}"/>
    <cellStyle name="Output 2 5 9 3 8" xfId="56944" xr:uid="{00000000-0005-0000-0000-0000DEAA0000}"/>
    <cellStyle name="Output 2 5 9 4" xfId="5735" xr:uid="{00000000-0005-0000-0000-0000DFAA0000}"/>
    <cellStyle name="Output 2 5 9 4 2" xfId="12714" xr:uid="{00000000-0005-0000-0000-0000E0AA0000}"/>
    <cellStyle name="Output 2 5 9 4 2 2" xfId="34545" xr:uid="{00000000-0005-0000-0000-0000E1AA0000}"/>
    <cellStyle name="Output 2 5 9 4 2 3" xfId="34544" xr:uid="{00000000-0005-0000-0000-0000E2AA0000}"/>
    <cellStyle name="Output 2 5 9 4 2 4" xfId="52219" xr:uid="{00000000-0005-0000-0000-0000E3AA0000}"/>
    <cellStyle name="Output 2 5 9 4 3" xfId="34546" xr:uid="{00000000-0005-0000-0000-0000E4AA0000}"/>
    <cellStyle name="Output 2 5 9 4 4" xfId="34543" xr:uid="{00000000-0005-0000-0000-0000E5AA0000}"/>
    <cellStyle name="Output 2 5 9 4 5" xfId="45251" xr:uid="{00000000-0005-0000-0000-0000E6AA0000}"/>
    <cellStyle name="Output 2 5 9 4 6" xfId="57815" xr:uid="{00000000-0005-0000-0000-0000E7AA0000}"/>
    <cellStyle name="Output 2 5 9 5" xfId="10100" xr:uid="{00000000-0005-0000-0000-0000E8AA0000}"/>
    <cellStyle name="Output 2 5 9 5 2" xfId="34548" xr:uid="{00000000-0005-0000-0000-0000E9AA0000}"/>
    <cellStyle name="Output 2 5 9 5 3" xfId="34547" xr:uid="{00000000-0005-0000-0000-0000EAAA0000}"/>
    <cellStyle name="Output 2 5 9 5 4" xfId="49606" xr:uid="{00000000-0005-0000-0000-0000EBAA0000}"/>
    <cellStyle name="Output 2 5 9 6" xfId="34519" xr:uid="{00000000-0005-0000-0000-0000ECAA0000}"/>
    <cellStyle name="Output 2 5 9 7" xfId="17429" xr:uid="{00000000-0005-0000-0000-0000EDAA0000}"/>
    <cellStyle name="Output 2 6" xfId="2914" xr:uid="{00000000-0005-0000-0000-0000EEAA0000}"/>
    <cellStyle name="Output 2 6 2" xfId="2915" xr:uid="{00000000-0005-0000-0000-0000EFAA0000}"/>
    <cellStyle name="Output 2 6 2 2" xfId="3987" xr:uid="{00000000-0005-0000-0000-0000F0AA0000}"/>
    <cellStyle name="Output 2 6 2 2 2" xfId="6609" xr:uid="{00000000-0005-0000-0000-0000F1AA0000}"/>
    <cellStyle name="Output 2 6 2 2 2 2" xfId="13587" xr:uid="{00000000-0005-0000-0000-0000F2AA0000}"/>
    <cellStyle name="Output 2 6 2 2 2 2 2" xfId="34554" xr:uid="{00000000-0005-0000-0000-0000F3AA0000}"/>
    <cellStyle name="Output 2 6 2 2 2 2 3" xfId="34553" xr:uid="{00000000-0005-0000-0000-0000F4AA0000}"/>
    <cellStyle name="Output 2 6 2 2 2 2 4" xfId="53092" xr:uid="{00000000-0005-0000-0000-0000F5AA0000}"/>
    <cellStyle name="Output 2 6 2 2 2 3" xfId="34555" xr:uid="{00000000-0005-0000-0000-0000F6AA0000}"/>
    <cellStyle name="Output 2 6 2 2 2 4" xfId="34552" xr:uid="{00000000-0005-0000-0000-0000F7AA0000}"/>
    <cellStyle name="Output 2 6 2 2 2 5" xfId="46124" xr:uid="{00000000-0005-0000-0000-0000F8AA0000}"/>
    <cellStyle name="Output 2 6 2 2 2 6" xfId="58688" xr:uid="{00000000-0005-0000-0000-0000F9AA0000}"/>
    <cellStyle name="Output 2 6 2 2 3" xfId="8354" xr:uid="{00000000-0005-0000-0000-0000FAAA0000}"/>
    <cellStyle name="Output 2 6 2 2 3 2" xfId="15329" xr:uid="{00000000-0005-0000-0000-0000FBAA0000}"/>
    <cellStyle name="Output 2 6 2 2 3 2 2" xfId="34558" xr:uid="{00000000-0005-0000-0000-0000FCAA0000}"/>
    <cellStyle name="Output 2 6 2 2 3 2 3" xfId="34557" xr:uid="{00000000-0005-0000-0000-0000FDAA0000}"/>
    <cellStyle name="Output 2 6 2 2 3 2 4" xfId="54834" xr:uid="{00000000-0005-0000-0000-0000FEAA0000}"/>
    <cellStyle name="Output 2 6 2 2 3 3" xfId="34559" xr:uid="{00000000-0005-0000-0000-0000FFAA0000}"/>
    <cellStyle name="Output 2 6 2 2 3 4" xfId="34556" xr:uid="{00000000-0005-0000-0000-000000AB0000}"/>
    <cellStyle name="Output 2 6 2 2 3 5" xfId="47866" xr:uid="{00000000-0005-0000-0000-000001AB0000}"/>
    <cellStyle name="Output 2 6 2 2 3 6" xfId="60430" xr:uid="{00000000-0005-0000-0000-000002AB0000}"/>
    <cellStyle name="Output 2 6 2 2 4" xfId="10974" xr:uid="{00000000-0005-0000-0000-000003AB0000}"/>
    <cellStyle name="Output 2 6 2 2 4 2" xfId="34561" xr:uid="{00000000-0005-0000-0000-000004AB0000}"/>
    <cellStyle name="Output 2 6 2 2 4 3" xfId="34560" xr:uid="{00000000-0005-0000-0000-000005AB0000}"/>
    <cellStyle name="Output 2 6 2 2 4 4" xfId="50479" xr:uid="{00000000-0005-0000-0000-000006AB0000}"/>
    <cellStyle name="Output 2 6 2 2 5" xfId="34551" xr:uid="{00000000-0005-0000-0000-000007AB0000}"/>
    <cellStyle name="Output 2 6 2 2 6" xfId="56075" xr:uid="{00000000-0005-0000-0000-000008AB0000}"/>
    <cellStyle name="Output 2 6 2 3" xfId="4864" xr:uid="{00000000-0005-0000-0000-000009AB0000}"/>
    <cellStyle name="Output 2 6 2 3 2" xfId="7480" xr:uid="{00000000-0005-0000-0000-00000AAB0000}"/>
    <cellStyle name="Output 2 6 2 3 2 2" xfId="14458" xr:uid="{00000000-0005-0000-0000-00000BAB0000}"/>
    <cellStyle name="Output 2 6 2 3 2 2 2" xfId="34565" xr:uid="{00000000-0005-0000-0000-00000CAB0000}"/>
    <cellStyle name="Output 2 6 2 3 2 2 3" xfId="34564" xr:uid="{00000000-0005-0000-0000-00000DAB0000}"/>
    <cellStyle name="Output 2 6 2 3 2 2 4" xfId="53963" xr:uid="{00000000-0005-0000-0000-00000EAB0000}"/>
    <cellStyle name="Output 2 6 2 3 2 3" xfId="34566" xr:uid="{00000000-0005-0000-0000-00000FAB0000}"/>
    <cellStyle name="Output 2 6 2 3 2 4" xfId="34563" xr:uid="{00000000-0005-0000-0000-000010AB0000}"/>
    <cellStyle name="Output 2 6 2 3 2 5" xfId="46995" xr:uid="{00000000-0005-0000-0000-000011AB0000}"/>
    <cellStyle name="Output 2 6 2 3 2 6" xfId="59559" xr:uid="{00000000-0005-0000-0000-000012AB0000}"/>
    <cellStyle name="Output 2 6 2 3 3" xfId="9231" xr:uid="{00000000-0005-0000-0000-000013AB0000}"/>
    <cellStyle name="Output 2 6 2 3 3 2" xfId="16200" xr:uid="{00000000-0005-0000-0000-000014AB0000}"/>
    <cellStyle name="Output 2 6 2 3 3 2 2" xfId="34569" xr:uid="{00000000-0005-0000-0000-000015AB0000}"/>
    <cellStyle name="Output 2 6 2 3 3 2 3" xfId="34568" xr:uid="{00000000-0005-0000-0000-000016AB0000}"/>
    <cellStyle name="Output 2 6 2 3 3 2 4" xfId="55705" xr:uid="{00000000-0005-0000-0000-000017AB0000}"/>
    <cellStyle name="Output 2 6 2 3 3 3" xfId="34570" xr:uid="{00000000-0005-0000-0000-000018AB0000}"/>
    <cellStyle name="Output 2 6 2 3 3 4" xfId="34567" xr:uid="{00000000-0005-0000-0000-000019AB0000}"/>
    <cellStyle name="Output 2 6 2 3 3 5" xfId="48737" xr:uid="{00000000-0005-0000-0000-00001AAB0000}"/>
    <cellStyle name="Output 2 6 2 3 3 6" xfId="61301" xr:uid="{00000000-0005-0000-0000-00001BAB0000}"/>
    <cellStyle name="Output 2 6 2 3 4" xfId="11845" xr:uid="{00000000-0005-0000-0000-00001CAB0000}"/>
    <cellStyle name="Output 2 6 2 3 4 2" xfId="34572" xr:uid="{00000000-0005-0000-0000-00001DAB0000}"/>
    <cellStyle name="Output 2 6 2 3 4 3" xfId="34571" xr:uid="{00000000-0005-0000-0000-00001EAB0000}"/>
    <cellStyle name="Output 2 6 2 3 4 4" xfId="51350" xr:uid="{00000000-0005-0000-0000-00001FAB0000}"/>
    <cellStyle name="Output 2 6 2 3 5" xfId="34573" xr:uid="{00000000-0005-0000-0000-000020AB0000}"/>
    <cellStyle name="Output 2 6 2 3 6" xfId="34562" xr:uid="{00000000-0005-0000-0000-000021AB0000}"/>
    <cellStyle name="Output 2 6 2 3 7" xfId="44382" xr:uid="{00000000-0005-0000-0000-000022AB0000}"/>
    <cellStyle name="Output 2 6 2 3 8" xfId="56946" xr:uid="{00000000-0005-0000-0000-000023AB0000}"/>
    <cellStyle name="Output 2 6 2 4" xfId="5737" xr:uid="{00000000-0005-0000-0000-000024AB0000}"/>
    <cellStyle name="Output 2 6 2 4 2" xfId="12716" xr:uid="{00000000-0005-0000-0000-000025AB0000}"/>
    <cellStyle name="Output 2 6 2 4 2 2" xfId="34576" xr:uid="{00000000-0005-0000-0000-000026AB0000}"/>
    <cellStyle name="Output 2 6 2 4 2 3" xfId="34575" xr:uid="{00000000-0005-0000-0000-000027AB0000}"/>
    <cellStyle name="Output 2 6 2 4 2 4" xfId="52221" xr:uid="{00000000-0005-0000-0000-000028AB0000}"/>
    <cellStyle name="Output 2 6 2 4 3" xfId="34577" xr:uid="{00000000-0005-0000-0000-000029AB0000}"/>
    <cellStyle name="Output 2 6 2 4 4" xfId="34574" xr:uid="{00000000-0005-0000-0000-00002AAB0000}"/>
    <cellStyle name="Output 2 6 2 4 5" xfId="45253" xr:uid="{00000000-0005-0000-0000-00002BAB0000}"/>
    <cellStyle name="Output 2 6 2 4 6" xfId="57817" xr:uid="{00000000-0005-0000-0000-00002CAB0000}"/>
    <cellStyle name="Output 2 6 2 5" xfId="10102" xr:uid="{00000000-0005-0000-0000-00002DAB0000}"/>
    <cellStyle name="Output 2 6 2 5 2" xfId="34579" xr:uid="{00000000-0005-0000-0000-00002EAB0000}"/>
    <cellStyle name="Output 2 6 2 5 3" xfId="34578" xr:uid="{00000000-0005-0000-0000-00002FAB0000}"/>
    <cellStyle name="Output 2 6 2 5 4" xfId="49608" xr:uid="{00000000-0005-0000-0000-000030AB0000}"/>
    <cellStyle name="Output 2 6 2 6" xfId="34550" xr:uid="{00000000-0005-0000-0000-000031AB0000}"/>
    <cellStyle name="Output 2 6 2 7" xfId="17432" xr:uid="{00000000-0005-0000-0000-000032AB0000}"/>
    <cellStyle name="Output 2 6 3" xfId="3986" xr:uid="{00000000-0005-0000-0000-000033AB0000}"/>
    <cellStyle name="Output 2 6 3 2" xfId="6608" xr:uid="{00000000-0005-0000-0000-000034AB0000}"/>
    <cellStyle name="Output 2 6 3 2 2" xfId="13586" xr:uid="{00000000-0005-0000-0000-000035AB0000}"/>
    <cellStyle name="Output 2 6 3 2 2 2" xfId="34583" xr:uid="{00000000-0005-0000-0000-000036AB0000}"/>
    <cellStyle name="Output 2 6 3 2 2 3" xfId="34582" xr:uid="{00000000-0005-0000-0000-000037AB0000}"/>
    <cellStyle name="Output 2 6 3 2 2 4" xfId="53091" xr:uid="{00000000-0005-0000-0000-000038AB0000}"/>
    <cellStyle name="Output 2 6 3 2 3" xfId="34584" xr:uid="{00000000-0005-0000-0000-000039AB0000}"/>
    <cellStyle name="Output 2 6 3 2 4" xfId="34581" xr:uid="{00000000-0005-0000-0000-00003AAB0000}"/>
    <cellStyle name="Output 2 6 3 2 5" xfId="46123" xr:uid="{00000000-0005-0000-0000-00003BAB0000}"/>
    <cellStyle name="Output 2 6 3 2 6" xfId="58687" xr:uid="{00000000-0005-0000-0000-00003CAB0000}"/>
    <cellStyle name="Output 2 6 3 3" xfId="8353" xr:uid="{00000000-0005-0000-0000-00003DAB0000}"/>
    <cellStyle name="Output 2 6 3 3 2" xfId="15328" xr:uid="{00000000-0005-0000-0000-00003EAB0000}"/>
    <cellStyle name="Output 2 6 3 3 2 2" xfId="34587" xr:uid="{00000000-0005-0000-0000-00003FAB0000}"/>
    <cellStyle name="Output 2 6 3 3 2 3" xfId="34586" xr:uid="{00000000-0005-0000-0000-000040AB0000}"/>
    <cellStyle name="Output 2 6 3 3 2 4" xfId="54833" xr:uid="{00000000-0005-0000-0000-000041AB0000}"/>
    <cellStyle name="Output 2 6 3 3 3" xfId="34588" xr:uid="{00000000-0005-0000-0000-000042AB0000}"/>
    <cellStyle name="Output 2 6 3 3 4" xfId="34585" xr:uid="{00000000-0005-0000-0000-000043AB0000}"/>
    <cellStyle name="Output 2 6 3 3 5" xfId="47865" xr:uid="{00000000-0005-0000-0000-000044AB0000}"/>
    <cellStyle name="Output 2 6 3 3 6" xfId="60429" xr:uid="{00000000-0005-0000-0000-000045AB0000}"/>
    <cellStyle name="Output 2 6 3 4" xfId="10973" xr:uid="{00000000-0005-0000-0000-000046AB0000}"/>
    <cellStyle name="Output 2 6 3 4 2" xfId="34590" xr:uid="{00000000-0005-0000-0000-000047AB0000}"/>
    <cellStyle name="Output 2 6 3 4 3" xfId="34589" xr:uid="{00000000-0005-0000-0000-000048AB0000}"/>
    <cellStyle name="Output 2 6 3 4 4" xfId="50478" xr:uid="{00000000-0005-0000-0000-000049AB0000}"/>
    <cellStyle name="Output 2 6 3 5" xfId="34580" xr:uid="{00000000-0005-0000-0000-00004AAB0000}"/>
    <cellStyle name="Output 2 6 3 6" xfId="56074" xr:uid="{00000000-0005-0000-0000-00004BAB0000}"/>
    <cellStyle name="Output 2 6 4" xfId="4863" xr:uid="{00000000-0005-0000-0000-00004CAB0000}"/>
    <cellStyle name="Output 2 6 4 2" xfId="7479" xr:uid="{00000000-0005-0000-0000-00004DAB0000}"/>
    <cellStyle name="Output 2 6 4 2 2" xfId="14457" xr:uid="{00000000-0005-0000-0000-00004EAB0000}"/>
    <cellStyle name="Output 2 6 4 2 2 2" xfId="34594" xr:uid="{00000000-0005-0000-0000-00004FAB0000}"/>
    <cellStyle name="Output 2 6 4 2 2 3" xfId="34593" xr:uid="{00000000-0005-0000-0000-000050AB0000}"/>
    <cellStyle name="Output 2 6 4 2 2 4" xfId="53962" xr:uid="{00000000-0005-0000-0000-000051AB0000}"/>
    <cellStyle name="Output 2 6 4 2 3" xfId="34595" xr:uid="{00000000-0005-0000-0000-000052AB0000}"/>
    <cellStyle name="Output 2 6 4 2 4" xfId="34592" xr:uid="{00000000-0005-0000-0000-000053AB0000}"/>
    <cellStyle name="Output 2 6 4 2 5" xfId="46994" xr:uid="{00000000-0005-0000-0000-000054AB0000}"/>
    <cellStyle name="Output 2 6 4 2 6" xfId="59558" xr:uid="{00000000-0005-0000-0000-000055AB0000}"/>
    <cellStyle name="Output 2 6 4 3" xfId="9230" xr:uid="{00000000-0005-0000-0000-000056AB0000}"/>
    <cellStyle name="Output 2 6 4 3 2" xfId="16199" xr:uid="{00000000-0005-0000-0000-000057AB0000}"/>
    <cellStyle name="Output 2 6 4 3 2 2" xfId="34598" xr:uid="{00000000-0005-0000-0000-000058AB0000}"/>
    <cellStyle name="Output 2 6 4 3 2 3" xfId="34597" xr:uid="{00000000-0005-0000-0000-000059AB0000}"/>
    <cellStyle name="Output 2 6 4 3 2 4" xfId="55704" xr:uid="{00000000-0005-0000-0000-00005AAB0000}"/>
    <cellStyle name="Output 2 6 4 3 3" xfId="34599" xr:uid="{00000000-0005-0000-0000-00005BAB0000}"/>
    <cellStyle name="Output 2 6 4 3 4" xfId="34596" xr:uid="{00000000-0005-0000-0000-00005CAB0000}"/>
    <cellStyle name="Output 2 6 4 3 5" xfId="48736" xr:uid="{00000000-0005-0000-0000-00005DAB0000}"/>
    <cellStyle name="Output 2 6 4 3 6" xfId="61300" xr:uid="{00000000-0005-0000-0000-00005EAB0000}"/>
    <cellStyle name="Output 2 6 4 4" xfId="11844" xr:uid="{00000000-0005-0000-0000-00005FAB0000}"/>
    <cellStyle name="Output 2 6 4 4 2" xfId="34601" xr:uid="{00000000-0005-0000-0000-000060AB0000}"/>
    <cellStyle name="Output 2 6 4 4 3" xfId="34600" xr:uid="{00000000-0005-0000-0000-000061AB0000}"/>
    <cellStyle name="Output 2 6 4 4 4" xfId="51349" xr:uid="{00000000-0005-0000-0000-000062AB0000}"/>
    <cellStyle name="Output 2 6 4 5" xfId="34602" xr:uid="{00000000-0005-0000-0000-000063AB0000}"/>
    <cellStyle name="Output 2 6 4 6" xfId="34591" xr:uid="{00000000-0005-0000-0000-000064AB0000}"/>
    <cellStyle name="Output 2 6 4 7" xfId="44381" xr:uid="{00000000-0005-0000-0000-000065AB0000}"/>
    <cellStyle name="Output 2 6 4 8" xfId="56945" xr:uid="{00000000-0005-0000-0000-000066AB0000}"/>
    <cellStyle name="Output 2 6 5" xfId="5736" xr:uid="{00000000-0005-0000-0000-000067AB0000}"/>
    <cellStyle name="Output 2 6 5 2" xfId="12715" xr:uid="{00000000-0005-0000-0000-000068AB0000}"/>
    <cellStyle name="Output 2 6 5 2 2" xfId="34605" xr:uid="{00000000-0005-0000-0000-000069AB0000}"/>
    <cellStyle name="Output 2 6 5 2 3" xfId="34604" xr:uid="{00000000-0005-0000-0000-00006AAB0000}"/>
    <cellStyle name="Output 2 6 5 2 4" xfId="52220" xr:uid="{00000000-0005-0000-0000-00006BAB0000}"/>
    <cellStyle name="Output 2 6 5 3" xfId="34606" xr:uid="{00000000-0005-0000-0000-00006CAB0000}"/>
    <cellStyle name="Output 2 6 5 4" xfId="34603" xr:uid="{00000000-0005-0000-0000-00006DAB0000}"/>
    <cellStyle name="Output 2 6 5 5" xfId="45252" xr:uid="{00000000-0005-0000-0000-00006EAB0000}"/>
    <cellStyle name="Output 2 6 5 6" xfId="57816" xr:uid="{00000000-0005-0000-0000-00006FAB0000}"/>
    <cellStyle name="Output 2 6 6" xfId="10101" xr:uid="{00000000-0005-0000-0000-000070AB0000}"/>
    <cellStyle name="Output 2 6 6 2" xfId="34608" xr:uid="{00000000-0005-0000-0000-000071AB0000}"/>
    <cellStyle name="Output 2 6 6 3" xfId="34607" xr:uid="{00000000-0005-0000-0000-000072AB0000}"/>
    <cellStyle name="Output 2 6 6 4" xfId="49607" xr:uid="{00000000-0005-0000-0000-000073AB0000}"/>
    <cellStyle name="Output 2 6 7" xfId="34549" xr:uid="{00000000-0005-0000-0000-000074AB0000}"/>
    <cellStyle name="Output 2 6 8" xfId="17431" xr:uid="{00000000-0005-0000-0000-000075AB0000}"/>
    <cellStyle name="Output 2 7" xfId="2916" xr:uid="{00000000-0005-0000-0000-000076AB0000}"/>
    <cellStyle name="Output 2 7 2" xfId="2917" xr:uid="{00000000-0005-0000-0000-000077AB0000}"/>
    <cellStyle name="Output 2 7 2 2" xfId="3989" xr:uid="{00000000-0005-0000-0000-000078AB0000}"/>
    <cellStyle name="Output 2 7 2 2 2" xfId="6611" xr:uid="{00000000-0005-0000-0000-000079AB0000}"/>
    <cellStyle name="Output 2 7 2 2 2 2" xfId="13589" xr:uid="{00000000-0005-0000-0000-00007AAB0000}"/>
    <cellStyle name="Output 2 7 2 2 2 2 2" xfId="34614" xr:uid="{00000000-0005-0000-0000-00007BAB0000}"/>
    <cellStyle name="Output 2 7 2 2 2 2 3" xfId="34613" xr:uid="{00000000-0005-0000-0000-00007CAB0000}"/>
    <cellStyle name="Output 2 7 2 2 2 2 4" xfId="53094" xr:uid="{00000000-0005-0000-0000-00007DAB0000}"/>
    <cellStyle name="Output 2 7 2 2 2 3" xfId="34615" xr:uid="{00000000-0005-0000-0000-00007EAB0000}"/>
    <cellStyle name="Output 2 7 2 2 2 4" xfId="34612" xr:uid="{00000000-0005-0000-0000-00007FAB0000}"/>
    <cellStyle name="Output 2 7 2 2 2 5" xfId="46126" xr:uid="{00000000-0005-0000-0000-000080AB0000}"/>
    <cellStyle name="Output 2 7 2 2 2 6" xfId="58690" xr:uid="{00000000-0005-0000-0000-000081AB0000}"/>
    <cellStyle name="Output 2 7 2 2 3" xfId="8356" xr:uid="{00000000-0005-0000-0000-000082AB0000}"/>
    <cellStyle name="Output 2 7 2 2 3 2" xfId="15331" xr:uid="{00000000-0005-0000-0000-000083AB0000}"/>
    <cellStyle name="Output 2 7 2 2 3 2 2" xfId="34618" xr:uid="{00000000-0005-0000-0000-000084AB0000}"/>
    <cellStyle name="Output 2 7 2 2 3 2 3" xfId="34617" xr:uid="{00000000-0005-0000-0000-000085AB0000}"/>
    <cellStyle name="Output 2 7 2 2 3 2 4" xfId="54836" xr:uid="{00000000-0005-0000-0000-000086AB0000}"/>
    <cellStyle name="Output 2 7 2 2 3 3" xfId="34619" xr:uid="{00000000-0005-0000-0000-000087AB0000}"/>
    <cellStyle name="Output 2 7 2 2 3 4" xfId="34616" xr:uid="{00000000-0005-0000-0000-000088AB0000}"/>
    <cellStyle name="Output 2 7 2 2 3 5" xfId="47868" xr:uid="{00000000-0005-0000-0000-000089AB0000}"/>
    <cellStyle name="Output 2 7 2 2 3 6" xfId="60432" xr:uid="{00000000-0005-0000-0000-00008AAB0000}"/>
    <cellStyle name="Output 2 7 2 2 4" xfId="10976" xr:uid="{00000000-0005-0000-0000-00008BAB0000}"/>
    <cellStyle name="Output 2 7 2 2 4 2" xfId="34621" xr:uid="{00000000-0005-0000-0000-00008CAB0000}"/>
    <cellStyle name="Output 2 7 2 2 4 3" xfId="34620" xr:uid="{00000000-0005-0000-0000-00008DAB0000}"/>
    <cellStyle name="Output 2 7 2 2 4 4" xfId="50481" xr:uid="{00000000-0005-0000-0000-00008EAB0000}"/>
    <cellStyle name="Output 2 7 2 2 5" xfId="34611" xr:uid="{00000000-0005-0000-0000-00008FAB0000}"/>
    <cellStyle name="Output 2 7 2 2 6" xfId="56077" xr:uid="{00000000-0005-0000-0000-000090AB0000}"/>
    <cellStyle name="Output 2 7 2 3" xfId="4866" xr:uid="{00000000-0005-0000-0000-000091AB0000}"/>
    <cellStyle name="Output 2 7 2 3 2" xfId="7482" xr:uid="{00000000-0005-0000-0000-000092AB0000}"/>
    <cellStyle name="Output 2 7 2 3 2 2" xfId="14460" xr:uid="{00000000-0005-0000-0000-000093AB0000}"/>
    <cellStyle name="Output 2 7 2 3 2 2 2" xfId="34625" xr:uid="{00000000-0005-0000-0000-000094AB0000}"/>
    <cellStyle name="Output 2 7 2 3 2 2 3" xfId="34624" xr:uid="{00000000-0005-0000-0000-000095AB0000}"/>
    <cellStyle name="Output 2 7 2 3 2 2 4" xfId="53965" xr:uid="{00000000-0005-0000-0000-000096AB0000}"/>
    <cellStyle name="Output 2 7 2 3 2 3" xfId="34626" xr:uid="{00000000-0005-0000-0000-000097AB0000}"/>
    <cellStyle name="Output 2 7 2 3 2 4" xfId="34623" xr:uid="{00000000-0005-0000-0000-000098AB0000}"/>
    <cellStyle name="Output 2 7 2 3 2 5" xfId="46997" xr:uid="{00000000-0005-0000-0000-000099AB0000}"/>
    <cellStyle name="Output 2 7 2 3 2 6" xfId="59561" xr:uid="{00000000-0005-0000-0000-00009AAB0000}"/>
    <cellStyle name="Output 2 7 2 3 3" xfId="9233" xr:uid="{00000000-0005-0000-0000-00009BAB0000}"/>
    <cellStyle name="Output 2 7 2 3 3 2" xfId="16202" xr:uid="{00000000-0005-0000-0000-00009CAB0000}"/>
    <cellStyle name="Output 2 7 2 3 3 2 2" xfId="34629" xr:uid="{00000000-0005-0000-0000-00009DAB0000}"/>
    <cellStyle name="Output 2 7 2 3 3 2 3" xfId="34628" xr:uid="{00000000-0005-0000-0000-00009EAB0000}"/>
    <cellStyle name="Output 2 7 2 3 3 2 4" xfId="55707" xr:uid="{00000000-0005-0000-0000-00009FAB0000}"/>
    <cellStyle name="Output 2 7 2 3 3 3" xfId="34630" xr:uid="{00000000-0005-0000-0000-0000A0AB0000}"/>
    <cellStyle name="Output 2 7 2 3 3 4" xfId="34627" xr:uid="{00000000-0005-0000-0000-0000A1AB0000}"/>
    <cellStyle name="Output 2 7 2 3 3 5" xfId="48739" xr:uid="{00000000-0005-0000-0000-0000A2AB0000}"/>
    <cellStyle name="Output 2 7 2 3 3 6" xfId="61303" xr:uid="{00000000-0005-0000-0000-0000A3AB0000}"/>
    <cellStyle name="Output 2 7 2 3 4" xfId="11847" xr:uid="{00000000-0005-0000-0000-0000A4AB0000}"/>
    <cellStyle name="Output 2 7 2 3 4 2" xfId="34632" xr:uid="{00000000-0005-0000-0000-0000A5AB0000}"/>
    <cellStyle name="Output 2 7 2 3 4 3" xfId="34631" xr:uid="{00000000-0005-0000-0000-0000A6AB0000}"/>
    <cellStyle name="Output 2 7 2 3 4 4" xfId="51352" xr:uid="{00000000-0005-0000-0000-0000A7AB0000}"/>
    <cellStyle name="Output 2 7 2 3 5" xfId="34633" xr:uid="{00000000-0005-0000-0000-0000A8AB0000}"/>
    <cellStyle name="Output 2 7 2 3 6" xfId="34622" xr:uid="{00000000-0005-0000-0000-0000A9AB0000}"/>
    <cellStyle name="Output 2 7 2 3 7" xfId="44384" xr:uid="{00000000-0005-0000-0000-0000AAAB0000}"/>
    <cellStyle name="Output 2 7 2 3 8" xfId="56948" xr:uid="{00000000-0005-0000-0000-0000ABAB0000}"/>
    <cellStyle name="Output 2 7 2 4" xfId="5739" xr:uid="{00000000-0005-0000-0000-0000ACAB0000}"/>
    <cellStyle name="Output 2 7 2 4 2" xfId="12718" xr:uid="{00000000-0005-0000-0000-0000ADAB0000}"/>
    <cellStyle name="Output 2 7 2 4 2 2" xfId="34636" xr:uid="{00000000-0005-0000-0000-0000AEAB0000}"/>
    <cellStyle name="Output 2 7 2 4 2 3" xfId="34635" xr:uid="{00000000-0005-0000-0000-0000AFAB0000}"/>
    <cellStyle name="Output 2 7 2 4 2 4" xfId="52223" xr:uid="{00000000-0005-0000-0000-0000B0AB0000}"/>
    <cellStyle name="Output 2 7 2 4 3" xfId="34637" xr:uid="{00000000-0005-0000-0000-0000B1AB0000}"/>
    <cellStyle name="Output 2 7 2 4 4" xfId="34634" xr:uid="{00000000-0005-0000-0000-0000B2AB0000}"/>
    <cellStyle name="Output 2 7 2 4 5" xfId="45255" xr:uid="{00000000-0005-0000-0000-0000B3AB0000}"/>
    <cellStyle name="Output 2 7 2 4 6" xfId="57819" xr:uid="{00000000-0005-0000-0000-0000B4AB0000}"/>
    <cellStyle name="Output 2 7 2 5" xfId="10104" xr:uid="{00000000-0005-0000-0000-0000B5AB0000}"/>
    <cellStyle name="Output 2 7 2 5 2" xfId="34639" xr:uid="{00000000-0005-0000-0000-0000B6AB0000}"/>
    <cellStyle name="Output 2 7 2 5 3" xfId="34638" xr:uid="{00000000-0005-0000-0000-0000B7AB0000}"/>
    <cellStyle name="Output 2 7 2 5 4" xfId="49610" xr:uid="{00000000-0005-0000-0000-0000B8AB0000}"/>
    <cellStyle name="Output 2 7 2 6" xfId="34610" xr:uid="{00000000-0005-0000-0000-0000B9AB0000}"/>
    <cellStyle name="Output 2 7 2 7" xfId="17436" xr:uid="{00000000-0005-0000-0000-0000BAAB0000}"/>
    <cellStyle name="Output 2 7 3" xfId="3988" xr:uid="{00000000-0005-0000-0000-0000BBAB0000}"/>
    <cellStyle name="Output 2 7 3 2" xfId="6610" xr:uid="{00000000-0005-0000-0000-0000BCAB0000}"/>
    <cellStyle name="Output 2 7 3 2 2" xfId="13588" xr:uid="{00000000-0005-0000-0000-0000BDAB0000}"/>
    <cellStyle name="Output 2 7 3 2 2 2" xfId="34643" xr:uid="{00000000-0005-0000-0000-0000BEAB0000}"/>
    <cellStyle name="Output 2 7 3 2 2 3" xfId="34642" xr:uid="{00000000-0005-0000-0000-0000BFAB0000}"/>
    <cellStyle name="Output 2 7 3 2 2 4" xfId="53093" xr:uid="{00000000-0005-0000-0000-0000C0AB0000}"/>
    <cellStyle name="Output 2 7 3 2 3" xfId="34644" xr:uid="{00000000-0005-0000-0000-0000C1AB0000}"/>
    <cellStyle name="Output 2 7 3 2 4" xfId="34641" xr:uid="{00000000-0005-0000-0000-0000C2AB0000}"/>
    <cellStyle name="Output 2 7 3 2 5" xfId="46125" xr:uid="{00000000-0005-0000-0000-0000C3AB0000}"/>
    <cellStyle name="Output 2 7 3 2 6" xfId="58689" xr:uid="{00000000-0005-0000-0000-0000C4AB0000}"/>
    <cellStyle name="Output 2 7 3 3" xfId="8355" xr:uid="{00000000-0005-0000-0000-0000C5AB0000}"/>
    <cellStyle name="Output 2 7 3 3 2" xfId="15330" xr:uid="{00000000-0005-0000-0000-0000C6AB0000}"/>
    <cellStyle name="Output 2 7 3 3 2 2" xfId="34647" xr:uid="{00000000-0005-0000-0000-0000C7AB0000}"/>
    <cellStyle name="Output 2 7 3 3 2 3" xfId="34646" xr:uid="{00000000-0005-0000-0000-0000C8AB0000}"/>
    <cellStyle name="Output 2 7 3 3 2 4" xfId="54835" xr:uid="{00000000-0005-0000-0000-0000C9AB0000}"/>
    <cellStyle name="Output 2 7 3 3 3" xfId="34648" xr:uid="{00000000-0005-0000-0000-0000CAAB0000}"/>
    <cellStyle name="Output 2 7 3 3 4" xfId="34645" xr:uid="{00000000-0005-0000-0000-0000CBAB0000}"/>
    <cellStyle name="Output 2 7 3 3 5" xfId="47867" xr:uid="{00000000-0005-0000-0000-0000CCAB0000}"/>
    <cellStyle name="Output 2 7 3 3 6" xfId="60431" xr:uid="{00000000-0005-0000-0000-0000CDAB0000}"/>
    <cellStyle name="Output 2 7 3 4" xfId="10975" xr:uid="{00000000-0005-0000-0000-0000CEAB0000}"/>
    <cellStyle name="Output 2 7 3 4 2" xfId="34650" xr:uid="{00000000-0005-0000-0000-0000CFAB0000}"/>
    <cellStyle name="Output 2 7 3 4 3" xfId="34649" xr:uid="{00000000-0005-0000-0000-0000D0AB0000}"/>
    <cellStyle name="Output 2 7 3 4 4" xfId="50480" xr:uid="{00000000-0005-0000-0000-0000D1AB0000}"/>
    <cellStyle name="Output 2 7 3 5" xfId="34640" xr:uid="{00000000-0005-0000-0000-0000D2AB0000}"/>
    <cellStyle name="Output 2 7 3 6" xfId="56076" xr:uid="{00000000-0005-0000-0000-0000D3AB0000}"/>
    <cellStyle name="Output 2 7 4" xfId="4865" xr:uid="{00000000-0005-0000-0000-0000D4AB0000}"/>
    <cellStyle name="Output 2 7 4 2" xfId="7481" xr:uid="{00000000-0005-0000-0000-0000D5AB0000}"/>
    <cellStyle name="Output 2 7 4 2 2" xfId="14459" xr:uid="{00000000-0005-0000-0000-0000D6AB0000}"/>
    <cellStyle name="Output 2 7 4 2 2 2" xfId="34654" xr:uid="{00000000-0005-0000-0000-0000D7AB0000}"/>
    <cellStyle name="Output 2 7 4 2 2 3" xfId="34653" xr:uid="{00000000-0005-0000-0000-0000D8AB0000}"/>
    <cellStyle name="Output 2 7 4 2 2 4" xfId="53964" xr:uid="{00000000-0005-0000-0000-0000D9AB0000}"/>
    <cellStyle name="Output 2 7 4 2 3" xfId="34655" xr:uid="{00000000-0005-0000-0000-0000DAAB0000}"/>
    <cellStyle name="Output 2 7 4 2 4" xfId="34652" xr:uid="{00000000-0005-0000-0000-0000DBAB0000}"/>
    <cellStyle name="Output 2 7 4 2 5" xfId="46996" xr:uid="{00000000-0005-0000-0000-0000DCAB0000}"/>
    <cellStyle name="Output 2 7 4 2 6" xfId="59560" xr:uid="{00000000-0005-0000-0000-0000DDAB0000}"/>
    <cellStyle name="Output 2 7 4 3" xfId="9232" xr:uid="{00000000-0005-0000-0000-0000DEAB0000}"/>
    <cellStyle name="Output 2 7 4 3 2" xfId="16201" xr:uid="{00000000-0005-0000-0000-0000DFAB0000}"/>
    <cellStyle name="Output 2 7 4 3 2 2" xfId="34658" xr:uid="{00000000-0005-0000-0000-0000E0AB0000}"/>
    <cellStyle name="Output 2 7 4 3 2 3" xfId="34657" xr:uid="{00000000-0005-0000-0000-0000E1AB0000}"/>
    <cellStyle name="Output 2 7 4 3 2 4" xfId="55706" xr:uid="{00000000-0005-0000-0000-0000E2AB0000}"/>
    <cellStyle name="Output 2 7 4 3 3" xfId="34659" xr:uid="{00000000-0005-0000-0000-0000E3AB0000}"/>
    <cellStyle name="Output 2 7 4 3 4" xfId="34656" xr:uid="{00000000-0005-0000-0000-0000E4AB0000}"/>
    <cellStyle name="Output 2 7 4 3 5" xfId="48738" xr:uid="{00000000-0005-0000-0000-0000E5AB0000}"/>
    <cellStyle name="Output 2 7 4 3 6" xfId="61302" xr:uid="{00000000-0005-0000-0000-0000E6AB0000}"/>
    <cellStyle name="Output 2 7 4 4" xfId="11846" xr:uid="{00000000-0005-0000-0000-0000E7AB0000}"/>
    <cellStyle name="Output 2 7 4 4 2" xfId="34661" xr:uid="{00000000-0005-0000-0000-0000E8AB0000}"/>
    <cellStyle name="Output 2 7 4 4 3" xfId="34660" xr:uid="{00000000-0005-0000-0000-0000E9AB0000}"/>
    <cellStyle name="Output 2 7 4 4 4" xfId="51351" xr:uid="{00000000-0005-0000-0000-0000EAAB0000}"/>
    <cellStyle name="Output 2 7 4 5" xfId="34662" xr:uid="{00000000-0005-0000-0000-0000EBAB0000}"/>
    <cellStyle name="Output 2 7 4 6" xfId="34651" xr:uid="{00000000-0005-0000-0000-0000ECAB0000}"/>
    <cellStyle name="Output 2 7 4 7" xfId="44383" xr:uid="{00000000-0005-0000-0000-0000EDAB0000}"/>
    <cellStyle name="Output 2 7 4 8" xfId="56947" xr:uid="{00000000-0005-0000-0000-0000EEAB0000}"/>
    <cellStyle name="Output 2 7 5" xfId="5738" xr:uid="{00000000-0005-0000-0000-0000EFAB0000}"/>
    <cellStyle name="Output 2 7 5 2" xfId="12717" xr:uid="{00000000-0005-0000-0000-0000F0AB0000}"/>
    <cellStyle name="Output 2 7 5 2 2" xfId="34665" xr:uid="{00000000-0005-0000-0000-0000F1AB0000}"/>
    <cellStyle name="Output 2 7 5 2 3" xfId="34664" xr:uid="{00000000-0005-0000-0000-0000F2AB0000}"/>
    <cellStyle name="Output 2 7 5 2 4" xfId="52222" xr:uid="{00000000-0005-0000-0000-0000F3AB0000}"/>
    <cellStyle name="Output 2 7 5 3" xfId="34666" xr:uid="{00000000-0005-0000-0000-0000F4AB0000}"/>
    <cellStyle name="Output 2 7 5 4" xfId="34663" xr:uid="{00000000-0005-0000-0000-0000F5AB0000}"/>
    <cellStyle name="Output 2 7 5 5" xfId="45254" xr:uid="{00000000-0005-0000-0000-0000F6AB0000}"/>
    <cellStyle name="Output 2 7 5 6" xfId="57818" xr:uid="{00000000-0005-0000-0000-0000F7AB0000}"/>
    <cellStyle name="Output 2 7 6" xfId="10103" xr:uid="{00000000-0005-0000-0000-0000F8AB0000}"/>
    <cellStyle name="Output 2 7 6 2" xfId="34668" xr:uid="{00000000-0005-0000-0000-0000F9AB0000}"/>
    <cellStyle name="Output 2 7 6 3" xfId="34667" xr:uid="{00000000-0005-0000-0000-0000FAAB0000}"/>
    <cellStyle name="Output 2 7 6 4" xfId="49609" xr:uid="{00000000-0005-0000-0000-0000FBAB0000}"/>
    <cellStyle name="Output 2 7 7" xfId="34609" xr:uid="{00000000-0005-0000-0000-0000FCAB0000}"/>
    <cellStyle name="Output 2 7 8" xfId="17433" xr:uid="{00000000-0005-0000-0000-0000FDAB0000}"/>
    <cellStyle name="Output 2 8" xfId="2918" xr:uid="{00000000-0005-0000-0000-0000FEAB0000}"/>
    <cellStyle name="Output 2 8 2" xfId="2919" xr:uid="{00000000-0005-0000-0000-0000FFAB0000}"/>
    <cellStyle name="Output 2 8 2 2" xfId="3991" xr:uid="{00000000-0005-0000-0000-000000AC0000}"/>
    <cellStyle name="Output 2 8 2 2 2" xfId="6613" xr:uid="{00000000-0005-0000-0000-000001AC0000}"/>
    <cellStyle name="Output 2 8 2 2 2 2" xfId="13591" xr:uid="{00000000-0005-0000-0000-000002AC0000}"/>
    <cellStyle name="Output 2 8 2 2 2 2 2" xfId="34674" xr:uid="{00000000-0005-0000-0000-000003AC0000}"/>
    <cellStyle name="Output 2 8 2 2 2 2 3" xfId="34673" xr:uid="{00000000-0005-0000-0000-000004AC0000}"/>
    <cellStyle name="Output 2 8 2 2 2 2 4" xfId="53096" xr:uid="{00000000-0005-0000-0000-000005AC0000}"/>
    <cellStyle name="Output 2 8 2 2 2 3" xfId="34675" xr:uid="{00000000-0005-0000-0000-000006AC0000}"/>
    <cellStyle name="Output 2 8 2 2 2 4" xfId="34672" xr:uid="{00000000-0005-0000-0000-000007AC0000}"/>
    <cellStyle name="Output 2 8 2 2 2 5" xfId="46128" xr:uid="{00000000-0005-0000-0000-000008AC0000}"/>
    <cellStyle name="Output 2 8 2 2 2 6" xfId="58692" xr:uid="{00000000-0005-0000-0000-000009AC0000}"/>
    <cellStyle name="Output 2 8 2 2 3" xfId="8358" xr:uid="{00000000-0005-0000-0000-00000AAC0000}"/>
    <cellStyle name="Output 2 8 2 2 3 2" xfId="15333" xr:uid="{00000000-0005-0000-0000-00000BAC0000}"/>
    <cellStyle name="Output 2 8 2 2 3 2 2" xfId="34678" xr:uid="{00000000-0005-0000-0000-00000CAC0000}"/>
    <cellStyle name="Output 2 8 2 2 3 2 3" xfId="34677" xr:uid="{00000000-0005-0000-0000-00000DAC0000}"/>
    <cellStyle name="Output 2 8 2 2 3 2 4" xfId="54838" xr:uid="{00000000-0005-0000-0000-00000EAC0000}"/>
    <cellStyle name="Output 2 8 2 2 3 3" xfId="34679" xr:uid="{00000000-0005-0000-0000-00000FAC0000}"/>
    <cellStyle name="Output 2 8 2 2 3 4" xfId="34676" xr:uid="{00000000-0005-0000-0000-000010AC0000}"/>
    <cellStyle name="Output 2 8 2 2 3 5" xfId="47870" xr:uid="{00000000-0005-0000-0000-000011AC0000}"/>
    <cellStyle name="Output 2 8 2 2 3 6" xfId="60434" xr:uid="{00000000-0005-0000-0000-000012AC0000}"/>
    <cellStyle name="Output 2 8 2 2 4" xfId="10978" xr:uid="{00000000-0005-0000-0000-000013AC0000}"/>
    <cellStyle name="Output 2 8 2 2 4 2" xfId="34681" xr:uid="{00000000-0005-0000-0000-000014AC0000}"/>
    <cellStyle name="Output 2 8 2 2 4 3" xfId="34680" xr:uid="{00000000-0005-0000-0000-000015AC0000}"/>
    <cellStyle name="Output 2 8 2 2 4 4" xfId="50483" xr:uid="{00000000-0005-0000-0000-000016AC0000}"/>
    <cellStyle name="Output 2 8 2 2 5" xfId="34671" xr:uid="{00000000-0005-0000-0000-000017AC0000}"/>
    <cellStyle name="Output 2 8 2 2 6" xfId="56079" xr:uid="{00000000-0005-0000-0000-000018AC0000}"/>
    <cellStyle name="Output 2 8 2 3" xfId="4868" xr:uid="{00000000-0005-0000-0000-000019AC0000}"/>
    <cellStyle name="Output 2 8 2 3 2" xfId="7484" xr:uid="{00000000-0005-0000-0000-00001AAC0000}"/>
    <cellStyle name="Output 2 8 2 3 2 2" xfId="14462" xr:uid="{00000000-0005-0000-0000-00001BAC0000}"/>
    <cellStyle name="Output 2 8 2 3 2 2 2" xfId="34685" xr:uid="{00000000-0005-0000-0000-00001CAC0000}"/>
    <cellStyle name="Output 2 8 2 3 2 2 3" xfId="34684" xr:uid="{00000000-0005-0000-0000-00001DAC0000}"/>
    <cellStyle name="Output 2 8 2 3 2 2 4" xfId="53967" xr:uid="{00000000-0005-0000-0000-00001EAC0000}"/>
    <cellStyle name="Output 2 8 2 3 2 3" xfId="34686" xr:uid="{00000000-0005-0000-0000-00001FAC0000}"/>
    <cellStyle name="Output 2 8 2 3 2 4" xfId="34683" xr:uid="{00000000-0005-0000-0000-000020AC0000}"/>
    <cellStyle name="Output 2 8 2 3 2 5" xfId="46999" xr:uid="{00000000-0005-0000-0000-000021AC0000}"/>
    <cellStyle name="Output 2 8 2 3 2 6" xfId="59563" xr:uid="{00000000-0005-0000-0000-000022AC0000}"/>
    <cellStyle name="Output 2 8 2 3 3" xfId="9235" xr:uid="{00000000-0005-0000-0000-000023AC0000}"/>
    <cellStyle name="Output 2 8 2 3 3 2" xfId="16204" xr:uid="{00000000-0005-0000-0000-000024AC0000}"/>
    <cellStyle name="Output 2 8 2 3 3 2 2" xfId="34689" xr:uid="{00000000-0005-0000-0000-000025AC0000}"/>
    <cellStyle name="Output 2 8 2 3 3 2 3" xfId="34688" xr:uid="{00000000-0005-0000-0000-000026AC0000}"/>
    <cellStyle name="Output 2 8 2 3 3 2 4" xfId="55709" xr:uid="{00000000-0005-0000-0000-000027AC0000}"/>
    <cellStyle name="Output 2 8 2 3 3 3" xfId="34690" xr:uid="{00000000-0005-0000-0000-000028AC0000}"/>
    <cellStyle name="Output 2 8 2 3 3 4" xfId="34687" xr:uid="{00000000-0005-0000-0000-000029AC0000}"/>
    <cellStyle name="Output 2 8 2 3 3 5" xfId="48741" xr:uid="{00000000-0005-0000-0000-00002AAC0000}"/>
    <cellStyle name="Output 2 8 2 3 3 6" xfId="61305" xr:uid="{00000000-0005-0000-0000-00002BAC0000}"/>
    <cellStyle name="Output 2 8 2 3 4" xfId="11849" xr:uid="{00000000-0005-0000-0000-00002CAC0000}"/>
    <cellStyle name="Output 2 8 2 3 4 2" xfId="34692" xr:uid="{00000000-0005-0000-0000-00002DAC0000}"/>
    <cellStyle name="Output 2 8 2 3 4 3" xfId="34691" xr:uid="{00000000-0005-0000-0000-00002EAC0000}"/>
    <cellStyle name="Output 2 8 2 3 4 4" xfId="51354" xr:uid="{00000000-0005-0000-0000-00002FAC0000}"/>
    <cellStyle name="Output 2 8 2 3 5" xfId="34693" xr:uid="{00000000-0005-0000-0000-000030AC0000}"/>
    <cellStyle name="Output 2 8 2 3 6" xfId="34682" xr:uid="{00000000-0005-0000-0000-000031AC0000}"/>
    <cellStyle name="Output 2 8 2 3 7" xfId="44386" xr:uid="{00000000-0005-0000-0000-000032AC0000}"/>
    <cellStyle name="Output 2 8 2 3 8" xfId="56950" xr:uid="{00000000-0005-0000-0000-000033AC0000}"/>
    <cellStyle name="Output 2 8 2 4" xfId="5741" xr:uid="{00000000-0005-0000-0000-000034AC0000}"/>
    <cellStyle name="Output 2 8 2 4 2" xfId="12720" xr:uid="{00000000-0005-0000-0000-000035AC0000}"/>
    <cellStyle name="Output 2 8 2 4 2 2" xfId="34696" xr:uid="{00000000-0005-0000-0000-000036AC0000}"/>
    <cellStyle name="Output 2 8 2 4 2 3" xfId="34695" xr:uid="{00000000-0005-0000-0000-000037AC0000}"/>
    <cellStyle name="Output 2 8 2 4 2 4" xfId="52225" xr:uid="{00000000-0005-0000-0000-000038AC0000}"/>
    <cellStyle name="Output 2 8 2 4 3" xfId="34697" xr:uid="{00000000-0005-0000-0000-000039AC0000}"/>
    <cellStyle name="Output 2 8 2 4 4" xfId="34694" xr:uid="{00000000-0005-0000-0000-00003AAC0000}"/>
    <cellStyle name="Output 2 8 2 4 5" xfId="45257" xr:uid="{00000000-0005-0000-0000-00003BAC0000}"/>
    <cellStyle name="Output 2 8 2 4 6" xfId="57821" xr:uid="{00000000-0005-0000-0000-00003CAC0000}"/>
    <cellStyle name="Output 2 8 2 5" xfId="10106" xr:uid="{00000000-0005-0000-0000-00003DAC0000}"/>
    <cellStyle name="Output 2 8 2 5 2" xfId="34699" xr:uid="{00000000-0005-0000-0000-00003EAC0000}"/>
    <cellStyle name="Output 2 8 2 5 3" xfId="34698" xr:uid="{00000000-0005-0000-0000-00003FAC0000}"/>
    <cellStyle name="Output 2 8 2 5 4" xfId="49612" xr:uid="{00000000-0005-0000-0000-000040AC0000}"/>
    <cellStyle name="Output 2 8 2 6" xfId="34670" xr:uid="{00000000-0005-0000-0000-000041AC0000}"/>
    <cellStyle name="Output 2 8 2 7" xfId="17440" xr:uid="{00000000-0005-0000-0000-000042AC0000}"/>
    <cellStyle name="Output 2 8 3" xfId="3990" xr:uid="{00000000-0005-0000-0000-000043AC0000}"/>
    <cellStyle name="Output 2 8 3 2" xfId="6612" xr:uid="{00000000-0005-0000-0000-000044AC0000}"/>
    <cellStyle name="Output 2 8 3 2 2" xfId="13590" xr:uid="{00000000-0005-0000-0000-000045AC0000}"/>
    <cellStyle name="Output 2 8 3 2 2 2" xfId="34703" xr:uid="{00000000-0005-0000-0000-000046AC0000}"/>
    <cellStyle name="Output 2 8 3 2 2 3" xfId="34702" xr:uid="{00000000-0005-0000-0000-000047AC0000}"/>
    <cellStyle name="Output 2 8 3 2 2 4" xfId="53095" xr:uid="{00000000-0005-0000-0000-000048AC0000}"/>
    <cellStyle name="Output 2 8 3 2 3" xfId="34704" xr:uid="{00000000-0005-0000-0000-000049AC0000}"/>
    <cellStyle name="Output 2 8 3 2 4" xfId="34701" xr:uid="{00000000-0005-0000-0000-00004AAC0000}"/>
    <cellStyle name="Output 2 8 3 2 5" xfId="46127" xr:uid="{00000000-0005-0000-0000-00004BAC0000}"/>
    <cellStyle name="Output 2 8 3 2 6" xfId="58691" xr:uid="{00000000-0005-0000-0000-00004CAC0000}"/>
    <cellStyle name="Output 2 8 3 3" xfId="8357" xr:uid="{00000000-0005-0000-0000-00004DAC0000}"/>
    <cellStyle name="Output 2 8 3 3 2" xfId="15332" xr:uid="{00000000-0005-0000-0000-00004EAC0000}"/>
    <cellStyle name="Output 2 8 3 3 2 2" xfId="34707" xr:uid="{00000000-0005-0000-0000-00004FAC0000}"/>
    <cellStyle name="Output 2 8 3 3 2 3" xfId="34706" xr:uid="{00000000-0005-0000-0000-000050AC0000}"/>
    <cellStyle name="Output 2 8 3 3 2 4" xfId="54837" xr:uid="{00000000-0005-0000-0000-000051AC0000}"/>
    <cellStyle name="Output 2 8 3 3 3" xfId="34708" xr:uid="{00000000-0005-0000-0000-000052AC0000}"/>
    <cellStyle name="Output 2 8 3 3 4" xfId="34705" xr:uid="{00000000-0005-0000-0000-000053AC0000}"/>
    <cellStyle name="Output 2 8 3 3 5" xfId="47869" xr:uid="{00000000-0005-0000-0000-000054AC0000}"/>
    <cellStyle name="Output 2 8 3 3 6" xfId="60433" xr:uid="{00000000-0005-0000-0000-000055AC0000}"/>
    <cellStyle name="Output 2 8 3 4" xfId="10977" xr:uid="{00000000-0005-0000-0000-000056AC0000}"/>
    <cellStyle name="Output 2 8 3 4 2" xfId="34710" xr:uid="{00000000-0005-0000-0000-000057AC0000}"/>
    <cellStyle name="Output 2 8 3 4 3" xfId="34709" xr:uid="{00000000-0005-0000-0000-000058AC0000}"/>
    <cellStyle name="Output 2 8 3 4 4" xfId="50482" xr:uid="{00000000-0005-0000-0000-000059AC0000}"/>
    <cellStyle name="Output 2 8 3 5" xfId="34700" xr:uid="{00000000-0005-0000-0000-00005AAC0000}"/>
    <cellStyle name="Output 2 8 3 6" xfId="56078" xr:uid="{00000000-0005-0000-0000-00005BAC0000}"/>
    <cellStyle name="Output 2 8 4" xfId="4867" xr:uid="{00000000-0005-0000-0000-00005CAC0000}"/>
    <cellStyle name="Output 2 8 4 2" xfId="7483" xr:uid="{00000000-0005-0000-0000-00005DAC0000}"/>
    <cellStyle name="Output 2 8 4 2 2" xfId="14461" xr:uid="{00000000-0005-0000-0000-00005EAC0000}"/>
    <cellStyle name="Output 2 8 4 2 2 2" xfId="34714" xr:uid="{00000000-0005-0000-0000-00005FAC0000}"/>
    <cellStyle name="Output 2 8 4 2 2 3" xfId="34713" xr:uid="{00000000-0005-0000-0000-000060AC0000}"/>
    <cellStyle name="Output 2 8 4 2 2 4" xfId="53966" xr:uid="{00000000-0005-0000-0000-000061AC0000}"/>
    <cellStyle name="Output 2 8 4 2 3" xfId="34715" xr:uid="{00000000-0005-0000-0000-000062AC0000}"/>
    <cellStyle name="Output 2 8 4 2 4" xfId="34712" xr:uid="{00000000-0005-0000-0000-000063AC0000}"/>
    <cellStyle name="Output 2 8 4 2 5" xfId="46998" xr:uid="{00000000-0005-0000-0000-000064AC0000}"/>
    <cellStyle name="Output 2 8 4 2 6" xfId="59562" xr:uid="{00000000-0005-0000-0000-000065AC0000}"/>
    <cellStyle name="Output 2 8 4 3" xfId="9234" xr:uid="{00000000-0005-0000-0000-000066AC0000}"/>
    <cellStyle name="Output 2 8 4 3 2" xfId="16203" xr:uid="{00000000-0005-0000-0000-000067AC0000}"/>
    <cellStyle name="Output 2 8 4 3 2 2" xfId="34718" xr:uid="{00000000-0005-0000-0000-000068AC0000}"/>
    <cellStyle name="Output 2 8 4 3 2 3" xfId="34717" xr:uid="{00000000-0005-0000-0000-000069AC0000}"/>
    <cellStyle name="Output 2 8 4 3 2 4" xfId="55708" xr:uid="{00000000-0005-0000-0000-00006AAC0000}"/>
    <cellStyle name="Output 2 8 4 3 3" xfId="34719" xr:uid="{00000000-0005-0000-0000-00006BAC0000}"/>
    <cellStyle name="Output 2 8 4 3 4" xfId="34716" xr:uid="{00000000-0005-0000-0000-00006CAC0000}"/>
    <cellStyle name="Output 2 8 4 3 5" xfId="48740" xr:uid="{00000000-0005-0000-0000-00006DAC0000}"/>
    <cellStyle name="Output 2 8 4 3 6" xfId="61304" xr:uid="{00000000-0005-0000-0000-00006EAC0000}"/>
    <cellStyle name="Output 2 8 4 4" xfId="11848" xr:uid="{00000000-0005-0000-0000-00006FAC0000}"/>
    <cellStyle name="Output 2 8 4 4 2" xfId="34721" xr:uid="{00000000-0005-0000-0000-000070AC0000}"/>
    <cellStyle name="Output 2 8 4 4 3" xfId="34720" xr:uid="{00000000-0005-0000-0000-000071AC0000}"/>
    <cellStyle name="Output 2 8 4 4 4" xfId="51353" xr:uid="{00000000-0005-0000-0000-000072AC0000}"/>
    <cellStyle name="Output 2 8 4 5" xfId="34722" xr:uid="{00000000-0005-0000-0000-000073AC0000}"/>
    <cellStyle name="Output 2 8 4 6" xfId="34711" xr:uid="{00000000-0005-0000-0000-000074AC0000}"/>
    <cellStyle name="Output 2 8 4 7" xfId="44385" xr:uid="{00000000-0005-0000-0000-000075AC0000}"/>
    <cellStyle name="Output 2 8 4 8" xfId="56949" xr:uid="{00000000-0005-0000-0000-000076AC0000}"/>
    <cellStyle name="Output 2 8 5" xfId="5740" xr:uid="{00000000-0005-0000-0000-000077AC0000}"/>
    <cellStyle name="Output 2 8 5 2" xfId="12719" xr:uid="{00000000-0005-0000-0000-000078AC0000}"/>
    <cellStyle name="Output 2 8 5 2 2" xfId="34725" xr:uid="{00000000-0005-0000-0000-000079AC0000}"/>
    <cellStyle name="Output 2 8 5 2 3" xfId="34724" xr:uid="{00000000-0005-0000-0000-00007AAC0000}"/>
    <cellStyle name="Output 2 8 5 2 4" xfId="52224" xr:uid="{00000000-0005-0000-0000-00007BAC0000}"/>
    <cellStyle name="Output 2 8 5 3" xfId="34726" xr:uid="{00000000-0005-0000-0000-00007CAC0000}"/>
    <cellStyle name="Output 2 8 5 4" xfId="34723" xr:uid="{00000000-0005-0000-0000-00007DAC0000}"/>
    <cellStyle name="Output 2 8 5 5" xfId="45256" xr:uid="{00000000-0005-0000-0000-00007EAC0000}"/>
    <cellStyle name="Output 2 8 5 6" xfId="57820" xr:uid="{00000000-0005-0000-0000-00007FAC0000}"/>
    <cellStyle name="Output 2 8 6" xfId="10105" xr:uid="{00000000-0005-0000-0000-000080AC0000}"/>
    <cellStyle name="Output 2 8 6 2" xfId="34728" xr:uid="{00000000-0005-0000-0000-000081AC0000}"/>
    <cellStyle name="Output 2 8 6 3" xfId="34727" xr:uid="{00000000-0005-0000-0000-000082AC0000}"/>
    <cellStyle name="Output 2 8 6 4" xfId="49611" xr:uid="{00000000-0005-0000-0000-000083AC0000}"/>
    <cellStyle name="Output 2 8 7" xfId="34669" xr:uid="{00000000-0005-0000-0000-000084AC0000}"/>
    <cellStyle name="Output 2 8 8" xfId="17437" xr:uid="{00000000-0005-0000-0000-000085AC0000}"/>
    <cellStyle name="Output 2 9" xfId="2920" xr:uid="{00000000-0005-0000-0000-000086AC0000}"/>
    <cellStyle name="Output 2 9 2" xfId="2921" xr:uid="{00000000-0005-0000-0000-000087AC0000}"/>
    <cellStyle name="Output 2 9 2 2" xfId="3993" xr:uid="{00000000-0005-0000-0000-000088AC0000}"/>
    <cellStyle name="Output 2 9 2 2 2" xfId="6615" xr:uid="{00000000-0005-0000-0000-000089AC0000}"/>
    <cellStyle name="Output 2 9 2 2 2 2" xfId="13593" xr:uid="{00000000-0005-0000-0000-00008AAC0000}"/>
    <cellStyle name="Output 2 9 2 2 2 2 2" xfId="34734" xr:uid="{00000000-0005-0000-0000-00008BAC0000}"/>
    <cellStyle name="Output 2 9 2 2 2 2 3" xfId="34733" xr:uid="{00000000-0005-0000-0000-00008CAC0000}"/>
    <cellStyle name="Output 2 9 2 2 2 2 4" xfId="53098" xr:uid="{00000000-0005-0000-0000-00008DAC0000}"/>
    <cellStyle name="Output 2 9 2 2 2 3" xfId="34735" xr:uid="{00000000-0005-0000-0000-00008EAC0000}"/>
    <cellStyle name="Output 2 9 2 2 2 4" xfId="34732" xr:uid="{00000000-0005-0000-0000-00008FAC0000}"/>
    <cellStyle name="Output 2 9 2 2 2 5" xfId="46130" xr:uid="{00000000-0005-0000-0000-000090AC0000}"/>
    <cellStyle name="Output 2 9 2 2 2 6" xfId="58694" xr:uid="{00000000-0005-0000-0000-000091AC0000}"/>
    <cellStyle name="Output 2 9 2 2 3" xfId="8360" xr:uid="{00000000-0005-0000-0000-000092AC0000}"/>
    <cellStyle name="Output 2 9 2 2 3 2" xfId="15335" xr:uid="{00000000-0005-0000-0000-000093AC0000}"/>
    <cellStyle name="Output 2 9 2 2 3 2 2" xfId="34738" xr:uid="{00000000-0005-0000-0000-000094AC0000}"/>
    <cellStyle name="Output 2 9 2 2 3 2 3" xfId="34737" xr:uid="{00000000-0005-0000-0000-000095AC0000}"/>
    <cellStyle name="Output 2 9 2 2 3 2 4" xfId="54840" xr:uid="{00000000-0005-0000-0000-000096AC0000}"/>
    <cellStyle name="Output 2 9 2 2 3 3" xfId="34739" xr:uid="{00000000-0005-0000-0000-000097AC0000}"/>
    <cellStyle name="Output 2 9 2 2 3 4" xfId="34736" xr:uid="{00000000-0005-0000-0000-000098AC0000}"/>
    <cellStyle name="Output 2 9 2 2 3 5" xfId="47872" xr:uid="{00000000-0005-0000-0000-000099AC0000}"/>
    <cellStyle name="Output 2 9 2 2 3 6" xfId="60436" xr:uid="{00000000-0005-0000-0000-00009AAC0000}"/>
    <cellStyle name="Output 2 9 2 2 4" xfId="10980" xr:uid="{00000000-0005-0000-0000-00009BAC0000}"/>
    <cellStyle name="Output 2 9 2 2 4 2" xfId="34741" xr:uid="{00000000-0005-0000-0000-00009CAC0000}"/>
    <cellStyle name="Output 2 9 2 2 4 3" xfId="34740" xr:uid="{00000000-0005-0000-0000-00009DAC0000}"/>
    <cellStyle name="Output 2 9 2 2 4 4" xfId="50485" xr:uid="{00000000-0005-0000-0000-00009EAC0000}"/>
    <cellStyle name="Output 2 9 2 2 5" xfId="34731" xr:uid="{00000000-0005-0000-0000-00009FAC0000}"/>
    <cellStyle name="Output 2 9 2 2 6" xfId="56081" xr:uid="{00000000-0005-0000-0000-0000A0AC0000}"/>
    <cellStyle name="Output 2 9 2 3" xfId="4870" xr:uid="{00000000-0005-0000-0000-0000A1AC0000}"/>
    <cellStyle name="Output 2 9 2 3 2" xfId="7486" xr:uid="{00000000-0005-0000-0000-0000A2AC0000}"/>
    <cellStyle name="Output 2 9 2 3 2 2" xfId="14464" xr:uid="{00000000-0005-0000-0000-0000A3AC0000}"/>
    <cellStyle name="Output 2 9 2 3 2 2 2" xfId="34745" xr:uid="{00000000-0005-0000-0000-0000A4AC0000}"/>
    <cellStyle name="Output 2 9 2 3 2 2 3" xfId="34744" xr:uid="{00000000-0005-0000-0000-0000A5AC0000}"/>
    <cellStyle name="Output 2 9 2 3 2 2 4" xfId="53969" xr:uid="{00000000-0005-0000-0000-0000A6AC0000}"/>
    <cellStyle name="Output 2 9 2 3 2 3" xfId="34746" xr:uid="{00000000-0005-0000-0000-0000A7AC0000}"/>
    <cellStyle name="Output 2 9 2 3 2 4" xfId="34743" xr:uid="{00000000-0005-0000-0000-0000A8AC0000}"/>
    <cellStyle name="Output 2 9 2 3 2 5" xfId="47001" xr:uid="{00000000-0005-0000-0000-0000A9AC0000}"/>
    <cellStyle name="Output 2 9 2 3 2 6" xfId="59565" xr:uid="{00000000-0005-0000-0000-0000AAAC0000}"/>
    <cellStyle name="Output 2 9 2 3 3" xfId="9237" xr:uid="{00000000-0005-0000-0000-0000ABAC0000}"/>
    <cellStyle name="Output 2 9 2 3 3 2" xfId="16206" xr:uid="{00000000-0005-0000-0000-0000ACAC0000}"/>
    <cellStyle name="Output 2 9 2 3 3 2 2" xfId="34749" xr:uid="{00000000-0005-0000-0000-0000ADAC0000}"/>
    <cellStyle name="Output 2 9 2 3 3 2 3" xfId="34748" xr:uid="{00000000-0005-0000-0000-0000AEAC0000}"/>
    <cellStyle name="Output 2 9 2 3 3 2 4" xfId="55711" xr:uid="{00000000-0005-0000-0000-0000AFAC0000}"/>
    <cellStyle name="Output 2 9 2 3 3 3" xfId="34750" xr:uid="{00000000-0005-0000-0000-0000B0AC0000}"/>
    <cellStyle name="Output 2 9 2 3 3 4" xfId="34747" xr:uid="{00000000-0005-0000-0000-0000B1AC0000}"/>
    <cellStyle name="Output 2 9 2 3 3 5" xfId="48743" xr:uid="{00000000-0005-0000-0000-0000B2AC0000}"/>
    <cellStyle name="Output 2 9 2 3 3 6" xfId="61307" xr:uid="{00000000-0005-0000-0000-0000B3AC0000}"/>
    <cellStyle name="Output 2 9 2 3 4" xfId="11851" xr:uid="{00000000-0005-0000-0000-0000B4AC0000}"/>
    <cellStyle name="Output 2 9 2 3 4 2" xfId="34752" xr:uid="{00000000-0005-0000-0000-0000B5AC0000}"/>
    <cellStyle name="Output 2 9 2 3 4 3" xfId="34751" xr:uid="{00000000-0005-0000-0000-0000B6AC0000}"/>
    <cellStyle name="Output 2 9 2 3 4 4" xfId="51356" xr:uid="{00000000-0005-0000-0000-0000B7AC0000}"/>
    <cellStyle name="Output 2 9 2 3 5" xfId="34753" xr:uid="{00000000-0005-0000-0000-0000B8AC0000}"/>
    <cellStyle name="Output 2 9 2 3 6" xfId="34742" xr:uid="{00000000-0005-0000-0000-0000B9AC0000}"/>
    <cellStyle name="Output 2 9 2 3 7" xfId="44388" xr:uid="{00000000-0005-0000-0000-0000BAAC0000}"/>
    <cellStyle name="Output 2 9 2 3 8" xfId="56952" xr:uid="{00000000-0005-0000-0000-0000BBAC0000}"/>
    <cellStyle name="Output 2 9 2 4" xfId="5743" xr:uid="{00000000-0005-0000-0000-0000BCAC0000}"/>
    <cellStyle name="Output 2 9 2 4 2" xfId="12722" xr:uid="{00000000-0005-0000-0000-0000BDAC0000}"/>
    <cellStyle name="Output 2 9 2 4 2 2" xfId="34756" xr:uid="{00000000-0005-0000-0000-0000BEAC0000}"/>
    <cellStyle name="Output 2 9 2 4 2 3" xfId="34755" xr:uid="{00000000-0005-0000-0000-0000BFAC0000}"/>
    <cellStyle name="Output 2 9 2 4 2 4" xfId="52227" xr:uid="{00000000-0005-0000-0000-0000C0AC0000}"/>
    <cellStyle name="Output 2 9 2 4 3" xfId="34757" xr:uid="{00000000-0005-0000-0000-0000C1AC0000}"/>
    <cellStyle name="Output 2 9 2 4 4" xfId="34754" xr:uid="{00000000-0005-0000-0000-0000C2AC0000}"/>
    <cellStyle name="Output 2 9 2 4 5" xfId="45259" xr:uid="{00000000-0005-0000-0000-0000C3AC0000}"/>
    <cellStyle name="Output 2 9 2 4 6" xfId="57823" xr:uid="{00000000-0005-0000-0000-0000C4AC0000}"/>
    <cellStyle name="Output 2 9 2 5" xfId="10108" xr:uid="{00000000-0005-0000-0000-0000C5AC0000}"/>
    <cellStyle name="Output 2 9 2 5 2" xfId="34759" xr:uid="{00000000-0005-0000-0000-0000C6AC0000}"/>
    <cellStyle name="Output 2 9 2 5 3" xfId="34758" xr:uid="{00000000-0005-0000-0000-0000C7AC0000}"/>
    <cellStyle name="Output 2 9 2 5 4" xfId="49614" xr:uid="{00000000-0005-0000-0000-0000C8AC0000}"/>
    <cellStyle name="Output 2 9 2 6" xfId="34730" xr:uid="{00000000-0005-0000-0000-0000C9AC0000}"/>
    <cellStyle name="Output 2 9 2 7" xfId="17443" xr:uid="{00000000-0005-0000-0000-0000CAAC0000}"/>
    <cellStyle name="Output 2 9 3" xfId="3992" xr:uid="{00000000-0005-0000-0000-0000CBAC0000}"/>
    <cellStyle name="Output 2 9 3 2" xfId="6614" xr:uid="{00000000-0005-0000-0000-0000CCAC0000}"/>
    <cellStyle name="Output 2 9 3 2 2" xfId="13592" xr:uid="{00000000-0005-0000-0000-0000CDAC0000}"/>
    <cellStyle name="Output 2 9 3 2 2 2" xfId="34763" xr:uid="{00000000-0005-0000-0000-0000CEAC0000}"/>
    <cellStyle name="Output 2 9 3 2 2 3" xfId="34762" xr:uid="{00000000-0005-0000-0000-0000CFAC0000}"/>
    <cellStyle name="Output 2 9 3 2 2 4" xfId="53097" xr:uid="{00000000-0005-0000-0000-0000D0AC0000}"/>
    <cellStyle name="Output 2 9 3 2 3" xfId="34764" xr:uid="{00000000-0005-0000-0000-0000D1AC0000}"/>
    <cellStyle name="Output 2 9 3 2 4" xfId="34761" xr:uid="{00000000-0005-0000-0000-0000D2AC0000}"/>
    <cellStyle name="Output 2 9 3 2 5" xfId="46129" xr:uid="{00000000-0005-0000-0000-0000D3AC0000}"/>
    <cellStyle name="Output 2 9 3 2 6" xfId="58693" xr:uid="{00000000-0005-0000-0000-0000D4AC0000}"/>
    <cellStyle name="Output 2 9 3 3" xfId="8359" xr:uid="{00000000-0005-0000-0000-0000D5AC0000}"/>
    <cellStyle name="Output 2 9 3 3 2" xfId="15334" xr:uid="{00000000-0005-0000-0000-0000D6AC0000}"/>
    <cellStyle name="Output 2 9 3 3 2 2" xfId="34767" xr:uid="{00000000-0005-0000-0000-0000D7AC0000}"/>
    <cellStyle name="Output 2 9 3 3 2 3" xfId="34766" xr:uid="{00000000-0005-0000-0000-0000D8AC0000}"/>
    <cellStyle name="Output 2 9 3 3 2 4" xfId="54839" xr:uid="{00000000-0005-0000-0000-0000D9AC0000}"/>
    <cellStyle name="Output 2 9 3 3 3" xfId="34768" xr:uid="{00000000-0005-0000-0000-0000DAAC0000}"/>
    <cellStyle name="Output 2 9 3 3 4" xfId="34765" xr:uid="{00000000-0005-0000-0000-0000DBAC0000}"/>
    <cellStyle name="Output 2 9 3 3 5" xfId="47871" xr:uid="{00000000-0005-0000-0000-0000DCAC0000}"/>
    <cellStyle name="Output 2 9 3 3 6" xfId="60435" xr:uid="{00000000-0005-0000-0000-0000DDAC0000}"/>
    <cellStyle name="Output 2 9 3 4" xfId="10979" xr:uid="{00000000-0005-0000-0000-0000DEAC0000}"/>
    <cellStyle name="Output 2 9 3 4 2" xfId="34770" xr:uid="{00000000-0005-0000-0000-0000DFAC0000}"/>
    <cellStyle name="Output 2 9 3 4 3" xfId="34769" xr:uid="{00000000-0005-0000-0000-0000E0AC0000}"/>
    <cellStyle name="Output 2 9 3 4 4" xfId="50484" xr:uid="{00000000-0005-0000-0000-0000E1AC0000}"/>
    <cellStyle name="Output 2 9 3 5" xfId="34760" xr:uid="{00000000-0005-0000-0000-0000E2AC0000}"/>
    <cellStyle name="Output 2 9 3 6" xfId="56080" xr:uid="{00000000-0005-0000-0000-0000E3AC0000}"/>
    <cellStyle name="Output 2 9 4" xfId="4869" xr:uid="{00000000-0005-0000-0000-0000E4AC0000}"/>
    <cellStyle name="Output 2 9 4 2" xfId="7485" xr:uid="{00000000-0005-0000-0000-0000E5AC0000}"/>
    <cellStyle name="Output 2 9 4 2 2" xfId="14463" xr:uid="{00000000-0005-0000-0000-0000E6AC0000}"/>
    <cellStyle name="Output 2 9 4 2 2 2" xfId="34774" xr:uid="{00000000-0005-0000-0000-0000E7AC0000}"/>
    <cellStyle name="Output 2 9 4 2 2 3" xfId="34773" xr:uid="{00000000-0005-0000-0000-0000E8AC0000}"/>
    <cellStyle name="Output 2 9 4 2 2 4" xfId="53968" xr:uid="{00000000-0005-0000-0000-0000E9AC0000}"/>
    <cellStyle name="Output 2 9 4 2 3" xfId="34775" xr:uid="{00000000-0005-0000-0000-0000EAAC0000}"/>
    <cellStyle name="Output 2 9 4 2 4" xfId="34772" xr:uid="{00000000-0005-0000-0000-0000EBAC0000}"/>
    <cellStyle name="Output 2 9 4 2 5" xfId="47000" xr:uid="{00000000-0005-0000-0000-0000ECAC0000}"/>
    <cellStyle name="Output 2 9 4 2 6" xfId="59564" xr:uid="{00000000-0005-0000-0000-0000EDAC0000}"/>
    <cellStyle name="Output 2 9 4 3" xfId="9236" xr:uid="{00000000-0005-0000-0000-0000EEAC0000}"/>
    <cellStyle name="Output 2 9 4 3 2" xfId="16205" xr:uid="{00000000-0005-0000-0000-0000EFAC0000}"/>
    <cellStyle name="Output 2 9 4 3 2 2" xfId="34778" xr:uid="{00000000-0005-0000-0000-0000F0AC0000}"/>
    <cellStyle name="Output 2 9 4 3 2 3" xfId="34777" xr:uid="{00000000-0005-0000-0000-0000F1AC0000}"/>
    <cellStyle name="Output 2 9 4 3 2 4" xfId="55710" xr:uid="{00000000-0005-0000-0000-0000F2AC0000}"/>
    <cellStyle name="Output 2 9 4 3 3" xfId="34779" xr:uid="{00000000-0005-0000-0000-0000F3AC0000}"/>
    <cellStyle name="Output 2 9 4 3 4" xfId="34776" xr:uid="{00000000-0005-0000-0000-0000F4AC0000}"/>
    <cellStyle name="Output 2 9 4 3 5" xfId="48742" xr:uid="{00000000-0005-0000-0000-0000F5AC0000}"/>
    <cellStyle name="Output 2 9 4 3 6" xfId="61306" xr:uid="{00000000-0005-0000-0000-0000F6AC0000}"/>
    <cellStyle name="Output 2 9 4 4" xfId="11850" xr:uid="{00000000-0005-0000-0000-0000F7AC0000}"/>
    <cellStyle name="Output 2 9 4 4 2" xfId="34781" xr:uid="{00000000-0005-0000-0000-0000F8AC0000}"/>
    <cellStyle name="Output 2 9 4 4 3" xfId="34780" xr:uid="{00000000-0005-0000-0000-0000F9AC0000}"/>
    <cellStyle name="Output 2 9 4 4 4" xfId="51355" xr:uid="{00000000-0005-0000-0000-0000FAAC0000}"/>
    <cellStyle name="Output 2 9 4 5" xfId="34782" xr:uid="{00000000-0005-0000-0000-0000FBAC0000}"/>
    <cellStyle name="Output 2 9 4 6" xfId="34771" xr:uid="{00000000-0005-0000-0000-0000FCAC0000}"/>
    <cellStyle name="Output 2 9 4 7" xfId="44387" xr:uid="{00000000-0005-0000-0000-0000FDAC0000}"/>
    <cellStyle name="Output 2 9 4 8" xfId="56951" xr:uid="{00000000-0005-0000-0000-0000FEAC0000}"/>
    <cellStyle name="Output 2 9 5" xfId="5742" xr:uid="{00000000-0005-0000-0000-0000FFAC0000}"/>
    <cellStyle name="Output 2 9 5 2" xfId="12721" xr:uid="{00000000-0005-0000-0000-000000AD0000}"/>
    <cellStyle name="Output 2 9 5 2 2" xfId="34785" xr:uid="{00000000-0005-0000-0000-000001AD0000}"/>
    <cellStyle name="Output 2 9 5 2 3" xfId="34784" xr:uid="{00000000-0005-0000-0000-000002AD0000}"/>
    <cellStyle name="Output 2 9 5 2 4" xfId="52226" xr:uid="{00000000-0005-0000-0000-000003AD0000}"/>
    <cellStyle name="Output 2 9 5 3" xfId="34786" xr:uid="{00000000-0005-0000-0000-000004AD0000}"/>
    <cellStyle name="Output 2 9 5 4" xfId="34783" xr:uid="{00000000-0005-0000-0000-000005AD0000}"/>
    <cellStyle name="Output 2 9 5 5" xfId="45258" xr:uid="{00000000-0005-0000-0000-000006AD0000}"/>
    <cellStyle name="Output 2 9 5 6" xfId="57822" xr:uid="{00000000-0005-0000-0000-000007AD0000}"/>
    <cellStyle name="Output 2 9 6" xfId="10107" xr:uid="{00000000-0005-0000-0000-000008AD0000}"/>
    <cellStyle name="Output 2 9 6 2" xfId="34788" xr:uid="{00000000-0005-0000-0000-000009AD0000}"/>
    <cellStyle name="Output 2 9 6 3" xfId="34787" xr:uid="{00000000-0005-0000-0000-00000AAD0000}"/>
    <cellStyle name="Output 2 9 6 4" xfId="49613" xr:uid="{00000000-0005-0000-0000-00000BAD0000}"/>
    <cellStyle name="Output 2 9 7" xfId="34729" xr:uid="{00000000-0005-0000-0000-00000CAD0000}"/>
    <cellStyle name="Output 2 9 8" xfId="17442" xr:uid="{00000000-0005-0000-0000-00000DAD0000}"/>
    <cellStyle name="Output 20" xfId="2922" xr:uid="{00000000-0005-0000-0000-00000EAD0000}"/>
    <cellStyle name="Output 20 2" xfId="34789" xr:uid="{00000000-0005-0000-0000-00000FAD0000}"/>
    <cellStyle name="Output 21" xfId="2923" xr:uid="{00000000-0005-0000-0000-000010AD0000}"/>
    <cellStyle name="Output 21 2" xfId="34790" xr:uid="{00000000-0005-0000-0000-000011AD0000}"/>
    <cellStyle name="Output 22" xfId="2924" xr:uid="{00000000-0005-0000-0000-000012AD0000}"/>
    <cellStyle name="Output 22 2" xfId="34791" xr:uid="{00000000-0005-0000-0000-000013AD0000}"/>
    <cellStyle name="Output 23" xfId="2925" xr:uid="{00000000-0005-0000-0000-000014AD0000}"/>
    <cellStyle name="Output 23 2" xfId="34792" xr:uid="{00000000-0005-0000-0000-000015AD0000}"/>
    <cellStyle name="Output 24" xfId="2926" xr:uid="{00000000-0005-0000-0000-000016AD0000}"/>
    <cellStyle name="Output 24 2" xfId="34793" xr:uid="{00000000-0005-0000-0000-000017AD0000}"/>
    <cellStyle name="Output 25" xfId="2927" xr:uid="{00000000-0005-0000-0000-000018AD0000}"/>
    <cellStyle name="Output 25 2" xfId="34794" xr:uid="{00000000-0005-0000-0000-000019AD0000}"/>
    <cellStyle name="Output 26" xfId="2928" xr:uid="{00000000-0005-0000-0000-00001AAD0000}"/>
    <cellStyle name="Output 26 2" xfId="34795" xr:uid="{00000000-0005-0000-0000-00001BAD0000}"/>
    <cellStyle name="Output 27" xfId="2929" xr:uid="{00000000-0005-0000-0000-00001CAD0000}"/>
    <cellStyle name="Output 27 2" xfId="34796" xr:uid="{00000000-0005-0000-0000-00001DAD0000}"/>
    <cellStyle name="Output 28" xfId="2930" xr:uid="{00000000-0005-0000-0000-00001EAD0000}"/>
    <cellStyle name="Output 28 2" xfId="34797" xr:uid="{00000000-0005-0000-0000-00001FAD0000}"/>
    <cellStyle name="Output 29" xfId="2931" xr:uid="{00000000-0005-0000-0000-000020AD0000}"/>
    <cellStyle name="Output 29 2" xfId="34798" xr:uid="{00000000-0005-0000-0000-000021AD0000}"/>
    <cellStyle name="Output 3" xfId="2932" xr:uid="{00000000-0005-0000-0000-000022AD0000}"/>
    <cellStyle name="Output 3 10" xfId="2933" xr:uid="{00000000-0005-0000-0000-000023AD0000}"/>
    <cellStyle name="Output 3 10 2" xfId="3995" xr:uid="{00000000-0005-0000-0000-000024AD0000}"/>
    <cellStyle name="Output 3 10 2 2" xfId="6617" xr:uid="{00000000-0005-0000-0000-000025AD0000}"/>
    <cellStyle name="Output 3 10 2 2 2" xfId="13595" xr:uid="{00000000-0005-0000-0000-000026AD0000}"/>
    <cellStyle name="Output 3 10 2 2 2 2" xfId="34804" xr:uid="{00000000-0005-0000-0000-000027AD0000}"/>
    <cellStyle name="Output 3 10 2 2 2 3" xfId="34803" xr:uid="{00000000-0005-0000-0000-000028AD0000}"/>
    <cellStyle name="Output 3 10 2 2 2 4" xfId="53100" xr:uid="{00000000-0005-0000-0000-000029AD0000}"/>
    <cellStyle name="Output 3 10 2 2 3" xfId="34805" xr:uid="{00000000-0005-0000-0000-00002AAD0000}"/>
    <cellStyle name="Output 3 10 2 2 4" xfId="34802" xr:uid="{00000000-0005-0000-0000-00002BAD0000}"/>
    <cellStyle name="Output 3 10 2 2 5" xfId="46132" xr:uid="{00000000-0005-0000-0000-00002CAD0000}"/>
    <cellStyle name="Output 3 10 2 2 6" xfId="58696" xr:uid="{00000000-0005-0000-0000-00002DAD0000}"/>
    <cellStyle name="Output 3 10 2 3" xfId="8362" xr:uid="{00000000-0005-0000-0000-00002EAD0000}"/>
    <cellStyle name="Output 3 10 2 3 2" xfId="15337" xr:uid="{00000000-0005-0000-0000-00002FAD0000}"/>
    <cellStyle name="Output 3 10 2 3 2 2" xfId="34808" xr:uid="{00000000-0005-0000-0000-000030AD0000}"/>
    <cellStyle name="Output 3 10 2 3 2 3" xfId="34807" xr:uid="{00000000-0005-0000-0000-000031AD0000}"/>
    <cellStyle name="Output 3 10 2 3 2 4" xfId="54842" xr:uid="{00000000-0005-0000-0000-000032AD0000}"/>
    <cellStyle name="Output 3 10 2 3 3" xfId="34809" xr:uid="{00000000-0005-0000-0000-000033AD0000}"/>
    <cellStyle name="Output 3 10 2 3 4" xfId="34806" xr:uid="{00000000-0005-0000-0000-000034AD0000}"/>
    <cellStyle name="Output 3 10 2 3 5" xfId="47874" xr:uid="{00000000-0005-0000-0000-000035AD0000}"/>
    <cellStyle name="Output 3 10 2 3 6" xfId="60438" xr:uid="{00000000-0005-0000-0000-000036AD0000}"/>
    <cellStyle name="Output 3 10 2 4" xfId="10982" xr:uid="{00000000-0005-0000-0000-000037AD0000}"/>
    <cellStyle name="Output 3 10 2 4 2" xfId="34811" xr:uid="{00000000-0005-0000-0000-000038AD0000}"/>
    <cellStyle name="Output 3 10 2 4 3" xfId="34810" xr:uid="{00000000-0005-0000-0000-000039AD0000}"/>
    <cellStyle name="Output 3 10 2 4 4" xfId="50487" xr:uid="{00000000-0005-0000-0000-00003AAD0000}"/>
    <cellStyle name="Output 3 10 2 5" xfId="34801" xr:uid="{00000000-0005-0000-0000-00003BAD0000}"/>
    <cellStyle name="Output 3 10 2 6" xfId="56083" xr:uid="{00000000-0005-0000-0000-00003CAD0000}"/>
    <cellStyle name="Output 3 10 3" xfId="4872" xr:uid="{00000000-0005-0000-0000-00003DAD0000}"/>
    <cellStyle name="Output 3 10 3 2" xfId="7488" xr:uid="{00000000-0005-0000-0000-00003EAD0000}"/>
    <cellStyle name="Output 3 10 3 2 2" xfId="14466" xr:uid="{00000000-0005-0000-0000-00003FAD0000}"/>
    <cellStyle name="Output 3 10 3 2 2 2" xfId="34815" xr:uid="{00000000-0005-0000-0000-000040AD0000}"/>
    <cellStyle name="Output 3 10 3 2 2 3" xfId="34814" xr:uid="{00000000-0005-0000-0000-000041AD0000}"/>
    <cellStyle name="Output 3 10 3 2 2 4" xfId="53971" xr:uid="{00000000-0005-0000-0000-000042AD0000}"/>
    <cellStyle name="Output 3 10 3 2 3" xfId="34816" xr:uid="{00000000-0005-0000-0000-000043AD0000}"/>
    <cellStyle name="Output 3 10 3 2 4" xfId="34813" xr:uid="{00000000-0005-0000-0000-000044AD0000}"/>
    <cellStyle name="Output 3 10 3 2 5" xfId="47003" xr:uid="{00000000-0005-0000-0000-000045AD0000}"/>
    <cellStyle name="Output 3 10 3 2 6" xfId="59567" xr:uid="{00000000-0005-0000-0000-000046AD0000}"/>
    <cellStyle name="Output 3 10 3 3" xfId="9239" xr:uid="{00000000-0005-0000-0000-000047AD0000}"/>
    <cellStyle name="Output 3 10 3 3 2" xfId="16208" xr:uid="{00000000-0005-0000-0000-000048AD0000}"/>
    <cellStyle name="Output 3 10 3 3 2 2" xfId="34819" xr:uid="{00000000-0005-0000-0000-000049AD0000}"/>
    <cellStyle name="Output 3 10 3 3 2 3" xfId="34818" xr:uid="{00000000-0005-0000-0000-00004AAD0000}"/>
    <cellStyle name="Output 3 10 3 3 2 4" xfId="55713" xr:uid="{00000000-0005-0000-0000-00004BAD0000}"/>
    <cellStyle name="Output 3 10 3 3 3" xfId="34820" xr:uid="{00000000-0005-0000-0000-00004CAD0000}"/>
    <cellStyle name="Output 3 10 3 3 4" xfId="34817" xr:uid="{00000000-0005-0000-0000-00004DAD0000}"/>
    <cellStyle name="Output 3 10 3 3 5" xfId="48745" xr:uid="{00000000-0005-0000-0000-00004EAD0000}"/>
    <cellStyle name="Output 3 10 3 3 6" xfId="61309" xr:uid="{00000000-0005-0000-0000-00004FAD0000}"/>
    <cellStyle name="Output 3 10 3 4" xfId="11853" xr:uid="{00000000-0005-0000-0000-000050AD0000}"/>
    <cellStyle name="Output 3 10 3 4 2" xfId="34822" xr:uid="{00000000-0005-0000-0000-000051AD0000}"/>
    <cellStyle name="Output 3 10 3 4 3" xfId="34821" xr:uid="{00000000-0005-0000-0000-000052AD0000}"/>
    <cellStyle name="Output 3 10 3 4 4" xfId="51358" xr:uid="{00000000-0005-0000-0000-000053AD0000}"/>
    <cellStyle name="Output 3 10 3 5" xfId="34823" xr:uid="{00000000-0005-0000-0000-000054AD0000}"/>
    <cellStyle name="Output 3 10 3 6" xfId="34812" xr:uid="{00000000-0005-0000-0000-000055AD0000}"/>
    <cellStyle name="Output 3 10 3 7" xfId="44390" xr:uid="{00000000-0005-0000-0000-000056AD0000}"/>
    <cellStyle name="Output 3 10 3 8" xfId="56954" xr:uid="{00000000-0005-0000-0000-000057AD0000}"/>
    <cellStyle name="Output 3 10 4" xfId="5745" xr:uid="{00000000-0005-0000-0000-000058AD0000}"/>
    <cellStyle name="Output 3 10 4 2" xfId="12724" xr:uid="{00000000-0005-0000-0000-000059AD0000}"/>
    <cellStyle name="Output 3 10 4 2 2" xfId="34826" xr:uid="{00000000-0005-0000-0000-00005AAD0000}"/>
    <cellStyle name="Output 3 10 4 2 3" xfId="34825" xr:uid="{00000000-0005-0000-0000-00005BAD0000}"/>
    <cellStyle name="Output 3 10 4 2 4" xfId="52229" xr:uid="{00000000-0005-0000-0000-00005CAD0000}"/>
    <cellStyle name="Output 3 10 4 3" xfId="34827" xr:uid="{00000000-0005-0000-0000-00005DAD0000}"/>
    <cellStyle name="Output 3 10 4 4" xfId="34824" xr:uid="{00000000-0005-0000-0000-00005EAD0000}"/>
    <cellStyle name="Output 3 10 4 5" xfId="45261" xr:uid="{00000000-0005-0000-0000-00005FAD0000}"/>
    <cellStyle name="Output 3 10 4 6" xfId="57825" xr:uid="{00000000-0005-0000-0000-000060AD0000}"/>
    <cellStyle name="Output 3 10 5" xfId="10110" xr:uid="{00000000-0005-0000-0000-000061AD0000}"/>
    <cellStyle name="Output 3 10 5 2" xfId="34829" xr:uid="{00000000-0005-0000-0000-000062AD0000}"/>
    <cellStyle name="Output 3 10 5 3" xfId="34828" xr:uid="{00000000-0005-0000-0000-000063AD0000}"/>
    <cellStyle name="Output 3 10 5 4" xfId="49616" xr:uid="{00000000-0005-0000-0000-000064AD0000}"/>
    <cellStyle name="Output 3 10 6" xfId="34800" xr:uid="{00000000-0005-0000-0000-000065AD0000}"/>
    <cellStyle name="Output 3 10 7" xfId="17453" xr:uid="{00000000-0005-0000-0000-000066AD0000}"/>
    <cellStyle name="Output 3 11" xfId="3994" xr:uid="{00000000-0005-0000-0000-000067AD0000}"/>
    <cellStyle name="Output 3 11 2" xfId="6616" xr:uid="{00000000-0005-0000-0000-000068AD0000}"/>
    <cellStyle name="Output 3 11 2 2" xfId="13594" xr:uid="{00000000-0005-0000-0000-000069AD0000}"/>
    <cellStyle name="Output 3 11 2 2 2" xfId="34833" xr:uid="{00000000-0005-0000-0000-00006AAD0000}"/>
    <cellStyle name="Output 3 11 2 2 3" xfId="34832" xr:uid="{00000000-0005-0000-0000-00006BAD0000}"/>
    <cellStyle name="Output 3 11 2 2 4" xfId="53099" xr:uid="{00000000-0005-0000-0000-00006CAD0000}"/>
    <cellStyle name="Output 3 11 2 3" xfId="34834" xr:uid="{00000000-0005-0000-0000-00006DAD0000}"/>
    <cellStyle name="Output 3 11 2 4" xfId="34831" xr:uid="{00000000-0005-0000-0000-00006EAD0000}"/>
    <cellStyle name="Output 3 11 2 5" xfId="46131" xr:uid="{00000000-0005-0000-0000-00006FAD0000}"/>
    <cellStyle name="Output 3 11 2 6" xfId="58695" xr:uid="{00000000-0005-0000-0000-000070AD0000}"/>
    <cellStyle name="Output 3 11 3" xfId="8361" xr:uid="{00000000-0005-0000-0000-000071AD0000}"/>
    <cellStyle name="Output 3 11 3 2" xfId="15336" xr:uid="{00000000-0005-0000-0000-000072AD0000}"/>
    <cellStyle name="Output 3 11 3 2 2" xfId="34837" xr:uid="{00000000-0005-0000-0000-000073AD0000}"/>
    <cellStyle name="Output 3 11 3 2 3" xfId="34836" xr:uid="{00000000-0005-0000-0000-000074AD0000}"/>
    <cellStyle name="Output 3 11 3 2 4" xfId="54841" xr:uid="{00000000-0005-0000-0000-000075AD0000}"/>
    <cellStyle name="Output 3 11 3 3" xfId="34838" xr:uid="{00000000-0005-0000-0000-000076AD0000}"/>
    <cellStyle name="Output 3 11 3 4" xfId="34835" xr:uid="{00000000-0005-0000-0000-000077AD0000}"/>
    <cellStyle name="Output 3 11 3 5" xfId="47873" xr:uid="{00000000-0005-0000-0000-000078AD0000}"/>
    <cellStyle name="Output 3 11 3 6" xfId="60437" xr:uid="{00000000-0005-0000-0000-000079AD0000}"/>
    <cellStyle name="Output 3 11 4" xfId="10981" xr:uid="{00000000-0005-0000-0000-00007AAD0000}"/>
    <cellStyle name="Output 3 11 4 2" xfId="34840" xr:uid="{00000000-0005-0000-0000-00007BAD0000}"/>
    <cellStyle name="Output 3 11 4 3" xfId="34839" xr:uid="{00000000-0005-0000-0000-00007CAD0000}"/>
    <cellStyle name="Output 3 11 4 4" xfId="50486" xr:uid="{00000000-0005-0000-0000-00007DAD0000}"/>
    <cellStyle name="Output 3 11 5" xfId="34830" xr:uid="{00000000-0005-0000-0000-00007EAD0000}"/>
    <cellStyle name="Output 3 11 6" xfId="56082" xr:uid="{00000000-0005-0000-0000-00007FAD0000}"/>
    <cellStyle name="Output 3 12" xfId="4871" xr:uid="{00000000-0005-0000-0000-000080AD0000}"/>
    <cellStyle name="Output 3 12 2" xfId="7487" xr:uid="{00000000-0005-0000-0000-000081AD0000}"/>
    <cellStyle name="Output 3 12 2 2" xfId="14465" xr:uid="{00000000-0005-0000-0000-000082AD0000}"/>
    <cellStyle name="Output 3 12 2 2 2" xfId="34844" xr:uid="{00000000-0005-0000-0000-000083AD0000}"/>
    <cellStyle name="Output 3 12 2 2 3" xfId="34843" xr:uid="{00000000-0005-0000-0000-000084AD0000}"/>
    <cellStyle name="Output 3 12 2 2 4" xfId="53970" xr:uid="{00000000-0005-0000-0000-000085AD0000}"/>
    <cellStyle name="Output 3 12 2 3" xfId="34845" xr:uid="{00000000-0005-0000-0000-000086AD0000}"/>
    <cellStyle name="Output 3 12 2 4" xfId="34842" xr:uid="{00000000-0005-0000-0000-000087AD0000}"/>
    <cellStyle name="Output 3 12 2 5" xfId="47002" xr:uid="{00000000-0005-0000-0000-000088AD0000}"/>
    <cellStyle name="Output 3 12 2 6" xfId="59566" xr:uid="{00000000-0005-0000-0000-000089AD0000}"/>
    <cellStyle name="Output 3 12 3" xfId="9238" xr:uid="{00000000-0005-0000-0000-00008AAD0000}"/>
    <cellStyle name="Output 3 12 3 2" xfId="16207" xr:uid="{00000000-0005-0000-0000-00008BAD0000}"/>
    <cellStyle name="Output 3 12 3 2 2" xfId="34848" xr:uid="{00000000-0005-0000-0000-00008CAD0000}"/>
    <cellStyle name="Output 3 12 3 2 3" xfId="34847" xr:uid="{00000000-0005-0000-0000-00008DAD0000}"/>
    <cellStyle name="Output 3 12 3 2 4" xfId="55712" xr:uid="{00000000-0005-0000-0000-00008EAD0000}"/>
    <cellStyle name="Output 3 12 3 3" xfId="34849" xr:uid="{00000000-0005-0000-0000-00008FAD0000}"/>
    <cellStyle name="Output 3 12 3 4" xfId="34846" xr:uid="{00000000-0005-0000-0000-000090AD0000}"/>
    <cellStyle name="Output 3 12 3 5" xfId="48744" xr:uid="{00000000-0005-0000-0000-000091AD0000}"/>
    <cellStyle name="Output 3 12 3 6" xfId="61308" xr:uid="{00000000-0005-0000-0000-000092AD0000}"/>
    <cellStyle name="Output 3 12 4" xfId="11852" xr:uid="{00000000-0005-0000-0000-000093AD0000}"/>
    <cellStyle name="Output 3 12 4 2" xfId="34851" xr:uid="{00000000-0005-0000-0000-000094AD0000}"/>
    <cellStyle name="Output 3 12 4 3" xfId="34850" xr:uid="{00000000-0005-0000-0000-000095AD0000}"/>
    <cellStyle name="Output 3 12 4 4" xfId="51357" xr:uid="{00000000-0005-0000-0000-000096AD0000}"/>
    <cellStyle name="Output 3 12 5" xfId="34852" xr:uid="{00000000-0005-0000-0000-000097AD0000}"/>
    <cellStyle name="Output 3 12 6" xfId="34841" xr:uid="{00000000-0005-0000-0000-000098AD0000}"/>
    <cellStyle name="Output 3 12 7" xfId="44389" xr:uid="{00000000-0005-0000-0000-000099AD0000}"/>
    <cellStyle name="Output 3 12 8" xfId="56953" xr:uid="{00000000-0005-0000-0000-00009AAD0000}"/>
    <cellStyle name="Output 3 13" xfId="5744" xr:uid="{00000000-0005-0000-0000-00009BAD0000}"/>
    <cellStyle name="Output 3 13 2" xfId="12723" xr:uid="{00000000-0005-0000-0000-00009CAD0000}"/>
    <cellStyle name="Output 3 13 2 2" xfId="34855" xr:uid="{00000000-0005-0000-0000-00009DAD0000}"/>
    <cellStyle name="Output 3 13 2 3" xfId="34854" xr:uid="{00000000-0005-0000-0000-00009EAD0000}"/>
    <cellStyle name="Output 3 13 2 4" xfId="52228" xr:uid="{00000000-0005-0000-0000-00009FAD0000}"/>
    <cellStyle name="Output 3 13 3" xfId="34856" xr:uid="{00000000-0005-0000-0000-0000A0AD0000}"/>
    <cellStyle name="Output 3 13 4" xfId="34853" xr:uid="{00000000-0005-0000-0000-0000A1AD0000}"/>
    <cellStyle name="Output 3 13 5" xfId="45260" xr:uid="{00000000-0005-0000-0000-0000A2AD0000}"/>
    <cellStyle name="Output 3 13 6" xfId="57824" xr:uid="{00000000-0005-0000-0000-0000A3AD0000}"/>
    <cellStyle name="Output 3 14" xfId="10109" xr:uid="{00000000-0005-0000-0000-0000A4AD0000}"/>
    <cellStyle name="Output 3 14 2" xfId="34858" xr:uid="{00000000-0005-0000-0000-0000A5AD0000}"/>
    <cellStyle name="Output 3 14 3" xfId="34857" xr:uid="{00000000-0005-0000-0000-0000A6AD0000}"/>
    <cellStyle name="Output 3 14 4" xfId="49615" xr:uid="{00000000-0005-0000-0000-0000A7AD0000}"/>
    <cellStyle name="Output 3 15" xfId="34799" xr:uid="{00000000-0005-0000-0000-0000A8AD0000}"/>
    <cellStyle name="Output 3 16" xfId="19127" xr:uid="{00000000-0005-0000-0000-0000A9AD0000}"/>
    <cellStyle name="Output 3 2" xfId="2934" xr:uid="{00000000-0005-0000-0000-0000AAAD0000}"/>
    <cellStyle name="Output 3 2 2" xfId="2935" xr:uid="{00000000-0005-0000-0000-0000ABAD0000}"/>
    <cellStyle name="Output 3 2 2 2" xfId="3997" xr:uid="{00000000-0005-0000-0000-0000ACAD0000}"/>
    <cellStyle name="Output 3 2 2 2 2" xfId="6619" xr:uid="{00000000-0005-0000-0000-0000ADAD0000}"/>
    <cellStyle name="Output 3 2 2 2 2 2" xfId="13597" xr:uid="{00000000-0005-0000-0000-0000AEAD0000}"/>
    <cellStyle name="Output 3 2 2 2 2 2 2" xfId="34864" xr:uid="{00000000-0005-0000-0000-0000AFAD0000}"/>
    <cellStyle name="Output 3 2 2 2 2 2 3" xfId="34863" xr:uid="{00000000-0005-0000-0000-0000B0AD0000}"/>
    <cellStyle name="Output 3 2 2 2 2 2 4" xfId="53102" xr:uid="{00000000-0005-0000-0000-0000B1AD0000}"/>
    <cellStyle name="Output 3 2 2 2 2 3" xfId="34865" xr:uid="{00000000-0005-0000-0000-0000B2AD0000}"/>
    <cellStyle name="Output 3 2 2 2 2 4" xfId="34862" xr:uid="{00000000-0005-0000-0000-0000B3AD0000}"/>
    <cellStyle name="Output 3 2 2 2 2 5" xfId="46134" xr:uid="{00000000-0005-0000-0000-0000B4AD0000}"/>
    <cellStyle name="Output 3 2 2 2 2 6" xfId="58698" xr:uid="{00000000-0005-0000-0000-0000B5AD0000}"/>
    <cellStyle name="Output 3 2 2 2 3" xfId="8364" xr:uid="{00000000-0005-0000-0000-0000B6AD0000}"/>
    <cellStyle name="Output 3 2 2 2 3 2" xfId="15339" xr:uid="{00000000-0005-0000-0000-0000B7AD0000}"/>
    <cellStyle name="Output 3 2 2 2 3 2 2" xfId="34868" xr:uid="{00000000-0005-0000-0000-0000B8AD0000}"/>
    <cellStyle name="Output 3 2 2 2 3 2 3" xfId="34867" xr:uid="{00000000-0005-0000-0000-0000B9AD0000}"/>
    <cellStyle name="Output 3 2 2 2 3 2 4" xfId="54844" xr:uid="{00000000-0005-0000-0000-0000BAAD0000}"/>
    <cellStyle name="Output 3 2 2 2 3 3" xfId="34869" xr:uid="{00000000-0005-0000-0000-0000BBAD0000}"/>
    <cellStyle name="Output 3 2 2 2 3 4" xfId="34866" xr:uid="{00000000-0005-0000-0000-0000BCAD0000}"/>
    <cellStyle name="Output 3 2 2 2 3 5" xfId="47876" xr:uid="{00000000-0005-0000-0000-0000BDAD0000}"/>
    <cellStyle name="Output 3 2 2 2 3 6" xfId="60440" xr:uid="{00000000-0005-0000-0000-0000BEAD0000}"/>
    <cellStyle name="Output 3 2 2 2 4" xfId="10984" xr:uid="{00000000-0005-0000-0000-0000BFAD0000}"/>
    <cellStyle name="Output 3 2 2 2 4 2" xfId="34871" xr:uid="{00000000-0005-0000-0000-0000C0AD0000}"/>
    <cellStyle name="Output 3 2 2 2 4 3" xfId="34870" xr:uid="{00000000-0005-0000-0000-0000C1AD0000}"/>
    <cellStyle name="Output 3 2 2 2 4 4" xfId="50489" xr:uid="{00000000-0005-0000-0000-0000C2AD0000}"/>
    <cellStyle name="Output 3 2 2 2 5" xfId="34861" xr:uid="{00000000-0005-0000-0000-0000C3AD0000}"/>
    <cellStyle name="Output 3 2 2 2 6" xfId="56085" xr:uid="{00000000-0005-0000-0000-0000C4AD0000}"/>
    <cellStyle name="Output 3 2 2 3" xfId="4874" xr:uid="{00000000-0005-0000-0000-0000C5AD0000}"/>
    <cellStyle name="Output 3 2 2 3 2" xfId="7490" xr:uid="{00000000-0005-0000-0000-0000C6AD0000}"/>
    <cellStyle name="Output 3 2 2 3 2 2" xfId="14468" xr:uid="{00000000-0005-0000-0000-0000C7AD0000}"/>
    <cellStyle name="Output 3 2 2 3 2 2 2" xfId="34875" xr:uid="{00000000-0005-0000-0000-0000C8AD0000}"/>
    <cellStyle name="Output 3 2 2 3 2 2 3" xfId="34874" xr:uid="{00000000-0005-0000-0000-0000C9AD0000}"/>
    <cellStyle name="Output 3 2 2 3 2 2 4" xfId="53973" xr:uid="{00000000-0005-0000-0000-0000CAAD0000}"/>
    <cellStyle name="Output 3 2 2 3 2 3" xfId="34876" xr:uid="{00000000-0005-0000-0000-0000CBAD0000}"/>
    <cellStyle name="Output 3 2 2 3 2 4" xfId="34873" xr:uid="{00000000-0005-0000-0000-0000CCAD0000}"/>
    <cellStyle name="Output 3 2 2 3 2 5" xfId="47005" xr:uid="{00000000-0005-0000-0000-0000CDAD0000}"/>
    <cellStyle name="Output 3 2 2 3 2 6" xfId="59569" xr:uid="{00000000-0005-0000-0000-0000CEAD0000}"/>
    <cellStyle name="Output 3 2 2 3 3" xfId="9241" xr:uid="{00000000-0005-0000-0000-0000CFAD0000}"/>
    <cellStyle name="Output 3 2 2 3 3 2" xfId="16210" xr:uid="{00000000-0005-0000-0000-0000D0AD0000}"/>
    <cellStyle name="Output 3 2 2 3 3 2 2" xfId="34879" xr:uid="{00000000-0005-0000-0000-0000D1AD0000}"/>
    <cellStyle name="Output 3 2 2 3 3 2 3" xfId="34878" xr:uid="{00000000-0005-0000-0000-0000D2AD0000}"/>
    <cellStyle name="Output 3 2 2 3 3 2 4" xfId="55715" xr:uid="{00000000-0005-0000-0000-0000D3AD0000}"/>
    <cellStyle name="Output 3 2 2 3 3 3" xfId="34880" xr:uid="{00000000-0005-0000-0000-0000D4AD0000}"/>
    <cellStyle name="Output 3 2 2 3 3 4" xfId="34877" xr:uid="{00000000-0005-0000-0000-0000D5AD0000}"/>
    <cellStyle name="Output 3 2 2 3 3 5" xfId="48747" xr:uid="{00000000-0005-0000-0000-0000D6AD0000}"/>
    <cellStyle name="Output 3 2 2 3 3 6" xfId="61311" xr:uid="{00000000-0005-0000-0000-0000D7AD0000}"/>
    <cellStyle name="Output 3 2 2 3 4" xfId="11855" xr:uid="{00000000-0005-0000-0000-0000D8AD0000}"/>
    <cellStyle name="Output 3 2 2 3 4 2" xfId="34882" xr:uid="{00000000-0005-0000-0000-0000D9AD0000}"/>
    <cellStyle name="Output 3 2 2 3 4 3" xfId="34881" xr:uid="{00000000-0005-0000-0000-0000DAAD0000}"/>
    <cellStyle name="Output 3 2 2 3 4 4" xfId="51360" xr:uid="{00000000-0005-0000-0000-0000DBAD0000}"/>
    <cellStyle name="Output 3 2 2 3 5" xfId="34883" xr:uid="{00000000-0005-0000-0000-0000DCAD0000}"/>
    <cellStyle name="Output 3 2 2 3 6" xfId="34872" xr:uid="{00000000-0005-0000-0000-0000DDAD0000}"/>
    <cellStyle name="Output 3 2 2 3 7" xfId="44392" xr:uid="{00000000-0005-0000-0000-0000DEAD0000}"/>
    <cellStyle name="Output 3 2 2 3 8" xfId="56956" xr:uid="{00000000-0005-0000-0000-0000DFAD0000}"/>
    <cellStyle name="Output 3 2 2 4" xfId="5747" xr:uid="{00000000-0005-0000-0000-0000E0AD0000}"/>
    <cellStyle name="Output 3 2 2 4 2" xfId="12726" xr:uid="{00000000-0005-0000-0000-0000E1AD0000}"/>
    <cellStyle name="Output 3 2 2 4 2 2" xfId="34886" xr:uid="{00000000-0005-0000-0000-0000E2AD0000}"/>
    <cellStyle name="Output 3 2 2 4 2 3" xfId="34885" xr:uid="{00000000-0005-0000-0000-0000E3AD0000}"/>
    <cellStyle name="Output 3 2 2 4 2 4" xfId="52231" xr:uid="{00000000-0005-0000-0000-0000E4AD0000}"/>
    <cellStyle name="Output 3 2 2 4 3" xfId="34887" xr:uid="{00000000-0005-0000-0000-0000E5AD0000}"/>
    <cellStyle name="Output 3 2 2 4 4" xfId="34884" xr:uid="{00000000-0005-0000-0000-0000E6AD0000}"/>
    <cellStyle name="Output 3 2 2 4 5" xfId="45263" xr:uid="{00000000-0005-0000-0000-0000E7AD0000}"/>
    <cellStyle name="Output 3 2 2 4 6" xfId="57827" xr:uid="{00000000-0005-0000-0000-0000E8AD0000}"/>
    <cellStyle name="Output 3 2 2 5" xfId="10112" xr:uid="{00000000-0005-0000-0000-0000E9AD0000}"/>
    <cellStyle name="Output 3 2 2 5 2" xfId="34889" xr:uid="{00000000-0005-0000-0000-0000EAAD0000}"/>
    <cellStyle name="Output 3 2 2 5 3" xfId="34888" xr:uid="{00000000-0005-0000-0000-0000EBAD0000}"/>
    <cellStyle name="Output 3 2 2 5 4" xfId="49618" xr:uid="{00000000-0005-0000-0000-0000ECAD0000}"/>
    <cellStyle name="Output 3 2 2 6" xfId="34860" xr:uid="{00000000-0005-0000-0000-0000EDAD0000}"/>
    <cellStyle name="Output 3 2 2 7" xfId="17457" xr:uid="{00000000-0005-0000-0000-0000EEAD0000}"/>
    <cellStyle name="Output 3 2 3" xfId="3996" xr:uid="{00000000-0005-0000-0000-0000EFAD0000}"/>
    <cellStyle name="Output 3 2 3 2" xfId="6618" xr:uid="{00000000-0005-0000-0000-0000F0AD0000}"/>
    <cellStyle name="Output 3 2 3 2 2" xfId="13596" xr:uid="{00000000-0005-0000-0000-0000F1AD0000}"/>
    <cellStyle name="Output 3 2 3 2 2 2" xfId="34893" xr:uid="{00000000-0005-0000-0000-0000F2AD0000}"/>
    <cellStyle name="Output 3 2 3 2 2 3" xfId="34892" xr:uid="{00000000-0005-0000-0000-0000F3AD0000}"/>
    <cellStyle name="Output 3 2 3 2 2 4" xfId="53101" xr:uid="{00000000-0005-0000-0000-0000F4AD0000}"/>
    <cellStyle name="Output 3 2 3 2 3" xfId="34894" xr:uid="{00000000-0005-0000-0000-0000F5AD0000}"/>
    <cellStyle name="Output 3 2 3 2 4" xfId="34891" xr:uid="{00000000-0005-0000-0000-0000F6AD0000}"/>
    <cellStyle name="Output 3 2 3 2 5" xfId="46133" xr:uid="{00000000-0005-0000-0000-0000F7AD0000}"/>
    <cellStyle name="Output 3 2 3 2 6" xfId="58697" xr:uid="{00000000-0005-0000-0000-0000F8AD0000}"/>
    <cellStyle name="Output 3 2 3 3" xfId="8363" xr:uid="{00000000-0005-0000-0000-0000F9AD0000}"/>
    <cellStyle name="Output 3 2 3 3 2" xfId="15338" xr:uid="{00000000-0005-0000-0000-0000FAAD0000}"/>
    <cellStyle name="Output 3 2 3 3 2 2" xfId="34897" xr:uid="{00000000-0005-0000-0000-0000FBAD0000}"/>
    <cellStyle name="Output 3 2 3 3 2 3" xfId="34896" xr:uid="{00000000-0005-0000-0000-0000FCAD0000}"/>
    <cellStyle name="Output 3 2 3 3 2 4" xfId="54843" xr:uid="{00000000-0005-0000-0000-0000FDAD0000}"/>
    <cellStyle name="Output 3 2 3 3 3" xfId="34898" xr:uid="{00000000-0005-0000-0000-0000FEAD0000}"/>
    <cellStyle name="Output 3 2 3 3 4" xfId="34895" xr:uid="{00000000-0005-0000-0000-0000FFAD0000}"/>
    <cellStyle name="Output 3 2 3 3 5" xfId="47875" xr:uid="{00000000-0005-0000-0000-000000AE0000}"/>
    <cellStyle name="Output 3 2 3 3 6" xfId="60439" xr:uid="{00000000-0005-0000-0000-000001AE0000}"/>
    <cellStyle name="Output 3 2 3 4" xfId="10983" xr:uid="{00000000-0005-0000-0000-000002AE0000}"/>
    <cellStyle name="Output 3 2 3 4 2" xfId="34900" xr:uid="{00000000-0005-0000-0000-000003AE0000}"/>
    <cellStyle name="Output 3 2 3 4 3" xfId="34899" xr:uid="{00000000-0005-0000-0000-000004AE0000}"/>
    <cellStyle name="Output 3 2 3 4 4" xfId="50488" xr:uid="{00000000-0005-0000-0000-000005AE0000}"/>
    <cellStyle name="Output 3 2 3 5" xfId="34890" xr:uid="{00000000-0005-0000-0000-000006AE0000}"/>
    <cellStyle name="Output 3 2 3 6" xfId="56084" xr:uid="{00000000-0005-0000-0000-000007AE0000}"/>
    <cellStyle name="Output 3 2 4" xfId="4873" xr:uid="{00000000-0005-0000-0000-000008AE0000}"/>
    <cellStyle name="Output 3 2 4 2" xfId="7489" xr:uid="{00000000-0005-0000-0000-000009AE0000}"/>
    <cellStyle name="Output 3 2 4 2 2" xfId="14467" xr:uid="{00000000-0005-0000-0000-00000AAE0000}"/>
    <cellStyle name="Output 3 2 4 2 2 2" xfId="34904" xr:uid="{00000000-0005-0000-0000-00000BAE0000}"/>
    <cellStyle name="Output 3 2 4 2 2 3" xfId="34903" xr:uid="{00000000-0005-0000-0000-00000CAE0000}"/>
    <cellStyle name="Output 3 2 4 2 2 4" xfId="53972" xr:uid="{00000000-0005-0000-0000-00000DAE0000}"/>
    <cellStyle name="Output 3 2 4 2 3" xfId="34905" xr:uid="{00000000-0005-0000-0000-00000EAE0000}"/>
    <cellStyle name="Output 3 2 4 2 4" xfId="34902" xr:uid="{00000000-0005-0000-0000-00000FAE0000}"/>
    <cellStyle name="Output 3 2 4 2 5" xfId="47004" xr:uid="{00000000-0005-0000-0000-000010AE0000}"/>
    <cellStyle name="Output 3 2 4 2 6" xfId="59568" xr:uid="{00000000-0005-0000-0000-000011AE0000}"/>
    <cellStyle name="Output 3 2 4 3" xfId="9240" xr:uid="{00000000-0005-0000-0000-000012AE0000}"/>
    <cellStyle name="Output 3 2 4 3 2" xfId="16209" xr:uid="{00000000-0005-0000-0000-000013AE0000}"/>
    <cellStyle name="Output 3 2 4 3 2 2" xfId="34908" xr:uid="{00000000-0005-0000-0000-000014AE0000}"/>
    <cellStyle name="Output 3 2 4 3 2 3" xfId="34907" xr:uid="{00000000-0005-0000-0000-000015AE0000}"/>
    <cellStyle name="Output 3 2 4 3 2 4" xfId="55714" xr:uid="{00000000-0005-0000-0000-000016AE0000}"/>
    <cellStyle name="Output 3 2 4 3 3" xfId="34909" xr:uid="{00000000-0005-0000-0000-000017AE0000}"/>
    <cellStyle name="Output 3 2 4 3 4" xfId="34906" xr:uid="{00000000-0005-0000-0000-000018AE0000}"/>
    <cellStyle name="Output 3 2 4 3 5" xfId="48746" xr:uid="{00000000-0005-0000-0000-000019AE0000}"/>
    <cellStyle name="Output 3 2 4 3 6" xfId="61310" xr:uid="{00000000-0005-0000-0000-00001AAE0000}"/>
    <cellStyle name="Output 3 2 4 4" xfId="11854" xr:uid="{00000000-0005-0000-0000-00001BAE0000}"/>
    <cellStyle name="Output 3 2 4 4 2" xfId="34911" xr:uid="{00000000-0005-0000-0000-00001CAE0000}"/>
    <cellStyle name="Output 3 2 4 4 3" xfId="34910" xr:uid="{00000000-0005-0000-0000-00001DAE0000}"/>
    <cellStyle name="Output 3 2 4 4 4" xfId="51359" xr:uid="{00000000-0005-0000-0000-00001EAE0000}"/>
    <cellStyle name="Output 3 2 4 5" xfId="34912" xr:uid="{00000000-0005-0000-0000-00001FAE0000}"/>
    <cellStyle name="Output 3 2 4 6" xfId="34901" xr:uid="{00000000-0005-0000-0000-000020AE0000}"/>
    <cellStyle name="Output 3 2 4 7" xfId="44391" xr:uid="{00000000-0005-0000-0000-000021AE0000}"/>
    <cellStyle name="Output 3 2 4 8" xfId="56955" xr:uid="{00000000-0005-0000-0000-000022AE0000}"/>
    <cellStyle name="Output 3 2 5" xfId="5746" xr:uid="{00000000-0005-0000-0000-000023AE0000}"/>
    <cellStyle name="Output 3 2 5 2" xfId="12725" xr:uid="{00000000-0005-0000-0000-000024AE0000}"/>
    <cellStyle name="Output 3 2 5 2 2" xfId="34915" xr:uid="{00000000-0005-0000-0000-000025AE0000}"/>
    <cellStyle name="Output 3 2 5 2 3" xfId="34914" xr:uid="{00000000-0005-0000-0000-000026AE0000}"/>
    <cellStyle name="Output 3 2 5 2 4" xfId="52230" xr:uid="{00000000-0005-0000-0000-000027AE0000}"/>
    <cellStyle name="Output 3 2 5 3" xfId="34916" xr:uid="{00000000-0005-0000-0000-000028AE0000}"/>
    <cellStyle name="Output 3 2 5 4" xfId="34913" xr:uid="{00000000-0005-0000-0000-000029AE0000}"/>
    <cellStyle name="Output 3 2 5 5" xfId="45262" xr:uid="{00000000-0005-0000-0000-00002AAE0000}"/>
    <cellStyle name="Output 3 2 5 6" xfId="57826" xr:uid="{00000000-0005-0000-0000-00002BAE0000}"/>
    <cellStyle name="Output 3 2 6" xfId="10111" xr:uid="{00000000-0005-0000-0000-00002CAE0000}"/>
    <cellStyle name="Output 3 2 6 2" xfId="34918" xr:uid="{00000000-0005-0000-0000-00002DAE0000}"/>
    <cellStyle name="Output 3 2 6 3" xfId="34917" xr:uid="{00000000-0005-0000-0000-00002EAE0000}"/>
    <cellStyle name="Output 3 2 6 4" xfId="49617" xr:uid="{00000000-0005-0000-0000-00002FAE0000}"/>
    <cellStyle name="Output 3 2 7" xfId="34859" xr:uid="{00000000-0005-0000-0000-000030AE0000}"/>
    <cellStyle name="Output 3 2 8" xfId="17454" xr:uid="{00000000-0005-0000-0000-000031AE0000}"/>
    <cellStyle name="Output 3 3" xfId="2936" xr:uid="{00000000-0005-0000-0000-000032AE0000}"/>
    <cellStyle name="Output 3 3 2" xfId="2937" xr:uid="{00000000-0005-0000-0000-000033AE0000}"/>
    <cellStyle name="Output 3 3 2 2" xfId="3999" xr:uid="{00000000-0005-0000-0000-000034AE0000}"/>
    <cellStyle name="Output 3 3 2 2 2" xfId="6621" xr:uid="{00000000-0005-0000-0000-000035AE0000}"/>
    <cellStyle name="Output 3 3 2 2 2 2" xfId="13599" xr:uid="{00000000-0005-0000-0000-000036AE0000}"/>
    <cellStyle name="Output 3 3 2 2 2 2 2" xfId="34924" xr:uid="{00000000-0005-0000-0000-000037AE0000}"/>
    <cellStyle name="Output 3 3 2 2 2 2 3" xfId="34923" xr:uid="{00000000-0005-0000-0000-000038AE0000}"/>
    <cellStyle name="Output 3 3 2 2 2 2 4" xfId="53104" xr:uid="{00000000-0005-0000-0000-000039AE0000}"/>
    <cellStyle name="Output 3 3 2 2 2 3" xfId="34925" xr:uid="{00000000-0005-0000-0000-00003AAE0000}"/>
    <cellStyle name="Output 3 3 2 2 2 4" xfId="34922" xr:uid="{00000000-0005-0000-0000-00003BAE0000}"/>
    <cellStyle name="Output 3 3 2 2 2 5" xfId="46136" xr:uid="{00000000-0005-0000-0000-00003CAE0000}"/>
    <cellStyle name="Output 3 3 2 2 2 6" xfId="58700" xr:uid="{00000000-0005-0000-0000-00003DAE0000}"/>
    <cellStyle name="Output 3 3 2 2 3" xfId="8366" xr:uid="{00000000-0005-0000-0000-00003EAE0000}"/>
    <cellStyle name="Output 3 3 2 2 3 2" xfId="15341" xr:uid="{00000000-0005-0000-0000-00003FAE0000}"/>
    <cellStyle name="Output 3 3 2 2 3 2 2" xfId="34928" xr:uid="{00000000-0005-0000-0000-000040AE0000}"/>
    <cellStyle name="Output 3 3 2 2 3 2 3" xfId="34927" xr:uid="{00000000-0005-0000-0000-000041AE0000}"/>
    <cellStyle name="Output 3 3 2 2 3 2 4" xfId="54846" xr:uid="{00000000-0005-0000-0000-000042AE0000}"/>
    <cellStyle name="Output 3 3 2 2 3 3" xfId="34929" xr:uid="{00000000-0005-0000-0000-000043AE0000}"/>
    <cellStyle name="Output 3 3 2 2 3 4" xfId="34926" xr:uid="{00000000-0005-0000-0000-000044AE0000}"/>
    <cellStyle name="Output 3 3 2 2 3 5" xfId="47878" xr:uid="{00000000-0005-0000-0000-000045AE0000}"/>
    <cellStyle name="Output 3 3 2 2 3 6" xfId="60442" xr:uid="{00000000-0005-0000-0000-000046AE0000}"/>
    <cellStyle name="Output 3 3 2 2 4" xfId="10986" xr:uid="{00000000-0005-0000-0000-000047AE0000}"/>
    <cellStyle name="Output 3 3 2 2 4 2" xfId="34931" xr:uid="{00000000-0005-0000-0000-000048AE0000}"/>
    <cellStyle name="Output 3 3 2 2 4 3" xfId="34930" xr:uid="{00000000-0005-0000-0000-000049AE0000}"/>
    <cellStyle name="Output 3 3 2 2 4 4" xfId="50491" xr:uid="{00000000-0005-0000-0000-00004AAE0000}"/>
    <cellStyle name="Output 3 3 2 2 5" xfId="34921" xr:uid="{00000000-0005-0000-0000-00004BAE0000}"/>
    <cellStyle name="Output 3 3 2 2 6" xfId="56087" xr:uid="{00000000-0005-0000-0000-00004CAE0000}"/>
    <cellStyle name="Output 3 3 2 3" xfId="4876" xr:uid="{00000000-0005-0000-0000-00004DAE0000}"/>
    <cellStyle name="Output 3 3 2 3 2" xfId="7492" xr:uid="{00000000-0005-0000-0000-00004EAE0000}"/>
    <cellStyle name="Output 3 3 2 3 2 2" xfId="14470" xr:uid="{00000000-0005-0000-0000-00004FAE0000}"/>
    <cellStyle name="Output 3 3 2 3 2 2 2" xfId="34935" xr:uid="{00000000-0005-0000-0000-000050AE0000}"/>
    <cellStyle name="Output 3 3 2 3 2 2 3" xfId="34934" xr:uid="{00000000-0005-0000-0000-000051AE0000}"/>
    <cellStyle name="Output 3 3 2 3 2 2 4" xfId="53975" xr:uid="{00000000-0005-0000-0000-000052AE0000}"/>
    <cellStyle name="Output 3 3 2 3 2 3" xfId="34936" xr:uid="{00000000-0005-0000-0000-000053AE0000}"/>
    <cellStyle name="Output 3 3 2 3 2 4" xfId="34933" xr:uid="{00000000-0005-0000-0000-000054AE0000}"/>
    <cellStyle name="Output 3 3 2 3 2 5" xfId="47007" xr:uid="{00000000-0005-0000-0000-000055AE0000}"/>
    <cellStyle name="Output 3 3 2 3 2 6" xfId="59571" xr:uid="{00000000-0005-0000-0000-000056AE0000}"/>
    <cellStyle name="Output 3 3 2 3 3" xfId="9243" xr:uid="{00000000-0005-0000-0000-000057AE0000}"/>
    <cellStyle name="Output 3 3 2 3 3 2" xfId="16212" xr:uid="{00000000-0005-0000-0000-000058AE0000}"/>
    <cellStyle name="Output 3 3 2 3 3 2 2" xfId="34939" xr:uid="{00000000-0005-0000-0000-000059AE0000}"/>
    <cellStyle name="Output 3 3 2 3 3 2 3" xfId="34938" xr:uid="{00000000-0005-0000-0000-00005AAE0000}"/>
    <cellStyle name="Output 3 3 2 3 3 2 4" xfId="55717" xr:uid="{00000000-0005-0000-0000-00005BAE0000}"/>
    <cellStyle name="Output 3 3 2 3 3 3" xfId="34940" xr:uid="{00000000-0005-0000-0000-00005CAE0000}"/>
    <cellStyle name="Output 3 3 2 3 3 4" xfId="34937" xr:uid="{00000000-0005-0000-0000-00005DAE0000}"/>
    <cellStyle name="Output 3 3 2 3 3 5" xfId="48749" xr:uid="{00000000-0005-0000-0000-00005EAE0000}"/>
    <cellStyle name="Output 3 3 2 3 3 6" xfId="61313" xr:uid="{00000000-0005-0000-0000-00005FAE0000}"/>
    <cellStyle name="Output 3 3 2 3 4" xfId="11857" xr:uid="{00000000-0005-0000-0000-000060AE0000}"/>
    <cellStyle name="Output 3 3 2 3 4 2" xfId="34942" xr:uid="{00000000-0005-0000-0000-000061AE0000}"/>
    <cellStyle name="Output 3 3 2 3 4 3" xfId="34941" xr:uid="{00000000-0005-0000-0000-000062AE0000}"/>
    <cellStyle name="Output 3 3 2 3 4 4" xfId="51362" xr:uid="{00000000-0005-0000-0000-000063AE0000}"/>
    <cellStyle name="Output 3 3 2 3 5" xfId="34943" xr:uid="{00000000-0005-0000-0000-000064AE0000}"/>
    <cellStyle name="Output 3 3 2 3 6" xfId="34932" xr:uid="{00000000-0005-0000-0000-000065AE0000}"/>
    <cellStyle name="Output 3 3 2 3 7" xfId="44394" xr:uid="{00000000-0005-0000-0000-000066AE0000}"/>
    <cellStyle name="Output 3 3 2 3 8" xfId="56958" xr:uid="{00000000-0005-0000-0000-000067AE0000}"/>
    <cellStyle name="Output 3 3 2 4" xfId="5749" xr:uid="{00000000-0005-0000-0000-000068AE0000}"/>
    <cellStyle name="Output 3 3 2 4 2" xfId="12728" xr:uid="{00000000-0005-0000-0000-000069AE0000}"/>
    <cellStyle name="Output 3 3 2 4 2 2" xfId="34946" xr:uid="{00000000-0005-0000-0000-00006AAE0000}"/>
    <cellStyle name="Output 3 3 2 4 2 3" xfId="34945" xr:uid="{00000000-0005-0000-0000-00006BAE0000}"/>
    <cellStyle name="Output 3 3 2 4 2 4" xfId="52233" xr:uid="{00000000-0005-0000-0000-00006CAE0000}"/>
    <cellStyle name="Output 3 3 2 4 3" xfId="34947" xr:uid="{00000000-0005-0000-0000-00006DAE0000}"/>
    <cellStyle name="Output 3 3 2 4 4" xfId="34944" xr:uid="{00000000-0005-0000-0000-00006EAE0000}"/>
    <cellStyle name="Output 3 3 2 4 5" xfId="45265" xr:uid="{00000000-0005-0000-0000-00006FAE0000}"/>
    <cellStyle name="Output 3 3 2 4 6" xfId="57829" xr:uid="{00000000-0005-0000-0000-000070AE0000}"/>
    <cellStyle name="Output 3 3 2 5" xfId="10114" xr:uid="{00000000-0005-0000-0000-000071AE0000}"/>
    <cellStyle name="Output 3 3 2 5 2" xfId="34949" xr:uid="{00000000-0005-0000-0000-000072AE0000}"/>
    <cellStyle name="Output 3 3 2 5 3" xfId="34948" xr:uid="{00000000-0005-0000-0000-000073AE0000}"/>
    <cellStyle name="Output 3 3 2 5 4" xfId="49620" xr:uid="{00000000-0005-0000-0000-000074AE0000}"/>
    <cellStyle name="Output 3 3 2 6" xfId="34920" xr:uid="{00000000-0005-0000-0000-000075AE0000}"/>
    <cellStyle name="Output 3 3 2 7" xfId="17461" xr:uid="{00000000-0005-0000-0000-000076AE0000}"/>
    <cellStyle name="Output 3 3 3" xfId="3998" xr:uid="{00000000-0005-0000-0000-000077AE0000}"/>
    <cellStyle name="Output 3 3 3 2" xfId="6620" xr:uid="{00000000-0005-0000-0000-000078AE0000}"/>
    <cellStyle name="Output 3 3 3 2 2" xfId="13598" xr:uid="{00000000-0005-0000-0000-000079AE0000}"/>
    <cellStyle name="Output 3 3 3 2 2 2" xfId="34953" xr:uid="{00000000-0005-0000-0000-00007AAE0000}"/>
    <cellStyle name="Output 3 3 3 2 2 3" xfId="34952" xr:uid="{00000000-0005-0000-0000-00007BAE0000}"/>
    <cellStyle name="Output 3 3 3 2 2 4" xfId="53103" xr:uid="{00000000-0005-0000-0000-00007CAE0000}"/>
    <cellStyle name="Output 3 3 3 2 3" xfId="34954" xr:uid="{00000000-0005-0000-0000-00007DAE0000}"/>
    <cellStyle name="Output 3 3 3 2 4" xfId="34951" xr:uid="{00000000-0005-0000-0000-00007EAE0000}"/>
    <cellStyle name="Output 3 3 3 2 5" xfId="46135" xr:uid="{00000000-0005-0000-0000-00007FAE0000}"/>
    <cellStyle name="Output 3 3 3 2 6" xfId="58699" xr:uid="{00000000-0005-0000-0000-000080AE0000}"/>
    <cellStyle name="Output 3 3 3 3" xfId="8365" xr:uid="{00000000-0005-0000-0000-000081AE0000}"/>
    <cellStyle name="Output 3 3 3 3 2" xfId="15340" xr:uid="{00000000-0005-0000-0000-000082AE0000}"/>
    <cellStyle name="Output 3 3 3 3 2 2" xfId="34957" xr:uid="{00000000-0005-0000-0000-000083AE0000}"/>
    <cellStyle name="Output 3 3 3 3 2 3" xfId="34956" xr:uid="{00000000-0005-0000-0000-000084AE0000}"/>
    <cellStyle name="Output 3 3 3 3 2 4" xfId="54845" xr:uid="{00000000-0005-0000-0000-000085AE0000}"/>
    <cellStyle name="Output 3 3 3 3 3" xfId="34958" xr:uid="{00000000-0005-0000-0000-000086AE0000}"/>
    <cellStyle name="Output 3 3 3 3 4" xfId="34955" xr:uid="{00000000-0005-0000-0000-000087AE0000}"/>
    <cellStyle name="Output 3 3 3 3 5" xfId="47877" xr:uid="{00000000-0005-0000-0000-000088AE0000}"/>
    <cellStyle name="Output 3 3 3 3 6" xfId="60441" xr:uid="{00000000-0005-0000-0000-000089AE0000}"/>
    <cellStyle name="Output 3 3 3 4" xfId="10985" xr:uid="{00000000-0005-0000-0000-00008AAE0000}"/>
    <cellStyle name="Output 3 3 3 4 2" xfId="34960" xr:uid="{00000000-0005-0000-0000-00008BAE0000}"/>
    <cellStyle name="Output 3 3 3 4 3" xfId="34959" xr:uid="{00000000-0005-0000-0000-00008CAE0000}"/>
    <cellStyle name="Output 3 3 3 4 4" xfId="50490" xr:uid="{00000000-0005-0000-0000-00008DAE0000}"/>
    <cellStyle name="Output 3 3 3 5" xfId="34950" xr:uid="{00000000-0005-0000-0000-00008EAE0000}"/>
    <cellStyle name="Output 3 3 3 6" xfId="56086" xr:uid="{00000000-0005-0000-0000-00008FAE0000}"/>
    <cellStyle name="Output 3 3 4" xfId="4875" xr:uid="{00000000-0005-0000-0000-000090AE0000}"/>
    <cellStyle name="Output 3 3 4 2" xfId="7491" xr:uid="{00000000-0005-0000-0000-000091AE0000}"/>
    <cellStyle name="Output 3 3 4 2 2" xfId="14469" xr:uid="{00000000-0005-0000-0000-000092AE0000}"/>
    <cellStyle name="Output 3 3 4 2 2 2" xfId="34964" xr:uid="{00000000-0005-0000-0000-000093AE0000}"/>
    <cellStyle name="Output 3 3 4 2 2 3" xfId="34963" xr:uid="{00000000-0005-0000-0000-000094AE0000}"/>
    <cellStyle name="Output 3 3 4 2 2 4" xfId="53974" xr:uid="{00000000-0005-0000-0000-000095AE0000}"/>
    <cellStyle name="Output 3 3 4 2 3" xfId="34965" xr:uid="{00000000-0005-0000-0000-000096AE0000}"/>
    <cellStyle name="Output 3 3 4 2 4" xfId="34962" xr:uid="{00000000-0005-0000-0000-000097AE0000}"/>
    <cellStyle name="Output 3 3 4 2 5" xfId="47006" xr:uid="{00000000-0005-0000-0000-000098AE0000}"/>
    <cellStyle name="Output 3 3 4 2 6" xfId="59570" xr:uid="{00000000-0005-0000-0000-000099AE0000}"/>
    <cellStyle name="Output 3 3 4 3" xfId="9242" xr:uid="{00000000-0005-0000-0000-00009AAE0000}"/>
    <cellStyle name="Output 3 3 4 3 2" xfId="16211" xr:uid="{00000000-0005-0000-0000-00009BAE0000}"/>
    <cellStyle name="Output 3 3 4 3 2 2" xfId="34968" xr:uid="{00000000-0005-0000-0000-00009CAE0000}"/>
    <cellStyle name="Output 3 3 4 3 2 3" xfId="34967" xr:uid="{00000000-0005-0000-0000-00009DAE0000}"/>
    <cellStyle name="Output 3 3 4 3 2 4" xfId="55716" xr:uid="{00000000-0005-0000-0000-00009EAE0000}"/>
    <cellStyle name="Output 3 3 4 3 3" xfId="34969" xr:uid="{00000000-0005-0000-0000-00009FAE0000}"/>
    <cellStyle name="Output 3 3 4 3 4" xfId="34966" xr:uid="{00000000-0005-0000-0000-0000A0AE0000}"/>
    <cellStyle name="Output 3 3 4 3 5" xfId="48748" xr:uid="{00000000-0005-0000-0000-0000A1AE0000}"/>
    <cellStyle name="Output 3 3 4 3 6" xfId="61312" xr:uid="{00000000-0005-0000-0000-0000A2AE0000}"/>
    <cellStyle name="Output 3 3 4 4" xfId="11856" xr:uid="{00000000-0005-0000-0000-0000A3AE0000}"/>
    <cellStyle name="Output 3 3 4 4 2" xfId="34971" xr:uid="{00000000-0005-0000-0000-0000A4AE0000}"/>
    <cellStyle name="Output 3 3 4 4 3" xfId="34970" xr:uid="{00000000-0005-0000-0000-0000A5AE0000}"/>
    <cellStyle name="Output 3 3 4 4 4" xfId="51361" xr:uid="{00000000-0005-0000-0000-0000A6AE0000}"/>
    <cellStyle name="Output 3 3 4 5" xfId="34972" xr:uid="{00000000-0005-0000-0000-0000A7AE0000}"/>
    <cellStyle name="Output 3 3 4 6" xfId="34961" xr:uid="{00000000-0005-0000-0000-0000A8AE0000}"/>
    <cellStyle name="Output 3 3 4 7" xfId="44393" xr:uid="{00000000-0005-0000-0000-0000A9AE0000}"/>
    <cellStyle name="Output 3 3 4 8" xfId="56957" xr:uid="{00000000-0005-0000-0000-0000AAAE0000}"/>
    <cellStyle name="Output 3 3 5" xfId="5748" xr:uid="{00000000-0005-0000-0000-0000ABAE0000}"/>
    <cellStyle name="Output 3 3 5 2" xfId="12727" xr:uid="{00000000-0005-0000-0000-0000ACAE0000}"/>
    <cellStyle name="Output 3 3 5 2 2" xfId="34975" xr:uid="{00000000-0005-0000-0000-0000ADAE0000}"/>
    <cellStyle name="Output 3 3 5 2 3" xfId="34974" xr:uid="{00000000-0005-0000-0000-0000AEAE0000}"/>
    <cellStyle name="Output 3 3 5 2 4" xfId="52232" xr:uid="{00000000-0005-0000-0000-0000AFAE0000}"/>
    <cellStyle name="Output 3 3 5 3" xfId="34976" xr:uid="{00000000-0005-0000-0000-0000B0AE0000}"/>
    <cellStyle name="Output 3 3 5 4" xfId="34973" xr:uid="{00000000-0005-0000-0000-0000B1AE0000}"/>
    <cellStyle name="Output 3 3 5 5" xfId="45264" xr:uid="{00000000-0005-0000-0000-0000B2AE0000}"/>
    <cellStyle name="Output 3 3 5 6" xfId="57828" xr:uid="{00000000-0005-0000-0000-0000B3AE0000}"/>
    <cellStyle name="Output 3 3 6" xfId="10113" xr:uid="{00000000-0005-0000-0000-0000B4AE0000}"/>
    <cellStyle name="Output 3 3 6 2" xfId="34978" xr:uid="{00000000-0005-0000-0000-0000B5AE0000}"/>
    <cellStyle name="Output 3 3 6 3" xfId="34977" xr:uid="{00000000-0005-0000-0000-0000B6AE0000}"/>
    <cellStyle name="Output 3 3 6 4" xfId="49619" xr:uid="{00000000-0005-0000-0000-0000B7AE0000}"/>
    <cellStyle name="Output 3 3 7" xfId="34919" xr:uid="{00000000-0005-0000-0000-0000B8AE0000}"/>
    <cellStyle name="Output 3 3 8" xfId="17458" xr:uid="{00000000-0005-0000-0000-0000B9AE0000}"/>
    <cellStyle name="Output 3 4" xfId="2938" xr:uid="{00000000-0005-0000-0000-0000BAAE0000}"/>
    <cellStyle name="Output 3 4 2" xfId="2939" xr:uid="{00000000-0005-0000-0000-0000BBAE0000}"/>
    <cellStyle name="Output 3 4 2 2" xfId="4001" xr:uid="{00000000-0005-0000-0000-0000BCAE0000}"/>
    <cellStyle name="Output 3 4 2 2 2" xfId="6623" xr:uid="{00000000-0005-0000-0000-0000BDAE0000}"/>
    <cellStyle name="Output 3 4 2 2 2 2" xfId="13601" xr:uid="{00000000-0005-0000-0000-0000BEAE0000}"/>
    <cellStyle name="Output 3 4 2 2 2 2 2" xfId="34984" xr:uid="{00000000-0005-0000-0000-0000BFAE0000}"/>
    <cellStyle name="Output 3 4 2 2 2 2 3" xfId="34983" xr:uid="{00000000-0005-0000-0000-0000C0AE0000}"/>
    <cellStyle name="Output 3 4 2 2 2 2 4" xfId="53106" xr:uid="{00000000-0005-0000-0000-0000C1AE0000}"/>
    <cellStyle name="Output 3 4 2 2 2 3" xfId="34985" xr:uid="{00000000-0005-0000-0000-0000C2AE0000}"/>
    <cellStyle name="Output 3 4 2 2 2 4" xfId="34982" xr:uid="{00000000-0005-0000-0000-0000C3AE0000}"/>
    <cellStyle name="Output 3 4 2 2 2 5" xfId="46138" xr:uid="{00000000-0005-0000-0000-0000C4AE0000}"/>
    <cellStyle name="Output 3 4 2 2 2 6" xfId="58702" xr:uid="{00000000-0005-0000-0000-0000C5AE0000}"/>
    <cellStyle name="Output 3 4 2 2 3" xfId="8368" xr:uid="{00000000-0005-0000-0000-0000C6AE0000}"/>
    <cellStyle name="Output 3 4 2 2 3 2" xfId="15343" xr:uid="{00000000-0005-0000-0000-0000C7AE0000}"/>
    <cellStyle name="Output 3 4 2 2 3 2 2" xfId="34988" xr:uid="{00000000-0005-0000-0000-0000C8AE0000}"/>
    <cellStyle name="Output 3 4 2 2 3 2 3" xfId="34987" xr:uid="{00000000-0005-0000-0000-0000C9AE0000}"/>
    <cellStyle name="Output 3 4 2 2 3 2 4" xfId="54848" xr:uid="{00000000-0005-0000-0000-0000CAAE0000}"/>
    <cellStyle name="Output 3 4 2 2 3 3" xfId="34989" xr:uid="{00000000-0005-0000-0000-0000CBAE0000}"/>
    <cellStyle name="Output 3 4 2 2 3 4" xfId="34986" xr:uid="{00000000-0005-0000-0000-0000CCAE0000}"/>
    <cellStyle name="Output 3 4 2 2 3 5" xfId="47880" xr:uid="{00000000-0005-0000-0000-0000CDAE0000}"/>
    <cellStyle name="Output 3 4 2 2 3 6" xfId="60444" xr:uid="{00000000-0005-0000-0000-0000CEAE0000}"/>
    <cellStyle name="Output 3 4 2 2 4" xfId="10988" xr:uid="{00000000-0005-0000-0000-0000CFAE0000}"/>
    <cellStyle name="Output 3 4 2 2 4 2" xfId="34991" xr:uid="{00000000-0005-0000-0000-0000D0AE0000}"/>
    <cellStyle name="Output 3 4 2 2 4 3" xfId="34990" xr:uid="{00000000-0005-0000-0000-0000D1AE0000}"/>
    <cellStyle name="Output 3 4 2 2 4 4" xfId="50493" xr:uid="{00000000-0005-0000-0000-0000D2AE0000}"/>
    <cellStyle name="Output 3 4 2 2 5" xfId="34981" xr:uid="{00000000-0005-0000-0000-0000D3AE0000}"/>
    <cellStyle name="Output 3 4 2 2 6" xfId="56089" xr:uid="{00000000-0005-0000-0000-0000D4AE0000}"/>
    <cellStyle name="Output 3 4 2 3" xfId="4878" xr:uid="{00000000-0005-0000-0000-0000D5AE0000}"/>
    <cellStyle name="Output 3 4 2 3 2" xfId="7494" xr:uid="{00000000-0005-0000-0000-0000D6AE0000}"/>
    <cellStyle name="Output 3 4 2 3 2 2" xfId="14472" xr:uid="{00000000-0005-0000-0000-0000D7AE0000}"/>
    <cellStyle name="Output 3 4 2 3 2 2 2" xfId="34995" xr:uid="{00000000-0005-0000-0000-0000D8AE0000}"/>
    <cellStyle name="Output 3 4 2 3 2 2 3" xfId="34994" xr:uid="{00000000-0005-0000-0000-0000D9AE0000}"/>
    <cellStyle name="Output 3 4 2 3 2 2 4" xfId="53977" xr:uid="{00000000-0005-0000-0000-0000DAAE0000}"/>
    <cellStyle name="Output 3 4 2 3 2 3" xfId="34996" xr:uid="{00000000-0005-0000-0000-0000DBAE0000}"/>
    <cellStyle name="Output 3 4 2 3 2 4" xfId="34993" xr:uid="{00000000-0005-0000-0000-0000DCAE0000}"/>
    <cellStyle name="Output 3 4 2 3 2 5" xfId="47009" xr:uid="{00000000-0005-0000-0000-0000DDAE0000}"/>
    <cellStyle name="Output 3 4 2 3 2 6" xfId="59573" xr:uid="{00000000-0005-0000-0000-0000DEAE0000}"/>
    <cellStyle name="Output 3 4 2 3 3" xfId="9245" xr:uid="{00000000-0005-0000-0000-0000DFAE0000}"/>
    <cellStyle name="Output 3 4 2 3 3 2" xfId="16214" xr:uid="{00000000-0005-0000-0000-0000E0AE0000}"/>
    <cellStyle name="Output 3 4 2 3 3 2 2" xfId="34999" xr:uid="{00000000-0005-0000-0000-0000E1AE0000}"/>
    <cellStyle name="Output 3 4 2 3 3 2 3" xfId="34998" xr:uid="{00000000-0005-0000-0000-0000E2AE0000}"/>
    <cellStyle name="Output 3 4 2 3 3 2 4" xfId="55719" xr:uid="{00000000-0005-0000-0000-0000E3AE0000}"/>
    <cellStyle name="Output 3 4 2 3 3 3" xfId="35000" xr:uid="{00000000-0005-0000-0000-0000E4AE0000}"/>
    <cellStyle name="Output 3 4 2 3 3 4" xfId="34997" xr:uid="{00000000-0005-0000-0000-0000E5AE0000}"/>
    <cellStyle name="Output 3 4 2 3 3 5" xfId="48751" xr:uid="{00000000-0005-0000-0000-0000E6AE0000}"/>
    <cellStyle name="Output 3 4 2 3 3 6" xfId="61315" xr:uid="{00000000-0005-0000-0000-0000E7AE0000}"/>
    <cellStyle name="Output 3 4 2 3 4" xfId="11859" xr:uid="{00000000-0005-0000-0000-0000E8AE0000}"/>
    <cellStyle name="Output 3 4 2 3 4 2" xfId="35002" xr:uid="{00000000-0005-0000-0000-0000E9AE0000}"/>
    <cellStyle name="Output 3 4 2 3 4 3" xfId="35001" xr:uid="{00000000-0005-0000-0000-0000EAAE0000}"/>
    <cellStyle name="Output 3 4 2 3 4 4" xfId="51364" xr:uid="{00000000-0005-0000-0000-0000EBAE0000}"/>
    <cellStyle name="Output 3 4 2 3 5" xfId="35003" xr:uid="{00000000-0005-0000-0000-0000ECAE0000}"/>
    <cellStyle name="Output 3 4 2 3 6" xfId="34992" xr:uid="{00000000-0005-0000-0000-0000EDAE0000}"/>
    <cellStyle name="Output 3 4 2 3 7" xfId="44396" xr:uid="{00000000-0005-0000-0000-0000EEAE0000}"/>
    <cellStyle name="Output 3 4 2 3 8" xfId="56960" xr:uid="{00000000-0005-0000-0000-0000EFAE0000}"/>
    <cellStyle name="Output 3 4 2 4" xfId="5751" xr:uid="{00000000-0005-0000-0000-0000F0AE0000}"/>
    <cellStyle name="Output 3 4 2 4 2" xfId="12730" xr:uid="{00000000-0005-0000-0000-0000F1AE0000}"/>
    <cellStyle name="Output 3 4 2 4 2 2" xfId="35006" xr:uid="{00000000-0005-0000-0000-0000F2AE0000}"/>
    <cellStyle name="Output 3 4 2 4 2 3" xfId="35005" xr:uid="{00000000-0005-0000-0000-0000F3AE0000}"/>
    <cellStyle name="Output 3 4 2 4 2 4" xfId="52235" xr:uid="{00000000-0005-0000-0000-0000F4AE0000}"/>
    <cellStyle name="Output 3 4 2 4 3" xfId="35007" xr:uid="{00000000-0005-0000-0000-0000F5AE0000}"/>
    <cellStyle name="Output 3 4 2 4 4" xfId="35004" xr:uid="{00000000-0005-0000-0000-0000F6AE0000}"/>
    <cellStyle name="Output 3 4 2 4 5" xfId="45267" xr:uid="{00000000-0005-0000-0000-0000F7AE0000}"/>
    <cellStyle name="Output 3 4 2 4 6" xfId="57831" xr:uid="{00000000-0005-0000-0000-0000F8AE0000}"/>
    <cellStyle name="Output 3 4 2 5" xfId="10116" xr:uid="{00000000-0005-0000-0000-0000F9AE0000}"/>
    <cellStyle name="Output 3 4 2 5 2" xfId="35009" xr:uid="{00000000-0005-0000-0000-0000FAAE0000}"/>
    <cellStyle name="Output 3 4 2 5 3" xfId="35008" xr:uid="{00000000-0005-0000-0000-0000FBAE0000}"/>
    <cellStyle name="Output 3 4 2 5 4" xfId="49622" xr:uid="{00000000-0005-0000-0000-0000FCAE0000}"/>
    <cellStyle name="Output 3 4 2 6" xfId="34980" xr:uid="{00000000-0005-0000-0000-0000FDAE0000}"/>
    <cellStyle name="Output 3 4 2 7" xfId="17464" xr:uid="{00000000-0005-0000-0000-0000FEAE0000}"/>
    <cellStyle name="Output 3 4 3" xfId="4000" xr:uid="{00000000-0005-0000-0000-0000FFAE0000}"/>
    <cellStyle name="Output 3 4 3 2" xfId="6622" xr:uid="{00000000-0005-0000-0000-000000AF0000}"/>
    <cellStyle name="Output 3 4 3 2 2" xfId="13600" xr:uid="{00000000-0005-0000-0000-000001AF0000}"/>
    <cellStyle name="Output 3 4 3 2 2 2" xfId="35013" xr:uid="{00000000-0005-0000-0000-000002AF0000}"/>
    <cellStyle name="Output 3 4 3 2 2 3" xfId="35012" xr:uid="{00000000-0005-0000-0000-000003AF0000}"/>
    <cellStyle name="Output 3 4 3 2 2 4" xfId="53105" xr:uid="{00000000-0005-0000-0000-000004AF0000}"/>
    <cellStyle name="Output 3 4 3 2 3" xfId="35014" xr:uid="{00000000-0005-0000-0000-000005AF0000}"/>
    <cellStyle name="Output 3 4 3 2 4" xfId="35011" xr:uid="{00000000-0005-0000-0000-000006AF0000}"/>
    <cellStyle name="Output 3 4 3 2 5" xfId="46137" xr:uid="{00000000-0005-0000-0000-000007AF0000}"/>
    <cellStyle name="Output 3 4 3 2 6" xfId="58701" xr:uid="{00000000-0005-0000-0000-000008AF0000}"/>
    <cellStyle name="Output 3 4 3 3" xfId="8367" xr:uid="{00000000-0005-0000-0000-000009AF0000}"/>
    <cellStyle name="Output 3 4 3 3 2" xfId="15342" xr:uid="{00000000-0005-0000-0000-00000AAF0000}"/>
    <cellStyle name="Output 3 4 3 3 2 2" xfId="35017" xr:uid="{00000000-0005-0000-0000-00000BAF0000}"/>
    <cellStyle name="Output 3 4 3 3 2 3" xfId="35016" xr:uid="{00000000-0005-0000-0000-00000CAF0000}"/>
    <cellStyle name="Output 3 4 3 3 2 4" xfId="54847" xr:uid="{00000000-0005-0000-0000-00000DAF0000}"/>
    <cellStyle name="Output 3 4 3 3 3" xfId="35018" xr:uid="{00000000-0005-0000-0000-00000EAF0000}"/>
    <cellStyle name="Output 3 4 3 3 4" xfId="35015" xr:uid="{00000000-0005-0000-0000-00000FAF0000}"/>
    <cellStyle name="Output 3 4 3 3 5" xfId="47879" xr:uid="{00000000-0005-0000-0000-000010AF0000}"/>
    <cellStyle name="Output 3 4 3 3 6" xfId="60443" xr:uid="{00000000-0005-0000-0000-000011AF0000}"/>
    <cellStyle name="Output 3 4 3 4" xfId="10987" xr:uid="{00000000-0005-0000-0000-000012AF0000}"/>
    <cellStyle name="Output 3 4 3 4 2" xfId="35020" xr:uid="{00000000-0005-0000-0000-000013AF0000}"/>
    <cellStyle name="Output 3 4 3 4 3" xfId="35019" xr:uid="{00000000-0005-0000-0000-000014AF0000}"/>
    <cellStyle name="Output 3 4 3 4 4" xfId="50492" xr:uid="{00000000-0005-0000-0000-000015AF0000}"/>
    <cellStyle name="Output 3 4 3 5" xfId="35010" xr:uid="{00000000-0005-0000-0000-000016AF0000}"/>
    <cellStyle name="Output 3 4 3 6" xfId="56088" xr:uid="{00000000-0005-0000-0000-000017AF0000}"/>
    <cellStyle name="Output 3 4 4" xfId="4877" xr:uid="{00000000-0005-0000-0000-000018AF0000}"/>
    <cellStyle name="Output 3 4 4 2" xfId="7493" xr:uid="{00000000-0005-0000-0000-000019AF0000}"/>
    <cellStyle name="Output 3 4 4 2 2" xfId="14471" xr:uid="{00000000-0005-0000-0000-00001AAF0000}"/>
    <cellStyle name="Output 3 4 4 2 2 2" xfId="35024" xr:uid="{00000000-0005-0000-0000-00001BAF0000}"/>
    <cellStyle name="Output 3 4 4 2 2 3" xfId="35023" xr:uid="{00000000-0005-0000-0000-00001CAF0000}"/>
    <cellStyle name="Output 3 4 4 2 2 4" xfId="53976" xr:uid="{00000000-0005-0000-0000-00001DAF0000}"/>
    <cellStyle name="Output 3 4 4 2 3" xfId="35025" xr:uid="{00000000-0005-0000-0000-00001EAF0000}"/>
    <cellStyle name="Output 3 4 4 2 4" xfId="35022" xr:uid="{00000000-0005-0000-0000-00001FAF0000}"/>
    <cellStyle name="Output 3 4 4 2 5" xfId="47008" xr:uid="{00000000-0005-0000-0000-000020AF0000}"/>
    <cellStyle name="Output 3 4 4 2 6" xfId="59572" xr:uid="{00000000-0005-0000-0000-000021AF0000}"/>
    <cellStyle name="Output 3 4 4 3" xfId="9244" xr:uid="{00000000-0005-0000-0000-000022AF0000}"/>
    <cellStyle name="Output 3 4 4 3 2" xfId="16213" xr:uid="{00000000-0005-0000-0000-000023AF0000}"/>
    <cellStyle name="Output 3 4 4 3 2 2" xfId="35028" xr:uid="{00000000-0005-0000-0000-000024AF0000}"/>
    <cellStyle name="Output 3 4 4 3 2 3" xfId="35027" xr:uid="{00000000-0005-0000-0000-000025AF0000}"/>
    <cellStyle name="Output 3 4 4 3 2 4" xfId="55718" xr:uid="{00000000-0005-0000-0000-000026AF0000}"/>
    <cellStyle name="Output 3 4 4 3 3" xfId="35029" xr:uid="{00000000-0005-0000-0000-000027AF0000}"/>
    <cellStyle name="Output 3 4 4 3 4" xfId="35026" xr:uid="{00000000-0005-0000-0000-000028AF0000}"/>
    <cellStyle name="Output 3 4 4 3 5" xfId="48750" xr:uid="{00000000-0005-0000-0000-000029AF0000}"/>
    <cellStyle name="Output 3 4 4 3 6" xfId="61314" xr:uid="{00000000-0005-0000-0000-00002AAF0000}"/>
    <cellStyle name="Output 3 4 4 4" xfId="11858" xr:uid="{00000000-0005-0000-0000-00002BAF0000}"/>
    <cellStyle name="Output 3 4 4 4 2" xfId="35031" xr:uid="{00000000-0005-0000-0000-00002CAF0000}"/>
    <cellStyle name="Output 3 4 4 4 3" xfId="35030" xr:uid="{00000000-0005-0000-0000-00002DAF0000}"/>
    <cellStyle name="Output 3 4 4 4 4" xfId="51363" xr:uid="{00000000-0005-0000-0000-00002EAF0000}"/>
    <cellStyle name="Output 3 4 4 5" xfId="35032" xr:uid="{00000000-0005-0000-0000-00002FAF0000}"/>
    <cellStyle name="Output 3 4 4 6" xfId="35021" xr:uid="{00000000-0005-0000-0000-000030AF0000}"/>
    <cellStyle name="Output 3 4 4 7" xfId="44395" xr:uid="{00000000-0005-0000-0000-000031AF0000}"/>
    <cellStyle name="Output 3 4 4 8" xfId="56959" xr:uid="{00000000-0005-0000-0000-000032AF0000}"/>
    <cellStyle name="Output 3 4 5" xfId="5750" xr:uid="{00000000-0005-0000-0000-000033AF0000}"/>
    <cellStyle name="Output 3 4 5 2" xfId="12729" xr:uid="{00000000-0005-0000-0000-000034AF0000}"/>
    <cellStyle name="Output 3 4 5 2 2" xfId="35035" xr:uid="{00000000-0005-0000-0000-000035AF0000}"/>
    <cellStyle name="Output 3 4 5 2 3" xfId="35034" xr:uid="{00000000-0005-0000-0000-000036AF0000}"/>
    <cellStyle name="Output 3 4 5 2 4" xfId="52234" xr:uid="{00000000-0005-0000-0000-000037AF0000}"/>
    <cellStyle name="Output 3 4 5 3" xfId="35036" xr:uid="{00000000-0005-0000-0000-000038AF0000}"/>
    <cellStyle name="Output 3 4 5 4" xfId="35033" xr:uid="{00000000-0005-0000-0000-000039AF0000}"/>
    <cellStyle name="Output 3 4 5 5" xfId="45266" xr:uid="{00000000-0005-0000-0000-00003AAF0000}"/>
    <cellStyle name="Output 3 4 5 6" xfId="57830" xr:uid="{00000000-0005-0000-0000-00003BAF0000}"/>
    <cellStyle name="Output 3 4 6" xfId="10115" xr:uid="{00000000-0005-0000-0000-00003CAF0000}"/>
    <cellStyle name="Output 3 4 6 2" xfId="35038" xr:uid="{00000000-0005-0000-0000-00003DAF0000}"/>
    <cellStyle name="Output 3 4 6 3" xfId="35037" xr:uid="{00000000-0005-0000-0000-00003EAF0000}"/>
    <cellStyle name="Output 3 4 6 4" xfId="49621" xr:uid="{00000000-0005-0000-0000-00003FAF0000}"/>
    <cellStyle name="Output 3 4 7" xfId="34979" xr:uid="{00000000-0005-0000-0000-000040AF0000}"/>
    <cellStyle name="Output 3 4 8" xfId="17463" xr:uid="{00000000-0005-0000-0000-000041AF0000}"/>
    <cellStyle name="Output 3 5" xfId="2940" xr:uid="{00000000-0005-0000-0000-000042AF0000}"/>
    <cellStyle name="Output 3 5 2" xfId="2941" xr:uid="{00000000-0005-0000-0000-000043AF0000}"/>
    <cellStyle name="Output 3 5 2 2" xfId="4003" xr:uid="{00000000-0005-0000-0000-000044AF0000}"/>
    <cellStyle name="Output 3 5 2 2 2" xfId="6625" xr:uid="{00000000-0005-0000-0000-000045AF0000}"/>
    <cellStyle name="Output 3 5 2 2 2 2" xfId="13603" xr:uid="{00000000-0005-0000-0000-000046AF0000}"/>
    <cellStyle name="Output 3 5 2 2 2 2 2" xfId="35044" xr:uid="{00000000-0005-0000-0000-000047AF0000}"/>
    <cellStyle name="Output 3 5 2 2 2 2 3" xfId="35043" xr:uid="{00000000-0005-0000-0000-000048AF0000}"/>
    <cellStyle name="Output 3 5 2 2 2 2 4" xfId="53108" xr:uid="{00000000-0005-0000-0000-000049AF0000}"/>
    <cellStyle name="Output 3 5 2 2 2 3" xfId="35045" xr:uid="{00000000-0005-0000-0000-00004AAF0000}"/>
    <cellStyle name="Output 3 5 2 2 2 4" xfId="35042" xr:uid="{00000000-0005-0000-0000-00004BAF0000}"/>
    <cellStyle name="Output 3 5 2 2 2 5" xfId="46140" xr:uid="{00000000-0005-0000-0000-00004CAF0000}"/>
    <cellStyle name="Output 3 5 2 2 2 6" xfId="58704" xr:uid="{00000000-0005-0000-0000-00004DAF0000}"/>
    <cellStyle name="Output 3 5 2 2 3" xfId="8370" xr:uid="{00000000-0005-0000-0000-00004EAF0000}"/>
    <cellStyle name="Output 3 5 2 2 3 2" xfId="15345" xr:uid="{00000000-0005-0000-0000-00004FAF0000}"/>
    <cellStyle name="Output 3 5 2 2 3 2 2" xfId="35048" xr:uid="{00000000-0005-0000-0000-000050AF0000}"/>
    <cellStyle name="Output 3 5 2 2 3 2 3" xfId="35047" xr:uid="{00000000-0005-0000-0000-000051AF0000}"/>
    <cellStyle name="Output 3 5 2 2 3 2 4" xfId="54850" xr:uid="{00000000-0005-0000-0000-000052AF0000}"/>
    <cellStyle name="Output 3 5 2 2 3 3" xfId="35049" xr:uid="{00000000-0005-0000-0000-000053AF0000}"/>
    <cellStyle name="Output 3 5 2 2 3 4" xfId="35046" xr:uid="{00000000-0005-0000-0000-000054AF0000}"/>
    <cellStyle name="Output 3 5 2 2 3 5" xfId="47882" xr:uid="{00000000-0005-0000-0000-000055AF0000}"/>
    <cellStyle name="Output 3 5 2 2 3 6" xfId="60446" xr:uid="{00000000-0005-0000-0000-000056AF0000}"/>
    <cellStyle name="Output 3 5 2 2 4" xfId="10990" xr:uid="{00000000-0005-0000-0000-000057AF0000}"/>
    <cellStyle name="Output 3 5 2 2 4 2" xfId="35051" xr:uid="{00000000-0005-0000-0000-000058AF0000}"/>
    <cellStyle name="Output 3 5 2 2 4 3" xfId="35050" xr:uid="{00000000-0005-0000-0000-000059AF0000}"/>
    <cellStyle name="Output 3 5 2 2 4 4" xfId="50495" xr:uid="{00000000-0005-0000-0000-00005AAF0000}"/>
    <cellStyle name="Output 3 5 2 2 5" xfId="35041" xr:uid="{00000000-0005-0000-0000-00005BAF0000}"/>
    <cellStyle name="Output 3 5 2 2 6" xfId="56091" xr:uid="{00000000-0005-0000-0000-00005CAF0000}"/>
    <cellStyle name="Output 3 5 2 3" xfId="4880" xr:uid="{00000000-0005-0000-0000-00005DAF0000}"/>
    <cellStyle name="Output 3 5 2 3 2" xfId="7496" xr:uid="{00000000-0005-0000-0000-00005EAF0000}"/>
    <cellStyle name="Output 3 5 2 3 2 2" xfId="14474" xr:uid="{00000000-0005-0000-0000-00005FAF0000}"/>
    <cellStyle name="Output 3 5 2 3 2 2 2" xfId="35055" xr:uid="{00000000-0005-0000-0000-000060AF0000}"/>
    <cellStyle name="Output 3 5 2 3 2 2 3" xfId="35054" xr:uid="{00000000-0005-0000-0000-000061AF0000}"/>
    <cellStyle name="Output 3 5 2 3 2 2 4" xfId="53979" xr:uid="{00000000-0005-0000-0000-000062AF0000}"/>
    <cellStyle name="Output 3 5 2 3 2 3" xfId="35056" xr:uid="{00000000-0005-0000-0000-000063AF0000}"/>
    <cellStyle name="Output 3 5 2 3 2 4" xfId="35053" xr:uid="{00000000-0005-0000-0000-000064AF0000}"/>
    <cellStyle name="Output 3 5 2 3 2 5" xfId="47011" xr:uid="{00000000-0005-0000-0000-000065AF0000}"/>
    <cellStyle name="Output 3 5 2 3 2 6" xfId="59575" xr:uid="{00000000-0005-0000-0000-000066AF0000}"/>
    <cellStyle name="Output 3 5 2 3 3" xfId="9247" xr:uid="{00000000-0005-0000-0000-000067AF0000}"/>
    <cellStyle name="Output 3 5 2 3 3 2" xfId="16216" xr:uid="{00000000-0005-0000-0000-000068AF0000}"/>
    <cellStyle name="Output 3 5 2 3 3 2 2" xfId="35059" xr:uid="{00000000-0005-0000-0000-000069AF0000}"/>
    <cellStyle name="Output 3 5 2 3 3 2 3" xfId="35058" xr:uid="{00000000-0005-0000-0000-00006AAF0000}"/>
    <cellStyle name="Output 3 5 2 3 3 2 4" xfId="55721" xr:uid="{00000000-0005-0000-0000-00006BAF0000}"/>
    <cellStyle name="Output 3 5 2 3 3 3" xfId="35060" xr:uid="{00000000-0005-0000-0000-00006CAF0000}"/>
    <cellStyle name="Output 3 5 2 3 3 4" xfId="35057" xr:uid="{00000000-0005-0000-0000-00006DAF0000}"/>
    <cellStyle name="Output 3 5 2 3 3 5" xfId="48753" xr:uid="{00000000-0005-0000-0000-00006EAF0000}"/>
    <cellStyle name="Output 3 5 2 3 3 6" xfId="61317" xr:uid="{00000000-0005-0000-0000-00006FAF0000}"/>
    <cellStyle name="Output 3 5 2 3 4" xfId="11861" xr:uid="{00000000-0005-0000-0000-000070AF0000}"/>
    <cellStyle name="Output 3 5 2 3 4 2" xfId="35062" xr:uid="{00000000-0005-0000-0000-000071AF0000}"/>
    <cellStyle name="Output 3 5 2 3 4 3" xfId="35061" xr:uid="{00000000-0005-0000-0000-000072AF0000}"/>
    <cellStyle name="Output 3 5 2 3 4 4" xfId="51366" xr:uid="{00000000-0005-0000-0000-000073AF0000}"/>
    <cellStyle name="Output 3 5 2 3 5" xfId="35063" xr:uid="{00000000-0005-0000-0000-000074AF0000}"/>
    <cellStyle name="Output 3 5 2 3 6" xfId="35052" xr:uid="{00000000-0005-0000-0000-000075AF0000}"/>
    <cellStyle name="Output 3 5 2 3 7" xfId="44398" xr:uid="{00000000-0005-0000-0000-000076AF0000}"/>
    <cellStyle name="Output 3 5 2 3 8" xfId="56962" xr:uid="{00000000-0005-0000-0000-000077AF0000}"/>
    <cellStyle name="Output 3 5 2 4" xfId="5753" xr:uid="{00000000-0005-0000-0000-000078AF0000}"/>
    <cellStyle name="Output 3 5 2 4 2" xfId="12732" xr:uid="{00000000-0005-0000-0000-000079AF0000}"/>
    <cellStyle name="Output 3 5 2 4 2 2" xfId="35066" xr:uid="{00000000-0005-0000-0000-00007AAF0000}"/>
    <cellStyle name="Output 3 5 2 4 2 3" xfId="35065" xr:uid="{00000000-0005-0000-0000-00007BAF0000}"/>
    <cellStyle name="Output 3 5 2 4 2 4" xfId="52237" xr:uid="{00000000-0005-0000-0000-00007CAF0000}"/>
    <cellStyle name="Output 3 5 2 4 3" xfId="35067" xr:uid="{00000000-0005-0000-0000-00007DAF0000}"/>
    <cellStyle name="Output 3 5 2 4 4" xfId="35064" xr:uid="{00000000-0005-0000-0000-00007EAF0000}"/>
    <cellStyle name="Output 3 5 2 4 5" xfId="45269" xr:uid="{00000000-0005-0000-0000-00007FAF0000}"/>
    <cellStyle name="Output 3 5 2 4 6" xfId="57833" xr:uid="{00000000-0005-0000-0000-000080AF0000}"/>
    <cellStyle name="Output 3 5 2 5" xfId="10118" xr:uid="{00000000-0005-0000-0000-000081AF0000}"/>
    <cellStyle name="Output 3 5 2 5 2" xfId="35069" xr:uid="{00000000-0005-0000-0000-000082AF0000}"/>
    <cellStyle name="Output 3 5 2 5 3" xfId="35068" xr:uid="{00000000-0005-0000-0000-000083AF0000}"/>
    <cellStyle name="Output 3 5 2 5 4" xfId="49624" xr:uid="{00000000-0005-0000-0000-000084AF0000}"/>
    <cellStyle name="Output 3 5 2 6" xfId="35040" xr:uid="{00000000-0005-0000-0000-000085AF0000}"/>
    <cellStyle name="Output 3 5 2 7" xfId="17468" xr:uid="{00000000-0005-0000-0000-000086AF0000}"/>
    <cellStyle name="Output 3 5 3" xfId="4002" xr:uid="{00000000-0005-0000-0000-000087AF0000}"/>
    <cellStyle name="Output 3 5 3 2" xfId="6624" xr:uid="{00000000-0005-0000-0000-000088AF0000}"/>
    <cellStyle name="Output 3 5 3 2 2" xfId="13602" xr:uid="{00000000-0005-0000-0000-000089AF0000}"/>
    <cellStyle name="Output 3 5 3 2 2 2" xfId="35073" xr:uid="{00000000-0005-0000-0000-00008AAF0000}"/>
    <cellStyle name="Output 3 5 3 2 2 3" xfId="35072" xr:uid="{00000000-0005-0000-0000-00008BAF0000}"/>
    <cellStyle name="Output 3 5 3 2 2 4" xfId="53107" xr:uid="{00000000-0005-0000-0000-00008CAF0000}"/>
    <cellStyle name="Output 3 5 3 2 3" xfId="35074" xr:uid="{00000000-0005-0000-0000-00008DAF0000}"/>
    <cellStyle name="Output 3 5 3 2 4" xfId="35071" xr:uid="{00000000-0005-0000-0000-00008EAF0000}"/>
    <cellStyle name="Output 3 5 3 2 5" xfId="46139" xr:uid="{00000000-0005-0000-0000-00008FAF0000}"/>
    <cellStyle name="Output 3 5 3 2 6" xfId="58703" xr:uid="{00000000-0005-0000-0000-000090AF0000}"/>
    <cellStyle name="Output 3 5 3 3" xfId="8369" xr:uid="{00000000-0005-0000-0000-000091AF0000}"/>
    <cellStyle name="Output 3 5 3 3 2" xfId="15344" xr:uid="{00000000-0005-0000-0000-000092AF0000}"/>
    <cellStyle name="Output 3 5 3 3 2 2" xfId="35077" xr:uid="{00000000-0005-0000-0000-000093AF0000}"/>
    <cellStyle name="Output 3 5 3 3 2 3" xfId="35076" xr:uid="{00000000-0005-0000-0000-000094AF0000}"/>
    <cellStyle name="Output 3 5 3 3 2 4" xfId="54849" xr:uid="{00000000-0005-0000-0000-000095AF0000}"/>
    <cellStyle name="Output 3 5 3 3 3" xfId="35078" xr:uid="{00000000-0005-0000-0000-000096AF0000}"/>
    <cellStyle name="Output 3 5 3 3 4" xfId="35075" xr:uid="{00000000-0005-0000-0000-000097AF0000}"/>
    <cellStyle name="Output 3 5 3 3 5" xfId="47881" xr:uid="{00000000-0005-0000-0000-000098AF0000}"/>
    <cellStyle name="Output 3 5 3 3 6" xfId="60445" xr:uid="{00000000-0005-0000-0000-000099AF0000}"/>
    <cellStyle name="Output 3 5 3 4" xfId="10989" xr:uid="{00000000-0005-0000-0000-00009AAF0000}"/>
    <cellStyle name="Output 3 5 3 4 2" xfId="35080" xr:uid="{00000000-0005-0000-0000-00009BAF0000}"/>
    <cellStyle name="Output 3 5 3 4 3" xfId="35079" xr:uid="{00000000-0005-0000-0000-00009CAF0000}"/>
    <cellStyle name="Output 3 5 3 4 4" xfId="50494" xr:uid="{00000000-0005-0000-0000-00009DAF0000}"/>
    <cellStyle name="Output 3 5 3 5" xfId="35070" xr:uid="{00000000-0005-0000-0000-00009EAF0000}"/>
    <cellStyle name="Output 3 5 3 6" xfId="56090" xr:uid="{00000000-0005-0000-0000-00009FAF0000}"/>
    <cellStyle name="Output 3 5 4" xfId="4879" xr:uid="{00000000-0005-0000-0000-0000A0AF0000}"/>
    <cellStyle name="Output 3 5 4 2" xfId="7495" xr:uid="{00000000-0005-0000-0000-0000A1AF0000}"/>
    <cellStyle name="Output 3 5 4 2 2" xfId="14473" xr:uid="{00000000-0005-0000-0000-0000A2AF0000}"/>
    <cellStyle name="Output 3 5 4 2 2 2" xfId="35084" xr:uid="{00000000-0005-0000-0000-0000A3AF0000}"/>
    <cellStyle name="Output 3 5 4 2 2 3" xfId="35083" xr:uid="{00000000-0005-0000-0000-0000A4AF0000}"/>
    <cellStyle name="Output 3 5 4 2 2 4" xfId="53978" xr:uid="{00000000-0005-0000-0000-0000A5AF0000}"/>
    <cellStyle name="Output 3 5 4 2 3" xfId="35085" xr:uid="{00000000-0005-0000-0000-0000A6AF0000}"/>
    <cellStyle name="Output 3 5 4 2 4" xfId="35082" xr:uid="{00000000-0005-0000-0000-0000A7AF0000}"/>
    <cellStyle name="Output 3 5 4 2 5" xfId="47010" xr:uid="{00000000-0005-0000-0000-0000A8AF0000}"/>
    <cellStyle name="Output 3 5 4 2 6" xfId="59574" xr:uid="{00000000-0005-0000-0000-0000A9AF0000}"/>
    <cellStyle name="Output 3 5 4 3" xfId="9246" xr:uid="{00000000-0005-0000-0000-0000AAAF0000}"/>
    <cellStyle name="Output 3 5 4 3 2" xfId="16215" xr:uid="{00000000-0005-0000-0000-0000ABAF0000}"/>
    <cellStyle name="Output 3 5 4 3 2 2" xfId="35088" xr:uid="{00000000-0005-0000-0000-0000ACAF0000}"/>
    <cellStyle name="Output 3 5 4 3 2 3" xfId="35087" xr:uid="{00000000-0005-0000-0000-0000ADAF0000}"/>
    <cellStyle name="Output 3 5 4 3 2 4" xfId="55720" xr:uid="{00000000-0005-0000-0000-0000AEAF0000}"/>
    <cellStyle name="Output 3 5 4 3 3" xfId="35089" xr:uid="{00000000-0005-0000-0000-0000AFAF0000}"/>
    <cellStyle name="Output 3 5 4 3 4" xfId="35086" xr:uid="{00000000-0005-0000-0000-0000B0AF0000}"/>
    <cellStyle name="Output 3 5 4 3 5" xfId="48752" xr:uid="{00000000-0005-0000-0000-0000B1AF0000}"/>
    <cellStyle name="Output 3 5 4 3 6" xfId="61316" xr:uid="{00000000-0005-0000-0000-0000B2AF0000}"/>
    <cellStyle name="Output 3 5 4 4" xfId="11860" xr:uid="{00000000-0005-0000-0000-0000B3AF0000}"/>
    <cellStyle name="Output 3 5 4 4 2" xfId="35091" xr:uid="{00000000-0005-0000-0000-0000B4AF0000}"/>
    <cellStyle name="Output 3 5 4 4 3" xfId="35090" xr:uid="{00000000-0005-0000-0000-0000B5AF0000}"/>
    <cellStyle name="Output 3 5 4 4 4" xfId="51365" xr:uid="{00000000-0005-0000-0000-0000B6AF0000}"/>
    <cellStyle name="Output 3 5 4 5" xfId="35092" xr:uid="{00000000-0005-0000-0000-0000B7AF0000}"/>
    <cellStyle name="Output 3 5 4 6" xfId="35081" xr:uid="{00000000-0005-0000-0000-0000B8AF0000}"/>
    <cellStyle name="Output 3 5 4 7" xfId="44397" xr:uid="{00000000-0005-0000-0000-0000B9AF0000}"/>
    <cellStyle name="Output 3 5 4 8" xfId="56961" xr:uid="{00000000-0005-0000-0000-0000BAAF0000}"/>
    <cellStyle name="Output 3 5 5" xfId="5752" xr:uid="{00000000-0005-0000-0000-0000BBAF0000}"/>
    <cellStyle name="Output 3 5 5 2" xfId="12731" xr:uid="{00000000-0005-0000-0000-0000BCAF0000}"/>
    <cellStyle name="Output 3 5 5 2 2" xfId="35095" xr:uid="{00000000-0005-0000-0000-0000BDAF0000}"/>
    <cellStyle name="Output 3 5 5 2 3" xfId="35094" xr:uid="{00000000-0005-0000-0000-0000BEAF0000}"/>
    <cellStyle name="Output 3 5 5 2 4" xfId="52236" xr:uid="{00000000-0005-0000-0000-0000BFAF0000}"/>
    <cellStyle name="Output 3 5 5 3" xfId="35096" xr:uid="{00000000-0005-0000-0000-0000C0AF0000}"/>
    <cellStyle name="Output 3 5 5 4" xfId="35093" xr:uid="{00000000-0005-0000-0000-0000C1AF0000}"/>
    <cellStyle name="Output 3 5 5 5" xfId="45268" xr:uid="{00000000-0005-0000-0000-0000C2AF0000}"/>
    <cellStyle name="Output 3 5 5 6" xfId="57832" xr:uid="{00000000-0005-0000-0000-0000C3AF0000}"/>
    <cellStyle name="Output 3 5 6" xfId="10117" xr:uid="{00000000-0005-0000-0000-0000C4AF0000}"/>
    <cellStyle name="Output 3 5 6 2" xfId="35098" xr:uid="{00000000-0005-0000-0000-0000C5AF0000}"/>
    <cellStyle name="Output 3 5 6 3" xfId="35097" xr:uid="{00000000-0005-0000-0000-0000C6AF0000}"/>
    <cellStyle name="Output 3 5 6 4" xfId="49623" xr:uid="{00000000-0005-0000-0000-0000C7AF0000}"/>
    <cellStyle name="Output 3 5 7" xfId="35039" xr:uid="{00000000-0005-0000-0000-0000C8AF0000}"/>
    <cellStyle name="Output 3 5 8" xfId="17465" xr:uid="{00000000-0005-0000-0000-0000C9AF0000}"/>
    <cellStyle name="Output 3 6" xfId="2942" xr:uid="{00000000-0005-0000-0000-0000CAAF0000}"/>
    <cellStyle name="Output 3 6 2" xfId="2943" xr:uid="{00000000-0005-0000-0000-0000CBAF0000}"/>
    <cellStyle name="Output 3 6 2 2" xfId="4005" xr:uid="{00000000-0005-0000-0000-0000CCAF0000}"/>
    <cellStyle name="Output 3 6 2 2 2" xfId="6627" xr:uid="{00000000-0005-0000-0000-0000CDAF0000}"/>
    <cellStyle name="Output 3 6 2 2 2 2" xfId="13605" xr:uid="{00000000-0005-0000-0000-0000CEAF0000}"/>
    <cellStyle name="Output 3 6 2 2 2 2 2" xfId="35104" xr:uid="{00000000-0005-0000-0000-0000CFAF0000}"/>
    <cellStyle name="Output 3 6 2 2 2 2 3" xfId="35103" xr:uid="{00000000-0005-0000-0000-0000D0AF0000}"/>
    <cellStyle name="Output 3 6 2 2 2 2 4" xfId="53110" xr:uid="{00000000-0005-0000-0000-0000D1AF0000}"/>
    <cellStyle name="Output 3 6 2 2 2 3" xfId="35105" xr:uid="{00000000-0005-0000-0000-0000D2AF0000}"/>
    <cellStyle name="Output 3 6 2 2 2 4" xfId="35102" xr:uid="{00000000-0005-0000-0000-0000D3AF0000}"/>
    <cellStyle name="Output 3 6 2 2 2 5" xfId="46142" xr:uid="{00000000-0005-0000-0000-0000D4AF0000}"/>
    <cellStyle name="Output 3 6 2 2 2 6" xfId="58706" xr:uid="{00000000-0005-0000-0000-0000D5AF0000}"/>
    <cellStyle name="Output 3 6 2 2 3" xfId="8372" xr:uid="{00000000-0005-0000-0000-0000D6AF0000}"/>
    <cellStyle name="Output 3 6 2 2 3 2" xfId="15347" xr:uid="{00000000-0005-0000-0000-0000D7AF0000}"/>
    <cellStyle name="Output 3 6 2 2 3 2 2" xfId="35108" xr:uid="{00000000-0005-0000-0000-0000D8AF0000}"/>
    <cellStyle name="Output 3 6 2 2 3 2 3" xfId="35107" xr:uid="{00000000-0005-0000-0000-0000D9AF0000}"/>
    <cellStyle name="Output 3 6 2 2 3 2 4" xfId="54852" xr:uid="{00000000-0005-0000-0000-0000DAAF0000}"/>
    <cellStyle name="Output 3 6 2 2 3 3" xfId="35109" xr:uid="{00000000-0005-0000-0000-0000DBAF0000}"/>
    <cellStyle name="Output 3 6 2 2 3 4" xfId="35106" xr:uid="{00000000-0005-0000-0000-0000DCAF0000}"/>
    <cellStyle name="Output 3 6 2 2 3 5" xfId="47884" xr:uid="{00000000-0005-0000-0000-0000DDAF0000}"/>
    <cellStyle name="Output 3 6 2 2 3 6" xfId="60448" xr:uid="{00000000-0005-0000-0000-0000DEAF0000}"/>
    <cellStyle name="Output 3 6 2 2 4" xfId="10992" xr:uid="{00000000-0005-0000-0000-0000DFAF0000}"/>
    <cellStyle name="Output 3 6 2 2 4 2" xfId="35111" xr:uid="{00000000-0005-0000-0000-0000E0AF0000}"/>
    <cellStyle name="Output 3 6 2 2 4 3" xfId="35110" xr:uid="{00000000-0005-0000-0000-0000E1AF0000}"/>
    <cellStyle name="Output 3 6 2 2 4 4" xfId="50497" xr:uid="{00000000-0005-0000-0000-0000E2AF0000}"/>
    <cellStyle name="Output 3 6 2 2 5" xfId="35101" xr:uid="{00000000-0005-0000-0000-0000E3AF0000}"/>
    <cellStyle name="Output 3 6 2 2 6" xfId="56093" xr:uid="{00000000-0005-0000-0000-0000E4AF0000}"/>
    <cellStyle name="Output 3 6 2 3" xfId="4882" xr:uid="{00000000-0005-0000-0000-0000E5AF0000}"/>
    <cellStyle name="Output 3 6 2 3 2" xfId="7498" xr:uid="{00000000-0005-0000-0000-0000E6AF0000}"/>
    <cellStyle name="Output 3 6 2 3 2 2" xfId="14476" xr:uid="{00000000-0005-0000-0000-0000E7AF0000}"/>
    <cellStyle name="Output 3 6 2 3 2 2 2" xfId="35115" xr:uid="{00000000-0005-0000-0000-0000E8AF0000}"/>
    <cellStyle name="Output 3 6 2 3 2 2 3" xfId="35114" xr:uid="{00000000-0005-0000-0000-0000E9AF0000}"/>
    <cellStyle name="Output 3 6 2 3 2 2 4" xfId="53981" xr:uid="{00000000-0005-0000-0000-0000EAAF0000}"/>
    <cellStyle name="Output 3 6 2 3 2 3" xfId="35116" xr:uid="{00000000-0005-0000-0000-0000EBAF0000}"/>
    <cellStyle name="Output 3 6 2 3 2 4" xfId="35113" xr:uid="{00000000-0005-0000-0000-0000ECAF0000}"/>
    <cellStyle name="Output 3 6 2 3 2 5" xfId="47013" xr:uid="{00000000-0005-0000-0000-0000EDAF0000}"/>
    <cellStyle name="Output 3 6 2 3 2 6" xfId="59577" xr:uid="{00000000-0005-0000-0000-0000EEAF0000}"/>
    <cellStyle name="Output 3 6 2 3 3" xfId="9249" xr:uid="{00000000-0005-0000-0000-0000EFAF0000}"/>
    <cellStyle name="Output 3 6 2 3 3 2" xfId="16218" xr:uid="{00000000-0005-0000-0000-0000F0AF0000}"/>
    <cellStyle name="Output 3 6 2 3 3 2 2" xfId="35119" xr:uid="{00000000-0005-0000-0000-0000F1AF0000}"/>
    <cellStyle name="Output 3 6 2 3 3 2 3" xfId="35118" xr:uid="{00000000-0005-0000-0000-0000F2AF0000}"/>
    <cellStyle name="Output 3 6 2 3 3 2 4" xfId="55723" xr:uid="{00000000-0005-0000-0000-0000F3AF0000}"/>
    <cellStyle name="Output 3 6 2 3 3 3" xfId="35120" xr:uid="{00000000-0005-0000-0000-0000F4AF0000}"/>
    <cellStyle name="Output 3 6 2 3 3 4" xfId="35117" xr:uid="{00000000-0005-0000-0000-0000F5AF0000}"/>
    <cellStyle name="Output 3 6 2 3 3 5" xfId="48755" xr:uid="{00000000-0005-0000-0000-0000F6AF0000}"/>
    <cellStyle name="Output 3 6 2 3 3 6" xfId="61319" xr:uid="{00000000-0005-0000-0000-0000F7AF0000}"/>
    <cellStyle name="Output 3 6 2 3 4" xfId="11863" xr:uid="{00000000-0005-0000-0000-0000F8AF0000}"/>
    <cellStyle name="Output 3 6 2 3 4 2" xfId="35122" xr:uid="{00000000-0005-0000-0000-0000F9AF0000}"/>
    <cellStyle name="Output 3 6 2 3 4 3" xfId="35121" xr:uid="{00000000-0005-0000-0000-0000FAAF0000}"/>
    <cellStyle name="Output 3 6 2 3 4 4" xfId="51368" xr:uid="{00000000-0005-0000-0000-0000FBAF0000}"/>
    <cellStyle name="Output 3 6 2 3 5" xfId="35123" xr:uid="{00000000-0005-0000-0000-0000FCAF0000}"/>
    <cellStyle name="Output 3 6 2 3 6" xfId="35112" xr:uid="{00000000-0005-0000-0000-0000FDAF0000}"/>
    <cellStyle name="Output 3 6 2 3 7" xfId="44400" xr:uid="{00000000-0005-0000-0000-0000FEAF0000}"/>
    <cellStyle name="Output 3 6 2 3 8" xfId="56964" xr:uid="{00000000-0005-0000-0000-0000FFAF0000}"/>
    <cellStyle name="Output 3 6 2 4" xfId="5755" xr:uid="{00000000-0005-0000-0000-000000B00000}"/>
    <cellStyle name="Output 3 6 2 4 2" xfId="12734" xr:uid="{00000000-0005-0000-0000-000001B00000}"/>
    <cellStyle name="Output 3 6 2 4 2 2" xfId="35126" xr:uid="{00000000-0005-0000-0000-000002B00000}"/>
    <cellStyle name="Output 3 6 2 4 2 3" xfId="35125" xr:uid="{00000000-0005-0000-0000-000003B00000}"/>
    <cellStyle name="Output 3 6 2 4 2 4" xfId="52239" xr:uid="{00000000-0005-0000-0000-000004B00000}"/>
    <cellStyle name="Output 3 6 2 4 3" xfId="35127" xr:uid="{00000000-0005-0000-0000-000005B00000}"/>
    <cellStyle name="Output 3 6 2 4 4" xfId="35124" xr:uid="{00000000-0005-0000-0000-000006B00000}"/>
    <cellStyle name="Output 3 6 2 4 5" xfId="45271" xr:uid="{00000000-0005-0000-0000-000007B00000}"/>
    <cellStyle name="Output 3 6 2 4 6" xfId="57835" xr:uid="{00000000-0005-0000-0000-000008B00000}"/>
    <cellStyle name="Output 3 6 2 5" xfId="10120" xr:uid="{00000000-0005-0000-0000-000009B00000}"/>
    <cellStyle name="Output 3 6 2 5 2" xfId="35129" xr:uid="{00000000-0005-0000-0000-00000AB00000}"/>
    <cellStyle name="Output 3 6 2 5 3" xfId="35128" xr:uid="{00000000-0005-0000-0000-00000BB00000}"/>
    <cellStyle name="Output 3 6 2 5 4" xfId="49626" xr:uid="{00000000-0005-0000-0000-00000CB00000}"/>
    <cellStyle name="Output 3 6 2 6" xfId="35100" xr:uid="{00000000-0005-0000-0000-00000DB00000}"/>
    <cellStyle name="Output 3 6 2 7" xfId="17472" xr:uid="{00000000-0005-0000-0000-00000EB00000}"/>
    <cellStyle name="Output 3 6 3" xfId="4004" xr:uid="{00000000-0005-0000-0000-00000FB00000}"/>
    <cellStyle name="Output 3 6 3 2" xfId="6626" xr:uid="{00000000-0005-0000-0000-000010B00000}"/>
    <cellStyle name="Output 3 6 3 2 2" xfId="13604" xr:uid="{00000000-0005-0000-0000-000011B00000}"/>
    <cellStyle name="Output 3 6 3 2 2 2" xfId="35133" xr:uid="{00000000-0005-0000-0000-000012B00000}"/>
    <cellStyle name="Output 3 6 3 2 2 3" xfId="35132" xr:uid="{00000000-0005-0000-0000-000013B00000}"/>
    <cellStyle name="Output 3 6 3 2 2 4" xfId="53109" xr:uid="{00000000-0005-0000-0000-000014B00000}"/>
    <cellStyle name="Output 3 6 3 2 3" xfId="35134" xr:uid="{00000000-0005-0000-0000-000015B00000}"/>
    <cellStyle name="Output 3 6 3 2 4" xfId="35131" xr:uid="{00000000-0005-0000-0000-000016B00000}"/>
    <cellStyle name="Output 3 6 3 2 5" xfId="46141" xr:uid="{00000000-0005-0000-0000-000017B00000}"/>
    <cellStyle name="Output 3 6 3 2 6" xfId="58705" xr:uid="{00000000-0005-0000-0000-000018B00000}"/>
    <cellStyle name="Output 3 6 3 3" xfId="8371" xr:uid="{00000000-0005-0000-0000-000019B00000}"/>
    <cellStyle name="Output 3 6 3 3 2" xfId="15346" xr:uid="{00000000-0005-0000-0000-00001AB00000}"/>
    <cellStyle name="Output 3 6 3 3 2 2" xfId="35137" xr:uid="{00000000-0005-0000-0000-00001BB00000}"/>
    <cellStyle name="Output 3 6 3 3 2 3" xfId="35136" xr:uid="{00000000-0005-0000-0000-00001CB00000}"/>
    <cellStyle name="Output 3 6 3 3 2 4" xfId="54851" xr:uid="{00000000-0005-0000-0000-00001DB00000}"/>
    <cellStyle name="Output 3 6 3 3 3" xfId="35138" xr:uid="{00000000-0005-0000-0000-00001EB00000}"/>
    <cellStyle name="Output 3 6 3 3 4" xfId="35135" xr:uid="{00000000-0005-0000-0000-00001FB00000}"/>
    <cellStyle name="Output 3 6 3 3 5" xfId="47883" xr:uid="{00000000-0005-0000-0000-000020B00000}"/>
    <cellStyle name="Output 3 6 3 3 6" xfId="60447" xr:uid="{00000000-0005-0000-0000-000021B00000}"/>
    <cellStyle name="Output 3 6 3 4" xfId="10991" xr:uid="{00000000-0005-0000-0000-000022B00000}"/>
    <cellStyle name="Output 3 6 3 4 2" xfId="35140" xr:uid="{00000000-0005-0000-0000-000023B00000}"/>
    <cellStyle name="Output 3 6 3 4 3" xfId="35139" xr:uid="{00000000-0005-0000-0000-000024B00000}"/>
    <cellStyle name="Output 3 6 3 4 4" xfId="50496" xr:uid="{00000000-0005-0000-0000-000025B00000}"/>
    <cellStyle name="Output 3 6 3 5" xfId="35130" xr:uid="{00000000-0005-0000-0000-000026B00000}"/>
    <cellStyle name="Output 3 6 3 6" xfId="56092" xr:uid="{00000000-0005-0000-0000-000027B00000}"/>
    <cellStyle name="Output 3 6 4" xfId="4881" xr:uid="{00000000-0005-0000-0000-000028B00000}"/>
    <cellStyle name="Output 3 6 4 2" xfId="7497" xr:uid="{00000000-0005-0000-0000-000029B00000}"/>
    <cellStyle name="Output 3 6 4 2 2" xfId="14475" xr:uid="{00000000-0005-0000-0000-00002AB00000}"/>
    <cellStyle name="Output 3 6 4 2 2 2" xfId="35144" xr:uid="{00000000-0005-0000-0000-00002BB00000}"/>
    <cellStyle name="Output 3 6 4 2 2 3" xfId="35143" xr:uid="{00000000-0005-0000-0000-00002CB00000}"/>
    <cellStyle name="Output 3 6 4 2 2 4" xfId="53980" xr:uid="{00000000-0005-0000-0000-00002DB00000}"/>
    <cellStyle name="Output 3 6 4 2 3" xfId="35145" xr:uid="{00000000-0005-0000-0000-00002EB00000}"/>
    <cellStyle name="Output 3 6 4 2 4" xfId="35142" xr:uid="{00000000-0005-0000-0000-00002FB00000}"/>
    <cellStyle name="Output 3 6 4 2 5" xfId="47012" xr:uid="{00000000-0005-0000-0000-000030B00000}"/>
    <cellStyle name="Output 3 6 4 2 6" xfId="59576" xr:uid="{00000000-0005-0000-0000-000031B00000}"/>
    <cellStyle name="Output 3 6 4 3" xfId="9248" xr:uid="{00000000-0005-0000-0000-000032B00000}"/>
    <cellStyle name="Output 3 6 4 3 2" xfId="16217" xr:uid="{00000000-0005-0000-0000-000033B00000}"/>
    <cellStyle name="Output 3 6 4 3 2 2" xfId="35148" xr:uid="{00000000-0005-0000-0000-000034B00000}"/>
    <cellStyle name="Output 3 6 4 3 2 3" xfId="35147" xr:uid="{00000000-0005-0000-0000-000035B00000}"/>
    <cellStyle name="Output 3 6 4 3 2 4" xfId="55722" xr:uid="{00000000-0005-0000-0000-000036B00000}"/>
    <cellStyle name="Output 3 6 4 3 3" xfId="35149" xr:uid="{00000000-0005-0000-0000-000037B00000}"/>
    <cellStyle name="Output 3 6 4 3 4" xfId="35146" xr:uid="{00000000-0005-0000-0000-000038B00000}"/>
    <cellStyle name="Output 3 6 4 3 5" xfId="48754" xr:uid="{00000000-0005-0000-0000-000039B00000}"/>
    <cellStyle name="Output 3 6 4 3 6" xfId="61318" xr:uid="{00000000-0005-0000-0000-00003AB00000}"/>
    <cellStyle name="Output 3 6 4 4" xfId="11862" xr:uid="{00000000-0005-0000-0000-00003BB00000}"/>
    <cellStyle name="Output 3 6 4 4 2" xfId="35151" xr:uid="{00000000-0005-0000-0000-00003CB00000}"/>
    <cellStyle name="Output 3 6 4 4 3" xfId="35150" xr:uid="{00000000-0005-0000-0000-00003DB00000}"/>
    <cellStyle name="Output 3 6 4 4 4" xfId="51367" xr:uid="{00000000-0005-0000-0000-00003EB00000}"/>
    <cellStyle name="Output 3 6 4 5" xfId="35152" xr:uid="{00000000-0005-0000-0000-00003FB00000}"/>
    <cellStyle name="Output 3 6 4 6" xfId="35141" xr:uid="{00000000-0005-0000-0000-000040B00000}"/>
    <cellStyle name="Output 3 6 4 7" xfId="44399" xr:uid="{00000000-0005-0000-0000-000041B00000}"/>
    <cellStyle name="Output 3 6 4 8" xfId="56963" xr:uid="{00000000-0005-0000-0000-000042B00000}"/>
    <cellStyle name="Output 3 6 5" xfId="5754" xr:uid="{00000000-0005-0000-0000-000043B00000}"/>
    <cellStyle name="Output 3 6 5 2" xfId="12733" xr:uid="{00000000-0005-0000-0000-000044B00000}"/>
    <cellStyle name="Output 3 6 5 2 2" xfId="35155" xr:uid="{00000000-0005-0000-0000-000045B00000}"/>
    <cellStyle name="Output 3 6 5 2 3" xfId="35154" xr:uid="{00000000-0005-0000-0000-000046B00000}"/>
    <cellStyle name="Output 3 6 5 2 4" xfId="52238" xr:uid="{00000000-0005-0000-0000-000047B00000}"/>
    <cellStyle name="Output 3 6 5 3" xfId="35156" xr:uid="{00000000-0005-0000-0000-000048B00000}"/>
    <cellStyle name="Output 3 6 5 4" xfId="35153" xr:uid="{00000000-0005-0000-0000-000049B00000}"/>
    <cellStyle name="Output 3 6 5 5" xfId="45270" xr:uid="{00000000-0005-0000-0000-00004AB00000}"/>
    <cellStyle name="Output 3 6 5 6" xfId="57834" xr:uid="{00000000-0005-0000-0000-00004BB00000}"/>
    <cellStyle name="Output 3 6 6" xfId="10119" xr:uid="{00000000-0005-0000-0000-00004CB00000}"/>
    <cellStyle name="Output 3 6 6 2" xfId="35158" xr:uid="{00000000-0005-0000-0000-00004DB00000}"/>
    <cellStyle name="Output 3 6 6 3" xfId="35157" xr:uid="{00000000-0005-0000-0000-00004EB00000}"/>
    <cellStyle name="Output 3 6 6 4" xfId="49625" xr:uid="{00000000-0005-0000-0000-00004FB00000}"/>
    <cellStyle name="Output 3 6 7" xfId="35099" xr:uid="{00000000-0005-0000-0000-000050B00000}"/>
    <cellStyle name="Output 3 6 8" xfId="17469" xr:uid="{00000000-0005-0000-0000-000051B00000}"/>
    <cellStyle name="Output 3 7" xfId="2944" xr:uid="{00000000-0005-0000-0000-000052B00000}"/>
    <cellStyle name="Output 3 7 2" xfId="4006" xr:uid="{00000000-0005-0000-0000-000053B00000}"/>
    <cellStyle name="Output 3 7 2 2" xfId="6628" xr:uid="{00000000-0005-0000-0000-000054B00000}"/>
    <cellStyle name="Output 3 7 2 2 2" xfId="13606" xr:uid="{00000000-0005-0000-0000-000055B00000}"/>
    <cellStyle name="Output 3 7 2 2 2 2" xfId="35163" xr:uid="{00000000-0005-0000-0000-000056B00000}"/>
    <cellStyle name="Output 3 7 2 2 2 3" xfId="35162" xr:uid="{00000000-0005-0000-0000-000057B00000}"/>
    <cellStyle name="Output 3 7 2 2 2 4" xfId="53111" xr:uid="{00000000-0005-0000-0000-000058B00000}"/>
    <cellStyle name="Output 3 7 2 2 3" xfId="35164" xr:uid="{00000000-0005-0000-0000-000059B00000}"/>
    <cellStyle name="Output 3 7 2 2 4" xfId="35161" xr:uid="{00000000-0005-0000-0000-00005AB00000}"/>
    <cellStyle name="Output 3 7 2 2 5" xfId="46143" xr:uid="{00000000-0005-0000-0000-00005BB00000}"/>
    <cellStyle name="Output 3 7 2 2 6" xfId="58707" xr:uid="{00000000-0005-0000-0000-00005CB00000}"/>
    <cellStyle name="Output 3 7 2 3" xfId="8373" xr:uid="{00000000-0005-0000-0000-00005DB00000}"/>
    <cellStyle name="Output 3 7 2 3 2" xfId="15348" xr:uid="{00000000-0005-0000-0000-00005EB00000}"/>
    <cellStyle name="Output 3 7 2 3 2 2" xfId="35167" xr:uid="{00000000-0005-0000-0000-00005FB00000}"/>
    <cellStyle name="Output 3 7 2 3 2 3" xfId="35166" xr:uid="{00000000-0005-0000-0000-000060B00000}"/>
    <cellStyle name="Output 3 7 2 3 2 4" xfId="54853" xr:uid="{00000000-0005-0000-0000-000061B00000}"/>
    <cellStyle name="Output 3 7 2 3 3" xfId="35168" xr:uid="{00000000-0005-0000-0000-000062B00000}"/>
    <cellStyle name="Output 3 7 2 3 4" xfId="35165" xr:uid="{00000000-0005-0000-0000-000063B00000}"/>
    <cellStyle name="Output 3 7 2 3 5" xfId="47885" xr:uid="{00000000-0005-0000-0000-000064B00000}"/>
    <cellStyle name="Output 3 7 2 3 6" xfId="60449" xr:uid="{00000000-0005-0000-0000-000065B00000}"/>
    <cellStyle name="Output 3 7 2 4" xfId="10993" xr:uid="{00000000-0005-0000-0000-000066B00000}"/>
    <cellStyle name="Output 3 7 2 4 2" xfId="35170" xr:uid="{00000000-0005-0000-0000-000067B00000}"/>
    <cellStyle name="Output 3 7 2 4 3" xfId="35169" xr:uid="{00000000-0005-0000-0000-000068B00000}"/>
    <cellStyle name="Output 3 7 2 4 4" xfId="50498" xr:uid="{00000000-0005-0000-0000-000069B00000}"/>
    <cellStyle name="Output 3 7 2 5" xfId="35160" xr:uid="{00000000-0005-0000-0000-00006AB00000}"/>
    <cellStyle name="Output 3 7 2 6" xfId="56094" xr:uid="{00000000-0005-0000-0000-00006BB00000}"/>
    <cellStyle name="Output 3 7 3" xfId="4883" xr:uid="{00000000-0005-0000-0000-00006CB00000}"/>
    <cellStyle name="Output 3 7 3 2" xfId="7499" xr:uid="{00000000-0005-0000-0000-00006DB00000}"/>
    <cellStyle name="Output 3 7 3 2 2" xfId="14477" xr:uid="{00000000-0005-0000-0000-00006EB00000}"/>
    <cellStyle name="Output 3 7 3 2 2 2" xfId="35174" xr:uid="{00000000-0005-0000-0000-00006FB00000}"/>
    <cellStyle name="Output 3 7 3 2 2 3" xfId="35173" xr:uid="{00000000-0005-0000-0000-000070B00000}"/>
    <cellStyle name="Output 3 7 3 2 2 4" xfId="53982" xr:uid="{00000000-0005-0000-0000-000071B00000}"/>
    <cellStyle name="Output 3 7 3 2 3" xfId="35175" xr:uid="{00000000-0005-0000-0000-000072B00000}"/>
    <cellStyle name="Output 3 7 3 2 4" xfId="35172" xr:uid="{00000000-0005-0000-0000-000073B00000}"/>
    <cellStyle name="Output 3 7 3 2 5" xfId="47014" xr:uid="{00000000-0005-0000-0000-000074B00000}"/>
    <cellStyle name="Output 3 7 3 2 6" xfId="59578" xr:uid="{00000000-0005-0000-0000-000075B00000}"/>
    <cellStyle name="Output 3 7 3 3" xfId="9250" xr:uid="{00000000-0005-0000-0000-000076B00000}"/>
    <cellStyle name="Output 3 7 3 3 2" xfId="16219" xr:uid="{00000000-0005-0000-0000-000077B00000}"/>
    <cellStyle name="Output 3 7 3 3 2 2" xfId="35178" xr:uid="{00000000-0005-0000-0000-000078B00000}"/>
    <cellStyle name="Output 3 7 3 3 2 3" xfId="35177" xr:uid="{00000000-0005-0000-0000-000079B00000}"/>
    <cellStyle name="Output 3 7 3 3 2 4" xfId="55724" xr:uid="{00000000-0005-0000-0000-00007AB00000}"/>
    <cellStyle name="Output 3 7 3 3 3" xfId="35179" xr:uid="{00000000-0005-0000-0000-00007BB00000}"/>
    <cellStyle name="Output 3 7 3 3 4" xfId="35176" xr:uid="{00000000-0005-0000-0000-00007CB00000}"/>
    <cellStyle name="Output 3 7 3 3 5" xfId="48756" xr:uid="{00000000-0005-0000-0000-00007DB00000}"/>
    <cellStyle name="Output 3 7 3 3 6" xfId="61320" xr:uid="{00000000-0005-0000-0000-00007EB00000}"/>
    <cellStyle name="Output 3 7 3 4" xfId="11864" xr:uid="{00000000-0005-0000-0000-00007FB00000}"/>
    <cellStyle name="Output 3 7 3 4 2" xfId="35181" xr:uid="{00000000-0005-0000-0000-000080B00000}"/>
    <cellStyle name="Output 3 7 3 4 3" xfId="35180" xr:uid="{00000000-0005-0000-0000-000081B00000}"/>
    <cellStyle name="Output 3 7 3 4 4" xfId="51369" xr:uid="{00000000-0005-0000-0000-000082B00000}"/>
    <cellStyle name="Output 3 7 3 5" xfId="35182" xr:uid="{00000000-0005-0000-0000-000083B00000}"/>
    <cellStyle name="Output 3 7 3 6" xfId="35171" xr:uid="{00000000-0005-0000-0000-000084B00000}"/>
    <cellStyle name="Output 3 7 3 7" xfId="44401" xr:uid="{00000000-0005-0000-0000-000085B00000}"/>
    <cellStyle name="Output 3 7 3 8" xfId="56965" xr:uid="{00000000-0005-0000-0000-000086B00000}"/>
    <cellStyle name="Output 3 7 4" xfId="5756" xr:uid="{00000000-0005-0000-0000-000087B00000}"/>
    <cellStyle name="Output 3 7 4 2" xfId="12735" xr:uid="{00000000-0005-0000-0000-000088B00000}"/>
    <cellStyle name="Output 3 7 4 2 2" xfId="35185" xr:uid="{00000000-0005-0000-0000-000089B00000}"/>
    <cellStyle name="Output 3 7 4 2 3" xfId="35184" xr:uid="{00000000-0005-0000-0000-00008AB00000}"/>
    <cellStyle name="Output 3 7 4 2 4" xfId="52240" xr:uid="{00000000-0005-0000-0000-00008BB00000}"/>
    <cellStyle name="Output 3 7 4 3" xfId="35186" xr:uid="{00000000-0005-0000-0000-00008CB00000}"/>
    <cellStyle name="Output 3 7 4 4" xfId="35183" xr:uid="{00000000-0005-0000-0000-00008DB00000}"/>
    <cellStyle name="Output 3 7 4 5" xfId="45272" xr:uid="{00000000-0005-0000-0000-00008EB00000}"/>
    <cellStyle name="Output 3 7 4 6" xfId="57836" xr:uid="{00000000-0005-0000-0000-00008FB00000}"/>
    <cellStyle name="Output 3 7 5" xfId="10121" xr:uid="{00000000-0005-0000-0000-000090B00000}"/>
    <cellStyle name="Output 3 7 5 2" xfId="35188" xr:uid="{00000000-0005-0000-0000-000091B00000}"/>
    <cellStyle name="Output 3 7 5 3" xfId="35187" xr:uid="{00000000-0005-0000-0000-000092B00000}"/>
    <cellStyle name="Output 3 7 5 4" xfId="49627" xr:uid="{00000000-0005-0000-0000-000093B00000}"/>
    <cellStyle name="Output 3 7 6" xfId="35159" xr:uid="{00000000-0005-0000-0000-000094B00000}"/>
    <cellStyle name="Output 3 7 7" xfId="17475" xr:uid="{00000000-0005-0000-0000-000095B00000}"/>
    <cellStyle name="Output 3 8" xfId="2945" xr:uid="{00000000-0005-0000-0000-000096B00000}"/>
    <cellStyle name="Output 3 8 2" xfId="4007" xr:uid="{00000000-0005-0000-0000-000097B00000}"/>
    <cellStyle name="Output 3 8 2 2" xfId="6629" xr:uid="{00000000-0005-0000-0000-000098B00000}"/>
    <cellStyle name="Output 3 8 2 2 2" xfId="13607" xr:uid="{00000000-0005-0000-0000-000099B00000}"/>
    <cellStyle name="Output 3 8 2 2 2 2" xfId="35193" xr:uid="{00000000-0005-0000-0000-00009AB00000}"/>
    <cellStyle name="Output 3 8 2 2 2 3" xfId="35192" xr:uid="{00000000-0005-0000-0000-00009BB00000}"/>
    <cellStyle name="Output 3 8 2 2 2 4" xfId="53112" xr:uid="{00000000-0005-0000-0000-00009CB00000}"/>
    <cellStyle name="Output 3 8 2 2 3" xfId="35194" xr:uid="{00000000-0005-0000-0000-00009DB00000}"/>
    <cellStyle name="Output 3 8 2 2 4" xfId="35191" xr:uid="{00000000-0005-0000-0000-00009EB00000}"/>
    <cellStyle name="Output 3 8 2 2 5" xfId="46144" xr:uid="{00000000-0005-0000-0000-00009FB00000}"/>
    <cellStyle name="Output 3 8 2 2 6" xfId="58708" xr:uid="{00000000-0005-0000-0000-0000A0B00000}"/>
    <cellStyle name="Output 3 8 2 3" xfId="8374" xr:uid="{00000000-0005-0000-0000-0000A1B00000}"/>
    <cellStyle name="Output 3 8 2 3 2" xfId="15349" xr:uid="{00000000-0005-0000-0000-0000A2B00000}"/>
    <cellStyle name="Output 3 8 2 3 2 2" xfId="35197" xr:uid="{00000000-0005-0000-0000-0000A3B00000}"/>
    <cellStyle name="Output 3 8 2 3 2 3" xfId="35196" xr:uid="{00000000-0005-0000-0000-0000A4B00000}"/>
    <cellStyle name="Output 3 8 2 3 2 4" xfId="54854" xr:uid="{00000000-0005-0000-0000-0000A5B00000}"/>
    <cellStyle name="Output 3 8 2 3 3" xfId="35198" xr:uid="{00000000-0005-0000-0000-0000A6B00000}"/>
    <cellStyle name="Output 3 8 2 3 4" xfId="35195" xr:uid="{00000000-0005-0000-0000-0000A7B00000}"/>
    <cellStyle name="Output 3 8 2 3 5" xfId="47886" xr:uid="{00000000-0005-0000-0000-0000A8B00000}"/>
    <cellStyle name="Output 3 8 2 3 6" xfId="60450" xr:uid="{00000000-0005-0000-0000-0000A9B00000}"/>
    <cellStyle name="Output 3 8 2 4" xfId="10994" xr:uid="{00000000-0005-0000-0000-0000AAB00000}"/>
    <cellStyle name="Output 3 8 2 4 2" xfId="35200" xr:uid="{00000000-0005-0000-0000-0000ABB00000}"/>
    <cellStyle name="Output 3 8 2 4 3" xfId="35199" xr:uid="{00000000-0005-0000-0000-0000ACB00000}"/>
    <cellStyle name="Output 3 8 2 4 4" xfId="50499" xr:uid="{00000000-0005-0000-0000-0000ADB00000}"/>
    <cellStyle name="Output 3 8 2 5" xfId="35190" xr:uid="{00000000-0005-0000-0000-0000AEB00000}"/>
    <cellStyle name="Output 3 8 2 6" xfId="56095" xr:uid="{00000000-0005-0000-0000-0000AFB00000}"/>
    <cellStyle name="Output 3 8 3" xfId="4884" xr:uid="{00000000-0005-0000-0000-0000B0B00000}"/>
    <cellStyle name="Output 3 8 3 2" xfId="7500" xr:uid="{00000000-0005-0000-0000-0000B1B00000}"/>
    <cellStyle name="Output 3 8 3 2 2" xfId="14478" xr:uid="{00000000-0005-0000-0000-0000B2B00000}"/>
    <cellStyle name="Output 3 8 3 2 2 2" xfId="35204" xr:uid="{00000000-0005-0000-0000-0000B3B00000}"/>
    <cellStyle name="Output 3 8 3 2 2 3" xfId="35203" xr:uid="{00000000-0005-0000-0000-0000B4B00000}"/>
    <cellStyle name="Output 3 8 3 2 2 4" xfId="53983" xr:uid="{00000000-0005-0000-0000-0000B5B00000}"/>
    <cellStyle name="Output 3 8 3 2 3" xfId="35205" xr:uid="{00000000-0005-0000-0000-0000B6B00000}"/>
    <cellStyle name="Output 3 8 3 2 4" xfId="35202" xr:uid="{00000000-0005-0000-0000-0000B7B00000}"/>
    <cellStyle name="Output 3 8 3 2 5" xfId="47015" xr:uid="{00000000-0005-0000-0000-0000B8B00000}"/>
    <cellStyle name="Output 3 8 3 2 6" xfId="59579" xr:uid="{00000000-0005-0000-0000-0000B9B00000}"/>
    <cellStyle name="Output 3 8 3 3" xfId="9251" xr:uid="{00000000-0005-0000-0000-0000BAB00000}"/>
    <cellStyle name="Output 3 8 3 3 2" xfId="16220" xr:uid="{00000000-0005-0000-0000-0000BBB00000}"/>
    <cellStyle name="Output 3 8 3 3 2 2" xfId="35208" xr:uid="{00000000-0005-0000-0000-0000BCB00000}"/>
    <cellStyle name="Output 3 8 3 3 2 3" xfId="35207" xr:uid="{00000000-0005-0000-0000-0000BDB00000}"/>
    <cellStyle name="Output 3 8 3 3 2 4" xfId="55725" xr:uid="{00000000-0005-0000-0000-0000BEB00000}"/>
    <cellStyle name="Output 3 8 3 3 3" xfId="35209" xr:uid="{00000000-0005-0000-0000-0000BFB00000}"/>
    <cellStyle name="Output 3 8 3 3 4" xfId="35206" xr:uid="{00000000-0005-0000-0000-0000C0B00000}"/>
    <cellStyle name="Output 3 8 3 3 5" xfId="48757" xr:uid="{00000000-0005-0000-0000-0000C1B00000}"/>
    <cellStyle name="Output 3 8 3 3 6" xfId="61321" xr:uid="{00000000-0005-0000-0000-0000C2B00000}"/>
    <cellStyle name="Output 3 8 3 4" xfId="11865" xr:uid="{00000000-0005-0000-0000-0000C3B00000}"/>
    <cellStyle name="Output 3 8 3 4 2" xfId="35211" xr:uid="{00000000-0005-0000-0000-0000C4B00000}"/>
    <cellStyle name="Output 3 8 3 4 3" xfId="35210" xr:uid="{00000000-0005-0000-0000-0000C5B00000}"/>
    <cellStyle name="Output 3 8 3 4 4" xfId="51370" xr:uid="{00000000-0005-0000-0000-0000C6B00000}"/>
    <cellStyle name="Output 3 8 3 5" xfId="35212" xr:uid="{00000000-0005-0000-0000-0000C7B00000}"/>
    <cellStyle name="Output 3 8 3 6" xfId="35201" xr:uid="{00000000-0005-0000-0000-0000C8B00000}"/>
    <cellStyle name="Output 3 8 3 7" xfId="44402" xr:uid="{00000000-0005-0000-0000-0000C9B00000}"/>
    <cellStyle name="Output 3 8 3 8" xfId="56966" xr:uid="{00000000-0005-0000-0000-0000CAB00000}"/>
    <cellStyle name="Output 3 8 4" xfId="5757" xr:uid="{00000000-0005-0000-0000-0000CBB00000}"/>
    <cellStyle name="Output 3 8 4 2" xfId="12736" xr:uid="{00000000-0005-0000-0000-0000CCB00000}"/>
    <cellStyle name="Output 3 8 4 2 2" xfId="35215" xr:uid="{00000000-0005-0000-0000-0000CDB00000}"/>
    <cellStyle name="Output 3 8 4 2 3" xfId="35214" xr:uid="{00000000-0005-0000-0000-0000CEB00000}"/>
    <cellStyle name="Output 3 8 4 2 4" xfId="52241" xr:uid="{00000000-0005-0000-0000-0000CFB00000}"/>
    <cellStyle name="Output 3 8 4 3" xfId="35216" xr:uid="{00000000-0005-0000-0000-0000D0B00000}"/>
    <cellStyle name="Output 3 8 4 4" xfId="35213" xr:uid="{00000000-0005-0000-0000-0000D1B00000}"/>
    <cellStyle name="Output 3 8 4 5" xfId="45273" xr:uid="{00000000-0005-0000-0000-0000D2B00000}"/>
    <cellStyle name="Output 3 8 4 6" xfId="57837" xr:uid="{00000000-0005-0000-0000-0000D3B00000}"/>
    <cellStyle name="Output 3 8 5" xfId="10122" xr:uid="{00000000-0005-0000-0000-0000D4B00000}"/>
    <cellStyle name="Output 3 8 5 2" xfId="35218" xr:uid="{00000000-0005-0000-0000-0000D5B00000}"/>
    <cellStyle name="Output 3 8 5 3" xfId="35217" xr:uid="{00000000-0005-0000-0000-0000D6B00000}"/>
    <cellStyle name="Output 3 8 5 4" xfId="49628" xr:uid="{00000000-0005-0000-0000-0000D7B00000}"/>
    <cellStyle name="Output 3 8 6" xfId="35189" xr:uid="{00000000-0005-0000-0000-0000D8B00000}"/>
    <cellStyle name="Output 3 8 7" xfId="17476" xr:uid="{00000000-0005-0000-0000-0000D9B00000}"/>
    <cellStyle name="Output 3 9" xfId="2946" xr:uid="{00000000-0005-0000-0000-0000DAB00000}"/>
    <cellStyle name="Output 3 9 2" xfId="4008" xr:uid="{00000000-0005-0000-0000-0000DBB00000}"/>
    <cellStyle name="Output 3 9 2 2" xfId="6630" xr:uid="{00000000-0005-0000-0000-0000DCB00000}"/>
    <cellStyle name="Output 3 9 2 2 2" xfId="13608" xr:uid="{00000000-0005-0000-0000-0000DDB00000}"/>
    <cellStyle name="Output 3 9 2 2 2 2" xfId="35223" xr:uid="{00000000-0005-0000-0000-0000DEB00000}"/>
    <cellStyle name="Output 3 9 2 2 2 3" xfId="35222" xr:uid="{00000000-0005-0000-0000-0000DFB00000}"/>
    <cellStyle name="Output 3 9 2 2 2 4" xfId="53113" xr:uid="{00000000-0005-0000-0000-0000E0B00000}"/>
    <cellStyle name="Output 3 9 2 2 3" xfId="35224" xr:uid="{00000000-0005-0000-0000-0000E1B00000}"/>
    <cellStyle name="Output 3 9 2 2 4" xfId="35221" xr:uid="{00000000-0005-0000-0000-0000E2B00000}"/>
    <cellStyle name="Output 3 9 2 2 5" xfId="46145" xr:uid="{00000000-0005-0000-0000-0000E3B00000}"/>
    <cellStyle name="Output 3 9 2 2 6" xfId="58709" xr:uid="{00000000-0005-0000-0000-0000E4B00000}"/>
    <cellStyle name="Output 3 9 2 3" xfId="8375" xr:uid="{00000000-0005-0000-0000-0000E5B00000}"/>
    <cellStyle name="Output 3 9 2 3 2" xfId="15350" xr:uid="{00000000-0005-0000-0000-0000E6B00000}"/>
    <cellStyle name="Output 3 9 2 3 2 2" xfId="35227" xr:uid="{00000000-0005-0000-0000-0000E7B00000}"/>
    <cellStyle name="Output 3 9 2 3 2 3" xfId="35226" xr:uid="{00000000-0005-0000-0000-0000E8B00000}"/>
    <cellStyle name="Output 3 9 2 3 2 4" xfId="54855" xr:uid="{00000000-0005-0000-0000-0000E9B00000}"/>
    <cellStyle name="Output 3 9 2 3 3" xfId="35228" xr:uid="{00000000-0005-0000-0000-0000EAB00000}"/>
    <cellStyle name="Output 3 9 2 3 4" xfId="35225" xr:uid="{00000000-0005-0000-0000-0000EBB00000}"/>
    <cellStyle name="Output 3 9 2 3 5" xfId="47887" xr:uid="{00000000-0005-0000-0000-0000ECB00000}"/>
    <cellStyle name="Output 3 9 2 3 6" xfId="60451" xr:uid="{00000000-0005-0000-0000-0000EDB00000}"/>
    <cellStyle name="Output 3 9 2 4" xfId="10995" xr:uid="{00000000-0005-0000-0000-0000EEB00000}"/>
    <cellStyle name="Output 3 9 2 4 2" xfId="35230" xr:uid="{00000000-0005-0000-0000-0000EFB00000}"/>
    <cellStyle name="Output 3 9 2 4 3" xfId="35229" xr:uid="{00000000-0005-0000-0000-0000F0B00000}"/>
    <cellStyle name="Output 3 9 2 4 4" xfId="50500" xr:uid="{00000000-0005-0000-0000-0000F1B00000}"/>
    <cellStyle name="Output 3 9 2 5" xfId="35220" xr:uid="{00000000-0005-0000-0000-0000F2B00000}"/>
    <cellStyle name="Output 3 9 2 6" xfId="56096" xr:uid="{00000000-0005-0000-0000-0000F3B00000}"/>
    <cellStyle name="Output 3 9 3" xfId="4885" xr:uid="{00000000-0005-0000-0000-0000F4B00000}"/>
    <cellStyle name="Output 3 9 3 2" xfId="7501" xr:uid="{00000000-0005-0000-0000-0000F5B00000}"/>
    <cellStyle name="Output 3 9 3 2 2" xfId="14479" xr:uid="{00000000-0005-0000-0000-0000F6B00000}"/>
    <cellStyle name="Output 3 9 3 2 2 2" xfId="35234" xr:uid="{00000000-0005-0000-0000-0000F7B00000}"/>
    <cellStyle name="Output 3 9 3 2 2 3" xfId="35233" xr:uid="{00000000-0005-0000-0000-0000F8B00000}"/>
    <cellStyle name="Output 3 9 3 2 2 4" xfId="53984" xr:uid="{00000000-0005-0000-0000-0000F9B00000}"/>
    <cellStyle name="Output 3 9 3 2 3" xfId="35235" xr:uid="{00000000-0005-0000-0000-0000FAB00000}"/>
    <cellStyle name="Output 3 9 3 2 4" xfId="35232" xr:uid="{00000000-0005-0000-0000-0000FBB00000}"/>
    <cellStyle name="Output 3 9 3 2 5" xfId="47016" xr:uid="{00000000-0005-0000-0000-0000FCB00000}"/>
    <cellStyle name="Output 3 9 3 2 6" xfId="59580" xr:uid="{00000000-0005-0000-0000-0000FDB00000}"/>
    <cellStyle name="Output 3 9 3 3" xfId="9252" xr:uid="{00000000-0005-0000-0000-0000FEB00000}"/>
    <cellStyle name="Output 3 9 3 3 2" xfId="16221" xr:uid="{00000000-0005-0000-0000-0000FFB00000}"/>
    <cellStyle name="Output 3 9 3 3 2 2" xfId="35238" xr:uid="{00000000-0005-0000-0000-000000B10000}"/>
    <cellStyle name="Output 3 9 3 3 2 3" xfId="35237" xr:uid="{00000000-0005-0000-0000-000001B10000}"/>
    <cellStyle name="Output 3 9 3 3 2 4" xfId="55726" xr:uid="{00000000-0005-0000-0000-000002B10000}"/>
    <cellStyle name="Output 3 9 3 3 3" xfId="35239" xr:uid="{00000000-0005-0000-0000-000003B10000}"/>
    <cellStyle name="Output 3 9 3 3 4" xfId="35236" xr:uid="{00000000-0005-0000-0000-000004B10000}"/>
    <cellStyle name="Output 3 9 3 3 5" xfId="48758" xr:uid="{00000000-0005-0000-0000-000005B10000}"/>
    <cellStyle name="Output 3 9 3 3 6" xfId="61322" xr:uid="{00000000-0005-0000-0000-000006B10000}"/>
    <cellStyle name="Output 3 9 3 4" xfId="11866" xr:uid="{00000000-0005-0000-0000-000007B10000}"/>
    <cellStyle name="Output 3 9 3 4 2" xfId="35241" xr:uid="{00000000-0005-0000-0000-000008B10000}"/>
    <cellStyle name="Output 3 9 3 4 3" xfId="35240" xr:uid="{00000000-0005-0000-0000-000009B10000}"/>
    <cellStyle name="Output 3 9 3 4 4" xfId="51371" xr:uid="{00000000-0005-0000-0000-00000AB10000}"/>
    <cellStyle name="Output 3 9 3 5" xfId="35242" xr:uid="{00000000-0005-0000-0000-00000BB10000}"/>
    <cellStyle name="Output 3 9 3 6" xfId="35231" xr:uid="{00000000-0005-0000-0000-00000CB10000}"/>
    <cellStyle name="Output 3 9 3 7" xfId="44403" xr:uid="{00000000-0005-0000-0000-00000DB10000}"/>
    <cellStyle name="Output 3 9 3 8" xfId="56967" xr:uid="{00000000-0005-0000-0000-00000EB10000}"/>
    <cellStyle name="Output 3 9 4" xfId="5758" xr:uid="{00000000-0005-0000-0000-00000FB10000}"/>
    <cellStyle name="Output 3 9 4 2" xfId="12737" xr:uid="{00000000-0005-0000-0000-000010B10000}"/>
    <cellStyle name="Output 3 9 4 2 2" xfId="35245" xr:uid="{00000000-0005-0000-0000-000011B10000}"/>
    <cellStyle name="Output 3 9 4 2 3" xfId="35244" xr:uid="{00000000-0005-0000-0000-000012B10000}"/>
    <cellStyle name="Output 3 9 4 2 4" xfId="52242" xr:uid="{00000000-0005-0000-0000-000013B10000}"/>
    <cellStyle name="Output 3 9 4 3" xfId="35246" xr:uid="{00000000-0005-0000-0000-000014B10000}"/>
    <cellStyle name="Output 3 9 4 4" xfId="35243" xr:uid="{00000000-0005-0000-0000-000015B10000}"/>
    <cellStyle name="Output 3 9 4 5" xfId="45274" xr:uid="{00000000-0005-0000-0000-000016B10000}"/>
    <cellStyle name="Output 3 9 4 6" xfId="57838" xr:uid="{00000000-0005-0000-0000-000017B10000}"/>
    <cellStyle name="Output 3 9 5" xfId="10123" xr:uid="{00000000-0005-0000-0000-000018B10000}"/>
    <cellStyle name="Output 3 9 5 2" xfId="35248" xr:uid="{00000000-0005-0000-0000-000019B10000}"/>
    <cellStyle name="Output 3 9 5 3" xfId="35247" xr:uid="{00000000-0005-0000-0000-00001AB10000}"/>
    <cellStyle name="Output 3 9 5 4" xfId="49629" xr:uid="{00000000-0005-0000-0000-00001BB10000}"/>
    <cellStyle name="Output 3 9 6" xfId="35219" xr:uid="{00000000-0005-0000-0000-00001CB10000}"/>
    <cellStyle name="Output 3 9 7" xfId="17479" xr:uid="{00000000-0005-0000-0000-00001DB10000}"/>
    <cellStyle name="Output 30" xfId="2947" xr:uid="{00000000-0005-0000-0000-00001EB10000}"/>
    <cellStyle name="Output 30 2" xfId="35249" xr:uid="{00000000-0005-0000-0000-00001FB10000}"/>
    <cellStyle name="Output 31" xfId="2948" xr:uid="{00000000-0005-0000-0000-000020B10000}"/>
    <cellStyle name="Output 31 2" xfId="35250" xr:uid="{00000000-0005-0000-0000-000021B10000}"/>
    <cellStyle name="Output 32" xfId="2949" xr:uid="{00000000-0005-0000-0000-000022B10000}"/>
    <cellStyle name="Output 32 2" xfId="35251" xr:uid="{00000000-0005-0000-0000-000023B10000}"/>
    <cellStyle name="Output 33" xfId="2950" xr:uid="{00000000-0005-0000-0000-000024B10000}"/>
    <cellStyle name="Output 33 2" xfId="35252" xr:uid="{00000000-0005-0000-0000-000025B10000}"/>
    <cellStyle name="Output 34" xfId="2951" xr:uid="{00000000-0005-0000-0000-000026B10000}"/>
    <cellStyle name="Output 34 2" xfId="35253" xr:uid="{00000000-0005-0000-0000-000027B10000}"/>
    <cellStyle name="Output 35" xfId="2952" xr:uid="{00000000-0005-0000-0000-000028B10000}"/>
    <cellStyle name="Output 35 2" xfId="35254" xr:uid="{00000000-0005-0000-0000-000029B10000}"/>
    <cellStyle name="Output 36" xfId="2953" xr:uid="{00000000-0005-0000-0000-00002AB10000}"/>
    <cellStyle name="Output 36 2" xfId="35255" xr:uid="{00000000-0005-0000-0000-00002BB10000}"/>
    <cellStyle name="Output 37" xfId="2954" xr:uid="{00000000-0005-0000-0000-00002CB10000}"/>
    <cellStyle name="Output 37 2" xfId="35256" xr:uid="{00000000-0005-0000-0000-00002DB10000}"/>
    <cellStyle name="Output 38" xfId="2955" xr:uid="{00000000-0005-0000-0000-00002EB10000}"/>
    <cellStyle name="Output 38 2" xfId="35257" xr:uid="{00000000-0005-0000-0000-00002FB10000}"/>
    <cellStyle name="Output 39" xfId="2956" xr:uid="{00000000-0005-0000-0000-000030B10000}"/>
    <cellStyle name="Output 39 2" xfId="35258" xr:uid="{00000000-0005-0000-0000-000031B10000}"/>
    <cellStyle name="Output 4" xfId="2957" xr:uid="{00000000-0005-0000-0000-000032B10000}"/>
    <cellStyle name="Output 4 10" xfId="2958" xr:uid="{00000000-0005-0000-0000-000033B10000}"/>
    <cellStyle name="Output 4 10 2" xfId="4010" xr:uid="{00000000-0005-0000-0000-000034B10000}"/>
    <cellStyle name="Output 4 10 2 2" xfId="6632" xr:uid="{00000000-0005-0000-0000-000035B10000}"/>
    <cellStyle name="Output 4 10 2 2 2" xfId="13610" xr:uid="{00000000-0005-0000-0000-000036B10000}"/>
    <cellStyle name="Output 4 10 2 2 2 2" xfId="35264" xr:uid="{00000000-0005-0000-0000-000037B10000}"/>
    <cellStyle name="Output 4 10 2 2 2 3" xfId="35263" xr:uid="{00000000-0005-0000-0000-000038B10000}"/>
    <cellStyle name="Output 4 10 2 2 2 4" xfId="53115" xr:uid="{00000000-0005-0000-0000-000039B10000}"/>
    <cellStyle name="Output 4 10 2 2 3" xfId="35265" xr:uid="{00000000-0005-0000-0000-00003AB10000}"/>
    <cellStyle name="Output 4 10 2 2 4" xfId="35262" xr:uid="{00000000-0005-0000-0000-00003BB10000}"/>
    <cellStyle name="Output 4 10 2 2 5" xfId="46147" xr:uid="{00000000-0005-0000-0000-00003CB10000}"/>
    <cellStyle name="Output 4 10 2 2 6" xfId="58711" xr:uid="{00000000-0005-0000-0000-00003DB10000}"/>
    <cellStyle name="Output 4 10 2 3" xfId="8377" xr:uid="{00000000-0005-0000-0000-00003EB10000}"/>
    <cellStyle name="Output 4 10 2 3 2" xfId="15352" xr:uid="{00000000-0005-0000-0000-00003FB10000}"/>
    <cellStyle name="Output 4 10 2 3 2 2" xfId="35268" xr:uid="{00000000-0005-0000-0000-000040B10000}"/>
    <cellStyle name="Output 4 10 2 3 2 3" xfId="35267" xr:uid="{00000000-0005-0000-0000-000041B10000}"/>
    <cellStyle name="Output 4 10 2 3 2 4" xfId="54857" xr:uid="{00000000-0005-0000-0000-000042B10000}"/>
    <cellStyle name="Output 4 10 2 3 3" xfId="35269" xr:uid="{00000000-0005-0000-0000-000043B10000}"/>
    <cellStyle name="Output 4 10 2 3 4" xfId="35266" xr:uid="{00000000-0005-0000-0000-000044B10000}"/>
    <cellStyle name="Output 4 10 2 3 5" xfId="47889" xr:uid="{00000000-0005-0000-0000-000045B10000}"/>
    <cellStyle name="Output 4 10 2 3 6" xfId="60453" xr:uid="{00000000-0005-0000-0000-000046B10000}"/>
    <cellStyle name="Output 4 10 2 4" xfId="10997" xr:uid="{00000000-0005-0000-0000-000047B10000}"/>
    <cellStyle name="Output 4 10 2 4 2" xfId="35271" xr:uid="{00000000-0005-0000-0000-000048B10000}"/>
    <cellStyle name="Output 4 10 2 4 3" xfId="35270" xr:uid="{00000000-0005-0000-0000-000049B10000}"/>
    <cellStyle name="Output 4 10 2 4 4" xfId="50502" xr:uid="{00000000-0005-0000-0000-00004AB10000}"/>
    <cellStyle name="Output 4 10 2 5" xfId="35261" xr:uid="{00000000-0005-0000-0000-00004BB10000}"/>
    <cellStyle name="Output 4 10 2 6" xfId="56098" xr:uid="{00000000-0005-0000-0000-00004CB10000}"/>
    <cellStyle name="Output 4 10 3" xfId="4887" xr:uid="{00000000-0005-0000-0000-00004DB10000}"/>
    <cellStyle name="Output 4 10 3 2" xfId="7503" xr:uid="{00000000-0005-0000-0000-00004EB10000}"/>
    <cellStyle name="Output 4 10 3 2 2" xfId="14481" xr:uid="{00000000-0005-0000-0000-00004FB10000}"/>
    <cellStyle name="Output 4 10 3 2 2 2" xfId="35275" xr:uid="{00000000-0005-0000-0000-000050B10000}"/>
    <cellStyle name="Output 4 10 3 2 2 3" xfId="35274" xr:uid="{00000000-0005-0000-0000-000051B10000}"/>
    <cellStyle name="Output 4 10 3 2 2 4" xfId="53986" xr:uid="{00000000-0005-0000-0000-000052B10000}"/>
    <cellStyle name="Output 4 10 3 2 3" xfId="35276" xr:uid="{00000000-0005-0000-0000-000053B10000}"/>
    <cellStyle name="Output 4 10 3 2 4" xfId="35273" xr:uid="{00000000-0005-0000-0000-000054B10000}"/>
    <cellStyle name="Output 4 10 3 2 5" xfId="47018" xr:uid="{00000000-0005-0000-0000-000055B10000}"/>
    <cellStyle name="Output 4 10 3 2 6" xfId="59582" xr:uid="{00000000-0005-0000-0000-000056B10000}"/>
    <cellStyle name="Output 4 10 3 3" xfId="9254" xr:uid="{00000000-0005-0000-0000-000057B10000}"/>
    <cellStyle name="Output 4 10 3 3 2" xfId="16223" xr:uid="{00000000-0005-0000-0000-000058B10000}"/>
    <cellStyle name="Output 4 10 3 3 2 2" xfId="35279" xr:uid="{00000000-0005-0000-0000-000059B10000}"/>
    <cellStyle name="Output 4 10 3 3 2 3" xfId="35278" xr:uid="{00000000-0005-0000-0000-00005AB10000}"/>
    <cellStyle name="Output 4 10 3 3 2 4" xfId="55728" xr:uid="{00000000-0005-0000-0000-00005BB10000}"/>
    <cellStyle name="Output 4 10 3 3 3" xfId="35280" xr:uid="{00000000-0005-0000-0000-00005CB10000}"/>
    <cellStyle name="Output 4 10 3 3 4" xfId="35277" xr:uid="{00000000-0005-0000-0000-00005DB10000}"/>
    <cellStyle name="Output 4 10 3 3 5" xfId="48760" xr:uid="{00000000-0005-0000-0000-00005EB10000}"/>
    <cellStyle name="Output 4 10 3 3 6" xfId="61324" xr:uid="{00000000-0005-0000-0000-00005FB10000}"/>
    <cellStyle name="Output 4 10 3 4" xfId="11868" xr:uid="{00000000-0005-0000-0000-000060B10000}"/>
    <cellStyle name="Output 4 10 3 4 2" xfId="35282" xr:uid="{00000000-0005-0000-0000-000061B10000}"/>
    <cellStyle name="Output 4 10 3 4 3" xfId="35281" xr:uid="{00000000-0005-0000-0000-000062B10000}"/>
    <cellStyle name="Output 4 10 3 4 4" xfId="51373" xr:uid="{00000000-0005-0000-0000-000063B10000}"/>
    <cellStyle name="Output 4 10 3 5" xfId="35283" xr:uid="{00000000-0005-0000-0000-000064B10000}"/>
    <cellStyle name="Output 4 10 3 6" xfId="35272" xr:uid="{00000000-0005-0000-0000-000065B10000}"/>
    <cellStyle name="Output 4 10 3 7" xfId="44405" xr:uid="{00000000-0005-0000-0000-000066B10000}"/>
    <cellStyle name="Output 4 10 3 8" xfId="56969" xr:uid="{00000000-0005-0000-0000-000067B10000}"/>
    <cellStyle name="Output 4 10 4" xfId="5760" xr:uid="{00000000-0005-0000-0000-000068B10000}"/>
    <cellStyle name="Output 4 10 4 2" xfId="12739" xr:uid="{00000000-0005-0000-0000-000069B10000}"/>
    <cellStyle name="Output 4 10 4 2 2" xfId="35286" xr:uid="{00000000-0005-0000-0000-00006AB10000}"/>
    <cellStyle name="Output 4 10 4 2 3" xfId="35285" xr:uid="{00000000-0005-0000-0000-00006BB10000}"/>
    <cellStyle name="Output 4 10 4 2 4" xfId="52244" xr:uid="{00000000-0005-0000-0000-00006CB10000}"/>
    <cellStyle name="Output 4 10 4 3" xfId="35287" xr:uid="{00000000-0005-0000-0000-00006DB10000}"/>
    <cellStyle name="Output 4 10 4 4" xfId="35284" xr:uid="{00000000-0005-0000-0000-00006EB10000}"/>
    <cellStyle name="Output 4 10 4 5" xfId="45276" xr:uid="{00000000-0005-0000-0000-00006FB10000}"/>
    <cellStyle name="Output 4 10 4 6" xfId="57840" xr:uid="{00000000-0005-0000-0000-000070B10000}"/>
    <cellStyle name="Output 4 10 5" xfId="10125" xr:uid="{00000000-0005-0000-0000-000071B10000}"/>
    <cellStyle name="Output 4 10 5 2" xfId="35289" xr:uid="{00000000-0005-0000-0000-000072B10000}"/>
    <cellStyle name="Output 4 10 5 3" xfId="35288" xr:uid="{00000000-0005-0000-0000-000073B10000}"/>
    <cellStyle name="Output 4 10 5 4" xfId="49631" xr:uid="{00000000-0005-0000-0000-000074B10000}"/>
    <cellStyle name="Output 4 10 6" xfId="35260" xr:uid="{00000000-0005-0000-0000-000075B10000}"/>
    <cellStyle name="Output 4 10 7" xfId="17491" xr:uid="{00000000-0005-0000-0000-000076B10000}"/>
    <cellStyle name="Output 4 11" xfId="4009" xr:uid="{00000000-0005-0000-0000-000077B10000}"/>
    <cellStyle name="Output 4 11 2" xfId="6631" xr:uid="{00000000-0005-0000-0000-000078B10000}"/>
    <cellStyle name="Output 4 11 2 2" xfId="13609" xr:uid="{00000000-0005-0000-0000-000079B10000}"/>
    <cellStyle name="Output 4 11 2 2 2" xfId="35293" xr:uid="{00000000-0005-0000-0000-00007AB10000}"/>
    <cellStyle name="Output 4 11 2 2 3" xfId="35292" xr:uid="{00000000-0005-0000-0000-00007BB10000}"/>
    <cellStyle name="Output 4 11 2 2 4" xfId="53114" xr:uid="{00000000-0005-0000-0000-00007CB10000}"/>
    <cellStyle name="Output 4 11 2 3" xfId="35294" xr:uid="{00000000-0005-0000-0000-00007DB10000}"/>
    <cellStyle name="Output 4 11 2 4" xfId="35291" xr:uid="{00000000-0005-0000-0000-00007EB10000}"/>
    <cellStyle name="Output 4 11 2 5" xfId="46146" xr:uid="{00000000-0005-0000-0000-00007FB10000}"/>
    <cellStyle name="Output 4 11 2 6" xfId="58710" xr:uid="{00000000-0005-0000-0000-000080B10000}"/>
    <cellStyle name="Output 4 11 3" xfId="8376" xr:uid="{00000000-0005-0000-0000-000081B10000}"/>
    <cellStyle name="Output 4 11 3 2" xfId="15351" xr:uid="{00000000-0005-0000-0000-000082B10000}"/>
    <cellStyle name="Output 4 11 3 2 2" xfId="35297" xr:uid="{00000000-0005-0000-0000-000083B10000}"/>
    <cellStyle name="Output 4 11 3 2 3" xfId="35296" xr:uid="{00000000-0005-0000-0000-000084B10000}"/>
    <cellStyle name="Output 4 11 3 2 4" xfId="54856" xr:uid="{00000000-0005-0000-0000-000085B10000}"/>
    <cellStyle name="Output 4 11 3 3" xfId="35298" xr:uid="{00000000-0005-0000-0000-000086B10000}"/>
    <cellStyle name="Output 4 11 3 4" xfId="35295" xr:uid="{00000000-0005-0000-0000-000087B10000}"/>
    <cellStyle name="Output 4 11 3 5" xfId="47888" xr:uid="{00000000-0005-0000-0000-000088B10000}"/>
    <cellStyle name="Output 4 11 3 6" xfId="60452" xr:uid="{00000000-0005-0000-0000-000089B10000}"/>
    <cellStyle name="Output 4 11 4" xfId="10996" xr:uid="{00000000-0005-0000-0000-00008AB10000}"/>
    <cellStyle name="Output 4 11 4 2" xfId="35300" xr:uid="{00000000-0005-0000-0000-00008BB10000}"/>
    <cellStyle name="Output 4 11 4 3" xfId="35299" xr:uid="{00000000-0005-0000-0000-00008CB10000}"/>
    <cellStyle name="Output 4 11 4 4" xfId="50501" xr:uid="{00000000-0005-0000-0000-00008DB10000}"/>
    <cellStyle name="Output 4 11 5" xfId="35290" xr:uid="{00000000-0005-0000-0000-00008EB10000}"/>
    <cellStyle name="Output 4 11 6" xfId="56097" xr:uid="{00000000-0005-0000-0000-00008FB10000}"/>
    <cellStyle name="Output 4 12" xfId="4886" xr:uid="{00000000-0005-0000-0000-000090B10000}"/>
    <cellStyle name="Output 4 12 2" xfId="7502" xr:uid="{00000000-0005-0000-0000-000091B10000}"/>
    <cellStyle name="Output 4 12 2 2" xfId="14480" xr:uid="{00000000-0005-0000-0000-000092B10000}"/>
    <cellStyle name="Output 4 12 2 2 2" xfId="35304" xr:uid="{00000000-0005-0000-0000-000093B10000}"/>
    <cellStyle name="Output 4 12 2 2 3" xfId="35303" xr:uid="{00000000-0005-0000-0000-000094B10000}"/>
    <cellStyle name="Output 4 12 2 2 4" xfId="53985" xr:uid="{00000000-0005-0000-0000-000095B10000}"/>
    <cellStyle name="Output 4 12 2 3" xfId="35305" xr:uid="{00000000-0005-0000-0000-000096B10000}"/>
    <cellStyle name="Output 4 12 2 4" xfId="35302" xr:uid="{00000000-0005-0000-0000-000097B10000}"/>
    <cellStyle name="Output 4 12 2 5" xfId="47017" xr:uid="{00000000-0005-0000-0000-000098B10000}"/>
    <cellStyle name="Output 4 12 2 6" xfId="59581" xr:uid="{00000000-0005-0000-0000-000099B10000}"/>
    <cellStyle name="Output 4 12 3" xfId="9253" xr:uid="{00000000-0005-0000-0000-00009AB10000}"/>
    <cellStyle name="Output 4 12 3 2" xfId="16222" xr:uid="{00000000-0005-0000-0000-00009BB10000}"/>
    <cellStyle name="Output 4 12 3 2 2" xfId="35308" xr:uid="{00000000-0005-0000-0000-00009CB10000}"/>
    <cellStyle name="Output 4 12 3 2 3" xfId="35307" xr:uid="{00000000-0005-0000-0000-00009DB10000}"/>
    <cellStyle name="Output 4 12 3 2 4" xfId="55727" xr:uid="{00000000-0005-0000-0000-00009EB10000}"/>
    <cellStyle name="Output 4 12 3 3" xfId="35309" xr:uid="{00000000-0005-0000-0000-00009FB10000}"/>
    <cellStyle name="Output 4 12 3 4" xfId="35306" xr:uid="{00000000-0005-0000-0000-0000A0B10000}"/>
    <cellStyle name="Output 4 12 3 5" xfId="48759" xr:uid="{00000000-0005-0000-0000-0000A1B10000}"/>
    <cellStyle name="Output 4 12 3 6" xfId="61323" xr:uid="{00000000-0005-0000-0000-0000A2B10000}"/>
    <cellStyle name="Output 4 12 4" xfId="11867" xr:uid="{00000000-0005-0000-0000-0000A3B10000}"/>
    <cellStyle name="Output 4 12 4 2" xfId="35311" xr:uid="{00000000-0005-0000-0000-0000A4B10000}"/>
    <cellStyle name="Output 4 12 4 3" xfId="35310" xr:uid="{00000000-0005-0000-0000-0000A5B10000}"/>
    <cellStyle name="Output 4 12 4 4" xfId="51372" xr:uid="{00000000-0005-0000-0000-0000A6B10000}"/>
    <cellStyle name="Output 4 12 5" xfId="35312" xr:uid="{00000000-0005-0000-0000-0000A7B10000}"/>
    <cellStyle name="Output 4 12 6" xfId="35301" xr:uid="{00000000-0005-0000-0000-0000A8B10000}"/>
    <cellStyle name="Output 4 12 7" xfId="44404" xr:uid="{00000000-0005-0000-0000-0000A9B10000}"/>
    <cellStyle name="Output 4 12 8" xfId="56968" xr:uid="{00000000-0005-0000-0000-0000AAB10000}"/>
    <cellStyle name="Output 4 13" xfId="5759" xr:uid="{00000000-0005-0000-0000-0000ABB10000}"/>
    <cellStyle name="Output 4 13 2" xfId="12738" xr:uid="{00000000-0005-0000-0000-0000ACB10000}"/>
    <cellStyle name="Output 4 13 2 2" xfId="35315" xr:uid="{00000000-0005-0000-0000-0000ADB10000}"/>
    <cellStyle name="Output 4 13 2 3" xfId="35314" xr:uid="{00000000-0005-0000-0000-0000AEB10000}"/>
    <cellStyle name="Output 4 13 2 4" xfId="52243" xr:uid="{00000000-0005-0000-0000-0000AFB10000}"/>
    <cellStyle name="Output 4 13 3" xfId="35316" xr:uid="{00000000-0005-0000-0000-0000B0B10000}"/>
    <cellStyle name="Output 4 13 4" xfId="35313" xr:uid="{00000000-0005-0000-0000-0000B1B10000}"/>
    <cellStyle name="Output 4 13 5" xfId="45275" xr:uid="{00000000-0005-0000-0000-0000B2B10000}"/>
    <cellStyle name="Output 4 13 6" xfId="57839" xr:uid="{00000000-0005-0000-0000-0000B3B10000}"/>
    <cellStyle name="Output 4 14" xfId="10124" xr:uid="{00000000-0005-0000-0000-0000B4B10000}"/>
    <cellStyle name="Output 4 14 2" xfId="35318" xr:uid="{00000000-0005-0000-0000-0000B5B10000}"/>
    <cellStyle name="Output 4 14 3" xfId="35317" xr:uid="{00000000-0005-0000-0000-0000B6B10000}"/>
    <cellStyle name="Output 4 14 4" xfId="49630" xr:uid="{00000000-0005-0000-0000-0000B7B10000}"/>
    <cellStyle name="Output 4 15" xfId="35259" xr:uid="{00000000-0005-0000-0000-0000B8B10000}"/>
    <cellStyle name="Output 4 16" xfId="17488" xr:uid="{00000000-0005-0000-0000-0000B9B10000}"/>
    <cellStyle name="Output 4 2" xfId="2959" xr:uid="{00000000-0005-0000-0000-0000BAB10000}"/>
    <cellStyle name="Output 4 2 2" xfId="2960" xr:uid="{00000000-0005-0000-0000-0000BBB10000}"/>
    <cellStyle name="Output 4 2 2 2" xfId="4012" xr:uid="{00000000-0005-0000-0000-0000BCB10000}"/>
    <cellStyle name="Output 4 2 2 2 2" xfId="6634" xr:uid="{00000000-0005-0000-0000-0000BDB10000}"/>
    <cellStyle name="Output 4 2 2 2 2 2" xfId="13612" xr:uid="{00000000-0005-0000-0000-0000BEB10000}"/>
    <cellStyle name="Output 4 2 2 2 2 2 2" xfId="35324" xr:uid="{00000000-0005-0000-0000-0000BFB10000}"/>
    <cellStyle name="Output 4 2 2 2 2 2 3" xfId="35323" xr:uid="{00000000-0005-0000-0000-0000C0B10000}"/>
    <cellStyle name="Output 4 2 2 2 2 2 4" xfId="53117" xr:uid="{00000000-0005-0000-0000-0000C1B10000}"/>
    <cellStyle name="Output 4 2 2 2 2 3" xfId="35325" xr:uid="{00000000-0005-0000-0000-0000C2B10000}"/>
    <cellStyle name="Output 4 2 2 2 2 4" xfId="35322" xr:uid="{00000000-0005-0000-0000-0000C3B10000}"/>
    <cellStyle name="Output 4 2 2 2 2 5" xfId="46149" xr:uid="{00000000-0005-0000-0000-0000C4B10000}"/>
    <cellStyle name="Output 4 2 2 2 2 6" xfId="58713" xr:uid="{00000000-0005-0000-0000-0000C5B10000}"/>
    <cellStyle name="Output 4 2 2 2 3" xfId="8379" xr:uid="{00000000-0005-0000-0000-0000C6B10000}"/>
    <cellStyle name="Output 4 2 2 2 3 2" xfId="15354" xr:uid="{00000000-0005-0000-0000-0000C7B10000}"/>
    <cellStyle name="Output 4 2 2 2 3 2 2" xfId="35328" xr:uid="{00000000-0005-0000-0000-0000C8B10000}"/>
    <cellStyle name="Output 4 2 2 2 3 2 3" xfId="35327" xr:uid="{00000000-0005-0000-0000-0000C9B10000}"/>
    <cellStyle name="Output 4 2 2 2 3 2 4" xfId="54859" xr:uid="{00000000-0005-0000-0000-0000CAB10000}"/>
    <cellStyle name="Output 4 2 2 2 3 3" xfId="35329" xr:uid="{00000000-0005-0000-0000-0000CBB10000}"/>
    <cellStyle name="Output 4 2 2 2 3 4" xfId="35326" xr:uid="{00000000-0005-0000-0000-0000CCB10000}"/>
    <cellStyle name="Output 4 2 2 2 3 5" xfId="47891" xr:uid="{00000000-0005-0000-0000-0000CDB10000}"/>
    <cellStyle name="Output 4 2 2 2 3 6" xfId="60455" xr:uid="{00000000-0005-0000-0000-0000CEB10000}"/>
    <cellStyle name="Output 4 2 2 2 4" xfId="10999" xr:uid="{00000000-0005-0000-0000-0000CFB10000}"/>
    <cellStyle name="Output 4 2 2 2 4 2" xfId="35331" xr:uid="{00000000-0005-0000-0000-0000D0B10000}"/>
    <cellStyle name="Output 4 2 2 2 4 3" xfId="35330" xr:uid="{00000000-0005-0000-0000-0000D1B10000}"/>
    <cellStyle name="Output 4 2 2 2 4 4" xfId="50504" xr:uid="{00000000-0005-0000-0000-0000D2B10000}"/>
    <cellStyle name="Output 4 2 2 2 5" xfId="35321" xr:uid="{00000000-0005-0000-0000-0000D3B10000}"/>
    <cellStyle name="Output 4 2 2 2 6" xfId="56100" xr:uid="{00000000-0005-0000-0000-0000D4B10000}"/>
    <cellStyle name="Output 4 2 2 3" xfId="4889" xr:uid="{00000000-0005-0000-0000-0000D5B10000}"/>
    <cellStyle name="Output 4 2 2 3 2" xfId="7505" xr:uid="{00000000-0005-0000-0000-0000D6B10000}"/>
    <cellStyle name="Output 4 2 2 3 2 2" xfId="14483" xr:uid="{00000000-0005-0000-0000-0000D7B10000}"/>
    <cellStyle name="Output 4 2 2 3 2 2 2" xfId="35335" xr:uid="{00000000-0005-0000-0000-0000D8B10000}"/>
    <cellStyle name="Output 4 2 2 3 2 2 3" xfId="35334" xr:uid="{00000000-0005-0000-0000-0000D9B10000}"/>
    <cellStyle name="Output 4 2 2 3 2 2 4" xfId="53988" xr:uid="{00000000-0005-0000-0000-0000DAB10000}"/>
    <cellStyle name="Output 4 2 2 3 2 3" xfId="35336" xr:uid="{00000000-0005-0000-0000-0000DBB10000}"/>
    <cellStyle name="Output 4 2 2 3 2 4" xfId="35333" xr:uid="{00000000-0005-0000-0000-0000DCB10000}"/>
    <cellStyle name="Output 4 2 2 3 2 5" xfId="47020" xr:uid="{00000000-0005-0000-0000-0000DDB10000}"/>
    <cellStyle name="Output 4 2 2 3 2 6" xfId="59584" xr:uid="{00000000-0005-0000-0000-0000DEB10000}"/>
    <cellStyle name="Output 4 2 2 3 3" xfId="9256" xr:uid="{00000000-0005-0000-0000-0000DFB10000}"/>
    <cellStyle name="Output 4 2 2 3 3 2" xfId="16225" xr:uid="{00000000-0005-0000-0000-0000E0B10000}"/>
    <cellStyle name="Output 4 2 2 3 3 2 2" xfId="35339" xr:uid="{00000000-0005-0000-0000-0000E1B10000}"/>
    <cellStyle name="Output 4 2 2 3 3 2 3" xfId="35338" xr:uid="{00000000-0005-0000-0000-0000E2B10000}"/>
    <cellStyle name="Output 4 2 2 3 3 2 4" xfId="55730" xr:uid="{00000000-0005-0000-0000-0000E3B10000}"/>
    <cellStyle name="Output 4 2 2 3 3 3" xfId="35340" xr:uid="{00000000-0005-0000-0000-0000E4B10000}"/>
    <cellStyle name="Output 4 2 2 3 3 4" xfId="35337" xr:uid="{00000000-0005-0000-0000-0000E5B10000}"/>
    <cellStyle name="Output 4 2 2 3 3 5" xfId="48762" xr:uid="{00000000-0005-0000-0000-0000E6B10000}"/>
    <cellStyle name="Output 4 2 2 3 3 6" xfId="61326" xr:uid="{00000000-0005-0000-0000-0000E7B10000}"/>
    <cellStyle name="Output 4 2 2 3 4" xfId="11870" xr:uid="{00000000-0005-0000-0000-0000E8B10000}"/>
    <cellStyle name="Output 4 2 2 3 4 2" xfId="35342" xr:uid="{00000000-0005-0000-0000-0000E9B10000}"/>
    <cellStyle name="Output 4 2 2 3 4 3" xfId="35341" xr:uid="{00000000-0005-0000-0000-0000EAB10000}"/>
    <cellStyle name="Output 4 2 2 3 4 4" xfId="51375" xr:uid="{00000000-0005-0000-0000-0000EBB10000}"/>
    <cellStyle name="Output 4 2 2 3 5" xfId="35343" xr:uid="{00000000-0005-0000-0000-0000ECB10000}"/>
    <cellStyle name="Output 4 2 2 3 6" xfId="35332" xr:uid="{00000000-0005-0000-0000-0000EDB10000}"/>
    <cellStyle name="Output 4 2 2 3 7" xfId="44407" xr:uid="{00000000-0005-0000-0000-0000EEB10000}"/>
    <cellStyle name="Output 4 2 2 3 8" xfId="56971" xr:uid="{00000000-0005-0000-0000-0000EFB10000}"/>
    <cellStyle name="Output 4 2 2 4" xfId="5762" xr:uid="{00000000-0005-0000-0000-0000F0B10000}"/>
    <cellStyle name="Output 4 2 2 4 2" xfId="12741" xr:uid="{00000000-0005-0000-0000-0000F1B10000}"/>
    <cellStyle name="Output 4 2 2 4 2 2" xfId="35346" xr:uid="{00000000-0005-0000-0000-0000F2B10000}"/>
    <cellStyle name="Output 4 2 2 4 2 3" xfId="35345" xr:uid="{00000000-0005-0000-0000-0000F3B10000}"/>
    <cellStyle name="Output 4 2 2 4 2 4" xfId="52246" xr:uid="{00000000-0005-0000-0000-0000F4B10000}"/>
    <cellStyle name="Output 4 2 2 4 3" xfId="35347" xr:uid="{00000000-0005-0000-0000-0000F5B10000}"/>
    <cellStyle name="Output 4 2 2 4 4" xfId="35344" xr:uid="{00000000-0005-0000-0000-0000F6B10000}"/>
    <cellStyle name="Output 4 2 2 4 5" xfId="45278" xr:uid="{00000000-0005-0000-0000-0000F7B10000}"/>
    <cellStyle name="Output 4 2 2 4 6" xfId="57842" xr:uid="{00000000-0005-0000-0000-0000F8B10000}"/>
    <cellStyle name="Output 4 2 2 5" xfId="10127" xr:uid="{00000000-0005-0000-0000-0000F9B10000}"/>
    <cellStyle name="Output 4 2 2 5 2" xfId="35349" xr:uid="{00000000-0005-0000-0000-0000FAB10000}"/>
    <cellStyle name="Output 4 2 2 5 3" xfId="35348" xr:uid="{00000000-0005-0000-0000-0000FBB10000}"/>
    <cellStyle name="Output 4 2 2 5 4" xfId="49633" xr:uid="{00000000-0005-0000-0000-0000FCB10000}"/>
    <cellStyle name="Output 4 2 2 6" xfId="35320" xr:uid="{00000000-0005-0000-0000-0000FDB10000}"/>
    <cellStyle name="Output 4 2 2 7" xfId="17495" xr:uid="{00000000-0005-0000-0000-0000FEB10000}"/>
    <cellStyle name="Output 4 2 3" xfId="4011" xr:uid="{00000000-0005-0000-0000-0000FFB10000}"/>
    <cellStyle name="Output 4 2 3 2" xfId="6633" xr:uid="{00000000-0005-0000-0000-000000B20000}"/>
    <cellStyle name="Output 4 2 3 2 2" xfId="13611" xr:uid="{00000000-0005-0000-0000-000001B20000}"/>
    <cellStyle name="Output 4 2 3 2 2 2" xfId="35353" xr:uid="{00000000-0005-0000-0000-000002B20000}"/>
    <cellStyle name="Output 4 2 3 2 2 3" xfId="35352" xr:uid="{00000000-0005-0000-0000-000003B20000}"/>
    <cellStyle name="Output 4 2 3 2 2 4" xfId="53116" xr:uid="{00000000-0005-0000-0000-000004B20000}"/>
    <cellStyle name="Output 4 2 3 2 3" xfId="35354" xr:uid="{00000000-0005-0000-0000-000005B20000}"/>
    <cellStyle name="Output 4 2 3 2 4" xfId="35351" xr:uid="{00000000-0005-0000-0000-000006B20000}"/>
    <cellStyle name="Output 4 2 3 2 5" xfId="46148" xr:uid="{00000000-0005-0000-0000-000007B20000}"/>
    <cellStyle name="Output 4 2 3 2 6" xfId="58712" xr:uid="{00000000-0005-0000-0000-000008B20000}"/>
    <cellStyle name="Output 4 2 3 3" xfId="8378" xr:uid="{00000000-0005-0000-0000-000009B20000}"/>
    <cellStyle name="Output 4 2 3 3 2" xfId="15353" xr:uid="{00000000-0005-0000-0000-00000AB20000}"/>
    <cellStyle name="Output 4 2 3 3 2 2" xfId="35357" xr:uid="{00000000-0005-0000-0000-00000BB20000}"/>
    <cellStyle name="Output 4 2 3 3 2 3" xfId="35356" xr:uid="{00000000-0005-0000-0000-00000CB20000}"/>
    <cellStyle name="Output 4 2 3 3 2 4" xfId="54858" xr:uid="{00000000-0005-0000-0000-00000DB20000}"/>
    <cellStyle name="Output 4 2 3 3 3" xfId="35358" xr:uid="{00000000-0005-0000-0000-00000EB20000}"/>
    <cellStyle name="Output 4 2 3 3 4" xfId="35355" xr:uid="{00000000-0005-0000-0000-00000FB20000}"/>
    <cellStyle name="Output 4 2 3 3 5" xfId="47890" xr:uid="{00000000-0005-0000-0000-000010B20000}"/>
    <cellStyle name="Output 4 2 3 3 6" xfId="60454" xr:uid="{00000000-0005-0000-0000-000011B20000}"/>
    <cellStyle name="Output 4 2 3 4" xfId="10998" xr:uid="{00000000-0005-0000-0000-000012B20000}"/>
    <cellStyle name="Output 4 2 3 4 2" xfId="35360" xr:uid="{00000000-0005-0000-0000-000013B20000}"/>
    <cellStyle name="Output 4 2 3 4 3" xfId="35359" xr:uid="{00000000-0005-0000-0000-000014B20000}"/>
    <cellStyle name="Output 4 2 3 4 4" xfId="50503" xr:uid="{00000000-0005-0000-0000-000015B20000}"/>
    <cellStyle name="Output 4 2 3 5" xfId="35350" xr:uid="{00000000-0005-0000-0000-000016B20000}"/>
    <cellStyle name="Output 4 2 3 6" xfId="56099" xr:uid="{00000000-0005-0000-0000-000017B20000}"/>
    <cellStyle name="Output 4 2 4" xfId="4888" xr:uid="{00000000-0005-0000-0000-000018B20000}"/>
    <cellStyle name="Output 4 2 4 2" xfId="7504" xr:uid="{00000000-0005-0000-0000-000019B20000}"/>
    <cellStyle name="Output 4 2 4 2 2" xfId="14482" xr:uid="{00000000-0005-0000-0000-00001AB20000}"/>
    <cellStyle name="Output 4 2 4 2 2 2" xfId="35364" xr:uid="{00000000-0005-0000-0000-00001BB20000}"/>
    <cellStyle name="Output 4 2 4 2 2 3" xfId="35363" xr:uid="{00000000-0005-0000-0000-00001CB20000}"/>
    <cellStyle name="Output 4 2 4 2 2 4" xfId="53987" xr:uid="{00000000-0005-0000-0000-00001DB20000}"/>
    <cellStyle name="Output 4 2 4 2 3" xfId="35365" xr:uid="{00000000-0005-0000-0000-00001EB20000}"/>
    <cellStyle name="Output 4 2 4 2 4" xfId="35362" xr:uid="{00000000-0005-0000-0000-00001FB20000}"/>
    <cellStyle name="Output 4 2 4 2 5" xfId="47019" xr:uid="{00000000-0005-0000-0000-000020B20000}"/>
    <cellStyle name="Output 4 2 4 2 6" xfId="59583" xr:uid="{00000000-0005-0000-0000-000021B20000}"/>
    <cellStyle name="Output 4 2 4 3" xfId="9255" xr:uid="{00000000-0005-0000-0000-000022B20000}"/>
    <cellStyle name="Output 4 2 4 3 2" xfId="16224" xr:uid="{00000000-0005-0000-0000-000023B20000}"/>
    <cellStyle name="Output 4 2 4 3 2 2" xfId="35368" xr:uid="{00000000-0005-0000-0000-000024B20000}"/>
    <cellStyle name="Output 4 2 4 3 2 3" xfId="35367" xr:uid="{00000000-0005-0000-0000-000025B20000}"/>
    <cellStyle name="Output 4 2 4 3 2 4" xfId="55729" xr:uid="{00000000-0005-0000-0000-000026B20000}"/>
    <cellStyle name="Output 4 2 4 3 3" xfId="35369" xr:uid="{00000000-0005-0000-0000-000027B20000}"/>
    <cellStyle name="Output 4 2 4 3 4" xfId="35366" xr:uid="{00000000-0005-0000-0000-000028B20000}"/>
    <cellStyle name="Output 4 2 4 3 5" xfId="48761" xr:uid="{00000000-0005-0000-0000-000029B20000}"/>
    <cellStyle name="Output 4 2 4 3 6" xfId="61325" xr:uid="{00000000-0005-0000-0000-00002AB20000}"/>
    <cellStyle name="Output 4 2 4 4" xfId="11869" xr:uid="{00000000-0005-0000-0000-00002BB20000}"/>
    <cellStyle name="Output 4 2 4 4 2" xfId="35371" xr:uid="{00000000-0005-0000-0000-00002CB20000}"/>
    <cellStyle name="Output 4 2 4 4 3" xfId="35370" xr:uid="{00000000-0005-0000-0000-00002DB20000}"/>
    <cellStyle name="Output 4 2 4 4 4" xfId="51374" xr:uid="{00000000-0005-0000-0000-00002EB20000}"/>
    <cellStyle name="Output 4 2 4 5" xfId="35372" xr:uid="{00000000-0005-0000-0000-00002FB20000}"/>
    <cellStyle name="Output 4 2 4 6" xfId="35361" xr:uid="{00000000-0005-0000-0000-000030B20000}"/>
    <cellStyle name="Output 4 2 4 7" xfId="44406" xr:uid="{00000000-0005-0000-0000-000031B20000}"/>
    <cellStyle name="Output 4 2 4 8" xfId="56970" xr:uid="{00000000-0005-0000-0000-000032B20000}"/>
    <cellStyle name="Output 4 2 5" xfId="5761" xr:uid="{00000000-0005-0000-0000-000033B20000}"/>
    <cellStyle name="Output 4 2 5 2" xfId="12740" xr:uid="{00000000-0005-0000-0000-000034B20000}"/>
    <cellStyle name="Output 4 2 5 2 2" xfId="35375" xr:uid="{00000000-0005-0000-0000-000035B20000}"/>
    <cellStyle name="Output 4 2 5 2 3" xfId="35374" xr:uid="{00000000-0005-0000-0000-000036B20000}"/>
    <cellStyle name="Output 4 2 5 2 4" xfId="52245" xr:uid="{00000000-0005-0000-0000-000037B20000}"/>
    <cellStyle name="Output 4 2 5 3" xfId="35376" xr:uid="{00000000-0005-0000-0000-000038B20000}"/>
    <cellStyle name="Output 4 2 5 4" xfId="35373" xr:uid="{00000000-0005-0000-0000-000039B20000}"/>
    <cellStyle name="Output 4 2 5 5" xfId="45277" xr:uid="{00000000-0005-0000-0000-00003AB20000}"/>
    <cellStyle name="Output 4 2 5 6" xfId="57841" xr:uid="{00000000-0005-0000-0000-00003BB20000}"/>
    <cellStyle name="Output 4 2 6" xfId="10126" xr:uid="{00000000-0005-0000-0000-00003CB20000}"/>
    <cellStyle name="Output 4 2 6 2" xfId="35378" xr:uid="{00000000-0005-0000-0000-00003DB20000}"/>
    <cellStyle name="Output 4 2 6 3" xfId="35377" xr:uid="{00000000-0005-0000-0000-00003EB20000}"/>
    <cellStyle name="Output 4 2 6 4" xfId="49632" xr:uid="{00000000-0005-0000-0000-00003FB20000}"/>
    <cellStyle name="Output 4 2 7" xfId="35319" xr:uid="{00000000-0005-0000-0000-000040B20000}"/>
    <cellStyle name="Output 4 2 8" xfId="17494" xr:uid="{00000000-0005-0000-0000-000041B20000}"/>
    <cellStyle name="Output 4 3" xfId="2961" xr:uid="{00000000-0005-0000-0000-000042B20000}"/>
    <cellStyle name="Output 4 3 2" xfId="2962" xr:uid="{00000000-0005-0000-0000-000043B20000}"/>
    <cellStyle name="Output 4 3 2 2" xfId="4014" xr:uid="{00000000-0005-0000-0000-000044B20000}"/>
    <cellStyle name="Output 4 3 2 2 2" xfId="6636" xr:uid="{00000000-0005-0000-0000-000045B20000}"/>
    <cellStyle name="Output 4 3 2 2 2 2" xfId="13614" xr:uid="{00000000-0005-0000-0000-000046B20000}"/>
    <cellStyle name="Output 4 3 2 2 2 2 2" xfId="35384" xr:uid="{00000000-0005-0000-0000-000047B20000}"/>
    <cellStyle name="Output 4 3 2 2 2 2 3" xfId="35383" xr:uid="{00000000-0005-0000-0000-000048B20000}"/>
    <cellStyle name="Output 4 3 2 2 2 2 4" xfId="53119" xr:uid="{00000000-0005-0000-0000-000049B20000}"/>
    <cellStyle name="Output 4 3 2 2 2 3" xfId="35385" xr:uid="{00000000-0005-0000-0000-00004AB20000}"/>
    <cellStyle name="Output 4 3 2 2 2 4" xfId="35382" xr:uid="{00000000-0005-0000-0000-00004BB20000}"/>
    <cellStyle name="Output 4 3 2 2 2 5" xfId="46151" xr:uid="{00000000-0005-0000-0000-00004CB20000}"/>
    <cellStyle name="Output 4 3 2 2 2 6" xfId="58715" xr:uid="{00000000-0005-0000-0000-00004DB20000}"/>
    <cellStyle name="Output 4 3 2 2 3" xfId="8381" xr:uid="{00000000-0005-0000-0000-00004EB20000}"/>
    <cellStyle name="Output 4 3 2 2 3 2" xfId="15356" xr:uid="{00000000-0005-0000-0000-00004FB20000}"/>
    <cellStyle name="Output 4 3 2 2 3 2 2" xfId="35388" xr:uid="{00000000-0005-0000-0000-000050B20000}"/>
    <cellStyle name="Output 4 3 2 2 3 2 3" xfId="35387" xr:uid="{00000000-0005-0000-0000-000051B20000}"/>
    <cellStyle name="Output 4 3 2 2 3 2 4" xfId="54861" xr:uid="{00000000-0005-0000-0000-000052B20000}"/>
    <cellStyle name="Output 4 3 2 2 3 3" xfId="35389" xr:uid="{00000000-0005-0000-0000-000053B20000}"/>
    <cellStyle name="Output 4 3 2 2 3 4" xfId="35386" xr:uid="{00000000-0005-0000-0000-000054B20000}"/>
    <cellStyle name="Output 4 3 2 2 3 5" xfId="47893" xr:uid="{00000000-0005-0000-0000-000055B20000}"/>
    <cellStyle name="Output 4 3 2 2 3 6" xfId="60457" xr:uid="{00000000-0005-0000-0000-000056B20000}"/>
    <cellStyle name="Output 4 3 2 2 4" xfId="11001" xr:uid="{00000000-0005-0000-0000-000057B20000}"/>
    <cellStyle name="Output 4 3 2 2 4 2" xfId="35391" xr:uid="{00000000-0005-0000-0000-000058B20000}"/>
    <cellStyle name="Output 4 3 2 2 4 3" xfId="35390" xr:uid="{00000000-0005-0000-0000-000059B20000}"/>
    <cellStyle name="Output 4 3 2 2 4 4" xfId="50506" xr:uid="{00000000-0005-0000-0000-00005AB20000}"/>
    <cellStyle name="Output 4 3 2 2 5" xfId="35381" xr:uid="{00000000-0005-0000-0000-00005BB20000}"/>
    <cellStyle name="Output 4 3 2 2 6" xfId="56102" xr:uid="{00000000-0005-0000-0000-00005CB20000}"/>
    <cellStyle name="Output 4 3 2 3" xfId="4891" xr:uid="{00000000-0005-0000-0000-00005DB20000}"/>
    <cellStyle name="Output 4 3 2 3 2" xfId="7507" xr:uid="{00000000-0005-0000-0000-00005EB20000}"/>
    <cellStyle name="Output 4 3 2 3 2 2" xfId="14485" xr:uid="{00000000-0005-0000-0000-00005FB20000}"/>
    <cellStyle name="Output 4 3 2 3 2 2 2" xfId="35395" xr:uid="{00000000-0005-0000-0000-000060B20000}"/>
    <cellStyle name="Output 4 3 2 3 2 2 3" xfId="35394" xr:uid="{00000000-0005-0000-0000-000061B20000}"/>
    <cellStyle name="Output 4 3 2 3 2 2 4" xfId="53990" xr:uid="{00000000-0005-0000-0000-000062B20000}"/>
    <cellStyle name="Output 4 3 2 3 2 3" xfId="35396" xr:uid="{00000000-0005-0000-0000-000063B20000}"/>
    <cellStyle name="Output 4 3 2 3 2 4" xfId="35393" xr:uid="{00000000-0005-0000-0000-000064B20000}"/>
    <cellStyle name="Output 4 3 2 3 2 5" xfId="47022" xr:uid="{00000000-0005-0000-0000-000065B20000}"/>
    <cellStyle name="Output 4 3 2 3 2 6" xfId="59586" xr:uid="{00000000-0005-0000-0000-000066B20000}"/>
    <cellStyle name="Output 4 3 2 3 3" xfId="9258" xr:uid="{00000000-0005-0000-0000-000067B20000}"/>
    <cellStyle name="Output 4 3 2 3 3 2" xfId="16227" xr:uid="{00000000-0005-0000-0000-000068B20000}"/>
    <cellStyle name="Output 4 3 2 3 3 2 2" xfId="35399" xr:uid="{00000000-0005-0000-0000-000069B20000}"/>
    <cellStyle name="Output 4 3 2 3 3 2 3" xfId="35398" xr:uid="{00000000-0005-0000-0000-00006AB20000}"/>
    <cellStyle name="Output 4 3 2 3 3 2 4" xfId="55732" xr:uid="{00000000-0005-0000-0000-00006BB20000}"/>
    <cellStyle name="Output 4 3 2 3 3 3" xfId="35400" xr:uid="{00000000-0005-0000-0000-00006CB20000}"/>
    <cellStyle name="Output 4 3 2 3 3 4" xfId="35397" xr:uid="{00000000-0005-0000-0000-00006DB20000}"/>
    <cellStyle name="Output 4 3 2 3 3 5" xfId="48764" xr:uid="{00000000-0005-0000-0000-00006EB20000}"/>
    <cellStyle name="Output 4 3 2 3 3 6" xfId="61328" xr:uid="{00000000-0005-0000-0000-00006FB20000}"/>
    <cellStyle name="Output 4 3 2 3 4" xfId="11872" xr:uid="{00000000-0005-0000-0000-000070B20000}"/>
    <cellStyle name="Output 4 3 2 3 4 2" xfId="35402" xr:uid="{00000000-0005-0000-0000-000071B20000}"/>
    <cellStyle name="Output 4 3 2 3 4 3" xfId="35401" xr:uid="{00000000-0005-0000-0000-000072B20000}"/>
    <cellStyle name="Output 4 3 2 3 4 4" xfId="51377" xr:uid="{00000000-0005-0000-0000-000073B20000}"/>
    <cellStyle name="Output 4 3 2 3 5" xfId="35403" xr:uid="{00000000-0005-0000-0000-000074B20000}"/>
    <cellStyle name="Output 4 3 2 3 6" xfId="35392" xr:uid="{00000000-0005-0000-0000-000075B20000}"/>
    <cellStyle name="Output 4 3 2 3 7" xfId="44409" xr:uid="{00000000-0005-0000-0000-000076B20000}"/>
    <cellStyle name="Output 4 3 2 3 8" xfId="56973" xr:uid="{00000000-0005-0000-0000-000077B20000}"/>
    <cellStyle name="Output 4 3 2 4" xfId="5764" xr:uid="{00000000-0005-0000-0000-000078B20000}"/>
    <cellStyle name="Output 4 3 2 4 2" xfId="12743" xr:uid="{00000000-0005-0000-0000-000079B20000}"/>
    <cellStyle name="Output 4 3 2 4 2 2" xfId="35406" xr:uid="{00000000-0005-0000-0000-00007AB20000}"/>
    <cellStyle name="Output 4 3 2 4 2 3" xfId="35405" xr:uid="{00000000-0005-0000-0000-00007BB20000}"/>
    <cellStyle name="Output 4 3 2 4 2 4" xfId="52248" xr:uid="{00000000-0005-0000-0000-00007CB20000}"/>
    <cellStyle name="Output 4 3 2 4 3" xfId="35407" xr:uid="{00000000-0005-0000-0000-00007DB20000}"/>
    <cellStyle name="Output 4 3 2 4 4" xfId="35404" xr:uid="{00000000-0005-0000-0000-00007EB20000}"/>
    <cellStyle name="Output 4 3 2 4 5" xfId="45280" xr:uid="{00000000-0005-0000-0000-00007FB20000}"/>
    <cellStyle name="Output 4 3 2 4 6" xfId="57844" xr:uid="{00000000-0005-0000-0000-000080B20000}"/>
    <cellStyle name="Output 4 3 2 5" xfId="10129" xr:uid="{00000000-0005-0000-0000-000081B20000}"/>
    <cellStyle name="Output 4 3 2 5 2" xfId="35409" xr:uid="{00000000-0005-0000-0000-000082B20000}"/>
    <cellStyle name="Output 4 3 2 5 3" xfId="35408" xr:uid="{00000000-0005-0000-0000-000083B20000}"/>
    <cellStyle name="Output 4 3 2 5 4" xfId="49635" xr:uid="{00000000-0005-0000-0000-000084B20000}"/>
    <cellStyle name="Output 4 3 2 6" xfId="35380" xr:uid="{00000000-0005-0000-0000-000085B20000}"/>
    <cellStyle name="Output 4 3 2 7" xfId="17500" xr:uid="{00000000-0005-0000-0000-000086B20000}"/>
    <cellStyle name="Output 4 3 3" xfId="4013" xr:uid="{00000000-0005-0000-0000-000087B20000}"/>
    <cellStyle name="Output 4 3 3 2" xfId="6635" xr:uid="{00000000-0005-0000-0000-000088B20000}"/>
    <cellStyle name="Output 4 3 3 2 2" xfId="13613" xr:uid="{00000000-0005-0000-0000-000089B20000}"/>
    <cellStyle name="Output 4 3 3 2 2 2" xfId="35413" xr:uid="{00000000-0005-0000-0000-00008AB20000}"/>
    <cellStyle name="Output 4 3 3 2 2 3" xfId="35412" xr:uid="{00000000-0005-0000-0000-00008BB20000}"/>
    <cellStyle name="Output 4 3 3 2 2 4" xfId="53118" xr:uid="{00000000-0005-0000-0000-00008CB20000}"/>
    <cellStyle name="Output 4 3 3 2 3" xfId="35414" xr:uid="{00000000-0005-0000-0000-00008DB20000}"/>
    <cellStyle name="Output 4 3 3 2 4" xfId="35411" xr:uid="{00000000-0005-0000-0000-00008EB20000}"/>
    <cellStyle name="Output 4 3 3 2 5" xfId="46150" xr:uid="{00000000-0005-0000-0000-00008FB20000}"/>
    <cellStyle name="Output 4 3 3 2 6" xfId="58714" xr:uid="{00000000-0005-0000-0000-000090B20000}"/>
    <cellStyle name="Output 4 3 3 3" xfId="8380" xr:uid="{00000000-0005-0000-0000-000091B20000}"/>
    <cellStyle name="Output 4 3 3 3 2" xfId="15355" xr:uid="{00000000-0005-0000-0000-000092B20000}"/>
    <cellStyle name="Output 4 3 3 3 2 2" xfId="35417" xr:uid="{00000000-0005-0000-0000-000093B20000}"/>
    <cellStyle name="Output 4 3 3 3 2 3" xfId="35416" xr:uid="{00000000-0005-0000-0000-000094B20000}"/>
    <cellStyle name="Output 4 3 3 3 2 4" xfId="54860" xr:uid="{00000000-0005-0000-0000-000095B20000}"/>
    <cellStyle name="Output 4 3 3 3 3" xfId="35418" xr:uid="{00000000-0005-0000-0000-000096B20000}"/>
    <cellStyle name="Output 4 3 3 3 4" xfId="35415" xr:uid="{00000000-0005-0000-0000-000097B20000}"/>
    <cellStyle name="Output 4 3 3 3 5" xfId="47892" xr:uid="{00000000-0005-0000-0000-000098B20000}"/>
    <cellStyle name="Output 4 3 3 3 6" xfId="60456" xr:uid="{00000000-0005-0000-0000-000099B20000}"/>
    <cellStyle name="Output 4 3 3 4" xfId="11000" xr:uid="{00000000-0005-0000-0000-00009AB20000}"/>
    <cellStyle name="Output 4 3 3 4 2" xfId="35420" xr:uid="{00000000-0005-0000-0000-00009BB20000}"/>
    <cellStyle name="Output 4 3 3 4 3" xfId="35419" xr:uid="{00000000-0005-0000-0000-00009CB20000}"/>
    <cellStyle name="Output 4 3 3 4 4" xfId="50505" xr:uid="{00000000-0005-0000-0000-00009DB20000}"/>
    <cellStyle name="Output 4 3 3 5" xfId="35410" xr:uid="{00000000-0005-0000-0000-00009EB20000}"/>
    <cellStyle name="Output 4 3 3 6" xfId="56101" xr:uid="{00000000-0005-0000-0000-00009FB20000}"/>
    <cellStyle name="Output 4 3 4" xfId="4890" xr:uid="{00000000-0005-0000-0000-0000A0B20000}"/>
    <cellStyle name="Output 4 3 4 2" xfId="7506" xr:uid="{00000000-0005-0000-0000-0000A1B20000}"/>
    <cellStyle name="Output 4 3 4 2 2" xfId="14484" xr:uid="{00000000-0005-0000-0000-0000A2B20000}"/>
    <cellStyle name="Output 4 3 4 2 2 2" xfId="35424" xr:uid="{00000000-0005-0000-0000-0000A3B20000}"/>
    <cellStyle name="Output 4 3 4 2 2 3" xfId="35423" xr:uid="{00000000-0005-0000-0000-0000A4B20000}"/>
    <cellStyle name="Output 4 3 4 2 2 4" xfId="53989" xr:uid="{00000000-0005-0000-0000-0000A5B20000}"/>
    <cellStyle name="Output 4 3 4 2 3" xfId="35425" xr:uid="{00000000-0005-0000-0000-0000A6B20000}"/>
    <cellStyle name="Output 4 3 4 2 4" xfId="35422" xr:uid="{00000000-0005-0000-0000-0000A7B20000}"/>
    <cellStyle name="Output 4 3 4 2 5" xfId="47021" xr:uid="{00000000-0005-0000-0000-0000A8B20000}"/>
    <cellStyle name="Output 4 3 4 2 6" xfId="59585" xr:uid="{00000000-0005-0000-0000-0000A9B20000}"/>
    <cellStyle name="Output 4 3 4 3" xfId="9257" xr:uid="{00000000-0005-0000-0000-0000AAB20000}"/>
    <cellStyle name="Output 4 3 4 3 2" xfId="16226" xr:uid="{00000000-0005-0000-0000-0000ABB20000}"/>
    <cellStyle name="Output 4 3 4 3 2 2" xfId="35428" xr:uid="{00000000-0005-0000-0000-0000ACB20000}"/>
    <cellStyle name="Output 4 3 4 3 2 3" xfId="35427" xr:uid="{00000000-0005-0000-0000-0000ADB20000}"/>
    <cellStyle name="Output 4 3 4 3 2 4" xfId="55731" xr:uid="{00000000-0005-0000-0000-0000AEB20000}"/>
    <cellStyle name="Output 4 3 4 3 3" xfId="35429" xr:uid="{00000000-0005-0000-0000-0000AFB20000}"/>
    <cellStyle name="Output 4 3 4 3 4" xfId="35426" xr:uid="{00000000-0005-0000-0000-0000B0B20000}"/>
    <cellStyle name="Output 4 3 4 3 5" xfId="48763" xr:uid="{00000000-0005-0000-0000-0000B1B20000}"/>
    <cellStyle name="Output 4 3 4 3 6" xfId="61327" xr:uid="{00000000-0005-0000-0000-0000B2B20000}"/>
    <cellStyle name="Output 4 3 4 4" xfId="11871" xr:uid="{00000000-0005-0000-0000-0000B3B20000}"/>
    <cellStyle name="Output 4 3 4 4 2" xfId="35431" xr:uid="{00000000-0005-0000-0000-0000B4B20000}"/>
    <cellStyle name="Output 4 3 4 4 3" xfId="35430" xr:uid="{00000000-0005-0000-0000-0000B5B20000}"/>
    <cellStyle name="Output 4 3 4 4 4" xfId="51376" xr:uid="{00000000-0005-0000-0000-0000B6B20000}"/>
    <cellStyle name="Output 4 3 4 5" xfId="35432" xr:uid="{00000000-0005-0000-0000-0000B7B20000}"/>
    <cellStyle name="Output 4 3 4 6" xfId="35421" xr:uid="{00000000-0005-0000-0000-0000B8B20000}"/>
    <cellStyle name="Output 4 3 4 7" xfId="44408" xr:uid="{00000000-0005-0000-0000-0000B9B20000}"/>
    <cellStyle name="Output 4 3 4 8" xfId="56972" xr:uid="{00000000-0005-0000-0000-0000BAB20000}"/>
    <cellStyle name="Output 4 3 5" xfId="5763" xr:uid="{00000000-0005-0000-0000-0000BBB20000}"/>
    <cellStyle name="Output 4 3 5 2" xfId="12742" xr:uid="{00000000-0005-0000-0000-0000BCB20000}"/>
    <cellStyle name="Output 4 3 5 2 2" xfId="35435" xr:uid="{00000000-0005-0000-0000-0000BDB20000}"/>
    <cellStyle name="Output 4 3 5 2 3" xfId="35434" xr:uid="{00000000-0005-0000-0000-0000BEB20000}"/>
    <cellStyle name="Output 4 3 5 2 4" xfId="52247" xr:uid="{00000000-0005-0000-0000-0000BFB20000}"/>
    <cellStyle name="Output 4 3 5 3" xfId="35436" xr:uid="{00000000-0005-0000-0000-0000C0B20000}"/>
    <cellStyle name="Output 4 3 5 4" xfId="35433" xr:uid="{00000000-0005-0000-0000-0000C1B20000}"/>
    <cellStyle name="Output 4 3 5 5" xfId="45279" xr:uid="{00000000-0005-0000-0000-0000C2B20000}"/>
    <cellStyle name="Output 4 3 5 6" xfId="57843" xr:uid="{00000000-0005-0000-0000-0000C3B20000}"/>
    <cellStyle name="Output 4 3 6" xfId="10128" xr:uid="{00000000-0005-0000-0000-0000C4B20000}"/>
    <cellStyle name="Output 4 3 6 2" xfId="35438" xr:uid="{00000000-0005-0000-0000-0000C5B20000}"/>
    <cellStyle name="Output 4 3 6 3" xfId="35437" xr:uid="{00000000-0005-0000-0000-0000C6B20000}"/>
    <cellStyle name="Output 4 3 6 4" xfId="49634" xr:uid="{00000000-0005-0000-0000-0000C7B20000}"/>
    <cellStyle name="Output 4 3 7" xfId="35379" xr:uid="{00000000-0005-0000-0000-0000C8B20000}"/>
    <cellStyle name="Output 4 3 8" xfId="17498" xr:uid="{00000000-0005-0000-0000-0000C9B20000}"/>
    <cellStyle name="Output 4 4" xfId="2963" xr:uid="{00000000-0005-0000-0000-0000CAB20000}"/>
    <cellStyle name="Output 4 4 2" xfId="2964" xr:uid="{00000000-0005-0000-0000-0000CBB20000}"/>
    <cellStyle name="Output 4 4 2 2" xfId="4016" xr:uid="{00000000-0005-0000-0000-0000CCB20000}"/>
    <cellStyle name="Output 4 4 2 2 2" xfId="6638" xr:uid="{00000000-0005-0000-0000-0000CDB20000}"/>
    <cellStyle name="Output 4 4 2 2 2 2" xfId="13616" xr:uid="{00000000-0005-0000-0000-0000CEB20000}"/>
    <cellStyle name="Output 4 4 2 2 2 2 2" xfId="35444" xr:uid="{00000000-0005-0000-0000-0000CFB20000}"/>
    <cellStyle name="Output 4 4 2 2 2 2 3" xfId="35443" xr:uid="{00000000-0005-0000-0000-0000D0B20000}"/>
    <cellStyle name="Output 4 4 2 2 2 2 4" xfId="53121" xr:uid="{00000000-0005-0000-0000-0000D1B20000}"/>
    <cellStyle name="Output 4 4 2 2 2 3" xfId="35445" xr:uid="{00000000-0005-0000-0000-0000D2B20000}"/>
    <cellStyle name="Output 4 4 2 2 2 4" xfId="35442" xr:uid="{00000000-0005-0000-0000-0000D3B20000}"/>
    <cellStyle name="Output 4 4 2 2 2 5" xfId="46153" xr:uid="{00000000-0005-0000-0000-0000D4B20000}"/>
    <cellStyle name="Output 4 4 2 2 2 6" xfId="58717" xr:uid="{00000000-0005-0000-0000-0000D5B20000}"/>
    <cellStyle name="Output 4 4 2 2 3" xfId="8383" xr:uid="{00000000-0005-0000-0000-0000D6B20000}"/>
    <cellStyle name="Output 4 4 2 2 3 2" xfId="15358" xr:uid="{00000000-0005-0000-0000-0000D7B20000}"/>
    <cellStyle name="Output 4 4 2 2 3 2 2" xfId="35448" xr:uid="{00000000-0005-0000-0000-0000D8B20000}"/>
    <cellStyle name="Output 4 4 2 2 3 2 3" xfId="35447" xr:uid="{00000000-0005-0000-0000-0000D9B20000}"/>
    <cellStyle name="Output 4 4 2 2 3 2 4" xfId="54863" xr:uid="{00000000-0005-0000-0000-0000DAB20000}"/>
    <cellStyle name="Output 4 4 2 2 3 3" xfId="35449" xr:uid="{00000000-0005-0000-0000-0000DBB20000}"/>
    <cellStyle name="Output 4 4 2 2 3 4" xfId="35446" xr:uid="{00000000-0005-0000-0000-0000DCB20000}"/>
    <cellStyle name="Output 4 4 2 2 3 5" xfId="47895" xr:uid="{00000000-0005-0000-0000-0000DDB20000}"/>
    <cellStyle name="Output 4 4 2 2 3 6" xfId="60459" xr:uid="{00000000-0005-0000-0000-0000DEB20000}"/>
    <cellStyle name="Output 4 4 2 2 4" xfId="11003" xr:uid="{00000000-0005-0000-0000-0000DFB20000}"/>
    <cellStyle name="Output 4 4 2 2 4 2" xfId="35451" xr:uid="{00000000-0005-0000-0000-0000E0B20000}"/>
    <cellStyle name="Output 4 4 2 2 4 3" xfId="35450" xr:uid="{00000000-0005-0000-0000-0000E1B20000}"/>
    <cellStyle name="Output 4 4 2 2 4 4" xfId="50508" xr:uid="{00000000-0005-0000-0000-0000E2B20000}"/>
    <cellStyle name="Output 4 4 2 2 5" xfId="35441" xr:uid="{00000000-0005-0000-0000-0000E3B20000}"/>
    <cellStyle name="Output 4 4 2 2 6" xfId="56104" xr:uid="{00000000-0005-0000-0000-0000E4B20000}"/>
    <cellStyle name="Output 4 4 2 3" xfId="4893" xr:uid="{00000000-0005-0000-0000-0000E5B20000}"/>
    <cellStyle name="Output 4 4 2 3 2" xfId="7509" xr:uid="{00000000-0005-0000-0000-0000E6B20000}"/>
    <cellStyle name="Output 4 4 2 3 2 2" xfId="14487" xr:uid="{00000000-0005-0000-0000-0000E7B20000}"/>
    <cellStyle name="Output 4 4 2 3 2 2 2" xfId="35455" xr:uid="{00000000-0005-0000-0000-0000E8B20000}"/>
    <cellStyle name="Output 4 4 2 3 2 2 3" xfId="35454" xr:uid="{00000000-0005-0000-0000-0000E9B20000}"/>
    <cellStyle name="Output 4 4 2 3 2 2 4" xfId="53992" xr:uid="{00000000-0005-0000-0000-0000EAB20000}"/>
    <cellStyle name="Output 4 4 2 3 2 3" xfId="35456" xr:uid="{00000000-0005-0000-0000-0000EBB20000}"/>
    <cellStyle name="Output 4 4 2 3 2 4" xfId="35453" xr:uid="{00000000-0005-0000-0000-0000ECB20000}"/>
    <cellStyle name="Output 4 4 2 3 2 5" xfId="47024" xr:uid="{00000000-0005-0000-0000-0000EDB20000}"/>
    <cellStyle name="Output 4 4 2 3 2 6" xfId="59588" xr:uid="{00000000-0005-0000-0000-0000EEB20000}"/>
    <cellStyle name="Output 4 4 2 3 3" xfId="9260" xr:uid="{00000000-0005-0000-0000-0000EFB20000}"/>
    <cellStyle name="Output 4 4 2 3 3 2" xfId="16229" xr:uid="{00000000-0005-0000-0000-0000F0B20000}"/>
    <cellStyle name="Output 4 4 2 3 3 2 2" xfId="35459" xr:uid="{00000000-0005-0000-0000-0000F1B20000}"/>
    <cellStyle name="Output 4 4 2 3 3 2 3" xfId="35458" xr:uid="{00000000-0005-0000-0000-0000F2B20000}"/>
    <cellStyle name="Output 4 4 2 3 3 2 4" xfId="55734" xr:uid="{00000000-0005-0000-0000-0000F3B20000}"/>
    <cellStyle name="Output 4 4 2 3 3 3" xfId="35460" xr:uid="{00000000-0005-0000-0000-0000F4B20000}"/>
    <cellStyle name="Output 4 4 2 3 3 4" xfId="35457" xr:uid="{00000000-0005-0000-0000-0000F5B20000}"/>
    <cellStyle name="Output 4 4 2 3 3 5" xfId="48766" xr:uid="{00000000-0005-0000-0000-0000F6B20000}"/>
    <cellStyle name="Output 4 4 2 3 3 6" xfId="61330" xr:uid="{00000000-0005-0000-0000-0000F7B20000}"/>
    <cellStyle name="Output 4 4 2 3 4" xfId="11874" xr:uid="{00000000-0005-0000-0000-0000F8B20000}"/>
    <cellStyle name="Output 4 4 2 3 4 2" xfId="35462" xr:uid="{00000000-0005-0000-0000-0000F9B20000}"/>
    <cellStyle name="Output 4 4 2 3 4 3" xfId="35461" xr:uid="{00000000-0005-0000-0000-0000FAB20000}"/>
    <cellStyle name="Output 4 4 2 3 4 4" xfId="51379" xr:uid="{00000000-0005-0000-0000-0000FBB20000}"/>
    <cellStyle name="Output 4 4 2 3 5" xfId="35463" xr:uid="{00000000-0005-0000-0000-0000FCB20000}"/>
    <cellStyle name="Output 4 4 2 3 6" xfId="35452" xr:uid="{00000000-0005-0000-0000-0000FDB20000}"/>
    <cellStyle name="Output 4 4 2 3 7" xfId="44411" xr:uid="{00000000-0005-0000-0000-0000FEB20000}"/>
    <cellStyle name="Output 4 4 2 3 8" xfId="56975" xr:uid="{00000000-0005-0000-0000-0000FFB20000}"/>
    <cellStyle name="Output 4 4 2 4" xfId="5766" xr:uid="{00000000-0005-0000-0000-000000B30000}"/>
    <cellStyle name="Output 4 4 2 4 2" xfId="12745" xr:uid="{00000000-0005-0000-0000-000001B30000}"/>
    <cellStyle name="Output 4 4 2 4 2 2" xfId="35466" xr:uid="{00000000-0005-0000-0000-000002B30000}"/>
    <cellStyle name="Output 4 4 2 4 2 3" xfId="35465" xr:uid="{00000000-0005-0000-0000-000003B30000}"/>
    <cellStyle name="Output 4 4 2 4 2 4" xfId="52250" xr:uid="{00000000-0005-0000-0000-000004B30000}"/>
    <cellStyle name="Output 4 4 2 4 3" xfId="35467" xr:uid="{00000000-0005-0000-0000-000005B30000}"/>
    <cellStyle name="Output 4 4 2 4 4" xfId="35464" xr:uid="{00000000-0005-0000-0000-000006B30000}"/>
    <cellStyle name="Output 4 4 2 4 5" xfId="45282" xr:uid="{00000000-0005-0000-0000-000007B30000}"/>
    <cellStyle name="Output 4 4 2 4 6" xfId="57846" xr:uid="{00000000-0005-0000-0000-000008B30000}"/>
    <cellStyle name="Output 4 4 2 5" xfId="10131" xr:uid="{00000000-0005-0000-0000-000009B30000}"/>
    <cellStyle name="Output 4 4 2 5 2" xfId="35469" xr:uid="{00000000-0005-0000-0000-00000AB30000}"/>
    <cellStyle name="Output 4 4 2 5 3" xfId="35468" xr:uid="{00000000-0005-0000-0000-00000BB30000}"/>
    <cellStyle name="Output 4 4 2 5 4" xfId="49637" xr:uid="{00000000-0005-0000-0000-00000CB30000}"/>
    <cellStyle name="Output 4 4 2 6" xfId="35440" xr:uid="{00000000-0005-0000-0000-00000DB30000}"/>
    <cellStyle name="Output 4 4 2 7" xfId="17502" xr:uid="{00000000-0005-0000-0000-00000EB30000}"/>
    <cellStyle name="Output 4 4 3" xfId="4015" xr:uid="{00000000-0005-0000-0000-00000FB30000}"/>
    <cellStyle name="Output 4 4 3 2" xfId="6637" xr:uid="{00000000-0005-0000-0000-000010B30000}"/>
    <cellStyle name="Output 4 4 3 2 2" xfId="13615" xr:uid="{00000000-0005-0000-0000-000011B30000}"/>
    <cellStyle name="Output 4 4 3 2 2 2" xfId="35473" xr:uid="{00000000-0005-0000-0000-000012B30000}"/>
    <cellStyle name="Output 4 4 3 2 2 3" xfId="35472" xr:uid="{00000000-0005-0000-0000-000013B30000}"/>
    <cellStyle name="Output 4 4 3 2 2 4" xfId="53120" xr:uid="{00000000-0005-0000-0000-000014B30000}"/>
    <cellStyle name="Output 4 4 3 2 3" xfId="35474" xr:uid="{00000000-0005-0000-0000-000015B30000}"/>
    <cellStyle name="Output 4 4 3 2 4" xfId="35471" xr:uid="{00000000-0005-0000-0000-000016B30000}"/>
    <cellStyle name="Output 4 4 3 2 5" xfId="46152" xr:uid="{00000000-0005-0000-0000-000017B30000}"/>
    <cellStyle name="Output 4 4 3 2 6" xfId="58716" xr:uid="{00000000-0005-0000-0000-000018B30000}"/>
    <cellStyle name="Output 4 4 3 3" xfId="8382" xr:uid="{00000000-0005-0000-0000-000019B30000}"/>
    <cellStyle name="Output 4 4 3 3 2" xfId="15357" xr:uid="{00000000-0005-0000-0000-00001AB30000}"/>
    <cellStyle name="Output 4 4 3 3 2 2" xfId="35477" xr:uid="{00000000-0005-0000-0000-00001BB30000}"/>
    <cellStyle name="Output 4 4 3 3 2 3" xfId="35476" xr:uid="{00000000-0005-0000-0000-00001CB30000}"/>
    <cellStyle name="Output 4 4 3 3 2 4" xfId="54862" xr:uid="{00000000-0005-0000-0000-00001DB30000}"/>
    <cellStyle name="Output 4 4 3 3 3" xfId="35478" xr:uid="{00000000-0005-0000-0000-00001EB30000}"/>
    <cellStyle name="Output 4 4 3 3 4" xfId="35475" xr:uid="{00000000-0005-0000-0000-00001FB30000}"/>
    <cellStyle name="Output 4 4 3 3 5" xfId="47894" xr:uid="{00000000-0005-0000-0000-000020B30000}"/>
    <cellStyle name="Output 4 4 3 3 6" xfId="60458" xr:uid="{00000000-0005-0000-0000-000021B30000}"/>
    <cellStyle name="Output 4 4 3 4" xfId="11002" xr:uid="{00000000-0005-0000-0000-000022B30000}"/>
    <cellStyle name="Output 4 4 3 4 2" xfId="35480" xr:uid="{00000000-0005-0000-0000-000023B30000}"/>
    <cellStyle name="Output 4 4 3 4 3" xfId="35479" xr:uid="{00000000-0005-0000-0000-000024B30000}"/>
    <cellStyle name="Output 4 4 3 4 4" xfId="50507" xr:uid="{00000000-0005-0000-0000-000025B30000}"/>
    <cellStyle name="Output 4 4 3 5" xfId="35470" xr:uid="{00000000-0005-0000-0000-000026B30000}"/>
    <cellStyle name="Output 4 4 3 6" xfId="56103" xr:uid="{00000000-0005-0000-0000-000027B30000}"/>
    <cellStyle name="Output 4 4 4" xfId="4892" xr:uid="{00000000-0005-0000-0000-000028B30000}"/>
    <cellStyle name="Output 4 4 4 2" xfId="7508" xr:uid="{00000000-0005-0000-0000-000029B30000}"/>
    <cellStyle name="Output 4 4 4 2 2" xfId="14486" xr:uid="{00000000-0005-0000-0000-00002AB30000}"/>
    <cellStyle name="Output 4 4 4 2 2 2" xfId="35484" xr:uid="{00000000-0005-0000-0000-00002BB30000}"/>
    <cellStyle name="Output 4 4 4 2 2 3" xfId="35483" xr:uid="{00000000-0005-0000-0000-00002CB30000}"/>
    <cellStyle name="Output 4 4 4 2 2 4" xfId="53991" xr:uid="{00000000-0005-0000-0000-00002DB30000}"/>
    <cellStyle name="Output 4 4 4 2 3" xfId="35485" xr:uid="{00000000-0005-0000-0000-00002EB30000}"/>
    <cellStyle name="Output 4 4 4 2 4" xfId="35482" xr:uid="{00000000-0005-0000-0000-00002FB30000}"/>
    <cellStyle name="Output 4 4 4 2 5" xfId="47023" xr:uid="{00000000-0005-0000-0000-000030B30000}"/>
    <cellStyle name="Output 4 4 4 2 6" xfId="59587" xr:uid="{00000000-0005-0000-0000-000031B30000}"/>
    <cellStyle name="Output 4 4 4 3" xfId="9259" xr:uid="{00000000-0005-0000-0000-000032B30000}"/>
    <cellStyle name="Output 4 4 4 3 2" xfId="16228" xr:uid="{00000000-0005-0000-0000-000033B30000}"/>
    <cellStyle name="Output 4 4 4 3 2 2" xfId="35488" xr:uid="{00000000-0005-0000-0000-000034B30000}"/>
    <cellStyle name="Output 4 4 4 3 2 3" xfId="35487" xr:uid="{00000000-0005-0000-0000-000035B30000}"/>
    <cellStyle name="Output 4 4 4 3 2 4" xfId="55733" xr:uid="{00000000-0005-0000-0000-000036B30000}"/>
    <cellStyle name="Output 4 4 4 3 3" xfId="35489" xr:uid="{00000000-0005-0000-0000-000037B30000}"/>
    <cellStyle name="Output 4 4 4 3 4" xfId="35486" xr:uid="{00000000-0005-0000-0000-000038B30000}"/>
    <cellStyle name="Output 4 4 4 3 5" xfId="48765" xr:uid="{00000000-0005-0000-0000-000039B30000}"/>
    <cellStyle name="Output 4 4 4 3 6" xfId="61329" xr:uid="{00000000-0005-0000-0000-00003AB30000}"/>
    <cellStyle name="Output 4 4 4 4" xfId="11873" xr:uid="{00000000-0005-0000-0000-00003BB30000}"/>
    <cellStyle name="Output 4 4 4 4 2" xfId="35491" xr:uid="{00000000-0005-0000-0000-00003CB30000}"/>
    <cellStyle name="Output 4 4 4 4 3" xfId="35490" xr:uid="{00000000-0005-0000-0000-00003DB30000}"/>
    <cellStyle name="Output 4 4 4 4 4" xfId="51378" xr:uid="{00000000-0005-0000-0000-00003EB30000}"/>
    <cellStyle name="Output 4 4 4 5" xfId="35492" xr:uid="{00000000-0005-0000-0000-00003FB30000}"/>
    <cellStyle name="Output 4 4 4 6" xfId="35481" xr:uid="{00000000-0005-0000-0000-000040B30000}"/>
    <cellStyle name="Output 4 4 4 7" xfId="44410" xr:uid="{00000000-0005-0000-0000-000041B30000}"/>
    <cellStyle name="Output 4 4 4 8" xfId="56974" xr:uid="{00000000-0005-0000-0000-000042B30000}"/>
    <cellStyle name="Output 4 4 5" xfId="5765" xr:uid="{00000000-0005-0000-0000-000043B30000}"/>
    <cellStyle name="Output 4 4 5 2" xfId="12744" xr:uid="{00000000-0005-0000-0000-000044B30000}"/>
    <cellStyle name="Output 4 4 5 2 2" xfId="35495" xr:uid="{00000000-0005-0000-0000-000045B30000}"/>
    <cellStyle name="Output 4 4 5 2 3" xfId="35494" xr:uid="{00000000-0005-0000-0000-000046B30000}"/>
    <cellStyle name="Output 4 4 5 2 4" xfId="52249" xr:uid="{00000000-0005-0000-0000-000047B30000}"/>
    <cellStyle name="Output 4 4 5 3" xfId="35496" xr:uid="{00000000-0005-0000-0000-000048B30000}"/>
    <cellStyle name="Output 4 4 5 4" xfId="35493" xr:uid="{00000000-0005-0000-0000-000049B30000}"/>
    <cellStyle name="Output 4 4 5 5" xfId="45281" xr:uid="{00000000-0005-0000-0000-00004AB30000}"/>
    <cellStyle name="Output 4 4 5 6" xfId="57845" xr:uid="{00000000-0005-0000-0000-00004BB30000}"/>
    <cellStyle name="Output 4 4 6" xfId="10130" xr:uid="{00000000-0005-0000-0000-00004CB30000}"/>
    <cellStyle name="Output 4 4 6 2" xfId="35498" xr:uid="{00000000-0005-0000-0000-00004DB30000}"/>
    <cellStyle name="Output 4 4 6 3" xfId="35497" xr:uid="{00000000-0005-0000-0000-00004EB30000}"/>
    <cellStyle name="Output 4 4 6 4" xfId="49636" xr:uid="{00000000-0005-0000-0000-00004FB30000}"/>
    <cellStyle name="Output 4 4 7" xfId="35439" xr:uid="{00000000-0005-0000-0000-000050B30000}"/>
    <cellStyle name="Output 4 4 8" xfId="17501" xr:uid="{00000000-0005-0000-0000-000051B30000}"/>
    <cellStyle name="Output 4 5" xfId="2965" xr:uid="{00000000-0005-0000-0000-000052B30000}"/>
    <cellStyle name="Output 4 5 2" xfId="2966" xr:uid="{00000000-0005-0000-0000-000053B30000}"/>
    <cellStyle name="Output 4 5 2 2" xfId="4018" xr:uid="{00000000-0005-0000-0000-000054B30000}"/>
    <cellStyle name="Output 4 5 2 2 2" xfId="6640" xr:uid="{00000000-0005-0000-0000-000055B30000}"/>
    <cellStyle name="Output 4 5 2 2 2 2" xfId="13618" xr:uid="{00000000-0005-0000-0000-000056B30000}"/>
    <cellStyle name="Output 4 5 2 2 2 2 2" xfId="35504" xr:uid="{00000000-0005-0000-0000-000057B30000}"/>
    <cellStyle name="Output 4 5 2 2 2 2 3" xfId="35503" xr:uid="{00000000-0005-0000-0000-000058B30000}"/>
    <cellStyle name="Output 4 5 2 2 2 2 4" xfId="53123" xr:uid="{00000000-0005-0000-0000-000059B30000}"/>
    <cellStyle name="Output 4 5 2 2 2 3" xfId="35505" xr:uid="{00000000-0005-0000-0000-00005AB30000}"/>
    <cellStyle name="Output 4 5 2 2 2 4" xfId="35502" xr:uid="{00000000-0005-0000-0000-00005BB30000}"/>
    <cellStyle name="Output 4 5 2 2 2 5" xfId="46155" xr:uid="{00000000-0005-0000-0000-00005CB30000}"/>
    <cellStyle name="Output 4 5 2 2 2 6" xfId="58719" xr:uid="{00000000-0005-0000-0000-00005DB30000}"/>
    <cellStyle name="Output 4 5 2 2 3" xfId="8385" xr:uid="{00000000-0005-0000-0000-00005EB30000}"/>
    <cellStyle name="Output 4 5 2 2 3 2" xfId="15360" xr:uid="{00000000-0005-0000-0000-00005FB30000}"/>
    <cellStyle name="Output 4 5 2 2 3 2 2" xfId="35508" xr:uid="{00000000-0005-0000-0000-000060B30000}"/>
    <cellStyle name="Output 4 5 2 2 3 2 3" xfId="35507" xr:uid="{00000000-0005-0000-0000-000061B30000}"/>
    <cellStyle name="Output 4 5 2 2 3 2 4" xfId="54865" xr:uid="{00000000-0005-0000-0000-000062B30000}"/>
    <cellStyle name="Output 4 5 2 2 3 3" xfId="35509" xr:uid="{00000000-0005-0000-0000-000063B30000}"/>
    <cellStyle name="Output 4 5 2 2 3 4" xfId="35506" xr:uid="{00000000-0005-0000-0000-000064B30000}"/>
    <cellStyle name="Output 4 5 2 2 3 5" xfId="47897" xr:uid="{00000000-0005-0000-0000-000065B30000}"/>
    <cellStyle name="Output 4 5 2 2 3 6" xfId="60461" xr:uid="{00000000-0005-0000-0000-000066B30000}"/>
    <cellStyle name="Output 4 5 2 2 4" xfId="11005" xr:uid="{00000000-0005-0000-0000-000067B30000}"/>
    <cellStyle name="Output 4 5 2 2 4 2" xfId="35511" xr:uid="{00000000-0005-0000-0000-000068B30000}"/>
    <cellStyle name="Output 4 5 2 2 4 3" xfId="35510" xr:uid="{00000000-0005-0000-0000-000069B30000}"/>
    <cellStyle name="Output 4 5 2 2 4 4" xfId="50510" xr:uid="{00000000-0005-0000-0000-00006AB30000}"/>
    <cellStyle name="Output 4 5 2 2 5" xfId="35501" xr:uid="{00000000-0005-0000-0000-00006BB30000}"/>
    <cellStyle name="Output 4 5 2 2 6" xfId="56106" xr:uid="{00000000-0005-0000-0000-00006CB30000}"/>
    <cellStyle name="Output 4 5 2 3" xfId="4895" xr:uid="{00000000-0005-0000-0000-00006DB30000}"/>
    <cellStyle name="Output 4 5 2 3 2" xfId="7511" xr:uid="{00000000-0005-0000-0000-00006EB30000}"/>
    <cellStyle name="Output 4 5 2 3 2 2" xfId="14489" xr:uid="{00000000-0005-0000-0000-00006FB30000}"/>
    <cellStyle name="Output 4 5 2 3 2 2 2" xfId="35515" xr:uid="{00000000-0005-0000-0000-000070B30000}"/>
    <cellStyle name="Output 4 5 2 3 2 2 3" xfId="35514" xr:uid="{00000000-0005-0000-0000-000071B30000}"/>
    <cellStyle name="Output 4 5 2 3 2 2 4" xfId="53994" xr:uid="{00000000-0005-0000-0000-000072B30000}"/>
    <cellStyle name="Output 4 5 2 3 2 3" xfId="35516" xr:uid="{00000000-0005-0000-0000-000073B30000}"/>
    <cellStyle name="Output 4 5 2 3 2 4" xfId="35513" xr:uid="{00000000-0005-0000-0000-000074B30000}"/>
    <cellStyle name="Output 4 5 2 3 2 5" xfId="47026" xr:uid="{00000000-0005-0000-0000-000075B30000}"/>
    <cellStyle name="Output 4 5 2 3 2 6" xfId="59590" xr:uid="{00000000-0005-0000-0000-000076B30000}"/>
    <cellStyle name="Output 4 5 2 3 3" xfId="9262" xr:uid="{00000000-0005-0000-0000-000077B30000}"/>
    <cellStyle name="Output 4 5 2 3 3 2" xfId="16231" xr:uid="{00000000-0005-0000-0000-000078B30000}"/>
    <cellStyle name="Output 4 5 2 3 3 2 2" xfId="35519" xr:uid="{00000000-0005-0000-0000-000079B30000}"/>
    <cellStyle name="Output 4 5 2 3 3 2 3" xfId="35518" xr:uid="{00000000-0005-0000-0000-00007AB30000}"/>
    <cellStyle name="Output 4 5 2 3 3 2 4" xfId="55736" xr:uid="{00000000-0005-0000-0000-00007BB30000}"/>
    <cellStyle name="Output 4 5 2 3 3 3" xfId="35520" xr:uid="{00000000-0005-0000-0000-00007CB30000}"/>
    <cellStyle name="Output 4 5 2 3 3 4" xfId="35517" xr:uid="{00000000-0005-0000-0000-00007DB30000}"/>
    <cellStyle name="Output 4 5 2 3 3 5" xfId="48768" xr:uid="{00000000-0005-0000-0000-00007EB30000}"/>
    <cellStyle name="Output 4 5 2 3 3 6" xfId="61332" xr:uid="{00000000-0005-0000-0000-00007FB30000}"/>
    <cellStyle name="Output 4 5 2 3 4" xfId="11876" xr:uid="{00000000-0005-0000-0000-000080B30000}"/>
    <cellStyle name="Output 4 5 2 3 4 2" xfId="35522" xr:uid="{00000000-0005-0000-0000-000081B30000}"/>
    <cellStyle name="Output 4 5 2 3 4 3" xfId="35521" xr:uid="{00000000-0005-0000-0000-000082B30000}"/>
    <cellStyle name="Output 4 5 2 3 4 4" xfId="51381" xr:uid="{00000000-0005-0000-0000-000083B30000}"/>
    <cellStyle name="Output 4 5 2 3 5" xfId="35523" xr:uid="{00000000-0005-0000-0000-000084B30000}"/>
    <cellStyle name="Output 4 5 2 3 6" xfId="35512" xr:uid="{00000000-0005-0000-0000-000085B30000}"/>
    <cellStyle name="Output 4 5 2 3 7" xfId="44413" xr:uid="{00000000-0005-0000-0000-000086B30000}"/>
    <cellStyle name="Output 4 5 2 3 8" xfId="56977" xr:uid="{00000000-0005-0000-0000-000087B30000}"/>
    <cellStyle name="Output 4 5 2 4" xfId="5768" xr:uid="{00000000-0005-0000-0000-000088B30000}"/>
    <cellStyle name="Output 4 5 2 4 2" xfId="12747" xr:uid="{00000000-0005-0000-0000-000089B30000}"/>
    <cellStyle name="Output 4 5 2 4 2 2" xfId="35526" xr:uid="{00000000-0005-0000-0000-00008AB30000}"/>
    <cellStyle name="Output 4 5 2 4 2 3" xfId="35525" xr:uid="{00000000-0005-0000-0000-00008BB30000}"/>
    <cellStyle name="Output 4 5 2 4 2 4" xfId="52252" xr:uid="{00000000-0005-0000-0000-00008CB30000}"/>
    <cellStyle name="Output 4 5 2 4 3" xfId="35527" xr:uid="{00000000-0005-0000-0000-00008DB30000}"/>
    <cellStyle name="Output 4 5 2 4 4" xfId="35524" xr:uid="{00000000-0005-0000-0000-00008EB30000}"/>
    <cellStyle name="Output 4 5 2 4 5" xfId="45284" xr:uid="{00000000-0005-0000-0000-00008FB30000}"/>
    <cellStyle name="Output 4 5 2 4 6" xfId="57848" xr:uid="{00000000-0005-0000-0000-000090B30000}"/>
    <cellStyle name="Output 4 5 2 5" xfId="10133" xr:uid="{00000000-0005-0000-0000-000091B30000}"/>
    <cellStyle name="Output 4 5 2 5 2" xfId="35529" xr:uid="{00000000-0005-0000-0000-000092B30000}"/>
    <cellStyle name="Output 4 5 2 5 3" xfId="35528" xr:uid="{00000000-0005-0000-0000-000093B30000}"/>
    <cellStyle name="Output 4 5 2 5 4" xfId="49639" xr:uid="{00000000-0005-0000-0000-000094B30000}"/>
    <cellStyle name="Output 4 5 2 6" xfId="35500" xr:uid="{00000000-0005-0000-0000-000095B30000}"/>
    <cellStyle name="Output 4 5 2 7" xfId="17504" xr:uid="{00000000-0005-0000-0000-000096B30000}"/>
    <cellStyle name="Output 4 5 3" xfId="4017" xr:uid="{00000000-0005-0000-0000-000097B30000}"/>
    <cellStyle name="Output 4 5 3 2" xfId="6639" xr:uid="{00000000-0005-0000-0000-000098B30000}"/>
    <cellStyle name="Output 4 5 3 2 2" xfId="13617" xr:uid="{00000000-0005-0000-0000-000099B30000}"/>
    <cellStyle name="Output 4 5 3 2 2 2" xfId="35533" xr:uid="{00000000-0005-0000-0000-00009AB30000}"/>
    <cellStyle name="Output 4 5 3 2 2 3" xfId="35532" xr:uid="{00000000-0005-0000-0000-00009BB30000}"/>
    <cellStyle name="Output 4 5 3 2 2 4" xfId="53122" xr:uid="{00000000-0005-0000-0000-00009CB30000}"/>
    <cellStyle name="Output 4 5 3 2 3" xfId="35534" xr:uid="{00000000-0005-0000-0000-00009DB30000}"/>
    <cellStyle name="Output 4 5 3 2 4" xfId="35531" xr:uid="{00000000-0005-0000-0000-00009EB30000}"/>
    <cellStyle name="Output 4 5 3 2 5" xfId="46154" xr:uid="{00000000-0005-0000-0000-00009FB30000}"/>
    <cellStyle name="Output 4 5 3 2 6" xfId="58718" xr:uid="{00000000-0005-0000-0000-0000A0B30000}"/>
    <cellStyle name="Output 4 5 3 3" xfId="8384" xr:uid="{00000000-0005-0000-0000-0000A1B30000}"/>
    <cellStyle name="Output 4 5 3 3 2" xfId="15359" xr:uid="{00000000-0005-0000-0000-0000A2B30000}"/>
    <cellStyle name="Output 4 5 3 3 2 2" xfId="35537" xr:uid="{00000000-0005-0000-0000-0000A3B30000}"/>
    <cellStyle name="Output 4 5 3 3 2 3" xfId="35536" xr:uid="{00000000-0005-0000-0000-0000A4B30000}"/>
    <cellStyle name="Output 4 5 3 3 2 4" xfId="54864" xr:uid="{00000000-0005-0000-0000-0000A5B30000}"/>
    <cellStyle name="Output 4 5 3 3 3" xfId="35538" xr:uid="{00000000-0005-0000-0000-0000A6B30000}"/>
    <cellStyle name="Output 4 5 3 3 4" xfId="35535" xr:uid="{00000000-0005-0000-0000-0000A7B30000}"/>
    <cellStyle name="Output 4 5 3 3 5" xfId="47896" xr:uid="{00000000-0005-0000-0000-0000A8B30000}"/>
    <cellStyle name="Output 4 5 3 3 6" xfId="60460" xr:uid="{00000000-0005-0000-0000-0000A9B30000}"/>
    <cellStyle name="Output 4 5 3 4" xfId="11004" xr:uid="{00000000-0005-0000-0000-0000AAB30000}"/>
    <cellStyle name="Output 4 5 3 4 2" xfId="35540" xr:uid="{00000000-0005-0000-0000-0000ABB30000}"/>
    <cellStyle name="Output 4 5 3 4 3" xfId="35539" xr:uid="{00000000-0005-0000-0000-0000ACB30000}"/>
    <cellStyle name="Output 4 5 3 4 4" xfId="50509" xr:uid="{00000000-0005-0000-0000-0000ADB30000}"/>
    <cellStyle name="Output 4 5 3 5" xfId="35530" xr:uid="{00000000-0005-0000-0000-0000AEB30000}"/>
    <cellStyle name="Output 4 5 3 6" xfId="56105" xr:uid="{00000000-0005-0000-0000-0000AFB30000}"/>
    <cellStyle name="Output 4 5 4" xfId="4894" xr:uid="{00000000-0005-0000-0000-0000B0B30000}"/>
    <cellStyle name="Output 4 5 4 2" xfId="7510" xr:uid="{00000000-0005-0000-0000-0000B1B30000}"/>
    <cellStyle name="Output 4 5 4 2 2" xfId="14488" xr:uid="{00000000-0005-0000-0000-0000B2B30000}"/>
    <cellStyle name="Output 4 5 4 2 2 2" xfId="35544" xr:uid="{00000000-0005-0000-0000-0000B3B30000}"/>
    <cellStyle name="Output 4 5 4 2 2 3" xfId="35543" xr:uid="{00000000-0005-0000-0000-0000B4B30000}"/>
    <cellStyle name="Output 4 5 4 2 2 4" xfId="53993" xr:uid="{00000000-0005-0000-0000-0000B5B30000}"/>
    <cellStyle name="Output 4 5 4 2 3" xfId="35545" xr:uid="{00000000-0005-0000-0000-0000B6B30000}"/>
    <cellStyle name="Output 4 5 4 2 4" xfId="35542" xr:uid="{00000000-0005-0000-0000-0000B7B30000}"/>
    <cellStyle name="Output 4 5 4 2 5" xfId="47025" xr:uid="{00000000-0005-0000-0000-0000B8B30000}"/>
    <cellStyle name="Output 4 5 4 2 6" xfId="59589" xr:uid="{00000000-0005-0000-0000-0000B9B30000}"/>
    <cellStyle name="Output 4 5 4 3" xfId="9261" xr:uid="{00000000-0005-0000-0000-0000BAB30000}"/>
    <cellStyle name="Output 4 5 4 3 2" xfId="16230" xr:uid="{00000000-0005-0000-0000-0000BBB30000}"/>
    <cellStyle name="Output 4 5 4 3 2 2" xfId="35548" xr:uid="{00000000-0005-0000-0000-0000BCB30000}"/>
    <cellStyle name="Output 4 5 4 3 2 3" xfId="35547" xr:uid="{00000000-0005-0000-0000-0000BDB30000}"/>
    <cellStyle name="Output 4 5 4 3 2 4" xfId="55735" xr:uid="{00000000-0005-0000-0000-0000BEB30000}"/>
    <cellStyle name="Output 4 5 4 3 3" xfId="35549" xr:uid="{00000000-0005-0000-0000-0000BFB30000}"/>
    <cellStyle name="Output 4 5 4 3 4" xfId="35546" xr:uid="{00000000-0005-0000-0000-0000C0B30000}"/>
    <cellStyle name="Output 4 5 4 3 5" xfId="48767" xr:uid="{00000000-0005-0000-0000-0000C1B30000}"/>
    <cellStyle name="Output 4 5 4 3 6" xfId="61331" xr:uid="{00000000-0005-0000-0000-0000C2B30000}"/>
    <cellStyle name="Output 4 5 4 4" xfId="11875" xr:uid="{00000000-0005-0000-0000-0000C3B30000}"/>
    <cellStyle name="Output 4 5 4 4 2" xfId="35551" xr:uid="{00000000-0005-0000-0000-0000C4B30000}"/>
    <cellStyle name="Output 4 5 4 4 3" xfId="35550" xr:uid="{00000000-0005-0000-0000-0000C5B30000}"/>
    <cellStyle name="Output 4 5 4 4 4" xfId="51380" xr:uid="{00000000-0005-0000-0000-0000C6B30000}"/>
    <cellStyle name="Output 4 5 4 5" xfId="35552" xr:uid="{00000000-0005-0000-0000-0000C7B30000}"/>
    <cellStyle name="Output 4 5 4 6" xfId="35541" xr:uid="{00000000-0005-0000-0000-0000C8B30000}"/>
    <cellStyle name="Output 4 5 4 7" xfId="44412" xr:uid="{00000000-0005-0000-0000-0000C9B30000}"/>
    <cellStyle name="Output 4 5 4 8" xfId="56976" xr:uid="{00000000-0005-0000-0000-0000CAB30000}"/>
    <cellStyle name="Output 4 5 5" xfId="5767" xr:uid="{00000000-0005-0000-0000-0000CBB30000}"/>
    <cellStyle name="Output 4 5 5 2" xfId="12746" xr:uid="{00000000-0005-0000-0000-0000CCB30000}"/>
    <cellStyle name="Output 4 5 5 2 2" xfId="35555" xr:uid="{00000000-0005-0000-0000-0000CDB30000}"/>
    <cellStyle name="Output 4 5 5 2 3" xfId="35554" xr:uid="{00000000-0005-0000-0000-0000CEB30000}"/>
    <cellStyle name="Output 4 5 5 2 4" xfId="52251" xr:uid="{00000000-0005-0000-0000-0000CFB30000}"/>
    <cellStyle name="Output 4 5 5 3" xfId="35556" xr:uid="{00000000-0005-0000-0000-0000D0B30000}"/>
    <cellStyle name="Output 4 5 5 4" xfId="35553" xr:uid="{00000000-0005-0000-0000-0000D1B30000}"/>
    <cellStyle name="Output 4 5 5 5" xfId="45283" xr:uid="{00000000-0005-0000-0000-0000D2B30000}"/>
    <cellStyle name="Output 4 5 5 6" xfId="57847" xr:uid="{00000000-0005-0000-0000-0000D3B30000}"/>
    <cellStyle name="Output 4 5 6" xfId="10132" xr:uid="{00000000-0005-0000-0000-0000D4B30000}"/>
    <cellStyle name="Output 4 5 6 2" xfId="35558" xr:uid="{00000000-0005-0000-0000-0000D5B30000}"/>
    <cellStyle name="Output 4 5 6 3" xfId="35557" xr:uid="{00000000-0005-0000-0000-0000D6B30000}"/>
    <cellStyle name="Output 4 5 6 4" xfId="49638" xr:uid="{00000000-0005-0000-0000-0000D7B30000}"/>
    <cellStyle name="Output 4 5 7" xfId="35499" xr:uid="{00000000-0005-0000-0000-0000D8B30000}"/>
    <cellStyle name="Output 4 5 8" xfId="17503" xr:uid="{00000000-0005-0000-0000-0000D9B30000}"/>
    <cellStyle name="Output 4 6" xfId="2967" xr:uid="{00000000-0005-0000-0000-0000DAB30000}"/>
    <cellStyle name="Output 4 6 2" xfId="2968" xr:uid="{00000000-0005-0000-0000-0000DBB30000}"/>
    <cellStyle name="Output 4 6 2 2" xfId="4020" xr:uid="{00000000-0005-0000-0000-0000DCB30000}"/>
    <cellStyle name="Output 4 6 2 2 2" xfId="6642" xr:uid="{00000000-0005-0000-0000-0000DDB30000}"/>
    <cellStyle name="Output 4 6 2 2 2 2" xfId="13620" xr:uid="{00000000-0005-0000-0000-0000DEB30000}"/>
    <cellStyle name="Output 4 6 2 2 2 2 2" xfId="35564" xr:uid="{00000000-0005-0000-0000-0000DFB30000}"/>
    <cellStyle name="Output 4 6 2 2 2 2 3" xfId="35563" xr:uid="{00000000-0005-0000-0000-0000E0B30000}"/>
    <cellStyle name="Output 4 6 2 2 2 2 4" xfId="53125" xr:uid="{00000000-0005-0000-0000-0000E1B30000}"/>
    <cellStyle name="Output 4 6 2 2 2 3" xfId="35565" xr:uid="{00000000-0005-0000-0000-0000E2B30000}"/>
    <cellStyle name="Output 4 6 2 2 2 4" xfId="35562" xr:uid="{00000000-0005-0000-0000-0000E3B30000}"/>
    <cellStyle name="Output 4 6 2 2 2 5" xfId="46157" xr:uid="{00000000-0005-0000-0000-0000E4B30000}"/>
    <cellStyle name="Output 4 6 2 2 2 6" xfId="58721" xr:uid="{00000000-0005-0000-0000-0000E5B30000}"/>
    <cellStyle name="Output 4 6 2 2 3" xfId="8387" xr:uid="{00000000-0005-0000-0000-0000E6B30000}"/>
    <cellStyle name="Output 4 6 2 2 3 2" xfId="15362" xr:uid="{00000000-0005-0000-0000-0000E7B30000}"/>
    <cellStyle name="Output 4 6 2 2 3 2 2" xfId="35568" xr:uid="{00000000-0005-0000-0000-0000E8B30000}"/>
    <cellStyle name="Output 4 6 2 2 3 2 3" xfId="35567" xr:uid="{00000000-0005-0000-0000-0000E9B30000}"/>
    <cellStyle name="Output 4 6 2 2 3 2 4" xfId="54867" xr:uid="{00000000-0005-0000-0000-0000EAB30000}"/>
    <cellStyle name="Output 4 6 2 2 3 3" xfId="35569" xr:uid="{00000000-0005-0000-0000-0000EBB30000}"/>
    <cellStyle name="Output 4 6 2 2 3 4" xfId="35566" xr:uid="{00000000-0005-0000-0000-0000ECB30000}"/>
    <cellStyle name="Output 4 6 2 2 3 5" xfId="47899" xr:uid="{00000000-0005-0000-0000-0000EDB30000}"/>
    <cellStyle name="Output 4 6 2 2 3 6" xfId="60463" xr:uid="{00000000-0005-0000-0000-0000EEB30000}"/>
    <cellStyle name="Output 4 6 2 2 4" xfId="11007" xr:uid="{00000000-0005-0000-0000-0000EFB30000}"/>
    <cellStyle name="Output 4 6 2 2 4 2" xfId="35571" xr:uid="{00000000-0005-0000-0000-0000F0B30000}"/>
    <cellStyle name="Output 4 6 2 2 4 3" xfId="35570" xr:uid="{00000000-0005-0000-0000-0000F1B30000}"/>
    <cellStyle name="Output 4 6 2 2 4 4" xfId="50512" xr:uid="{00000000-0005-0000-0000-0000F2B30000}"/>
    <cellStyle name="Output 4 6 2 2 5" xfId="35561" xr:uid="{00000000-0005-0000-0000-0000F3B30000}"/>
    <cellStyle name="Output 4 6 2 2 6" xfId="56108" xr:uid="{00000000-0005-0000-0000-0000F4B30000}"/>
    <cellStyle name="Output 4 6 2 3" xfId="4897" xr:uid="{00000000-0005-0000-0000-0000F5B30000}"/>
    <cellStyle name="Output 4 6 2 3 2" xfId="7513" xr:uid="{00000000-0005-0000-0000-0000F6B30000}"/>
    <cellStyle name="Output 4 6 2 3 2 2" xfId="14491" xr:uid="{00000000-0005-0000-0000-0000F7B30000}"/>
    <cellStyle name="Output 4 6 2 3 2 2 2" xfId="35575" xr:uid="{00000000-0005-0000-0000-0000F8B30000}"/>
    <cellStyle name="Output 4 6 2 3 2 2 3" xfId="35574" xr:uid="{00000000-0005-0000-0000-0000F9B30000}"/>
    <cellStyle name="Output 4 6 2 3 2 2 4" xfId="53996" xr:uid="{00000000-0005-0000-0000-0000FAB30000}"/>
    <cellStyle name="Output 4 6 2 3 2 3" xfId="35576" xr:uid="{00000000-0005-0000-0000-0000FBB30000}"/>
    <cellStyle name="Output 4 6 2 3 2 4" xfId="35573" xr:uid="{00000000-0005-0000-0000-0000FCB30000}"/>
    <cellStyle name="Output 4 6 2 3 2 5" xfId="47028" xr:uid="{00000000-0005-0000-0000-0000FDB30000}"/>
    <cellStyle name="Output 4 6 2 3 2 6" xfId="59592" xr:uid="{00000000-0005-0000-0000-0000FEB30000}"/>
    <cellStyle name="Output 4 6 2 3 3" xfId="9264" xr:uid="{00000000-0005-0000-0000-0000FFB30000}"/>
    <cellStyle name="Output 4 6 2 3 3 2" xfId="16233" xr:uid="{00000000-0005-0000-0000-000000B40000}"/>
    <cellStyle name="Output 4 6 2 3 3 2 2" xfId="35579" xr:uid="{00000000-0005-0000-0000-000001B40000}"/>
    <cellStyle name="Output 4 6 2 3 3 2 3" xfId="35578" xr:uid="{00000000-0005-0000-0000-000002B40000}"/>
    <cellStyle name="Output 4 6 2 3 3 2 4" xfId="55738" xr:uid="{00000000-0005-0000-0000-000003B40000}"/>
    <cellStyle name="Output 4 6 2 3 3 3" xfId="35580" xr:uid="{00000000-0005-0000-0000-000004B40000}"/>
    <cellStyle name="Output 4 6 2 3 3 4" xfId="35577" xr:uid="{00000000-0005-0000-0000-000005B40000}"/>
    <cellStyle name="Output 4 6 2 3 3 5" xfId="48770" xr:uid="{00000000-0005-0000-0000-000006B40000}"/>
    <cellStyle name="Output 4 6 2 3 3 6" xfId="61334" xr:uid="{00000000-0005-0000-0000-000007B40000}"/>
    <cellStyle name="Output 4 6 2 3 4" xfId="11878" xr:uid="{00000000-0005-0000-0000-000008B40000}"/>
    <cellStyle name="Output 4 6 2 3 4 2" xfId="35582" xr:uid="{00000000-0005-0000-0000-000009B40000}"/>
    <cellStyle name="Output 4 6 2 3 4 3" xfId="35581" xr:uid="{00000000-0005-0000-0000-00000AB40000}"/>
    <cellStyle name="Output 4 6 2 3 4 4" xfId="51383" xr:uid="{00000000-0005-0000-0000-00000BB40000}"/>
    <cellStyle name="Output 4 6 2 3 5" xfId="35583" xr:uid="{00000000-0005-0000-0000-00000CB40000}"/>
    <cellStyle name="Output 4 6 2 3 6" xfId="35572" xr:uid="{00000000-0005-0000-0000-00000DB40000}"/>
    <cellStyle name="Output 4 6 2 3 7" xfId="44415" xr:uid="{00000000-0005-0000-0000-00000EB40000}"/>
    <cellStyle name="Output 4 6 2 3 8" xfId="56979" xr:uid="{00000000-0005-0000-0000-00000FB40000}"/>
    <cellStyle name="Output 4 6 2 4" xfId="5770" xr:uid="{00000000-0005-0000-0000-000010B40000}"/>
    <cellStyle name="Output 4 6 2 4 2" xfId="12749" xr:uid="{00000000-0005-0000-0000-000011B40000}"/>
    <cellStyle name="Output 4 6 2 4 2 2" xfId="35586" xr:uid="{00000000-0005-0000-0000-000012B40000}"/>
    <cellStyle name="Output 4 6 2 4 2 3" xfId="35585" xr:uid="{00000000-0005-0000-0000-000013B40000}"/>
    <cellStyle name="Output 4 6 2 4 2 4" xfId="52254" xr:uid="{00000000-0005-0000-0000-000014B40000}"/>
    <cellStyle name="Output 4 6 2 4 3" xfId="35587" xr:uid="{00000000-0005-0000-0000-000015B40000}"/>
    <cellStyle name="Output 4 6 2 4 4" xfId="35584" xr:uid="{00000000-0005-0000-0000-000016B40000}"/>
    <cellStyle name="Output 4 6 2 4 5" xfId="45286" xr:uid="{00000000-0005-0000-0000-000017B40000}"/>
    <cellStyle name="Output 4 6 2 4 6" xfId="57850" xr:uid="{00000000-0005-0000-0000-000018B40000}"/>
    <cellStyle name="Output 4 6 2 5" xfId="10135" xr:uid="{00000000-0005-0000-0000-000019B40000}"/>
    <cellStyle name="Output 4 6 2 5 2" xfId="35589" xr:uid="{00000000-0005-0000-0000-00001AB40000}"/>
    <cellStyle name="Output 4 6 2 5 3" xfId="35588" xr:uid="{00000000-0005-0000-0000-00001BB40000}"/>
    <cellStyle name="Output 4 6 2 5 4" xfId="49641" xr:uid="{00000000-0005-0000-0000-00001CB40000}"/>
    <cellStyle name="Output 4 6 2 6" xfId="35560" xr:uid="{00000000-0005-0000-0000-00001DB40000}"/>
    <cellStyle name="Output 4 6 2 7" xfId="17508" xr:uid="{00000000-0005-0000-0000-00001EB40000}"/>
    <cellStyle name="Output 4 6 3" xfId="4019" xr:uid="{00000000-0005-0000-0000-00001FB40000}"/>
    <cellStyle name="Output 4 6 3 2" xfId="6641" xr:uid="{00000000-0005-0000-0000-000020B40000}"/>
    <cellStyle name="Output 4 6 3 2 2" xfId="13619" xr:uid="{00000000-0005-0000-0000-000021B40000}"/>
    <cellStyle name="Output 4 6 3 2 2 2" xfId="35593" xr:uid="{00000000-0005-0000-0000-000022B40000}"/>
    <cellStyle name="Output 4 6 3 2 2 3" xfId="35592" xr:uid="{00000000-0005-0000-0000-000023B40000}"/>
    <cellStyle name="Output 4 6 3 2 2 4" xfId="53124" xr:uid="{00000000-0005-0000-0000-000024B40000}"/>
    <cellStyle name="Output 4 6 3 2 3" xfId="35594" xr:uid="{00000000-0005-0000-0000-000025B40000}"/>
    <cellStyle name="Output 4 6 3 2 4" xfId="35591" xr:uid="{00000000-0005-0000-0000-000026B40000}"/>
    <cellStyle name="Output 4 6 3 2 5" xfId="46156" xr:uid="{00000000-0005-0000-0000-000027B40000}"/>
    <cellStyle name="Output 4 6 3 2 6" xfId="58720" xr:uid="{00000000-0005-0000-0000-000028B40000}"/>
    <cellStyle name="Output 4 6 3 3" xfId="8386" xr:uid="{00000000-0005-0000-0000-000029B40000}"/>
    <cellStyle name="Output 4 6 3 3 2" xfId="15361" xr:uid="{00000000-0005-0000-0000-00002AB40000}"/>
    <cellStyle name="Output 4 6 3 3 2 2" xfId="35597" xr:uid="{00000000-0005-0000-0000-00002BB40000}"/>
    <cellStyle name="Output 4 6 3 3 2 3" xfId="35596" xr:uid="{00000000-0005-0000-0000-00002CB40000}"/>
    <cellStyle name="Output 4 6 3 3 2 4" xfId="54866" xr:uid="{00000000-0005-0000-0000-00002DB40000}"/>
    <cellStyle name="Output 4 6 3 3 3" xfId="35598" xr:uid="{00000000-0005-0000-0000-00002EB40000}"/>
    <cellStyle name="Output 4 6 3 3 4" xfId="35595" xr:uid="{00000000-0005-0000-0000-00002FB40000}"/>
    <cellStyle name="Output 4 6 3 3 5" xfId="47898" xr:uid="{00000000-0005-0000-0000-000030B40000}"/>
    <cellStyle name="Output 4 6 3 3 6" xfId="60462" xr:uid="{00000000-0005-0000-0000-000031B40000}"/>
    <cellStyle name="Output 4 6 3 4" xfId="11006" xr:uid="{00000000-0005-0000-0000-000032B40000}"/>
    <cellStyle name="Output 4 6 3 4 2" xfId="35600" xr:uid="{00000000-0005-0000-0000-000033B40000}"/>
    <cellStyle name="Output 4 6 3 4 3" xfId="35599" xr:uid="{00000000-0005-0000-0000-000034B40000}"/>
    <cellStyle name="Output 4 6 3 4 4" xfId="50511" xr:uid="{00000000-0005-0000-0000-000035B40000}"/>
    <cellStyle name="Output 4 6 3 5" xfId="35590" xr:uid="{00000000-0005-0000-0000-000036B40000}"/>
    <cellStyle name="Output 4 6 3 6" xfId="56107" xr:uid="{00000000-0005-0000-0000-000037B40000}"/>
    <cellStyle name="Output 4 6 4" xfId="4896" xr:uid="{00000000-0005-0000-0000-000038B40000}"/>
    <cellStyle name="Output 4 6 4 2" xfId="7512" xr:uid="{00000000-0005-0000-0000-000039B40000}"/>
    <cellStyle name="Output 4 6 4 2 2" xfId="14490" xr:uid="{00000000-0005-0000-0000-00003AB40000}"/>
    <cellStyle name="Output 4 6 4 2 2 2" xfId="35604" xr:uid="{00000000-0005-0000-0000-00003BB40000}"/>
    <cellStyle name="Output 4 6 4 2 2 3" xfId="35603" xr:uid="{00000000-0005-0000-0000-00003CB40000}"/>
    <cellStyle name="Output 4 6 4 2 2 4" xfId="53995" xr:uid="{00000000-0005-0000-0000-00003DB40000}"/>
    <cellStyle name="Output 4 6 4 2 3" xfId="35605" xr:uid="{00000000-0005-0000-0000-00003EB40000}"/>
    <cellStyle name="Output 4 6 4 2 4" xfId="35602" xr:uid="{00000000-0005-0000-0000-00003FB40000}"/>
    <cellStyle name="Output 4 6 4 2 5" xfId="47027" xr:uid="{00000000-0005-0000-0000-000040B40000}"/>
    <cellStyle name="Output 4 6 4 2 6" xfId="59591" xr:uid="{00000000-0005-0000-0000-000041B40000}"/>
    <cellStyle name="Output 4 6 4 3" xfId="9263" xr:uid="{00000000-0005-0000-0000-000042B40000}"/>
    <cellStyle name="Output 4 6 4 3 2" xfId="16232" xr:uid="{00000000-0005-0000-0000-000043B40000}"/>
    <cellStyle name="Output 4 6 4 3 2 2" xfId="35608" xr:uid="{00000000-0005-0000-0000-000044B40000}"/>
    <cellStyle name="Output 4 6 4 3 2 3" xfId="35607" xr:uid="{00000000-0005-0000-0000-000045B40000}"/>
    <cellStyle name="Output 4 6 4 3 2 4" xfId="55737" xr:uid="{00000000-0005-0000-0000-000046B40000}"/>
    <cellStyle name="Output 4 6 4 3 3" xfId="35609" xr:uid="{00000000-0005-0000-0000-000047B40000}"/>
    <cellStyle name="Output 4 6 4 3 4" xfId="35606" xr:uid="{00000000-0005-0000-0000-000048B40000}"/>
    <cellStyle name="Output 4 6 4 3 5" xfId="48769" xr:uid="{00000000-0005-0000-0000-000049B40000}"/>
    <cellStyle name="Output 4 6 4 3 6" xfId="61333" xr:uid="{00000000-0005-0000-0000-00004AB40000}"/>
    <cellStyle name="Output 4 6 4 4" xfId="11877" xr:uid="{00000000-0005-0000-0000-00004BB40000}"/>
    <cellStyle name="Output 4 6 4 4 2" xfId="35611" xr:uid="{00000000-0005-0000-0000-00004CB40000}"/>
    <cellStyle name="Output 4 6 4 4 3" xfId="35610" xr:uid="{00000000-0005-0000-0000-00004DB40000}"/>
    <cellStyle name="Output 4 6 4 4 4" xfId="51382" xr:uid="{00000000-0005-0000-0000-00004EB40000}"/>
    <cellStyle name="Output 4 6 4 5" xfId="35612" xr:uid="{00000000-0005-0000-0000-00004FB40000}"/>
    <cellStyle name="Output 4 6 4 6" xfId="35601" xr:uid="{00000000-0005-0000-0000-000050B40000}"/>
    <cellStyle name="Output 4 6 4 7" xfId="44414" xr:uid="{00000000-0005-0000-0000-000051B40000}"/>
    <cellStyle name="Output 4 6 4 8" xfId="56978" xr:uid="{00000000-0005-0000-0000-000052B40000}"/>
    <cellStyle name="Output 4 6 5" xfId="5769" xr:uid="{00000000-0005-0000-0000-000053B40000}"/>
    <cellStyle name="Output 4 6 5 2" xfId="12748" xr:uid="{00000000-0005-0000-0000-000054B40000}"/>
    <cellStyle name="Output 4 6 5 2 2" xfId="35615" xr:uid="{00000000-0005-0000-0000-000055B40000}"/>
    <cellStyle name="Output 4 6 5 2 3" xfId="35614" xr:uid="{00000000-0005-0000-0000-000056B40000}"/>
    <cellStyle name="Output 4 6 5 2 4" xfId="52253" xr:uid="{00000000-0005-0000-0000-000057B40000}"/>
    <cellStyle name="Output 4 6 5 3" xfId="35616" xr:uid="{00000000-0005-0000-0000-000058B40000}"/>
    <cellStyle name="Output 4 6 5 4" xfId="35613" xr:uid="{00000000-0005-0000-0000-000059B40000}"/>
    <cellStyle name="Output 4 6 5 5" xfId="45285" xr:uid="{00000000-0005-0000-0000-00005AB40000}"/>
    <cellStyle name="Output 4 6 5 6" xfId="57849" xr:uid="{00000000-0005-0000-0000-00005BB40000}"/>
    <cellStyle name="Output 4 6 6" xfId="10134" xr:uid="{00000000-0005-0000-0000-00005CB40000}"/>
    <cellStyle name="Output 4 6 6 2" xfId="35618" xr:uid="{00000000-0005-0000-0000-00005DB40000}"/>
    <cellStyle name="Output 4 6 6 3" xfId="35617" xr:uid="{00000000-0005-0000-0000-00005EB40000}"/>
    <cellStyle name="Output 4 6 6 4" xfId="49640" xr:uid="{00000000-0005-0000-0000-00005FB40000}"/>
    <cellStyle name="Output 4 6 7" xfId="35559" xr:uid="{00000000-0005-0000-0000-000060B40000}"/>
    <cellStyle name="Output 4 6 8" xfId="17507" xr:uid="{00000000-0005-0000-0000-000061B40000}"/>
    <cellStyle name="Output 4 7" xfId="2969" xr:uid="{00000000-0005-0000-0000-000062B40000}"/>
    <cellStyle name="Output 4 7 2" xfId="4021" xr:uid="{00000000-0005-0000-0000-000063B40000}"/>
    <cellStyle name="Output 4 7 2 2" xfId="6643" xr:uid="{00000000-0005-0000-0000-000064B40000}"/>
    <cellStyle name="Output 4 7 2 2 2" xfId="13621" xr:uid="{00000000-0005-0000-0000-000065B40000}"/>
    <cellStyle name="Output 4 7 2 2 2 2" xfId="35623" xr:uid="{00000000-0005-0000-0000-000066B40000}"/>
    <cellStyle name="Output 4 7 2 2 2 3" xfId="35622" xr:uid="{00000000-0005-0000-0000-000067B40000}"/>
    <cellStyle name="Output 4 7 2 2 2 4" xfId="53126" xr:uid="{00000000-0005-0000-0000-000068B40000}"/>
    <cellStyle name="Output 4 7 2 2 3" xfId="35624" xr:uid="{00000000-0005-0000-0000-000069B40000}"/>
    <cellStyle name="Output 4 7 2 2 4" xfId="35621" xr:uid="{00000000-0005-0000-0000-00006AB40000}"/>
    <cellStyle name="Output 4 7 2 2 5" xfId="46158" xr:uid="{00000000-0005-0000-0000-00006BB40000}"/>
    <cellStyle name="Output 4 7 2 2 6" xfId="58722" xr:uid="{00000000-0005-0000-0000-00006CB40000}"/>
    <cellStyle name="Output 4 7 2 3" xfId="8388" xr:uid="{00000000-0005-0000-0000-00006DB40000}"/>
    <cellStyle name="Output 4 7 2 3 2" xfId="15363" xr:uid="{00000000-0005-0000-0000-00006EB40000}"/>
    <cellStyle name="Output 4 7 2 3 2 2" xfId="35627" xr:uid="{00000000-0005-0000-0000-00006FB40000}"/>
    <cellStyle name="Output 4 7 2 3 2 3" xfId="35626" xr:uid="{00000000-0005-0000-0000-000070B40000}"/>
    <cellStyle name="Output 4 7 2 3 2 4" xfId="54868" xr:uid="{00000000-0005-0000-0000-000071B40000}"/>
    <cellStyle name="Output 4 7 2 3 3" xfId="35628" xr:uid="{00000000-0005-0000-0000-000072B40000}"/>
    <cellStyle name="Output 4 7 2 3 4" xfId="35625" xr:uid="{00000000-0005-0000-0000-000073B40000}"/>
    <cellStyle name="Output 4 7 2 3 5" xfId="47900" xr:uid="{00000000-0005-0000-0000-000074B40000}"/>
    <cellStyle name="Output 4 7 2 3 6" xfId="60464" xr:uid="{00000000-0005-0000-0000-000075B40000}"/>
    <cellStyle name="Output 4 7 2 4" xfId="11008" xr:uid="{00000000-0005-0000-0000-000076B40000}"/>
    <cellStyle name="Output 4 7 2 4 2" xfId="35630" xr:uid="{00000000-0005-0000-0000-000077B40000}"/>
    <cellStyle name="Output 4 7 2 4 3" xfId="35629" xr:uid="{00000000-0005-0000-0000-000078B40000}"/>
    <cellStyle name="Output 4 7 2 4 4" xfId="50513" xr:uid="{00000000-0005-0000-0000-000079B40000}"/>
    <cellStyle name="Output 4 7 2 5" xfId="35620" xr:uid="{00000000-0005-0000-0000-00007AB40000}"/>
    <cellStyle name="Output 4 7 2 6" xfId="56109" xr:uid="{00000000-0005-0000-0000-00007BB40000}"/>
    <cellStyle name="Output 4 7 3" xfId="4898" xr:uid="{00000000-0005-0000-0000-00007CB40000}"/>
    <cellStyle name="Output 4 7 3 2" xfId="7514" xr:uid="{00000000-0005-0000-0000-00007DB40000}"/>
    <cellStyle name="Output 4 7 3 2 2" xfId="14492" xr:uid="{00000000-0005-0000-0000-00007EB40000}"/>
    <cellStyle name="Output 4 7 3 2 2 2" xfId="35634" xr:uid="{00000000-0005-0000-0000-00007FB40000}"/>
    <cellStyle name="Output 4 7 3 2 2 3" xfId="35633" xr:uid="{00000000-0005-0000-0000-000080B40000}"/>
    <cellStyle name="Output 4 7 3 2 2 4" xfId="53997" xr:uid="{00000000-0005-0000-0000-000081B40000}"/>
    <cellStyle name="Output 4 7 3 2 3" xfId="35635" xr:uid="{00000000-0005-0000-0000-000082B40000}"/>
    <cellStyle name="Output 4 7 3 2 4" xfId="35632" xr:uid="{00000000-0005-0000-0000-000083B40000}"/>
    <cellStyle name="Output 4 7 3 2 5" xfId="47029" xr:uid="{00000000-0005-0000-0000-000084B40000}"/>
    <cellStyle name="Output 4 7 3 2 6" xfId="59593" xr:uid="{00000000-0005-0000-0000-000085B40000}"/>
    <cellStyle name="Output 4 7 3 3" xfId="9265" xr:uid="{00000000-0005-0000-0000-000086B40000}"/>
    <cellStyle name="Output 4 7 3 3 2" xfId="16234" xr:uid="{00000000-0005-0000-0000-000087B40000}"/>
    <cellStyle name="Output 4 7 3 3 2 2" xfId="35638" xr:uid="{00000000-0005-0000-0000-000088B40000}"/>
    <cellStyle name="Output 4 7 3 3 2 3" xfId="35637" xr:uid="{00000000-0005-0000-0000-000089B40000}"/>
    <cellStyle name="Output 4 7 3 3 2 4" xfId="55739" xr:uid="{00000000-0005-0000-0000-00008AB40000}"/>
    <cellStyle name="Output 4 7 3 3 3" xfId="35639" xr:uid="{00000000-0005-0000-0000-00008BB40000}"/>
    <cellStyle name="Output 4 7 3 3 4" xfId="35636" xr:uid="{00000000-0005-0000-0000-00008CB40000}"/>
    <cellStyle name="Output 4 7 3 3 5" xfId="48771" xr:uid="{00000000-0005-0000-0000-00008DB40000}"/>
    <cellStyle name="Output 4 7 3 3 6" xfId="61335" xr:uid="{00000000-0005-0000-0000-00008EB40000}"/>
    <cellStyle name="Output 4 7 3 4" xfId="11879" xr:uid="{00000000-0005-0000-0000-00008FB40000}"/>
    <cellStyle name="Output 4 7 3 4 2" xfId="35641" xr:uid="{00000000-0005-0000-0000-000090B40000}"/>
    <cellStyle name="Output 4 7 3 4 3" xfId="35640" xr:uid="{00000000-0005-0000-0000-000091B40000}"/>
    <cellStyle name="Output 4 7 3 4 4" xfId="51384" xr:uid="{00000000-0005-0000-0000-000092B40000}"/>
    <cellStyle name="Output 4 7 3 5" xfId="35642" xr:uid="{00000000-0005-0000-0000-000093B40000}"/>
    <cellStyle name="Output 4 7 3 6" xfId="35631" xr:uid="{00000000-0005-0000-0000-000094B40000}"/>
    <cellStyle name="Output 4 7 3 7" xfId="44416" xr:uid="{00000000-0005-0000-0000-000095B40000}"/>
    <cellStyle name="Output 4 7 3 8" xfId="56980" xr:uid="{00000000-0005-0000-0000-000096B40000}"/>
    <cellStyle name="Output 4 7 4" xfId="5771" xr:uid="{00000000-0005-0000-0000-000097B40000}"/>
    <cellStyle name="Output 4 7 4 2" xfId="12750" xr:uid="{00000000-0005-0000-0000-000098B40000}"/>
    <cellStyle name="Output 4 7 4 2 2" xfId="35645" xr:uid="{00000000-0005-0000-0000-000099B40000}"/>
    <cellStyle name="Output 4 7 4 2 3" xfId="35644" xr:uid="{00000000-0005-0000-0000-00009AB40000}"/>
    <cellStyle name="Output 4 7 4 2 4" xfId="52255" xr:uid="{00000000-0005-0000-0000-00009BB40000}"/>
    <cellStyle name="Output 4 7 4 3" xfId="35646" xr:uid="{00000000-0005-0000-0000-00009CB40000}"/>
    <cellStyle name="Output 4 7 4 4" xfId="35643" xr:uid="{00000000-0005-0000-0000-00009DB40000}"/>
    <cellStyle name="Output 4 7 4 5" xfId="45287" xr:uid="{00000000-0005-0000-0000-00009EB40000}"/>
    <cellStyle name="Output 4 7 4 6" xfId="57851" xr:uid="{00000000-0005-0000-0000-00009FB40000}"/>
    <cellStyle name="Output 4 7 5" xfId="10136" xr:uid="{00000000-0005-0000-0000-0000A0B40000}"/>
    <cellStyle name="Output 4 7 5 2" xfId="35648" xr:uid="{00000000-0005-0000-0000-0000A1B40000}"/>
    <cellStyle name="Output 4 7 5 3" xfId="35647" xr:uid="{00000000-0005-0000-0000-0000A2B40000}"/>
    <cellStyle name="Output 4 7 5 4" xfId="49642" xr:uid="{00000000-0005-0000-0000-0000A3B40000}"/>
    <cellStyle name="Output 4 7 6" xfId="35619" xr:uid="{00000000-0005-0000-0000-0000A4B40000}"/>
    <cellStyle name="Output 4 7 7" xfId="17511" xr:uid="{00000000-0005-0000-0000-0000A5B40000}"/>
    <cellStyle name="Output 4 8" xfId="2970" xr:uid="{00000000-0005-0000-0000-0000A6B40000}"/>
    <cellStyle name="Output 4 8 2" xfId="4022" xr:uid="{00000000-0005-0000-0000-0000A7B40000}"/>
    <cellStyle name="Output 4 8 2 2" xfId="6644" xr:uid="{00000000-0005-0000-0000-0000A8B40000}"/>
    <cellStyle name="Output 4 8 2 2 2" xfId="13622" xr:uid="{00000000-0005-0000-0000-0000A9B40000}"/>
    <cellStyle name="Output 4 8 2 2 2 2" xfId="35653" xr:uid="{00000000-0005-0000-0000-0000AAB40000}"/>
    <cellStyle name="Output 4 8 2 2 2 3" xfId="35652" xr:uid="{00000000-0005-0000-0000-0000ABB40000}"/>
    <cellStyle name="Output 4 8 2 2 2 4" xfId="53127" xr:uid="{00000000-0005-0000-0000-0000ACB40000}"/>
    <cellStyle name="Output 4 8 2 2 3" xfId="35654" xr:uid="{00000000-0005-0000-0000-0000ADB40000}"/>
    <cellStyle name="Output 4 8 2 2 4" xfId="35651" xr:uid="{00000000-0005-0000-0000-0000AEB40000}"/>
    <cellStyle name="Output 4 8 2 2 5" xfId="46159" xr:uid="{00000000-0005-0000-0000-0000AFB40000}"/>
    <cellStyle name="Output 4 8 2 2 6" xfId="58723" xr:uid="{00000000-0005-0000-0000-0000B0B40000}"/>
    <cellStyle name="Output 4 8 2 3" xfId="8389" xr:uid="{00000000-0005-0000-0000-0000B1B40000}"/>
    <cellStyle name="Output 4 8 2 3 2" xfId="15364" xr:uid="{00000000-0005-0000-0000-0000B2B40000}"/>
    <cellStyle name="Output 4 8 2 3 2 2" xfId="35657" xr:uid="{00000000-0005-0000-0000-0000B3B40000}"/>
    <cellStyle name="Output 4 8 2 3 2 3" xfId="35656" xr:uid="{00000000-0005-0000-0000-0000B4B40000}"/>
    <cellStyle name="Output 4 8 2 3 2 4" xfId="54869" xr:uid="{00000000-0005-0000-0000-0000B5B40000}"/>
    <cellStyle name="Output 4 8 2 3 3" xfId="35658" xr:uid="{00000000-0005-0000-0000-0000B6B40000}"/>
    <cellStyle name="Output 4 8 2 3 4" xfId="35655" xr:uid="{00000000-0005-0000-0000-0000B7B40000}"/>
    <cellStyle name="Output 4 8 2 3 5" xfId="47901" xr:uid="{00000000-0005-0000-0000-0000B8B40000}"/>
    <cellStyle name="Output 4 8 2 3 6" xfId="60465" xr:uid="{00000000-0005-0000-0000-0000B9B40000}"/>
    <cellStyle name="Output 4 8 2 4" xfId="11009" xr:uid="{00000000-0005-0000-0000-0000BAB40000}"/>
    <cellStyle name="Output 4 8 2 4 2" xfId="35660" xr:uid="{00000000-0005-0000-0000-0000BBB40000}"/>
    <cellStyle name="Output 4 8 2 4 3" xfId="35659" xr:uid="{00000000-0005-0000-0000-0000BCB40000}"/>
    <cellStyle name="Output 4 8 2 4 4" xfId="50514" xr:uid="{00000000-0005-0000-0000-0000BDB40000}"/>
    <cellStyle name="Output 4 8 2 5" xfId="35650" xr:uid="{00000000-0005-0000-0000-0000BEB40000}"/>
    <cellStyle name="Output 4 8 2 6" xfId="56110" xr:uid="{00000000-0005-0000-0000-0000BFB40000}"/>
    <cellStyle name="Output 4 8 3" xfId="4899" xr:uid="{00000000-0005-0000-0000-0000C0B40000}"/>
    <cellStyle name="Output 4 8 3 2" xfId="7515" xr:uid="{00000000-0005-0000-0000-0000C1B40000}"/>
    <cellStyle name="Output 4 8 3 2 2" xfId="14493" xr:uid="{00000000-0005-0000-0000-0000C2B40000}"/>
    <cellStyle name="Output 4 8 3 2 2 2" xfId="35664" xr:uid="{00000000-0005-0000-0000-0000C3B40000}"/>
    <cellStyle name="Output 4 8 3 2 2 3" xfId="35663" xr:uid="{00000000-0005-0000-0000-0000C4B40000}"/>
    <cellStyle name="Output 4 8 3 2 2 4" xfId="53998" xr:uid="{00000000-0005-0000-0000-0000C5B40000}"/>
    <cellStyle name="Output 4 8 3 2 3" xfId="35665" xr:uid="{00000000-0005-0000-0000-0000C6B40000}"/>
    <cellStyle name="Output 4 8 3 2 4" xfId="35662" xr:uid="{00000000-0005-0000-0000-0000C7B40000}"/>
    <cellStyle name="Output 4 8 3 2 5" xfId="47030" xr:uid="{00000000-0005-0000-0000-0000C8B40000}"/>
    <cellStyle name="Output 4 8 3 2 6" xfId="59594" xr:uid="{00000000-0005-0000-0000-0000C9B40000}"/>
    <cellStyle name="Output 4 8 3 3" xfId="9266" xr:uid="{00000000-0005-0000-0000-0000CAB40000}"/>
    <cellStyle name="Output 4 8 3 3 2" xfId="16235" xr:uid="{00000000-0005-0000-0000-0000CBB40000}"/>
    <cellStyle name="Output 4 8 3 3 2 2" xfId="35668" xr:uid="{00000000-0005-0000-0000-0000CCB40000}"/>
    <cellStyle name="Output 4 8 3 3 2 3" xfId="35667" xr:uid="{00000000-0005-0000-0000-0000CDB40000}"/>
    <cellStyle name="Output 4 8 3 3 2 4" xfId="55740" xr:uid="{00000000-0005-0000-0000-0000CEB40000}"/>
    <cellStyle name="Output 4 8 3 3 3" xfId="35669" xr:uid="{00000000-0005-0000-0000-0000CFB40000}"/>
    <cellStyle name="Output 4 8 3 3 4" xfId="35666" xr:uid="{00000000-0005-0000-0000-0000D0B40000}"/>
    <cellStyle name="Output 4 8 3 3 5" xfId="48772" xr:uid="{00000000-0005-0000-0000-0000D1B40000}"/>
    <cellStyle name="Output 4 8 3 3 6" xfId="61336" xr:uid="{00000000-0005-0000-0000-0000D2B40000}"/>
    <cellStyle name="Output 4 8 3 4" xfId="11880" xr:uid="{00000000-0005-0000-0000-0000D3B40000}"/>
    <cellStyle name="Output 4 8 3 4 2" xfId="35671" xr:uid="{00000000-0005-0000-0000-0000D4B40000}"/>
    <cellStyle name="Output 4 8 3 4 3" xfId="35670" xr:uid="{00000000-0005-0000-0000-0000D5B40000}"/>
    <cellStyle name="Output 4 8 3 4 4" xfId="51385" xr:uid="{00000000-0005-0000-0000-0000D6B40000}"/>
    <cellStyle name="Output 4 8 3 5" xfId="35672" xr:uid="{00000000-0005-0000-0000-0000D7B40000}"/>
    <cellStyle name="Output 4 8 3 6" xfId="35661" xr:uid="{00000000-0005-0000-0000-0000D8B40000}"/>
    <cellStyle name="Output 4 8 3 7" xfId="44417" xr:uid="{00000000-0005-0000-0000-0000D9B40000}"/>
    <cellStyle name="Output 4 8 3 8" xfId="56981" xr:uid="{00000000-0005-0000-0000-0000DAB40000}"/>
    <cellStyle name="Output 4 8 4" xfId="5772" xr:uid="{00000000-0005-0000-0000-0000DBB40000}"/>
    <cellStyle name="Output 4 8 4 2" xfId="12751" xr:uid="{00000000-0005-0000-0000-0000DCB40000}"/>
    <cellStyle name="Output 4 8 4 2 2" xfId="35675" xr:uid="{00000000-0005-0000-0000-0000DDB40000}"/>
    <cellStyle name="Output 4 8 4 2 3" xfId="35674" xr:uid="{00000000-0005-0000-0000-0000DEB40000}"/>
    <cellStyle name="Output 4 8 4 2 4" xfId="52256" xr:uid="{00000000-0005-0000-0000-0000DFB40000}"/>
    <cellStyle name="Output 4 8 4 3" xfId="35676" xr:uid="{00000000-0005-0000-0000-0000E0B40000}"/>
    <cellStyle name="Output 4 8 4 4" xfId="35673" xr:uid="{00000000-0005-0000-0000-0000E1B40000}"/>
    <cellStyle name="Output 4 8 4 5" xfId="45288" xr:uid="{00000000-0005-0000-0000-0000E2B40000}"/>
    <cellStyle name="Output 4 8 4 6" xfId="57852" xr:uid="{00000000-0005-0000-0000-0000E3B40000}"/>
    <cellStyle name="Output 4 8 5" xfId="10137" xr:uid="{00000000-0005-0000-0000-0000E4B40000}"/>
    <cellStyle name="Output 4 8 5 2" xfId="35678" xr:uid="{00000000-0005-0000-0000-0000E5B40000}"/>
    <cellStyle name="Output 4 8 5 3" xfId="35677" xr:uid="{00000000-0005-0000-0000-0000E6B40000}"/>
    <cellStyle name="Output 4 8 5 4" xfId="49643" xr:uid="{00000000-0005-0000-0000-0000E7B40000}"/>
    <cellStyle name="Output 4 8 6" xfId="35649" xr:uid="{00000000-0005-0000-0000-0000E8B40000}"/>
    <cellStyle name="Output 4 8 7" xfId="17513" xr:uid="{00000000-0005-0000-0000-0000E9B40000}"/>
    <cellStyle name="Output 4 9" xfId="2971" xr:uid="{00000000-0005-0000-0000-0000EAB40000}"/>
    <cellStyle name="Output 4 9 2" xfId="4023" xr:uid="{00000000-0005-0000-0000-0000EBB40000}"/>
    <cellStyle name="Output 4 9 2 2" xfId="6645" xr:uid="{00000000-0005-0000-0000-0000ECB40000}"/>
    <cellStyle name="Output 4 9 2 2 2" xfId="13623" xr:uid="{00000000-0005-0000-0000-0000EDB40000}"/>
    <cellStyle name="Output 4 9 2 2 2 2" xfId="35683" xr:uid="{00000000-0005-0000-0000-0000EEB40000}"/>
    <cellStyle name="Output 4 9 2 2 2 3" xfId="35682" xr:uid="{00000000-0005-0000-0000-0000EFB40000}"/>
    <cellStyle name="Output 4 9 2 2 2 4" xfId="53128" xr:uid="{00000000-0005-0000-0000-0000F0B40000}"/>
    <cellStyle name="Output 4 9 2 2 3" xfId="35684" xr:uid="{00000000-0005-0000-0000-0000F1B40000}"/>
    <cellStyle name="Output 4 9 2 2 4" xfId="35681" xr:uid="{00000000-0005-0000-0000-0000F2B40000}"/>
    <cellStyle name="Output 4 9 2 2 5" xfId="46160" xr:uid="{00000000-0005-0000-0000-0000F3B40000}"/>
    <cellStyle name="Output 4 9 2 2 6" xfId="58724" xr:uid="{00000000-0005-0000-0000-0000F4B40000}"/>
    <cellStyle name="Output 4 9 2 3" xfId="8390" xr:uid="{00000000-0005-0000-0000-0000F5B40000}"/>
    <cellStyle name="Output 4 9 2 3 2" xfId="15365" xr:uid="{00000000-0005-0000-0000-0000F6B40000}"/>
    <cellStyle name="Output 4 9 2 3 2 2" xfId="35687" xr:uid="{00000000-0005-0000-0000-0000F7B40000}"/>
    <cellStyle name="Output 4 9 2 3 2 3" xfId="35686" xr:uid="{00000000-0005-0000-0000-0000F8B40000}"/>
    <cellStyle name="Output 4 9 2 3 2 4" xfId="54870" xr:uid="{00000000-0005-0000-0000-0000F9B40000}"/>
    <cellStyle name="Output 4 9 2 3 3" xfId="35688" xr:uid="{00000000-0005-0000-0000-0000FAB40000}"/>
    <cellStyle name="Output 4 9 2 3 4" xfId="35685" xr:uid="{00000000-0005-0000-0000-0000FBB40000}"/>
    <cellStyle name="Output 4 9 2 3 5" xfId="47902" xr:uid="{00000000-0005-0000-0000-0000FCB40000}"/>
    <cellStyle name="Output 4 9 2 3 6" xfId="60466" xr:uid="{00000000-0005-0000-0000-0000FDB40000}"/>
    <cellStyle name="Output 4 9 2 4" xfId="11010" xr:uid="{00000000-0005-0000-0000-0000FEB40000}"/>
    <cellStyle name="Output 4 9 2 4 2" xfId="35690" xr:uid="{00000000-0005-0000-0000-0000FFB40000}"/>
    <cellStyle name="Output 4 9 2 4 3" xfId="35689" xr:uid="{00000000-0005-0000-0000-000000B50000}"/>
    <cellStyle name="Output 4 9 2 4 4" xfId="50515" xr:uid="{00000000-0005-0000-0000-000001B50000}"/>
    <cellStyle name="Output 4 9 2 5" xfId="35680" xr:uid="{00000000-0005-0000-0000-000002B50000}"/>
    <cellStyle name="Output 4 9 2 6" xfId="56111" xr:uid="{00000000-0005-0000-0000-000003B50000}"/>
    <cellStyle name="Output 4 9 3" xfId="4900" xr:uid="{00000000-0005-0000-0000-000004B50000}"/>
    <cellStyle name="Output 4 9 3 2" xfId="7516" xr:uid="{00000000-0005-0000-0000-000005B50000}"/>
    <cellStyle name="Output 4 9 3 2 2" xfId="14494" xr:uid="{00000000-0005-0000-0000-000006B50000}"/>
    <cellStyle name="Output 4 9 3 2 2 2" xfId="35694" xr:uid="{00000000-0005-0000-0000-000007B50000}"/>
    <cellStyle name="Output 4 9 3 2 2 3" xfId="35693" xr:uid="{00000000-0005-0000-0000-000008B50000}"/>
    <cellStyle name="Output 4 9 3 2 2 4" xfId="53999" xr:uid="{00000000-0005-0000-0000-000009B50000}"/>
    <cellStyle name="Output 4 9 3 2 3" xfId="35695" xr:uid="{00000000-0005-0000-0000-00000AB50000}"/>
    <cellStyle name="Output 4 9 3 2 4" xfId="35692" xr:uid="{00000000-0005-0000-0000-00000BB50000}"/>
    <cellStyle name="Output 4 9 3 2 5" xfId="47031" xr:uid="{00000000-0005-0000-0000-00000CB50000}"/>
    <cellStyle name="Output 4 9 3 2 6" xfId="59595" xr:uid="{00000000-0005-0000-0000-00000DB50000}"/>
    <cellStyle name="Output 4 9 3 3" xfId="9267" xr:uid="{00000000-0005-0000-0000-00000EB50000}"/>
    <cellStyle name="Output 4 9 3 3 2" xfId="16236" xr:uid="{00000000-0005-0000-0000-00000FB50000}"/>
    <cellStyle name="Output 4 9 3 3 2 2" xfId="35698" xr:uid="{00000000-0005-0000-0000-000010B50000}"/>
    <cellStyle name="Output 4 9 3 3 2 3" xfId="35697" xr:uid="{00000000-0005-0000-0000-000011B50000}"/>
    <cellStyle name="Output 4 9 3 3 2 4" xfId="55741" xr:uid="{00000000-0005-0000-0000-000012B50000}"/>
    <cellStyle name="Output 4 9 3 3 3" xfId="35699" xr:uid="{00000000-0005-0000-0000-000013B50000}"/>
    <cellStyle name="Output 4 9 3 3 4" xfId="35696" xr:uid="{00000000-0005-0000-0000-000014B50000}"/>
    <cellStyle name="Output 4 9 3 3 5" xfId="48773" xr:uid="{00000000-0005-0000-0000-000015B50000}"/>
    <cellStyle name="Output 4 9 3 3 6" xfId="61337" xr:uid="{00000000-0005-0000-0000-000016B50000}"/>
    <cellStyle name="Output 4 9 3 4" xfId="11881" xr:uid="{00000000-0005-0000-0000-000017B50000}"/>
    <cellStyle name="Output 4 9 3 4 2" xfId="35701" xr:uid="{00000000-0005-0000-0000-000018B50000}"/>
    <cellStyle name="Output 4 9 3 4 3" xfId="35700" xr:uid="{00000000-0005-0000-0000-000019B50000}"/>
    <cellStyle name="Output 4 9 3 4 4" xfId="51386" xr:uid="{00000000-0005-0000-0000-00001AB50000}"/>
    <cellStyle name="Output 4 9 3 5" xfId="35702" xr:uid="{00000000-0005-0000-0000-00001BB50000}"/>
    <cellStyle name="Output 4 9 3 6" xfId="35691" xr:uid="{00000000-0005-0000-0000-00001CB50000}"/>
    <cellStyle name="Output 4 9 3 7" xfId="44418" xr:uid="{00000000-0005-0000-0000-00001DB50000}"/>
    <cellStyle name="Output 4 9 3 8" xfId="56982" xr:uid="{00000000-0005-0000-0000-00001EB50000}"/>
    <cellStyle name="Output 4 9 4" xfId="5773" xr:uid="{00000000-0005-0000-0000-00001FB50000}"/>
    <cellStyle name="Output 4 9 4 2" xfId="12752" xr:uid="{00000000-0005-0000-0000-000020B50000}"/>
    <cellStyle name="Output 4 9 4 2 2" xfId="35705" xr:uid="{00000000-0005-0000-0000-000021B50000}"/>
    <cellStyle name="Output 4 9 4 2 3" xfId="35704" xr:uid="{00000000-0005-0000-0000-000022B50000}"/>
    <cellStyle name="Output 4 9 4 2 4" xfId="52257" xr:uid="{00000000-0005-0000-0000-000023B50000}"/>
    <cellStyle name="Output 4 9 4 3" xfId="35706" xr:uid="{00000000-0005-0000-0000-000024B50000}"/>
    <cellStyle name="Output 4 9 4 4" xfId="35703" xr:uid="{00000000-0005-0000-0000-000025B50000}"/>
    <cellStyle name="Output 4 9 4 5" xfId="45289" xr:uid="{00000000-0005-0000-0000-000026B50000}"/>
    <cellStyle name="Output 4 9 4 6" xfId="57853" xr:uid="{00000000-0005-0000-0000-000027B50000}"/>
    <cellStyle name="Output 4 9 5" xfId="10138" xr:uid="{00000000-0005-0000-0000-000028B50000}"/>
    <cellStyle name="Output 4 9 5 2" xfId="35708" xr:uid="{00000000-0005-0000-0000-000029B50000}"/>
    <cellStyle name="Output 4 9 5 3" xfId="35707" xr:uid="{00000000-0005-0000-0000-00002AB50000}"/>
    <cellStyle name="Output 4 9 5 4" xfId="49644" xr:uid="{00000000-0005-0000-0000-00002BB50000}"/>
    <cellStyle name="Output 4 9 6" xfId="35679" xr:uid="{00000000-0005-0000-0000-00002CB50000}"/>
    <cellStyle name="Output 4 9 7" xfId="17514" xr:uid="{00000000-0005-0000-0000-00002DB50000}"/>
    <cellStyle name="Output 40" xfId="2972" xr:uid="{00000000-0005-0000-0000-00002EB50000}"/>
    <cellStyle name="Output 40 2" xfId="35709" xr:uid="{00000000-0005-0000-0000-00002FB50000}"/>
    <cellStyle name="Output 41" xfId="2973" xr:uid="{00000000-0005-0000-0000-000030B50000}"/>
    <cellStyle name="Output 41 2" xfId="35710" xr:uid="{00000000-0005-0000-0000-000031B50000}"/>
    <cellStyle name="Output 42" xfId="2974" xr:uid="{00000000-0005-0000-0000-000032B50000}"/>
    <cellStyle name="Output 42 2" xfId="35711" xr:uid="{00000000-0005-0000-0000-000033B50000}"/>
    <cellStyle name="Output 43" xfId="2975" xr:uid="{00000000-0005-0000-0000-000034B50000}"/>
    <cellStyle name="Output 43 2" xfId="35712" xr:uid="{00000000-0005-0000-0000-000035B50000}"/>
    <cellStyle name="Output 44" xfId="2976" xr:uid="{00000000-0005-0000-0000-000036B50000}"/>
    <cellStyle name="Output 44 2" xfId="35713" xr:uid="{00000000-0005-0000-0000-000037B50000}"/>
    <cellStyle name="Output 45" xfId="2977" xr:uid="{00000000-0005-0000-0000-000038B50000}"/>
    <cellStyle name="Output 45 2" xfId="35714" xr:uid="{00000000-0005-0000-0000-000039B50000}"/>
    <cellStyle name="Output 46" xfId="2978" xr:uid="{00000000-0005-0000-0000-00003AB50000}"/>
    <cellStyle name="Output 46 2" xfId="35715" xr:uid="{00000000-0005-0000-0000-00003BB50000}"/>
    <cellStyle name="Output 47" xfId="2979" xr:uid="{00000000-0005-0000-0000-00003CB50000}"/>
    <cellStyle name="Output 47 2" xfId="35716" xr:uid="{00000000-0005-0000-0000-00003DB50000}"/>
    <cellStyle name="Output 48" xfId="32528" xr:uid="{00000000-0005-0000-0000-00003EB50000}"/>
    <cellStyle name="Output 5" xfId="2980" xr:uid="{00000000-0005-0000-0000-00003FB50000}"/>
    <cellStyle name="Output 5 10" xfId="2981" xr:uid="{00000000-0005-0000-0000-000040B50000}"/>
    <cellStyle name="Output 5 10 2" xfId="4025" xr:uid="{00000000-0005-0000-0000-000041B50000}"/>
    <cellStyle name="Output 5 10 2 2" xfId="6647" xr:uid="{00000000-0005-0000-0000-000042B50000}"/>
    <cellStyle name="Output 5 10 2 2 2" xfId="13625" xr:uid="{00000000-0005-0000-0000-000043B50000}"/>
    <cellStyle name="Output 5 10 2 2 2 2" xfId="35722" xr:uid="{00000000-0005-0000-0000-000044B50000}"/>
    <cellStyle name="Output 5 10 2 2 2 3" xfId="35721" xr:uid="{00000000-0005-0000-0000-000045B50000}"/>
    <cellStyle name="Output 5 10 2 2 2 4" xfId="53130" xr:uid="{00000000-0005-0000-0000-000046B50000}"/>
    <cellStyle name="Output 5 10 2 2 3" xfId="35723" xr:uid="{00000000-0005-0000-0000-000047B50000}"/>
    <cellStyle name="Output 5 10 2 2 4" xfId="35720" xr:uid="{00000000-0005-0000-0000-000048B50000}"/>
    <cellStyle name="Output 5 10 2 2 5" xfId="46162" xr:uid="{00000000-0005-0000-0000-000049B50000}"/>
    <cellStyle name="Output 5 10 2 2 6" xfId="58726" xr:uid="{00000000-0005-0000-0000-00004AB50000}"/>
    <cellStyle name="Output 5 10 2 3" xfId="8392" xr:uid="{00000000-0005-0000-0000-00004BB50000}"/>
    <cellStyle name="Output 5 10 2 3 2" xfId="15367" xr:uid="{00000000-0005-0000-0000-00004CB50000}"/>
    <cellStyle name="Output 5 10 2 3 2 2" xfId="35726" xr:uid="{00000000-0005-0000-0000-00004DB50000}"/>
    <cellStyle name="Output 5 10 2 3 2 3" xfId="35725" xr:uid="{00000000-0005-0000-0000-00004EB50000}"/>
    <cellStyle name="Output 5 10 2 3 2 4" xfId="54872" xr:uid="{00000000-0005-0000-0000-00004FB50000}"/>
    <cellStyle name="Output 5 10 2 3 3" xfId="35727" xr:uid="{00000000-0005-0000-0000-000050B50000}"/>
    <cellStyle name="Output 5 10 2 3 4" xfId="35724" xr:uid="{00000000-0005-0000-0000-000051B50000}"/>
    <cellStyle name="Output 5 10 2 3 5" xfId="47904" xr:uid="{00000000-0005-0000-0000-000052B50000}"/>
    <cellStyle name="Output 5 10 2 3 6" xfId="60468" xr:uid="{00000000-0005-0000-0000-000053B50000}"/>
    <cellStyle name="Output 5 10 2 4" xfId="11012" xr:uid="{00000000-0005-0000-0000-000054B50000}"/>
    <cellStyle name="Output 5 10 2 4 2" xfId="35729" xr:uid="{00000000-0005-0000-0000-000055B50000}"/>
    <cellStyle name="Output 5 10 2 4 3" xfId="35728" xr:uid="{00000000-0005-0000-0000-000056B50000}"/>
    <cellStyle name="Output 5 10 2 4 4" xfId="50517" xr:uid="{00000000-0005-0000-0000-000057B50000}"/>
    <cellStyle name="Output 5 10 2 5" xfId="35719" xr:uid="{00000000-0005-0000-0000-000058B50000}"/>
    <cellStyle name="Output 5 10 2 6" xfId="56113" xr:uid="{00000000-0005-0000-0000-000059B50000}"/>
    <cellStyle name="Output 5 10 3" xfId="4902" xr:uid="{00000000-0005-0000-0000-00005AB50000}"/>
    <cellStyle name="Output 5 10 3 2" xfId="7518" xr:uid="{00000000-0005-0000-0000-00005BB50000}"/>
    <cellStyle name="Output 5 10 3 2 2" xfId="14496" xr:uid="{00000000-0005-0000-0000-00005CB50000}"/>
    <cellStyle name="Output 5 10 3 2 2 2" xfId="35733" xr:uid="{00000000-0005-0000-0000-00005DB50000}"/>
    <cellStyle name="Output 5 10 3 2 2 3" xfId="35732" xr:uid="{00000000-0005-0000-0000-00005EB50000}"/>
    <cellStyle name="Output 5 10 3 2 2 4" xfId="54001" xr:uid="{00000000-0005-0000-0000-00005FB50000}"/>
    <cellStyle name="Output 5 10 3 2 3" xfId="35734" xr:uid="{00000000-0005-0000-0000-000060B50000}"/>
    <cellStyle name="Output 5 10 3 2 4" xfId="35731" xr:uid="{00000000-0005-0000-0000-000061B50000}"/>
    <cellStyle name="Output 5 10 3 2 5" xfId="47033" xr:uid="{00000000-0005-0000-0000-000062B50000}"/>
    <cellStyle name="Output 5 10 3 2 6" xfId="59597" xr:uid="{00000000-0005-0000-0000-000063B50000}"/>
    <cellStyle name="Output 5 10 3 3" xfId="9269" xr:uid="{00000000-0005-0000-0000-000064B50000}"/>
    <cellStyle name="Output 5 10 3 3 2" xfId="16238" xr:uid="{00000000-0005-0000-0000-000065B50000}"/>
    <cellStyle name="Output 5 10 3 3 2 2" xfId="35737" xr:uid="{00000000-0005-0000-0000-000066B50000}"/>
    <cellStyle name="Output 5 10 3 3 2 3" xfId="35736" xr:uid="{00000000-0005-0000-0000-000067B50000}"/>
    <cellStyle name="Output 5 10 3 3 2 4" xfId="55743" xr:uid="{00000000-0005-0000-0000-000068B50000}"/>
    <cellStyle name="Output 5 10 3 3 3" xfId="35738" xr:uid="{00000000-0005-0000-0000-000069B50000}"/>
    <cellStyle name="Output 5 10 3 3 4" xfId="35735" xr:uid="{00000000-0005-0000-0000-00006AB50000}"/>
    <cellStyle name="Output 5 10 3 3 5" xfId="48775" xr:uid="{00000000-0005-0000-0000-00006BB50000}"/>
    <cellStyle name="Output 5 10 3 3 6" xfId="61339" xr:uid="{00000000-0005-0000-0000-00006CB50000}"/>
    <cellStyle name="Output 5 10 3 4" xfId="11883" xr:uid="{00000000-0005-0000-0000-00006DB50000}"/>
    <cellStyle name="Output 5 10 3 4 2" xfId="35740" xr:uid="{00000000-0005-0000-0000-00006EB50000}"/>
    <cellStyle name="Output 5 10 3 4 3" xfId="35739" xr:uid="{00000000-0005-0000-0000-00006FB50000}"/>
    <cellStyle name="Output 5 10 3 4 4" xfId="51388" xr:uid="{00000000-0005-0000-0000-000070B50000}"/>
    <cellStyle name="Output 5 10 3 5" xfId="35741" xr:uid="{00000000-0005-0000-0000-000071B50000}"/>
    <cellStyle name="Output 5 10 3 6" xfId="35730" xr:uid="{00000000-0005-0000-0000-000072B50000}"/>
    <cellStyle name="Output 5 10 3 7" xfId="44420" xr:uid="{00000000-0005-0000-0000-000073B50000}"/>
    <cellStyle name="Output 5 10 3 8" xfId="56984" xr:uid="{00000000-0005-0000-0000-000074B50000}"/>
    <cellStyle name="Output 5 10 4" xfId="5775" xr:uid="{00000000-0005-0000-0000-000075B50000}"/>
    <cellStyle name="Output 5 10 4 2" xfId="12754" xr:uid="{00000000-0005-0000-0000-000076B50000}"/>
    <cellStyle name="Output 5 10 4 2 2" xfId="35744" xr:uid="{00000000-0005-0000-0000-000077B50000}"/>
    <cellStyle name="Output 5 10 4 2 3" xfId="35743" xr:uid="{00000000-0005-0000-0000-000078B50000}"/>
    <cellStyle name="Output 5 10 4 2 4" xfId="52259" xr:uid="{00000000-0005-0000-0000-000079B50000}"/>
    <cellStyle name="Output 5 10 4 3" xfId="35745" xr:uid="{00000000-0005-0000-0000-00007AB50000}"/>
    <cellStyle name="Output 5 10 4 4" xfId="35742" xr:uid="{00000000-0005-0000-0000-00007BB50000}"/>
    <cellStyle name="Output 5 10 4 5" xfId="45291" xr:uid="{00000000-0005-0000-0000-00007CB50000}"/>
    <cellStyle name="Output 5 10 4 6" xfId="57855" xr:uid="{00000000-0005-0000-0000-00007DB50000}"/>
    <cellStyle name="Output 5 10 5" xfId="10140" xr:uid="{00000000-0005-0000-0000-00007EB50000}"/>
    <cellStyle name="Output 5 10 5 2" xfId="35747" xr:uid="{00000000-0005-0000-0000-00007FB50000}"/>
    <cellStyle name="Output 5 10 5 3" xfId="35746" xr:uid="{00000000-0005-0000-0000-000080B50000}"/>
    <cellStyle name="Output 5 10 5 4" xfId="49646" xr:uid="{00000000-0005-0000-0000-000081B50000}"/>
    <cellStyle name="Output 5 10 6" xfId="35718" xr:uid="{00000000-0005-0000-0000-000082B50000}"/>
    <cellStyle name="Output 5 10 7" xfId="17525" xr:uid="{00000000-0005-0000-0000-000083B50000}"/>
    <cellStyle name="Output 5 11" xfId="4024" xr:uid="{00000000-0005-0000-0000-000084B50000}"/>
    <cellStyle name="Output 5 11 2" xfId="6646" xr:uid="{00000000-0005-0000-0000-000085B50000}"/>
    <cellStyle name="Output 5 11 2 2" xfId="13624" xr:uid="{00000000-0005-0000-0000-000086B50000}"/>
    <cellStyle name="Output 5 11 2 2 2" xfId="35751" xr:uid="{00000000-0005-0000-0000-000087B50000}"/>
    <cellStyle name="Output 5 11 2 2 3" xfId="35750" xr:uid="{00000000-0005-0000-0000-000088B50000}"/>
    <cellStyle name="Output 5 11 2 2 4" xfId="53129" xr:uid="{00000000-0005-0000-0000-000089B50000}"/>
    <cellStyle name="Output 5 11 2 3" xfId="35752" xr:uid="{00000000-0005-0000-0000-00008AB50000}"/>
    <cellStyle name="Output 5 11 2 4" xfId="35749" xr:uid="{00000000-0005-0000-0000-00008BB50000}"/>
    <cellStyle name="Output 5 11 2 5" xfId="46161" xr:uid="{00000000-0005-0000-0000-00008CB50000}"/>
    <cellStyle name="Output 5 11 2 6" xfId="58725" xr:uid="{00000000-0005-0000-0000-00008DB50000}"/>
    <cellStyle name="Output 5 11 3" xfId="8391" xr:uid="{00000000-0005-0000-0000-00008EB50000}"/>
    <cellStyle name="Output 5 11 3 2" xfId="15366" xr:uid="{00000000-0005-0000-0000-00008FB50000}"/>
    <cellStyle name="Output 5 11 3 2 2" xfId="35755" xr:uid="{00000000-0005-0000-0000-000090B50000}"/>
    <cellStyle name="Output 5 11 3 2 3" xfId="35754" xr:uid="{00000000-0005-0000-0000-000091B50000}"/>
    <cellStyle name="Output 5 11 3 2 4" xfId="54871" xr:uid="{00000000-0005-0000-0000-000092B50000}"/>
    <cellStyle name="Output 5 11 3 3" xfId="35756" xr:uid="{00000000-0005-0000-0000-000093B50000}"/>
    <cellStyle name="Output 5 11 3 4" xfId="35753" xr:uid="{00000000-0005-0000-0000-000094B50000}"/>
    <cellStyle name="Output 5 11 3 5" xfId="47903" xr:uid="{00000000-0005-0000-0000-000095B50000}"/>
    <cellStyle name="Output 5 11 3 6" xfId="60467" xr:uid="{00000000-0005-0000-0000-000096B50000}"/>
    <cellStyle name="Output 5 11 4" xfId="11011" xr:uid="{00000000-0005-0000-0000-000097B50000}"/>
    <cellStyle name="Output 5 11 4 2" xfId="35758" xr:uid="{00000000-0005-0000-0000-000098B50000}"/>
    <cellStyle name="Output 5 11 4 3" xfId="35757" xr:uid="{00000000-0005-0000-0000-000099B50000}"/>
    <cellStyle name="Output 5 11 4 4" xfId="50516" xr:uid="{00000000-0005-0000-0000-00009AB50000}"/>
    <cellStyle name="Output 5 11 5" xfId="35748" xr:uid="{00000000-0005-0000-0000-00009BB50000}"/>
    <cellStyle name="Output 5 11 6" xfId="56112" xr:uid="{00000000-0005-0000-0000-00009CB50000}"/>
    <cellStyle name="Output 5 12" xfId="4901" xr:uid="{00000000-0005-0000-0000-00009DB50000}"/>
    <cellStyle name="Output 5 12 2" xfId="7517" xr:uid="{00000000-0005-0000-0000-00009EB50000}"/>
    <cellStyle name="Output 5 12 2 2" xfId="14495" xr:uid="{00000000-0005-0000-0000-00009FB50000}"/>
    <cellStyle name="Output 5 12 2 2 2" xfId="35762" xr:uid="{00000000-0005-0000-0000-0000A0B50000}"/>
    <cellStyle name="Output 5 12 2 2 3" xfId="35761" xr:uid="{00000000-0005-0000-0000-0000A1B50000}"/>
    <cellStyle name="Output 5 12 2 2 4" xfId="54000" xr:uid="{00000000-0005-0000-0000-0000A2B50000}"/>
    <cellStyle name="Output 5 12 2 3" xfId="35763" xr:uid="{00000000-0005-0000-0000-0000A3B50000}"/>
    <cellStyle name="Output 5 12 2 4" xfId="35760" xr:uid="{00000000-0005-0000-0000-0000A4B50000}"/>
    <cellStyle name="Output 5 12 2 5" xfId="47032" xr:uid="{00000000-0005-0000-0000-0000A5B50000}"/>
    <cellStyle name="Output 5 12 2 6" xfId="59596" xr:uid="{00000000-0005-0000-0000-0000A6B50000}"/>
    <cellStyle name="Output 5 12 3" xfId="9268" xr:uid="{00000000-0005-0000-0000-0000A7B50000}"/>
    <cellStyle name="Output 5 12 3 2" xfId="16237" xr:uid="{00000000-0005-0000-0000-0000A8B50000}"/>
    <cellStyle name="Output 5 12 3 2 2" xfId="35766" xr:uid="{00000000-0005-0000-0000-0000A9B50000}"/>
    <cellStyle name="Output 5 12 3 2 3" xfId="35765" xr:uid="{00000000-0005-0000-0000-0000AAB50000}"/>
    <cellStyle name="Output 5 12 3 2 4" xfId="55742" xr:uid="{00000000-0005-0000-0000-0000ABB50000}"/>
    <cellStyle name="Output 5 12 3 3" xfId="35767" xr:uid="{00000000-0005-0000-0000-0000ACB50000}"/>
    <cellStyle name="Output 5 12 3 4" xfId="35764" xr:uid="{00000000-0005-0000-0000-0000ADB50000}"/>
    <cellStyle name="Output 5 12 3 5" xfId="48774" xr:uid="{00000000-0005-0000-0000-0000AEB50000}"/>
    <cellStyle name="Output 5 12 3 6" xfId="61338" xr:uid="{00000000-0005-0000-0000-0000AFB50000}"/>
    <cellStyle name="Output 5 12 4" xfId="11882" xr:uid="{00000000-0005-0000-0000-0000B0B50000}"/>
    <cellStyle name="Output 5 12 4 2" xfId="35769" xr:uid="{00000000-0005-0000-0000-0000B1B50000}"/>
    <cellStyle name="Output 5 12 4 3" xfId="35768" xr:uid="{00000000-0005-0000-0000-0000B2B50000}"/>
    <cellStyle name="Output 5 12 4 4" xfId="51387" xr:uid="{00000000-0005-0000-0000-0000B3B50000}"/>
    <cellStyle name="Output 5 12 5" xfId="35770" xr:uid="{00000000-0005-0000-0000-0000B4B50000}"/>
    <cellStyle name="Output 5 12 6" xfId="35759" xr:uid="{00000000-0005-0000-0000-0000B5B50000}"/>
    <cellStyle name="Output 5 12 7" xfId="44419" xr:uid="{00000000-0005-0000-0000-0000B6B50000}"/>
    <cellStyle name="Output 5 12 8" xfId="56983" xr:uid="{00000000-0005-0000-0000-0000B7B50000}"/>
    <cellStyle name="Output 5 13" xfId="5774" xr:uid="{00000000-0005-0000-0000-0000B8B50000}"/>
    <cellStyle name="Output 5 13 2" xfId="12753" xr:uid="{00000000-0005-0000-0000-0000B9B50000}"/>
    <cellStyle name="Output 5 13 2 2" xfId="35773" xr:uid="{00000000-0005-0000-0000-0000BAB50000}"/>
    <cellStyle name="Output 5 13 2 3" xfId="35772" xr:uid="{00000000-0005-0000-0000-0000BBB50000}"/>
    <cellStyle name="Output 5 13 2 4" xfId="52258" xr:uid="{00000000-0005-0000-0000-0000BCB50000}"/>
    <cellStyle name="Output 5 13 3" xfId="35774" xr:uid="{00000000-0005-0000-0000-0000BDB50000}"/>
    <cellStyle name="Output 5 13 4" xfId="35771" xr:uid="{00000000-0005-0000-0000-0000BEB50000}"/>
    <cellStyle name="Output 5 13 5" xfId="45290" xr:uid="{00000000-0005-0000-0000-0000BFB50000}"/>
    <cellStyle name="Output 5 13 6" xfId="57854" xr:uid="{00000000-0005-0000-0000-0000C0B50000}"/>
    <cellStyle name="Output 5 14" xfId="10139" xr:uid="{00000000-0005-0000-0000-0000C1B50000}"/>
    <cellStyle name="Output 5 14 2" xfId="35776" xr:uid="{00000000-0005-0000-0000-0000C2B50000}"/>
    <cellStyle name="Output 5 14 3" xfId="35775" xr:uid="{00000000-0005-0000-0000-0000C3B50000}"/>
    <cellStyle name="Output 5 14 4" xfId="49645" xr:uid="{00000000-0005-0000-0000-0000C4B50000}"/>
    <cellStyle name="Output 5 15" xfId="35717" xr:uid="{00000000-0005-0000-0000-0000C5B50000}"/>
    <cellStyle name="Output 5 16" xfId="17524" xr:uid="{00000000-0005-0000-0000-0000C6B50000}"/>
    <cellStyle name="Output 5 2" xfId="2982" xr:uid="{00000000-0005-0000-0000-0000C7B50000}"/>
    <cellStyle name="Output 5 2 2" xfId="2983" xr:uid="{00000000-0005-0000-0000-0000C8B50000}"/>
    <cellStyle name="Output 5 2 2 2" xfId="4027" xr:uid="{00000000-0005-0000-0000-0000C9B50000}"/>
    <cellStyle name="Output 5 2 2 2 2" xfId="6649" xr:uid="{00000000-0005-0000-0000-0000CAB50000}"/>
    <cellStyle name="Output 5 2 2 2 2 2" xfId="13627" xr:uid="{00000000-0005-0000-0000-0000CBB50000}"/>
    <cellStyle name="Output 5 2 2 2 2 2 2" xfId="35782" xr:uid="{00000000-0005-0000-0000-0000CCB50000}"/>
    <cellStyle name="Output 5 2 2 2 2 2 3" xfId="35781" xr:uid="{00000000-0005-0000-0000-0000CDB50000}"/>
    <cellStyle name="Output 5 2 2 2 2 2 4" xfId="53132" xr:uid="{00000000-0005-0000-0000-0000CEB50000}"/>
    <cellStyle name="Output 5 2 2 2 2 3" xfId="35783" xr:uid="{00000000-0005-0000-0000-0000CFB50000}"/>
    <cellStyle name="Output 5 2 2 2 2 4" xfId="35780" xr:uid="{00000000-0005-0000-0000-0000D0B50000}"/>
    <cellStyle name="Output 5 2 2 2 2 5" xfId="46164" xr:uid="{00000000-0005-0000-0000-0000D1B50000}"/>
    <cellStyle name="Output 5 2 2 2 2 6" xfId="58728" xr:uid="{00000000-0005-0000-0000-0000D2B50000}"/>
    <cellStyle name="Output 5 2 2 2 3" xfId="8394" xr:uid="{00000000-0005-0000-0000-0000D3B50000}"/>
    <cellStyle name="Output 5 2 2 2 3 2" xfId="15369" xr:uid="{00000000-0005-0000-0000-0000D4B50000}"/>
    <cellStyle name="Output 5 2 2 2 3 2 2" xfId="35786" xr:uid="{00000000-0005-0000-0000-0000D5B50000}"/>
    <cellStyle name="Output 5 2 2 2 3 2 3" xfId="35785" xr:uid="{00000000-0005-0000-0000-0000D6B50000}"/>
    <cellStyle name="Output 5 2 2 2 3 2 4" xfId="54874" xr:uid="{00000000-0005-0000-0000-0000D7B50000}"/>
    <cellStyle name="Output 5 2 2 2 3 3" xfId="35787" xr:uid="{00000000-0005-0000-0000-0000D8B50000}"/>
    <cellStyle name="Output 5 2 2 2 3 4" xfId="35784" xr:uid="{00000000-0005-0000-0000-0000D9B50000}"/>
    <cellStyle name="Output 5 2 2 2 3 5" xfId="47906" xr:uid="{00000000-0005-0000-0000-0000DAB50000}"/>
    <cellStyle name="Output 5 2 2 2 3 6" xfId="60470" xr:uid="{00000000-0005-0000-0000-0000DBB50000}"/>
    <cellStyle name="Output 5 2 2 2 4" xfId="11014" xr:uid="{00000000-0005-0000-0000-0000DCB50000}"/>
    <cellStyle name="Output 5 2 2 2 4 2" xfId="35789" xr:uid="{00000000-0005-0000-0000-0000DDB50000}"/>
    <cellStyle name="Output 5 2 2 2 4 3" xfId="35788" xr:uid="{00000000-0005-0000-0000-0000DEB50000}"/>
    <cellStyle name="Output 5 2 2 2 4 4" xfId="50519" xr:uid="{00000000-0005-0000-0000-0000DFB50000}"/>
    <cellStyle name="Output 5 2 2 2 5" xfId="35779" xr:uid="{00000000-0005-0000-0000-0000E0B50000}"/>
    <cellStyle name="Output 5 2 2 2 6" xfId="56115" xr:uid="{00000000-0005-0000-0000-0000E1B50000}"/>
    <cellStyle name="Output 5 2 2 3" xfId="4904" xr:uid="{00000000-0005-0000-0000-0000E2B50000}"/>
    <cellStyle name="Output 5 2 2 3 2" xfId="7520" xr:uid="{00000000-0005-0000-0000-0000E3B50000}"/>
    <cellStyle name="Output 5 2 2 3 2 2" xfId="14498" xr:uid="{00000000-0005-0000-0000-0000E4B50000}"/>
    <cellStyle name="Output 5 2 2 3 2 2 2" xfId="35793" xr:uid="{00000000-0005-0000-0000-0000E5B50000}"/>
    <cellStyle name="Output 5 2 2 3 2 2 3" xfId="35792" xr:uid="{00000000-0005-0000-0000-0000E6B50000}"/>
    <cellStyle name="Output 5 2 2 3 2 2 4" xfId="54003" xr:uid="{00000000-0005-0000-0000-0000E7B50000}"/>
    <cellStyle name="Output 5 2 2 3 2 3" xfId="35794" xr:uid="{00000000-0005-0000-0000-0000E8B50000}"/>
    <cellStyle name="Output 5 2 2 3 2 4" xfId="35791" xr:uid="{00000000-0005-0000-0000-0000E9B50000}"/>
    <cellStyle name="Output 5 2 2 3 2 5" xfId="47035" xr:uid="{00000000-0005-0000-0000-0000EAB50000}"/>
    <cellStyle name="Output 5 2 2 3 2 6" xfId="59599" xr:uid="{00000000-0005-0000-0000-0000EBB50000}"/>
    <cellStyle name="Output 5 2 2 3 3" xfId="9271" xr:uid="{00000000-0005-0000-0000-0000ECB50000}"/>
    <cellStyle name="Output 5 2 2 3 3 2" xfId="16240" xr:uid="{00000000-0005-0000-0000-0000EDB50000}"/>
    <cellStyle name="Output 5 2 2 3 3 2 2" xfId="35797" xr:uid="{00000000-0005-0000-0000-0000EEB50000}"/>
    <cellStyle name="Output 5 2 2 3 3 2 3" xfId="35796" xr:uid="{00000000-0005-0000-0000-0000EFB50000}"/>
    <cellStyle name="Output 5 2 2 3 3 2 4" xfId="55745" xr:uid="{00000000-0005-0000-0000-0000F0B50000}"/>
    <cellStyle name="Output 5 2 2 3 3 3" xfId="35798" xr:uid="{00000000-0005-0000-0000-0000F1B50000}"/>
    <cellStyle name="Output 5 2 2 3 3 4" xfId="35795" xr:uid="{00000000-0005-0000-0000-0000F2B50000}"/>
    <cellStyle name="Output 5 2 2 3 3 5" xfId="48777" xr:uid="{00000000-0005-0000-0000-0000F3B50000}"/>
    <cellStyle name="Output 5 2 2 3 3 6" xfId="61341" xr:uid="{00000000-0005-0000-0000-0000F4B50000}"/>
    <cellStyle name="Output 5 2 2 3 4" xfId="11885" xr:uid="{00000000-0005-0000-0000-0000F5B50000}"/>
    <cellStyle name="Output 5 2 2 3 4 2" xfId="35800" xr:uid="{00000000-0005-0000-0000-0000F6B50000}"/>
    <cellStyle name="Output 5 2 2 3 4 3" xfId="35799" xr:uid="{00000000-0005-0000-0000-0000F7B50000}"/>
    <cellStyle name="Output 5 2 2 3 4 4" xfId="51390" xr:uid="{00000000-0005-0000-0000-0000F8B50000}"/>
    <cellStyle name="Output 5 2 2 3 5" xfId="35801" xr:uid="{00000000-0005-0000-0000-0000F9B50000}"/>
    <cellStyle name="Output 5 2 2 3 6" xfId="35790" xr:uid="{00000000-0005-0000-0000-0000FAB50000}"/>
    <cellStyle name="Output 5 2 2 3 7" xfId="44422" xr:uid="{00000000-0005-0000-0000-0000FBB50000}"/>
    <cellStyle name="Output 5 2 2 3 8" xfId="56986" xr:uid="{00000000-0005-0000-0000-0000FCB50000}"/>
    <cellStyle name="Output 5 2 2 4" xfId="5777" xr:uid="{00000000-0005-0000-0000-0000FDB50000}"/>
    <cellStyle name="Output 5 2 2 4 2" xfId="12756" xr:uid="{00000000-0005-0000-0000-0000FEB50000}"/>
    <cellStyle name="Output 5 2 2 4 2 2" xfId="35804" xr:uid="{00000000-0005-0000-0000-0000FFB50000}"/>
    <cellStyle name="Output 5 2 2 4 2 3" xfId="35803" xr:uid="{00000000-0005-0000-0000-000000B60000}"/>
    <cellStyle name="Output 5 2 2 4 2 4" xfId="52261" xr:uid="{00000000-0005-0000-0000-000001B60000}"/>
    <cellStyle name="Output 5 2 2 4 3" xfId="35805" xr:uid="{00000000-0005-0000-0000-000002B60000}"/>
    <cellStyle name="Output 5 2 2 4 4" xfId="35802" xr:uid="{00000000-0005-0000-0000-000003B60000}"/>
    <cellStyle name="Output 5 2 2 4 5" xfId="45293" xr:uid="{00000000-0005-0000-0000-000004B60000}"/>
    <cellStyle name="Output 5 2 2 4 6" xfId="57857" xr:uid="{00000000-0005-0000-0000-000005B60000}"/>
    <cellStyle name="Output 5 2 2 5" xfId="10142" xr:uid="{00000000-0005-0000-0000-000006B60000}"/>
    <cellStyle name="Output 5 2 2 5 2" xfId="35807" xr:uid="{00000000-0005-0000-0000-000007B60000}"/>
    <cellStyle name="Output 5 2 2 5 3" xfId="35806" xr:uid="{00000000-0005-0000-0000-000008B60000}"/>
    <cellStyle name="Output 5 2 2 5 4" xfId="49648" xr:uid="{00000000-0005-0000-0000-000009B60000}"/>
    <cellStyle name="Output 5 2 2 6" xfId="35778" xr:uid="{00000000-0005-0000-0000-00000AB60000}"/>
    <cellStyle name="Output 5 2 2 7" xfId="17529" xr:uid="{00000000-0005-0000-0000-00000BB60000}"/>
    <cellStyle name="Output 5 2 3" xfId="4026" xr:uid="{00000000-0005-0000-0000-00000CB60000}"/>
    <cellStyle name="Output 5 2 3 2" xfId="6648" xr:uid="{00000000-0005-0000-0000-00000DB60000}"/>
    <cellStyle name="Output 5 2 3 2 2" xfId="13626" xr:uid="{00000000-0005-0000-0000-00000EB60000}"/>
    <cellStyle name="Output 5 2 3 2 2 2" xfId="35811" xr:uid="{00000000-0005-0000-0000-00000FB60000}"/>
    <cellStyle name="Output 5 2 3 2 2 3" xfId="35810" xr:uid="{00000000-0005-0000-0000-000010B60000}"/>
    <cellStyle name="Output 5 2 3 2 2 4" xfId="53131" xr:uid="{00000000-0005-0000-0000-000011B60000}"/>
    <cellStyle name="Output 5 2 3 2 3" xfId="35812" xr:uid="{00000000-0005-0000-0000-000012B60000}"/>
    <cellStyle name="Output 5 2 3 2 4" xfId="35809" xr:uid="{00000000-0005-0000-0000-000013B60000}"/>
    <cellStyle name="Output 5 2 3 2 5" xfId="46163" xr:uid="{00000000-0005-0000-0000-000014B60000}"/>
    <cellStyle name="Output 5 2 3 2 6" xfId="58727" xr:uid="{00000000-0005-0000-0000-000015B60000}"/>
    <cellStyle name="Output 5 2 3 3" xfId="8393" xr:uid="{00000000-0005-0000-0000-000016B60000}"/>
    <cellStyle name="Output 5 2 3 3 2" xfId="15368" xr:uid="{00000000-0005-0000-0000-000017B60000}"/>
    <cellStyle name="Output 5 2 3 3 2 2" xfId="35815" xr:uid="{00000000-0005-0000-0000-000018B60000}"/>
    <cellStyle name="Output 5 2 3 3 2 3" xfId="35814" xr:uid="{00000000-0005-0000-0000-000019B60000}"/>
    <cellStyle name="Output 5 2 3 3 2 4" xfId="54873" xr:uid="{00000000-0005-0000-0000-00001AB60000}"/>
    <cellStyle name="Output 5 2 3 3 3" xfId="35816" xr:uid="{00000000-0005-0000-0000-00001BB60000}"/>
    <cellStyle name="Output 5 2 3 3 4" xfId="35813" xr:uid="{00000000-0005-0000-0000-00001CB60000}"/>
    <cellStyle name="Output 5 2 3 3 5" xfId="47905" xr:uid="{00000000-0005-0000-0000-00001DB60000}"/>
    <cellStyle name="Output 5 2 3 3 6" xfId="60469" xr:uid="{00000000-0005-0000-0000-00001EB60000}"/>
    <cellStyle name="Output 5 2 3 4" xfId="11013" xr:uid="{00000000-0005-0000-0000-00001FB60000}"/>
    <cellStyle name="Output 5 2 3 4 2" xfId="35818" xr:uid="{00000000-0005-0000-0000-000020B60000}"/>
    <cellStyle name="Output 5 2 3 4 3" xfId="35817" xr:uid="{00000000-0005-0000-0000-000021B60000}"/>
    <cellStyle name="Output 5 2 3 4 4" xfId="50518" xr:uid="{00000000-0005-0000-0000-000022B60000}"/>
    <cellStyle name="Output 5 2 3 5" xfId="35808" xr:uid="{00000000-0005-0000-0000-000023B60000}"/>
    <cellStyle name="Output 5 2 3 6" xfId="56114" xr:uid="{00000000-0005-0000-0000-000024B60000}"/>
    <cellStyle name="Output 5 2 4" xfId="4903" xr:uid="{00000000-0005-0000-0000-000025B60000}"/>
    <cellStyle name="Output 5 2 4 2" xfId="7519" xr:uid="{00000000-0005-0000-0000-000026B60000}"/>
    <cellStyle name="Output 5 2 4 2 2" xfId="14497" xr:uid="{00000000-0005-0000-0000-000027B60000}"/>
    <cellStyle name="Output 5 2 4 2 2 2" xfId="35822" xr:uid="{00000000-0005-0000-0000-000028B60000}"/>
    <cellStyle name="Output 5 2 4 2 2 3" xfId="35821" xr:uid="{00000000-0005-0000-0000-000029B60000}"/>
    <cellStyle name="Output 5 2 4 2 2 4" xfId="54002" xr:uid="{00000000-0005-0000-0000-00002AB60000}"/>
    <cellStyle name="Output 5 2 4 2 3" xfId="35823" xr:uid="{00000000-0005-0000-0000-00002BB60000}"/>
    <cellStyle name="Output 5 2 4 2 4" xfId="35820" xr:uid="{00000000-0005-0000-0000-00002CB60000}"/>
    <cellStyle name="Output 5 2 4 2 5" xfId="47034" xr:uid="{00000000-0005-0000-0000-00002DB60000}"/>
    <cellStyle name="Output 5 2 4 2 6" xfId="59598" xr:uid="{00000000-0005-0000-0000-00002EB60000}"/>
    <cellStyle name="Output 5 2 4 3" xfId="9270" xr:uid="{00000000-0005-0000-0000-00002FB60000}"/>
    <cellStyle name="Output 5 2 4 3 2" xfId="16239" xr:uid="{00000000-0005-0000-0000-000030B60000}"/>
    <cellStyle name="Output 5 2 4 3 2 2" xfId="35826" xr:uid="{00000000-0005-0000-0000-000031B60000}"/>
    <cellStyle name="Output 5 2 4 3 2 3" xfId="35825" xr:uid="{00000000-0005-0000-0000-000032B60000}"/>
    <cellStyle name="Output 5 2 4 3 2 4" xfId="55744" xr:uid="{00000000-0005-0000-0000-000033B60000}"/>
    <cellStyle name="Output 5 2 4 3 3" xfId="35827" xr:uid="{00000000-0005-0000-0000-000034B60000}"/>
    <cellStyle name="Output 5 2 4 3 4" xfId="35824" xr:uid="{00000000-0005-0000-0000-000035B60000}"/>
    <cellStyle name="Output 5 2 4 3 5" xfId="48776" xr:uid="{00000000-0005-0000-0000-000036B60000}"/>
    <cellStyle name="Output 5 2 4 3 6" xfId="61340" xr:uid="{00000000-0005-0000-0000-000037B60000}"/>
    <cellStyle name="Output 5 2 4 4" xfId="11884" xr:uid="{00000000-0005-0000-0000-000038B60000}"/>
    <cellStyle name="Output 5 2 4 4 2" xfId="35829" xr:uid="{00000000-0005-0000-0000-000039B60000}"/>
    <cellStyle name="Output 5 2 4 4 3" xfId="35828" xr:uid="{00000000-0005-0000-0000-00003AB60000}"/>
    <cellStyle name="Output 5 2 4 4 4" xfId="51389" xr:uid="{00000000-0005-0000-0000-00003BB60000}"/>
    <cellStyle name="Output 5 2 4 5" xfId="35830" xr:uid="{00000000-0005-0000-0000-00003CB60000}"/>
    <cellStyle name="Output 5 2 4 6" xfId="35819" xr:uid="{00000000-0005-0000-0000-00003DB60000}"/>
    <cellStyle name="Output 5 2 4 7" xfId="44421" xr:uid="{00000000-0005-0000-0000-00003EB60000}"/>
    <cellStyle name="Output 5 2 4 8" xfId="56985" xr:uid="{00000000-0005-0000-0000-00003FB60000}"/>
    <cellStyle name="Output 5 2 5" xfId="5776" xr:uid="{00000000-0005-0000-0000-000040B60000}"/>
    <cellStyle name="Output 5 2 5 2" xfId="12755" xr:uid="{00000000-0005-0000-0000-000041B60000}"/>
    <cellStyle name="Output 5 2 5 2 2" xfId="35833" xr:uid="{00000000-0005-0000-0000-000042B60000}"/>
    <cellStyle name="Output 5 2 5 2 3" xfId="35832" xr:uid="{00000000-0005-0000-0000-000043B60000}"/>
    <cellStyle name="Output 5 2 5 2 4" xfId="52260" xr:uid="{00000000-0005-0000-0000-000044B60000}"/>
    <cellStyle name="Output 5 2 5 3" xfId="35834" xr:uid="{00000000-0005-0000-0000-000045B60000}"/>
    <cellStyle name="Output 5 2 5 4" xfId="35831" xr:uid="{00000000-0005-0000-0000-000046B60000}"/>
    <cellStyle name="Output 5 2 5 5" xfId="45292" xr:uid="{00000000-0005-0000-0000-000047B60000}"/>
    <cellStyle name="Output 5 2 5 6" xfId="57856" xr:uid="{00000000-0005-0000-0000-000048B60000}"/>
    <cellStyle name="Output 5 2 6" xfId="10141" xr:uid="{00000000-0005-0000-0000-000049B60000}"/>
    <cellStyle name="Output 5 2 6 2" xfId="35836" xr:uid="{00000000-0005-0000-0000-00004AB60000}"/>
    <cellStyle name="Output 5 2 6 3" xfId="35835" xr:uid="{00000000-0005-0000-0000-00004BB60000}"/>
    <cellStyle name="Output 5 2 6 4" xfId="49647" xr:uid="{00000000-0005-0000-0000-00004CB60000}"/>
    <cellStyle name="Output 5 2 7" xfId="35777" xr:uid="{00000000-0005-0000-0000-00004DB60000}"/>
    <cellStyle name="Output 5 2 8" xfId="17528" xr:uid="{00000000-0005-0000-0000-00004EB60000}"/>
    <cellStyle name="Output 5 3" xfId="2984" xr:uid="{00000000-0005-0000-0000-00004FB60000}"/>
    <cellStyle name="Output 5 3 2" xfId="2985" xr:uid="{00000000-0005-0000-0000-000050B60000}"/>
    <cellStyle name="Output 5 3 2 2" xfId="4029" xr:uid="{00000000-0005-0000-0000-000051B60000}"/>
    <cellStyle name="Output 5 3 2 2 2" xfId="6651" xr:uid="{00000000-0005-0000-0000-000052B60000}"/>
    <cellStyle name="Output 5 3 2 2 2 2" xfId="13629" xr:uid="{00000000-0005-0000-0000-000053B60000}"/>
    <cellStyle name="Output 5 3 2 2 2 2 2" xfId="35842" xr:uid="{00000000-0005-0000-0000-000054B60000}"/>
    <cellStyle name="Output 5 3 2 2 2 2 3" xfId="35841" xr:uid="{00000000-0005-0000-0000-000055B60000}"/>
    <cellStyle name="Output 5 3 2 2 2 2 4" xfId="53134" xr:uid="{00000000-0005-0000-0000-000056B60000}"/>
    <cellStyle name="Output 5 3 2 2 2 3" xfId="35843" xr:uid="{00000000-0005-0000-0000-000057B60000}"/>
    <cellStyle name="Output 5 3 2 2 2 4" xfId="35840" xr:uid="{00000000-0005-0000-0000-000058B60000}"/>
    <cellStyle name="Output 5 3 2 2 2 5" xfId="46166" xr:uid="{00000000-0005-0000-0000-000059B60000}"/>
    <cellStyle name="Output 5 3 2 2 2 6" xfId="58730" xr:uid="{00000000-0005-0000-0000-00005AB60000}"/>
    <cellStyle name="Output 5 3 2 2 3" xfId="8396" xr:uid="{00000000-0005-0000-0000-00005BB60000}"/>
    <cellStyle name="Output 5 3 2 2 3 2" xfId="15371" xr:uid="{00000000-0005-0000-0000-00005CB60000}"/>
    <cellStyle name="Output 5 3 2 2 3 2 2" xfId="35846" xr:uid="{00000000-0005-0000-0000-00005DB60000}"/>
    <cellStyle name="Output 5 3 2 2 3 2 3" xfId="35845" xr:uid="{00000000-0005-0000-0000-00005EB60000}"/>
    <cellStyle name="Output 5 3 2 2 3 2 4" xfId="54876" xr:uid="{00000000-0005-0000-0000-00005FB60000}"/>
    <cellStyle name="Output 5 3 2 2 3 3" xfId="35847" xr:uid="{00000000-0005-0000-0000-000060B60000}"/>
    <cellStyle name="Output 5 3 2 2 3 4" xfId="35844" xr:uid="{00000000-0005-0000-0000-000061B60000}"/>
    <cellStyle name="Output 5 3 2 2 3 5" xfId="47908" xr:uid="{00000000-0005-0000-0000-000062B60000}"/>
    <cellStyle name="Output 5 3 2 2 3 6" xfId="60472" xr:uid="{00000000-0005-0000-0000-000063B60000}"/>
    <cellStyle name="Output 5 3 2 2 4" xfId="11016" xr:uid="{00000000-0005-0000-0000-000064B60000}"/>
    <cellStyle name="Output 5 3 2 2 4 2" xfId="35849" xr:uid="{00000000-0005-0000-0000-000065B60000}"/>
    <cellStyle name="Output 5 3 2 2 4 3" xfId="35848" xr:uid="{00000000-0005-0000-0000-000066B60000}"/>
    <cellStyle name="Output 5 3 2 2 4 4" xfId="50521" xr:uid="{00000000-0005-0000-0000-000067B60000}"/>
    <cellStyle name="Output 5 3 2 2 5" xfId="35839" xr:uid="{00000000-0005-0000-0000-000068B60000}"/>
    <cellStyle name="Output 5 3 2 2 6" xfId="56117" xr:uid="{00000000-0005-0000-0000-000069B60000}"/>
    <cellStyle name="Output 5 3 2 3" xfId="4906" xr:uid="{00000000-0005-0000-0000-00006AB60000}"/>
    <cellStyle name="Output 5 3 2 3 2" xfId="7522" xr:uid="{00000000-0005-0000-0000-00006BB60000}"/>
    <cellStyle name="Output 5 3 2 3 2 2" xfId="14500" xr:uid="{00000000-0005-0000-0000-00006CB60000}"/>
    <cellStyle name="Output 5 3 2 3 2 2 2" xfId="35853" xr:uid="{00000000-0005-0000-0000-00006DB60000}"/>
    <cellStyle name="Output 5 3 2 3 2 2 3" xfId="35852" xr:uid="{00000000-0005-0000-0000-00006EB60000}"/>
    <cellStyle name="Output 5 3 2 3 2 2 4" xfId="54005" xr:uid="{00000000-0005-0000-0000-00006FB60000}"/>
    <cellStyle name="Output 5 3 2 3 2 3" xfId="35854" xr:uid="{00000000-0005-0000-0000-000070B60000}"/>
    <cellStyle name="Output 5 3 2 3 2 4" xfId="35851" xr:uid="{00000000-0005-0000-0000-000071B60000}"/>
    <cellStyle name="Output 5 3 2 3 2 5" xfId="47037" xr:uid="{00000000-0005-0000-0000-000072B60000}"/>
    <cellStyle name="Output 5 3 2 3 2 6" xfId="59601" xr:uid="{00000000-0005-0000-0000-000073B60000}"/>
    <cellStyle name="Output 5 3 2 3 3" xfId="9273" xr:uid="{00000000-0005-0000-0000-000074B60000}"/>
    <cellStyle name="Output 5 3 2 3 3 2" xfId="16242" xr:uid="{00000000-0005-0000-0000-000075B60000}"/>
    <cellStyle name="Output 5 3 2 3 3 2 2" xfId="35857" xr:uid="{00000000-0005-0000-0000-000076B60000}"/>
    <cellStyle name="Output 5 3 2 3 3 2 3" xfId="35856" xr:uid="{00000000-0005-0000-0000-000077B60000}"/>
    <cellStyle name="Output 5 3 2 3 3 2 4" xfId="55747" xr:uid="{00000000-0005-0000-0000-000078B60000}"/>
    <cellStyle name="Output 5 3 2 3 3 3" xfId="35858" xr:uid="{00000000-0005-0000-0000-000079B60000}"/>
    <cellStyle name="Output 5 3 2 3 3 4" xfId="35855" xr:uid="{00000000-0005-0000-0000-00007AB60000}"/>
    <cellStyle name="Output 5 3 2 3 3 5" xfId="48779" xr:uid="{00000000-0005-0000-0000-00007BB60000}"/>
    <cellStyle name="Output 5 3 2 3 3 6" xfId="61343" xr:uid="{00000000-0005-0000-0000-00007CB60000}"/>
    <cellStyle name="Output 5 3 2 3 4" xfId="11887" xr:uid="{00000000-0005-0000-0000-00007DB60000}"/>
    <cellStyle name="Output 5 3 2 3 4 2" xfId="35860" xr:uid="{00000000-0005-0000-0000-00007EB60000}"/>
    <cellStyle name="Output 5 3 2 3 4 3" xfId="35859" xr:uid="{00000000-0005-0000-0000-00007FB60000}"/>
    <cellStyle name="Output 5 3 2 3 4 4" xfId="51392" xr:uid="{00000000-0005-0000-0000-000080B60000}"/>
    <cellStyle name="Output 5 3 2 3 5" xfId="35861" xr:uid="{00000000-0005-0000-0000-000081B60000}"/>
    <cellStyle name="Output 5 3 2 3 6" xfId="35850" xr:uid="{00000000-0005-0000-0000-000082B60000}"/>
    <cellStyle name="Output 5 3 2 3 7" xfId="44424" xr:uid="{00000000-0005-0000-0000-000083B60000}"/>
    <cellStyle name="Output 5 3 2 3 8" xfId="56988" xr:uid="{00000000-0005-0000-0000-000084B60000}"/>
    <cellStyle name="Output 5 3 2 4" xfId="5779" xr:uid="{00000000-0005-0000-0000-000085B60000}"/>
    <cellStyle name="Output 5 3 2 4 2" xfId="12758" xr:uid="{00000000-0005-0000-0000-000086B60000}"/>
    <cellStyle name="Output 5 3 2 4 2 2" xfId="35864" xr:uid="{00000000-0005-0000-0000-000087B60000}"/>
    <cellStyle name="Output 5 3 2 4 2 3" xfId="35863" xr:uid="{00000000-0005-0000-0000-000088B60000}"/>
    <cellStyle name="Output 5 3 2 4 2 4" xfId="52263" xr:uid="{00000000-0005-0000-0000-000089B60000}"/>
    <cellStyle name="Output 5 3 2 4 3" xfId="35865" xr:uid="{00000000-0005-0000-0000-00008AB60000}"/>
    <cellStyle name="Output 5 3 2 4 4" xfId="35862" xr:uid="{00000000-0005-0000-0000-00008BB60000}"/>
    <cellStyle name="Output 5 3 2 4 5" xfId="45295" xr:uid="{00000000-0005-0000-0000-00008CB60000}"/>
    <cellStyle name="Output 5 3 2 4 6" xfId="57859" xr:uid="{00000000-0005-0000-0000-00008DB60000}"/>
    <cellStyle name="Output 5 3 2 5" xfId="10144" xr:uid="{00000000-0005-0000-0000-00008EB60000}"/>
    <cellStyle name="Output 5 3 2 5 2" xfId="35867" xr:uid="{00000000-0005-0000-0000-00008FB60000}"/>
    <cellStyle name="Output 5 3 2 5 3" xfId="35866" xr:uid="{00000000-0005-0000-0000-000090B60000}"/>
    <cellStyle name="Output 5 3 2 5 4" xfId="49650" xr:uid="{00000000-0005-0000-0000-000091B60000}"/>
    <cellStyle name="Output 5 3 2 6" xfId="35838" xr:uid="{00000000-0005-0000-0000-000092B60000}"/>
    <cellStyle name="Output 5 3 2 7" xfId="17534" xr:uid="{00000000-0005-0000-0000-000093B60000}"/>
    <cellStyle name="Output 5 3 3" xfId="4028" xr:uid="{00000000-0005-0000-0000-000094B60000}"/>
    <cellStyle name="Output 5 3 3 2" xfId="6650" xr:uid="{00000000-0005-0000-0000-000095B60000}"/>
    <cellStyle name="Output 5 3 3 2 2" xfId="13628" xr:uid="{00000000-0005-0000-0000-000096B60000}"/>
    <cellStyle name="Output 5 3 3 2 2 2" xfId="35871" xr:uid="{00000000-0005-0000-0000-000097B60000}"/>
    <cellStyle name="Output 5 3 3 2 2 3" xfId="35870" xr:uid="{00000000-0005-0000-0000-000098B60000}"/>
    <cellStyle name="Output 5 3 3 2 2 4" xfId="53133" xr:uid="{00000000-0005-0000-0000-000099B60000}"/>
    <cellStyle name="Output 5 3 3 2 3" xfId="35872" xr:uid="{00000000-0005-0000-0000-00009AB60000}"/>
    <cellStyle name="Output 5 3 3 2 4" xfId="35869" xr:uid="{00000000-0005-0000-0000-00009BB60000}"/>
    <cellStyle name="Output 5 3 3 2 5" xfId="46165" xr:uid="{00000000-0005-0000-0000-00009CB60000}"/>
    <cellStyle name="Output 5 3 3 2 6" xfId="58729" xr:uid="{00000000-0005-0000-0000-00009DB60000}"/>
    <cellStyle name="Output 5 3 3 3" xfId="8395" xr:uid="{00000000-0005-0000-0000-00009EB60000}"/>
    <cellStyle name="Output 5 3 3 3 2" xfId="15370" xr:uid="{00000000-0005-0000-0000-00009FB60000}"/>
    <cellStyle name="Output 5 3 3 3 2 2" xfId="35875" xr:uid="{00000000-0005-0000-0000-0000A0B60000}"/>
    <cellStyle name="Output 5 3 3 3 2 3" xfId="35874" xr:uid="{00000000-0005-0000-0000-0000A1B60000}"/>
    <cellStyle name="Output 5 3 3 3 2 4" xfId="54875" xr:uid="{00000000-0005-0000-0000-0000A2B60000}"/>
    <cellStyle name="Output 5 3 3 3 3" xfId="35876" xr:uid="{00000000-0005-0000-0000-0000A3B60000}"/>
    <cellStyle name="Output 5 3 3 3 4" xfId="35873" xr:uid="{00000000-0005-0000-0000-0000A4B60000}"/>
    <cellStyle name="Output 5 3 3 3 5" xfId="47907" xr:uid="{00000000-0005-0000-0000-0000A5B60000}"/>
    <cellStyle name="Output 5 3 3 3 6" xfId="60471" xr:uid="{00000000-0005-0000-0000-0000A6B60000}"/>
    <cellStyle name="Output 5 3 3 4" xfId="11015" xr:uid="{00000000-0005-0000-0000-0000A7B60000}"/>
    <cellStyle name="Output 5 3 3 4 2" xfId="35878" xr:uid="{00000000-0005-0000-0000-0000A8B60000}"/>
    <cellStyle name="Output 5 3 3 4 3" xfId="35877" xr:uid="{00000000-0005-0000-0000-0000A9B60000}"/>
    <cellStyle name="Output 5 3 3 4 4" xfId="50520" xr:uid="{00000000-0005-0000-0000-0000AAB60000}"/>
    <cellStyle name="Output 5 3 3 5" xfId="35868" xr:uid="{00000000-0005-0000-0000-0000ABB60000}"/>
    <cellStyle name="Output 5 3 3 6" xfId="56116" xr:uid="{00000000-0005-0000-0000-0000ACB60000}"/>
    <cellStyle name="Output 5 3 4" xfId="4905" xr:uid="{00000000-0005-0000-0000-0000ADB60000}"/>
    <cellStyle name="Output 5 3 4 2" xfId="7521" xr:uid="{00000000-0005-0000-0000-0000AEB60000}"/>
    <cellStyle name="Output 5 3 4 2 2" xfId="14499" xr:uid="{00000000-0005-0000-0000-0000AFB60000}"/>
    <cellStyle name="Output 5 3 4 2 2 2" xfId="35882" xr:uid="{00000000-0005-0000-0000-0000B0B60000}"/>
    <cellStyle name="Output 5 3 4 2 2 3" xfId="35881" xr:uid="{00000000-0005-0000-0000-0000B1B60000}"/>
    <cellStyle name="Output 5 3 4 2 2 4" xfId="54004" xr:uid="{00000000-0005-0000-0000-0000B2B60000}"/>
    <cellStyle name="Output 5 3 4 2 3" xfId="35883" xr:uid="{00000000-0005-0000-0000-0000B3B60000}"/>
    <cellStyle name="Output 5 3 4 2 4" xfId="35880" xr:uid="{00000000-0005-0000-0000-0000B4B60000}"/>
    <cellStyle name="Output 5 3 4 2 5" xfId="47036" xr:uid="{00000000-0005-0000-0000-0000B5B60000}"/>
    <cellStyle name="Output 5 3 4 2 6" xfId="59600" xr:uid="{00000000-0005-0000-0000-0000B6B60000}"/>
    <cellStyle name="Output 5 3 4 3" xfId="9272" xr:uid="{00000000-0005-0000-0000-0000B7B60000}"/>
    <cellStyle name="Output 5 3 4 3 2" xfId="16241" xr:uid="{00000000-0005-0000-0000-0000B8B60000}"/>
    <cellStyle name="Output 5 3 4 3 2 2" xfId="35886" xr:uid="{00000000-0005-0000-0000-0000B9B60000}"/>
    <cellStyle name="Output 5 3 4 3 2 3" xfId="35885" xr:uid="{00000000-0005-0000-0000-0000BAB60000}"/>
    <cellStyle name="Output 5 3 4 3 2 4" xfId="55746" xr:uid="{00000000-0005-0000-0000-0000BBB60000}"/>
    <cellStyle name="Output 5 3 4 3 3" xfId="35887" xr:uid="{00000000-0005-0000-0000-0000BCB60000}"/>
    <cellStyle name="Output 5 3 4 3 4" xfId="35884" xr:uid="{00000000-0005-0000-0000-0000BDB60000}"/>
    <cellStyle name="Output 5 3 4 3 5" xfId="48778" xr:uid="{00000000-0005-0000-0000-0000BEB60000}"/>
    <cellStyle name="Output 5 3 4 3 6" xfId="61342" xr:uid="{00000000-0005-0000-0000-0000BFB60000}"/>
    <cellStyle name="Output 5 3 4 4" xfId="11886" xr:uid="{00000000-0005-0000-0000-0000C0B60000}"/>
    <cellStyle name="Output 5 3 4 4 2" xfId="35889" xr:uid="{00000000-0005-0000-0000-0000C1B60000}"/>
    <cellStyle name="Output 5 3 4 4 3" xfId="35888" xr:uid="{00000000-0005-0000-0000-0000C2B60000}"/>
    <cellStyle name="Output 5 3 4 4 4" xfId="51391" xr:uid="{00000000-0005-0000-0000-0000C3B60000}"/>
    <cellStyle name="Output 5 3 4 5" xfId="35890" xr:uid="{00000000-0005-0000-0000-0000C4B60000}"/>
    <cellStyle name="Output 5 3 4 6" xfId="35879" xr:uid="{00000000-0005-0000-0000-0000C5B60000}"/>
    <cellStyle name="Output 5 3 4 7" xfId="44423" xr:uid="{00000000-0005-0000-0000-0000C6B60000}"/>
    <cellStyle name="Output 5 3 4 8" xfId="56987" xr:uid="{00000000-0005-0000-0000-0000C7B60000}"/>
    <cellStyle name="Output 5 3 5" xfId="5778" xr:uid="{00000000-0005-0000-0000-0000C8B60000}"/>
    <cellStyle name="Output 5 3 5 2" xfId="12757" xr:uid="{00000000-0005-0000-0000-0000C9B60000}"/>
    <cellStyle name="Output 5 3 5 2 2" xfId="35893" xr:uid="{00000000-0005-0000-0000-0000CAB60000}"/>
    <cellStyle name="Output 5 3 5 2 3" xfId="35892" xr:uid="{00000000-0005-0000-0000-0000CBB60000}"/>
    <cellStyle name="Output 5 3 5 2 4" xfId="52262" xr:uid="{00000000-0005-0000-0000-0000CCB60000}"/>
    <cellStyle name="Output 5 3 5 3" xfId="35894" xr:uid="{00000000-0005-0000-0000-0000CDB60000}"/>
    <cellStyle name="Output 5 3 5 4" xfId="35891" xr:uid="{00000000-0005-0000-0000-0000CEB60000}"/>
    <cellStyle name="Output 5 3 5 5" xfId="45294" xr:uid="{00000000-0005-0000-0000-0000CFB60000}"/>
    <cellStyle name="Output 5 3 5 6" xfId="57858" xr:uid="{00000000-0005-0000-0000-0000D0B60000}"/>
    <cellStyle name="Output 5 3 6" xfId="10143" xr:uid="{00000000-0005-0000-0000-0000D1B60000}"/>
    <cellStyle name="Output 5 3 6 2" xfId="35896" xr:uid="{00000000-0005-0000-0000-0000D2B60000}"/>
    <cellStyle name="Output 5 3 6 3" xfId="35895" xr:uid="{00000000-0005-0000-0000-0000D3B60000}"/>
    <cellStyle name="Output 5 3 6 4" xfId="49649" xr:uid="{00000000-0005-0000-0000-0000D4B60000}"/>
    <cellStyle name="Output 5 3 7" xfId="35837" xr:uid="{00000000-0005-0000-0000-0000D5B60000}"/>
    <cellStyle name="Output 5 3 8" xfId="17532" xr:uid="{00000000-0005-0000-0000-0000D6B60000}"/>
    <cellStyle name="Output 5 4" xfId="2986" xr:uid="{00000000-0005-0000-0000-0000D7B60000}"/>
    <cellStyle name="Output 5 4 2" xfId="2987" xr:uid="{00000000-0005-0000-0000-0000D8B60000}"/>
    <cellStyle name="Output 5 4 2 2" xfId="4031" xr:uid="{00000000-0005-0000-0000-0000D9B60000}"/>
    <cellStyle name="Output 5 4 2 2 2" xfId="6653" xr:uid="{00000000-0005-0000-0000-0000DAB60000}"/>
    <cellStyle name="Output 5 4 2 2 2 2" xfId="13631" xr:uid="{00000000-0005-0000-0000-0000DBB60000}"/>
    <cellStyle name="Output 5 4 2 2 2 2 2" xfId="35902" xr:uid="{00000000-0005-0000-0000-0000DCB60000}"/>
    <cellStyle name="Output 5 4 2 2 2 2 3" xfId="35901" xr:uid="{00000000-0005-0000-0000-0000DDB60000}"/>
    <cellStyle name="Output 5 4 2 2 2 2 4" xfId="53136" xr:uid="{00000000-0005-0000-0000-0000DEB60000}"/>
    <cellStyle name="Output 5 4 2 2 2 3" xfId="35903" xr:uid="{00000000-0005-0000-0000-0000DFB60000}"/>
    <cellStyle name="Output 5 4 2 2 2 4" xfId="35900" xr:uid="{00000000-0005-0000-0000-0000E0B60000}"/>
    <cellStyle name="Output 5 4 2 2 2 5" xfId="46168" xr:uid="{00000000-0005-0000-0000-0000E1B60000}"/>
    <cellStyle name="Output 5 4 2 2 2 6" xfId="58732" xr:uid="{00000000-0005-0000-0000-0000E2B60000}"/>
    <cellStyle name="Output 5 4 2 2 3" xfId="8398" xr:uid="{00000000-0005-0000-0000-0000E3B60000}"/>
    <cellStyle name="Output 5 4 2 2 3 2" xfId="15373" xr:uid="{00000000-0005-0000-0000-0000E4B60000}"/>
    <cellStyle name="Output 5 4 2 2 3 2 2" xfId="35906" xr:uid="{00000000-0005-0000-0000-0000E5B60000}"/>
    <cellStyle name="Output 5 4 2 2 3 2 3" xfId="35905" xr:uid="{00000000-0005-0000-0000-0000E6B60000}"/>
    <cellStyle name="Output 5 4 2 2 3 2 4" xfId="54878" xr:uid="{00000000-0005-0000-0000-0000E7B60000}"/>
    <cellStyle name="Output 5 4 2 2 3 3" xfId="35907" xr:uid="{00000000-0005-0000-0000-0000E8B60000}"/>
    <cellStyle name="Output 5 4 2 2 3 4" xfId="35904" xr:uid="{00000000-0005-0000-0000-0000E9B60000}"/>
    <cellStyle name="Output 5 4 2 2 3 5" xfId="47910" xr:uid="{00000000-0005-0000-0000-0000EAB60000}"/>
    <cellStyle name="Output 5 4 2 2 3 6" xfId="60474" xr:uid="{00000000-0005-0000-0000-0000EBB60000}"/>
    <cellStyle name="Output 5 4 2 2 4" xfId="11018" xr:uid="{00000000-0005-0000-0000-0000ECB60000}"/>
    <cellStyle name="Output 5 4 2 2 4 2" xfId="35909" xr:uid="{00000000-0005-0000-0000-0000EDB60000}"/>
    <cellStyle name="Output 5 4 2 2 4 3" xfId="35908" xr:uid="{00000000-0005-0000-0000-0000EEB60000}"/>
    <cellStyle name="Output 5 4 2 2 4 4" xfId="50523" xr:uid="{00000000-0005-0000-0000-0000EFB60000}"/>
    <cellStyle name="Output 5 4 2 2 5" xfId="35899" xr:uid="{00000000-0005-0000-0000-0000F0B60000}"/>
    <cellStyle name="Output 5 4 2 2 6" xfId="56119" xr:uid="{00000000-0005-0000-0000-0000F1B60000}"/>
    <cellStyle name="Output 5 4 2 3" xfId="4908" xr:uid="{00000000-0005-0000-0000-0000F2B60000}"/>
    <cellStyle name="Output 5 4 2 3 2" xfId="7524" xr:uid="{00000000-0005-0000-0000-0000F3B60000}"/>
    <cellStyle name="Output 5 4 2 3 2 2" xfId="14502" xr:uid="{00000000-0005-0000-0000-0000F4B60000}"/>
    <cellStyle name="Output 5 4 2 3 2 2 2" xfId="35913" xr:uid="{00000000-0005-0000-0000-0000F5B60000}"/>
    <cellStyle name="Output 5 4 2 3 2 2 3" xfId="35912" xr:uid="{00000000-0005-0000-0000-0000F6B60000}"/>
    <cellStyle name="Output 5 4 2 3 2 2 4" xfId="54007" xr:uid="{00000000-0005-0000-0000-0000F7B60000}"/>
    <cellStyle name="Output 5 4 2 3 2 3" xfId="35914" xr:uid="{00000000-0005-0000-0000-0000F8B60000}"/>
    <cellStyle name="Output 5 4 2 3 2 4" xfId="35911" xr:uid="{00000000-0005-0000-0000-0000F9B60000}"/>
    <cellStyle name="Output 5 4 2 3 2 5" xfId="47039" xr:uid="{00000000-0005-0000-0000-0000FAB60000}"/>
    <cellStyle name="Output 5 4 2 3 2 6" xfId="59603" xr:uid="{00000000-0005-0000-0000-0000FBB60000}"/>
    <cellStyle name="Output 5 4 2 3 3" xfId="9275" xr:uid="{00000000-0005-0000-0000-0000FCB60000}"/>
    <cellStyle name="Output 5 4 2 3 3 2" xfId="16244" xr:uid="{00000000-0005-0000-0000-0000FDB60000}"/>
    <cellStyle name="Output 5 4 2 3 3 2 2" xfId="35917" xr:uid="{00000000-0005-0000-0000-0000FEB60000}"/>
    <cellStyle name="Output 5 4 2 3 3 2 3" xfId="35916" xr:uid="{00000000-0005-0000-0000-0000FFB60000}"/>
    <cellStyle name="Output 5 4 2 3 3 2 4" xfId="55749" xr:uid="{00000000-0005-0000-0000-000000B70000}"/>
    <cellStyle name="Output 5 4 2 3 3 3" xfId="35918" xr:uid="{00000000-0005-0000-0000-000001B70000}"/>
    <cellStyle name="Output 5 4 2 3 3 4" xfId="35915" xr:uid="{00000000-0005-0000-0000-000002B70000}"/>
    <cellStyle name="Output 5 4 2 3 3 5" xfId="48781" xr:uid="{00000000-0005-0000-0000-000003B70000}"/>
    <cellStyle name="Output 5 4 2 3 3 6" xfId="61345" xr:uid="{00000000-0005-0000-0000-000004B70000}"/>
    <cellStyle name="Output 5 4 2 3 4" xfId="11889" xr:uid="{00000000-0005-0000-0000-000005B70000}"/>
    <cellStyle name="Output 5 4 2 3 4 2" xfId="35920" xr:uid="{00000000-0005-0000-0000-000006B70000}"/>
    <cellStyle name="Output 5 4 2 3 4 3" xfId="35919" xr:uid="{00000000-0005-0000-0000-000007B70000}"/>
    <cellStyle name="Output 5 4 2 3 4 4" xfId="51394" xr:uid="{00000000-0005-0000-0000-000008B70000}"/>
    <cellStyle name="Output 5 4 2 3 5" xfId="35921" xr:uid="{00000000-0005-0000-0000-000009B70000}"/>
    <cellStyle name="Output 5 4 2 3 6" xfId="35910" xr:uid="{00000000-0005-0000-0000-00000AB70000}"/>
    <cellStyle name="Output 5 4 2 3 7" xfId="44426" xr:uid="{00000000-0005-0000-0000-00000BB70000}"/>
    <cellStyle name="Output 5 4 2 3 8" xfId="56990" xr:uid="{00000000-0005-0000-0000-00000CB70000}"/>
    <cellStyle name="Output 5 4 2 4" xfId="5781" xr:uid="{00000000-0005-0000-0000-00000DB70000}"/>
    <cellStyle name="Output 5 4 2 4 2" xfId="12760" xr:uid="{00000000-0005-0000-0000-00000EB70000}"/>
    <cellStyle name="Output 5 4 2 4 2 2" xfId="35924" xr:uid="{00000000-0005-0000-0000-00000FB70000}"/>
    <cellStyle name="Output 5 4 2 4 2 3" xfId="35923" xr:uid="{00000000-0005-0000-0000-000010B70000}"/>
    <cellStyle name="Output 5 4 2 4 2 4" xfId="52265" xr:uid="{00000000-0005-0000-0000-000011B70000}"/>
    <cellStyle name="Output 5 4 2 4 3" xfId="35925" xr:uid="{00000000-0005-0000-0000-000012B70000}"/>
    <cellStyle name="Output 5 4 2 4 4" xfId="35922" xr:uid="{00000000-0005-0000-0000-000013B70000}"/>
    <cellStyle name="Output 5 4 2 4 5" xfId="45297" xr:uid="{00000000-0005-0000-0000-000014B70000}"/>
    <cellStyle name="Output 5 4 2 4 6" xfId="57861" xr:uid="{00000000-0005-0000-0000-000015B70000}"/>
    <cellStyle name="Output 5 4 2 5" xfId="10146" xr:uid="{00000000-0005-0000-0000-000016B70000}"/>
    <cellStyle name="Output 5 4 2 5 2" xfId="35927" xr:uid="{00000000-0005-0000-0000-000017B70000}"/>
    <cellStyle name="Output 5 4 2 5 3" xfId="35926" xr:uid="{00000000-0005-0000-0000-000018B70000}"/>
    <cellStyle name="Output 5 4 2 5 4" xfId="49652" xr:uid="{00000000-0005-0000-0000-000019B70000}"/>
    <cellStyle name="Output 5 4 2 6" xfId="35898" xr:uid="{00000000-0005-0000-0000-00001AB70000}"/>
    <cellStyle name="Output 5 4 2 7" xfId="17536" xr:uid="{00000000-0005-0000-0000-00001BB70000}"/>
    <cellStyle name="Output 5 4 3" xfId="4030" xr:uid="{00000000-0005-0000-0000-00001CB70000}"/>
    <cellStyle name="Output 5 4 3 2" xfId="6652" xr:uid="{00000000-0005-0000-0000-00001DB70000}"/>
    <cellStyle name="Output 5 4 3 2 2" xfId="13630" xr:uid="{00000000-0005-0000-0000-00001EB70000}"/>
    <cellStyle name="Output 5 4 3 2 2 2" xfId="35931" xr:uid="{00000000-0005-0000-0000-00001FB70000}"/>
    <cellStyle name="Output 5 4 3 2 2 3" xfId="35930" xr:uid="{00000000-0005-0000-0000-000020B70000}"/>
    <cellStyle name="Output 5 4 3 2 2 4" xfId="53135" xr:uid="{00000000-0005-0000-0000-000021B70000}"/>
    <cellStyle name="Output 5 4 3 2 3" xfId="35932" xr:uid="{00000000-0005-0000-0000-000022B70000}"/>
    <cellStyle name="Output 5 4 3 2 4" xfId="35929" xr:uid="{00000000-0005-0000-0000-000023B70000}"/>
    <cellStyle name="Output 5 4 3 2 5" xfId="46167" xr:uid="{00000000-0005-0000-0000-000024B70000}"/>
    <cellStyle name="Output 5 4 3 2 6" xfId="58731" xr:uid="{00000000-0005-0000-0000-000025B70000}"/>
    <cellStyle name="Output 5 4 3 3" xfId="8397" xr:uid="{00000000-0005-0000-0000-000026B70000}"/>
    <cellStyle name="Output 5 4 3 3 2" xfId="15372" xr:uid="{00000000-0005-0000-0000-000027B70000}"/>
    <cellStyle name="Output 5 4 3 3 2 2" xfId="35935" xr:uid="{00000000-0005-0000-0000-000028B70000}"/>
    <cellStyle name="Output 5 4 3 3 2 3" xfId="35934" xr:uid="{00000000-0005-0000-0000-000029B70000}"/>
    <cellStyle name="Output 5 4 3 3 2 4" xfId="54877" xr:uid="{00000000-0005-0000-0000-00002AB70000}"/>
    <cellStyle name="Output 5 4 3 3 3" xfId="35936" xr:uid="{00000000-0005-0000-0000-00002BB70000}"/>
    <cellStyle name="Output 5 4 3 3 4" xfId="35933" xr:uid="{00000000-0005-0000-0000-00002CB70000}"/>
    <cellStyle name="Output 5 4 3 3 5" xfId="47909" xr:uid="{00000000-0005-0000-0000-00002DB70000}"/>
    <cellStyle name="Output 5 4 3 3 6" xfId="60473" xr:uid="{00000000-0005-0000-0000-00002EB70000}"/>
    <cellStyle name="Output 5 4 3 4" xfId="11017" xr:uid="{00000000-0005-0000-0000-00002FB70000}"/>
    <cellStyle name="Output 5 4 3 4 2" xfId="35938" xr:uid="{00000000-0005-0000-0000-000030B70000}"/>
    <cellStyle name="Output 5 4 3 4 3" xfId="35937" xr:uid="{00000000-0005-0000-0000-000031B70000}"/>
    <cellStyle name="Output 5 4 3 4 4" xfId="50522" xr:uid="{00000000-0005-0000-0000-000032B70000}"/>
    <cellStyle name="Output 5 4 3 5" xfId="35928" xr:uid="{00000000-0005-0000-0000-000033B70000}"/>
    <cellStyle name="Output 5 4 3 6" xfId="56118" xr:uid="{00000000-0005-0000-0000-000034B70000}"/>
    <cellStyle name="Output 5 4 4" xfId="4907" xr:uid="{00000000-0005-0000-0000-000035B70000}"/>
    <cellStyle name="Output 5 4 4 2" xfId="7523" xr:uid="{00000000-0005-0000-0000-000036B70000}"/>
    <cellStyle name="Output 5 4 4 2 2" xfId="14501" xr:uid="{00000000-0005-0000-0000-000037B70000}"/>
    <cellStyle name="Output 5 4 4 2 2 2" xfId="35942" xr:uid="{00000000-0005-0000-0000-000038B70000}"/>
    <cellStyle name="Output 5 4 4 2 2 3" xfId="35941" xr:uid="{00000000-0005-0000-0000-000039B70000}"/>
    <cellStyle name="Output 5 4 4 2 2 4" xfId="54006" xr:uid="{00000000-0005-0000-0000-00003AB70000}"/>
    <cellStyle name="Output 5 4 4 2 3" xfId="35943" xr:uid="{00000000-0005-0000-0000-00003BB70000}"/>
    <cellStyle name="Output 5 4 4 2 4" xfId="35940" xr:uid="{00000000-0005-0000-0000-00003CB70000}"/>
    <cellStyle name="Output 5 4 4 2 5" xfId="47038" xr:uid="{00000000-0005-0000-0000-00003DB70000}"/>
    <cellStyle name="Output 5 4 4 2 6" xfId="59602" xr:uid="{00000000-0005-0000-0000-00003EB70000}"/>
    <cellStyle name="Output 5 4 4 3" xfId="9274" xr:uid="{00000000-0005-0000-0000-00003FB70000}"/>
    <cellStyle name="Output 5 4 4 3 2" xfId="16243" xr:uid="{00000000-0005-0000-0000-000040B70000}"/>
    <cellStyle name="Output 5 4 4 3 2 2" xfId="35946" xr:uid="{00000000-0005-0000-0000-000041B70000}"/>
    <cellStyle name="Output 5 4 4 3 2 3" xfId="35945" xr:uid="{00000000-0005-0000-0000-000042B70000}"/>
    <cellStyle name="Output 5 4 4 3 2 4" xfId="55748" xr:uid="{00000000-0005-0000-0000-000043B70000}"/>
    <cellStyle name="Output 5 4 4 3 3" xfId="35947" xr:uid="{00000000-0005-0000-0000-000044B70000}"/>
    <cellStyle name="Output 5 4 4 3 4" xfId="35944" xr:uid="{00000000-0005-0000-0000-000045B70000}"/>
    <cellStyle name="Output 5 4 4 3 5" xfId="48780" xr:uid="{00000000-0005-0000-0000-000046B70000}"/>
    <cellStyle name="Output 5 4 4 3 6" xfId="61344" xr:uid="{00000000-0005-0000-0000-000047B70000}"/>
    <cellStyle name="Output 5 4 4 4" xfId="11888" xr:uid="{00000000-0005-0000-0000-000048B70000}"/>
    <cellStyle name="Output 5 4 4 4 2" xfId="35949" xr:uid="{00000000-0005-0000-0000-000049B70000}"/>
    <cellStyle name="Output 5 4 4 4 3" xfId="35948" xr:uid="{00000000-0005-0000-0000-00004AB70000}"/>
    <cellStyle name="Output 5 4 4 4 4" xfId="51393" xr:uid="{00000000-0005-0000-0000-00004BB70000}"/>
    <cellStyle name="Output 5 4 4 5" xfId="35950" xr:uid="{00000000-0005-0000-0000-00004CB70000}"/>
    <cellStyle name="Output 5 4 4 6" xfId="35939" xr:uid="{00000000-0005-0000-0000-00004DB70000}"/>
    <cellStyle name="Output 5 4 4 7" xfId="44425" xr:uid="{00000000-0005-0000-0000-00004EB70000}"/>
    <cellStyle name="Output 5 4 4 8" xfId="56989" xr:uid="{00000000-0005-0000-0000-00004FB70000}"/>
    <cellStyle name="Output 5 4 5" xfId="5780" xr:uid="{00000000-0005-0000-0000-000050B70000}"/>
    <cellStyle name="Output 5 4 5 2" xfId="12759" xr:uid="{00000000-0005-0000-0000-000051B70000}"/>
    <cellStyle name="Output 5 4 5 2 2" xfId="35953" xr:uid="{00000000-0005-0000-0000-000052B70000}"/>
    <cellStyle name="Output 5 4 5 2 3" xfId="35952" xr:uid="{00000000-0005-0000-0000-000053B70000}"/>
    <cellStyle name="Output 5 4 5 2 4" xfId="52264" xr:uid="{00000000-0005-0000-0000-000054B70000}"/>
    <cellStyle name="Output 5 4 5 3" xfId="35954" xr:uid="{00000000-0005-0000-0000-000055B70000}"/>
    <cellStyle name="Output 5 4 5 4" xfId="35951" xr:uid="{00000000-0005-0000-0000-000056B70000}"/>
    <cellStyle name="Output 5 4 5 5" xfId="45296" xr:uid="{00000000-0005-0000-0000-000057B70000}"/>
    <cellStyle name="Output 5 4 5 6" xfId="57860" xr:uid="{00000000-0005-0000-0000-000058B70000}"/>
    <cellStyle name="Output 5 4 6" xfId="10145" xr:uid="{00000000-0005-0000-0000-000059B70000}"/>
    <cellStyle name="Output 5 4 6 2" xfId="35956" xr:uid="{00000000-0005-0000-0000-00005AB70000}"/>
    <cellStyle name="Output 5 4 6 3" xfId="35955" xr:uid="{00000000-0005-0000-0000-00005BB70000}"/>
    <cellStyle name="Output 5 4 6 4" xfId="49651" xr:uid="{00000000-0005-0000-0000-00005CB70000}"/>
    <cellStyle name="Output 5 4 7" xfId="35897" xr:uid="{00000000-0005-0000-0000-00005DB70000}"/>
    <cellStyle name="Output 5 4 8" xfId="17535" xr:uid="{00000000-0005-0000-0000-00005EB70000}"/>
    <cellStyle name="Output 5 5" xfId="2988" xr:uid="{00000000-0005-0000-0000-00005FB70000}"/>
    <cellStyle name="Output 5 5 2" xfId="2989" xr:uid="{00000000-0005-0000-0000-000060B70000}"/>
    <cellStyle name="Output 5 5 2 2" xfId="4033" xr:uid="{00000000-0005-0000-0000-000061B70000}"/>
    <cellStyle name="Output 5 5 2 2 2" xfId="6655" xr:uid="{00000000-0005-0000-0000-000062B70000}"/>
    <cellStyle name="Output 5 5 2 2 2 2" xfId="13633" xr:uid="{00000000-0005-0000-0000-000063B70000}"/>
    <cellStyle name="Output 5 5 2 2 2 2 2" xfId="35962" xr:uid="{00000000-0005-0000-0000-000064B70000}"/>
    <cellStyle name="Output 5 5 2 2 2 2 3" xfId="35961" xr:uid="{00000000-0005-0000-0000-000065B70000}"/>
    <cellStyle name="Output 5 5 2 2 2 2 4" xfId="53138" xr:uid="{00000000-0005-0000-0000-000066B70000}"/>
    <cellStyle name="Output 5 5 2 2 2 3" xfId="35963" xr:uid="{00000000-0005-0000-0000-000067B70000}"/>
    <cellStyle name="Output 5 5 2 2 2 4" xfId="35960" xr:uid="{00000000-0005-0000-0000-000068B70000}"/>
    <cellStyle name="Output 5 5 2 2 2 5" xfId="46170" xr:uid="{00000000-0005-0000-0000-000069B70000}"/>
    <cellStyle name="Output 5 5 2 2 2 6" xfId="58734" xr:uid="{00000000-0005-0000-0000-00006AB70000}"/>
    <cellStyle name="Output 5 5 2 2 3" xfId="8400" xr:uid="{00000000-0005-0000-0000-00006BB70000}"/>
    <cellStyle name="Output 5 5 2 2 3 2" xfId="15375" xr:uid="{00000000-0005-0000-0000-00006CB70000}"/>
    <cellStyle name="Output 5 5 2 2 3 2 2" xfId="35966" xr:uid="{00000000-0005-0000-0000-00006DB70000}"/>
    <cellStyle name="Output 5 5 2 2 3 2 3" xfId="35965" xr:uid="{00000000-0005-0000-0000-00006EB70000}"/>
    <cellStyle name="Output 5 5 2 2 3 2 4" xfId="54880" xr:uid="{00000000-0005-0000-0000-00006FB70000}"/>
    <cellStyle name="Output 5 5 2 2 3 3" xfId="35967" xr:uid="{00000000-0005-0000-0000-000070B70000}"/>
    <cellStyle name="Output 5 5 2 2 3 4" xfId="35964" xr:uid="{00000000-0005-0000-0000-000071B70000}"/>
    <cellStyle name="Output 5 5 2 2 3 5" xfId="47912" xr:uid="{00000000-0005-0000-0000-000072B70000}"/>
    <cellStyle name="Output 5 5 2 2 3 6" xfId="60476" xr:uid="{00000000-0005-0000-0000-000073B70000}"/>
    <cellStyle name="Output 5 5 2 2 4" xfId="11020" xr:uid="{00000000-0005-0000-0000-000074B70000}"/>
    <cellStyle name="Output 5 5 2 2 4 2" xfId="35969" xr:uid="{00000000-0005-0000-0000-000075B70000}"/>
    <cellStyle name="Output 5 5 2 2 4 3" xfId="35968" xr:uid="{00000000-0005-0000-0000-000076B70000}"/>
    <cellStyle name="Output 5 5 2 2 4 4" xfId="50525" xr:uid="{00000000-0005-0000-0000-000077B70000}"/>
    <cellStyle name="Output 5 5 2 2 5" xfId="35959" xr:uid="{00000000-0005-0000-0000-000078B70000}"/>
    <cellStyle name="Output 5 5 2 2 6" xfId="56121" xr:uid="{00000000-0005-0000-0000-000079B70000}"/>
    <cellStyle name="Output 5 5 2 3" xfId="4910" xr:uid="{00000000-0005-0000-0000-00007AB70000}"/>
    <cellStyle name="Output 5 5 2 3 2" xfId="7526" xr:uid="{00000000-0005-0000-0000-00007BB70000}"/>
    <cellStyle name="Output 5 5 2 3 2 2" xfId="14504" xr:uid="{00000000-0005-0000-0000-00007CB70000}"/>
    <cellStyle name="Output 5 5 2 3 2 2 2" xfId="35973" xr:uid="{00000000-0005-0000-0000-00007DB70000}"/>
    <cellStyle name="Output 5 5 2 3 2 2 3" xfId="35972" xr:uid="{00000000-0005-0000-0000-00007EB70000}"/>
    <cellStyle name="Output 5 5 2 3 2 2 4" xfId="54009" xr:uid="{00000000-0005-0000-0000-00007FB70000}"/>
    <cellStyle name="Output 5 5 2 3 2 3" xfId="35974" xr:uid="{00000000-0005-0000-0000-000080B70000}"/>
    <cellStyle name="Output 5 5 2 3 2 4" xfId="35971" xr:uid="{00000000-0005-0000-0000-000081B70000}"/>
    <cellStyle name="Output 5 5 2 3 2 5" xfId="47041" xr:uid="{00000000-0005-0000-0000-000082B70000}"/>
    <cellStyle name="Output 5 5 2 3 2 6" xfId="59605" xr:uid="{00000000-0005-0000-0000-000083B70000}"/>
    <cellStyle name="Output 5 5 2 3 3" xfId="9277" xr:uid="{00000000-0005-0000-0000-000084B70000}"/>
    <cellStyle name="Output 5 5 2 3 3 2" xfId="16246" xr:uid="{00000000-0005-0000-0000-000085B70000}"/>
    <cellStyle name="Output 5 5 2 3 3 2 2" xfId="35977" xr:uid="{00000000-0005-0000-0000-000086B70000}"/>
    <cellStyle name="Output 5 5 2 3 3 2 3" xfId="35976" xr:uid="{00000000-0005-0000-0000-000087B70000}"/>
    <cellStyle name="Output 5 5 2 3 3 2 4" xfId="55751" xr:uid="{00000000-0005-0000-0000-000088B70000}"/>
    <cellStyle name="Output 5 5 2 3 3 3" xfId="35978" xr:uid="{00000000-0005-0000-0000-000089B70000}"/>
    <cellStyle name="Output 5 5 2 3 3 4" xfId="35975" xr:uid="{00000000-0005-0000-0000-00008AB70000}"/>
    <cellStyle name="Output 5 5 2 3 3 5" xfId="48783" xr:uid="{00000000-0005-0000-0000-00008BB70000}"/>
    <cellStyle name="Output 5 5 2 3 3 6" xfId="61347" xr:uid="{00000000-0005-0000-0000-00008CB70000}"/>
    <cellStyle name="Output 5 5 2 3 4" xfId="11891" xr:uid="{00000000-0005-0000-0000-00008DB70000}"/>
    <cellStyle name="Output 5 5 2 3 4 2" xfId="35980" xr:uid="{00000000-0005-0000-0000-00008EB70000}"/>
    <cellStyle name="Output 5 5 2 3 4 3" xfId="35979" xr:uid="{00000000-0005-0000-0000-00008FB70000}"/>
    <cellStyle name="Output 5 5 2 3 4 4" xfId="51396" xr:uid="{00000000-0005-0000-0000-000090B70000}"/>
    <cellStyle name="Output 5 5 2 3 5" xfId="35981" xr:uid="{00000000-0005-0000-0000-000091B70000}"/>
    <cellStyle name="Output 5 5 2 3 6" xfId="35970" xr:uid="{00000000-0005-0000-0000-000092B70000}"/>
    <cellStyle name="Output 5 5 2 3 7" xfId="44428" xr:uid="{00000000-0005-0000-0000-000093B70000}"/>
    <cellStyle name="Output 5 5 2 3 8" xfId="56992" xr:uid="{00000000-0005-0000-0000-000094B70000}"/>
    <cellStyle name="Output 5 5 2 4" xfId="5783" xr:uid="{00000000-0005-0000-0000-000095B70000}"/>
    <cellStyle name="Output 5 5 2 4 2" xfId="12762" xr:uid="{00000000-0005-0000-0000-000096B70000}"/>
    <cellStyle name="Output 5 5 2 4 2 2" xfId="35984" xr:uid="{00000000-0005-0000-0000-000097B70000}"/>
    <cellStyle name="Output 5 5 2 4 2 3" xfId="35983" xr:uid="{00000000-0005-0000-0000-000098B70000}"/>
    <cellStyle name="Output 5 5 2 4 2 4" xfId="52267" xr:uid="{00000000-0005-0000-0000-000099B70000}"/>
    <cellStyle name="Output 5 5 2 4 3" xfId="35985" xr:uid="{00000000-0005-0000-0000-00009AB70000}"/>
    <cellStyle name="Output 5 5 2 4 4" xfId="35982" xr:uid="{00000000-0005-0000-0000-00009BB70000}"/>
    <cellStyle name="Output 5 5 2 4 5" xfId="45299" xr:uid="{00000000-0005-0000-0000-00009CB70000}"/>
    <cellStyle name="Output 5 5 2 4 6" xfId="57863" xr:uid="{00000000-0005-0000-0000-00009DB70000}"/>
    <cellStyle name="Output 5 5 2 5" xfId="10148" xr:uid="{00000000-0005-0000-0000-00009EB70000}"/>
    <cellStyle name="Output 5 5 2 5 2" xfId="35987" xr:uid="{00000000-0005-0000-0000-00009FB70000}"/>
    <cellStyle name="Output 5 5 2 5 3" xfId="35986" xr:uid="{00000000-0005-0000-0000-0000A0B70000}"/>
    <cellStyle name="Output 5 5 2 5 4" xfId="49654" xr:uid="{00000000-0005-0000-0000-0000A1B70000}"/>
    <cellStyle name="Output 5 5 2 6" xfId="35958" xr:uid="{00000000-0005-0000-0000-0000A2B70000}"/>
    <cellStyle name="Output 5 5 2 7" xfId="17540" xr:uid="{00000000-0005-0000-0000-0000A3B70000}"/>
    <cellStyle name="Output 5 5 3" xfId="4032" xr:uid="{00000000-0005-0000-0000-0000A4B70000}"/>
    <cellStyle name="Output 5 5 3 2" xfId="6654" xr:uid="{00000000-0005-0000-0000-0000A5B70000}"/>
    <cellStyle name="Output 5 5 3 2 2" xfId="13632" xr:uid="{00000000-0005-0000-0000-0000A6B70000}"/>
    <cellStyle name="Output 5 5 3 2 2 2" xfId="35991" xr:uid="{00000000-0005-0000-0000-0000A7B70000}"/>
    <cellStyle name="Output 5 5 3 2 2 3" xfId="35990" xr:uid="{00000000-0005-0000-0000-0000A8B70000}"/>
    <cellStyle name="Output 5 5 3 2 2 4" xfId="53137" xr:uid="{00000000-0005-0000-0000-0000A9B70000}"/>
    <cellStyle name="Output 5 5 3 2 3" xfId="35992" xr:uid="{00000000-0005-0000-0000-0000AAB70000}"/>
    <cellStyle name="Output 5 5 3 2 4" xfId="35989" xr:uid="{00000000-0005-0000-0000-0000ABB70000}"/>
    <cellStyle name="Output 5 5 3 2 5" xfId="46169" xr:uid="{00000000-0005-0000-0000-0000ACB70000}"/>
    <cellStyle name="Output 5 5 3 2 6" xfId="58733" xr:uid="{00000000-0005-0000-0000-0000ADB70000}"/>
    <cellStyle name="Output 5 5 3 3" xfId="8399" xr:uid="{00000000-0005-0000-0000-0000AEB70000}"/>
    <cellStyle name="Output 5 5 3 3 2" xfId="15374" xr:uid="{00000000-0005-0000-0000-0000AFB70000}"/>
    <cellStyle name="Output 5 5 3 3 2 2" xfId="35995" xr:uid="{00000000-0005-0000-0000-0000B0B70000}"/>
    <cellStyle name="Output 5 5 3 3 2 3" xfId="35994" xr:uid="{00000000-0005-0000-0000-0000B1B70000}"/>
    <cellStyle name="Output 5 5 3 3 2 4" xfId="54879" xr:uid="{00000000-0005-0000-0000-0000B2B70000}"/>
    <cellStyle name="Output 5 5 3 3 3" xfId="35996" xr:uid="{00000000-0005-0000-0000-0000B3B70000}"/>
    <cellStyle name="Output 5 5 3 3 4" xfId="35993" xr:uid="{00000000-0005-0000-0000-0000B4B70000}"/>
    <cellStyle name="Output 5 5 3 3 5" xfId="47911" xr:uid="{00000000-0005-0000-0000-0000B5B70000}"/>
    <cellStyle name="Output 5 5 3 3 6" xfId="60475" xr:uid="{00000000-0005-0000-0000-0000B6B70000}"/>
    <cellStyle name="Output 5 5 3 4" xfId="11019" xr:uid="{00000000-0005-0000-0000-0000B7B70000}"/>
    <cellStyle name="Output 5 5 3 4 2" xfId="35998" xr:uid="{00000000-0005-0000-0000-0000B8B70000}"/>
    <cellStyle name="Output 5 5 3 4 3" xfId="35997" xr:uid="{00000000-0005-0000-0000-0000B9B70000}"/>
    <cellStyle name="Output 5 5 3 4 4" xfId="50524" xr:uid="{00000000-0005-0000-0000-0000BAB70000}"/>
    <cellStyle name="Output 5 5 3 5" xfId="35988" xr:uid="{00000000-0005-0000-0000-0000BBB70000}"/>
    <cellStyle name="Output 5 5 3 6" xfId="56120" xr:uid="{00000000-0005-0000-0000-0000BCB70000}"/>
    <cellStyle name="Output 5 5 4" xfId="4909" xr:uid="{00000000-0005-0000-0000-0000BDB70000}"/>
    <cellStyle name="Output 5 5 4 2" xfId="7525" xr:uid="{00000000-0005-0000-0000-0000BEB70000}"/>
    <cellStyle name="Output 5 5 4 2 2" xfId="14503" xr:uid="{00000000-0005-0000-0000-0000BFB70000}"/>
    <cellStyle name="Output 5 5 4 2 2 2" xfId="36002" xr:uid="{00000000-0005-0000-0000-0000C0B70000}"/>
    <cellStyle name="Output 5 5 4 2 2 3" xfId="36001" xr:uid="{00000000-0005-0000-0000-0000C1B70000}"/>
    <cellStyle name="Output 5 5 4 2 2 4" xfId="54008" xr:uid="{00000000-0005-0000-0000-0000C2B70000}"/>
    <cellStyle name="Output 5 5 4 2 3" xfId="36003" xr:uid="{00000000-0005-0000-0000-0000C3B70000}"/>
    <cellStyle name="Output 5 5 4 2 4" xfId="36000" xr:uid="{00000000-0005-0000-0000-0000C4B70000}"/>
    <cellStyle name="Output 5 5 4 2 5" xfId="47040" xr:uid="{00000000-0005-0000-0000-0000C5B70000}"/>
    <cellStyle name="Output 5 5 4 2 6" xfId="59604" xr:uid="{00000000-0005-0000-0000-0000C6B70000}"/>
    <cellStyle name="Output 5 5 4 3" xfId="9276" xr:uid="{00000000-0005-0000-0000-0000C7B70000}"/>
    <cellStyle name="Output 5 5 4 3 2" xfId="16245" xr:uid="{00000000-0005-0000-0000-0000C8B70000}"/>
    <cellStyle name="Output 5 5 4 3 2 2" xfId="36006" xr:uid="{00000000-0005-0000-0000-0000C9B70000}"/>
    <cellStyle name="Output 5 5 4 3 2 3" xfId="36005" xr:uid="{00000000-0005-0000-0000-0000CAB70000}"/>
    <cellStyle name="Output 5 5 4 3 2 4" xfId="55750" xr:uid="{00000000-0005-0000-0000-0000CBB70000}"/>
    <cellStyle name="Output 5 5 4 3 3" xfId="36007" xr:uid="{00000000-0005-0000-0000-0000CCB70000}"/>
    <cellStyle name="Output 5 5 4 3 4" xfId="36004" xr:uid="{00000000-0005-0000-0000-0000CDB70000}"/>
    <cellStyle name="Output 5 5 4 3 5" xfId="48782" xr:uid="{00000000-0005-0000-0000-0000CEB70000}"/>
    <cellStyle name="Output 5 5 4 3 6" xfId="61346" xr:uid="{00000000-0005-0000-0000-0000CFB70000}"/>
    <cellStyle name="Output 5 5 4 4" xfId="11890" xr:uid="{00000000-0005-0000-0000-0000D0B70000}"/>
    <cellStyle name="Output 5 5 4 4 2" xfId="36009" xr:uid="{00000000-0005-0000-0000-0000D1B70000}"/>
    <cellStyle name="Output 5 5 4 4 3" xfId="36008" xr:uid="{00000000-0005-0000-0000-0000D2B70000}"/>
    <cellStyle name="Output 5 5 4 4 4" xfId="51395" xr:uid="{00000000-0005-0000-0000-0000D3B70000}"/>
    <cellStyle name="Output 5 5 4 5" xfId="36010" xr:uid="{00000000-0005-0000-0000-0000D4B70000}"/>
    <cellStyle name="Output 5 5 4 6" xfId="35999" xr:uid="{00000000-0005-0000-0000-0000D5B70000}"/>
    <cellStyle name="Output 5 5 4 7" xfId="44427" xr:uid="{00000000-0005-0000-0000-0000D6B70000}"/>
    <cellStyle name="Output 5 5 4 8" xfId="56991" xr:uid="{00000000-0005-0000-0000-0000D7B70000}"/>
    <cellStyle name="Output 5 5 5" xfId="5782" xr:uid="{00000000-0005-0000-0000-0000D8B70000}"/>
    <cellStyle name="Output 5 5 5 2" xfId="12761" xr:uid="{00000000-0005-0000-0000-0000D9B70000}"/>
    <cellStyle name="Output 5 5 5 2 2" xfId="36013" xr:uid="{00000000-0005-0000-0000-0000DAB70000}"/>
    <cellStyle name="Output 5 5 5 2 3" xfId="36012" xr:uid="{00000000-0005-0000-0000-0000DBB70000}"/>
    <cellStyle name="Output 5 5 5 2 4" xfId="52266" xr:uid="{00000000-0005-0000-0000-0000DCB70000}"/>
    <cellStyle name="Output 5 5 5 3" xfId="36014" xr:uid="{00000000-0005-0000-0000-0000DDB70000}"/>
    <cellStyle name="Output 5 5 5 4" xfId="36011" xr:uid="{00000000-0005-0000-0000-0000DEB70000}"/>
    <cellStyle name="Output 5 5 5 5" xfId="45298" xr:uid="{00000000-0005-0000-0000-0000DFB70000}"/>
    <cellStyle name="Output 5 5 5 6" xfId="57862" xr:uid="{00000000-0005-0000-0000-0000E0B70000}"/>
    <cellStyle name="Output 5 5 6" xfId="10147" xr:uid="{00000000-0005-0000-0000-0000E1B70000}"/>
    <cellStyle name="Output 5 5 6 2" xfId="36016" xr:uid="{00000000-0005-0000-0000-0000E2B70000}"/>
    <cellStyle name="Output 5 5 6 3" xfId="36015" xr:uid="{00000000-0005-0000-0000-0000E3B70000}"/>
    <cellStyle name="Output 5 5 6 4" xfId="49653" xr:uid="{00000000-0005-0000-0000-0000E4B70000}"/>
    <cellStyle name="Output 5 5 7" xfId="35957" xr:uid="{00000000-0005-0000-0000-0000E5B70000}"/>
    <cellStyle name="Output 5 5 8" xfId="17539" xr:uid="{00000000-0005-0000-0000-0000E6B70000}"/>
    <cellStyle name="Output 5 6" xfId="2990" xr:uid="{00000000-0005-0000-0000-0000E7B70000}"/>
    <cellStyle name="Output 5 6 2" xfId="2991" xr:uid="{00000000-0005-0000-0000-0000E8B70000}"/>
    <cellStyle name="Output 5 6 2 2" xfId="4035" xr:uid="{00000000-0005-0000-0000-0000E9B70000}"/>
    <cellStyle name="Output 5 6 2 2 2" xfId="6657" xr:uid="{00000000-0005-0000-0000-0000EAB70000}"/>
    <cellStyle name="Output 5 6 2 2 2 2" xfId="13635" xr:uid="{00000000-0005-0000-0000-0000EBB70000}"/>
    <cellStyle name="Output 5 6 2 2 2 2 2" xfId="36022" xr:uid="{00000000-0005-0000-0000-0000ECB70000}"/>
    <cellStyle name="Output 5 6 2 2 2 2 3" xfId="36021" xr:uid="{00000000-0005-0000-0000-0000EDB70000}"/>
    <cellStyle name="Output 5 6 2 2 2 2 4" xfId="53140" xr:uid="{00000000-0005-0000-0000-0000EEB70000}"/>
    <cellStyle name="Output 5 6 2 2 2 3" xfId="36023" xr:uid="{00000000-0005-0000-0000-0000EFB70000}"/>
    <cellStyle name="Output 5 6 2 2 2 4" xfId="36020" xr:uid="{00000000-0005-0000-0000-0000F0B70000}"/>
    <cellStyle name="Output 5 6 2 2 2 5" xfId="46172" xr:uid="{00000000-0005-0000-0000-0000F1B70000}"/>
    <cellStyle name="Output 5 6 2 2 2 6" xfId="58736" xr:uid="{00000000-0005-0000-0000-0000F2B70000}"/>
    <cellStyle name="Output 5 6 2 2 3" xfId="8402" xr:uid="{00000000-0005-0000-0000-0000F3B70000}"/>
    <cellStyle name="Output 5 6 2 2 3 2" xfId="15377" xr:uid="{00000000-0005-0000-0000-0000F4B70000}"/>
    <cellStyle name="Output 5 6 2 2 3 2 2" xfId="36026" xr:uid="{00000000-0005-0000-0000-0000F5B70000}"/>
    <cellStyle name="Output 5 6 2 2 3 2 3" xfId="36025" xr:uid="{00000000-0005-0000-0000-0000F6B70000}"/>
    <cellStyle name="Output 5 6 2 2 3 2 4" xfId="54882" xr:uid="{00000000-0005-0000-0000-0000F7B70000}"/>
    <cellStyle name="Output 5 6 2 2 3 3" xfId="36027" xr:uid="{00000000-0005-0000-0000-0000F8B70000}"/>
    <cellStyle name="Output 5 6 2 2 3 4" xfId="36024" xr:uid="{00000000-0005-0000-0000-0000F9B70000}"/>
    <cellStyle name="Output 5 6 2 2 3 5" xfId="47914" xr:uid="{00000000-0005-0000-0000-0000FAB70000}"/>
    <cellStyle name="Output 5 6 2 2 3 6" xfId="60478" xr:uid="{00000000-0005-0000-0000-0000FBB70000}"/>
    <cellStyle name="Output 5 6 2 2 4" xfId="11022" xr:uid="{00000000-0005-0000-0000-0000FCB70000}"/>
    <cellStyle name="Output 5 6 2 2 4 2" xfId="36029" xr:uid="{00000000-0005-0000-0000-0000FDB70000}"/>
    <cellStyle name="Output 5 6 2 2 4 3" xfId="36028" xr:uid="{00000000-0005-0000-0000-0000FEB70000}"/>
    <cellStyle name="Output 5 6 2 2 4 4" xfId="50527" xr:uid="{00000000-0005-0000-0000-0000FFB70000}"/>
    <cellStyle name="Output 5 6 2 2 5" xfId="36019" xr:uid="{00000000-0005-0000-0000-000000B80000}"/>
    <cellStyle name="Output 5 6 2 2 6" xfId="56123" xr:uid="{00000000-0005-0000-0000-000001B80000}"/>
    <cellStyle name="Output 5 6 2 3" xfId="4912" xr:uid="{00000000-0005-0000-0000-000002B80000}"/>
    <cellStyle name="Output 5 6 2 3 2" xfId="7528" xr:uid="{00000000-0005-0000-0000-000003B80000}"/>
    <cellStyle name="Output 5 6 2 3 2 2" xfId="14506" xr:uid="{00000000-0005-0000-0000-000004B80000}"/>
    <cellStyle name="Output 5 6 2 3 2 2 2" xfId="36033" xr:uid="{00000000-0005-0000-0000-000005B80000}"/>
    <cellStyle name="Output 5 6 2 3 2 2 3" xfId="36032" xr:uid="{00000000-0005-0000-0000-000006B80000}"/>
    <cellStyle name="Output 5 6 2 3 2 2 4" xfId="54011" xr:uid="{00000000-0005-0000-0000-000007B80000}"/>
    <cellStyle name="Output 5 6 2 3 2 3" xfId="36034" xr:uid="{00000000-0005-0000-0000-000008B80000}"/>
    <cellStyle name="Output 5 6 2 3 2 4" xfId="36031" xr:uid="{00000000-0005-0000-0000-000009B80000}"/>
    <cellStyle name="Output 5 6 2 3 2 5" xfId="47043" xr:uid="{00000000-0005-0000-0000-00000AB80000}"/>
    <cellStyle name="Output 5 6 2 3 2 6" xfId="59607" xr:uid="{00000000-0005-0000-0000-00000BB80000}"/>
    <cellStyle name="Output 5 6 2 3 3" xfId="9279" xr:uid="{00000000-0005-0000-0000-00000CB80000}"/>
    <cellStyle name="Output 5 6 2 3 3 2" xfId="16248" xr:uid="{00000000-0005-0000-0000-00000DB80000}"/>
    <cellStyle name="Output 5 6 2 3 3 2 2" xfId="36037" xr:uid="{00000000-0005-0000-0000-00000EB80000}"/>
    <cellStyle name="Output 5 6 2 3 3 2 3" xfId="36036" xr:uid="{00000000-0005-0000-0000-00000FB80000}"/>
    <cellStyle name="Output 5 6 2 3 3 2 4" xfId="55753" xr:uid="{00000000-0005-0000-0000-000010B80000}"/>
    <cellStyle name="Output 5 6 2 3 3 3" xfId="36038" xr:uid="{00000000-0005-0000-0000-000011B80000}"/>
    <cellStyle name="Output 5 6 2 3 3 4" xfId="36035" xr:uid="{00000000-0005-0000-0000-000012B80000}"/>
    <cellStyle name="Output 5 6 2 3 3 5" xfId="48785" xr:uid="{00000000-0005-0000-0000-000013B80000}"/>
    <cellStyle name="Output 5 6 2 3 3 6" xfId="61349" xr:uid="{00000000-0005-0000-0000-000014B80000}"/>
    <cellStyle name="Output 5 6 2 3 4" xfId="11893" xr:uid="{00000000-0005-0000-0000-000015B80000}"/>
    <cellStyle name="Output 5 6 2 3 4 2" xfId="36040" xr:uid="{00000000-0005-0000-0000-000016B80000}"/>
    <cellStyle name="Output 5 6 2 3 4 3" xfId="36039" xr:uid="{00000000-0005-0000-0000-000017B80000}"/>
    <cellStyle name="Output 5 6 2 3 4 4" xfId="51398" xr:uid="{00000000-0005-0000-0000-000018B80000}"/>
    <cellStyle name="Output 5 6 2 3 5" xfId="36041" xr:uid="{00000000-0005-0000-0000-000019B80000}"/>
    <cellStyle name="Output 5 6 2 3 6" xfId="36030" xr:uid="{00000000-0005-0000-0000-00001AB80000}"/>
    <cellStyle name="Output 5 6 2 3 7" xfId="44430" xr:uid="{00000000-0005-0000-0000-00001BB80000}"/>
    <cellStyle name="Output 5 6 2 3 8" xfId="56994" xr:uid="{00000000-0005-0000-0000-00001CB80000}"/>
    <cellStyle name="Output 5 6 2 4" xfId="5785" xr:uid="{00000000-0005-0000-0000-00001DB80000}"/>
    <cellStyle name="Output 5 6 2 4 2" xfId="12764" xr:uid="{00000000-0005-0000-0000-00001EB80000}"/>
    <cellStyle name="Output 5 6 2 4 2 2" xfId="36044" xr:uid="{00000000-0005-0000-0000-00001FB80000}"/>
    <cellStyle name="Output 5 6 2 4 2 3" xfId="36043" xr:uid="{00000000-0005-0000-0000-000020B80000}"/>
    <cellStyle name="Output 5 6 2 4 2 4" xfId="52269" xr:uid="{00000000-0005-0000-0000-000021B80000}"/>
    <cellStyle name="Output 5 6 2 4 3" xfId="36045" xr:uid="{00000000-0005-0000-0000-000022B80000}"/>
    <cellStyle name="Output 5 6 2 4 4" xfId="36042" xr:uid="{00000000-0005-0000-0000-000023B80000}"/>
    <cellStyle name="Output 5 6 2 4 5" xfId="45301" xr:uid="{00000000-0005-0000-0000-000024B80000}"/>
    <cellStyle name="Output 5 6 2 4 6" xfId="57865" xr:uid="{00000000-0005-0000-0000-000025B80000}"/>
    <cellStyle name="Output 5 6 2 5" xfId="10150" xr:uid="{00000000-0005-0000-0000-000026B80000}"/>
    <cellStyle name="Output 5 6 2 5 2" xfId="36047" xr:uid="{00000000-0005-0000-0000-000027B80000}"/>
    <cellStyle name="Output 5 6 2 5 3" xfId="36046" xr:uid="{00000000-0005-0000-0000-000028B80000}"/>
    <cellStyle name="Output 5 6 2 5 4" xfId="49656" xr:uid="{00000000-0005-0000-0000-000029B80000}"/>
    <cellStyle name="Output 5 6 2 6" xfId="36018" xr:uid="{00000000-0005-0000-0000-00002AB80000}"/>
    <cellStyle name="Output 5 6 2 7" xfId="17546" xr:uid="{00000000-0005-0000-0000-00002BB80000}"/>
    <cellStyle name="Output 5 6 3" xfId="4034" xr:uid="{00000000-0005-0000-0000-00002CB80000}"/>
    <cellStyle name="Output 5 6 3 2" xfId="6656" xr:uid="{00000000-0005-0000-0000-00002DB80000}"/>
    <cellStyle name="Output 5 6 3 2 2" xfId="13634" xr:uid="{00000000-0005-0000-0000-00002EB80000}"/>
    <cellStyle name="Output 5 6 3 2 2 2" xfId="36051" xr:uid="{00000000-0005-0000-0000-00002FB80000}"/>
    <cellStyle name="Output 5 6 3 2 2 3" xfId="36050" xr:uid="{00000000-0005-0000-0000-000030B80000}"/>
    <cellStyle name="Output 5 6 3 2 2 4" xfId="53139" xr:uid="{00000000-0005-0000-0000-000031B80000}"/>
    <cellStyle name="Output 5 6 3 2 3" xfId="36052" xr:uid="{00000000-0005-0000-0000-000032B80000}"/>
    <cellStyle name="Output 5 6 3 2 4" xfId="36049" xr:uid="{00000000-0005-0000-0000-000033B80000}"/>
    <cellStyle name="Output 5 6 3 2 5" xfId="46171" xr:uid="{00000000-0005-0000-0000-000034B80000}"/>
    <cellStyle name="Output 5 6 3 2 6" xfId="58735" xr:uid="{00000000-0005-0000-0000-000035B80000}"/>
    <cellStyle name="Output 5 6 3 3" xfId="8401" xr:uid="{00000000-0005-0000-0000-000036B80000}"/>
    <cellStyle name="Output 5 6 3 3 2" xfId="15376" xr:uid="{00000000-0005-0000-0000-000037B80000}"/>
    <cellStyle name="Output 5 6 3 3 2 2" xfId="36055" xr:uid="{00000000-0005-0000-0000-000038B80000}"/>
    <cellStyle name="Output 5 6 3 3 2 3" xfId="36054" xr:uid="{00000000-0005-0000-0000-000039B80000}"/>
    <cellStyle name="Output 5 6 3 3 2 4" xfId="54881" xr:uid="{00000000-0005-0000-0000-00003AB80000}"/>
    <cellStyle name="Output 5 6 3 3 3" xfId="36056" xr:uid="{00000000-0005-0000-0000-00003BB80000}"/>
    <cellStyle name="Output 5 6 3 3 4" xfId="36053" xr:uid="{00000000-0005-0000-0000-00003CB80000}"/>
    <cellStyle name="Output 5 6 3 3 5" xfId="47913" xr:uid="{00000000-0005-0000-0000-00003DB80000}"/>
    <cellStyle name="Output 5 6 3 3 6" xfId="60477" xr:uid="{00000000-0005-0000-0000-00003EB80000}"/>
    <cellStyle name="Output 5 6 3 4" xfId="11021" xr:uid="{00000000-0005-0000-0000-00003FB80000}"/>
    <cellStyle name="Output 5 6 3 4 2" xfId="36058" xr:uid="{00000000-0005-0000-0000-000040B80000}"/>
    <cellStyle name="Output 5 6 3 4 3" xfId="36057" xr:uid="{00000000-0005-0000-0000-000041B80000}"/>
    <cellStyle name="Output 5 6 3 4 4" xfId="50526" xr:uid="{00000000-0005-0000-0000-000042B80000}"/>
    <cellStyle name="Output 5 6 3 5" xfId="36048" xr:uid="{00000000-0005-0000-0000-000043B80000}"/>
    <cellStyle name="Output 5 6 3 6" xfId="56122" xr:uid="{00000000-0005-0000-0000-000044B80000}"/>
    <cellStyle name="Output 5 6 4" xfId="4911" xr:uid="{00000000-0005-0000-0000-000045B80000}"/>
    <cellStyle name="Output 5 6 4 2" xfId="7527" xr:uid="{00000000-0005-0000-0000-000046B80000}"/>
    <cellStyle name="Output 5 6 4 2 2" xfId="14505" xr:uid="{00000000-0005-0000-0000-000047B80000}"/>
    <cellStyle name="Output 5 6 4 2 2 2" xfId="36062" xr:uid="{00000000-0005-0000-0000-000048B80000}"/>
    <cellStyle name="Output 5 6 4 2 2 3" xfId="36061" xr:uid="{00000000-0005-0000-0000-000049B80000}"/>
    <cellStyle name="Output 5 6 4 2 2 4" xfId="54010" xr:uid="{00000000-0005-0000-0000-00004AB80000}"/>
    <cellStyle name="Output 5 6 4 2 3" xfId="36063" xr:uid="{00000000-0005-0000-0000-00004BB80000}"/>
    <cellStyle name="Output 5 6 4 2 4" xfId="36060" xr:uid="{00000000-0005-0000-0000-00004CB80000}"/>
    <cellStyle name="Output 5 6 4 2 5" xfId="47042" xr:uid="{00000000-0005-0000-0000-00004DB80000}"/>
    <cellStyle name="Output 5 6 4 2 6" xfId="59606" xr:uid="{00000000-0005-0000-0000-00004EB80000}"/>
    <cellStyle name="Output 5 6 4 3" xfId="9278" xr:uid="{00000000-0005-0000-0000-00004FB80000}"/>
    <cellStyle name="Output 5 6 4 3 2" xfId="16247" xr:uid="{00000000-0005-0000-0000-000050B80000}"/>
    <cellStyle name="Output 5 6 4 3 2 2" xfId="36066" xr:uid="{00000000-0005-0000-0000-000051B80000}"/>
    <cellStyle name="Output 5 6 4 3 2 3" xfId="36065" xr:uid="{00000000-0005-0000-0000-000052B80000}"/>
    <cellStyle name="Output 5 6 4 3 2 4" xfId="55752" xr:uid="{00000000-0005-0000-0000-000053B80000}"/>
    <cellStyle name="Output 5 6 4 3 3" xfId="36067" xr:uid="{00000000-0005-0000-0000-000054B80000}"/>
    <cellStyle name="Output 5 6 4 3 4" xfId="36064" xr:uid="{00000000-0005-0000-0000-000055B80000}"/>
    <cellStyle name="Output 5 6 4 3 5" xfId="48784" xr:uid="{00000000-0005-0000-0000-000056B80000}"/>
    <cellStyle name="Output 5 6 4 3 6" xfId="61348" xr:uid="{00000000-0005-0000-0000-000057B80000}"/>
    <cellStyle name="Output 5 6 4 4" xfId="11892" xr:uid="{00000000-0005-0000-0000-000058B80000}"/>
    <cellStyle name="Output 5 6 4 4 2" xfId="36069" xr:uid="{00000000-0005-0000-0000-000059B80000}"/>
    <cellStyle name="Output 5 6 4 4 3" xfId="36068" xr:uid="{00000000-0005-0000-0000-00005AB80000}"/>
    <cellStyle name="Output 5 6 4 4 4" xfId="51397" xr:uid="{00000000-0005-0000-0000-00005BB80000}"/>
    <cellStyle name="Output 5 6 4 5" xfId="36070" xr:uid="{00000000-0005-0000-0000-00005CB80000}"/>
    <cellStyle name="Output 5 6 4 6" xfId="36059" xr:uid="{00000000-0005-0000-0000-00005DB80000}"/>
    <cellStyle name="Output 5 6 4 7" xfId="44429" xr:uid="{00000000-0005-0000-0000-00005EB80000}"/>
    <cellStyle name="Output 5 6 4 8" xfId="56993" xr:uid="{00000000-0005-0000-0000-00005FB80000}"/>
    <cellStyle name="Output 5 6 5" xfId="5784" xr:uid="{00000000-0005-0000-0000-000060B80000}"/>
    <cellStyle name="Output 5 6 5 2" xfId="12763" xr:uid="{00000000-0005-0000-0000-000061B80000}"/>
    <cellStyle name="Output 5 6 5 2 2" xfId="36073" xr:uid="{00000000-0005-0000-0000-000062B80000}"/>
    <cellStyle name="Output 5 6 5 2 3" xfId="36072" xr:uid="{00000000-0005-0000-0000-000063B80000}"/>
    <cellStyle name="Output 5 6 5 2 4" xfId="52268" xr:uid="{00000000-0005-0000-0000-000064B80000}"/>
    <cellStyle name="Output 5 6 5 3" xfId="36074" xr:uid="{00000000-0005-0000-0000-000065B80000}"/>
    <cellStyle name="Output 5 6 5 4" xfId="36071" xr:uid="{00000000-0005-0000-0000-000066B80000}"/>
    <cellStyle name="Output 5 6 5 5" xfId="45300" xr:uid="{00000000-0005-0000-0000-000067B80000}"/>
    <cellStyle name="Output 5 6 5 6" xfId="57864" xr:uid="{00000000-0005-0000-0000-000068B80000}"/>
    <cellStyle name="Output 5 6 6" xfId="10149" xr:uid="{00000000-0005-0000-0000-000069B80000}"/>
    <cellStyle name="Output 5 6 6 2" xfId="36076" xr:uid="{00000000-0005-0000-0000-00006AB80000}"/>
    <cellStyle name="Output 5 6 6 3" xfId="36075" xr:uid="{00000000-0005-0000-0000-00006BB80000}"/>
    <cellStyle name="Output 5 6 6 4" xfId="49655" xr:uid="{00000000-0005-0000-0000-00006CB80000}"/>
    <cellStyle name="Output 5 6 7" xfId="36017" xr:uid="{00000000-0005-0000-0000-00006DB80000}"/>
    <cellStyle name="Output 5 6 8" xfId="17543" xr:uid="{00000000-0005-0000-0000-00006EB80000}"/>
    <cellStyle name="Output 5 7" xfId="2992" xr:uid="{00000000-0005-0000-0000-00006FB80000}"/>
    <cellStyle name="Output 5 7 2" xfId="4036" xr:uid="{00000000-0005-0000-0000-000070B80000}"/>
    <cellStyle name="Output 5 7 2 2" xfId="6658" xr:uid="{00000000-0005-0000-0000-000071B80000}"/>
    <cellStyle name="Output 5 7 2 2 2" xfId="13636" xr:uid="{00000000-0005-0000-0000-000072B80000}"/>
    <cellStyle name="Output 5 7 2 2 2 2" xfId="36081" xr:uid="{00000000-0005-0000-0000-000073B80000}"/>
    <cellStyle name="Output 5 7 2 2 2 3" xfId="36080" xr:uid="{00000000-0005-0000-0000-000074B80000}"/>
    <cellStyle name="Output 5 7 2 2 2 4" xfId="53141" xr:uid="{00000000-0005-0000-0000-000075B80000}"/>
    <cellStyle name="Output 5 7 2 2 3" xfId="36082" xr:uid="{00000000-0005-0000-0000-000076B80000}"/>
    <cellStyle name="Output 5 7 2 2 4" xfId="36079" xr:uid="{00000000-0005-0000-0000-000077B80000}"/>
    <cellStyle name="Output 5 7 2 2 5" xfId="46173" xr:uid="{00000000-0005-0000-0000-000078B80000}"/>
    <cellStyle name="Output 5 7 2 2 6" xfId="58737" xr:uid="{00000000-0005-0000-0000-000079B80000}"/>
    <cellStyle name="Output 5 7 2 3" xfId="8403" xr:uid="{00000000-0005-0000-0000-00007AB80000}"/>
    <cellStyle name="Output 5 7 2 3 2" xfId="15378" xr:uid="{00000000-0005-0000-0000-00007BB80000}"/>
    <cellStyle name="Output 5 7 2 3 2 2" xfId="36085" xr:uid="{00000000-0005-0000-0000-00007CB80000}"/>
    <cellStyle name="Output 5 7 2 3 2 3" xfId="36084" xr:uid="{00000000-0005-0000-0000-00007DB80000}"/>
    <cellStyle name="Output 5 7 2 3 2 4" xfId="54883" xr:uid="{00000000-0005-0000-0000-00007EB80000}"/>
    <cellStyle name="Output 5 7 2 3 3" xfId="36086" xr:uid="{00000000-0005-0000-0000-00007FB80000}"/>
    <cellStyle name="Output 5 7 2 3 4" xfId="36083" xr:uid="{00000000-0005-0000-0000-000080B80000}"/>
    <cellStyle name="Output 5 7 2 3 5" xfId="47915" xr:uid="{00000000-0005-0000-0000-000081B80000}"/>
    <cellStyle name="Output 5 7 2 3 6" xfId="60479" xr:uid="{00000000-0005-0000-0000-000082B80000}"/>
    <cellStyle name="Output 5 7 2 4" xfId="11023" xr:uid="{00000000-0005-0000-0000-000083B80000}"/>
    <cellStyle name="Output 5 7 2 4 2" xfId="36088" xr:uid="{00000000-0005-0000-0000-000084B80000}"/>
    <cellStyle name="Output 5 7 2 4 3" xfId="36087" xr:uid="{00000000-0005-0000-0000-000085B80000}"/>
    <cellStyle name="Output 5 7 2 4 4" xfId="50528" xr:uid="{00000000-0005-0000-0000-000086B80000}"/>
    <cellStyle name="Output 5 7 2 5" xfId="36078" xr:uid="{00000000-0005-0000-0000-000087B80000}"/>
    <cellStyle name="Output 5 7 2 6" xfId="56124" xr:uid="{00000000-0005-0000-0000-000088B80000}"/>
    <cellStyle name="Output 5 7 3" xfId="4913" xr:uid="{00000000-0005-0000-0000-000089B80000}"/>
    <cellStyle name="Output 5 7 3 2" xfId="7529" xr:uid="{00000000-0005-0000-0000-00008AB80000}"/>
    <cellStyle name="Output 5 7 3 2 2" xfId="14507" xr:uid="{00000000-0005-0000-0000-00008BB80000}"/>
    <cellStyle name="Output 5 7 3 2 2 2" xfId="36092" xr:uid="{00000000-0005-0000-0000-00008CB80000}"/>
    <cellStyle name="Output 5 7 3 2 2 3" xfId="36091" xr:uid="{00000000-0005-0000-0000-00008DB80000}"/>
    <cellStyle name="Output 5 7 3 2 2 4" xfId="54012" xr:uid="{00000000-0005-0000-0000-00008EB80000}"/>
    <cellStyle name="Output 5 7 3 2 3" xfId="36093" xr:uid="{00000000-0005-0000-0000-00008FB80000}"/>
    <cellStyle name="Output 5 7 3 2 4" xfId="36090" xr:uid="{00000000-0005-0000-0000-000090B80000}"/>
    <cellStyle name="Output 5 7 3 2 5" xfId="47044" xr:uid="{00000000-0005-0000-0000-000091B80000}"/>
    <cellStyle name="Output 5 7 3 2 6" xfId="59608" xr:uid="{00000000-0005-0000-0000-000092B80000}"/>
    <cellStyle name="Output 5 7 3 3" xfId="9280" xr:uid="{00000000-0005-0000-0000-000093B80000}"/>
    <cellStyle name="Output 5 7 3 3 2" xfId="16249" xr:uid="{00000000-0005-0000-0000-000094B80000}"/>
    <cellStyle name="Output 5 7 3 3 2 2" xfId="36096" xr:uid="{00000000-0005-0000-0000-000095B80000}"/>
    <cellStyle name="Output 5 7 3 3 2 3" xfId="36095" xr:uid="{00000000-0005-0000-0000-000096B80000}"/>
    <cellStyle name="Output 5 7 3 3 2 4" xfId="55754" xr:uid="{00000000-0005-0000-0000-000097B80000}"/>
    <cellStyle name="Output 5 7 3 3 3" xfId="36097" xr:uid="{00000000-0005-0000-0000-000098B80000}"/>
    <cellStyle name="Output 5 7 3 3 4" xfId="36094" xr:uid="{00000000-0005-0000-0000-000099B80000}"/>
    <cellStyle name="Output 5 7 3 3 5" xfId="48786" xr:uid="{00000000-0005-0000-0000-00009AB80000}"/>
    <cellStyle name="Output 5 7 3 3 6" xfId="61350" xr:uid="{00000000-0005-0000-0000-00009BB80000}"/>
    <cellStyle name="Output 5 7 3 4" xfId="11894" xr:uid="{00000000-0005-0000-0000-00009CB80000}"/>
    <cellStyle name="Output 5 7 3 4 2" xfId="36099" xr:uid="{00000000-0005-0000-0000-00009DB80000}"/>
    <cellStyle name="Output 5 7 3 4 3" xfId="36098" xr:uid="{00000000-0005-0000-0000-00009EB80000}"/>
    <cellStyle name="Output 5 7 3 4 4" xfId="51399" xr:uid="{00000000-0005-0000-0000-00009FB80000}"/>
    <cellStyle name="Output 5 7 3 5" xfId="36100" xr:uid="{00000000-0005-0000-0000-0000A0B80000}"/>
    <cellStyle name="Output 5 7 3 6" xfId="36089" xr:uid="{00000000-0005-0000-0000-0000A1B80000}"/>
    <cellStyle name="Output 5 7 3 7" xfId="44431" xr:uid="{00000000-0005-0000-0000-0000A2B80000}"/>
    <cellStyle name="Output 5 7 3 8" xfId="56995" xr:uid="{00000000-0005-0000-0000-0000A3B80000}"/>
    <cellStyle name="Output 5 7 4" xfId="5786" xr:uid="{00000000-0005-0000-0000-0000A4B80000}"/>
    <cellStyle name="Output 5 7 4 2" xfId="12765" xr:uid="{00000000-0005-0000-0000-0000A5B80000}"/>
    <cellStyle name="Output 5 7 4 2 2" xfId="36103" xr:uid="{00000000-0005-0000-0000-0000A6B80000}"/>
    <cellStyle name="Output 5 7 4 2 3" xfId="36102" xr:uid="{00000000-0005-0000-0000-0000A7B80000}"/>
    <cellStyle name="Output 5 7 4 2 4" xfId="52270" xr:uid="{00000000-0005-0000-0000-0000A8B80000}"/>
    <cellStyle name="Output 5 7 4 3" xfId="36104" xr:uid="{00000000-0005-0000-0000-0000A9B80000}"/>
    <cellStyle name="Output 5 7 4 4" xfId="36101" xr:uid="{00000000-0005-0000-0000-0000AAB80000}"/>
    <cellStyle name="Output 5 7 4 5" xfId="45302" xr:uid="{00000000-0005-0000-0000-0000ABB80000}"/>
    <cellStyle name="Output 5 7 4 6" xfId="57866" xr:uid="{00000000-0005-0000-0000-0000ACB80000}"/>
    <cellStyle name="Output 5 7 5" xfId="10151" xr:uid="{00000000-0005-0000-0000-0000ADB80000}"/>
    <cellStyle name="Output 5 7 5 2" xfId="36106" xr:uid="{00000000-0005-0000-0000-0000AEB80000}"/>
    <cellStyle name="Output 5 7 5 3" xfId="36105" xr:uid="{00000000-0005-0000-0000-0000AFB80000}"/>
    <cellStyle name="Output 5 7 5 4" xfId="49657" xr:uid="{00000000-0005-0000-0000-0000B0B80000}"/>
    <cellStyle name="Output 5 7 6" xfId="36077" xr:uid="{00000000-0005-0000-0000-0000B1B80000}"/>
    <cellStyle name="Output 5 7 7" xfId="17547" xr:uid="{00000000-0005-0000-0000-0000B2B80000}"/>
    <cellStyle name="Output 5 8" xfId="2993" xr:uid="{00000000-0005-0000-0000-0000B3B80000}"/>
    <cellStyle name="Output 5 8 2" xfId="4037" xr:uid="{00000000-0005-0000-0000-0000B4B80000}"/>
    <cellStyle name="Output 5 8 2 2" xfId="6659" xr:uid="{00000000-0005-0000-0000-0000B5B80000}"/>
    <cellStyle name="Output 5 8 2 2 2" xfId="13637" xr:uid="{00000000-0005-0000-0000-0000B6B80000}"/>
    <cellStyle name="Output 5 8 2 2 2 2" xfId="36111" xr:uid="{00000000-0005-0000-0000-0000B7B80000}"/>
    <cellStyle name="Output 5 8 2 2 2 3" xfId="36110" xr:uid="{00000000-0005-0000-0000-0000B8B80000}"/>
    <cellStyle name="Output 5 8 2 2 2 4" xfId="53142" xr:uid="{00000000-0005-0000-0000-0000B9B80000}"/>
    <cellStyle name="Output 5 8 2 2 3" xfId="36112" xr:uid="{00000000-0005-0000-0000-0000BAB80000}"/>
    <cellStyle name="Output 5 8 2 2 4" xfId="36109" xr:uid="{00000000-0005-0000-0000-0000BBB80000}"/>
    <cellStyle name="Output 5 8 2 2 5" xfId="46174" xr:uid="{00000000-0005-0000-0000-0000BCB80000}"/>
    <cellStyle name="Output 5 8 2 2 6" xfId="58738" xr:uid="{00000000-0005-0000-0000-0000BDB80000}"/>
    <cellStyle name="Output 5 8 2 3" xfId="8404" xr:uid="{00000000-0005-0000-0000-0000BEB80000}"/>
    <cellStyle name="Output 5 8 2 3 2" xfId="15379" xr:uid="{00000000-0005-0000-0000-0000BFB80000}"/>
    <cellStyle name="Output 5 8 2 3 2 2" xfId="36115" xr:uid="{00000000-0005-0000-0000-0000C0B80000}"/>
    <cellStyle name="Output 5 8 2 3 2 3" xfId="36114" xr:uid="{00000000-0005-0000-0000-0000C1B80000}"/>
    <cellStyle name="Output 5 8 2 3 2 4" xfId="54884" xr:uid="{00000000-0005-0000-0000-0000C2B80000}"/>
    <cellStyle name="Output 5 8 2 3 3" xfId="36116" xr:uid="{00000000-0005-0000-0000-0000C3B80000}"/>
    <cellStyle name="Output 5 8 2 3 4" xfId="36113" xr:uid="{00000000-0005-0000-0000-0000C4B80000}"/>
    <cellStyle name="Output 5 8 2 3 5" xfId="47916" xr:uid="{00000000-0005-0000-0000-0000C5B80000}"/>
    <cellStyle name="Output 5 8 2 3 6" xfId="60480" xr:uid="{00000000-0005-0000-0000-0000C6B80000}"/>
    <cellStyle name="Output 5 8 2 4" xfId="11024" xr:uid="{00000000-0005-0000-0000-0000C7B80000}"/>
    <cellStyle name="Output 5 8 2 4 2" xfId="36118" xr:uid="{00000000-0005-0000-0000-0000C8B80000}"/>
    <cellStyle name="Output 5 8 2 4 3" xfId="36117" xr:uid="{00000000-0005-0000-0000-0000C9B80000}"/>
    <cellStyle name="Output 5 8 2 4 4" xfId="50529" xr:uid="{00000000-0005-0000-0000-0000CAB80000}"/>
    <cellStyle name="Output 5 8 2 5" xfId="36108" xr:uid="{00000000-0005-0000-0000-0000CBB80000}"/>
    <cellStyle name="Output 5 8 2 6" xfId="56125" xr:uid="{00000000-0005-0000-0000-0000CCB80000}"/>
    <cellStyle name="Output 5 8 3" xfId="4914" xr:uid="{00000000-0005-0000-0000-0000CDB80000}"/>
    <cellStyle name="Output 5 8 3 2" xfId="7530" xr:uid="{00000000-0005-0000-0000-0000CEB80000}"/>
    <cellStyle name="Output 5 8 3 2 2" xfId="14508" xr:uid="{00000000-0005-0000-0000-0000CFB80000}"/>
    <cellStyle name="Output 5 8 3 2 2 2" xfId="36122" xr:uid="{00000000-0005-0000-0000-0000D0B80000}"/>
    <cellStyle name="Output 5 8 3 2 2 3" xfId="36121" xr:uid="{00000000-0005-0000-0000-0000D1B80000}"/>
    <cellStyle name="Output 5 8 3 2 2 4" xfId="54013" xr:uid="{00000000-0005-0000-0000-0000D2B80000}"/>
    <cellStyle name="Output 5 8 3 2 3" xfId="36123" xr:uid="{00000000-0005-0000-0000-0000D3B80000}"/>
    <cellStyle name="Output 5 8 3 2 4" xfId="36120" xr:uid="{00000000-0005-0000-0000-0000D4B80000}"/>
    <cellStyle name="Output 5 8 3 2 5" xfId="47045" xr:uid="{00000000-0005-0000-0000-0000D5B80000}"/>
    <cellStyle name="Output 5 8 3 2 6" xfId="59609" xr:uid="{00000000-0005-0000-0000-0000D6B80000}"/>
    <cellStyle name="Output 5 8 3 3" xfId="9281" xr:uid="{00000000-0005-0000-0000-0000D7B80000}"/>
    <cellStyle name="Output 5 8 3 3 2" xfId="16250" xr:uid="{00000000-0005-0000-0000-0000D8B80000}"/>
    <cellStyle name="Output 5 8 3 3 2 2" xfId="36126" xr:uid="{00000000-0005-0000-0000-0000D9B80000}"/>
    <cellStyle name="Output 5 8 3 3 2 3" xfId="36125" xr:uid="{00000000-0005-0000-0000-0000DAB80000}"/>
    <cellStyle name="Output 5 8 3 3 2 4" xfId="55755" xr:uid="{00000000-0005-0000-0000-0000DBB80000}"/>
    <cellStyle name="Output 5 8 3 3 3" xfId="36127" xr:uid="{00000000-0005-0000-0000-0000DCB80000}"/>
    <cellStyle name="Output 5 8 3 3 4" xfId="36124" xr:uid="{00000000-0005-0000-0000-0000DDB80000}"/>
    <cellStyle name="Output 5 8 3 3 5" xfId="48787" xr:uid="{00000000-0005-0000-0000-0000DEB80000}"/>
    <cellStyle name="Output 5 8 3 3 6" xfId="61351" xr:uid="{00000000-0005-0000-0000-0000DFB80000}"/>
    <cellStyle name="Output 5 8 3 4" xfId="11895" xr:uid="{00000000-0005-0000-0000-0000E0B80000}"/>
    <cellStyle name="Output 5 8 3 4 2" xfId="36129" xr:uid="{00000000-0005-0000-0000-0000E1B80000}"/>
    <cellStyle name="Output 5 8 3 4 3" xfId="36128" xr:uid="{00000000-0005-0000-0000-0000E2B80000}"/>
    <cellStyle name="Output 5 8 3 4 4" xfId="51400" xr:uid="{00000000-0005-0000-0000-0000E3B80000}"/>
    <cellStyle name="Output 5 8 3 5" xfId="36130" xr:uid="{00000000-0005-0000-0000-0000E4B80000}"/>
    <cellStyle name="Output 5 8 3 6" xfId="36119" xr:uid="{00000000-0005-0000-0000-0000E5B80000}"/>
    <cellStyle name="Output 5 8 3 7" xfId="44432" xr:uid="{00000000-0005-0000-0000-0000E6B80000}"/>
    <cellStyle name="Output 5 8 3 8" xfId="56996" xr:uid="{00000000-0005-0000-0000-0000E7B80000}"/>
    <cellStyle name="Output 5 8 4" xfId="5787" xr:uid="{00000000-0005-0000-0000-0000E8B80000}"/>
    <cellStyle name="Output 5 8 4 2" xfId="12766" xr:uid="{00000000-0005-0000-0000-0000E9B80000}"/>
    <cellStyle name="Output 5 8 4 2 2" xfId="36133" xr:uid="{00000000-0005-0000-0000-0000EAB80000}"/>
    <cellStyle name="Output 5 8 4 2 3" xfId="36132" xr:uid="{00000000-0005-0000-0000-0000EBB80000}"/>
    <cellStyle name="Output 5 8 4 2 4" xfId="52271" xr:uid="{00000000-0005-0000-0000-0000ECB80000}"/>
    <cellStyle name="Output 5 8 4 3" xfId="36134" xr:uid="{00000000-0005-0000-0000-0000EDB80000}"/>
    <cellStyle name="Output 5 8 4 4" xfId="36131" xr:uid="{00000000-0005-0000-0000-0000EEB80000}"/>
    <cellStyle name="Output 5 8 4 5" xfId="45303" xr:uid="{00000000-0005-0000-0000-0000EFB80000}"/>
    <cellStyle name="Output 5 8 4 6" xfId="57867" xr:uid="{00000000-0005-0000-0000-0000F0B80000}"/>
    <cellStyle name="Output 5 8 5" xfId="10152" xr:uid="{00000000-0005-0000-0000-0000F1B80000}"/>
    <cellStyle name="Output 5 8 5 2" xfId="36136" xr:uid="{00000000-0005-0000-0000-0000F2B80000}"/>
    <cellStyle name="Output 5 8 5 3" xfId="36135" xr:uid="{00000000-0005-0000-0000-0000F3B80000}"/>
    <cellStyle name="Output 5 8 5 4" xfId="49658" xr:uid="{00000000-0005-0000-0000-0000F4B80000}"/>
    <cellStyle name="Output 5 8 6" xfId="36107" xr:uid="{00000000-0005-0000-0000-0000F5B80000}"/>
    <cellStyle name="Output 5 8 7" xfId="17550" xr:uid="{00000000-0005-0000-0000-0000F6B80000}"/>
    <cellStyle name="Output 5 9" xfId="2994" xr:uid="{00000000-0005-0000-0000-0000F7B80000}"/>
    <cellStyle name="Output 5 9 2" xfId="4038" xr:uid="{00000000-0005-0000-0000-0000F8B80000}"/>
    <cellStyle name="Output 5 9 2 2" xfId="6660" xr:uid="{00000000-0005-0000-0000-0000F9B80000}"/>
    <cellStyle name="Output 5 9 2 2 2" xfId="13638" xr:uid="{00000000-0005-0000-0000-0000FAB80000}"/>
    <cellStyle name="Output 5 9 2 2 2 2" xfId="36141" xr:uid="{00000000-0005-0000-0000-0000FBB80000}"/>
    <cellStyle name="Output 5 9 2 2 2 3" xfId="36140" xr:uid="{00000000-0005-0000-0000-0000FCB80000}"/>
    <cellStyle name="Output 5 9 2 2 2 4" xfId="53143" xr:uid="{00000000-0005-0000-0000-0000FDB80000}"/>
    <cellStyle name="Output 5 9 2 2 3" xfId="36142" xr:uid="{00000000-0005-0000-0000-0000FEB80000}"/>
    <cellStyle name="Output 5 9 2 2 4" xfId="36139" xr:uid="{00000000-0005-0000-0000-0000FFB80000}"/>
    <cellStyle name="Output 5 9 2 2 5" xfId="46175" xr:uid="{00000000-0005-0000-0000-000000B90000}"/>
    <cellStyle name="Output 5 9 2 2 6" xfId="58739" xr:uid="{00000000-0005-0000-0000-000001B90000}"/>
    <cellStyle name="Output 5 9 2 3" xfId="8405" xr:uid="{00000000-0005-0000-0000-000002B90000}"/>
    <cellStyle name="Output 5 9 2 3 2" xfId="15380" xr:uid="{00000000-0005-0000-0000-000003B90000}"/>
    <cellStyle name="Output 5 9 2 3 2 2" xfId="36145" xr:uid="{00000000-0005-0000-0000-000004B90000}"/>
    <cellStyle name="Output 5 9 2 3 2 3" xfId="36144" xr:uid="{00000000-0005-0000-0000-000005B90000}"/>
    <cellStyle name="Output 5 9 2 3 2 4" xfId="54885" xr:uid="{00000000-0005-0000-0000-000006B90000}"/>
    <cellStyle name="Output 5 9 2 3 3" xfId="36146" xr:uid="{00000000-0005-0000-0000-000007B90000}"/>
    <cellStyle name="Output 5 9 2 3 4" xfId="36143" xr:uid="{00000000-0005-0000-0000-000008B90000}"/>
    <cellStyle name="Output 5 9 2 3 5" xfId="47917" xr:uid="{00000000-0005-0000-0000-000009B90000}"/>
    <cellStyle name="Output 5 9 2 3 6" xfId="60481" xr:uid="{00000000-0005-0000-0000-00000AB90000}"/>
    <cellStyle name="Output 5 9 2 4" xfId="11025" xr:uid="{00000000-0005-0000-0000-00000BB90000}"/>
    <cellStyle name="Output 5 9 2 4 2" xfId="36148" xr:uid="{00000000-0005-0000-0000-00000CB90000}"/>
    <cellStyle name="Output 5 9 2 4 3" xfId="36147" xr:uid="{00000000-0005-0000-0000-00000DB90000}"/>
    <cellStyle name="Output 5 9 2 4 4" xfId="50530" xr:uid="{00000000-0005-0000-0000-00000EB90000}"/>
    <cellStyle name="Output 5 9 2 5" xfId="36138" xr:uid="{00000000-0005-0000-0000-00000FB90000}"/>
    <cellStyle name="Output 5 9 2 6" xfId="56126" xr:uid="{00000000-0005-0000-0000-000010B90000}"/>
    <cellStyle name="Output 5 9 3" xfId="4915" xr:uid="{00000000-0005-0000-0000-000011B90000}"/>
    <cellStyle name="Output 5 9 3 2" xfId="7531" xr:uid="{00000000-0005-0000-0000-000012B90000}"/>
    <cellStyle name="Output 5 9 3 2 2" xfId="14509" xr:uid="{00000000-0005-0000-0000-000013B90000}"/>
    <cellStyle name="Output 5 9 3 2 2 2" xfId="36152" xr:uid="{00000000-0005-0000-0000-000014B90000}"/>
    <cellStyle name="Output 5 9 3 2 2 3" xfId="36151" xr:uid="{00000000-0005-0000-0000-000015B90000}"/>
    <cellStyle name="Output 5 9 3 2 2 4" xfId="54014" xr:uid="{00000000-0005-0000-0000-000016B90000}"/>
    <cellStyle name="Output 5 9 3 2 3" xfId="36153" xr:uid="{00000000-0005-0000-0000-000017B90000}"/>
    <cellStyle name="Output 5 9 3 2 4" xfId="36150" xr:uid="{00000000-0005-0000-0000-000018B90000}"/>
    <cellStyle name="Output 5 9 3 2 5" xfId="47046" xr:uid="{00000000-0005-0000-0000-000019B90000}"/>
    <cellStyle name="Output 5 9 3 2 6" xfId="59610" xr:uid="{00000000-0005-0000-0000-00001AB90000}"/>
    <cellStyle name="Output 5 9 3 3" xfId="9282" xr:uid="{00000000-0005-0000-0000-00001BB90000}"/>
    <cellStyle name="Output 5 9 3 3 2" xfId="16251" xr:uid="{00000000-0005-0000-0000-00001CB90000}"/>
    <cellStyle name="Output 5 9 3 3 2 2" xfId="36156" xr:uid="{00000000-0005-0000-0000-00001DB90000}"/>
    <cellStyle name="Output 5 9 3 3 2 3" xfId="36155" xr:uid="{00000000-0005-0000-0000-00001EB90000}"/>
    <cellStyle name="Output 5 9 3 3 2 4" xfId="55756" xr:uid="{00000000-0005-0000-0000-00001FB90000}"/>
    <cellStyle name="Output 5 9 3 3 3" xfId="36157" xr:uid="{00000000-0005-0000-0000-000020B90000}"/>
    <cellStyle name="Output 5 9 3 3 4" xfId="36154" xr:uid="{00000000-0005-0000-0000-000021B90000}"/>
    <cellStyle name="Output 5 9 3 3 5" xfId="48788" xr:uid="{00000000-0005-0000-0000-000022B90000}"/>
    <cellStyle name="Output 5 9 3 3 6" xfId="61352" xr:uid="{00000000-0005-0000-0000-000023B90000}"/>
    <cellStyle name="Output 5 9 3 4" xfId="11896" xr:uid="{00000000-0005-0000-0000-000024B90000}"/>
    <cellStyle name="Output 5 9 3 4 2" xfId="36159" xr:uid="{00000000-0005-0000-0000-000025B90000}"/>
    <cellStyle name="Output 5 9 3 4 3" xfId="36158" xr:uid="{00000000-0005-0000-0000-000026B90000}"/>
    <cellStyle name="Output 5 9 3 4 4" xfId="51401" xr:uid="{00000000-0005-0000-0000-000027B90000}"/>
    <cellStyle name="Output 5 9 3 5" xfId="36160" xr:uid="{00000000-0005-0000-0000-000028B90000}"/>
    <cellStyle name="Output 5 9 3 6" xfId="36149" xr:uid="{00000000-0005-0000-0000-000029B90000}"/>
    <cellStyle name="Output 5 9 3 7" xfId="44433" xr:uid="{00000000-0005-0000-0000-00002AB90000}"/>
    <cellStyle name="Output 5 9 3 8" xfId="56997" xr:uid="{00000000-0005-0000-0000-00002BB90000}"/>
    <cellStyle name="Output 5 9 4" xfId="5788" xr:uid="{00000000-0005-0000-0000-00002CB90000}"/>
    <cellStyle name="Output 5 9 4 2" xfId="12767" xr:uid="{00000000-0005-0000-0000-00002DB90000}"/>
    <cellStyle name="Output 5 9 4 2 2" xfId="36163" xr:uid="{00000000-0005-0000-0000-00002EB90000}"/>
    <cellStyle name="Output 5 9 4 2 3" xfId="36162" xr:uid="{00000000-0005-0000-0000-00002FB90000}"/>
    <cellStyle name="Output 5 9 4 2 4" xfId="52272" xr:uid="{00000000-0005-0000-0000-000030B90000}"/>
    <cellStyle name="Output 5 9 4 3" xfId="36164" xr:uid="{00000000-0005-0000-0000-000031B90000}"/>
    <cellStyle name="Output 5 9 4 4" xfId="36161" xr:uid="{00000000-0005-0000-0000-000032B90000}"/>
    <cellStyle name="Output 5 9 4 5" xfId="45304" xr:uid="{00000000-0005-0000-0000-000033B90000}"/>
    <cellStyle name="Output 5 9 4 6" xfId="57868" xr:uid="{00000000-0005-0000-0000-000034B90000}"/>
    <cellStyle name="Output 5 9 5" xfId="10153" xr:uid="{00000000-0005-0000-0000-000035B90000}"/>
    <cellStyle name="Output 5 9 5 2" xfId="36166" xr:uid="{00000000-0005-0000-0000-000036B90000}"/>
    <cellStyle name="Output 5 9 5 3" xfId="36165" xr:uid="{00000000-0005-0000-0000-000037B90000}"/>
    <cellStyle name="Output 5 9 5 4" xfId="49659" xr:uid="{00000000-0005-0000-0000-000038B90000}"/>
    <cellStyle name="Output 5 9 6" xfId="36137" xr:uid="{00000000-0005-0000-0000-000039B90000}"/>
    <cellStyle name="Output 5 9 7" xfId="17552" xr:uid="{00000000-0005-0000-0000-00003AB90000}"/>
    <cellStyle name="Output 6" xfId="2995" xr:uid="{00000000-0005-0000-0000-00003BB90000}"/>
    <cellStyle name="Output 6 10" xfId="2996" xr:uid="{00000000-0005-0000-0000-00003CB90000}"/>
    <cellStyle name="Output 6 10 2" xfId="4040" xr:uid="{00000000-0005-0000-0000-00003DB90000}"/>
    <cellStyle name="Output 6 10 2 2" xfId="6662" xr:uid="{00000000-0005-0000-0000-00003EB90000}"/>
    <cellStyle name="Output 6 10 2 2 2" xfId="13640" xr:uid="{00000000-0005-0000-0000-00003FB90000}"/>
    <cellStyle name="Output 6 10 2 2 2 2" xfId="36172" xr:uid="{00000000-0005-0000-0000-000040B90000}"/>
    <cellStyle name="Output 6 10 2 2 2 3" xfId="36171" xr:uid="{00000000-0005-0000-0000-000041B90000}"/>
    <cellStyle name="Output 6 10 2 2 2 4" xfId="53145" xr:uid="{00000000-0005-0000-0000-000042B90000}"/>
    <cellStyle name="Output 6 10 2 2 3" xfId="36173" xr:uid="{00000000-0005-0000-0000-000043B90000}"/>
    <cellStyle name="Output 6 10 2 2 4" xfId="36170" xr:uid="{00000000-0005-0000-0000-000044B90000}"/>
    <cellStyle name="Output 6 10 2 2 5" xfId="46177" xr:uid="{00000000-0005-0000-0000-000045B90000}"/>
    <cellStyle name="Output 6 10 2 2 6" xfId="58741" xr:uid="{00000000-0005-0000-0000-000046B90000}"/>
    <cellStyle name="Output 6 10 2 3" xfId="8407" xr:uid="{00000000-0005-0000-0000-000047B90000}"/>
    <cellStyle name="Output 6 10 2 3 2" xfId="15382" xr:uid="{00000000-0005-0000-0000-000048B90000}"/>
    <cellStyle name="Output 6 10 2 3 2 2" xfId="36176" xr:uid="{00000000-0005-0000-0000-000049B90000}"/>
    <cellStyle name="Output 6 10 2 3 2 3" xfId="36175" xr:uid="{00000000-0005-0000-0000-00004AB90000}"/>
    <cellStyle name="Output 6 10 2 3 2 4" xfId="54887" xr:uid="{00000000-0005-0000-0000-00004BB90000}"/>
    <cellStyle name="Output 6 10 2 3 3" xfId="36177" xr:uid="{00000000-0005-0000-0000-00004CB90000}"/>
    <cellStyle name="Output 6 10 2 3 4" xfId="36174" xr:uid="{00000000-0005-0000-0000-00004DB90000}"/>
    <cellStyle name="Output 6 10 2 3 5" xfId="47919" xr:uid="{00000000-0005-0000-0000-00004EB90000}"/>
    <cellStyle name="Output 6 10 2 3 6" xfId="60483" xr:uid="{00000000-0005-0000-0000-00004FB90000}"/>
    <cellStyle name="Output 6 10 2 4" xfId="11027" xr:uid="{00000000-0005-0000-0000-000050B90000}"/>
    <cellStyle name="Output 6 10 2 4 2" xfId="36179" xr:uid="{00000000-0005-0000-0000-000051B90000}"/>
    <cellStyle name="Output 6 10 2 4 3" xfId="36178" xr:uid="{00000000-0005-0000-0000-000052B90000}"/>
    <cellStyle name="Output 6 10 2 4 4" xfId="50532" xr:uid="{00000000-0005-0000-0000-000053B90000}"/>
    <cellStyle name="Output 6 10 2 5" xfId="36169" xr:uid="{00000000-0005-0000-0000-000054B90000}"/>
    <cellStyle name="Output 6 10 2 6" xfId="56128" xr:uid="{00000000-0005-0000-0000-000055B90000}"/>
    <cellStyle name="Output 6 10 3" xfId="4917" xr:uid="{00000000-0005-0000-0000-000056B90000}"/>
    <cellStyle name="Output 6 10 3 2" xfId="7533" xr:uid="{00000000-0005-0000-0000-000057B90000}"/>
    <cellStyle name="Output 6 10 3 2 2" xfId="14511" xr:uid="{00000000-0005-0000-0000-000058B90000}"/>
    <cellStyle name="Output 6 10 3 2 2 2" xfId="36183" xr:uid="{00000000-0005-0000-0000-000059B90000}"/>
    <cellStyle name="Output 6 10 3 2 2 3" xfId="36182" xr:uid="{00000000-0005-0000-0000-00005AB90000}"/>
    <cellStyle name="Output 6 10 3 2 2 4" xfId="54016" xr:uid="{00000000-0005-0000-0000-00005BB90000}"/>
    <cellStyle name="Output 6 10 3 2 3" xfId="36184" xr:uid="{00000000-0005-0000-0000-00005CB90000}"/>
    <cellStyle name="Output 6 10 3 2 4" xfId="36181" xr:uid="{00000000-0005-0000-0000-00005DB90000}"/>
    <cellStyle name="Output 6 10 3 2 5" xfId="47048" xr:uid="{00000000-0005-0000-0000-00005EB90000}"/>
    <cellStyle name="Output 6 10 3 2 6" xfId="59612" xr:uid="{00000000-0005-0000-0000-00005FB90000}"/>
    <cellStyle name="Output 6 10 3 3" xfId="9284" xr:uid="{00000000-0005-0000-0000-000060B90000}"/>
    <cellStyle name="Output 6 10 3 3 2" xfId="16253" xr:uid="{00000000-0005-0000-0000-000061B90000}"/>
    <cellStyle name="Output 6 10 3 3 2 2" xfId="36187" xr:uid="{00000000-0005-0000-0000-000062B90000}"/>
    <cellStyle name="Output 6 10 3 3 2 3" xfId="36186" xr:uid="{00000000-0005-0000-0000-000063B90000}"/>
    <cellStyle name="Output 6 10 3 3 2 4" xfId="55758" xr:uid="{00000000-0005-0000-0000-000064B90000}"/>
    <cellStyle name="Output 6 10 3 3 3" xfId="36188" xr:uid="{00000000-0005-0000-0000-000065B90000}"/>
    <cellStyle name="Output 6 10 3 3 4" xfId="36185" xr:uid="{00000000-0005-0000-0000-000066B90000}"/>
    <cellStyle name="Output 6 10 3 3 5" xfId="48790" xr:uid="{00000000-0005-0000-0000-000067B90000}"/>
    <cellStyle name="Output 6 10 3 3 6" xfId="61354" xr:uid="{00000000-0005-0000-0000-000068B90000}"/>
    <cellStyle name="Output 6 10 3 4" xfId="11898" xr:uid="{00000000-0005-0000-0000-000069B90000}"/>
    <cellStyle name="Output 6 10 3 4 2" xfId="36190" xr:uid="{00000000-0005-0000-0000-00006AB90000}"/>
    <cellStyle name="Output 6 10 3 4 3" xfId="36189" xr:uid="{00000000-0005-0000-0000-00006BB90000}"/>
    <cellStyle name="Output 6 10 3 4 4" xfId="51403" xr:uid="{00000000-0005-0000-0000-00006CB90000}"/>
    <cellStyle name="Output 6 10 3 5" xfId="36191" xr:uid="{00000000-0005-0000-0000-00006DB90000}"/>
    <cellStyle name="Output 6 10 3 6" xfId="36180" xr:uid="{00000000-0005-0000-0000-00006EB90000}"/>
    <cellStyle name="Output 6 10 3 7" xfId="44435" xr:uid="{00000000-0005-0000-0000-00006FB90000}"/>
    <cellStyle name="Output 6 10 3 8" xfId="56999" xr:uid="{00000000-0005-0000-0000-000070B90000}"/>
    <cellStyle name="Output 6 10 4" xfId="5790" xr:uid="{00000000-0005-0000-0000-000071B90000}"/>
    <cellStyle name="Output 6 10 4 2" xfId="12769" xr:uid="{00000000-0005-0000-0000-000072B90000}"/>
    <cellStyle name="Output 6 10 4 2 2" xfId="36194" xr:uid="{00000000-0005-0000-0000-000073B90000}"/>
    <cellStyle name="Output 6 10 4 2 3" xfId="36193" xr:uid="{00000000-0005-0000-0000-000074B90000}"/>
    <cellStyle name="Output 6 10 4 2 4" xfId="52274" xr:uid="{00000000-0005-0000-0000-000075B90000}"/>
    <cellStyle name="Output 6 10 4 3" xfId="36195" xr:uid="{00000000-0005-0000-0000-000076B90000}"/>
    <cellStyle name="Output 6 10 4 4" xfId="36192" xr:uid="{00000000-0005-0000-0000-000077B90000}"/>
    <cellStyle name="Output 6 10 4 5" xfId="45306" xr:uid="{00000000-0005-0000-0000-000078B90000}"/>
    <cellStyle name="Output 6 10 4 6" xfId="57870" xr:uid="{00000000-0005-0000-0000-000079B90000}"/>
    <cellStyle name="Output 6 10 5" xfId="10155" xr:uid="{00000000-0005-0000-0000-00007AB90000}"/>
    <cellStyle name="Output 6 10 5 2" xfId="36197" xr:uid="{00000000-0005-0000-0000-00007BB90000}"/>
    <cellStyle name="Output 6 10 5 3" xfId="36196" xr:uid="{00000000-0005-0000-0000-00007CB90000}"/>
    <cellStyle name="Output 6 10 5 4" xfId="49661" xr:uid="{00000000-0005-0000-0000-00007DB90000}"/>
    <cellStyle name="Output 6 10 6" xfId="36168" xr:uid="{00000000-0005-0000-0000-00007EB90000}"/>
    <cellStyle name="Output 6 10 7" xfId="17554" xr:uid="{00000000-0005-0000-0000-00007FB90000}"/>
    <cellStyle name="Output 6 11" xfId="4039" xr:uid="{00000000-0005-0000-0000-000080B90000}"/>
    <cellStyle name="Output 6 11 2" xfId="6661" xr:uid="{00000000-0005-0000-0000-000081B90000}"/>
    <cellStyle name="Output 6 11 2 2" xfId="13639" xr:uid="{00000000-0005-0000-0000-000082B90000}"/>
    <cellStyle name="Output 6 11 2 2 2" xfId="36201" xr:uid="{00000000-0005-0000-0000-000083B90000}"/>
    <cellStyle name="Output 6 11 2 2 3" xfId="36200" xr:uid="{00000000-0005-0000-0000-000084B90000}"/>
    <cellStyle name="Output 6 11 2 2 4" xfId="53144" xr:uid="{00000000-0005-0000-0000-000085B90000}"/>
    <cellStyle name="Output 6 11 2 3" xfId="36202" xr:uid="{00000000-0005-0000-0000-000086B90000}"/>
    <cellStyle name="Output 6 11 2 4" xfId="36199" xr:uid="{00000000-0005-0000-0000-000087B90000}"/>
    <cellStyle name="Output 6 11 2 5" xfId="46176" xr:uid="{00000000-0005-0000-0000-000088B90000}"/>
    <cellStyle name="Output 6 11 2 6" xfId="58740" xr:uid="{00000000-0005-0000-0000-000089B90000}"/>
    <cellStyle name="Output 6 11 3" xfId="8406" xr:uid="{00000000-0005-0000-0000-00008AB90000}"/>
    <cellStyle name="Output 6 11 3 2" xfId="15381" xr:uid="{00000000-0005-0000-0000-00008BB90000}"/>
    <cellStyle name="Output 6 11 3 2 2" xfId="36205" xr:uid="{00000000-0005-0000-0000-00008CB90000}"/>
    <cellStyle name="Output 6 11 3 2 3" xfId="36204" xr:uid="{00000000-0005-0000-0000-00008DB90000}"/>
    <cellStyle name="Output 6 11 3 2 4" xfId="54886" xr:uid="{00000000-0005-0000-0000-00008EB90000}"/>
    <cellStyle name="Output 6 11 3 3" xfId="36206" xr:uid="{00000000-0005-0000-0000-00008FB90000}"/>
    <cellStyle name="Output 6 11 3 4" xfId="36203" xr:uid="{00000000-0005-0000-0000-000090B90000}"/>
    <cellStyle name="Output 6 11 3 5" xfId="47918" xr:uid="{00000000-0005-0000-0000-000091B90000}"/>
    <cellStyle name="Output 6 11 3 6" xfId="60482" xr:uid="{00000000-0005-0000-0000-000092B90000}"/>
    <cellStyle name="Output 6 11 4" xfId="11026" xr:uid="{00000000-0005-0000-0000-000093B90000}"/>
    <cellStyle name="Output 6 11 4 2" xfId="36208" xr:uid="{00000000-0005-0000-0000-000094B90000}"/>
    <cellStyle name="Output 6 11 4 3" xfId="36207" xr:uid="{00000000-0005-0000-0000-000095B90000}"/>
    <cellStyle name="Output 6 11 4 4" xfId="50531" xr:uid="{00000000-0005-0000-0000-000096B90000}"/>
    <cellStyle name="Output 6 11 5" xfId="36198" xr:uid="{00000000-0005-0000-0000-000097B90000}"/>
    <cellStyle name="Output 6 11 6" xfId="56127" xr:uid="{00000000-0005-0000-0000-000098B90000}"/>
    <cellStyle name="Output 6 12" xfId="4916" xr:uid="{00000000-0005-0000-0000-000099B90000}"/>
    <cellStyle name="Output 6 12 2" xfId="7532" xr:uid="{00000000-0005-0000-0000-00009AB90000}"/>
    <cellStyle name="Output 6 12 2 2" xfId="14510" xr:uid="{00000000-0005-0000-0000-00009BB90000}"/>
    <cellStyle name="Output 6 12 2 2 2" xfId="36212" xr:uid="{00000000-0005-0000-0000-00009CB90000}"/>
    <cellStyle name="Output 6 12 2 2 3" xfId="36211" xr:uid="{00000000-0005-0000-0000-00009DB90000}"/>
    <cellStyle name="Output 6 12 2 2 4" xfId="54015" xr:uid="{00000000-0005-0000-0000-00009EB90000}"/>
    <cellStyle name="Output 6 12 2 3" xfId="36213" xr:uid="{00000000-0005-0000-0000-00009FB90000}"/>
    <cellStyle name="Output 6 12 2 4" xfId="36210" xr:uid="{00000000-0005-0000-0000-0000A0B90000}"/>
    <cellStyle name="Output 6 12 2 5" xfId="47047" xr:uid="{00000000-0005-0000-0000-0000A1B90000}"/>
    <cellStyle name="Output 6 12 2 6" xfId="59611" xr:uid="{00000000-0005-0000-0000-0000A2B90000}"/>
    <cellStyle name="Output 6 12 3" xfId="9283" xr:uid="{00000000-0005-0000-0000-0000A3B90000}"/>
    <cellStyle name="Output 6 12 3 2" xfId="16252" xr:uid="{00000000-0005-0000-0000-0000A4B90000}"/>
    <cellStyle name="Output 6 12 3 2 2" xfId="36216" xr:uid="{00000000-0005-0000-0000-0000A5B90000}"/>
    <cellStyle name="Output 6 12 3 2 3" xfId="36215" xr:uid="{00000000-0005-0000-0000-0000A6B90000}"/>
    <cellStyle name="Output 6 12 3 2 4" xfId="55757" xr:uid="{00000000-0005-0000-0000-0000A7B90000}"/>
    <cellStyle name="Output 6 12 3 3" xfId="36217" xr:uid="{00000000-0005-0000-0000-0000A8B90000}"/>
    <cellStyle name="Output 6 12 3 4" xfId="36214" xr:uid="{00000000-0005-0000-0000-0000A9B90000}"/>
    <cellStyle name="Output 6 12 3 5" xfId="48789" xr:uid="{00000000-0005-0000-0000-0000AAB90000}"/>
    <cellStyle name="Output 6 12 3 6" xfId="61353" xr:uid="{00000000-0005-0000-0000-0000ABB90000}"/>
    <cellStyle name="Output 6 12 4" xfId="11897" xr:uid="{00000000-0005-0000-0000-0000ACB90000}"/>
    <cellStyle name="Output 6 12 4 2" xfId="36219" xr:uid="{00000000-0005-0000-0000-0000ADB90000}"/>
    <cellStyle name="Output 6 12 4 3" xfId="36218" xr:uid="{00000000-0005-0000-0000-0000AEB90000}"/>
    <cellStyle name="Output 6 12 4 4" xfId="51402" xr:uid="{00000000-0005-0000-0000-0000AFB90000}"/>
    <cellStyle name="Output 6 12 5" xfId="36220" xr:uid="{00000000-0005-0000-0000-0000B0B90000}"/>
    <cellStyle name="Output 6 12 6" xfId="36209" xr:uid="{00000000-0005-0000-0000-0000B1B90000}"/>
    <cellStyle name="Output 6 12 7" xfId="44434" xr:uid="{00000000-0005-0000-0000-0000B2B90000}"/>
    <cellStyle name="Output 6 12 8" xfId="56998" xr:uid="{00000000-0005-0000-0000-0000B3B90000}"/>
    <cellStyle name="Output 6 13" xfId="5789" xr:uid="{00000000-0005-0000-0000-0000B4B90000}"/>
    <cellStyle name="Output 6 13 2" xfId="12768" xr:uid="{00000000-0005-0000-0000-0000B5B90000}"/>
    <cellStyle name="Output 6 13 2 2" xfId="36223" xr:uid="{00000000-0005-0000-0000-0000B6B90000}"/>
    <cellStyle name="Output 6 13 2 3" xfId="36222" xr:uid="{00000000-0005-0000-0000-0000B7B90000}"/>
    <cellStyle name="Output 6 13 2 4" xfId="52273" xr:uid="{00000000-0005-0000-0000-0000B8B90000}"/>
    <cellStyle name="Output 6 13 3" xfId="36224" xr:uid="{00000000-0005-0000-0000-0000B9B90000}"/>
    <cellStyle name="Output 6 13 4" xfId="36221" xr:uid="{00000000-0005-0000-0000-0000BAB90000}"/>
    <cellStyle name="Output 6 13 5" xfId="45305" xr:uid="{00000000-0005-0000-0000-0000BBB90000}"/>
    <cellStyle name="Output 6 13 6" xfId="57869" xr:uid="{00000000-0005-0000-0000-0000BCB90000}"/>
    <cellStyle name="Output 6 14" xfId="10154" xr:uid="{00000000-0005-0000-0000-0000BDB90000}"/>
    <cellStyle name="Output 6 14 2" xfId="36226" xr:uid="{00000000-0005-0000-0000-0000BEB90000}"/>
    <cellStyle name="Output 6 14 3" xfId="36225" xr:uid="{00000000-0005-0000-0000-0000BFB90000}"/>
    <cellStyle name="Output 6 14 4" xfId="49660" xr:uid="{00000000-0005-0000-0000-0000C0B90000}"/>
    <cellStyle name="Output 6 15" xfId="36167" xr:uid="{00000000-0005-0000-0000-0000C1B90000}"/>
    <cellStyle name="Output 6 16" xfId="17553" xr:uid="{00000000-0005-0000-0000-0000C2B90000}"/>
    <cellStyle name="Output 6 2" xfId="2997" xr:uid="{00000000-0005-0000-0000-0000C3B90000}"/>
    <cellStyle name="Output 6 2 2" xfId="2998" xr:uid="{00000000-0005-0000-0000-0000C4B90000}"/>
    <cellStyle name="Output 6 2 2 2" xfId="4042" xr:uid="{00000000-0005-0000-0000-0000C5B90000}"/>
    <cellStyle name="Output 6 2 2 2 2" xfId="6664" xr:uid="{00000000-0005-0000-0000-0000C6B90000}"/>
    <cellStyle name="Output 6 2 2 2 2 2" xfId="13642" xr:uid="{00000000-0005-0000-0000-0000C7B90000}"/>
    <cellStyle name="Output 6 2 2 2 2 2 2" xfId="36232" xr:uid="{00000000-0005-0000-0000-0000C8B90000}"/>
    <cellStyle name="Output 6 2 2 2 2 2 3" xfId="36231" xr:uid="{00000000-0005-0000-0000-0000C9B90000}"/>
    <cellStyle name="Output 6 2 2 2 2 2 4" xfId="53147" xr:uid="{00000000-0005-0000-0000-0000CAB90000}"/>
    <cellStyle name="Output 6 2 2 2 2 3" xfId="36233" xr:uid="{00000000-0005-0000-0000-0000CBB90000}"/>
    <cellStyle name="Output 6 2 2 2 2 4" xfId="36230" xr:uid="{00000000-0005-0000-0000-0000CCB90000}"/>
    <cellStyle name="Output 6 2 2 2 2 5" xfId="46179" xr:uid="{00000000-0005-0000-0000-0000CDB90000}"/>
    <cellStyle name="Output 6 2 2 2 2 6" xfId="58743" xr:uid="{00000000-0005-0000-0000-0000CEB90000}"/>
    <cellStyle name="Output 6 2 2 2 3" xfId="8409" xr:uid="{00000000-0005-0000-0000-0000CFB90000}"/>
    <cellStyle name="Output 6 2 2 2 3 2" xfId="15384" xr:uid="{00000000-0005-0000-0000-0000D0B90000}"/>
    <cellStyle name="Output 6 2 2 2 3 2 2" xfId="36236" xr:uid="{00000000-0005-0000-0000-0000D1B90000}"/>
    <cellStyle name="Output 6 2 2 2 3 2 3" xfId="36235" xr:uid="{00000000-0005-0000-0000-0000D2B90000}"/>
    <cellStyle name="Output 6 2 2 2 3 2 4" xfId="54889" xr:uid="{00000000-0005-0000-0000-0000D3B90000}"/>
    <cellStyle name="Output 6 2 2 2 3 3" xfId="36237" xr:uid="{00000000-0005-0000-0000-0000D4B90000}"/>
    <cellStyle name="Output 6 2 2 2 3 4" xfId="36234" xr:uid="{00000000-0005-0000-0000-0000D5B90000}"/>
    <cellStyle name="Output 6 2 2 2 3 5" xfId="47921" xr:uid="{00000000-0005-0000-0000-0000D6B90000}"/>
    <cellStyle name="Output 6 2 2 2 3 6" xfId="60485" xr:uid="{00000000-0005-0000-0000-0000D7B90000}"/>
    <cellStyle name="Output 6 2 2 2 4" xfId="11029" xr:uid="{00000000-0005-0000-0000-0000D8B90000}"/>
    <cellStyle name="Output 6 2 2 2 4 2" xfId="36239" xr:uid="{00000000-0005-0000-0000-0000D9B90000}"/>
    <cellStyle name="Output 6 2 2 2 4 3" xfId="36238" xr:uid="{00000000-0005-0000-0000-0000DAB90000}"/>
    <cellStyle name="Output 6 2 2 2 4 4" xfId="50534" xr:uid="{00000000-0005-0000-0000-0000DBB90000}"/>
    <cellStyle name="Output 6 2 2 2 5" xfId="36229" xr:uid="{00000000-0005-0000-0000-0000DCB90000}"/>
    <cellStyle name="Output 6 2 2 2 6" xfId="56130" xr:uid="{00000000-0005-0000-0000-0000DDB90000}"/>
    <cellStyle name="Output 6 2 2 3" xfId="4919" xr:uid="{00000000-0005-0000-0000-0000DEB90000}"/>
    <cellStyle name="Output 6 2 2 3 2" xfId="7535" xr:uid="{00000000-0005-0000-0000-0000DFB90000}"/>
    <cellStyle name="Output 6 2 2 3 2 2" xfId="14513" xr:uid="{00000000-0005-0000-0000-0000E0B90000}"/>
    <cellStyle name="Output 6 2 2 3 2 2 2" xfId="36243" xr:uid="{00000000-0005-0000-0000-0000E1B90000}"/>
    <cellStyle name="Output 6 2 2 3 2 2 3" xfId="36242" xr:uid="{00000000-0005-0000-0000-0000E2B90000}"/>
    <cellStyle name="Output 6 2 2 3 2 2 4" xfId="54018" xr:uid="{00000000-0005-0000-0000-0000E3B90000}"/>
    <cellStyle name="Output 6 2 2 3 2 3" xfId="36244" xr:uid="{00000000-0005-0000-0000-0000E4B90000}"/>
    <cellStyle name="Output 6 2 2 3 2 4" xfId="36241" xr:uid="{00000000-0005-0000-0000-0000E5B90000}"/>
    <cellStyle name="Output 6 2 2 3 2 5" xfId="47050" xr:uid="{00000000-0005-0000-0000-0000E6B90000}"/>
    <cellStyle name="Output 6 2 2 3 2 6" xfId="59614" xr:uid="{00000000-0005-0000-0000-0000E7B90000}"/>
    <cellStyle name="Output 6 2 2 3 3" xfId="9286" xr:uid="{00000000-0005-0000-0000-0000E8B90000}"/>
    <cellStyle name="Output 6 2 2 3 3 2" xfId="16255" xr:uid="{00000000-0005-0000-0000-0000E9B90000}"/>
    <cellStyle name="Output 6 2 2 3 3 2 2" xfId="36247" xr:uid="{00000000-0005-0000-0000-0000EAB90000}"/>
    <cellStyle name="Output 6 2 2 3 3 2 3" xfId="36246" xr:uid="{00000000-0005-0000-0000-0000EBB90000}"/>
    <cellStyle name="Output 6 2 2 3 3 2 4" xfId="55760" xr:uid="{00000000-0005-0000-0000-0000ECB90000}"/>
    <cellStyle name="Output 6 2 2 3 3 3" xfId="36248" xr:uid="{00000000-0005-0000-0000-0000EDB90000}"/>
    <cellStyle name="Output 6 2 2 3 3 4" xfId="36245" xr:uid="{00000000-0005-0000-0000-0000EEB90000}"/>
    <cellStyle name="Output 6 2 2 3 3 5" xfId="48792" xr:uid="{00000000-0005-0000-0000-0000EFB90000}"/>
    <cellStyle name="Output 6 2 2 3 3 6" xfId="61356" xr:uid="{00000000-0005-0000-0000-0000F0B90000}"/>
    <cellStyle name="Output 6 2 2 3 4" xfId="11900" xr:uid="{00000000-0005-0000-0000-0000F1B90000}"/>
    <cellStyle name="Output 6 2 2 3 4 2" xfId="36250" xr:uid="{00000000-0005-0000-0000-0000F2B90000}"/>
    <cellStyle name="Output 6 2 2 3 4 3" xfId="36249" xr:uid="{00000000-0005-0000-0000-0000F3B90000}"/>
    <cellStyle name="Output 6 2 2 3 4 4" xfId="51405" xr:uid="{00000000-0005-0000-0000-0000F4B90000}"/>
    <cellStyle name="Output 6 2 2 3 5" xfId="36251" xr:uid="{00000000-0005-0000-0000-0000F5B90000}"/>
    <cellStyle name="Output 6 2 2 3 6" xfId="36240" xr:uid="{00000000-0005-0000-0000-0000F6B90000}"/>
    <cellStyle name="Output 6 2 2 3 7" xfId="44437" xr:uid="{00000000-0005-0000-0000-0000F7B90000}"/>
    <cellStyle name="Output 6 2 2 3 8" xfId="57001" xr:uid="{00000000-0005-0000-0000-0000F8B90000}"/>
    <cellStyle name="Output 6 2 2 4" xfId="5792" xr:uid="{00000000-0005-0000-0000-0000F9B90000}"/>
    <cellStyle name="Output 6 2 2 4 2" xfId="12771" xr:uid="{00000000-0005-0000-0000-0000FAB90000}"/>
    <cellStyle name="Output 6 2 2 4 2 2" xfId="36254" xr:uid="{00000000-0005-0000-0000-0000FBB90000}"/>
    <cellStyle name="Output 6 2 2 4 2 3" xfId="36253" xr:uid="{00000000-0005-0000-0000-0000FCB90000}"/>
    <cellStyle name="Output 6 2 2 4 2 4" xfId="52276" xr:uid="{00000000-0005-0000-0000-0000FDB90000}"/>
    <cellStyle name="Output 6 2 2 4 3" xfId="36255" xr:uid="{00000000-0005-0000-0000-0000FEB90000}"/>
    <cellStyle name="Output 6 2 2 4 4" xfId="36252" xr:uid="{00000000-0005-0000-0000-0000FFB90000}"/>
    <cellStyle name="Output 6 2 2 4 5" xfId="45308" xr:uid="{00000000-0005-0000-0000-000000BA0000}"/>
    <cellStyle name="Output 6 2 2 4 6" xfId="57872" xr:uid="{00000000-0005-0000-0000-000001BA0000}"/>
    <cellStyle name="Output 6 2 2 5" xfId="10157" xr:uid="{00000000-0005-0000-0000-000002BA0000}"/>
    <cellStyle name="Output 6 2 2 5 2" xfId="36257" xr:uid="{00000000-0005-0000-0000-000003BA0000}"/>
    <cellStyle name="Output 6 2 2 5 3" xfId="36256" xr:uid="{00000000-0005-0000-0000-000004BA0000}"/>
    <cellStyle name="Output 6 2 2 5 4" xfId="49663" xr:uid="{00000000-0005-0000-0000-000005BA0000}"/>
    <cellStyle name="Output 6 2 2 6" xfId="36228" xr:uid="{00000000-0005-0000-0000-000006BA0000}"/>
    <cellStyle name="Output 6 2 2 7" xfId="17556" xr:uid="{00000000-0005-0000-0000-000007BA0000}"/>
    <cellStyle name="Output 6 2 3" xfId="4041" xr:uid="{00000000-0005-0000-0000-000008BA0000}"/>
    <cellStyle name="Output 6 2 3 2" xfId="6663" xr:uid="{00000000-0005-0000-0000-000009BA0000}"/>
    <cellStyle name="Output 6 2 3 2 2" xfId="13641" xr:uid="{00000000-0005-0000-0000-00000ABA0000}"/>
    <cellStyle name="Output 6 2 3 2 2 2" xfId="36261" xr:uid="{00000000-0005-0000-0000-00000BBA0000}"/>
    <cellStyle name="Output 6 2 3 2 2 3" xfId="36260" xr:uid="{00000000-0005-0000-0000-00000CBA0000}"/>
    <cellStyle name="Output 6 2 3 2 2 4" xfId="53146" xr:uid="{00000000-0005-0000-0000-00000DBA0000}"/>
    <cellStyle name="Output 6 2 3 2 3" xfId="36262" xr:uid="{00000000-0005-0000-0000-00000EBA0000}"/>
    <cellStyle name="Output 6 2 3 2 4" xfId="36259" xr:uid="{00000000-0005-0000-0000-00000FBA0000}"/>
    <cellStyle name="Output 6 2 3 2 5" xfId="46178" xr:uid="{00000000-0005-0000-0000-000010BA0000}"/>
    <cellStyle name="Output 6 2 3 2 6" xfId="58742" xr:uid="{00000000-0005-0000-0000-000011BA0000}"/>
    <cellStyle name="Output 6 2 3 3" xfId="8408" xr:uid="{00000000-0005-0000-0000-000012BA0000}"/>
    <cellStyle name="Output 6 2 3 3 2" xfId="15383" xr:uid="{00000000-0005-0000-0000-000013BA0000}"/>
    <cellStyle name="Output 6 2 3 3 2 2" xfId="36265" xr:uid="{00000000-0005-0000-0000-000014BA0000}"/>
    <cellStyle name="Output 6 2 3 3 2 3" xfId="36264" xr:uid="{00000000-0005-0000-0000-000015BA0000}"/>
    <cellStyle name="Output 6 2 3 3 2 4" xfId="54888" xr:uid="{00000000-0005-0000-0000-000016BA0000}"/>
    <cellStyle name="Output 6 2 3 3 3" xfId="36266" xr:uid="{00000000-0005-0000-0000-000017BA0000}"/>
    <cellStyle name="Output 6 2 3 3 4" xfId="36263" xr:uid="{00000000-0005-0000-0000-000018BA0000}"/>
    <cellStyle name="Output 6 2 3 3 5" xfId="47920" xr:uid="{00000000-0005-0000-0000-000019BA0000}"/>
    <cellStyle name="Output 6 2 3 3 6" xfId="60484" xr:uid="{00000000-0005-0000-0000-00001ABA0000}"/>
    <cellStyle name="Output 6 2 3 4" xfId="11028" xr:uid="{00000000-0005-0000-0000-00001BBA0000}"/>
    <cellStyle name="Output 6 2 3 4 2" xfId="36268" xr:uid="{00000000-0005-0000-0000-00001CBA0000}"/>
    <cellStyle name="Output 6 2 3 4 3" xfId="36267" xr:uid="{00000000-0005-0000-0000-00001DBA0000}"/>
    <cellStyle name="Output 6 2 3 4 4" xfId="50533" xr:uid="{00000000-0005-0000-0000-00001EBA0000}"/>
    <cellStyle name="Output 6 2 3 5" xfId="36258" xr:uid="{00000000-0005-0000-0000-00001FBA0000}"/>
    <cellStyle name="Output 6 2 3 6" xfId="56129" xr:uid="{00000000-0005-0000-0000-000020BA0000}"/>
    <cellStyle name="Output 6 2 4" xfId="4918" xr:uid="{00000000-0005-0000-0000-000021BA0000}"/>
    <cellStyle name="Output 6 2 4 2" xfId="7534" xr:uid="{00000000-0005-0000-0000-000022BA0000}"/>
    <cellStyle name="Output 6 2 4 2 2" xfId="14512" xr:uid="{00000000-0005-0000-0000-000023BA0000}"/>
    <cellStyle name="Output 6 2 4 2 2 2" xfId="36272" xr:uid="{00000000-0005-0000-0000-000024BA0000}"/>
    <cellStyle name="Output 6 2 4 2 2 3" xfId="36271" xr:uid="{00000000-0005-0000-0000-000025BA0000}"/>
    <cellStyle name="Output 6 2 4 2 2 4" xfId="54017" xr:uid="{00000000-0005-0000-0000-000026BA0000}"/>
    <cellStyle name="Output 6 2 4 2 3" xfId="36273" xr:uid="{00000000-0005-0000-0000-000027BA0000}"/>
    <cellStyle name="Output 6 2 4 2 4" xfId="36270" xr:uid="{00000000-0005-0000-0000-000028BA0000}"/>
    <cellStyle name="Output 6 2 4 2 5" xfId="47049" xr:uid="{00000000-0005-0000-0000-000029BA0000}"/>
    <cellStyle name="Output 6 2 4 2 6" xfId="59613" xr:uid="{00000000-0005-0000-0000-00002ABA0000}"/>
    <cellStyle name="Output 6 2 4 3" xfId="9285" xr:uid="{00000000-0005-0000-0000-00002BBA0000}"/>
    <cellStyle name="Output 6 2 4 3 2" xfId="16254" xr:uid="{00000000-0005-0000-0000-00002CBA0000}"/>
    <cellStyle name="Output 6 2 4 3 2 2" xfId="36276" xr:uid="{00000000-0005-0000-0000-00002DBA0000}"/>
    <cellStyle name="Output 6 2 4 3 2 3" xfId="36275" xr:uid="{00000000-0005-0000-0000-00002EBA0000}"/>
    <cellStyle name="Output 6 2 4 3 2 4" xfId="55759" xr:uid="{00000000-0005-0000-0000-00002FBA0000}"/>
    <cellStyle name="Output 6 2 4 3 3" xfId="36277" xr:uid="{00000000-0005-0000-0000-000030BA0000}"/>
    <cellStyle name="Output 6 2 4 3 4" xfId="36274" xr:uid="{00000000-0005-0000-0000-000031BA0000}"/>
    <cellStyle name="Output 6 2 4 3 5" xfId="48791" xr:uid="{00000000-0005-0000-0000-000032BA0000}"/>
    <cellStyle name="Output 6 2 4 3 6" xfId="61355" xr:uid="{00000000-0005-0000-0000-000033BA0000}"/>
    <cellStyle name="Output 6 2 4 4" xfId="11899" xr:uid="{00000000-0005-0000-0000-000034BA0000}"/>
    <cellStyle name="Output 6 2 4 4 2" xfId="36279" xr:uid="{00000000-0005-0000-0000-000035BA0000}"/>
    <cellStyle name="Output 6 2 4 4 3" xfId="36278" xr:uid="{00000000-0005-0000-0000-000036BA0000}"/>
    <cellStyle name="Output 6 2 4 4 4" xfId="51404" xr:uid="{00000000-0005-0000-0000-000037BA0000}"/>
    <cellStyle name="Output 6 2 4 5" xfId="36280" xr:uid="{00000000-0005-0000-0000-000038BA0000}"/>
    <cellStyle name="Output 6 2 4 6" xfId="36269" xr:uid="{00000000-0005-0000-0000-000039BA0000}"/>
    <cellStyle name="Output 6 2 4 7" xfId="44436" xr:uid="{00000000-0005-0000-0000-00003ABA0000}"/>
    <cellStyle name="Output 6 2 4 8" xfId="57000" xr:uid="{00000000-0005-0000-0000-00003BBA0000}"/>
    <cellStyle name="Output 6 2 5" xfId="5791" xr:uid="{00000000-0005-0000-0000-00003CBA0000}"/>
    <cellStyle name="Output 6 2 5 2" xfId="12770" xr:uid="{00000000-0005-0000-0000-00003DBA0000}"/>
    <cellStyle name="Output 6 2 5 2 2" xfId="36283" xr:uid="{00000000-0005-0000-0000-00003EBA0000}"/>
    <cellStyle name="Output 6 2 5 2 3" xfId="36282" xr:uid="{00000000-0005-0000-0000-00003FBA0000}"/>
    <cellStyle name="Output 6 2 5 2 4" xfId="52275" xr:uid="{00000000-0005-0000-0000-000040BA0000}"/>
    <cellStyle name="Output 6 2 5 3" xfId="36284" xr:uid="{00000000-0005-0000-0000-000041BA0000}"/>
    <cellStyle name="Output 6 2 5 4" xfId="36281" xr:uid="{00000000-0005-0000-0000-000042BA0000}"/>
    <cellStyle name="Output 6 2 5 5" xfId="45307" xr:uid="{00000000-0005-0000-0000-000043BA0000}"/>
    <cellStyle name="Output 6 2 5 6" xfId="57871" xr:uid="{00000000-0005-0000-0000-000044BA0000}"/>
    <cellStyle name="Output 6 2 6" xfId="10156" xr:uid="{00000000-0005-0000-0000-000045BA0000}"/>
    <cellStyle name="Output 6 2 6 2" xfId="36286" xr:uid="{00000000-0005-0000-0000-000046BA0000}"/>
    <cellStyle name="Output 6 2 6 3" xfId="36285" xr:uid="{00000000-0005-0000-0000-000047BA0000}"/>
    <cellStyle name="Output 6 2 6 4" xfId="49662" xr:uid="{00000000-0005-0000-0000-000048BA0000}"/>
    <cellStyle name="Output 6 2 7" xfId="36227" xr:uid="{00000000-0005-0000-0000-000049BA0000}"/>
    <cellStyle name="Output 6 2 8" xfId="17555" xr:uid="{00000000-0005-0000-0000-00004ABA0000}"/>
    <cellStyle name="Output 6 3" xfId="2999" xr:uid="{00000000-0005-0000-0000-00004BBA0000}"/>
    <cellStyle name="Output 6 3 2" xfId="3000" xr:uid="{00000000-0005-0000-0000-00004CBA0000}"/>
    <cellStyle name="Output 6 3 2 2" xfId="4044" xr:uid="{00000000-0005-0000-0000-00004DBA0000}"/>
    <cellStyle name="Output 6 3 2 2 2" xfId="6666" xr:uid="{00000000-0005-0000-0000-00004EBA0000}"/>
    <cellStyle name="Output 6 3 2 2 2 2" xfId="13644" xr:uid="{00000000-0005-0000-0000-00004FBA0000}"/>
    <cellStyle name="Output 6 3 2 2 2 2 2" xfId="36292" xr:uid="{00000000-0005-0000-0000-000050BA0000}"/>
    <cellStyle name="Output 6 3 2 2 2 2 3" xfId="36291" xr:uid="{00000000-0005-0000-0000-000051BA0000}"/>
    <cellStyle name="Output 6 3 2 2 2 2 4" xfId="53149" xr:uid="{00000000-0005-0000-0000-000052BA0000}"/>
    <cellStyle name="Output 6 3 2 2 2 3" xfId="36293" xr:uid="{00000000-0005-0000-0000-000053BA0000}"/>
    <cellStyle name="Output 6 3 2 2 2 4" xfId="36290" xr:uid="{00000000-0005-0000-0000-000054BA0000}"/>
    <cellStyle name="Output 6 3 2 2 2 5" xfId="46181" xr:uid="{00000000-0005-0000-0000-000055BA0000}"/>
    <cellStyle name="Output 6 3 2 2 2 6" xfId="58745" xr:uid="{00000000-0005-0000-0000-000056BA0000}"/>
    <cellStyle name="Output 6 3 2 2 3" xfId="8411" xr:uid="{00000000-0005-0000-0000-000057BA0000}"/>
    <cellStyle name="Output 6 3 2 2 3 2" xfId="15386" xr:uid="{00000000-0005-0000-0000-000058BA0000}"/>
    <cellStyle name="Output 6 3 2 2 3 2 2" xfId="36296" xr:uid="{00000000-0005-0000-0000-000059BA0000}"/>
    <cellStyle name="Output 6 3 2 2 3 2 3" xfId="36295" xr:uid="{00000000-0005-0000-0000-00005ABA0000}"/>
    <cellStyle name="Output 6 3 2 2 3 2 4" xfId="54891" xr:uid="{00000000-0005-0000-0000-00005BBA0000}"/>
    <cellStyle name="Output 6 3 2 2 3 3" xfId="36297" xr:uid="{00000000-0005-0000-0000-00005CBA0000}"/>
    <cellStyle name="Output 6 3 2 2 3 4" xfId="36294" xr:uid="{00000000-0005-0000-0000-00005DBA0000}"/>
    <cellStyle name="Output 6 3 2 2 3 5" xfId="47923" xr:uid="{00000000-0005-0000-0000-00005EBA0000}"/>
    <cellStyle name="Output 6 3 2 2 3 6" xfId="60487" xr:uid="{00000000-0005-0000-0000-00005FBA0000}"/>
    <cellStyle name="Output 6 3 2 2 4" xfId="11031" xr:uid="{00000000-0005-0000-0000-000060BA0000}"/>
    <cellStyle name="Output 6 3 2 2 4 2" xfId="36299" xr:uid="{00000000-0005-0000-0000-000061BA0000}"/>
    <cellStyle name="Output 6 3 2 2 4 3" xfId="36298" xr:uid="{00000000-0005-0000-0000-000062BA0000}"/>
    <cellStyle name="Output 6 3 2 2 4 4" xfId="50536" xr:uid="{00000000-0005-0000-0000-000063BA0000}"/>
    <cellStyle name="Output 6 3 2 2 5" xfId="36289" xr:uid="{00000000-0005-0000-0000-000064BA0000}"/>
    <cellStyle name="Output 6 3 2 2 6" xfId="56132" xr:uid="{00000000-0005-0000-0000-000065BA0000}"/>
    <cellStyle name="Output 6 3 2 3" xfId="4921" xr:uid="{00000000-0005-0000-0000-000066BA0000}"/>
    <cellStyle name="Output 6 3 2 3 2" xfId="7537" xr:uid="{00000000-0005-0000-0000-000067BA0000}"/>
    <cellStyle name="Output 6 3 2 3 2 2" xfId="14515" xr:uid="{00000000-0005-0000-0000-000068BA0000}"/>
    <cellStyle name="Output 6 3 2 3 2 2 2" xfId="36303" xr:uid="{00000000-0005-0000-0000-000069BA0000}"/>
    <cellStyle name="Output 6 3 2 3 2 2 3" xfId="36302" xr:uid="{00000000-0005-0000-0000-00006ABA0000}"/>
    <cellStyle name="Output 6 3 2 3 2 2 4" xfId="54020" xr:uid="{00000000-0005-0000-0000-00006BBA0000}"/>
    <cellStyle name="Output 6 3 2 3 2 3" xfId="36304" xr:uid="{00000000-0005-0000-0000-00006CBA0000}"/>
    <cellStyle name="Output 6 3 2 3 2 4" xfId="36301" xr:uid="{00000000-0005-0000-0000-00006DBA0000}"/>
    <cellStyle name="Output 6 3 2 3 2 5" xfId="47052" xr:uid="{00000000-0005-0000-0000-00006EBA0000}"/>
    <cellStyle name="Output 6 3 2 3 2 6" xfId="59616" xr:uid="{00000000-0005-0000-0000-00006FBA0000}"/>
    <cellStyle name="Output 6 3 2 3 3" xfId="9288" xr:uid="{00000000-0005-0000-0000-000070BA0000}"/>
    <cellStyle name="Output 6 3 2 3 3 2" xfId="16257" xr:uid="{00000000-0005-0000-0000-000071BA0000}"/>
    <cellStyle name="Output 6 3 2 3 3 2 2" xfId="36307" xr:uid="{00000000-0005-0000-0000-000072BA0000}"/>
    <cellStyle name="Output 6 3 2 3 3 2 3" xfId="36306" xr:uid="{00000000-0005-0000-0000-000073BA0000}"/>
    <cellStyle name="Output 6 3 2 3 3 2 4" xfId="55762" xr:uid="{00000000-0005-0000-0000-000074BA0000}"/>
    <cellStyle name="Output 6 3 2 3 3 3" xfId="36308" xr:uid="{00000000-0005-0000-0000-000075BA0000}"/>
    <cellStyle name="Output 6 3 2 3 3 4" xfId="36305" xr:uid="{00000000-0005-0000-0000-000076BA0000}"/>
    <cellStyle name="Output 6 3 2 3 3 5" xfId="48794" xr:uid="{00000000-0005-0000-0000-000077BA0000}"/>
    <cellStyle name="Output 6 3 2 3 3 6" xfId="61358" xr:uid="{00000000-0005-0000-0000-000078BA0000}"/>
    <cellStyle name="Output 6 3 2 3 4" xfId="11902" xr:uid="{00000000-0005-0000-0000-000079BA0000}"/>
    <cellStyle name="Output 6 3 2 3 4 2" xfId="36310" xr:uid="{00000000-0005-0000-0000-00007ABA0000}"/>
    <cellStyle name="Output 6 3 2 3 4 3" xfId="36309" xr:uid="{00000000-0005-0000-0000-00007BBA0000}"/>
    <cellStyle name="Output 6 3 2 3 4 4" xfId="51407" xr:uid="{00000000-0005-0000-0000-00007CBA0000}"/>
    <cellStyle name="Output 6 3 2 3 5" xfId="36311" xr:uid="{00000000-0005-0000-0000-00007DBA0000}"/>
    <cellStyle name="Output 6 3 2 3 6" xfId="36300" xr:uid="{00000000-0005-0000-0000-00007EBA0000}"/>
    <cellStyle name="Output 6 3 2 3 7" xfId="44439" xr:uid="{00000000-0005-0000-0000-00007FBA0000}"/>
    <cellStyle name="Output 6 3 2 3 8" xfId="57003" xr:uid="{00000000-0005-0000-0000-000080BA0000}"/>
    <cellStyle name="Output 6 3 2 4" xfId="5794" xr:uid="{00000000-0005-0000-0000-000081BA0000}"/>
    <cellStyle name="Output 6 3 2 4 2" xfId="12773" xr:uid="{00000000-0005-0000-0000-000082BA0000}"/>
    <cellStyle name="Output 6 3 2 4 2 2" xfId="36314" xr:uid="{00000000-0005-0000-0000-000083BA0000}"/>
    <cellStyle name="Output 6 3 2 4 2 3" xfId="36313" xr:uid="{00000000-0005-0000-0000-000084BA0000}"/>
    <cellStyle name="Output 6 3 2 4 2 4" xfId="52278" xr:uid="{00000000-0005-0000-0000-000085BA0000}"/>
    <cellStyle name="Output 6 3 2 4 3" xfId="36315" xr:uid="{00000000-0005-0000-0000-000086BA0000}"/>
    <cellStyle name="Output 6 3 2 4 4" xfId="36312" xr:uid="{00000000-0005-0000-0000-000087BA0000}"/>
    <cellStyle name="Output 6 3 2 4 5" xfId="45310" xr:uid="{00000000-0005-0000-0000-000088BA0000}"/>
    <cellStyle name="Output 6 3 2 4 6" xfId="57874" xr:uid="{00000000-0005-0000-0000-000089BA0000}"/>
    <cellStyle name="Output 6 3 2 5" xfId="10159" xr:uid="{00000000-0005-0000-0000-00008ABA0000}"/>
    <cellStyle name="Output 6 3 2 5 2" xfId="36317" xr:uid="{00000000-0005-0000-0000-00008BBA0000}"/>
    <cellStyle name="Output 6 3 2 5 3" xfId="36316" xr:uid="{00000000-0005-0000-0000-00008CBA0000}"/>
    <cellStyle name="Output 6 3 2 5 4" xfId="49665" xr:uid="{00000000-0005-0000-0000-00008DBA0000}"/>
    <cellStyle name="Output 6 3 2 6" xfId="36288" xr:uid="{00000000-0005-0000-0000-00008EBA0000}"/>
    <cellStyle name="Output 6 3 2 7" xfId="17560" xr:uid="{00000000-0005-0000-0000-00008FBA0000}"/>
    <cellStyle name="Output 6 3 3" xfId="4043" xr:uid="{00000000-0005-0000-0000-000090BA0000}"/>
    <cellStyle name="Output 6 3 3 2" xfId="6665" xr:uid="{00000000-0005-0000-0000-000091BA0000}"/>
    <cellStyle name="Output 6 3 3 2 2" xfId="13643" xr:uid="{00000000-0005-0000-0000-000092BA0000}"/>
    <cellStyle name="Output 6 3 3 2 2 2" xfId="36321" xr:uid="{00000000-0005-0000-0000-000093BA0000}"/>
    <cellStyle name="Output 6 3 3 2 2 3" xfId="36320" xr:uid="{00000000-0005-0000-0000-000094BA0000}"/>
    <cellStyle name="Output 6 3 3 2 2 4" xfId="53148" xr:uid="{00000000-0005-0000-0000-000095BA0000}"/>
    <cellStyle name="Output 6 3 3 2 3" xfId="36322" xr:uid="{00000000-0005-0000-0000-000096BA0000}"/>
    <cellStyle name="Output 6 3 3 2 4" xfId="36319" xr:uid="{00000000-0005-0000-0000-000097BA0000}"/>
    <cellStyle name="Output 6 3 3 2 5" xfId="46180" xr:uid="{00000000-0005-0000-0000-000098BA0000}"/>
    <cellStyle name="Output 6 3 3 2 6" xfId="58744" xr:uid="{00000000-0005-0000-0000-000099BA0000}"/>
    <cellStyle name="Output 6 3 3 3" xfId="8410" xr:uid="{00000000-0005-0000-0000-00009ABA0000}"/>
    <cellStyle name="Output 6 3 3 3 2" xfId="15385" xr:uid="{00000000-0005-0000-0000-00009BBA0000}"/>
    <cellStyle name="Output 6 3 3 3 2 2" xfId="36325" xr:uid="{00000000-0005-0000-0000-00009CBA0000}"/>
    <cellStyle name="Output 6 3 3 3 2 3" xfId="36324" xr:uid="{00000000-0005-0000-0000-00009DBA0000}"/>
    <cellStyle name="Output 6 3 3 3 2 4" xfId="54890" xr:uid="{00000000-0005-0000-0000-00009EBA0000}"/>
    <cellStyle name="Output 6 3 3 3 3" xfId="36326" xr:uid="{00000000-0005-0000-0000-00009FBA0000}"/>
    <cellStyle name="Output 6 3 3 3 4" xfId="36323" xr:uid="{00000000-0005-0000-0000-0000A0BA0000}"/>
    <cellStyle name="Output 6 3 3 3 5" xfId="47922" xr:uid="{00000000-0005-0000-0000-0000A1BA0000}"/>
    <cellStyle name="Output 6 3 3 3 6" xfId="60486" xr:uid="{00000000-0005-0000-0000-0000A2BA0000}"/>
    <cellStyle name="Output 6 3 3 4" xfId="11030" xr:uid="{00000000-0005-0000-0000-0000A3BA0000}"/>
    <cellStyle name="Output 6 3 3 4 2" xfId="36328" xr:uid="{00000000-0005-0000-0000-0000A4BA0000}"/>
    <cellStyle name="Output 6 3 3 4 3" xfId="36327" xr:uid="{00000000-0005-0000-0000-0000A5BA0000}"/>
    <cellStyle name="Output 6 3 3 4 4" xfId="50535" xr:uid="{00000000-0005-0000-0000-0000A6BA0000}"/>
    <cellStyle name="Output 6 3 3 5" xfId="36318" xr:uid="{00000000-0005-0000-0000-0000A7BA0000}"/>
    <cellStyle name="Output 6 3 3 6" xfId="56131" xr:uid="{00000000-0005-0000-0000-0000A8BA0000}"/>
    <cellStyle name="Output 6 3 4" xfId="4920" xr:uid="{00000000-0005-0000-0000-0000A9BA0000}"/>
    <cellStyle name="Output 6 3 4 2" xfId="7536" xr:uid="{00000000-0005-0000-0000-0000AABA0000}"/>
    <cellStyle name="Output 6 3 4 2 2" xfId="14514" xr:uid="{00000000-0005-0000-0000-0000ABBA0000}"/>
    <cellStyle name="Output 6 3 4 2 2 2" xfId="36332" xr:uid="{00000000-0005-0000-0000-0000ACBA0000}"/>
    <cellStyle name="Output 6 3 4 2 2 3" xfId="36331" xr:uid="{00000000-0005-0000-0000-0000ADBA0000}"/>
    <cellStyle name="Output 6 3 4 2 2 4" xfId="54019" xr:uid="{00000000-0005-0000-0000-0000AEBA0000}"/>
    <cellStyle name="Output 6 3 4 2 3" xfId="36333" xr:uid="{00000000-0005-0000-0000-0000AFBA0000}"/>
    <cellStyle name="Output 6 3 4 2 4" xfId="36330" xr:uid="{00000000-0005-0000-0000-0000B0BA0000}"/>
    <cellStyle name="Output 6 3 4 2 5" xfId="47051" xr:uid="{00000000-0005-0000-0000-0000B1BA0000}"/>
    <cellStyle name="Output 6 3 4 2 6" xfId="59615" xr:uid="{00000000-0005-0000-0000-0000B2BA0000}"/>
    <cellStyle name="Output 6 3 4 3" xfId="9287" xr:uid="{00000000-0005-0000-0000-0000B3BA0000}"/>
    <cellStyle name="Output 6 3 4 3 2" xfId="16256" xr:uid="{00000000-0005-0000-0000-0000B4BA0000}"/>
    <cellStyle name="Output 6 3 4 3 2 2" xfId="36336" xr:uid="{00000000-0005-0000-0000-0000B5BA0000}"/>
    <cellStyle name="Output 6 3 4 3 2 3" xfId="36335" xr:uid="{00000000-0005-0000-0000-0000B6BA0000}"/>
    <cellStyle name="Output 6 3 4 3 2 4" xfId="55761" xr:uid="{00000000-0005-0000-0000-0000B7BA0000}"/>
    <cellStyle name="Output 6 3 4 3 3" xfId="36337" xr:uid="{00000000-0005-0000-0000-0000B8BA0000}"/>
    <cellStyle name="Output 6 3 4 3 4" xfId="36334" xr:uid="{00000000-0005-0000-0000-0000B9BA0000}"/>
    <cellStyle name="Output 6 3 4 3 5" xfId="48793" xr:uid="{00000000-0005-0000-0000-0000BABA0000}"/>
    <cellStyle name="Output 6 3 4 3 6" xfId="61357" xr:uid="{00000000-0005-0000-0000-0000BBBA0000}"/>
    <cellStyle name="Output 6 3 4 4" xfId="11901" xr:uid="{00000000-0005-0000-0000-0000BCBA0000}"/>
    <cellStyle name="Output 6 3 4 4 2" xfId="36339" xr:uid="{00000000-0005-0000-0000-0000BDBA0000}"/>
    <cellStyle name="Output 6 3 4 4 3" xfId="36338" xr:uid="{00000000-0005-0000-0000-0000BEBA0000}"/>
    <cellStyle name="Output 6 3 4 4 4" xfId="51406" xr:uid="{00000000-0005-0000-0000-0000BFBA0000}"/>
    <cellStyle name="Output 6 3 4 5" xfId="36340" xr:uid="{00000000-0005-0000-0000-0000C0BA0000}"/>
    <cellStyle name="Output 6 3 4 6" xfId="36329" xr:uid="{00000000-0005-0000-0000-0000C1BA0000}"/>
    <cellStyle name="Output 6 3 4 7" xfId="44438" xr:uid="{00000000-0005-0000-0000-0000C2BA0000}"/>
    <cellStyle name="Output 6 3 4 8" xfId="57002" xr:uid="{00000000-0005-0000-0000-0000C3BA0000}"/>
    <cellStyle name="Output 6 3 5" xfId="5793" xr:uid="{00000000-0005-0000-0000-0000C4BA0000}"/>
    <cellStyle name="Output 6 3 5 2" xfId="12772" xr:uid="{00000000-0005-0000-0000-0000C5BA0000}"/>
    <cellStyle name="Output 6 3 5 2 2" xfId="36343" xr:uid="{00000000-0005-0000-0000-0000C6BA0000}"/>
    <cellStyle name="Output 6 3 5 2 3" xfId="36342" xr:uid="{00000000-0005-0000-0000-0000C7BA0000}"/>
    <cellStyle name="Output 6 3 5 2 4" xfId="52277" xr:uid="{00000000-0005-0000-0000-0000C8BA0000}"/>
    <cellStyle name="Output 6 3 5 3" xfId="36344" xr:uid="{00000000-0005-0000-0000-0000C9BA0000}"/>
    <cellStyle name="Output 6 3 5 4" xfId="36341" xr:uid="{00000000-0005-0000-0000-0000CABA0000}"/>
    <cellStyle name="Output 6 3 5 5" xfId="45309" xr:uid="{00000000-0005-0000-0000-0000CBBA0000}"/>
    <cellStyle name="Output 6 3 5 6" xfId="57873" xr:uid="{00000000-0005-0000-0000-0000CCBA0000}"/>
    <cellStyle name="Output 6 3 6" xfId="10158" xr:uid="{00000000-0005-0000-0000-0000CDBA0000}"/>
    <cellStyle name="Output 6 3 6 2" xfId="36346" xr:uid="{00000000-0005-0000-0000-0000CEBA0000}"/>
    <cellStyle name="Output 6 3 6 3" xfId="36345" xr:uid="{00000000-0005-0000-0000-0000CFBA0000}"/>
    <cellStyle name="Output 6 3 6 4" xfId="49664" xr:uid="{00000000-0005-0000-0000-0000D0BA0000}"/>
    <cellStyle name="Output 6 3 7" xfId="36287" xr:uid="{00000000-0005-0000-0000-0000D1BA0000}"/>
    <cellStyle name="Output 6 3 8" xfId="17559" xr:uid="{00000000-0005-0000-0000-0000D2BA0000}"/>
    <cellStyle name="Output 6 4" xfId="3001" xr:uid="{00000000-0005-0000-0000-0000D3BA0000}"/>
    <cellStyle name="Output 6 4 2" xfId="3002" xr:uid="{00000000-0005-0000-0000-0000D4BA0000}"/>
    <cellStyle name="Output 6 4 2 2" xfId="4046" xr:uid="{00000000-0005-0000-0000-0000D5BA0000}"/>
    <cellStyle name="Output 6 4 2 2 2" xfId="6668" xr:uid="{00000000-0005-0000-0000-0000D6BA0000}"/>
    <cellStyle name="Output 6 4 2 2 2 2" xfId="13646" xr:uid="{00000000-0005-0000-0000-0000D7BA0000}"/>
    <cellStyle name="Output 6 4 2 2 2 2 2" xfId="36352" xr:uid="{00000000-0005-0000-0000-0000D8BA0000}"/>
    <cellStyle name="Output 6 4 2 2 2 2 3" xfId="36351" xr:uid="{00000000-0005-0000-0000-0000D9BA0000}"/>
    <cellStyle name="Output 6 4 2 2 2 2 4" xfId="53151" xr:uid="{00000000-0005-0000-0000-0000DABA0000}"/>
    <cellStyle name="Output 6 4 2 2 2 3" xfId="36353" xr:uid="{00000000-0005-0000-0000-0000DBBA0000}"/>
    <cellStyle name="Output 6 4 2 2 2 4" xfId="36350" xr:uid="{00000000-0005-0000-0000-0000DCBA0000}"/>
    <cellStyle name="Output 6 4 2 2 2 5" xfId="46183" xr:uid="{00000000-0005-0000-0000-0000DDBA0000}"/>
    <cellStyle name="Output 6 4 2 2 2 6" xfId="58747" xr:uid="{00000000-0005-0000-0000-0000DEBA0000}"/>
    <cellStyle name="Output 6 4 2 2 3" xfId="8413" xr:uid="{00000000-0005-0000-0000-0000DFBA0000}"/>
    <cellStyle name="Output 6 4 2 2 3 2" xfId="15388" xr:uid="{00000000-0005-0000-0000-0000E0BA0000}"/>
    <cellStyle name="Output 6 4 2 2 3 2 2" xfId="36356" xr:uid="{00000000-0005-0000-0000-0000E1BA0000}"/>
    <cellStyle name="Output 6 4 2 2 3 2 3" xfId="36355" xr:uid="{00000000-0005-0000-0000-0000E2BA0000}"/>
    <cellStyle name="Output 6 4 2 2 3 2 4" xfId="54893" xr:uid="{00000000-0005-0000-0000-0000E3BA0000}"/>
    <cellStyle name="Output 6 4 2 2 3 3" xfId="36357" xr:uid="{00000000-0005-0000-0000-0000E4BA0000}"/>
    <cellStyle name="Output 6 4 2 2 3 4" xfId="36354" xr:uid="{00000000-0005-0000-0000-0000E5BA0000}"/>
    <cellStyle name="Output 6 4 2 2 3 5" xfId="47925" xr:uid="{00000000-0005-0000-0000-0000E6BA0000}"/>
    <cellStyle name="Output 6 4 2 2 3 6" xfId="60489" xr:uid="{00000000-0005-0000-0000-0000E7BA0000}"/>
    <cellStyle name="Output 6 4 2 2 4" xfId="11033" xr:uid="{00000000-0005-0000-0000-0000E8BA0000}"/>
    <cellStyle name="Output 6 4 2 2 4 2" xfId="36359" xr:uid="{00000000-0005-0000-0000-0000E9BA0000}"/>
    <cellStyle name="Output 6 4 2 2 4 3" xfId="36358" xr:uid="{00000000-0005-0000-0000-0000EABA0000}"/>
    <cellStyle name="Output 6 4 2 2 4 4" xfId="50538" xr:uid="{00000000-0005-0000-0000-0000EBBA0000}"/>
    <cellStyle name="Output 6 4 2 2 5" xfId="36349" xr:uid="{00000000-0005-0000-0000-0000ECBA0000}"/>
    <cellStyle name="Output 6 4 2 2 6" xfId="56134" xr:uid="{00000000-0005-0000-0000-0000EDBA0000}"/>
    <cellStyle name="Output 6 4 2 3" xfId="4923" xr:uid="{00000000-0005-0000-0000-0000EEBA0000}"/>
    <cellStyle name="Output 6 4 2 3 2" xfId="7539" xr:uid="{00000000-0005-0000-0000-0000EFBA0000}"/>
    <cellStyle name="Output 6 4 2 3 2 2" xfId="14517" xr:uid="{00000000-0005-0000-0000-0000F0BA0000}"/>
    <cellStyle name="Output 6 4 2 3 2 2 2" xfId="36363" xr:uid="{00000000-0005-0000-0000-0000F1BA0000}"/>
    <cellStyle name="Output 6 4 2 3 2 2 3" xfId="36362" xr:uid="{00000000-0005-0000-0000-0000F2BA0000}"/>
    <cellStyle name="Output 6 4 2 3 2 2 4" xfId="54022" xr:uid="{00000000-0005-0000-0000-0000F3BA0000}"/>
    <cellStyle name="Output 6 4 2 3 2 3" xfId="36364" xr:uid="{00000000-0005-0000-0000-0000F4BA0000}"/>
    <cellStyle name="Output 6 4 2 3 2 4" xfId="36361" xr:uid="{00000000-0005-0000-0000-0000F5BA0000}"/>
    <cellStyle name="Output 6 4 2 3 2 5" xfId="47054" xr:uid="{00000000-0005-0000-0000-0000F6BA0000}"/>
    <cellStyle name="Output 6 4 2 3 2 6" xfId="59618" xr:uid="{00000000-0005-0000-0000-0000F7BA0000}"/>
    <cellStyle name="Output 6 4 2 3 3" xfId="9290" xr:uid="{00000000-0005-0000-0000-0000F8BA0000}"/>
    <cellStyle name="Output 6 4 2 3 3 2" xfId="16259" xr:uid="{00000000-0005-0000-0000-0000F9BA0000}"/>
    <cellStyle name="Output 6 4 2 3 3 2 2" xfId="36367" xr:uid="{00000000-0005-0000-0000-0000FABA0000}"/>
    <cellStyle name="Output 6 4 2 3 3 2 3" xfId="36366" xr:uid="{00000000-0005-0000-0000-0000FBBA0000}"/>
    <cellStyle name="Output 6 4 2 3 3 2 4" xfId="55764" xr:uid="{00000000-0005-0000-0000-0000FCBA0000}"/>
    <cellStyle name="Output 6 4 2 3 3 3" xfId="36368" xr:uid="{00000000-0005-0000-0000-0000FDBA0000}"/>
    <cellStyle name="Output 6 4 2 3 3 4" xfId="36365" xr:uid="{00000000-0005-0000-0000-0000FEBA0000}"/>
    <cellStyle name="Output 6 4 2 3 3 5" xfId="48796" xr:uid="{00000000-0005-0000-0000-0000FFBA0000}"/>
    <cellStyle name="Output 6 4 2 3 3 6" xfId="61360" xr:uid="{00000000-0005-0000-0000-000000BB0000}"/>
    <cellStyle name="Output 6 4 2 3 4" xfId="11904" xr:uid="{00000000-0005-0000-0000-000001BB0000}"/>
    <cellStyle name="Output 6 4 2 3 4 2" xfId="36370" xr:uid="{00000000-0005-0000-0000-000002BB0000}"/>
    <cellStyle name="Output 6 4 2 3 4 3" xfId="36369" xr:uid="{00000000-0005-0000-0000-000003BB0000}"/>
    <cellStyle name="Output 6 4 2 3 4 4" xfId="51409" xr:uid="{00000000-0005-0000-0000-000004BB0000}"/>
    <cellStyle name="Output 6 4 2 3 5" xfId="36371" xr:uid="{00000000-0005-0000-0000-000005BB0000}"/>
    <cellStyle name="Output 6 4 2 3 6" xfId="36360" xr:uid="{00000000-0005-0000-0000-000006BB0000}"/>
    <cellStyle name="Output 6 4 2 3 7" xfId="44441" xr:uid="{00000000-0005-0000-0000-000007BB0000}"/>
    <cellStyle name="Output 6 4 2 3 8" xfId="57005" xr:uid="{00000000-0005-0000-0000-000008BB0000}"/>
    <cellStyle name="Output 6 4 2 4" xfId="5796" xr:uid="{00000000-0005-0000-0000-000009BB0000}"/>
    <cellStyle name="Output 6 4 2 4 2" xfId="12775" xr:uid="{00000000-0005-0000-0000-00000ABB0000}"/>
    <cellStyle name="Output 6 4 2 4 2 2" xfId="36374" xr:uid="{00000000-0005-0000-0000-00000BBB0000}"/>
    <cellStyle name="Output 6 4 2 4 2 3" xfId="36373" xr:uid="{00000000-0005-0000-0000-00000CBB0000}"/>
    <cellStyle name="Output 6 4 2 4 2 4" xfId="52280" xr:uid="{00000000-0005-0000-0000-00000DBB0000}"/>
    <cellStyle name="Output 6 4 2 4 3" xfId="36375" xr:uid="{00000000-0005-0000-0000-00000EBB0000}"/>
    <cellStyle name="Output 6 4 2 4 4" xfId="36372" xr:uid="{00000000-0005-0000-0000-00000FBB0000}"/>
    <cellStyle name="Output 6 4 2 4 5" xfId="45312" xr:uid="{00000000-0005-0000-0000-000010BB0000}"/>
    <cellStyle name="Output 6 4 2 4 6" xfId="57876" xr:uid="{00000000-0005-0000-0000-000011BB0000}"/>
    <cellStyle name="Output 6 4 2 5" xfId="10161" xr:uid="{00000000-0005-0000-0000-000012BB0000}"/>
    <cellStyle name="Output 6 4 2 5 2" xfId="36377" xr:uid="{00000000-0005-0000-0000-000013BB0000}"/>
    <cellStyle name="Output 6 4 2 5 3" xfId="36376" xr:uid="{00000000-0005-0000-0000-000014BB0000}"/>
    <cellStyle name="Output 6 4 2 5 4" xfId="49667" xr:uid="{00000000-0005-0000-0000-000015BB0000}"/>
    <cellStyle name="Output 6 4 2 6" xfId="36348" xr:uid="{00000000-0005-0000-0000-000016BB0000}"/>
    <cellStyle name="Output 6 4 2 7" xfId="17565" xr:uid="{00000000-0005-0000-0000-000017BB0000}"/>
    <cellStyle name="Output 6 4 3" xfId="4045" xr:uid="{00000000-0005-0000-0000-000018BB0000}"/>
    <cellStyle name="Output 6 4 3 2" xfId="6667" xr:uid="{00000000-0005-0000-0000-000019BB0000}"/>
    <cellStyle name="Output 6 4 3 2 2" xfId="13645" xr:uid="{00000000-0005-0000-0000-00001ABB0000}"/>
    <cellStyle name="Output 6 4 3 2 2 2" xfId="36381" xr:uid="{00000000-0005-0000-0000-00001BBB0000}"/>
    <cellStyle name="Output 6 4 3 2 2 3" xfId="36380" xr:uid="{00000000-0005-0000-0000-00001CBB0000}"/>
    <cellStyle name="Output 6 4 3 2 2 4" xfId="53150" xr:uid="{00000000-0005-0000-0000-00001DBB0000}"/>
    <cellStyle name="Output 6 4 3 2 3" xfId="36382" xr:uid="{00000000-0005-0000-0000-00001EBB0000}"/>
    <cellStyle name="Output 6 4 3 2 4" xfId="36379" xr:uid="{00000000-0005-0000-0000-00001FBB0000}"/>
    <cellStyle name="Output 6 4 3 2 5" xfId="46182" xr:uid="{00000000-0005-0000-0000-000020BB0000}"/>
    <cellStyle name="Output 6 4 3 2 6" xfId="58746" xr:uid="{00000000-0005-0000-0000-000021BB0000}"/>
    <cellStyle name="Output 6 4 3 3" xfId="8412" xr:uid="{00000000-0005-0000-0000-000022BB0000}"/>
    <cellStyle name="Output 6 4 3 3 2" xfId="15387" xr:uid="{00000000-0005-0000-0000-000023BB0000}"/>
    <cellStyle name="Output 6 4 3 3 2 2" xfId="36385" xr:uid="{00000000-0005-0000-0000-000024BB0000}"/>
    <cellStyle name="Output 6 4 3 3 2 3" xfId="36384" xr:uid="{00000000-0005-0000-0000-000025BB0000}"/>
    <cellStyle name="Output 6 4 3 3 2 4" xfId="54892" xr:uid="{00000000-0005-0000-0000-000026BB0000}"/>
    <cellStyle name="Output 6 4 3 3 3" xfId="36386" xr:uid="{00000000-0005-0000-0000-000027BB0000}"/>
    <cellStyle name="Output 6 4 3 3 4" xfId="36383" xr:uid="{00000000-0005-0000-0000-000028BB0000}"/>
    <cellStyle name="Output 6 4 3 3 5" xfId="47924" xr:uid="{00000000-0005-0000-0000-000029BB0000}"/>
    <cellStyle name="Output 6 4 3 3 6" xfId="60488" xr:uid="{00000000-0005-0000-0000-00002ABB0000}"/>
    <cellStyle name="Output 6 4 3 4" xfId="11032" xr:uid="{00000000-0005-0000-0000-00002BBB0000}"/>
    <cellStyle name="Output 6 4 3 4 2" xfId="36388" xr:uid="{00000000-0005-0000-0000-00002CBB0000}"/>
    <cellStyle name="Output 6 4 3 4 3" xfId="36387" xr:uid="{00000000-0005-0000-0000-00002DBB0000}"/>
    <cellStyle name="Output 6 4 3 4 4" xfId="50537" xr:uid="{00000000-0005-0000-0000-00002EBB0000}"/>
    <cellStyle name="Output 6 4 3 5" xfId="36378" xr:uid="{00000000-0005-0000-0000-00002FBB0000}"/>
    <cellStyle name="Output 6 4 3 6" xfId="56133" xr:uid="{00000000-0005-0000-0000-000030BB0000}"/>
    <cellStyle name="Output 6 4 4" xfId="4922" xr:uid="{00000000-0005-0000-0000-000031BB0000}"/>
    <cellStyle name="Output 6 4 4 2" xfId="7538" xr:uid="{00000000-0005-0000-0000-000032BB0000}"/>
    <cellStyle name="Output 6 4 4 2 2" xfId="14516" xr:uid="{00000000-0005-0000-0000-000033BB0000}"/>
    <cellStyle name="Output 6 4 4 2 2 2" xfId="36392" xr:uid="{00000000-0005-0000-0000-000034BB0000}"/>
    <cellStyle name="Output 6 4 4 2 2 3" xfId="36391" xr:uid="{00000000-0005-0000-0000-000035BB0000}"/>
    <cellStyle name="Output 6 4 4 2 2 4" xfId="54021" xr:uid="{00000000-0005-0000-0000-000036BB0000}"/>
    <cellStyle name="Output 6 4 4 2 3" xfId="36393" xr:uid="{00000000-0005-0000-0000-000037BB0000}"/>
    <cellStyle name="Output 6 4 4 2 4" xfId="36390" xr:uid="{00000000-0005-0000-0000-000038BB0000}"/>
    <cellStyle name="Output 6 4 4 2 5" xfId="47053" xr:uid="{00000000-0005-0000-0000-000039BB0000}"/>
    <cellStyle name="Output 6 4 4 2 6" xfId="59617" xr:uid="{00000000-0005-0000-0000-00003ABB0000}"/>
    <cellStyle name="Output 6 4 4 3" xfId="9289" xr:uid="{00000000-0005-0000-0000-00003BBB0000}"/>
    <cellStyle name="Output 6 4 4 3 2" xfId="16258" xr:uid="{00000000-0005-0000-0000-00003CBB0000}"/>
    <cellStyle name="Output 6 4 4 3 2 2" xfId="36396" xr:uid="{00000000-0005-0000-0000-00003DBB0000}"/>
    <cellStyle name="Output 6 4 4 3 2 3" xfId="36395" xr:uid="{00000000-0005-0000-0000-00003EBB0000}"/>
    <cellStyle name="Output 6 4 4 3 2 4" xfId="55763" xr:uid="{00000000-0005-0000-0000-00003FBB0000}"/>
    <cellStyle name="Output 6 4 4 3 3" xfId="36397" xr:uid="{00000000-0005-0000-0000-000040BB0000}"/>
    <cellStyle name="Output 6 4 4 3 4" xfId="36394" xr:uid="{00000000-0005-0000-0000-000041BB0000}"/>
    <cellStyle name="Output 6 4 4 3 5" xfId="48795" xr:uid="{00000000-0005-0000-0000-000042BB0000}"/>
    <cellStyle name="Output 6 4 4 3 6" xfId="61359" xr:uid="{00000000-0005-0000-0000-000043BB0000}"/>
    <cellStyle name="Output 6 4 4 4" xfId="11903" xr:uid="{00000000-0005-0000-0000-000044BB0000}"/>
    <cellStyle name="Output 6 4 4 4 2" xfId="36399" xr:uid="{00000000-0005-0000-0000-000045BB0000}"/>
    <cellStyle name="Output 6 4 4 4 3" xfId="36398" xr:uid="{00000000-0005-0000-0000-000046BB0000}"/>
    <cellStyle name="Output 6 4 4 4 4" xfId="51408" xr:uid="{00000000-0005-0000-0000-000047BB0000}"/>
    <cellStyle name="Output 6 4 4 5" xfId="36400" xr:uid="{00000000-0005-0000-0000-000048BB0000}"/>
    <cellStyle name="Output 6 4 4 6" xfId="36389" xr:uid="{00000000-0005-0000-0000-000049BB0000}"/>
    <cellStyle name="Output 6 4 4 7" xfId="44440" xr:uid="{00000000-0005-0000-0000-00004ABB0000}"/>
    <cellStyle name="Output 6 4 4 8" xfId="57004" xr:uid="{00000000-0005-0000-0000-00004BBB0000}"/>
    <cellStyle name="Output 6 4 5" xfId="5795" xr:uid="{00000000-0005-0000-0000-00004CBB0000}"/>
    <cellStyle name="Output 6 4 5 2" xfId="12774" xr:uid="{00000000-0005-0000-0000-00004DBB0000}"/>
    <cellStyle name="Output 6 4 5 2 2" xfId="36403" xr:uid="{00000000-0005-0000-0000-00004EBB0000}"/>
    <cellStyle name="Output 6 4 5 2 3" xfId="36402" xr:uid="{00000000-0005-0000-0000-00004FBB0000}"/>
    <cellStyle name="Output 6 4 5 2 4" xfId="52279" xr:uid="{00000000-0005-0000-0000-000050BB0000}"/>
    <cellStyle name="Output 6 4 5 3" xfId="36404" xr:uid="{00000000-0005-0000-0000-000051BB0000}"/>
    <cellStyle name="Output 6 4 5 4" xfId="36401" xr:uid="{00000000-0005-0000-0000-000052BB0000}"/>
    <cellStyle name="Output 6 4 5 5" xfId="45311" xr:uid="{00000000-0005-0000-0000-000053BB0000}"/>
    <cellStyle name="Output 6 4 5 6" xfId="57875" xr:uid="{00000000-0005-0000-0000-000054BB0000}"/>
    <cellStyle name="Output 6 4 6" xfId="10160" xr:uid="{00000000-0005-0000-0000-000055BB0000}"/>
    <cellStyle name="Output 6 4 6 2" xfId="36406" xr:uid="{00000000-0005-0000-0000-000056BB0000}"/>
    <cellStyle name="Output 6 4 6 3" xfId="36405" xr:uid="{00000000-0005-0000-0000-000057BB0000}"/>
    <cellStyle name="Output 6 4 6 4" xfId="49666" xr:uid="{00000000-0005-0000-0000-000058BB0000}"/>
    <cellStyle name="Output 6 4 7" xfId="36347" xr:uid="{00000000-0005-0000-0000-000059BB0000}"/>
    <cellStyle name="Output 6 4 8" xfId="17563" xr:uid="{00000000-0005-0000-0000-00005ABB0000}"/>
    <cellStyle name="Output 6 5" xfId="3003" xr:uid="{00000000-0005-0000-0000-00005BBB0000}"/>
    <cellStyle name="Output 6 5 2" xfId="3004" xr:uid="{00000000-0005-0000-0000-00005CBB0000}"/>
    <cellStyle name="Output 6 5 2 2" xfId="4048" xr:uid="{00000000-0005-0000-0000-00005DBB0000}"/>
    <cellStyle name="Output 6 5 2 2 2" xfId="6670" xr:uid="{00000000-0005-0000-0000-00005EBB0000}"/>
    <cellStyle name="Output 6 5 2 2 2 2" xfId="13648" xr:uid="{00000000-0005-0000-0000-00005FBB0000}"/>
    <cellStyle name="Output 6 5 2 2 2 2 2" xfId="36412" xr:uid="{00000000-0005-0000-0000-000060BB0000}"/>
    <cellStyle name="Output 6 5 2 2 2 2 3" xfId="36411" xr:uid="{00000000-0005-0000-0000-000061BB0000}"/>
    <cellStyle name="Output 6 5 2 2 2 2 4" xfId="53153" xr:uid="{00000000-0005-0000-0000-000062BB0000}"/>
    <cellStyle name="Output 6 5 2 2 2 3" xfId="36413" xr:uid="{00000000-0005-0000-0000-000063BB0000}"/>
    <cellStyle name="Output 6 5 2 2 2 4" xfId="36410" xr:uid="{00000000-0005-0000-0000-000064BB0000}"/>
    <cellStyle name="Output 6 5 2 2 2 5" xfId="46185" xr:uid="{00000000-0005-0000-0000-000065BB0000}"/>
    <cellStyle name="Output 6 5 2 2 2 6" xfId="58749" xr:uid="{00000000-0005-0000-0000-000066BB0000}"/>
    <cellStyle name="Output 6 5 2 2 3" xfId="8415" xr:uid="{00000000-0005-0000-0000-000067BB0000}"/>
    <cellStyle name="Output 6 5 2 2 3 2" xfId="15390" xr:uid="{00000000-0005-0000-0000-000068BB0000}"/>
    <cellStyle name="Output 6 5 2 2 3 2 2" xfId="36416" xr:uid="{00000000-0005-0000-0000-000069BB0000}"/>
    <cellStyle name="Output 6 5 2 2 3 2 3" xfId="36415" xr:uid="{00000000-0005-0000-0000-00006ABB0000}"/>
    <cellStyle name="Output 6 5 2 2 3 2 4" xfId="54895" xr:uid="{00000000-0005-0000-0000-00006BBB0000}"/>
    <cellStyle name="Output 6 5 2 2 3 3" xfId="36417" xr:uid="{00000000-0005-0000-0000-00006CBB0000}"/>
    <cellStyle name="Output 6 5 2 2 3 4" xfId="36414" xr:uid="{00000000-0005-0000-0000-00006DBB0000}"/>
    <cellStyle name="Output 6 5 2 2 3 5" xfId="47927" xr:uid="{00000000-0005-0000-0000-00006EBB0000}"/>
    <cellStyle name="Output 6 5 2 2 3 6" xfId="60491" xr:uid="{00000000-0005-0000-0000-00006FBB0000}"/>
    <cellStyle name="Output 6 5 2 2 4" xfId="11035" xr:uid="{00000000-0005-0000-0000-000070BB0000}"/>
    <cellStyle name="Output 6 5 2 2 4 2" xfId="36419" xr:uid="{00000000-0005-0000-0000-000071BB0000}"/>
    <cellStyle name="Output 6 5 2 2 4 3" xfId="36418" xr:uid="{00000000-0005-0000-0000-000072BB0000}"/>
    <cellStyle name="Output 6 5 2 2 4 4" xfId="50540" xr:uid="{00000000-0005-0000-0000-000073BB0000}"/>
    <cellStyle name="Output 6 5 2 2 5" xfId="36409" xr:uid="{00000000-0005-0000-0000-000074BB0000}"/>
    <cellStyle name="Output 6 5 2 2 6" xfId="56136" xr:uid="{00000000-0005-0000-0000-000075BB0000}"/>
    <cellStyle name="Output 6 5 2 3" xfId="4925" xr:uid="{00000000-0005-0000-0000-000076BB0000}"/>
    <cellStyle name="Output 6 5 2 3 2" xfId="7541" xr:uid="{00000000-0005-0000-0000-000077BB0000}"/>
    <cellStyle name="Output 6 5 2 3 2 2" xfId="14519" xr:uid="{00000000-0005-0000-0000-000078BB0000}"/>
    <cellStyle name="Output 6 5 2 3 2 2 2" xfId="36423" xr:uid="{00000000-0005-0000-0000-000079BB0000}"/>
    <cellStyle name="Output 6 5 2 3 2 2 3" xfId="36422" xr:uid="{00000000-0005-0000-0000-00007ABB0000}"/>
    <cellStyle name="Output 6 5 2 3 2 2 4" xfId="54024" xr:uid="{00000000-0005-0000-0000-00007BBB0000}"/>
    <cellStyle name="Output 6 5 2 3 2 3" xfId="36424" xr:uid="{00000000-0005-0000-0000-00007CBB0000}"/>
    <cellStyle name="Output 6 5 2 3 2 4" xfId="36421" xr:uid="{00000000-0005-0000-0000-00007DBB0000}"/>
    <cellStyle name="Output 6 5 2 3 2 5" xfId="47056" xr:uid="{00000000-0005-0000-0000-00007EBB0000}"/>
    <cellStyle name="Output 6 5 2 3 2 6" xfId="59620" xr:uid="{00000000-0005-0000-0000-00007FBB0000}"/>
    <cellStyle name="Output 6 5 2 3 3" xfId="9292" xr:uid="{00000000-0005-0000-0000-000080BB0000}"/>
    <cellStyle name="Output 6 5 2 3 3 2" xfId="16261" xr:uid="{00000000-0005-0000-0000-000081BB0000}"/>
    <cellStyle name="Output 6 5 2 3 3 2 2" xfId="36427" xr:uid="{00000000-0005-0000-0000-000082BB0000}"/>
    <cellStyle name="Output 6 5 2 3 3 2 3" xfId="36426" xr:uid="{00000000-0005-0000-0000-000083BB0000}"/>
    <cellStyle name="Output 6 5 2 3 3 2 4" xfId="55766" xr:uid="{00000000-0005-0000-0000-000084BB0000}"/>
    <cellStyle name="Output 6 5 2 3 3 3" xfId="36428" xr:uid="{00000000-0005-0000-0000-000085BB0000}"/>
    <cellStyle name="Output 6 5 2 3 3 4" xfId="36425" xr:uid="{00000000-0005-0000-0000-000086BB0000}"/>
    <cellStyle name="Output 6 5 2 3 3 5" xfId="48798" xr:uid="{00000000-0005-0000-0000-000087BB0000}"/>
    <cellStyle name="Output 6 5 2 3 3 6" xfId="61362" xr:uid="{00000000-0005-0000-0000-000088BB0000}"/>
    <cellStyle name="Output 6 5 2 3 4" xfId="11906" xr:uid="{00000000-0005-0000-0000-000089BB0000}"/>
    <cellStyle name="Output 6 5 2 3 4 2" xfId="36430" xr:uid="{00000000-0005-0000-0000-00008ABB0000}"/>
    <cellStyle name="Output 6 5 2 3 4 3" xfId="36429" xr:uid="{00000000-0005-0000-0000-00008BBB0000}"/>
    <cellStyle name="Output 6 5 2 3 4 4" xfId="51411" xr:uid="{00000000-0005-0000-0000-00008CBB0000}"/>
    <cellStyle name="Output 6 5 2 3 5" xfId="36431" xr:uid="{00000000-0005-0000-0000-00008DBB0000}"/>
    <cellStyle name="Output 6 5 2 3 6" xfId="36420" xr:uid="{00000000-0005-0000-0000-00008EBB0000}"/>
    <cellStyle name="Output 6 5 2 3 7" xfId="44443" xr:uid="{00000000-0005-0000-0000-00008FBB0000}"/>
    <cellStyle name="Output 6 5 2 3 8" xfId="57007" xr:uid="{00000000-0005-0000-0000-000090BB0000}"/>
    <cellStyle name="Output 6 5 2 4" xfId="5798" xr:uid="{00000000-0005-0000-0000-000091BB0000}"/>
    <cellStyle name="Output 6 5 2 4 2" xfId="12777" xr:uid="{00000000-0005-0000-0000-000092BB0000}"/>
    <cellStyle name="Output 6 5 2 4 2 2" xfId="36434" xr:uid="{00000000-0005-0000-0000-000093BB0000}"/>
    <cellStyle name="Output 6 5 2 4 2 3" xfId="36433" xr:uid="{00000000-0005-0000-0000-000094BB0000}"/>
    <cellStyle name="Output 6 5 2 4 2 4" xfId="52282" xr:uid="{00000000-0005-0000-0000-000095BB0000}"/>
    <cellStyle name="Output 6 5 2 4 3" xfId="36435" xr:uid="{00000000-0005-0000-0000-000096BB0000}"/>
    <cellStyle name="Output 6 5 2 4 4" xfId="36432" xr:uid="{00000000-0005-0000-0000-000097BB0000}"/>
    <cellStyle name="Output 6 5 2 4 5" xfId="45314" xr:uid="{00000000-0005-0000-0000-000098BB0000}"/>
    <cellStyle name="Output 6 5 2 4 6" xfId="57878" xr:uid="{00000000-0005-0000-0000-000099BB0000}"/>
    <cellStyle name="Output 6 5 2 5" xfId="10163" xr:uid="{00000000-0005-0000-0000-00009ABB0000}"/>
    <cellStyle name="Output 6 5 2 5 2" xfId="36437" xr:uid="{00000000-0005-0000-0000-00009BBB0000}"/>
    <cellStyle name="Output 6 5 2 5 3" xfId="36436" xr:uid="{00000000-0005-0000-0000-00009CBB0000}"/>
    <cellStyle name="Output 6 5 2 5 4" xfId="49669" xr:uid="{00000000-0005-0000-0000-00009DBB0000}"/>
    <cellStyle name="Output 6 5 2 6" xfId="36408" xr:uid="{00000000-0005-0000-0000-00009EBB0000}"/>
    <cellStyle name="Output 6 5 2 7" xfId="17567" xr:uid="{00000000-0005-0000-0000-00009FBB0000}"/>
    <cellStyle name="Output 6 5 3" xfId="4047" xr:uid="{00000000-0005-0000-0000-0000A0BB0000}"/>
    <cellStyle name="Output 6 5 3 2" xfId="6669" xr:uid="{00000000-0005-0000-0000-0000A1BB0000}"/>
    <cellStyle name="Output 6 5 3 2 2" xfId="13647" xr:uid="{00000000-0005-0000-0000-0000A2BB0000}"/>
    <cellStyle name="Output 6 5 3 2 2 2" xfId="36441" xr:uid="{00000000-0005-0000-0000-0000A3BB0000}"/>
    <cellStyle name="Output 6 5 3 2 2 3" xfId="36440" xr:uid="{00000000-0005-0000-0000-0000A4BB0000}"/>
    <cellStyle name="Output 6 5 3 2 2 4" xfId="53152" xr:uid="{00000000-0005-0000-0000-0000A5BB0000}"/>
    <cellStyle name="Output 6 5 3 2 3" xfId="36442" xr:uid="{00000000-0005-0000-0000-0000A6BB0000}"/>
    <cellStyle name="Output 6 5 3 2 4" xfId="36439" xr:uid="{00000000-0005-0000-0000-0000A7BB0000}"/>
    <cellStyle name="Output 6 5 3 2 5" xfId="46184" xr:uid="{00000000-0005-0000-0000-0000A8BB0000}"/>
    <cellStyle name="Output 6 5 3 2 6" xfId="58748" xr:uid="{00000000-0005-0000-0000-0000A9BB0000}"/>
    <cellStyle name="Output 6 5 3 3" xfId="8414" xr:uid="{00000000-0005-0000-0000-0000AABB0000}"/>
    <cellStyle name="Output 6 5 3 3 2" xfId="15389" xr:uid="{00000000-0005-0000-0000-0000ABBB0000}"/>
    <cellStyle name="Output 6 5 3 3 2 2" xfId="36445" xr:uid="{00000000-0005-0000-0000-0000ACBB0000}"/>
    <cellStyle name="Output 6 5 3 3 2 3" xfId="36444" xr:uid="{00000000-0005-0000-0000-0000ADBB0000}"/>
    <cellStyle name="Output 6 5 3 3 2 4" xfId="54894" xr:uid="{00000000-0005-0000-0000-0000AEBB0000}"/>
    <cellStyle name="Output 6 5 3 3 3" xfId="36446" xr:uid="{00000000-0005-0000-0000-0000AFBB0000}"/>
    <cellStyle name="Output 6 5 3 3 4" xfId="36443" xr:uid="{00000000-0005-0000-0000-0000B0BB0000}"/>
    <cellStyle name="Output 6 5 3 3 5" xfId="47926" xr:uid="{00000000-0005-0000-0000-0000B1BB0000}"/>
    <cellStyle name="Output 6 5 3 3 6" xfId="60490" xr:uid="{00000000-0005-0000-0000-0000B2BB0000}"/>
    <cellStyle name="Output 6 5 3 4" xfId="11034" xr:uid="{00000000-0005-0000-0000-0000B3BB0000}"/>
    <cellStyle name="Output 6 5 3 4 2" xfId="36448" xr:uid="{00000000-0005-0000-0000-0000B4BB0000}"/>
    <cellStyle name="Output 6 5 3 4 3" xfId="36447" xr:uid="{00000000-0005-0000-0000-0000B5BB0000}"/>
    <cellStyle name="Output 6 5 3 4 4" xfId="50539" xr:uid="{00000000-0005-0000-0000-0000B6BB0000}"/>
    <cellStyle name="Output 6 5 3 5" xfId="36438" xr:uid="{00000000-0005-0000-0000-0000B7BB0000}"/>
    <cellStyle name="Output 6 5 3 6" xfId="56135" xr:uid="{00000000-0005-0000-0000-0000B8BB0000}"/>
    <cellStyle name="Output 6 5 4" xfId="4924" xr:uid="{00000000-0005-0000-0000-0000B9BB0000}"/>
    <cellStyle name="Output 6 5 4 2" xfId="7540" xr:uid="{00000000-0005-0000-0000-0000BABB0000}"/>
    <cellStyle name="Output 6 5 4 2 2" xfId="14518" xr:uid="{00000000-0005-0000-0000-0000BBBB0000}"/>
    <cellStyle name="Output 6 5 4 2 2 2" xfId="36452" xr:uid="{00000000-0005-0000-0000-0000BCBB0000}"/>
    <cellStyle name="Output 6 5 4 2 2 3" xfId="36451" xr:uid="{00000000-0005-0000-0000-0000BDBB0000}"/>
    <cellStyle name="Output 6 5 4 2 2 4" xfId="54023" xr:uid="{00000000-0005-0000-0000-0000BEBB0000}"/>
    <cellStyle name="Output 6 5 4 2 3" xfId="36453" xr:uid="{00000000-0005-0000-0000-0000BFBB0000}"/>
    <cellStyle name="Output 6 5 4 2 4" xfId="36450" xr:uid="{00000000-0005-0000-0000-0000C0BB0000}"/>
    <cellStyle name="Output 6 5 4 2 5" xfId="47055" xr:uid="{00000000-0005-0000-0000-0000C1BB0000}"/>
    <cellStyle name="Output 6 5 4 2 6" xfId="59619" xr:uid="{00000000-0005-0000-0000-0000C2BB0000}"/>
    <cellStyle name="Output 6 5 4 3" xfId="9291" xr:uid="{00000000-0005-0000-0000-0000C3BB0000}"/>
    <cellStyle name="Output 6 5 4 3 2" xfId="16260" xr:uid="{00000000-0005-0000-0000-0000C4BB0000}"/>
    <cellStyle name="Output 6 5 4 3 2 2" xfId="36456" xr:uid="{00000000-0005-0000-0000-0000C5BB0000}"/>
    <cellStyle name="Output 6 5 4 3 2 3" xfId="36455" xr:uid="{00000000-0005-0000-0000-0000C6BB0000}"/>
    <cellStyle name="Output 6 5 4 3 2 4" xfId="55765" xr:uid="{00000000-0005-0000-0000-0000C7BB0000}"/>
    <cellStyle name="Output 6 5 4 3 3" xfId="36457" xr:uid="{00000000-0005-0000-0000-0000C8BB0000}"/>
    <cellStyle name="Output 6 5 4 3 4" xfId="36454" xr:uid="{00000000-0005-0000-0000-0000C9BB0000}"/>
    <cellStyle name="Output 6 5 4 3 5" xfId="48797" xr:uid="{00000000-0005-0000-0000-0000CABB0000}"/>
    <cellStyle name="Output 6 5 4 3 6" xfId="61361" xr:uid="{00000000-0005-0000-0000-0000CBBB0000}"/>
    <cellStyle name="Output 6 5 4 4" xfId="11905" xr:uid="{00000000-0005-0000-0000-0000CCBB0000}"/>
    <cellStyle name="Output 6 5 4 4 2" xfId="36459" xr:uid="{00000000-0005-0000-0000-0000CDBB0000}"/>
    <cellStyle name="Output 6 5 4 4 3" xfId="36458" xr:uid="{00000000-0005-0000-0000-0000CEBB0000}"/>
    <cellStyle name="Output 6 5 4 4 4" xfId="51410" xr:uid="{00000000-0005-0000-0000-0000CFBB0000}"/>
    <cellStyle name="Output 6 5 4 5" xfId="36460" xr:uid="{00000000-0005-0000-0000-0000D0BB0000}"/>
    <cellStyle name="Output 6 5 4 6" xfId="36449" xr:uid="{00000000-0005-0000-0000-0000D1BB0000}"/>
    <cellStyle name="Output 6 5 4 7" xfId="44442" xr:uid="{00000000-0005-0000-0000-0000D2BB0000}"/>
    <cellStyle name="Output 6 5 4 8" xfId="57006" xr:uid="{00000000-0005-0000-0000-0000D3BB0000}"/>
    <cellStyle name="Output 6 5 5" xfId="5797" xr:uid="{00000000-0005-0000-0000-0000D4BB0000}"/>
    <cellStyle name="Output 6 5 5 2" xfId="12776" xr:uid="{00000000-0005-0000-0000-0000D5BB0000}"/>
    <cellStyle name="Output 6 5 5 2 2" xfId="36463" xr:uid="{00000000-0005-0000-0000-0000D6BB0000}"/>
    <cellStyle name="Output 6 5 5 2 3" xfId="36462" xr:uid="{00000000-0005-0000-0000-0000D7BB0000}"/>
    <cellStyle name="Output 6 5 5 2 4" xfId="52281" xr:uid="{00000000-0005-0000-0000-0000D8BB0000}"/>
    <cellStyle name="Output 6 5 5 3" xfId="36464" xr:uid="{00000000-0005-0000-0000-0000D9BB0000}"/>
    <cellStyle name="Output 6 5 5 4" xfId="36461" xr:uid="{00000000-0005-0000-0000-0000DABB0000}"/>
    <cellStyle name="Output 6 5 5 5" xfId="45313" xr:uid="{00000000-0005-0000-0000-0000DBBB0000}"/>
    <cellStyle name="Output 6 5 5 6" xfId="57877" xr:uid="{00000000-0005-0000-0000-0000DCBB0000}"/>
    <cellStyle name="Output 6 5 6" xfId="10162" xr:uid="{00000000-0005-0000-0000-0000DDBB0000}"/>
    <cellStyle name="Output 6 5 6 2" xfId="36466" xr:uid="{00000000-0005-0000-0000-0000DEBB0000}"/>
    <cellStyle name="Output 6 5 6 3" xfId="36465" xr:uid="{00000000-0005-0000-0000-0000DFBB0000}"/>
    <cellStyle name="Output 6 5 6 4" xfId="49668" xr:uid="{00000000-0005-0000-0000-0000E0BB0000}"/>
    <cellStyle name="Output 6 5 7" xfId="36407" xr:uid="{00000000-0005-0000-0000-0000E1BB0000}"/>
    <cellStyle name="Output 6 5 8" xfId="17566" xr:uid="{00000000-0005-0000-0000-0000E2BB0000}"/>
    <cellStyle name="Output 6 6" xfId="3005" xr:uid="{00000000-0005-0000-0000-0000E3BB0000}"/>
    <cellStyle name="Output 6 6 2" xfId="3006" xr:uid="{00000000-0005-0000-0000-0000E4BB0000}"/>
    <cellStyle name="Output 6 6 2 2" xfId="4050" xr:uid="{00000000-0005-0000-0000-0000E5BB0000}"/>
    <cellStyle name="Output 6 6 2 2 2" xfId="6672" xr:uid="{00000000-0005-0000-0000-0000E6BB0000}"/>
    <cellStyle name="Output 6 6 2 2 2 2" xfId="13650" xr:uid="{00000000-0005-0000-0000-0000E7BB0000}"/>
    <cellStyle name="Output 6 6 2 2 2 2 2" xfId="36472" xr:uid="{00000000-0005-0000-0000-0000E8BB0000}"/>
    <cellStyle name="Output 6 6 2 2 2 2 3" xfId="36471" xr:uid="{00000000-0005-0000-0000-0000E9BB0000}"/>
    <cellStyle name="Output 6 6 2 2 2 2 4" xfId="53155" xr:uid="{00000000-0005-0000-0000-0000EABB0000}"/>
    <cellStyle name="Output 6 6 2 2 2 3" xfId="36473" xr:uid="{00000000-0005-0000-0000-0000EBBB0000}"/>
    <cellStyle name="Output 6 6 2 2 2 4" xfId="36470" xr:uid="{00000000-0005-0000-0000-0000ECBB0000}"/>
    <cellStyle name="Output 6 6 2 2 2 5" xfId="46187" xr:uid="{00000000-0005-0000-0000-0000EDBB0000}"/>
    <cellStyle name="Output 6 6 2 2 2 6" xfId="58751" xr:uid="{00000000-0005-0000-0000-0000EEBB0000}"/>
    <cellStyle name="Output 6 6 2 2 3" xfId="8417" xr:uid="{00000000-0005-0000-0000-0000EFBB0000}"/>
    <cellStyle name="Output 6 6 2 2 3 2" xfId="15392" xr:uid="{00000000-0005-0000-0000-0000F0BB0000}"/>
    <cellStyle name="Output 6 6 2 2 3 2 2" xfId="36476" xr:uid="{00000000-0005-0000-0000-0000F1BB0000}"/>
    <cellStyle name="Output 6 6 2 2 3 2 3" xfId="36475" xr:uid="{00000000-0005-0000-0000-0000F2BB0000}"/>
    <cellStyle name="Output 6 6 2 2 3 2 4" xfId="54897" xr:uid="{00000000-0005-0000-0000-0000F3BB0000}"/>
    <cellStyle name="Output 6 6 2 2 3 3" xfId="36477" xr:uid="{00000000-0005-0000-0000-0000F4BB0000}"/>
    <cellStyle name="Output 6 6 2 2 3 4" xfId="36474" xr:uid="{00000000-0005-0000-0000-0000F5BB0000}"/>
    <cellStyle name="Output 6 6 2 2 3 5" xfId="47929" xr:uid="{00000000-0005-0000-0000-0000F6BB0000}"/>
    <cellStyle name="Output 6 6 2 2 3 6" xfId="60493" xr:uid="{00000000-0005-0000-0000-0000F7BB0000}"/>
    <cellStyle name="Output 6 6 2 2 4" xfId="11037" xr:uid="{00000000-0005-0000-0000-0000F8BB0000}"/>
    <cellStyle name="Output 6 6 2 2 4 2" xfId="36479" xr:uid="{00000000-0005-0000-0000-0000F9BB0000}"/>
    <cellStyle name="Output 6 6 2 2 4 3" xfId="36478" xr:uid="{00000000-0005-0000-0000-0000FABB0000}"/>
    <cellStyle name="Output 6 6 2 2 4 4" xfId="50542" xr:uid="{00000000-0005-0000-0000-0000FBBB0000}"/>
    <cellStyle name="Output 6 6 2 2 5" xfId="36469" xr:uid="{00000000-0005-0000-0000-0000FCBB0000}"/>
    <cellStyle name="Output 6 6 2 2 6" xfId="56138" xr:uid="{00000000-0005-0000-0000-0000FDBB0000}"/>
    <cellStyle name="Output 6 6 2 3" xfId="4927" xr:uid="{00000000-0005-0000-0000-0000FEBB0000}"/>
    <cellStyle name="Output 6 6 2 3 2" xfId="7543" xr:uid="{00000000-0005-0000-0000-0000FFBB0000}"/>
    <cellStyle name="Output 6 6 2 3 2 2" xfId="14521" xr:uid="{00000000-0005-0000-0000-000000BC0000}"/>
    <cellStyle name="Output 6 6 2 3 2 2 2" xfId="36483" xr:uid="{00000000-0005-0000-0000-000001BC0000}"/>
    <cellStyle name="Output 6 6 2 3 2 2 3" xfId="36482" xr:uid="{00000000-0005-0000-0000-000002BC0000}"/>
    <cellStyle name="Output 6 6 2 3 2 2 4" xfId="54026" xr:uid="{00000000-0005-0000-0000-000003BC0000}"/>
    <cellStyle name="Output 6 6 2 3 2 3" xfId="36484" xr:uid="{00000000-0005-0000-0000-000004BC0000}"/>
    <cellStyle name="Output 6 6 2 3 2 4" xfId="36481" xr:uid="{00000000-0005-0000-0000-000005BC0000}"/>
    <cellStyle name="Output 6 6 2 3 2 5" xfId="47058" xr:uid="{00000000-0005-0000-0000-000006BC0000}"/>
    <cellStyle name="Output 6 6 2 3 2 6" xfId="59622" xr:uid="{00000000-0005-0000-0000-000007BC0000}"/>
    <cellStyle name="Output 6 6 2 3 3" xfId="9294" xr:uid="{00000000-0005-0000-0000-000008BC0000}"/>
    <cellStyle name="Output 6 6 2 3 3 2" xfId="16263" xr:uid="{00000000-0005-0000-0000-000009BC0000}"/>
    <cellStyle name="Output 6 6 2 3 3 2 2" xfId="36487" xr:uid="{00000000-0005-0000-0000-00000ABC0000}"/>
    <cellStyle name="Output 6 6 2 3 3 2 3" xfId="36486" xr:uid="{00000000-0005-0000-0000-00000BBC0000}"/>
    <cellStyle name="Output 6 6 2 3 3 2 4" xfId="55768" xr:uid="{00000000-0005-0000-0000-00000CBC0000}"/>
    <cellStyle name="Output 6 6 2 3 3 3" xfId="36488" xr:uid="{00000000-0005-0000-0000-00000DBC0000}"/>
    <cellStyle name="Output 6 6 2 3 3 4" xfId="36485" xr:uid="{00000000-0005-0000-0000-00000EBC0000}"/>
    <cellStyle name="Output 6 6 2 3 3 5" xfId="48800" xr:uid="{00000000-0005-0000-0000-00000FBC0000}"/>
    <cellStyle name="Output 6 6 2 3 3 6" xfId="61364" xr:uid="{00000000-0005-0000-0000-000010BC0000}"/>
    <cellStyle name="Output 6 6 2 3 4" xfId="11908" xr:uid="{00000000-0005-0000-0000-000011BC0000}"/>
    <cellStyle name="Output 6 6 2 3 4 2" xfId="36490" xr:uid="{00000000-0005-0000-0000-000012BC0000}"/>
    <cellStyle name="Output 6 6 2 3 4 3" xfId="36489" xr:uid="{00000000-0005-0000-0000-000013BC0000}"/>
    <cellStyle name="Output 6 6 2 3 4 4" xfId="51413" xr:uid="{00000000-0005-0000-0000-000014BC0000}"/>
    <cellStyle name="Output 6 6 2 3 5" xfId="36491" xr:uid="{00000000-0005-0000-0000-000015BC0000}"/>
    <cellStyle name="Output 6 6 2 3 6" xfId="36480" xr:uid="{00000000-0005-0000-0000-000016BC0000}"/>
    <cellStyle name="Output 6 6 2 3 7" xfId="44445" xr:uid="{00000000-0005-0000-0000-000017BC0000}"/>
    <cellStyle name="Output 6 6 2 3 8" xfId="57009" xr:uid="{00000000-0005-0000-0000-000018BC0000}"/>
    <cellStyle name="Output 6 6 2 4" xfId="5800" xr:uid="{00000000-0005-0000-0000-000019BC0000}"/>
    <cellStyle name="Output 6 6 2 4 2" xfId="12779" xr:uid="{00000000-0005-0000-0000-00001ABC0000}"/>
    <cellStyle name="Output 6 6 2 4 2 2" xfId="36494" xr:uid="{00000000-0005-0000-0000-00001BBC0000}"/>
    <cellStyle name="Output 6 6 2 4 2 3" xfId="36493" xr:uid="{00000000-0005-0000-0000-00001CBC0000}"/>
    <cellStyle name="Output 6 6 2 4 2 4" xfId="52284" xr:uid="{00000000-0005-0000-0000-00001DBC0000}"/>
    <cellStyle name="Output 6 6 2 4 3" xfId="36495" xr:uid="{00000000-0005-0000-0000-00001EBC0000}"/>
    <cellStyle name="Output 6 6 2 4 4" xfId="36492" xr:uid="{00000000-0005-0000-0000-00001FBC0000}"/>
    <cellStyle name="Output 6 6 2 4 5" xfId="45316" xr:uid="{00000000-0005-0000-0000-000020BC0000}"/>
    <cellStyle name="Output 6 6 2 4 6" xfId="57880" xr:uid="{00000000-0005-0000-0000-000021BC0000}"/>
    <cellStyle name="Output 6 6 2 5" xfId="10165" xr:uid="{00000000-0005-0000-0000-000022BC0000}"/>
    <cellStyle name="Output 6 6 2 5 2" xfId="36497" xr:uid="{00000000-0005-0000-0000-000023BC0000}"/>
    <cellStyle name="Output 6 6 2 5 3" xfId="36496" xr:uid="{00000000-0005-0000-0000-000024BC0000}"/>
    <cellStyle name="Output 6 6 2 5 4" xfId="49671" xr:uid="{00000000-0005-0000-0000-000025BC0000}"/>
    <cellStyle name="Output 6 6 2 6" xfId="36468" xr:uid="{00000000-0005-0000-0000-000026BC0000}"/>
    <cellStyle name="Output 6 6 2 7" xfId="17571" xr:uid="{00000000-0005-0000-0000-000027BC0000}"/>
    <cellStyle name="Output 6 6 3" xfId="4049" xr:uid="{00000000-0005-0000-0000-000028BC0000}"/>
    <cellStyle name="Output 6 6 3 2" xfId="6671" xr:uid="{00000000-0005-0000-0000-000029BC0000}"/>
    <cellStyle name="Output 6 6 3 2 2" xfId="13649" xr:uid="{00000000-0005-0000-0000-00002ABC0000}"/>
    <cellStyle name="Output 6 6 3 2 2 2" xfId="36501" xr:uid="{00000000-0005-0000-0000-00002BBC0000}"/>
    <cellStyle name="Output 6 6 3 2 2 3" xfId="36500" xr:uid="{00000000-0005-0000-0000-00002CBC0000}"/>
    <cellStyle name="Output 6 6 3 2 2 4" xfId="53154" xr:uid="{00000000-0005-0000-0000-00002DBC0000}"/>
    <cellStyle name="Output 6 6 3 2 3" xfId="36502" xr:uid="{00000000-0005-0000-0000-00002EBC0000}"/>
    <cellStyle name="Output 6 6 3 2 4" xfId="36499" xr:uid="{00000000-0005-0000-0000-00002FBC0000}"/>
    <cellStyle name="Output 6 6 3 2 5" xfId="46186" xr:uid="{00000000-0005-0000-0000-000030BC0000}"/>
    <cellStyle name="Output 6 6 3 2 6" xfId="58750" xr:uid="{00000000-0005-0000-0000-000031BC0000}"/>
    <cellStyle name="Output 6 6 3 3" xfId="8416" xr:uid="{00000000-0005-0000-0000-000032BC0000}"/>
    <cellStyle name="Output 6 6 3 3 2" xfId="15391" xr:uid="{00000000-0005-0000-0000-000033BC0000}"/>
    <cellStyle name="Output 6 6 3 3 2 2" xfId="36505" xr:uid="{00000000-0005-0000-0000-000034BC0000}"/>
    <cellStyle name="Output 6 6 3 3 2 3" xfId="36504" xr:uid="{00000000-0005-0000-0000-000035BC0000}"/>
    <cellStyle name="Output 6 6 3 3 2 4" xfId="54896" xr:uid="{00000000-0005-0000-0000-000036BC0000}"/>
    <cellStyle name="Output 6 6 3 3 3" xfId="36506" xr:uid="{00000000-0005-0000-0000-000037BC0000}"/>
    <cellStyle name="Output 6 6 3 3 4" xfId="36503" xr:uid="{00000000-0005-0000-0000-000038BC0000}"/>
    <cellStyle name="Output 6 6 3 3 5" xfId="47928" xr:uid="{00000000-0005-0000-0000-000039BC0000}"/>
    <cellStyle name="Output 6 6 3 3 6" xfId="60492" xr:uid="{00000000-0005-0000-0000-00003ABC0000}"/>
    <cellStyle name="Output 6 6 3 4" xfId="11036" xr:uid="{00000000-0005-0000-0000-00003BBC0000}"/>
    <cellStyle name="Output 6 6 3 4 2" xfId="36508" xr:uid="{00000000-0005-0000-0000-00003CBC0000}"/>
    <cellStyle name="Output 6 6 3 4 3" xfId="36507" xr:uid="{00000000-0005-0000-0000-00003DBC0000}"/>
    <cellStyle name="Output 6 6 3 4 4" xfId="50541" xr:uid="{00000000-0005-0000-0000-00003EBC0000}"/>
    <cellStyle name="Output 6 6 3 5" xfId="36498" xr:uid="{00000000-0005-0000-0000-00003FBC0000}"/>
    <cellStyle name="Output 6 6 3 6" xfId="56137" xr:uid="{00000000-0005-0000-0000-000040BC0000}"/>
    <cellStyle name="Output 6 6 4" xfId="4926" xr:uid="{00000000-0005-0000-0000-000041BC0000}"/>
    <cellStyle name="Output 6 6 4 2" xfId="7542" xr:uid="{00000000-0005-0000-0000-000042BC0000}"/>
    <cellStyle name="Output 6 6 4 2 2" xfId="14520" xr:uid="{00000000-0005-0000-0000-000043BC0000}"/>
    <cellStyle name="Output 6 6 4 2 2 2" xfId="36512" xr:uid="{00000000-0005-0000-0000-000044BC0000}"/>
    <cellStyle name="Output 6 6 4 2 2 3" xfId="36511" xr:uid="{00000000-0005-0000-0000-000045BC0000}"/>
    <cellStyle name="Output 6 6 4 2 2 4" xfId="54025" xr:uid="{00000000-0005-0000-0000-000046BC0000}"/>
    <cellStyle name="Output 6 6 4 2 3" xfId="36513" xr:uid="{00000000-0005-0000-0000-000047BC0000}"/>
    <cellStyle name="Output 6 6 4 2 4" xfId="36510" xr:uid="{00000000-0005-0000-0000-000048BC0000}"/>
    <cellStyle name="Output 6 6 4 2 5" xfId="47057" xr:uid="{00000000-0005-0000-0000-000049BC0000}"/>
    <cellStyle name="Output 6 6 4 2 6" xfId="59621" xr:uid="{00000000-0005-0000-0000-00004ABC0000}"/>
    <cellStyle name="Output 6 6 4 3" xfId="9293" xr:uid="{00000000-0005-0000-0000-00004BBC0000}"/>
    <cellStyle name="Output 6 6 4 3 2" xfId="16262" xr:uid="{00000000-0005-0000-0000-00004CBC0000}"/>
    <cellStyle name="Output 6 6 4 3 2 2" xfId="36516" xr:uid="{00000000-0005-0000-0000-00004DBC0000}"/>
    <cellStyle name="Output 6 6 4 3 2 3" xfId="36515" xr:uid="{00000000-0005-0000-0000-00004EBC0000}"/>
    <cellStyle name="Output 6 6 4 3 2 4" xfId="55767" xr:uid="{00000000-0005-0000-0000-00004FBC0000}"/>
    <cellStyle name="Output 6 6 4 3 3" xfId="36517" xr:uid="{00000000-0005-0000-0000-000050BC0000}"/>
    <cellStyle name="Output 6 6 4 3 4" xfId="36514" xr:uid="{00000000-0005-0000-0000-000051BC0000}"/>
    <cellStyle name="Output 6 6 4 3 5" xfId="48799" xr:uid="{00000000-0005-0000-0000-000052BC0000}"/>
    <cellStyle name="Output 6 6 4 3 6" xfId="61363" xr:uid="{00000000-0005-0000-0000-000053BC0000}"/>
    <cellStyle name="Output 6 6 4 4" xfId="11907" xr:uid="{00000000-0005-0000-0000-000054BC0000}"/>
    <cellStyle name="Output 6 6 4 4 2" xfId="36519" xr:uid="{00000000-0005-0000-0000-000055BC0000}"/>
    <cellStyle name="Output 6 6 4 4 3" xfId="36518" xr:uid="{00000000-0005-0000-0000-000056BC0000}"/>
    <cellStyle name="Output 6 6 4 4 4" xfId="51412" xr:uid="{00000000-0005-0000-0000-000057BC0000}"/>
    <cellStyle name="Output 6 6 4 5" xfId="36520" xr:uid="{00000000-0005-0000-0000-000058BC0000}"/>
    <cellStyle name="Output 6 6 4 6" xfId="36509" xr:uid="{00000000-0005-0000-0000-000059BC0000}"/>
    <cellStyle name="Output 6 6 4 7" xfId="44444" xr:uid="{00000000-0005-0000-0000-00005ABC0000}"/>
    <cellStyle name="Output 6 6 4 8" xfId="57008" xr:uid="{00000000-0005-0000-0000-00005BBC0000}"/>
    <cellStyle name="Output 6 6 5" xfId="5799" xr:uid="{00000000-0005-0000-0000-00005CBC0000}"/>
    <cellStyle name="Output 6 6 5 2" xfId="12778" xr:uid="{00000000-0005-0000-0000-00005DBC0000}"/>
    <cellStyle name="Output 6 6 5 2 2" xfId="36523" xr:uid="{00000000-0005-0000-0000-00005EBC0000}"/>
    <cellStyle name="Output 6 6 5 2 3" xfId="36522" xr:uid="{00000000-0005-0000-0000-00005FBC0000}"/>
    <cellStyle name="Output 6 6 5 2 4" xfId="52283" xr:uid="{00000000-0005-0000-0000-000060BC0000}"/>
    <cellStyle name="Output 6 6 5 3" xfId="36524" xr:uid="{00000000-0005-0000-0000-000061BC0000}"/>
    <cellStyle name="Output 6 6 5 4" xfId="36521" xr:uid="{00000000-0005-0000-0000-000062BC0000}"/>
    <cellStyle name="Output 6 6 5 5" xfId="45315" xr:uid="{00000000-0005-0000-0000-000063BC0000}"/>
    <cellStyle name="Output 6 6 5 6" xfId="57879" xr:uid="{00000000-0005-0000-0000-000064BC0000}"/>
    <cellStyle name="Output 6 6 6" xfId="10164" xr:uid="{00000000-0005-0000-0000-000065BC0000}"/>
    <cellStyle name="Output 6 6 6 2" xfId="36526" xr:uid="{00000000-0005-0000-0000-000066BC0000}"/>
    <cellStyle name="Output 6 6 6 3" xfId="36525" xr:uid="{00000000-0005-0000-0000-000067BC0000}"/>
    <cellStyle name="Output 6 6 6 4" xfId="49670" xr:uid="{00000000-0005-0000-0000-000068BC0000}"/>
    <cellStyle name="Output 6 6 7" xfId="36467" xr:uid="{00000000-0005-0000-0000-000069BC0000}"/>
    <cellStyle name="Output 6 6 8" xfId="17570" xr:uid="{00000000-0005-0000-0000-00006ABC0000}"/>
    <cellStyle name="Output 6 7" xfId="3007" xr:uid="{00000000-0005-0000-0000-00006BBC0000}"/>
    <cellStyle name="Output 6 7 2" xfId="4051" xr:uid="{00000000-0005-0000-0000-00006CBC0000}"/>
    <cellStyle name="Output 6 7 2 2" xfId="6673" xr:uid="{00000000-0005-0000-0000-00006DBC0000}"/>
    <cellStyle name="Output 6 7 2 2 2" xfId="13651" xr:uid="{00000000-0005-0000-0000-00006EBC0000}"/>
    <cellStyle name="Output 6 7 2 2 2 2" xfId="36531" xr:uid="{00000000-0005-0000-0000-00006FBC0000}"/>
    <cellStyle name="Output 6 7 2 2 2 3" xfId="36530" xr:uid="{00000000-0005-0000-0000-000070BC0000}"/>
    <cellStyle name="Output 6 7 2 2 2 4" xfId="53156" xr:uid="{00000000-0005-0000-0000-000071BC0000}"/>
    <cellStyle name="Output 6 7 2 2 3" xfId="36532" xr:uid="{00000000-0005-0000-0000-000072BC0000}"/>
    <cellStyle name="Output 6 7 2 2 4" xfId="36529" xr:uid="{00000000-0005-0000-0000-000073BC0000}"/>
    <cellStyle name="Output 6 7 2 2 5" xfId="46188" xr:uid="{00000000-0005-0000-0000-000074BC0000}"/>
    <cellStyle name="Output 6 7 2 2 6" xfId="58752" xr:uid="{00000000-0005-0000-0000-000075BC0000}"/>
    <cellStyle name="Output 6 7 2 3" xfId="8418" xr:uid="{00000000-0005-0000-0000-000076BC0000}"/>
    <cellStyle name="Output 6 7 2 3 2" xfId="15393" xr:uid="{00000000-0005-0000-0000-000077BC0000}"/>
    <cellStyle name="Output 6 7 2 3 2 2" xfId="36535" xr:uid="{00000000-0005-0000-0000-000078BC0000}"/>
    <cellStyle name="Output 6 7 2 3 2 3" xfId="36534" xr:uid="{00000000-0005-0000-0000-000079BC0000}"/>
    <cellStyle name="Output 6 7 2 3 2 4" xfId="54898" xr:uid="{00000000-0005-0000-0000-00007ABC0000}"/>
    <cellStyle name="Output 6 7 2 3 3" xfId="36536" xr:uid="{00000000-0005-0000-0000-00007BBC0000}"/>
    <cellStyle name="Output 6 7 2 3 4" xfId="36533" xr:uid="{00000000-0005-0000-0000-00007CBC0000}"/>
    <cellStyle name="Output 6 7 2 3 5" xfId="47930" xr:uid="{00000000-0005-0000-0000-00007DBC0000}"/>
    <cellStyle name="Output 6 7 2 3 6" xfId="60494" xr:uid="{00000000-0005-0000-0000-00007EBC0000}"/>
    <cellStyle name="Output 6 7 2 4" xfId="11038" xr:uid="{00000000-0005-0000-0000-00007FBC0000}"/>
    <cellStyle name="Output 6 7 2 4 2" xfId="36538" xr:uid="{00000000-0005-0000-0000-000080BC0000}"/>
    <cellStyle name="Output 6 7 2 4 3" xfId="36537" xr:uid="{00000000-0005-0000-0000-000081BC0000}"/>
    <cellStyle name="Output 6 7 2 4 4" xfId="50543" xr:uid="{00000000-0005-0000-0000-000082BC0000}"/>
    <cellStyle name="Output 6 7 2 5" xfId="36528" xr:uid="{00000000-0005-0000-0000-000083BC0000}"/>
    <cellStyle name="Output 6 7 2 6" xfId="56139" xr:uid="{00000000-0005-0000-0000-000084BC0000}"/>
    <cellStyle name="Output 6 7 3" xfId="4928" xr:uid="{00000000-0005-0000-0000-000085BC0000}"/>
    <cellStyle name="Output 6 7 3 2" xfId="7544" xr:uid="{00000000-0005-0000-0000-000086BC0000}"/>
    <cellStyle name="Output 6 7 3 2 2" xfId="14522" xr:uid="{00000000-0005-0000-0000-000087BC0000}"/>
    <cellStyle name="Output 6 7 3 2 2 2" xfId="36542" xr:uid="{00000000-0005-0000-0000-000088BC0000}"/>
    <cellStyle name="Output 6 7 3 2 2 3" xfId="36541" xr:uid="{00000000-0005-0000-0000-000089BC0000}"/>
    <cellStyle name="Output 6 7 3 2 2 4" xfId="54027" xr:uid="{00000000-0005-0000-0000-00008ABC0000}"/>
    <cellStyle name="Output 6 7 3 2 3" xfId="36543" xr:uid="{00000000-0005-0000-0000-00008BBC0000}"/>
    <cellStyle name="Output 6 7 3 2 4" xfId="36540" xr:uid="{00000000-0005-0000-0000-00008CBC0000}"/>
    <cellStyle name="Output 6 7 3 2 5" xfId="47059" xr:uid="{00000000-0005-0000-0000-00008DBC0000}"/>
    <cellStyle name="Output 6 7 3 2 6" xfId="59623" xr:uid="{00000000-0005-0000-0000-00008EBC0000}"/>
    <cellStyle name="Output 6 7 3 3" xfId="9295" xr:uid="{00000000-0005-0000-0000-00008FBC0000}"/>
    <cellStyle name="Output 6 7 3 3 2" xfId="16264" xr:uid="{00000000-0005-0000-0000-000090BC0000}"/>
    <cellStyle name="Output 6 7 3 3 2 2" xfId="36546" xr:uid="{00000000-0005-0000-0000-000091BC0000}"/>
    <cellStyle name="Output 6 7 3 3 2 3" xfId="36545" xr:uid="{00000000-0005-0000-0000-000092BC0000}"/>
    <cellStyle name="Output 6 7 3 3 2 4" xfId="55769" xr:uid="{00000000-0005-0000-0000-000093BC0000}"/>
    <cellStyle name="Output 6 7 3 3 3" xfId="36547" xr:uid="{00000000-0005-0000-0000-000094BC0000}"/>
    <cellStyle name="Output 6 7 3 3 4" xfId="36544" xr:uid="{00000000-0005-0000-0000-000095BC0000}"/>
    <cellStyle name="Output 6 7 3 3 5" xfId="48801" xr:uid="{00000000-0005-0000-0000-000096BC0000}"/>
    <cellStyle name="Output 6 7 3 3 6" xfId="61365" xr:uid="{00000000-0005-0000-0000-000097BC0000}"/>
    <cellStyle name="Output 6 7 3 4" xfId="11909" xr:uid="{00000000-0005-0000-0000-000098BC0000}"/>
    <cellStyle name="Output 6 7 3 4 2" xfId="36549" xr:uid="{00000000-0005-0000-0000-000099BC0000}"/>
    <cellStyle name="Output 6 7 3 4 3" xfId="36548" xr:uid="{00000000-0005-0000-0000-00009ABC0000}"/>
    <cellStyle name="Output 6 7 3 4 4" xfId="51414" xr:uid="{00000000-0005-0000-0000-00009BBC0000}"/>
    <cellStyle name="Output 6 7 3 5" xfId="36550" xr:uid="{00000000-0005-0000-0000-00009CBC0000}"/>
    <cellStyle name="Output 6 7 3 6" xfId="36539" xr:uid="{00000000-0005-0000-0000-00009DBC0000}"/>
    <cellStyle name="Output 6 7 3 7" xfId="44446" xr:uid="{00000000-0005-0000-0000-00009EBC0000}"/>
    <cellStyle name="Output 6 7 3 8" xfId="57010" xr:uid="{00000000-0005-0000-0000-00009FBC0000}"/>
    <cellStyle name="Output 6 7 4" xfId="5801" xr:uid="{00000000-0005-0000-0000-0000A0BC0000}"/>
    <cellStyle name="Output 6 7 4 2" xfId="12780" xr:uid="{00000000-0005-0000-0000-0000A1BC0000}"/>
    <cellStyle name="Output 6 7 4 2 2" xfId="36553" xr:uid="{00000000-0005-0000-0000-0000A2BC0000}"/>
    <cellStyle name="Output 6 7 4 2 3" xfId="36552" xr:uid="{00000000-0005-0000-0000-0000A3BC0000}"/>
    <cellStyle name="Output 6 7 4 2 4" xfId="52285" xr:uid="{00000000-0005-0000-0000-0000A4BC0000}"/>
    <cellStyle name="Output 6 7 4 3" xfId="36554" xr:uid="{00000000-0005-0000-0000-0000A5BC0000}"/>
    <cellStyle name="Output 6 7 4 4" xfId="36551" xr:uid="{00000000-0005-0000-0000-0000A6BC0000}"/>
    <cellStyle name="Output 6 7 4 5" xfId="45317" xr:uid="{00000000-0005-0000-0000-0000A7BC0000}"/>
    <cellStyle name="Output 6 7 4 6" xfId="57881" xr:uid="{00000000-0005-0000-0000-0000A8BC0000}"/>
    <cellStyle name="Output 6 7 5" xfId="10166" xr:uid="{00000000-0005-0000-0000-0000A9BC0000}"/>
    <cellStyle name="Output 6 7 5 2" xfId="36556" xr:uid="{00000000-0005-0000-0000-0000AABC0000}"/>
    <cellStyle name="Output 6 7 5 3" xfId="36555" xr:uid="{00000000-0005-0000-0000-0000ABBC0000}"/>
    <cellStyle name="Output 6 7 5 4" xfId="49672" xr:uid="{00000000-0005-0000-0000-0000ACBC0000}"/>
    <cellStyle name="Output 6 7 6" xfId="36527" xr:uid="{00000000-0005-0000-0000-0000ADBC0000}"/>
    <cellStyle name="Output 6 7 7" xfId="17574" xr:uid="{00000000-0005-0000-0000-0000AEBC0000}"/>
    <cellStyle name="Output 6 8" xfId="3008" xr:uid="{00000000-0005-0000-0000-0000AFBC0000}"/>
    <cellStyle name="Output 6 8 2" xfId="4052" xr:uid="{00000000-0005-0000-0000-0000B0BC0000}"/>
    <cellStyle name="Output 6 8 2 2" xfId="6674" xr:uid="{00000000-0005-0000-0000-0000B1BC0000}"/>
    <cellStyle name="Output 6 8 2 2 2" xfId="13652" xr:uid="{00000000-0005-0000-0000-0000B2BC0000}"/>
    <cellStyle name="Output 6 8 2 2 2 2" xfId="36561" xr:uid="{00000000-0005-0000-0000-0000B3BC0000}"/>
    <cellStyle name="Output 6 8 2 2 2 3" xfId="36560" xr:uid="{00000000-0005-0000-0000-0000B4BC0000}"/>
    <cellStyle name="Output 6 8 2 2 2 4" xfId="53157" xr:uid="{00000000-0005-0000-0000-0000B5BC0000}"/>
    <cellStyle name="Output 6 8 2 2 3" xfId="36562" xr:uid="{00000000-0005-0000-0000-0000B6BC0000}"/>
    <cellStyle name="Output 6 8 2 2 4" xfId="36559" xr:uid="{00000000-0005-0000-0000-0000B7BC0000}"/>
    <cellStyle name="Output 6 8 2 2 5" xfId="46189" xr:uid="{00000000-0005-0000-0000-0000B8BC0000}"/>
    <cellStyle name="Output 6 8 2 2 6" xfId="58753" xr:uid="{00000000-0005-0000-0000-0000B9BC0000}"/>
    <cellStyle name="Output 6 8 2 3" xfId="8419" xr:uid="{00000000-0005-0000-0000-0000BABC0000}"/>
    <cellStyle name="Output 6 8 2 3 2" xfId="15394" xr:uid="{00000000-0005-0000-0000-0000BBBC0000}"/>
    <cellStyle name="Output 6 8 2 3 2 2" xfId="36565" xr:uid="{00000000-0005-0000-0000-0000BCBC0000}"/>
    <cellStyle name="Output 6 8 2 3 2 3" xfId="36564" xr:uid="{00000000-0005-0000-0000-0000BDBC0000}"/>
    <cellStyle name="Output 6 8 2 3 2 4" xfId="54899" xr:uid="{00000000-0005-0000-0000-0000BEBC0000}"/>
    <cellStyle name="Output 6 8 2 3 3" xfId="36566" xr:uid="{00000000-0005-0000-0000-0000BFBC0000}"/>
    <cellStyle name="Output 6 8 2 3 4" xfId="36563" xr:uid="{00000000-0005-0000-0000-0000C0BC0000}"/>
    <cellStyle name="Output 6 8 2 3 5" xfId="47931" xr:uid="{00000000-0005-0000-0000-0000C1BC0000}"/>
    <cellStyle name="Output 6 8 2 3 6" xfId="60495" xr:uid="{00000000-0005-0000-0000-0000C2BC0000}"/>
    <cellStyle name="Output 6 8 2 4" xfId="11039" xr:uid="{00000000-0005-0000-0000-0000C3BC0000}"/>
    <cellStyle name="Output 6 8 2 4 2" xfId="36568" xr:uid="{00000000-0005-0000-0000-0000C4BC0000}"/>
    <cellStyle name="Output 6 8 2 4 3" xfId="36567" xr:uid="{00000000-0005-0000-0000-0000C5BC0000}"/>
    <cellStyle name="Output 6 8 2 4 4" xfId="50544" xr:uid="{00000000-0005-0000-0000-0000C6BC0000}"/>
    <cellStyle name="Output 6 8 2 5" xfId="36558" xr:uid="{00000000-0005-0000-0000-0000C7BC0000}"/>
    <cellStyle name="Output 6 8 2 6" xfId="56140" xr:uid="{00000000-0005-0000-0000-0000C8BC0000}"/>
    <cellStyle name="Output 6 8 3" xfId="4929" xr:uid="{00000000-0005-0000-0000-0000C9BC0000}"/>
    <cellStyle name="Output 6 8 3 2" xfId="7545" xr:uid="{00000000-0005-0000-0000-0000CABC0000}"/>
    <cellStyle name="Output 6 8 3 2 2" xfId="14523" xr:uid="{00000000-0005-0000-0000-0000CBBC0000}"/>
    <cellStyle name="Output 6 8 3 2 2 2" xfId="36572" xr:uid="{00000000-0005-0000-0000-0000CCBC0000}"/>
    <cellStyle name="Output 6 8 3 2 2 3" xfId="36571" xr:uid="{00000000-0005-0000-0000-0000CDBC0000}"/>
    <cellStyle name="Output 6 8 3 2 2 4" xfId="54028" xr:uid="{00000000-0005-0000-0000-0000CEBC0000}"/>
    <cellStyle name="Output 6 8 3 2 3" xfId="36573" xr:uid="{00000000-0005-0000-0000-0000CFBC0000}"/>
    <cellStyle name="Output 6 8 3 2 4" xfId="36570" xr:uid="{00000000-0005-0000-0000-0000D0BC0000}"/>
    <cellStyle name="Output 6 8 3 2 5" xfId="47060" xr:uid="{00000000-0005-0000-0000-0000D1BC0000}"/>
    <cellStyle name="Output 6 8 3 2 6" xfId="59624" xr:uid="{00000000-0005-0000-0000-0000D2BC0000}"/>
    <cellStyle name="Output 6 8 3 3" xfId="9296" xr:uid="{00000000-0005-0000-0000-0000D3BC0000}"/>
    <cellStyle name="Output 6 8 3 3 2" xfId="16265" xr:uid="{00000000-0005-0000-0000-0000D4BC0000}"/>
    <cellStyle name="Output 6 8 3 3 2 2" xfId="36576" xr:uid="{00000000-0005-0000-0000-0000D5BC0000}"/>
    <cellStyle name="Output 6 8 3 3 2 3" xfId="36575" xr:uid="{00000000-0005-0000-0000-0000D6BC0000}"/>
    <cellStyle name="Output 6 8 3 3 2 4" xfId="55770" xr:uid="{00000000-0005-0000-0000-0000D7BC0000}"/>
    <cellStyle name="Output 6 8 3 3 3" xfId="36577" xr:uid="{00000000-0005-0000-0000-0000D8BC0000}"/>
    <cellStyle name="Output 6 8 3 3 4" xfId="36574" xr:uid="{00000000-0005-0000-0000-0000D9BC0000}"/>
    <cellStyle name="Output 6 8 3 3 5" xfId="48802" xr:uid="{00000000-0005-0000-0000-0000DABC0000}"/>
    <cellStyle name="Output 6 8 3 3 6" xfId="61366" xr:uid="{00000000-0005-0000-0000-0000DBBC0000}"/>
    <cellStyle name="Output 6 8 3 4" xfId="11910" xr:uid="{00000000-0005-0000-0000-0000DCBC0000}"/>
    <cellStyle name="Output 6 8 3 4 2" xfId="36579" xr:uid="{00000000-0005-0000-0000-0000DDBC0000}"/>
    <cellStyle name="Output 6 8 3 4 3" xfId="36578" xr:uid="{00000000-0005-0000-0000-0000DEBC0000}"/>
    <cellStyle name="Output 6 8 3 4 4" xfId="51415" xr:uid="{00000000-0005-0000-0000-0000DFBC0000}"/>
    <cellStyle name="Output 6 8 3 5" xfId="36580" xr:uid="{00000000-0005-0000-0000-0000E0BC0000}"/>
    <cellStyle name="Output 6 8 3 6" xfId="36569" xr:uid="{00000000-0005-0000-0000-0000E1BC0000}"/>
    <cellStyle name="Output 6 8 3 7" xfId="44447" xr:uid="{00000000-0005-0000-0000-0000E2BC0000}"/>
    <cellStyle name="Output 6 8 3 8" xfId="57011" xr:uid="{00000000-0005-0000-0000-0000E3BC0000}"/>
    <cellStyle name="Output 6 8 4" xfId="5802" xr:uid="{00000000-0005-0000-0000-0000E4BC0000}"/>
    <cellStyle name="Output 6 8 4 2" xfId="12781" xr:uid="{00000000-0005-0000-0000-0000E5BC0000}"/>
    <cellStyle name="Output 6 8 4 2 2" xfId="36583" xr:uid="{00000000-0005-0000-0000-0000E6BC0000}"/>
    <cellStyle name="Output 6 8 4 2 3" xfId="36582" xr:uid="{00000000-0005-0000-0000-0000E7BC0000}"/>
    <cellStyle name="Output 6 8 4 2 4" xfId="52286" xr:uid="{00000000-0005-0000-0000-0000E8BC0000}"/>
    <cellStyle name="Output 6 8 4 3" xfId="36584" xr:uid="{00000000-0005-0000-0000-0000E9BC0000}"/>
    <cellStyle name="Output 6 8 4 4" xfId="36581" xr:uid="{00000000-0005-0000-0000-0000EABC0000}"/>
    <cellStyle name="Output 6 8 4 5" xfId="45318" xr:uid="{00000000-0005-0000-0000-0000EBBC0000}"/>
    <cellStyle name="Output 6 8 4 6" xfId="57882" xr:uid="{00000000-0005-0000-0000-0000ECBC0000}"/>
    <cellStyle name="Output 6 8 5" xfId="10167" xr:uid="{00000000-0005-0000-0000-0000EDBC0000}"/>
    <cellStyle name="Output 6 8 5 2" xfId="36586" xr:uid="{00000000-0005-0000-0000-0000EEBC0000}"/>
    <cellStyle name="Output 6 8 5 3" xfId="36585" xr:uid="{00000000-0005-0000-0000-0000EFBC0000}"/>
    <cellStyle name="Output 6 8 5 4" xfId="49673" xr:uid="{00000000-0005-0000-0000-0000F0BC0000}"/>
    <cellStyle name="Output 6 8 6" xfId="36557" xr:uid="{00000000-0005-0000-0000-0000F1BC0000}"/>
    <cellStyle name="Output 6 8 7" xfId="17577" xr:uid="{00000000-0005-0000-0000-0000F2BC0000}"/>
    <cellStyle name="Output 6 9" xfId="3009" xr:uid="{00000000-0005-0000-0000-0000F3BC0000}"/>
    <cellStyle name="Output 6 9 2" xfId="4053" xr:uid="{00000000-0005-0000-0000-0000F4BC0000}"/>
    <cellStyle name="Output 6 9 2 2" xfId="6675" xr:uid="{00000000-0005-0000-0000-0000F5BC0000}"/>
    <cellStyle name="Output 6 9 2 2 2" xfId="13653" xr:uid="{00000000-0005-0000-0000-0000F6BC0000}"/>
    <cellStyle name="Output 6 9 2 2 2 2" xfId="36591" xr:uid="{00000000-0005-0000-0000-0000F7BC0000}"/>
    <cellStyle name="Output 6 9 2 2 2 3" xfId="36590" xr:uid="{00000000-0005-0000-0000-0000F8BC0000}"/>
    <cellStyle name="Output 6 9 2 2 2 4" xfId="53158" xr:uid="{00000000-0005-0000-0000-0000F9BC0000}"/>
    <cellStyle name="Output 6 9 2 2 3" xfId="36592" xr:uid="{00000000-0005-0000-0000-0000FABC0000}"/>
    <cellStyle name="Output 6 9 2 2 4" xfId="36589" xr:uid="{00000000-0005-0000-0000-0000FBBC0000}"/>
    <cellStyle name="Output 6 9 2 2 5" xfId="46190" xr:uid="{00000000-0005-0000-0000-0000FCBC0000}"/>
    <cellStyle name="Output 6 9 2 2 6" xfId="58754" xr:uid="{00000000-0005-0000-0000-0000FDBC0000}"/>
    <cellStyle name="Output 6 9 2 3" xfId="8420" xr:uid="{00000000-0005-0000-0000-0000FEBC0000}"/>
    <cellStyle name="Output 6 9 2 3 2" xfId="15395" xr:uid="{00000000-0005-0000-0000-0000FFBC0000}"/>
    <cellStyle name="Output 6 9 2 3 2 2" xfId="36595" xr:uid="{00000000-0005-0000-0000-000000BD0000}"/>
    <cellStyle name="Output 6 9 2 3 2 3" xfId="36594" xr:uid="{00000000-0005-0000-0000-000001BD0000}"/>
    <cellStyle name="Output 6 9 2 3 2 4" xfId="54900" xr:uid="{00000000-0005-0000-0000-000002BD0000}"/>
    <cellStyle name="Output 6 9 2 3 3" xfId="36596" xr:uid="{00000000-0005-0000-0000-000003BD0000}"/>
    <cellStyle name="Output 6 9 2 3 4" xfId="36593" xr:uid="{00000000-0005-0000-0000-000004BD0000}"/>
    <cellStyle name="Output 6 9 2 3 5" xfId="47932" xr:uid="{00000000-0005-0000-0000-000005BD0000}"/>
    <cellStyle name="Output 6 9 2 3 6" xfId="60496" xr:uid="{00000000-0005-0000-0000-000006BD0000}"/>
    <cellStyle name="Output 6 9 2 4" xfId="11040" xr:uid="{00000000-0005-0000-0000-000007BD0000}"/>
    <cellStyle name="Output 6 9 2 4 2" xfId="36598" xr:uid="{00000000-0005-0000-0000-000008BD0000}"/>
    <cellStyle name="Output 6 9 2 4 3" xfId="36597" xr:uid="{00000000-0005-0000-0000-000009BD0000}"/>
    <cellStyle name="Output 6 9 2 4 4" xfId="50545" xr:uid="{00000000-0005-0000-0000-00000ABD0000}"/>
    <cellStyle name="Output 6 9 2 5" xfId="36588" xr:uid="{00000000-0005-0000-0000-00000BBD0000}"/>
    <cellStyle name="Output 6 9 2 6" xfId="56141" xr:uid="{00000000-0005-0000-0000-00000CBD0000}"/>
    <cellStyle name="Output 6 9 3" xfId="4930" xr:uid="{00000000-0005-0000-0000-00000DBD0000}"/>
    <cellStyle name="Output 6 9 3 2" xfId="7546" xr:uid="{00000000-0005-0000-0000-00000EBD0000}"/>
    <cellStyle name="Output 6 9 3 2 2" xfId="14524" xr:uid="{00000000-0005-0000-0000-00000FBD0000}"/>
    <cellStyle name="Output 6 9 3 2 2 2" xfId="36602" xr:uid="{00000000-0005-0000-0000-000010BD0000}"/>
    <cellStyle name="Output 6 9 3 2 2 3" xfId="36601" xr:uid="{00000000-0005-0000-0000-000011BD0000}"/>
    <cellStyle name="Output 6 9 3 2 2 4" xfId="54029" xr:uid="{00000000-0005-0000-0000-000012BD0000}"/>
    <cellStyle name="Output 6 9 3 2 3" xfId="36603" xr:uid="{00000000-0005-0000-0000-000013BD0000}"/>
    <cellStyle name="Output 6 9 3 2 4" xfId="36600" xr:uid="{00000000-0005-0000-0000-000014BD0000}"/>
    <cellStyle name="Output 6 9 3 2 5" xfId="47061" xr:uid="{00000000-0005-0000-0000-000015BD0000}"/>
    <cellStyle name="Output 6 9 3 2 6" xfId="59625" xr:uid="{00000000-0005-0000-0000-000016BD0000}"/>
    <cellStyle name="Output 6 9 3 3" xfId="9297" xr:uid="{00000000-0005-0000-0000-000017BD0000}"/>
    <cellStyle name="Output 6 9 3 3 2" xfId="16266" xr:uid="{00000000-0005-0000-0000-000018BD0000}"/>
    <cellStyle name="Output 6 9 3 3 2 2" xfId="36606" xr:uid="{00000000-0005-0000-0000-000019BD0000}"/>
    <cellStyle name="Output 6 9 3 3 2 3" xfId="36605" xr:uid="{00000000-0005-0000-0000-00001ABD0000}"/>
    <cellStyle name="Output 6 9 3 3 2 4" xfId="55771" xr:uid="{00000000-0005-0000-0000-00001BBD0000}"/>
    <cellStyle name="Output 6 9 3 3 3" xfId="36607" xr:uid="{00000000-0005-0000-0000-00001CBD0000}"/>
    <cellStyle name="Output 6 9 3 3 4" xfId="36604" xr:uid="{00000000-0005-0000-0000-00001DBD0000}"/>
    <cellStyle name="Output 6 9 3 3 5" xfId="48803" xr:uid="{00000000-0005-0000-0000-00001EBD0000}"/>
    <cellStyle name="Output 6 9 3 3 6" xfId="61367" xr:uid="{00000000-0005-0000-0000-00001FBD0000}"/>
    <cellStyle name="Output 6 9 3 4" xfId="11911" xr:uid="{00000000-0005-0000-0000-000020BD0000}"/>
    <cellStyle name="Output 6 9 3 4 2" xfId="36609" xr:uid="{00000000-0005-0000-0000-000021BD0000}"/>
    <cellStyle name="Output 6 9 3 4 3" xfId="36608" xr:uid="{00000000-0005-0000-0000-000022BD0000}"/>
    <cellStyle name="Output 6 9 3 4 4" xfId="51416" xr:uid="{00000000-0005-0000-0000-000023BD0000}"/>
    <cellStyle name="Output 6 9 3 5" xfId="36610" xr:uid="{00000000-0005-0000-0000-000024BD0000}"/>
    <cellStyle name="Output 6 9 3 6" xfId="36599" xr:uid="{00000000-0005-0000-0000-000025BD0000}"/>
    <cellStyle name="Output 6 9 3 7" xfId="44448" xr:uid="{00000000-0005-0000-0000-000026BD0000}"/>
    <cellStyle name="Output 6 9 3 8" xfId="57012" xr:uid="{00000000-0005-0000-0000-000027BD0000}"/>
    <cellStyle name="Output 6 9 4" xfId="5803" xr:uid="{00000000-0005-0000-0000-000028BD0000}"/>
    <cellStyle name="Output 6 9 4 2" xfId="12782" xr:uid="{00000000-0005-0000-0000-000029BD0000}"/>
    <cellStyle name="Output 6 9 4 2 2" xfId="36613" xr:uid="{00000000-0005-0000-0000-00002ABD0000}"/>
    <cellStyle name="Output 6 9 4 2 3" xfId="36612" xr:uid="{00000000-0005-0000-0000-00002BBD0000}"/>
    <cellStyle name="Output 6 9 4 2 4" xfId="52287" xr:uid="{00000000-0005-0000-0000-00002CBD0000}"/>
    <cellStyle name="Output 6 9 4 3" xfId="36614" xr:uid="{00000000-0005-0000-0000-00002DBD0000}"/>
    <cellStyle name="Output 6 9 4 4" xfId="36611" xr:uid="{00000000-0005-0000-0000-00002EBD0000}"/>
    <cellStyle name="Output 6 9 4 5" xfId="45319" xr:uid="{00000000-0005-0000-0000-00002FBD0000}"/>
    <cellStyle name="Output 6 9 4 6" xfId="57883" xr:uid="{00000000-0005-0000-0000-000030BD0000}"/>
    <cellStyle name="Output 6 9 5" xfId="10168" xr:uid="{00000000-0005-0000-0000-000031BD0000}"/>
    <cellStyle name="Output 6 9 5 2" xfId="36616" xr:uid="{00000000-0005-0000-0000-000032BD0000}"/>
    <cellStyle name="Output 6 9 5 3" xfId="36615" xr:uid="{00000000-0005-0000-0000-000033BD0000}"/>
    <cellStyle name="Output 6 9 5 4" xfId="49674" xr:uid="{00000000-0005-0000-0000-000034BD0000}"/>
    <cellStyle name="Output 6 9 6" xfId="36587" xr:uid="{00000000-0005-0000-0000-000035BD0000}"/>
    <cellStyle name="Output 6 9 7" xfId="17578" xr:uid="{00000000-0005-0000-0000-000036BD0000}"/>
    <cellStyle name="Output 7" xfId="3010" xr:uid="{00000000-0005-0000-0000-000037BD0000}"/>
    <cellStyle name="Output 7 10" xfId="3011" xr:uid="{00000000-0005-0000-0000-000038BD0000}"/>
    <cellStyle name="Output 7 10 2" xfId="4055" xr:uid="{00000000-0005-0000-0000-000039BD0000}"/>
    <cellStyle name="Output 7 10 2 2" xfId="6677" xr:uid="{00000000-0005-0000-0000-00003ABD0000}"/>
    <cellStyle name="Output 7 10 2 2 2" xfId="13655" xr:uid="{00000000-0005-0000-0000-00003BBD0000}"/>
    <cellStyle name="Output 7 10 2 2 2 2" xfId="36622" xr:uid="{00000000-0005-0000-0000-00003CBD0000}"/>
    <cellStyle name="Output 7 10 2 2 2 3" xfId="36621" xr:uid="{00000000-0005-0000-0000-00003DBD0000}"/>
    <cellStyle name="Output 7 10 2 2 2 4" xfId="53160" xr:uid="{00000000-0005-0000-0000-00003EBD0000}"/>
    <cellStyle name="Output 7 10 2 2 3" xfId="36623" xr:uid="{00000000-0005-0000-0000-00003FBD0000}"/>
    <cellStyle name="Output 7 10 2 2 4" xfId="36620" xr:uid="{00000000-0005-0000-0000-000040BD0000}"/>
    <cellStyle name="Output 7 10 2 2 5" xfId="46192" xr:uid="{00000000-0005-0000-0000-000041BD0000}"/>
    <cellStyle name="Output 7 10 2 2 6" xfId="58756" xr:uid="{00000000-0005-0000-0000-000042BD0000}"/>
    <cellStyle name="Output 7 10 2 3" xfId="8422" xr:uid="{00000000-0005-0000-0000-000043BD0000}"/>
    <cellStyle name="Output 7 10 2 3 2" xfId="15397" xr:uid="{00000000-0005-0000-0000-000044BD0000}"/>
    <cellStyle name="Output 7 10 2 3 2 2" xfId="36626" xr:uid="{00000000-0005-0000-0000-000045BD0000}"/>
    <cellStyle name="Output 7 10 2 3 2 3" xfId="36625" xr:uid="{00000000-0005-0000-0000-000046BD0000}"/>
    <cellStyle name="Output 7 10 2 3 2 4" xfId="54902" xr:uid="{00000000-0005-0000-0000-000047BD0000}"/>
    <cellStyle name="Output 7 10 2 3 3" xfId="36627" xr:uid="{00000000-0005-0000-0000-000048BD0000}"/>
    <cellStyle name="Output 7 10 2 3 4" xfId="36624" xr:uid="{00000000-0005-0000-0000-000049BD0000}"/>
    <cellStyle name="Output 7 10 2 3 5" xfId="47934" xr:uid="{00000000-0005-0000-0000-00004ABD0000}"/>
    <cellStyle name="Output 7 10 2 3 6" xfId="60498" xr:uid="{00000000-0005-0000-0000-00004BBD0000}"/>
    <cellStyle name="Output 7 10 2 4" xfId="11042" xr:uid="{00000000-0005-0000-0000-00004CBD0000}"/>
    <cellStyle name="Output 7 10 2 4 2" xfId="36629" xr:uid="{00000000-0005-0000-0000-00004DBD0000}"/>
    <cellStyle name="Output 7 10 2 4 3" xfId="36628" xr:uid="{00000000-0005-0000-0000-00004EBD0000}"/>
    <cellStyle name="Output 7 10 2 4 4" xfId="50547" xr:uid="{00000000-0005-0000-0000-00004FBD0000}"/>
    <cellStyle name="Output 7 10 2 5" xfId="36619" xr:uid="{00000000-0005-0000-0000-000050BD0000}"/>
    <cellStyle name="Output 7 10 2 6" xfId="56143" xr:uid="{00000000-0005-0000-0000-000051BD0000}"/>
    <cellStyle name="Output 7 10 3" xfId="4932" xr:uid="{00000000-0005-0000-0000-000052BD0000}"/>
    <cellStyle name="Output 7 10 3 2" xfId="7548" xr:uid="{00000000-0005-0000-0000-000053BD0000}"/>
    <cellStyle name="Output 7 10 3 2 2" xfId="14526" xr:uid="{00000000-0005-0000-0000-000054BD0000}"/>
    <cellStyle name="Output 7 10 3 2 2 2" xfId="36633" xr:uid="{00000000-0005-0000-0000-000055BD0000}"/>
    <cellStyle name="Output 7 10 3 2 2 3" xfId="36632" xr:uid="{00000000-0005-0000-0000-000056BD0000}"/>
    <cellStyle name="Output 7 10 3 2 2 4" xfId="54031" xr:uid="{00000000-0005-0000-0000-000057BD0000}"/>
    <cellStyle name="Output 7 10 3 2 3" xfId="36634" xr:uid="{00000000-0005-0000-0000-000058BD0000}"/>
    <cellStyle name="Output 7 10 3 2 4" xfId="36631" xr:uid="{00000000-0005-0000-0000-000059BD0000}"/>
    <cellStyle name="Output 7 10 3 2 5" xfId="47063" xr:uid="{00000000-0005-0000-0000-00005ABD0000}"/>
    <cellStyle name="Output 7 10 3 2 6" xfId="59627" xr:uid="{00000000-0005-0000-0000-00005BBD0000}"/>
    <cellStyle name="Output 7 10 3 3" xfId="9299" xr:uid="{00000000-0005-0000-0000-00005CBD0000}"/>
    <cellStyle name="Output 7 10 3 3 2" xfId="16268" xr:uid="{00000000-0005-0000-0000-00005DBD0000}"/>
    <cellStyle name="Output 7 10 3 3 2 2" xfId="36637" xr:uid="{00000000-0005-0000-0000-00005EBD0000}"/>
    <cellStyle name="Output 7 10 3 3 2 3" xfId="36636" xr:uid="{00000000-0005-0000-0000-00005FBD0000}"/>
    <cellStyle name="Output 7 10 3 3 2 4" xfId="55773" xr:uid="{00000000-0005-0000-0000-000060BD0000}"/>
    <cellStyle name="Output 7 10 3 3 3" xfId="36638" xr:uid="{00000000-0005-0000-0000-000061BD0000}"/>
    <cellStyle name="Output 7 10 3 3 4" xfId="36635" xr:uid="{00000000-0005-0000-0000-000062BD0000}"/>
    <cellStyle name="Output 7 10 3 3 5" xfId="48805" xr:uid="{00000000-0005-0000-0000-000063BD0000}"/>
    <cellStyle name="Output 7 10 3 3 6" xfId="61369" xr:uid="{00000000-0005-0000-0000-000064BD0000}"/>
    <cellStyle name="Output 7 10 3 4" xfId="11913" xr:uid="{00000000-0005-0000-0000-000065BD0000}"/>
    <cellStyle name="Output 7 10 3 4 2" xfId="36640" xr:uid="{00000000-0005-0000-0000-000066BD0000}"/>
    <cellStyle name="Output 7 10 3 4 3" xfId="36639" xr:uid="{00000000-0005-0000-0000-000067BD0000}"/>
    <cellStyle name="Output 7 10 3 4 4" xfId="51418" xr:uid="{00000000-0005-0000-0000-000068BD0000}"/>
    <cellStyle name="Output 7 10 3 5" xfId="36641" xr:uid="{00000000-0005-0000-0000-000069BD0000}"/>
    <cellStyle name="Output 7 10 3 6" xfId="36630" xr:uid="{00000000-0005-0000-0000-00006ABD0000}"/>
    <cellStyle name="Output 7 10 3 7" xfId="44450" xr:uid="{00000000-0005-0000-0000-00006BBD0000}"/>
    <cellStyle name="Output 7 10 3 8" xfId="57014" xr:uid="{00000000-0005-0000-0000-00006CBD0000}"/>
    <cellStyle name="Output 7 10 4" xfId="5805" xr:uid="{00000000-0005-0000-0000-00006DBD0000}"/>
    <cellStyle name="Output 7 10 4 2" xfId="12784" xr:uid="{00000000-0005-0000-0000-00006EBD0000}"/>
    <cellStyle name="Output 7 10 4 2 2" xfId="36644" xr:uid="{00000000-0005-0000-0000-00006FBD0000}"/>
    <cellStyle name="Output 7 10 4 2 3" xfId="36643" xr:uid="{00000000-0005-0000-0000-000070BD0000}"/>
    <cellStyle name="Output 7 10 4 2 4" xfId="52289" xr:uid="{00000000-0005-0000-0000-000071BD0000}"/>
    <cellStyle name="Output 7 10 4 3" xfId="36645" xr:uid="{00000000-0005-0000-0000-000072BD0000}"/>
    <cellStyle name="Output 7 10 4 4" xfId="36642" xr:uid="{00000000-0005-0000-0000-000073BD0000}"/>
    <cellStyle name="Output 7 10 4 5" xfId="45321" xr:uid="{00000000-0005-0000-0000-000074BD0000}"/>
    <cellStyle name="Output 7 10 4 6" xfId="57885" xr:uid="{00000000-0005-0000-0000-000075BD0000}"/>
    <cellStyle name="Output 7 10 5" xfId="10170" xr:uid="{00000000-0005-0000-0000-000076BD0000}"/>
    <cellStyle name="Output 7 10 5 2" xfId="36647" xr:uid="{00000000-0005-0000-0000-000077BD0000}"/>
    <cellStyle name="Output 7 10 5 3" xfId="36646" xr:uid="{00000000-0005-0000-0000-000078BD0000}"/>
    <cellStyle name="Output 7 10 5 4" xfId="49676" xr:uid="{00000000-0005-0000-0000-000079BD0000}"/>
    <cellStyle name="Output 7 10 6" xfId="36618" xr:uid="{00000000-0005-0000-0000-00007ABD0000}"/>
    <cellStyle name="Output 7 10 7" xfId="17581" xr:uid="{00000000-0005-0000-0000-00007BBD0000}"/>
    <cellStyle name="Output 7 11" xfId="4054" xr:uid="{00000000-0005-0000-0000-00007CBD0000}"/>
    <cellStyle name="Output 7 11 2" xfId="6676" xr:uid="{00000000-0005-0000-0000-00007DBD0000}"/>
    <cellStyle name="Output 7 11 2 2" xfId="13654" xr:uid="{00000000-0005-0000-0000-00007EBD0000}"/>
    <cellStyle name="Output 7 11 2 2 2" xfId="36651" xr:uid="{00000000-0005-0000-0000-00007FBD0000}"/>
    <cellStyle name="Output 7 11 2 2 3" xfId="36650" xr:uid="{00000000-0005-0000-0000-000080BD0000}"/>
    <cellStyle name="Output 7 11 2 2 4" xfId="53159" xr:uid="{00000000-0005-0000-0000-000081BD0000}"/>
    <cellStyle name="Output 7 11 2 3" xfId="36652" xr:uid="{00000000-0005-0000-0000-000082BD0000}"/>
    <cellStyle name="Output 7 11 2 4" xfId="36649" xr:uid="{00000000-0005-0000-0000-000083BD0000}"/>
    <cellStyle name="Output 7 11 2 5" xfId="46191" xr:uid="{00000000-0005-0000-0000-000084BD0000}"/>
    <cellStyle name="Output 7 11 2 6" xfId="58755" xr:uid="{00000000-0005-0000-0000-000085BD0000}"/>
    <cellStyle name="Output 7 11 3" xfId="8421" xr:uid="{00000000-0005-0000-0000-000086BD0000}"/>
    <cellStyle name="Output 7 11 3 2" xfId="15396" xr:uid="{00000000-0005-0000-0000-000087BD0000}"/>
    <cellStyle name="Output 7 11 3 2 2" xfId="36655" xr:uid="{00000000-0005-0000-0000-000088BD0000}"/>
    <cellStyle name="Output 7 11 3 2 3" xfId="36654" xr:uid="{00000000-0005-0000-0000-000089BD0000}"/>
    <cellStyle name="Output 7 11 3 2 4" xfId="54901" xr:uid="{00000000-0005-0000-0000-00008ABD0000}"/>
    <cellStyle name="Output 7 11 3 3" xfId="36656" xr:uid="{00000000-0005-0000-0000-00008BBD0000}"/>
    <cellStyle name="Output 7 11 3 4" xfId="36653" xr:uid="{00000000-0005-0000-0000-00008CBD0000}"/>
    <cellStyle name="Output 7 11 3 5" xfId="47933" xr:uid="{00000000-0005-0000-0000-00008DBD0000}"/>
    <cellStyle name="Output 7 11 3 6" xfId="60497" xr:uid="{00000000-0005-0000-0000-00008EBD0000}"/>
    <cellStyle name="Output 7 11 4" xfId="11041" xr:uid="{00000000-0005-0000-0000-00008FBD0000}"/>
    <cellStyle name="Output 7 11 4 2" xfId="36658" xr:uid="{00000000-0005-0000-0000-000090BD0000}"/>
    <cellStyle name="Output 7 11 4 3" xfId="36657" xr:uid="{00000000-0005-0000-0000-000091BD0000}"/>
    <cellStyle name="Output 7 11 4 4" xfId="50546" xr:uid="{00000000-0005-0000-0000-000092BD0000}"/>
    <cellStyle name="Output 7 11 5" xfId="36648" xr:uid="{00000000-0005-0000-0000-000093BD0000}"/>
    <cellStyle name="Output 7 11 6" xfId="56142" xr:uid="{00000000-0005-0000-0000-000094BD0000}"/>
    <cellStyle name="Output 7 12" xfId="4931" xr:uid="{00000000-0005-0000-0000-000095BD0000}"/>
    <cellStyle name="Output 7 12 2" xfId="7547" xr:uid="{00000000-0005-0000-0000-000096BD0000}"/>
    <cellStyle name="Output 7 12 2 2" xfId="14525" xr:uid="{00000000-0005-0000-0000-000097BD0000}"/>
    <cellStyle name="Output 7 12 2 2 2" xfId="36662" xr:uid="{00000000-0005-0000-0000-000098BD0000}"/>
    <cellStyle name="Output 7 12 2 2 3" xfId="36661" xr:uid="{00000000-0005-0000-0000-000099BD0000}"/>
    <cellStyle name="Output 7 12 2 2 4" xfId="54030" xr:uid="{00000000-0005-0000-0000-00009ABD0000}"/>
    <cellStyle name="Output 7 12 2 3" xfId="36663" xr:uid="{00000000-0005-0000-0000-00009BBD0000}"/>
    <cellStyle name="Output 7 12 2 4" xfId="36660" xr:uid="{00000000-0005-0000-0000-00009CBD0000}"/>
    <cellStyle name="Output 7 12 2 5" xfId="47062" xr:uid="{00000000-0005-0000-0000-00009DBD0000}"/>
    <cellStyle name="Output 7 12 2 6" xfId="59626" xr:uid="{00000000-0005-0000-0000-00009EBD0000}"/>
    <cellStyle name="Output 7 12 3" xfId="9298" xr:uid="{00000000-0005-0000-0000-00009FBD0000}"/>
    <cellStyle name="Output 7 12 3 2" xfId="16267" xr:uid="{00000000-0005-0000-0000-0000A0BD0000}"/>
    <cellStyle name="Output 7 12 3 2 2" xfId="36666" xr:uid="{00000000-0005-0000-0000-0000A1BD0000}"/>
    <cellStyle name="Output 7 12 3 2 3" xfId="36665" xr:uid="{00000000-0005-0000-0000-0000A2BD0000}"/>
    <cellStyle name="Output 7 12 3 2 4" xfId="55772" xr:uid="{00000000-0005-0000-0000-0000A3BD0000}"/>
    <cellStyle name="Output 7 12 3 3" xfId="36667" xr:uid="{00000000-0005-0000-0000-0000A4BD0000}"/>
    <cellStyle name="Output 7 12 3 4" xfId="36664" xr:uid="{00000000-0005-0000-0000-0000A5BD0000}"/>
    <cellStyle name="Output 7 12 3 5" xfId="48804" xr:uid="{00000000-0005-0000-0000-0000A6BD0000}"/>
    <cellStyle name="Output 7 12 3 6" xfId="61368" xr:uid="{00000000-0005-0000-0000-0000A7BD0000}"/>
    <cellStyle name="Output 7 12 4" xfId="11912" xr:uid="{00000000-0005-0000-0000-0000A8BD0000}"/>
    <cellStyle name="Output 7 12 4 2" xfId="36669" xr:uid="{00000000-0005-0000-0000-0000A9BD0000}"/>
    <cellStyle name="Output 7 12 4 3" xfId="36668" xr:uid="{00000000-0005-0000-0000-0000AABD0000}"/>
    <cellStyle name="Output 7 12 4 4" xfId="51417" xr:uid="{00000000-0005-0000-0000-0000ABBD0000}"/>
    <cellStyle name="Output 7 12 5" xfId="36670" xr:uid="{00000000-0005-0000-0000-0000ACBD0000}"/>
    <cellStyle name="Output 7 12 6" xfId="36659" xr:uid="{00000000-0005-0000-0000-0000ADBD0000}"/>
    <cellStyle name="Output 7 12 7" xfId="44449" xr:uid="{00000000-0005-0000-0000-0000AEBD0000}"/>
    <cellStyle name="Output 7 12 8" xfId="57013" xr:uid="{00000000-0005-0000-0000-0000AFBD0000}"/>
    <cellStyle name="Output 7 13" xfId="5804" xr:uid="{00000000-0005-0000-0000-0000B0BD0000}"/>
    <cellStyle name="Output 7 13 2" xfId="12783" xr:uid="{00000000-0005-0000-0000-0000B1BD0000}"/>
    <cellStyle name="Output 7 13 2 2" xfId="36673" xr:uid="{00000000-0005-0000-0000-0000B2BD0000}"/>
    <cellStyle name="Output 7 13 2 3" xfId="36672" xr:uid="{00000000-0005-0000-0000-0000B3BD0000}"/>
    <cellStyle name="Output 7 13 2 4" xfId="52288" xr:uid="{00000000-0005-0000-0000-0000B4BD0000}"/>
    <cellStyle name="Output 7 13 3" xfId="36674" xr:uid="{00000000-0005-0000-0000-0000B5BD0000}"/>
    <cellStyle name="Output 7 13 4" xfId="36671" xr:uid="{00000000-0005-0000-0000-0000B6BD0000}"/>
    <cellStyle name="Output 7 13 5" xfId="45320" xr:uid="{00000000-0005-0000-0000-0000B7BD0000}"/>
    <cellStyle name="Output 7 13 6" xfId="57884" xr:uid="{00000000-0005-0000-0000-0000B8BD0000}"/>
    <cellStyle name="Output 7 14" xfId="10169" xr:uid="{00000000-0005-0000-0000-0000B9BD0000}"/>
    <cellStyle name="Output 7 14 2" xfId="36676" xr:uid="{00000000-0005-0000-0000-0000BABD0000}"/>
    <cellStyle name="Output 7 14 3" xfId="36675" xr:uid="{00000000-0005-0000-0000-0000BBBD0000}"/>
    <cellStyle name="Output 7 14 4" xfId="49675" xr:uid="{00000000-0005-0000-0000-0000BCBD0000}"/>
    <cellStyle name="Output 7 15" xfId="36617" xr:uid="{00000000-0005-0000-0000-0000BDBD0000}"/>
    <cellStyle name="Output 7 16" xfId="19136" xr:uid="{00000000-0005-0000-0000-0000BEBD0000}"/>
    <cellStyle name="Output 7 2" xfId="3012" xr:uid="{00000000-0005-0000-0000-0000BFBD0000}"/>
    <cellStyle name="Output 7 2 2" xfId="3013" xr:uid="{00000000-0005-0000-0000-0000C0BD0000}"/>
    <cellStyle name="Output 7 2 2 2" xfId="4057" xr:uid="{00000000-0005-0000-0000-0000C1BD0000}"/>
    <cellStyle name="Output 7 2 2 2 2" xfId="6679" xr:uid="{00000000-0005-0000-0000-0000C2BD0000}"/>
    <cellStyle name="Output 7 2 2 2 2 2" xfId="13657" xr:uid="{00000000-0005-0000-0000-0000C3BD0000}"/>
    <cellStyle name="Output 7 2 2 2 2 2 2" xfId="36682" xr:uid="{00000000-0005-0000-0000-0000C4BD0000}"/>
    <cellStyle name="Output 7 2 2 2 2 2 3" xfId="36681" xr:uid="{00000000-0005-0000-0000-0000C5BD0000}"/>
    <cellStyle name="Output 7 2 2 2 2 2 4" xfId="53162" xr:uid="{00000000-0005-0000-0000-0000C6BD0000}"/>
    <cellStyle name="Output 7 2 2 2 2 3" xfId="36683" xr:uid="{00000000-0005-0000-0000-0000C7BD0000}"/>
    <cellStyle name="Output 7 2 2 2 2 4" xfId="36680" xr:uid="{00000000-0005-0000-0000-0000C8BD0000}"/>
    <cellStyle name="Output 7 2 2 2 2 5" xfId="46194" xr:uid="{00000000-0005-0000-0000-0000C9BD0000}"/>
    <cellStyle name="Output 7 2 2 2 2 6" xfId="58758" xr:uid="{00000000-0005-0000-0000-0000CABD0000}"/>
    <cellStyle name="Output 7 2 2 2 3" xfId="8424" xr:uid="{00000000-0005-0000-0000-0000CBBD0000}"/>
    <cellStyle name="Output 7 2 2 2 3 2" xfId="15399" xr:uid="{00000000-0005-0000-0000-0000CCBD0000}"/>
    <cellStyle name="Output 7 2 2 2 3 2 2" xfId="36686" xr:uid="{00000000-0005-0000-0000-0000CDBD0000}"/>
    <cellStyle name="Output 7 2 2 2 3 2 3" xfId="36685" xr:uid="{00000000-0005-0000-0000-0000CEBD0000}"/>
    <cellStyle name="Output 7 2 2 2 3 2 4" xfId="54904" xr:uid="{00000000-0005-0000-0000-0000CFBD0000}"/>
    <cellStyle name="Output 7 2 2 2 3 3" xfId="36687" xr:uid="{00000000-0005-0000-0000-0000D0BD0000}"/>
    <cellStyle name="Output 7 2 2 2 3 4" xfId="36684" xr:uid="{00000000-0005-0000-0000-0000D1BD0000}"/>
    <cellStyle name="Output 7 2 2 2 3 5" xfId="47936" xr:uid="{00000000-0005-0000-0000-0000D2BD0000}"/>
    <cellStyle name="Output 7 2 2 2 3 6" xfId="60500" xr:uid="{00000000-0005-0000-0000-0000D3BD0000}"/>
    <cellStyle name="Output 7 2 2 2 4" xfId="11044" xr:uid="{00000000-0005-0000-0000-0000D4BD0000}"/>
    <cellStyle name="Output 7 2 2 2 4 2" xfId="36689" xr:uid="{00000000-0005-0000-0000-0000D5BD0000}"/>
    <cellStyle name="Output 7 2 2 2 4 3" xfId="36688" xr:uid="{00000000-0005-0000-0000-0000D6BD0000}"/>
    <cellStyle name="Output 7 2 2 2 4 4" xfId="50549" xr:uid="{00000000-0005-0000-0000-0000D7BD0000}"/>
    <cellStyle name="Output 7 2 2 2 5" xfId="36679" xr:uid="{00000000-0005-0000-0000-0000D8BD0000}"/>
    <cellStyle name="Output 7 2 2 2 6" xfId="56145" xr:uid="{00000000-0005-0000-0000-0000D9BD0000}"/>
    <cellStyle name="Output 7 2 2 3" xfId="4934" xr:uid="{00000000-0005-0000-0000-0000DABD0000}"/>
    <cellStyle name="Output 7 2 2 3 2" xfId="7550" xr:uid="{00000000-0005-0000-0000-0000DBBD0000}"/>
    <cellStyle name="Output 7 2 2 3 2 2" xfId="14528" xr:uid="{00000000-0005-0000-0000-0000DCBD0000}"/>
    <cellStyle name="Output 7 2 2 3 2 2 2" xfId="36693" xr:uid="{00000000-0005-0000-0000-0000DDBD0000}"/>
    <cellStyle name="Output 7 2 2 3 2 2 3" xfId="36692" xr:uid="{00000000-0005-0000-0000-0000DEBD0000}"/>
    <cellStyle name="Output 7 2 2 3 2 2 4" xfId="54033" xr:uid="{00000000-0005-0000-0000-0000DFBD0000}"/>
    <cellStyle name="Output 7 2 2 3 2 3" xfId="36694" xr:uid="{00000000-0005-0000-0000-0000E0BD0000}"/>
    <cellStyle name="Output 7 2 2 3 2 4" xfId="36691" xr:uid="{00000000-0005-0000-0000-0000E1BD0000}"/>
    <cellStyle name="Output 7 2 2 3 2 5" xfId="47065" xr:uid="{00000000-0005-0000-0000-0000E2BD0000}"/>
    <cellStyle name="Output 7 2 2 3 2 6" xfId="59629" xr:uid="{00000000-0005-0000-0000-0000E3BD0000}"/>
    <cellStyle name="Output 7 2 2 3 3" xfId="9301" xr:uid="{00000000-0005-0000-0000-0000E4BD0000}"/>
    <cellStyle name="Output 7 2 2 3 3 2" xfId="16270" xr:uid="{00000000-0005-0000-0000-0000E5BD0000}"/>
    <cellStyle name="Output 7 2 2 3 3 2 2" xfId="36697" xr:uid="{00000000-0005-0000-0000-0000E6BD0000}"/>
    <cellStyle name="Output 7 2 2 3 3 2 3" xfId="36696" xr:uid="{00000000-0005-0000-0000-0000E7BD0000}"/>
    <cellStyle name="Output 7 2 2 3 3 2 4" xfId="55775" xr:uid="{00000000-0005-0000-0000-0000E8BD0000}"/>
    <cellStyle name="Output 7 2 2 3 3 3" xfId="36698" xr:uid="{00000000-0005-0000-0000-0000E9BD0000}"/>
    <cellStyle name="Output 7 2 2 3 3 4" xfId="36695" xr:uid="{00000000-0005-0000-0000-0000EABD0000}"/>
    <cellStyle name="Output 7 2 2 3 3 5" xfId="48807" xr:uid="{00000000-0005-0000-0000-0000EBBD0000}"/>
    <cellStyle name="Output 7 2 2 3 3 6" xfId="61371" xr:uid="{00000000-0005-0000-0000-0000ECBD0000}"/>
    <cellStyle name="Output 7 2 2 3 4" xfId="11915" xr:uid="{00000000-0005-0000-0000-0000EDBD0000}"/>
    <cellStyle name="Output 7 2 2 3 4 2" xfId="36700" xr:uid="{00000000-0005-0000-0000-0000EEBD0000}"/>
    <cellStyle name="Output 7 2 2 3 4 3" xfId="36699" xr:uid="{00000000-0005-0000-0000-0000EFBD0000}"/>
    <cellStyle name="Output 7 2 2 3 4 4" xfId="51420" xr:uid="{00000000-0005-0000-0000-0000F0BD0000}"/>
    <cellStyle name="Output 7 2 2 3 5" xfId="36701" xr:uid="{00000000-0005-0000-0000-0000F1BD0000}"/>
    <cellStyle name="Output 7 2 2 3 6" xfId="36690" xr:uid="{00000000-0005-0000-0000-0000F2BD0000}"/>
    <cellStyle name="Output 7 2 2 3 7" xfId="44452" xr:uid="{00000000-0005-0000-0000-0000F3BD0000}"/>
    <cellStyle name="Output 7 2 2 3 8" xfId="57016" xr:uid="{00000000-0005-0000-0000-0000F4BD0000}"/>
    <cellStyle name="Output 7 2 2 4" xfId="5807" xr:uid="{00000000-0005-0000-0000-0000F5BD0000}"/>
    <cellStyle name="Output 7 2 2 4 2" xfId="12786" xr:uid="{00000000-0005-0000-0000-0000F6BD0000}"/>
    <cellStyle name="Output 7 2 2 4 2 2" xfId="36704" xr:uid="{00000000-0005-0000-0000-0000F7BD0000}"/>
    <cellStyle name="Output 7 2 2 4 2 3" xfId="36703" xr:uid="{00000000-0005-0000-0000-0000F8BD0000}"/>
    <cellStyle name="Output 7 2 2 4 2 4" xfId="52291" xr:uid="{00000000-0005-0000-0000-0000F9BD0000}"/>
    <cellStyle name="Output 7 2 2 4 3" xfId="36705" xr:uid="{00000000-0005-0000-0000-0000FABD0000}"/>
    <cellStyle name="Output 7 2 2 4 4" xfId="36702" xr:uid="{00000000-0005-0000-0000-0000FBBD0000}"/>
    <cellStyle name="Output 7 2 2 4 5" xfId="45323" xr:uid="{00000000-0005-0000-0000-0000FCBD0000}"/>
    <cellStyle name="Output 7 2 2 4 6" xfId="57887" xr:uid="{00000000-0005-0000-0000-0000FDBD0000}"/>
    <cellStyle name="Output 7 2 2 5" xfId="10172" xr:uid="{00000000-0005-0000-0000-0000FEBD0000}"/>
    <cellStyle name="Output 7 2 2 5 2" xfId="36707" xr:uid="{00000000-0005-0000-0000-0000FFBD0000}"/>
    <cellStyle name="Output 7 2 2 5 3" xfId="36706" xr:uid="{00000000-0005-0000-0000-000000BE0000}"/>
    <cellStyle name="Output 7 2 2 5 4" xfId="49678" xr:uid="{00000000-0005-0000-0000-000001BE0000}"/>
    <cellStyle name="Output 7 2 2 6" xfId="36678" xr:uid="{00000000-0005-0000-0000-000002BE0000}"/>
    <cellStyle name="Output 7 2 2 7" xfId="17584" xr:uid="{00000000-0005-0000-0000-000003BE0000}"/>
    <cellStyle name="Output 7 2 3" xfId="4056" xr:uid="{00000000-0005-0000-0000-000004BE0000}"/>
    <cellStyle name="Output 7 2 3 2" xfId="6678" xr:uid="{00000000-0005-0000-0000-000005BE0000}"/>
    <cellStyle name="Output 7 2 3 2 2" xfId="13656" xr:uid="{00000000-0005-0000-0000-000006BE0000}"/>
    <cellStyle name="Output 7 2 3 2 2 2" xfId="36711" xr:uid="{00000000-0005-0000-0000-000007BE0000}"/>
    <cellStyle name="Output 7 2 3 2 2 3" xfId="36710" xr:uid="{00000000-0005-0000-0000-000008BE0000}"/>
    <cellStyle name="Output 7 2 3 2 2 4" xfId="53161" xr:uid="{00000000-0005-0000-0000-000009BE0000}"/>
    <cellStyle name="Output 7 2 3 2 3" xfId="36712" xr:uid="{00000000-0005-0000-0000-00000ABE0000}"/>
    <cellStyle name="Output 7 2 3 2 4" xfId="36709" xr:uid="{00000000-0005-0000-0000-00000BBE0000}"/>
    <cellStyle name="Output 7 2 3 2 5" xfId="46193" xr:uid="{00000000-0005-0000-0000-00000CBE0000}"/>
    <cellStyle name="Output 7 2 3 2 6" xfId="58757" xr:uid="{00000000-0005-0000-0000-00000DBE0000}"/>
    <cellStyle name="Output 7 2 3 3" xfId="8423" xr:uid="{00000000-0005-0000-0000-00000EBE0000}"/>
    <cellStyle name="Output 7 2 3 3 2" xfId="15398" xr:uid="{00000000-0005-0000-0000-00000FBE0000}"/>
    <cellStyle name="Output 7 2 3 3 2 2" xfId="36715" xr:uid="{00000000-0005-0000-0000-000010BE0000}"/>
    <cellStyle name="Output 7 2 3 3 2 3" xfId="36714" xr:uid="{00000000-0005-0000-0000-000011BE0000}"/>
    <cellStyle name="Output 7 2 3 3 2 4" xfId="54903" xr:uid="{00000000-0005-0000-0000-000012BE0000}"/>
    <cellStyle name="Output 7 2 3 3 3" xfId="36716" xr:uid="{00000000-0005-0000-0000-000013BE0000}"/>
    <cellStyle name="Output 7 2 3 3 4" xfId="36713" xr:uid="{00000000-0005-0000-0000-000014BE0000}"/>
    <cellStyle name="Output 7 2 3 3 5" xfId="47935" xr:uid="{00000000-0005-0000-0000-000015BE0000}"/>
    <cellStyle name="Output 7 2 3 3 6" xfId="60499" xr:uid="{00000000-0005-0000-0000-000016BE0000}"/>
    <cellStyle name="Output 7 2 3 4" xfId="11043" xr:uid="{00000000-0005-0000-0000-000017BE0000}"/>
    <cellStyle name="Output 7 2 3 4 2" xfId="36718" xr:uid="{00000000-0005-0000-0000-000018BE0000}"/>
    <cellStyle name="Output 7 2 3 4 3" xfId="36717" xr:uid="{00000000-0005-0000-0000-000019BE0000}"/>
    <cellStyle name="Output 7 2 3 4 4" xfId="50548" xr:uid="{00000000-0005-0000-0000-00001ABE0000}"/>
    <cellStyle name="Output 7 2 3 5" xfId="36708" xr:uid="{00000000-0005-0000-0000-00001BBE0000}"/>
    <cellStyle name="Output 7 2 3 6" xfId="56144" xr:uid="{00000000-0005-0000-0000-00001CBE0000}"/>
    <cellStyle name="Output 7 2 4" xfId="4933" xr:uid="{00000000-0005-0000-0000-00001DBE0000}"/>
    <cellStyle name="Output 7 2 4 2" xfId="7549" xr:uid="{00000000-0005-0000-0000-00001EBE0000}"/>
    <cellStyle name="Output 7 2 4 2 2" xfId="14527" xr:uid="{00000000-0005-0000-0000-00001FBE0000}"/>
    <cellStyle name="Output 7 2 4 2 2 2" xfId="36722" xr:uid="{00000000-0005-0000-0000-000020BE0000}"/>
    <cellStyle name="Output 7 2 4 2 2 3" xfId="36721" xr:uid="{00000000-0005-0000-0000-000021BE0000}"/>
    <cellStyle name="Output 7 2 4 2 2 4" xfId="54032" xr:uid="{00000000-0005-0000-0000-000022BE0000}"/>
    <cellStyle name="Output 7 2 4 2 3" xfId="36723" xr:uid="{00000000-0005-0000-0000-000023BE0000}"/>
    <cellStyle name="Output 7 2 4 2 4" xfId="36720" xr:uid="{00000000-0005-0000-0000-000024BE0000}"/>
    <cellStyle name="Output 7 2 4 2 5" xfId="47064" xr:uid="{00000000-0005-0000-0000-000025BE0000}"/>
    <cellStyle name="Output 7 2 4 2 6" xfId="59628" xr:uid="{00000000-0005-0000-0000-000026BE0000}"/>
    <cellStyle name="Output 7 2 4 3" xfId="9300" xr:uid="{00000000-0005-0000-0000-000027BE0000}"/>
    <cellStyle name="Output 7 2 4 3 2" xfId="16269" xr:uid="{00000000-0005-0000-0000-000028BE0000}"/>
    <cellStyle name="Output 7 2 4 3 2 2" xfId="36726" xr:uid="{00000000-0005-0000-0000-000029BE0000}"/>
    <cellStyle name="Output 7 2 4 3 2 3" xfId="36725" xr:uid="{00000000-0005-0000-0000-00002ABE0000}"/>
    <cellStyle name="Output 7 2 4 3 2 4" xfId="55774" xr:uid="{00000000-0005-0000-0000-00002BBE0000}"/>
    <cellStyle name="Output 7 2 4 3 3" xfId="36727" xr:uid="{00000000-0005-0000-0000-00002CBE0000}"/>
    <cellStyle name="Output 7 2 4 3 4" xfId="36724" xr:uid="{00000000-0005-0000-0000-00002DBE0000}"/>
    <cellStyle name="Output 7 2 4 3 5" xfId="48806" xr:uid="{00000000-0005-0000-0000-00002EBE0000}"/>
    <cellStyle name="Output 7 2 4 3 6" xfId="61370" xr:uid="{00000000-0005-0000-0000-00002FBE0000}"/>
    <cellStyle name="Output 7 2 4 4" xfId="11914" xr:uid="{00000000-0005-0000-0000-000030BE0000}"/>
    <cellStyle name="Output 7 2 4 4 2" xfId="36729" xr:uid="{00000000-0005-0000-0000-000031BE0000}"/>
    <cellStyle name="Output 7 2 4 4 3" xfId="36728" xr:uid="{00000000-0005-0000-0000-000032BE0000}"/>
    <cellStyle name="Output 7 2 4 4 4" xfId="51419" xr:uid="{00000000-0005-0000-0000-000033BE0000}"/>
    <cellStyle name="Output 7 2 4 5" xfId="36730" xr:uid="{00000000-0005-0000-0000-000034BE0000}"/>
    <cellStyle name="Output 7 2 4 6" xfId="36719" xr:uid="{00000000-0005-0000-0000-000035BE0000}"/>
    <cellStyle name="Output 7 2 4 7" xfId="44451" xr:uid="{00000000-0005-0000-0000-000036BE0000}"/>
    <cellStyle name="Output 7 2 4 8" xfId="57015" xr:uid="{00000000-0005-0000-0000-000037BE0000}"/>
    <cellStyle name="Output 7 2 5" xfId="5806" xr:uid="{00000000-0005-0000-0000-000038BE0000}"/>
    <cellStyle name="Output 7 2 5 2" xfId="12785" xr:uid="{00000000-0005-0000-0000-000039BE0000}"/>
    <cellStyle name="Output 7 2 5 2 2" xfId="36733" xr:uid="{00000000-0005-0000-0000-00003ABE0000}"/>
    <cellStyle name="Output 7 2 5 2 3" xfId="36732" xr:uid="{00000000-0005-0000-0000-00003BBE0000}"/>
    <cellStyle name="Output 7 2 5 2 4" xfId="52290" xr:uid="{00000000-0005-0000-0000-00003CBE0000}"/>
    <cellStyle name="Output 7 2 5 3" xfId="36734" xr:uid="{00000000-0005-0000-0000-00003DBE0000}"/>
    <cellStyle name="Output 7 2 5 4" xfId="36731" xr:uid="{00000000-0005-0000-0000-00003EBE0000}"/>
    <cellStyle name="Output 7 2 5 5" xfId="45322" xr:uid="{00000000-0005-0000-0000-00003FBE0000}"/>
    <cellStyle name="Output 7 2 5 6" xfId="57886" xr:uid="{00000000-0005-0000-0000-000040BE0000}"/>
    <cellStyle name="Output 7 2 6" xfId="10171" xr:uid="{00000000-0005-0000-0000-000041BE0000}"/>
    <cellStyle name="Output 7 2 6 2" xfId="36736" xr:uid="{00000000-0005-0000-0000-000042BE0000}"/>
    <cellStyle name="Output 7 2 6 3" xfId="36735" xr:uid="{00000000-0005-0000-0000-000043BE0000}"/>
    <cellStyle name="Output 7 2 6 4" xfId="49677" xr:uid="{00000000-0005-0000-0000-000044BE0000}"/>
    <cellStyle name="Output 7 2 7" xfId="36677" xr:uid="{00000000-0005-0000-0000-000045BE0000}"/>
    <cellStyle name="Output 7 2 8" xfId="17583" xr:uid="{00000000-0005-0000-0000-000046BE0000}"/>
    <cellStyle name="Output 7 3" xfId="3014" xr:uid="{00000000-0005-0000-0000-000047BE0000}"/>
    <cellStyle name="Output 7 3 2" xfId="3015" xr:uid="{00000000-0005-0000-0000-000048BE0000}"/>
    <cellStyle name="Output 7 3 2 2" xfId="4059" xr:uid="{00000000-0005-0000-0000-000049BE0000}"/>
    <cellStyle name="Output 7 3 2 2 2" xfId="6681" xr:uid="{00000000-0005-0000-0000-00004ABE0000}"/>
    <cellStyle name="Output 7 3 2 2 2 2" xfId="13659" xr:uid="{00000000-0005-0000-0000-00004BBE0000}"/>
    <cellStyle name="Output 7 3 2 2 2 2 2" xfId="36742" xr:uid="{00000000-0005-0000-0000-00004CBE0000}"/>
    <cellStyle name="Output 7 3 2 2 2 2 3" xfId="36741" xr:uid="{00000000-0005-0000-0000-00004DBE0000}"/>
    <cellStyle name="Output 7 3 2 2 2 2 4" xfId="53164" xr:uid="{00000000-0005-0000-0000-00004EBE0000}"/>
    <cellStyle name="Output 7 3 2 2 2 3" xfId="36743" xr:uid="{00000000-0005-0000-0000-00004FBE0000}"/>
    <cellStyle name="Output 7 3 2 2 2 4" xfId="36740" xr:uid="{00000000-0005-0000-0000-000050BE0000}"/>
    <cellStyle name="Output 7 3 2 2 2 5" xfId="46196" xr:uid="{00000000-0005-0000-0000-000051BE0000}"/>
    <cellStyle name="Output 7 3 2 2 2 6" xfId="58760" xr:uid="{00000000-0005-0000-0000-000052BE0000}"/>
    <cellStyle name="Output 7 3 2 2 3" xfId="8426" xr:uid="{00000000-0005-0000-0000-000053BE0000}"/>
    <cellStyle name="Output 7 3 2 2 3 2" xfId="15401" xr:uid="{00000000-0005-0000-0000-000054BE0000}"/>
    <cellStyle name="Output 7 3 2 2 3 2 2" xfId="36746" xr:uid="{00000000-0005-0000-0000-000055BE0000}"/>
    <cellStyle name="Output 7 3 2 2 3 2 3" xfId="36745" xr:uid="{00000000-0005-0000-0000-000056BE0000}"/>
    <cellStyle name="Output 7 3 2 2 3 2 4" xfId="54906" xr:uid="{00000000-0005-0000-0000-000057BE0000}"/>
    <cellStyle name="Output 7 3 2 2 3 3" xfId="36747" xr:uid="{00000000-0005-0000-0000-000058BE0000}"/>
    <cellStyle name="Output 7 3 2 2 3 4" xfId="36744" xr:uid="{00000000-0005-0000-0000-000059BE0000}"/>
    <cellStyle name="Output 7 3 2 2 3 5" xfId="47938" xr:uid="{00000000-0005-0000-0000-00005ABE0000}"/>
    <cellStyle name="Output 7 3 2 2 3 6" xfId="60502" xr:uid="{00000000-0005-0000-0000-00005BBE0000}"/>
    <cellStyle name="Output 7 3 2 2 4" xfId="11046" xr:uid="{00000000-0005-0000-0000-00005CBE0000}"/>
    <cellStyle name="Output 7 3 2 2 4 2" xfId="36749" xr:uid="{00000000-0005-0000-0000-00005DBE0000}"/>
    <cellStyle name="Output 7 3 2 2 4 3" xfId="36748" xr:uid="{00000000-0005-0000-0000-00005EBE0000}"/>
    <cellStyle name="Output 7 3 2 2 4 4" xfId="50551" xr:uid="{00000000-0005-0000-0000-00005FBE0000}"/>
    <cellStyle name="Output 7 3 2 2 5" xfId="36739" xr:uid="{00000000-0005-0000-0000-000060BE0000}"/>
    <cellStyle name="Output 7 3 2 2 6" xfId="56147" xr:uid="{00000000-0005-0000-0000-000061BE0000}"/>
    <cellStyle name="Output 7 3 2 3" xfId="4936" xr:uid="{00000000-0005-0000-0000-000062BE0000}"/>
    <cellStyle name="Output 7 3 2 3 2" xfId="7552" xr:uid="{00000000-0005-0000-0000-000063BE0000}"/>
    <cellStyle name="Output 7 3 2 3 2 2" xfId="14530" xr:uid="{00000000-0005-0000-0000-000064BE0000}"/>
    <cellStyle name="Output 7 3 2 3 2 2 2" xfId="36753" xr:uid="{00000000-0005-0000-0000-000065BE0000}"/>
    <cellStyle name="Output 7 3 2 3 2 2 3" xfId="36752" xr:uid="{00000000-0005-0000-0000-000066BE0000}"/>
    <cellStyle name="Output 7 3 2 3 2 2 4" xfId="54035" xr:uid="{00000000-0005-0000-0000-000067BE0000}"/>
    <cellStyle name="Output 7 3 2 3 2 3" xfId="36754" xr:uid="{00000000-0005-0000-0000-000068BE0000}"/>
    <cellStyle name="Output 7 3 2 3 2 4" xfId="36751" xr:uid="{00000000-0005-0000-0000-000069BE0000}"/>
    <cellStyle name="Output 7 3 2 3 2 5" xfId="47067" xr:uid="{00000000-0005-0000-0000-00006ABE0000}"/>
    <cellStyle name="Output 7 3 2 3 2 6" xfId="59631" xr:uid="{00000000-0005-0000-0000-00006BBE0000}"/>
    <cellStyle name="Output 7 3 2 3 3" xfId="9303" xr:uid="{00000000-0005-0000-0000-00006CBE0000}"/>
    <cellStyle name="Output 7 3 2 3 3 2" xfId="16272" xr:uid="{00000000-0005-0000-0000-00006DBE0000}"/>
    <cellStyle name="Output 7 3 2 3 3 2 2" xfId="36757" xr:uid="{00000000-0005-0000-0000-00006EBE0000}"/>
    <cellStyle name="Output 7 3 2 3 3 2 3" xfId="36756" xr:uid="{00000000-0005-0000-0000-00006FBE0000}"/>
    <cellStyle name="Output 7 3 2 3 3 2 4" xfId="55777" xr:uid="{00000000-0005-0000-0000-000070BE0000}"/>
    <cellStyle name="Output 7 3 2 3 3 3" xfId="36758" xr:uid="{00000000-0005-0000-0000-000071BE0000}"/>
    <cellStyle name="Output 7 3 2 3 3 4" xfId="36755" xr:uid="{00000000-0005-0000-0000-000072BE0000}"/>
    <cellStyle name="Output 7 3 2 3 3 5" xfId="48809" xr:uid="{00000000-0005-0000-0000-000073BE0000}"/>
    <cellStyle name="Output 7 3 2 3 3 6" xfId="61373" xr:uid="{00000000-0005-0000-0000-000074BE0000}"/>
    <cellStyle name="Output 7 3 2 3 4" xfId="11917" xr:uid="{00000000-0005-0000-0000-000075BE0000}"/>
    <cellStyle name="Output 7 3 2 3 4 2" xfId="36760" xr:uid="{00000000-0005-0000-0000-000076BE0000}"/>
    <cellStyle name="Output 7 3 2 3 4 3" xfId="36759" xr:uid="{00000000-0005-0000-0000-000077BE0000}"/>
    <cellStyle name="Output 7 3 2 3 4 4" xfId="51422" xr:uid="{00000000-0005-0000-0000-000078BE0000}"/>
    <cellStyle name="Output 7 3 2 3 5" xfId="36761" xr:uid="{00000000-0005-0000-0000-000079BE0000}"/>
    <cellStyle name="Output 7 3 2 3 6" xfId="36750" xr:uid="{00000000-0005-0000-0000-00007ABE0000}"/>
    <cellStyle name="Output 7 3 2 3 7" xfId="44454" xr:uid="{00000000-0005-0000-0000-00007BBE0000}"/>
    <cellStyle name="Output 7 3 2 3 8" xfId="57018" xr:uid="{00000000-0005-0000-0000-00007CBE0000}"/>
    <cellStyle name="Output 7 3 2 4" xfId="5809" xr:uid="{00000000-0005-0000-0000-00007DBE0000}"/>
    <cellStyle name="Output 7 3 2 4 2" xfId="12788" xr:uid="{00000000-0005-0000-0000-00007EBE0000}"/>
    <cellStyle name="Output 7 3 2 4 2 2" xfId="36764" xr:uid="{00000000-0005-0000-0000-00007FBE0000}"/>
    <cellStyle name="Output 7 3 2 4 2 3" xfId="36763" xr:uid="{00000000-0005-0000-0000-000080BE0000}"/>
    <cellStyle name="Output 7 3 2 4 2 4" xfId="52293" xr:uid="{00000000-0005-0000-0000-000081BE0000}"/>
    <cellStyle name="Output 7 3 2 4 3" xfId="36765" xr:uid="{00000000-0005-0000-0000-000082BE0000}"/>
    <cellStyle name="Output 7 3 2 4 4" xfId="36762" xr:uid="{00000000-0005-0000-0000-000083BE0000}"/>
    <cellStyle name="Output 7 3 2 4 5" xfId="45325" xr:uid="{00000000-0005-0000-0000-000084BE0000}"/>
    <cellStyle name="Output 7 3 2 4 6" xfId="57889" xr:uid="{00000000-0005-0000-0000-000085BE0000}"/>
    <cellStyle name="Output 7 3 2 5" xfId="10174" xr:uid="{00000000-0005-0000-0000-000086BE0000}"/>
    <cellStyle name="Output 7 3 2 5 2" xfId="36767" xr:uid="{00000000-0005-0000-0000-000087BE0000}"/>
    <cellStyle name="Output 7 3 2 5 3" xfId="36766" xr:uid="{00000000-0005-0000-0000-000088BE0000}"/>
    <cellStyle name="Output 7 3 2 5 4" xfId="49680" xr:uid="{00000000-0005-0000-0000-000089BE0000}"/>
    <cellStyle name="Output 7 3 2 6" xfId="36738" xr:uid="{00000000-0005-0000-0000-00008ABE0000}"/>
    <cellStyle name="Output 7 3 2 7" xfId="17588" xr:uid="{00000000-0005-0000-0000-00008BBE0000}"/>
    <cellStyle name="Output 7 3 3" xfId="4058" xr:uid="{00000000-0005-0000-0000-00008CBE0000}"/>
    <cellStyle name="Output 7 3 3 2" xfId="6680" xr:uid="{00000000-0005-0000-0000-00008DBE0000}"/>
    <cellStyle name="Output 7 3 3 2 2" xfId="13658" xr:uid="{00000000-0005-0000-0000-00008EBE0000}"/>
    <cellStyle name="Output 7 3 3 2 2 2" xfId="36771" xr:uid="{00000000-0005-0000-0000-00008FBE0000}"/>
    <cellStyle name="Output 7 3 3 2 2 3" xfId="36770" xr:uid="{00000000-0005-0000-0000-000090BE0000}"/>
    <cellStyle name="Output 7 3 3 2 2 4" xfId="53163" xr:uid="{00000000-0005-0000-0000-000091BE0000}"/>
    <cellStyle name="Output 7 3 3 2 3" xfId="36772" xr:uid="{00000000-0005-0000-0000-000092BE0000}"/>
    <cellStyle name="Output 7 3 3 2 4" xfId="36769" xr:uid="{00000000-0005-0000-0000-000093BE0000}"/>
    <cellStyle name="Output 7 3 3 2 5" xfId="46195" xr:uid="{00000000-0005-0000-0000-000094BE0000}"/>
    <cellStyle name="Output 7 3 3 2 6" xfId="58759" xr:uid="{00000000-0005-0000-0000-000095BE0000}"/>
    <cellStyle name="Output 7 3 3 3" xfId="8425" xr:uid="{00000000-0005-0000-0000-000096BE0000}"/>
    <cellStyle name="Output 7 3 3 3 2" xfId="15400" xr:uid="{00000000-0005-0000-0000-000097BE0000}"/>
    <cellStyle name="Output 7 3 3 3 2 2" xfId="36775" xr:uid="{00000000-0005-0000-0000-000098BE0000}"/>
    <cellStyle name="Output 7 3 3 3 2 3" xfId="36774" xr:uid="{00000000-0005-0000-0000-000099BE0000}"/>
    <cellStyle name="Output 7 3 3 3 2 4" xfId="54905" xr:uid="{00000000-0005-0000-0000-00009ABE0000}"/>
    <cellStyle name="Output 7 3 3 3 3" xfId="36776" xr:uid="{00000000-0005-0000-0000-00009BBE0000}"/>
    <cellStyle name="Output 7 3 3 3 4" xfId="36773" xr:uid="{00000000-0005-0000-0000-00009CBE0000}"/>
    <cellStyle name="Output 7 3 3 3 5" xfId="47937" xr:uid="{00000000-0005-0000-0000-00009DBE0000}"/>
    <cellStyle name="Output 7 3 3 3 6" xfId="60501" xr:uid="{00000000-0005-0000-0000-00009EBE0000}"/>
    <cellStyle name="Output 7 3 3 4" xfId="11045" xr:uid="{00000000-0005-0000-0000-00009FBE0000}"/>
    <cellStyle name="Output 7 3 3 4 2" xfId="36778" xr:uid="{00000000-0005-0000-0000-0000A0BE0000}"/>
    <cellStyle name="Output 7 3 3 4 3" xfId="36777" xr:uid="{00000000-0005-0000-0000-0000A1BE0000}"/>
    <cellStyle name="Output 7 3 3 4 4" xfId="50550" xr:uid="{00000000-0005-0000-0000-0000A2BE0000}"/>
    <cellStyle name="Output 7 3 3 5" xfId="36768" xr:uid="{00000000-0005-0000-0000-0000A3BE0000}"/>
    <cellStyle name="Output 7 3 3 6" xfId="56146" xr:uid="{00000000-0005-0000-0000-0000A4BE0000}"/>
    <cellStyle name="Output 7 3 4" xfId="4935" xr:uid="{00000000-0005-0000-0000-0000A5BE0000}"/>
    <cellStyle name="Output 7 3 4 2" xfId="7551" xr:uid="{00000000-0005-0000-0000-0000A6BE0000}"/>
    <cellStyle name="Output 7 3 4 2 2" xfId="14529" xr:uid="{00000000-0005-0000-0000-0000A7BE0000}"/>
    <cellStyle name="Output 7 3 4 2 2 2" xfId="36782" xr:uid="{00000000-0005-0000-0000-0000A8BE0000}"/>
    <cellStyle name="Output 7 3 4 2 2 3" xfId="36781" xr:uid="{00000000-0005-0000-0000-0000A9BE0000}"/>
    <cellStyle name="Output 7 3 4 2 2 4" xfId="54034" xr:uid="{00000000-0005-0000-0000-0000AABE0000}"/>
    <cellStyle name="Output 7 3 4 2 3" xfId="36783" xr:uid="{00000000-0005-0000-0000-0000ABBE0000}"/>
    <cellStyle name="Output 7 3 4 2 4" xfId="36780" xr:uid="{00000000-0005-0000-0000-0000ACBE0000}"/>
    <cellStyle name="Output 7 3 4 2 5" xfId="47066" xr:uid="{00000000-0005-0000-0000-0000ADBE0000}"/>
    <cellStyle name="Output 7 3 4 2 6" xfId="59630" xr:uid="{00000000-0005-0000-0000-0000AEBE0000}"/>
    <cellStyle name="Output 7 3 4 3" xfId="9302" xr:uid="{00000000-0005-0000-0000-0000AFBE0000}"/>
    <cellStyle name="Output 7 3 4 3 2" xfId="16271" xr:uid="{00000000-0005-0000-0000-0000B0BE0000}"/>
    <cellStyle name="Output 7 3 4 3 2 2" xfId="36786" xr:uid="{00000000-0005-0000-0000-0000B1BE0000}"/>
    <cellStyle name="Output 7 3 4 3 2 3" xfId="36785" xr:uid="{00000000-0005-0000-0000-0000B2BE0000}"/>
    <cellStyle name="Output 7 3 4 3 2 4" xfId="55776" xr:uid="{00000000-0005-0000-0000-0000B3BE0000}"/>
    <cellStyle name="Output 7 3 4 3 3" xfId="36787" xr:uid="{00000000-0005-0000-0000-0000B4BE0000}"/>
    <cellStyle name="Output 7 3 4 3 4" xfId="36784" xr:uid="{00000000-0005-0000-0000-0000B5BE0000}"/>
    <cellStyle name="Output 7 3 4 3 5" xfId="48808" xr:uid="{00000000-0005-0000-0000-0000B6BE0000}"/>
    <cellStyle name="Output 7 3 4 3 6" xfId="61372" xr:uid="{00000000-0005-0000-0000-0000B7BE0000}"/>
    <cellStyle name="Output 7 3 4 4" xfId="11916" xr:uid="{00000000-0005-0000-0000-0000B8BE0000}"/>
    <cellStyle name="Output 7 3 4 4 2" xfId="36789" xr:uid="{00000000-0005-0000-0000-0000B9BE0000}"/>
    <cellStyle name="Output 7 3 4 4 3" xfId="36788" xr:uid="{00000000-0005-0000-0000-0000BABE0000}"/>
    <cellStyle name="Output 7 3 4 4 4" xfId="51421" xr:uid="{00000000-0005-0000-0000-0000BBBE0000}"/>
    <cellStyle name="Output 7 3 4 5" xfId="36790" xr:uid="{00000000-0005-0000-0000-0000BCBE0000}"/>
    <cellStyle name="Output 7 3 4 6" xfId="36779" xr:uid="{00000000-0005-0000-0000-0000BDBE0000}"/>
    <cellStyle name="Output 7 3 4 7" xfId="44453" xr:uid="{00000000-0005-0000-0000-0000BEBE0000}"/>
    <cellStyle name="Output 7 3 4 8" xfId="57017" xr:uid="{00000000-0005-0000-0000-0000BFBE0000}"/>
    <cellStyle name="Output 7 3 5" xfId="5808" xr:uid="{00000000-0005-0000-0000-0000C0BE0000}"/>
    <cellStyle name="Output 7 3 5 2" xfId="12787" xr:uid="{00000000-0005-0000-0000-0000C1BE0000}"/>
    <cellStyle name="Output 7 3 5 2 2" xfId="36793" xr:uid="{00000000-0005-0000-0000-0000C2BE0000}"/>
    <cellStyle name="Output 7 3 5 2 3" xfId="36792" xr:uid="{00000000-0005-0000-0000-0000C3BE0000}"/>
    <cellStyle name="Output 7 3 5 2 4" xfId="52292" xr:uid="{00000000-0005-0000-0000-0000C4BE0000}"/>
    <cellStyle name="Output 7 3 5 3" xfId="36794" xr:uid="{00000000-0005-0000-0000-0000C5BE0000}"/>
    <cellStyle name="Output 7 3 5 4" xfId="36791" xr:uid="{00000000-0005-0000-0000-0000C6BE0000}"/>
    <cellStyle name="Output 7 3 5 5" xfId="45324" xr:uid="{00000000-0005-0000-0000-0000C7BE0000}"/>
    <cellStyle name="Output 7 3 5 6" xfId="57888" xr:uid="{00000000-0005-0000-0000-0000C8BE0000}"/>
    <cellStyle name="Output 7 3 6" xfId="10173" xr:uid="{00000000-0005-0000-0000-0000C9BE0000}"/>
    <cellStyle name="Output 7 3 6 2" xfId="36796" xr:uid="{00000000-0005-0000-0000-0000CABE0000}"/>
    <cellStyle name="Output 7 3 6 3" xfId="36795" xr:uid="{00000000-0005-0000-0000-0000CBBE0000}"/>
    <cellStyle name="Output 7 3 6 4" xfId="49679" xr:uid="{00000000-0005-0000-0000-0000CCBE0000}"/>
    <cellStyle name="Output 7 3 7" xfId="36737" xr:uid="{00000000-0005-0000-0000-0000CDBE0000}"/>
    <cellStyle name="Output 7 3 8" xfId="17585" xr:uid="{00000000-0005-0000-0000-0000CEBE0000}"/>
    <cellStyle name="Output 7 4" xfId="3016" xr:uid="{00000000-0005-0000-0000-0000CFBE0000}"/>
    <cellStyle name="Output 7 4 2" xfId="3017" xr:uid="{00000000-0005-0000-0000-0000D0BE0000}"/>
    <cellStyle name="Output 7 4 2 2" xfId="4061" xr:uid="{00000000-0005-0000-0000-0000D1BE0000}"/>
    <cellStyle name="Output 7 4 2 2 2" xfId="6683" xr:uid="{00000000-0005-0000-0000-0000D2BE0000}"/>
    <cellStyle name="Output 7 4 2 2 2 2" xfId="13661" xr:uid="{00000000-0005-0000-0000-0000D3BE0000}"/>
    <cellStyle name="Output 7 4 2 2 2 2 2" xfId="36802" xr:uid="{00000000-0005-0000-0000-0000D4BE0000}"/>
    <cellStyle name="Output 7 4 2 2 2 2 3" xfId="36801" xr:uid="{00000000-0005-0000-0000-0000D5BE0000}"/>
    <cellStyle name="Output 7 4 2 2 2 2 4" xfId="53166" xr:uid="{00000000-0005-0000-0000-0000D6BE0000}"/>
    <cellStyle name="Output 7 4 2 2 2 3" xfId="36803" xr:uid="{00000000-0005-0000-0000-0000D7BE0000}"/>
    <cellStyle name="Output 7 4 2 2 2 4" xfId="36800" xr:uid="{00000000-0005-0000-0000-0000D8BE0000}"/>
    <cellStyle name="Output 7 4 2 2 2 5" xfId="46198" xr:uid="{00000000-0005-0000-0000-0000D9BE0000}"/>
    <cellStyle name="Output 7 4 2 2 2 6" xfId="58762" xr:uid="{00000000-0005-0000-0000-0000DABE0000}"/>
    <cellStyle name="Output 7 4 2 2 3" xfId="8428" xr:uid="{00000000-0005-0000-0000-0000DBBE0000}"/>
    <cellStyle name="Output 7 4 2 2 3 2" xfId="15403" xr:uid="{00000000-0005-0000-0000-0000DCBE0000}"/>
    <cellStyle name="Output 7 4 2 2 3 2 2" xfId="36806" xr:uid="{00000000-0005-0000-0000-0000DDBE0000}"/>
    <cellStyle name="Output 7 4 2 2 3 2 3" xfId="36805" xr:uid="{00000000-0005-0000-0000-0000DEBE0000}"/>
    <cellStyle name="Output 7 4 2 2 3 2 4" xfId="54908" xr:uid="{00000000-0005-0000-0000-0000DFBE0000}"/>
    <cellStyle name="Output 7 4 2 2 3 3" xfId="36807" xr:uid="{00000000-0005-0000-0000-0000E0BE0000}"/>
    <cellStyle name="Output 7 4 2 2 3 4" xfId="36804" xr:uid="{00000000-0005-0000-0000-0000E1BE0000}"/>
    <cellStyle name="Output 7 4 2 2 3 5" xfId="47940" xr:uid="{00000000-0005-0000-0000-0000E2BE0000}"/>
    <cellStyle name="Output 7 4 2 2 3 6" xfId="60504" xr:uid="{00000000-0005-0000-0000-0000E3BE0000}"/>
    <cellStyle name="Output 7 4 2 2 4" xfId="11048" xr:uid="{00000000-0005-0000-0000-0000E4BE0000}"/>
    <cellStyle name="Output 7 4 2 2 4 2" xfId="36809" xr:uid="{00000000-0005-0000-0000-0000E5BE0000}"/>
    <cellStyle name="Output 7 4 2 2 4 3" xfId="36808" xr:uid="{00000000-0005-0000-0000-0000E6BE0000}"/>
    <cellStyle name="Output 7 4 2 2 4 4" xfId="50553" xr:uid="{00000000-0005-0000-0000-0000E7BE0000}"/>
    <cellStyle name="Output 7 4 2 2 5" xfId="36799" xr:uid="{00000000-0005-0000-0000-0000E8BE0000}"/>
    <cellStyle name="Output 7 4 2 2 6" xfId="56149" xr:uid="{00000000-0005-0000-0000-0000E9BE0000}"/>
    <cellStyle name="Output 7 4 2 3" xfId="4938" xr:uid="{00000000-0005-0000-0000-0000EABE0000}"/>
    <cellStyle name="Output 7 4 2 3 2" xfId="7554" xr:uid="{00000000-0005-0000-0000-0000EBBE0000}"/>
    <cellStyle name="Output 7 4 2 3 2 2" xfId="14532" xr:uid="{00000000-0005-0000-0000-0000ECBE0000}"/>
    <cellStyle name="Output 7 4 2 3 2 2 2" xfId="36813" xr:uid="{00000000-0005-0000-0000-0000EDBE0000}"/>
    <cellStyle name="Output 7 4 2 3 2 2 3" xfId="36812" xr:uid="{00000000-0005-0000-0000-0000EEBE0000}"/>
    <cellStyle name="Output 7 4 2 3 2 2 4" xfId="54037" xr:uid="{00000000-0005-0000-0000-0000EFBE0000}"/>
    <cellStyle name="Output 7 4 2 3 2 3" xfId="36814" xr:uid="{00000000-0005-0000-0000-0000F0BE0000}"/>
    <cellStyle name="Output 7 4 2 3 2 4" xfId="36811" xr:uid="{00000000-0005-0000-0000-0000F1BE0000}"/>
    <cellStyle name="Output 7 4 2 3 2 5" xfId="47069" xr:uid="{00000000-0005-0000-0000-0000F2BE0000}"/>
    <cellStyle name="Output 7 4 2 3 2 6" xfId="59633" xr:uid="{00000000-0005-0000-0000-0000F3BE0000}"/>
    <cellStyle name="Output 7 4 2 3 3" xfId="9305" xr:uid="{00000000-0005-0000-0000-0000F4BE0000}"/>
    <cellStyle name="Output 7 4 2 3 3 2" xfId="16274" xr:uid="{00000000-0005-0000-0000-0000F5BE0000}"/>
    <cellStyle name="Output 7 4 2 3 3 2 2" xfId="36817" xr:uid="{00000000-0005-0000-0000-0000F6BE0000}"/>
    <cellStyle name="Output 7 4 2 3 3 2 3" xfId="36816" xr:uid="{00000000-0005-0000-0000-0000F7BE0000}"/>
    <cellStyle name="Output 7 4 2 3 3 2 4" xfId="55779" xr:uid="{00000000-0005-0000-0000-0000F8BE0000}"/>
    <cellStyle name="Output 7 4 2 3 3 3" xfId="36818" xr:uid="{00000000-0005-0000-0000-0000F9BE0000}"/>
    <cellStyle name="Output 7 4 2 3 3 4" xfId="36815" xr:uid="{00000000-0005-0000-0000-0000FABE0000}"/>
    <cellStyle name="Output 7 4 2 3 3 5" xfId="48811" xr:uid="{00000000-0005-0000-0000-0000FBBE0000}"/>
    <cellStyle name="Output 7 4 2 3 3 6" xfId="61375" xr:uid="{00000000-0005-0000-0000-0000FCBE0000}"/>
    <cellStyle name="Output 7 4 2 3 4" xfId="11919" xr:uid="{00000000-0005-0000-0000-0000FDBE0000}"/>
    <cellStyle name="Output 7 4 2 3 4 2" xfId="36820" xr:uid="{00000000-0005-0000-0000-0000FEBE0000}"/>
    <cellStyle name="Output 7 4 2 3 4 3" xfId="36819" xr:uid="{00000000-0005-0000-0000-0000FFBE0000}"/>
    <cellStyle name="Output 7 4 2 3 4 4" xfId="51424" xr:uid="{00000000-0005-0000-0000-000000BF0000}"/>
    <cellStyle name="Output 7 4 2 3 5" xfId="36821" xr:uid="{00000000-0005-0000-0000-000001BF0000}"/>
    <cellStyle name="Output 7 4 2 3 6" xfId="36810" xr:uid="{00000000-0005-0000-0000-000002BF0000}"/>
    <cellStyle name="Output 7 4 2 3 7" xfId="44456" xr:uid="{00000000-0005-0000-0000-000003BF0000}"/>
    <cellStyle name="Output 7 4 2 3 8" xfId="57020" xr:uid="{00000000-0005-0000-0000-000004BF0000}"/>
    <cellStyle name="Output 7 4 2 4" xfId="5811" xr:uid="{00000000-0005-0000-0000-000005BF0000}"/>
    <cellStyle name="Output 7 4 2 4 2" xfId="12790" xr:uid="{00000000-0005-0000-0000-000006BF0000}"/>
    <cellStyle name="Output 7 4 2 4 2 2" xfId="36824" xr:uid="{00000000-0005-0000-0000-000007BF0000}"/>
    <cellStyle name="Output 7 4 2 4 2 3" xfId="36823" xr:uid="{00000000-0005-0000-0000-000008BF0000}"/>
    <cellStyle name="Output 7 4 2 4 2 4" xfId="52295" xr:uid="{00000000-0005-0000-0000-000009BF0000}"/>
    <cellStyle name="Output 7 4 2 4 3" xfId="36825" xr:uid="{00000000-0005-0000-0000-00000ABF0000}"/>
    <cellStyle name="Output 7 4 2 4 4" xfId="36822" xr:uid="{00000000-0005-0000-0000-00000BBF0000}"/>
    <cellStyle name="Output 7 4 2 4 5" xfId="45327" xr:uid="{00000000-0005-0000-0000-00000CBF0000}"/>
    <cellStyle name="Output 7 4 2 4 6" xfId="57891" xr:uid="{00000000-0005-0000-0000-00000DBF0000}"/>
    <cellStyle name="Output 7 4 2 5" xfId="10176" xr:uid="{00000000-0005-0000-0000-00000EBF0000}"/>
    <cellStyle name="Output 7 4 2 5 2" xfId="36827" xr:uid="{00000000-0005-0000-0000-00000FBF0000}"/>
    <cellStyle name="Output 7 4 2 5 3" xfId="36826" xr:uid="{00000000-0005-0000-0000-000010BF0000}"/>
    <cellStyle name="Output 7 4 2 5 4" xfId="49682" xr:uid="{00000000-0005-0000-0000-000011BF0000}"/>
    <cellStyle name="Output 7 4 2 6" xfId="36798" xr:uid="{00000000-0005-0000-0000-000012BF0000}"/>
    <cellStyle name="Output 7 4 2 7" xfId="17592" xr:uid="{00000000-0005-0000-0000-000013BF0000}"/>
    <cellStyle name="Output 7 4 3" xfId="4060" xr:uid="{00000000-0005-0000-0000-000014BF0000}"/>
    <cellStyle name="Output 7 4 3 2" xfId="6682" xr:uid="{00000000-0005-0000-0000-000015BF0000}"/>
    <cellStyle name="Output 7 4 3 2 2" xfId="13660" xr:uid="{00000000-0005-0000-0000-000016BF0000}"/>
    <cellStyle name="Output 7 4 3 2 2 2" xfId="36831" xr:uid="{00000000-0005-0000-0000-000017BF0000}"/>
    <cellStyle name="Output 7 4 3 2 2 3" xfId="36830" xr:uid="{00000000-0005-0000-0000-000018BF0000}"/>
    <cellStyle name="Output 7 4 3 2 2 4" xfId="53165" xr:uid="{00000000-0005-0000-0000-000019BF0000}"/>
    <cellStyle name="Output 7 4 3 2 3" xfId="36832" xr:uid="{00000000-0005-0000-0000-00001ABF0000}"/>
    <cellStyle name="Output 7 4 3 2 4" xfId="36829" xr:uid="{00000000-0005-0000-0000-00001BBF0000}"/>
    <cellStyle name="Output 7 4 3 2 5" xfId="46197" xr:uid="{00000000-0005-0000-0000-00001CBF0000}"/>
    <cellStyle name="Output 7 4 3 2 6" xfId="58761" xr:uid="{00000000-0005-0000-0000-00001DBF0000}"/>
    <cellStyle name="Output 7 4 3 3" xfId="8427" xr:uid="{00000000-0005-0000-0000-00001EBF0000}"/>
    <cellStyle name="Output 7 4 3 3 2" xfId="15402" xr:uid="{00000000-0005-0000-0000-00001FBF0000}"/>
    <cellStyle name="Output 7 4 3 3 2 2" xfId="36835" xr:uid="{00000000-0005-0000-0000-000020BF0000}"/>
    <cellStyle name="Output 7 4 3 3 2 3" xfId="36834" xr:uid="{00000000-0005-0000-0000-000021BF0000}"/>
    <cellStyle name="Output 7 4 3 3 2 4" xfId="54907" xr:uid="{00000000-0005-0000-0000-000022BF0000}"/>
    <cellStyle name="Output 7 4 3 3 3" xfId="36836" xr:uid="{00000000-0005-0000-0000-000023BF0000}"/>
    <cellStyle name="Output 7 4 3 3 4" xfId="36833" xr:uid="{00000000-0005-0000-0000-000024BF0000}"/>
    <cellStyle name="Output 7 4 3 3 5" xfId="47939" xr:uid="{00000000-0005-0000-0000-000025BF0000}"/>
    <cellStyle name="Output 7 4 3 3 6" xfId="60503" xr:uid="{00000000-0005-0000-0000-000026BF0000}"/>
    <cellStyle name="Output 7 4 3 4" xfId="11047" xr:uid="{00000000-0005-0000-0000-000027BF0000}"/>
    <cellStyle name="Output 7 4 3 4 2" xfId="36838" xr:uid="{00000000-0005-0000-0000-000028BF0000}"/>
    <cellStyle name="Output 7 4 3 4 3" xfId="36837" xr:uid="{00000000-0005-0000-0000-000029BF0000}"/>
    <cellStyle name="Output 7 4 3 4 4" xfId="50552" xr:uid="{00000000-0005-0000-0000-00002ABF0000}"/>
    <cellStyle name="Output 7 4 3 5" xfId="36828" xr:uid="{00000000-0005-0000-0000-00002BBF0000}"/>
    <cellStyle name="Output 7 4 3 6" xfId="56148" xr:uid="{00000000-0005-0000-0000-00002CBF0000}"/>
    <cellStyle name="Output 7 4 4" xfId="4937" xr:uid="{00000000-0005-0000-0000-00002DBF0000}"/>
    <cellStyle name="Output 7 4 4 2" xfId="7553" xr:uid="{00000000-0005-0000-0000-00002EBF0000}"/>
    <cellStyle name="Output 7 4 4 2 2" xfId="14531" xr:uid="{00000000-0005-0000-0000-00002FBF0000}"/>
    <cellStyle name="Output 7 4 4 2 2 2" xfId="36842" xr:uid="{00000000-0005-0000-0000-000030BF0000}"/>
    <cellStyle name="Output 7 4 4 2 2 3" xfId="36841" xr:uid="{00000000-0005-0000-0000-000031BF0000}"/>
    <cellStyle name="Output 7 4 4 2 2 4" xfId="54036" xr:uid="{00000000-0005-0000-0000-000032BF0000}"/>
    <cellStyle name="Output 7 4 4 2 3" xfId="36843" xr:uid="{00000000-0005-0000-0000-000033BF0000}"/>
    <cellStyle name="Output 7 4 4 2 4" xfId="36840" xr:uid="{00000000-0005-0000-0000-000034BF0000}"/>
    <cellStyle name="Output 7 4 4 2 5" xfId="47068" xr:uid="{00000000-0005-0000-0000-000035BF0000}"/>
    <cellStyle name="Output 7 4 4 2 6" xfId="59632" xr:uid="{00000000-0005-0000-0000-000036BF0000}"/>
    <cellStyle name="Output 7 4 4 3" xfId="9304" xr:uid="{00000000-0005-0000-0000-000037BF0000}"/>
    <cellStyle name="Output 7 4 4 3 2" xfId="16273" xr:uid="{00000000-0005-0000-0000-000038BF0000}"/>
    <cellStyle name="Output 7 4 4 3 2 2" xfId="36846" xr:uid="{00000000-0005-0000-0000-000039BF0000}"/>
    <cellStyle name="Output 7 4 4 3 2 3" xfId="36845" xr:uid="{00000000-0005-0000-0000-00003ABF0000}"/>
    <cellStyle name="Output 7 4 4 3 2 4" xfId="55778" xr:uid="{00000000-0005-0000-0000-00003BBF0000}"/>
    <cellStyle name="Output 7 4 4 3 3" xfId="36847" xr:uid="{00000000-0005-0000-0000-00003CBF0000}"/>
    <cellStyle name="Output 7 4 4 3 4" xfId="36844" xr:uid="{00000000-0005-0000-0000-00003DBF0000}"/>
    <cellStyle name="Output 7 4 4 3 5" xfId="48810" xr:uid="{00000000-0005-0000-0000-00003EBF0000}"/>
    <cellStyle name="Output 7 4 4 3 6" xfId="61374" xr:uid="{00000000-0005-0000-0000-00003FBF0000}"/>
    <cellStyle name="Output 7 4 4 4" xfId="11918" xr:uid="{00000000-0005-0000-0000-000040BF0000}"/>
    <cellStyle name="Output 7 4 4 4 2" xfId="36849" xr:uid="{00000000-0005-0000-0000-000041BF0000}"/>
    <cellStyle name="Output 7 4 4 4 3" xfId="36848" xr:uid="{00000000-0005-0000-0000-000042BF0000}"/>
    <cellStyle name="Output 7 4 4 4 4" xfId="51423" xr:uid="{00000000-0005-0000-0000-000043BF0000}"/>
    <cellStyle name="Output 7 4 4 5" xfId="36850" xr:uid="{00000000-0005-0000-0000-000044BF0000}"/>
    <cellStyle name="Output 7 4 4 6" xfId="36839" xr:uid="{00000000-0005-0000-0000-000045BF0000}"/>
    <cellStyle name="Output 7 4 4 7" xfId="44455" xr:uid="{00000000-0005-0000-0000-000046BF0000}"/>
    <cellStyle name="Output 7 4 4 8" xfId="57019" xr:uid="{00000000-0005-0000-0000-000047BF0000}"/>
    <cellStyle name="Output 7 4 5" xfId="5810" xr:uid="{00000000-0005-0000-0000-000048BF0000}"/>
    <cellStyle name="Output 7 4 5 2" xfId="12789" xr:uid="{00000000-0005-0000-0000-000049BF0000}"/>
    <cellStyle name="Output 7 4 5 2 2" xfId="36853" xr:uid="{00000000-0005-0000-0000-00004ABF0000}"/>
    <cellStyle name="Output 7 4 5 2 3" xfId="36852" xr:uid="{00000000-0005-0000-0000-00004BBF0000}"/>
    <cellStyle name="Output 7 4 5 2 4" xfId="52294" xr:uid="{00000000-0005-0000-0000-00004CBF0000}"/>
    <cellStyle name="Output 7 4 5 3" xfId="36854" xr:uid="{00000000-0005-0000-0000-00004DBF0000}"/>
    <cellStyle name="Output 7 4 5 4" xfId="36851" xr:uid="{00000000-0005-0000-0000-00004EBF0000}"/>
    <cellStyle name="Output 7 4 5 5" xfId="45326" xr:uid="{00000000-0005-0000-0000-00004FBF0000}"/>
    <cellStyle name="Output 7 4 5 6" xfId="57890" xr:uid="{00000000-0005-0000-0000-000050BF0000}"/>
    <cellStyle name="Output 7 4 6" xfId="10175" xr:uid="{00000000-0005-0000-0000-000051BF0000}"/>
    <cellStyle name="Output 7 4 6 2" xfId="36856" xr:uid="{00000000-0005-0000-0000-000052BF0000}"/>
    <cellStyle name="Output 7 4 6 3" xfId="36855" xr:uid="{00000000-0005-0000-0000-000053BF0000}"/>
    <cellStyle name="Output 7 4 6 4" xfId="49681" xr:uid="{00000000-0005-0000-0000-000054BF0000}"/>
    <cellStyle name="Output 7 4 7" xfId="36797" xr:uid="{00000000-0005-0000-0000-000055BF0000}"/>
    <cellStyle name="Output 7 4 8" xfId="17589" xr:uid="{00000000-0005-0000-0000-000056BF0000}"/>
    <cellStyle name="Output 7 5" xfId="3018" xr:uid="{00000000-0005-0000-0000-000057BF0000}"/>
    <cellStyle name="Output 7 5 2" xfId="3019" xr:uid="{00000000-0005-0000-0000-000058BF0000}"/>
    <cellStyle name="Output 7 5 2 2" xfId="4063" xr:uid="{00000000-0005-0000-0000-000059BF0000}"/>
    <cellStyle name="Output 7 5 2 2 2" xfId="6685" xr:uid="{00000000-0005-0000-0000-00005ABF0000}"/>
    <cellStyle name="Output 7 5 2 2 2 2" xfId="13663" xr:uid="{00000000-0005-0000-0000-00005BBF0000}"/>
    <cellStyle name="Output 7 5 2 2 2 2 2" xfId="36862" xr:uid="{00000000-0005-0000-0000-00005CBF0000}"/>
    <cellStyle name="Output 7 5 2 2 2 2 3" xfId="36861" xr:uid="{00000000-0005-0000-0000-00005DBF0000}"/>
    <cellStyle name="Output 7 5 2 2 2 2 4" xfId="53168" xr:uid="{00000000-0005-0000-0000-00005EBF0000}"/>
    <cellStyle name="Output 7 5 2 2 2 3" xfId="36863" xr:uid="{00000000-0005-0000-0000-00005FBF0000}"/>
    <cellStyle name="Output 7 5 2 2 2 4" xfId="36860" xr:uid="{00000000-0005-0000-0000-000060BF0000}"/>
    <cellStyle name="Output 7 5 2 2 2 5" xfId="46200" xr:uid="{00000000-0005-0000-0000-000061BF0000}"/>
    <cellStyle name="Output 7 5 2 2 2 6" xfId="58764" xr:uid="{00000000-0005-0000-0000-000062BF0000}"/>
    <cellStyle name="Output 7 5 2 2 3" xfId="8430" xr:uid="{00000000-0005-0000-0000-000063BF0000}"/>
    <cellStyle name="Output 7 5 2 2 3 2" xfId="15405" xr:uid="{00000000-0005-0000-0000-000064BF0000}"/>
    <cellStyle name="Output 7 5 2 2 3 2 2" xfId="36866" xr:uid="{00000000-0005-0000-0000-000065BF0000}"/>
    <cellStyle name="Output 7 5 2 2 3 2 3" xfId="36865" xr:uid="{00000000-0005-0000-0000-000066BF0000}"/>
    <cellStyle name="Output 7 5 2 2 3 2 4" xfId="54910" xr:uid="{00000000-0005-0000-0000-000067BF0000}"/>
    <cellStyle name="Output 7 5 2 2 3 3" xfId="36867" xr:uid="{00000000-0005-0000-0000-000068BF0000}"/>
    <cellStyle name="Output 7 5 2 2 3 4" xfId="36864" xr:uid="{00000000-0005-0000-0000-000069BF0000}"/>
    <cellStyle name="Output 7 5 2 2 3 5" xfId="47942" xr:uid="{00000000-0005-0000-0000-00006ABF0000}"/>
    <cellStyle name="Output 7 5 2 2 3 6" xfId="60506" xr:uid="{00000000-0005-0000-0000-00006BBF0000}"/>
    <cellStyle name="Output 7 5 2 2 4" xfId="11050" xr:uid="{00000000-0005-0000-0000-00006CBF0000}"/>
    <cellStyle name="Output 7 5 2 2 4 2" xfId="36869" xr:uid="{00000000-0005-0000-0000-00006DBF0000}"/>
    <cellStyle name="Output 7 5 2 2 4 3" xfId="36868" xr:uid="{00000000-0005-0000-0000-00006EBF0000}"/>
    <cellStyle name="Output 7 5 2 2 4 4" xfId="50555" xr:uid="{00000000-0005-0000-0000-00006FBF0000}"/>
    <cellStyle name="Output 7 5 2 2 5" xfId="36859" xr:uid="{00000000-0005-0000-0000-000070BF0000}"/>
    <cellStyle name="Output 7 5 2 2 6" xfId="56151" xr:uid="{00000000-0005-0000-0000-000071BF0000}"/>
    <cellStyle name="Output 7 5 2 3" xfId="4940" xr:uid="{00000000-0005-0000-0000-000072BF0000}"/>
    <cellStyle name="Output 7 5 2 3 2" xfId="7556" xr:uid="{00000000-0005-0000-0000-000073BF0000}"/>
    <cellStyle name="Output 7 5 2 3 2 2" xfId="14534" xr:uid="{00000000-0005-0000-0000-000074BF0000}"/>
    <cellStyle name="Output 7 5 2 3 2 2 2" xfId="36873" xr:uid="{00000000-0005-0000-0000-000075BF0000}"/>
    <cellStyle name="Output 7 5 2 3 2 2 3" xfId="36872" xr:uid="{00000000-0005-0000-0000-000076BF0000}"/>
    <cellStyle name="Output 7 5 2 3 2 2 4" xfId="54039" xr:uid="{00000000-0005-0000-0000-000077BF0000}"/>
    <cellStyle name="Output 7 5 2 3 2 3" xfId="36874" xr:uid="{00000000-0005-0000-0000-000078BF0000}"/>
    <cellStyle name="Output 7 5 2 3 2 4" xfId="36871" xr:uid="{00000000-0005-0000-0000-000079BF0000}"/>
    <cellStyle name="Output 7 5 2 3 2 5" xfId="47071" xr:uid="{00000000-0005-0000-0000-00007ABF0000}"/>
    <cellStyle name="Output 7 5 2 3 2 6" xfId="59635" xr:uid="{00000000-0005-0000-0000-00007BBF0000}"/>
    <cellStyle name="Output 7 5 2 3 3" xfId="9307" xr:uid="{00000000-0005-0000-0000-00007CBF0000}"/>
    <cellStyle name="Output 7 5 2 3 3 2" xfId="16276" xr:uid="{00000000-0005-0000-0000-00007DBF0000}"/>
    <cellStyle name="Output 7 5 2 3 3 2 2" xfId="36877" xr:uid="{00000000-0005-0000-0000-00007EBF0000}"/>
    <cellStyle name="Output 7 5 2 3 3 2 3" xfId="36876" xr:uid="{00000000-0005-0000-0000-00007FBF0000}"/>
    <cellStyle name="Output 7 5 2 3 3 2 4" xfId="55781" xr:uid="{00000000-0005-0000-0000-000080BF0000}"/>
    <cellStyle name="Output 7 5 2 3 3 3" xfId="36878" xr:uid="{00000000-0005-0000-0000-000081BF0000}"/>
    <cellStyle name="Output 7 5 2 3 3 4" xfId="36875" xr:uid="{00000000-0005-0000-0000-000082BF0000}"/>
    <cellStyle name="Output 7 5 2 3 3 5" xfId="48813" xr:uid="{00000000-0005-0000-0000-000083BF0000}"/>
    <cellStyle name="Output 7 5 2 3 3 6" xfId="61377" xr:uid="{00000000-0005-0000-0000-000084BF0000}"/>
    <cellStyle name="Output 7 5 2 3 4" xfId="11921" xr:uid="{00000000-0005-0000-0000-000085BF0000}"/>
    <cellStyle name="Output 7 5 2 3 4 2" xfId="36880" xr:uid="{00000000-0005-0000-0000-000086BF0000}"/>
    <cellStyle name="Output 7 5 2 3 4 3" xfId="36879" xr:uid="{00000000-0005-0000-0000-000087BF0000}"/>
    <cellStyle name="Output 7 5 2 3 4 4" xfId="51426" xr:uid="{00000000-0005-0000-0000-000088BF0000}"/>
    <cellStyle name="Output 7 5 2 3 5" xfId="36881" xr:uid="{00000000-0005-0000-0000-000089BF0000}"/>
    <cellStyle name="Output 7 5 2 3 6" xfId="36870" xr:uid="{00000000-0005-0000-0000-00008ABF0000}"/>
    <cellStyle name="Output 7 5 2 3 7" xfId="44458" xr:uid="{00000000-0005-0000-0000-00008BBF0000}"/>
    <cellStyle name="Output 7 5 2 3 8" xfId="57022" xr:uid="{00000000-0005-0000-0000-00008CBF0000}"/>
    <cellStyle name="Output 7 5 2 4" xfId="5813" xr:uid="{00000000-0005-0000-0000-00008DBF0000}"/>
    <cellStyle name="Output 7 5 2 4 2" xfId="12792" xr:uid="{00000000-0005-0000-0000-00008EBF0000}"/>
    <cellStyle name="Output 7 5 2 4 2 2" xfId="36884" xr:uid="{00000000-0005-0000-0000-00008FBF0000}"/>
    <cellStyle name="Output 7 5 2 4 2 3" xfId="36883" xr:uid="{00000000-0005-0000-0000-000090BF0000}"/>
    <cellStyle name="Output 7 5 2 4 2 4" xfId="52297" xr:uid="{00000000-0005-0000-0000-000091BF0000}"/>
    <cellStyle name="Output 7 5 2 4 3" xfId="36885" xr:uid="{00000000-0005-0000-0000-000092BF0000}"/>
    <cellStyle name="Output 7 5 2 4 4" xfId="36882" xr:uid="{00000000-0005-0000-0000-000093BF0000}"/>
    <cellStyle name="Output 7 5 2 4 5" xfId="45329" xr:uid="{00000000-0005-0000-0000-000094BF0000}"/>
    <cellStyle name="Output 7 5 2 4 6" xfId="57893" xr:uid="{00000000-0005-0000-0000-000095BF0000}"/>
    <cellStyle name="Output 7 5 2 5" xfId="10178" xr:uid="{00000000-0005-0000-0000-000096BF0000}"/>
    <cellStyle name="Output 7 5 2 5 2" xfId="36887" xr:uid="{00000000-0005-0000-0000-000097BF0000}"/>
    <cellStyle name="Output 7 5 2 5 3" xfId="36886" xr:uid="{00000000-0005-0000-0000-000098BF0000}"/>
    <cellStyle name="Output 7 5 2 5 4" xfId="49684" xr:uid="{00000000-0005-0000-0000-000099BF0000}"/>
    <cellStyle name="Output 7 5 2 6" xfId="36858" xr:uid="{00000000-0005-0000-0000-00009ABF0000}"/>
    <cellStyle name="Output 7 5 2 7" xfId="17595" xr:uid="{00000000-0005-0000-0000-00009BBF0000}"/>
    <cellStyle name="Output 7 5 3" xfId="4062" xr:uid="{00000000-0005-0000-0000-00009CBF0000}"/>
    <cellStyle name="Output 7 5 3 2" xfId="6684" xr:uid="{00000000-0005-0000-0000-00009DBF0000}"/>
    <cellStyle name="Output 7 5 3 2 2" xfId="13662" xr:uid="{00000000-0005-0000-0000-00009EBF0000}"/>
    <cellStyle name="Output 7 5 3 2 2 2" xfId="36891" xr:uid="{00000000-0005-0000-0000-00009FBF0000}"/>
    <cellStyle name="Output 7 5 3 2 2 3" xfId="36890" xr:uid="{00000000-0005-0000-0000-0000A0BF0000}"/>
    <cellStyle name="Output 7 5 3 2 2 4" xfId="53167" xr:uid="{00000000-0005-0000-0000-0000A1BF0000}"/>
    <cellStyle name="Output 7 5 3 2 3" xfId="36892" xr:uid="{00000000-0005-0000-0000-0000A2BF0000}"/>
    <cellStyle name="Output 7 5 3 2 4" xfId="36889" xr:uid="{00000000-0005-0000-0000-0000A3BF0000}"/>
    <cellStyle name="Output 7 5 3 2 5" xfId="46199" xr:uid="{00000000-0005-0000-0000-0000A4BF0000}"/>
    <cellStyle name="Output 7 5 3 2 6" xfId="58763" xr:uid="{00000000-0005-0000-0000-0000A5BF0000}"/>
    <cellStyle name="Output 7 5 3 3" xfId="8429" xr:uid="{00000000-0005-0000-0000-0000A6BF0000}"/>
    <cellStyle name="Output 7 5 3 3 2" xfId="15404" xr:uid="{00000000-0005-0000-0000-0000A7BF0000}"/>
    <cellStyle name="Output 7 5 3 3 2 2" xfId="36895" xr:uid="{00000000-0005-0000-0000-0000A8BF0000}"/>
    <cellStyle name="Output 7 5 3 3 2 3" xfId="36894" xr:uid="{00000000-0005-0000-0000-0000A9BF0000}"/>
    <cellStyle name="Output 7 5 3 3 2 4" xfId="54909" xr:uid="{00000000-0005-0000-0000-0000AABF0000}"/>
    <cellStyle name="Output 7 5 3 3 3" xfId="36896" xr:uid="{00000000-0005-0000-0000-0000ABBF0000}"/>
    <cellStyle name="Output 7 5 3 3 4" xfId="36893" xr:uid="{00000000-0005-0000-0000-0000ACBF0000}"/>
    <cellStyle name="Output 7 5 3 3 5" xfId="47941" xr:uid="{00000000-0005-0000-0000-0000ADBF0000}"/>
    <cellStyle name="Output 7 5 3 3 6" xfId="60505" xr:uid="{00000000-0005-0000-0000-0000AEBF0000}"/>
    <cellStyle name="Output 7 5 3 4" xfId="11049" xr:uid="{00000000-0005-0000-0000-0000AFBF0000}"/>
    <cellStyle name="Output 7 5 3 4 2" xfId="36898" xr:uid="{00000000-0005-0000-0000-0000B0BF0000}"/>
    <cellStyle name="Output 7 5 3 4 3" xfId="36897" xr:uid="{00000000-0005-0000-0000-0000B1BF0000}"/>
    <cellStyle name="Output 7 5 3 4 4" xfId="50554" xr:uid="{00000000-0005-0000-0000-0000B2BF0000}"/>
    <cellStyle name="Output 7 5 3 5" xfId="36888" xr:uid="{00000000-0005-0000-0000-0000B3BF0000}"/>
    <cellStyle name="Output 7 5 3 6" xfId="56150" xr:uid="{00000000-0005-0000-0000-0000B4BF0000}"/>
    <cellStyle name="Output 7 5 4" xfId="4939" xr:uid="{00000000-0005-0000-0000-0000B5BF0000}"/>
    <cellStyle name="Output 7 5 4 2" xfId="7555" xr:uid="{00000000-0005-0000-0000-0000B6BF0000}"/>
    <cellStyle name="Output 7 5 4 2 2" xfId="14533" xr:uid="{00000000-0005-0000-0000-0000B7BF0000}"/>
    <cellStyle name="Output 7 5 4 2 2 2" xfId="36902" xr:uid="{00000000-0005-0000-0000-0000B8BF0000}"/>
    <cellStyle name="Output 7 5 4 2 2 3" xfId="36901" xr:uid="{00000000-0005-0000-0000-0000B9BF0000}"/>
    <cellStyle name="Output 7 5 4 2 2 4" xfId="54038" xr:uid="{00000000-0005-0000-0000-0000BABF0000}"/>
    <cellStyle name="Output 7 5 4 2 3" xfId="36903" xr:uid="{00000000-0005-0000-0000-0000BBBF0000}"/>
    <cellStyle name="Output 7 5 4 2 4" xfId="36900" xr:uid="{00000000-0005-0000-0000-0000BCBF0000}"/>
    <cellStyle name="Output 7 5 4 2 5" xfId="47070" xr:uid="{00000000-0005-0000-0000-0000BDBF0000}"/>
    <cellStyle name="Output 7 5 4 2 6" xfId="59634" xr:uid="{00000000-0005-0000-0000-0000BEBF0000}"/>
    <cellStyle name="Output 7 5 4 3" xfId="9306" xr:uid="{00000000-0005-0000-0000-0000BFBF0000}"/>
    <cellStyle name="Output 7 5 4 3 2" xfId="16275" xr:uid="{00000000-0005-0000-0000-0000C0BF0000}"/>
    <cellStyle name="Output 7 5 4 3 2 2" xfId="36906" xr:uid="{00000000-0005-0000-0000-0000C1BF0000}"/>
    <cellStyle name="Output 7 5 4 3 2 3" xfId="36905" xr:uid="{00000000-0005-0000-0000-0000C2BF0000}"/>
    <cellStyle name="Output 7 5 4 3 2 4" xfId="55780" xr:uid="{00000000-0005-0000-0000-0000C3BF0000}"/>
    <cellStyle name="Output 7 5 4 3 3" xfId="36907" xr:uid="{00000000-0005-0000-0000-0000C4BF0000}"/>
    <cellStyle name="Output 7 5 4 3 4" xfId="36904" xr:uid="{00000000-0005-0000-0000-0000C5BF0000}"/>
    <cellStyle name="Output 7 5 4 3 5" xfId="48812" xr:uid="{00000000-0005-0000-0000-0000C6BF0000}"/>
    <cellStyle name="Output 7 5 4 3 6" xfId="61376" xr:uid="{00000000-0005-0000-0000-0000C7BF0000}"/>
    <cellStyle name="Output 7 5 4 4" xfId="11920" xr:uid="{00000000-0005-0000-0000-0000C8BF0000}"/>
    <cellStyle name="Output 7 5 4 4 2" xfId="36909" xr:uid="{00000000-0005-0000-0000-0000C9BF0000}"/>
    <cellStyle name="Output 7 5 4 4 3" xfId="36908" xr:uid="{00000000-0005-0000-0000-0000CABF0000}"/>
    <cellStyle name="Output 7 5 4 4 4" xfId="51425" xr:uid="{00000000-0005-0000-0000-0000CBBF0000}"/>
    <cellStyle name="Output 7 5 4 5" xfId="36910" xr:uid="{00000000-0005-0000-0000-0000CCBF0000}"/>
    <cellStyle name="Output 7 5 4 6" xfId="36899" xr:uid="{00000000-0005-0000-0000-0000CDBF0000}"/>
    <cellStyle name="Output 7 5 4 7" xfId="44457" xr:uid="{00000000-0005-0000-0000-0000CEBF0000}"/>
    <cellStyle name="Output 7 5 4 8" xfId="57021" xr:uid="{00000000-0005-0000-0000-0000CFBF0000}"/>
    <cellStyle name="Output 7 5 5" xfId="5812" xr:uid="{00000000-0005-0000-0000-0000D0BF0000}"/>
    <cellStyle name="Output 7 5 5 2" xfId="12791" xr:uid="{00000000-0005-0000-0000-0000D1BF0000}"/>
    <cellStyle name="Output 7 5 5 2 2" xfId="36913" xr:uid="{00000000-0005-0000-0000-0000D2BF0000}"/>
    <cellStyle name="Output 7 5 5 2 3" xfId="36912" xr:uid="{00000000-0005-0000-0000-0000D3BF0000}"/>
    <cellStyle name="Output 7 5 5 2 4" xfId="52296" xr:uid="{00000000-0005-0000-0000-0000D4BF0000}"/>
    <cellStyle name="Output 7 5 5 3" xfId="36914" xr:uid="{00000000-0005-0000-0000-0000D5BF0000}"/>
    <cellStyle name="Output 7 5 5 4" xfId="36911" xr:uid="{00000000-0005-0000-0000-0000D6BF0000}"/>
    <cellStyle name="Output 7 5 5 5" xfId="45328" xr:uid="{00000000-0005-0000-0000-0000D7BF0000}"/>
    <cellStyle name="Output 7 5 5 6" xfId="57892" xr:uid="{00000000-0005-0000-0000-0000D8BF0000}"/>
    <cellStyle name="Output 7 5 6" xfId="10177" xr:uid="{00000000-0005-0000-0000-0000D9BF0000}"/>
    <cellStyle name="Output 7 5 6 2" xfId="36916" xr:uid="{00000000-0005-0000-0000-0000DABF0000}"/>
    <cellStyle name="Output 7 5 6 3" xfId="36915" xr:uid="{00000000-0005-0000-0000-0000DBBF0000}"/>
    <cellStyle name="Output 7 5 6 4" xfId="49683" xr:uid="{00000000-0005-0000-0000-0000DCBF0000}"/>
    <cellStyle name="Output 7 5 7" xfId="36857" xr:uid="{00000000-0005-0000-0000-0000DDBF0000}"/>
    <cellStyle name="Output 7 5 8" xfId="17594" xr:uid="{00000000-0005-0000-0000-0000DEBF0000}"/>
    <cellStyle name="Output 7 6" xfId="3020" xr:uid="{00000000-0005-0000-0000-0000DFBF0000}"/>
    <cellStyle name="Output 7 6 2" xfId="3021" xr:uid="{00000000-0005-0000-0000-0000E0BF0000}"/>
    <cellStyle name="Output 7 6 2 2" xfId="4065" xr:uid="{00000000-0005-0000-0000-0000E1BF0000}"/>
    <cellStyle name="Output 7 6 2 2 2" xfId="6687" xr:uid="{00000000-0005-0000-0000-0000E2BF0000}"/>
    <cellStyle name="Output 7 6 2 2 2 2" xfId="13665" xr:uid="{00000000-0005-0000-0000-0000E3BF0000}"/>
    <cellStyle name="Output 7 6 2 2 2 2 2" xfId="36922" xr:uid="{00000000-0005-0000-0000-0000E4BF0000}"/>
    <cellStyle name="Output 7 6 2 2 2 2 3" xfId="36921" xr:uid="{00000000-0005-0000-0000-0000E5BF0000}"/>
    <cellStyle name="Output 7 6 2 2 2 2 4" xfId="53170" xr:uid="{00000000-0005-0000-0000-0000E6BF0000}"/>
    <cellStyle name="Output 7 6 2 2 2 3" xfId="36923" xr:uid="{00000000-0005-0000-0000-0000E7BF0000}"/>
    <cellStyle name="Output 7 6 2 2 2 4" xfId="36920" xr:uid="{00000000-0005-0000-0000-0000E8BF0000}"/>
    <cellStyle name="Output 7 6 2 2 2 5" xfId="46202" xr:uid="{00000000-0005-0000-0000-0000E9BF0000}"/>
    <cellStyle name="Output 7 6 2 2 2 6" xfId="58766" xr:uid="{00000000-0005-0000-0000-0000EABF0000}"/>
    <cellStyle name="Output 7 6 2 2 3" xfId="8432" xr:uid="{00000000-0005-0000-0000-0000EBBF0000}"/>
    <cellStyle name="Output 7 6 2 2 3 2" xfId="15407" xr:uid="{00000000-0005-0000-0000-0000ECBF0000}"/>
    <cellStyle name="Output 7 6 2 2 3 2 2" xfId="36926" xr:uid="{00000000-0005-0000-0000-0000EDBF0000}"/>
    <cellStyle name="Output 7 6 2 2 3 2 3" xfId="36925" xr:uid="{00000000-0005-0000-0000-0000EEBF0000}"/>
    <cellStyle name="Output 7 6 2 2 3 2 4" xfId="54912" xr:uid="{00000000-0005-0000-0000-0000EFBF0000}"/>
    <cellStyle name="Output 7 6 2 2 3 3" xfId="36927" xr:uid="{00000000-0005-0000-0000-0000F0BF0000}"/>
    <cellStyle name="Output 7 6 2 2 3 4" xfId="36924" xr:uid="{00000000-0005-0000-0000-0000F1BF0000}"/>
    <cellStyle name="Output 7 6 2 2 3 5" xfId="47944" xr:uid="{00000000-0005-0000-0000-0000F2BF0000}"/>
    <cellStyle name="Output 7 6 2 2 3 6" xfId="60508" xr:uid="{00000000-0005-0000-0000-0000F3BF0000}"/>
    <cellStyle name="Output 7 6 2 2 4" xfId="11052" xr:uid="{00000000-0005-0000-0000-0000F4BF0000}"/>
    <cellStyle name="Output 7 6 2 2 4 2" xfId="36929" xr:uid="{00000000-0005-0000-0000-0000F5BF0000}"/>
    <cellStyle name="Output 7 6 2 2 4 3" xfId="36928" xr:uid="{00000000-0005-0000-0000-0000F6BF0000}"/>
    <cellStyle name="Output 7 6 2 2 4 4" xfId="50557" xr:uid="{00000000-0005-0000-0000-0000F7BF0000}"/>
    <cellStyle name="Output 7 6 2 2 5" xfId="36919" xr:uid="{00000000-0005-0000-0000-0000F8BF0000}"/>
    <cellStyle name="Output 7 6 2 2 6" xfId="56153" xr:uid="{00000000-0005-0000-0000-0000F9BF0000}"/>
    <cellStyle name="Output 7 6 2 3" xfId="4942" xr:uid="{00000000-0005-0000-0000-0000FABF0000}"/>
    <cellStyle name="Output 7 6 2 3 2" xfId="7558" xr:uid="{00000000-0005-0000-0000-0000FBBF0000}"/>
    <cellStyle name="Output 7 6 2 3 2 2" xfId="14536" xr:uid="{00000000-0005-0000-0000-0000FCBF0000}"/>
    <cellStyle name="Output 7 6 2 3 2 2 2" xfId="36933" xr:uid="{00000000-0005-0000-0000-0000FDBF0000}"/>
    <cellStyle name="Output 7 6 2 3 2 2 3" xfId="36932" xr:uid="{00000000-0005-0000-0000-0000FEBF0000}"/>
    <cellStyle name="Output 7 6 2 3 2 2 4" xfId="54041" xr:uid="{00000000-0005-0000-0000-0000FFBF0000}"/>
    <cellStyle name="Output 7 6 2 3 2 3" xfId="36934" xr:uid="{00000000-0005-0000-0000-000000C00000}"/>
    <cellStyle name="Output 7 6 2 3 2 4" xfId="36931" xr:uid="{00000000-0005-0000-0000-000001C00000}"/>
    <cellStyle name="Output 7 6 2 3 2 5" xfId="47073" xr:uid="{00000000-0005-0000-0000-000002C00000}"/>
    <cellStyle name="Output 7 6 2 3 2 6" xfId="59637" xr:uid="{00000000-0005-0000-0000-000003C00000}"/>
    <cellStyle name="Output 7 6 2 3 3" xfId="9309" xr:uid="{00000000-0005-0000-0000-000004C00000}"/>
    <cellStyle name="Output 7 6 2 3 3 2" xfId="16278" xr:uid="{00000000-0005-0000-0000-000005C00000}"/>
    <cellStyle name="Output 7 6 2 3 3 2 2" xfId="36937" xr:uid="{00000000-0005-0000-0000-000006C00000}"/>
    <cellStyle name="Output 7 6 2 3 3 2 3" xfId="36936" xr:uid="{00000000-0005-0000-0000-000007C00000}"/>
    <cellStyle name="Output 7 6 2 3 3 2 4" xfId="55783" xr:uid="{00000000-0005-0000-0000-000008C00000}"/>
    <cellStyle name="Output 7 6 2 3 3 3" xfId="36938" xr:uid="{00000000-0005-0000-0000-000009C00000}"/>
    <cellStyle name="Output 7 6 2 3 3 4" xfId="36935" xr:uid="{00000000-0005-0000-0000-00000AC00000}"/>
    <cellStyle name="Output 7 6 2 3 3 5" xfId="48815" xr:uid="{00000000-0005-0000-0000-00000BC00000}"/>
    <cellStyle name="Output 7 6 2 3 3 6" xfId="61379" xr:uid="{00000000-0005-0000-0000-00000CC00000}"/>
    <cellStyle name="Output 7 6 2 3 4" xfId="11923" xr:uid="{00000000-0005-0000-0000-00000DC00000}"/>
    <cellStyle name="Output 7 6 2 3 4 2" xfId="36940" xr:uid="{00000000-0005-0000-0000-00000EC00000}"/>
    <cellStyle name="Output 7 6 2 3 4 3" xfId="36939" xr:uid="{00000000-0005-0000-0000-00000FC00000}"/>
    <cellStyle name="Output 7 6 2 3 4 4" xfId="51428" xr:uid="{00000000-0005-0000-0000-000010C00000}"/>
    <cellStyle name="Output 7 6 2 3 5" xfId="36941" xr:uid="{00000000-0005-0000-0000-000011C00000}"/>
    <cellStyle name="Output 7 6 2 3 6" xfId="36930" xr:uid="{00000000-0005-0000-0000-000012C00000}"/>
    <cellStyle name="Output 7 6 2 3 7" xfId="44460" xr:uid="{00000000-0005-0000-0000-000013C00000}"/>
    <cellStyle name="Output 7 6 2 3 8" xfId="57024" xr:uid="{00000000-0005-0000-0000-000014C00000}"/>
    <cellStyle name="Output 7 6 2 4" xfId="5815" xr:uid="{00000000-0005-0000-0000-000015C00000}"/>
    <cellStyle name="Output 7 6 2 4 2" xfId="12794" xr:uid="{00000000-0005-0000-0000-000016C00000}"/>
    <cellStyle name="Output 7 6 2 4 2 2" xfId="36944" xr:uid="{00000000-0005-0000-0000-000017C00000}"/>
    <cellStyle name="Output 7 6 2 4 2 3" xfId="36943" xr:uid="{00000000-0005-0000-0000-000018C00000}"/>
    <cellStyle name="Output 7 6 2 4 2 4" xfId="52299" xr:uid="{00000000-0005-0000-0000-000019C00000}"/>
    <cellStyle name="Output 7 6 2 4 3" xfId="36945" xr:uid="{00000000-0005-0000-0000-00001AC00000}"/>
    <cellStyle name="Output 7 6 2 4 4" xfId="36942" xr:uid="{00000000-0005-0000-0000-00001BC00000}"/>
    <cellStyle name="Output 7 6 2 4 5" xfId="45331" xr:uid="{00000000-0005-0000-0000-00001CC00000}"/>
    <cellStyle name="Output 7 6 2 4 6" xfId="57895" xr:uid="{00000000-0005-0000-0000-00001DC00000}"/>
    <cellStyle name="Output 7 6 2 5" xfId="10180" xr:uid="{00000000-0005-0000-0000-00001EC00000}"/>
    <cellStyle name="Output 7 6 2 5 2" xfId="36947" xr:uid="{00000000-0005-0000-0000-00001FC00000}"/>
    <cellStyle name="Output 7 6 2 5 3" xfId="36946" xr:uid="{00000000-0005-0000-0000-000020C00000}"/>
    <cellStyle name="Output 7 6 2 5 4" xfId="49686" xr:uid="{00000000-0005-0000-0000-000021C00000}"/>
    <cellStyle name="Output 7 6 2 6" xfId="36918" xr:uid="{00000000-0005-0000-0000-000022C00000}"/>
    <cellStyle name="Output 7 6 2 7" xfId="17599" xr:uid="{00000000-0005-0000-0000-000023C00000}"/>
    <cellStyle name="Output 7 6 3" xfId="4064" xr:uid="{00000000-0005-0000-0000-000024C00000}"/>
    <cellStyle name="Output 7 6 3 2" xfId="6686" xr:uid="{00000000-0005-0000-0000-000025C00000}"/>
    <cellStyle name="Output 7 6 3 2 2" xfId="13664" xr:uid="{00000000-0005-0000-0000-000026C00000}"/>
    <cellStyle name="Output 7 6 3 2 2 2" xfId="36951" xr:uid="{00000000-0005-0000-0000-000027C00000}"/>
    <cellStyle name="Output 7 6 3 2 2 3" xfId="36950" xr:uid="{00000000-0005-0000-0000-000028C00000}"/>
    <cellStyle name="Output 7 6 3 2 2 4" xfId="53169" xr:uid="{00000000-0005-0000-0000-000029C00000}"/>
    <cellStyle name="Output 7 6 3 2 3" xfId="36952" xr:uid="{00000000-0005-0000-0000-00002AC00000}"/>
    <cellStyle name="Output 7 6 3 2 4" xfId="36949" xr:uid="{00000000-0005-0000-0000-00002BC00000}"/>
    <cellStyle name="Output 7 6 3 2 5" xfId="46201" xr:uid="{00000000-0005-0000-0000-00002CC00000}"/>
    <cellStyle name="Output 7 6 3 2 6" xfId="58765" xr:uid="{00000000-0005-0000-0000-00002DC00000}"/>
    <cellStyle name="Output 7 6 3 3" xfId="8431" xr:uid="{00000000-0005-0000-0000-00002EC00000}"/>
    <cellStyle name="Output 7 6 3 3 2" xfId="15406" xr:uid="{00000000-0005-0000-0000-00002FC00000}"/>
    <cellStyle name="Output 7 6 3 3 2 2" xfId="36955" xr:uid="{00000000-0005-0000-0000-000030C00000}"/>
    <cellStyle name="Output 7 6 3 3 2 3" xfId="36954" xr:uid="{00000000-0005-0000-0000-000031C00000}"/>
    <cellStyle name="Output 7 6 3 3 2 4" xfId="54911" xr:uid="{00000000-0005-0000-0000-000032C00000}"/>
    <cellStyle name="Output 7 6 3 3 3" xfId="36956" xr:uid="{00000000-0005-0000-0000-000033C00000}"/>
    <cellStyle name="Output 7 6 3 3 4" xfId="36953" xr:uid="{00000000-0005-0000-0000-000034C00000}"/>
    <cellStyle name="Output 7 6 3 3 5" xfId="47943" xr:uid="{00000000-0005-0000-0000-000035C00000}"/>
    <cellStyle name="Output 7 6 3 3 6" xfId="60507" xr:uid="{00000000-0005-0000-0000-000036C00000}"/>
    <cellStyle name="Output 7 6 3 4" xfId="11051" xr:uid="{00000000-0005-0000-0000-000037C00000}"/>
    <cellStyle name="Output 7 6 3 4 2" xfId="36958" xr:uid="{00000000-0005-0000-0000-000038C00000}"/>
    <cellStyle name="Output 7 6 3 4 3" xfId="36957" xr:uid="{00000000-0005-0000-0000-000039C00000}"/>
    <cellStyle name="Output 7 6 3 4 4" xfId="50556" xr:uid="{00000000-0005-0000-0000-00003AC00000}"/>
    <cellStyle name="Output 7 6 3 5" xfId="36948" xr:uid="{00000000-0005-0000-0000-00003BC00000}"/>
    <cellStyle name="Output 7 6 3 6" xfId="56152" xr:uid="{00000000-0005-0000-0000-00003CC00000}"/>
    <cellStyle name="Output 7 6 4" xfId="4941" xr:uid="{00000000-0005-0000-0000-00003DC00000}"/>
    <cellStyle name="Output 7 6 4 2" xfId="7557" xr:uid="{00000000-0005-0000-0000-00003EC00000}"/>
    <cellStyle name="Output 7 6 4 2 2" xfId="14535" xr:uid="{00000000-0005-0000-0000-00003FC00000}"/>
    <cellStyle name="Output 7 6 4 2 2 2" xfId="36962" xr:uid="{00000000-0005-0000-0000-000040C00000}"/>
    <cellStyle name="Output 7 6 4 2 2 3" xfId="36961" xr:uid="{00000000-0005-0000-0000-000041C00000}"/>
    <cellStyle name="Output 7 6 4 2 2 4" xfId="54040" xr:uid="{00000000-0005-0000-0000-000042C00000}"/>
    <cellStyle name="Output 7 6 4 2 3" xfId="36963" xr:uid="{00000000-0005-0000-0000-000043C00000}"/>
    <cellStyle name="Output 7 6 4 2 4" xfId="36960" xr:uid="{00000000-0005-0000-0000-000044C00000}"/>
    <cellStyle name="Output 7 6 4 2 5" xfId="47072" xr:uid="{00000000-0005-0000-0000-000045C00000}"/>
    <cellStyle name="Output 7 6 4 2 6" xfId="59636" xr:uid="{00000000-0005-0000-0000-000046C00000}"/>
    <cellStyle name="Output 7 6 4 3" xfId="9308" xr:uid="{00000000-0005-0000-0000-000047C00000}"/>
    <cellStyle name="Output 7 6 4 3 2" xfId="16277" xr:uid="{00000000-0005-0000-0000-000048C00000}"/>
    <cellStyle name="Output 7 6 4 3 2 2" xfId="36966" xr:uid="{00000000-0005-0000-0000-000049C00000}"/>
    <cellStyle name="Output 7 6 4 3 2 3" xfId="36965" xr:uid="{00000000-0005-0000-0000-00004AC00000}"/>
    <cellStyle name="Output 7 6 4 3 2 4" xfId="55782" xr:uid="{00000000-0005-0000-0000-00004BC00000}"/>
    <cellStyle name="Output 7 6 4 3 3" xfId="36967" xr:uid="{00000000-0005-0000-0000-00004CC00000}"/>
    <cellStyle name="Output 7 6 4 3 4" xfId="36964" xr:uid="{00000000-0005-0000-0000-00004DC00000}"/>
    <cellStyle name="Output 7 6 4 3 5" xfId="48814" xr:uid="{00000000-0005-0000-0000-00004EC00000}"/>
    <cellStyle name="Output 7 6 4 3 6" xfId="61378" xr:uid="{00000000-0005-0000-0000-00004FC00000}"/>
    <cellStyle name="Output 7 6 4 4" xfId="11922" xr:uid="{00000000-0005-0000-0000-000050C00000}"/>
    <cellStyle name="Output 7 6 4 4 2" xfId="36969" xr:uid="{00000000-0005-0000-0000-000051C00000}"/>
    <cellStyle name="Output 7 6 4 4 3" xfId="36968" xr:uid="{00000000-0005-0000-0000-000052C00000}"/>
    <cellStyle name="Output 7 6 4 4 4" xfId="51427" xr:uid="{00000000-0005-0000-0000-000053C00000}"/>
    <cellStyle name="Output 7 6 4 5" xfId="36970" xr:uid="{00000000-0005-0000-0000-000054C00000}"/>
    <cellStyle name="Output 7 6 4 6" xfId="36959" xr:uid="{00000000-0005-0000-0000-000055C00000}"/>
    <cellStyle name="Output 7 6 4 7" xfId="44459" xr:uid="{00000000-0005-0000-0000-000056C00000}"/>
    <cellStyle name="Output 7 6 4 8" xfId="57023" xr:uid="{00000000-0005-0000-0000-000057C00000}"/>
    <cellStyle name="Output 7 6 5" xfId="5814" xr:uid="{00000000-0005-0000-0000-000058C00000}"/>
    <cellStyle name="Output 7 6 5 2" xfId="12793" xr:uid="{00000000-0005-0000-0000-000059C00000}"/>
    <cellStyle name="Output 7 6 5 2 2" xfId="36973" xr:uid="{00000000-0005-0000-0000-00005AC00000}"/>
    <cellStyle name="Output 7 6 5 2 3" xfId="36972" xr:uid="{00000000-0005-0000-0000-00005BC00000}"/>
    <cellStyle name="Output 7 6 5 2 4" xfId="52298" xr:uid="{00000000-0005-0000-0000-00005CC00000}"/>
    <cellStyle name="Output 7 6 5 3" xfId="36974" xr:uid="{00000000-0005-0000-0000-00005DC00000}"/>
    <cellStyle name="Output 7 6 5 4" xfId="36971" xr:uid="{00000000-0005-0000-0000-00005EC00000}"/>
    <cellStyle name="Output 7 6 5 5" xfId="45330" xr:uid="{00000000-0005-0000-0000-00005FC00000}"/>
    <cellStyle name="Output 7 6 5 6" xfId="57894" xr:uid="{00000000-0005-0000-0000-000060C00000}"/>
    <cellStyle name="Output 7 6 6" xfId="10179" xr:uid="{00000000-0005-0000-0000-000061C00000}"/>
    <cellStyle name="Output 7 6 6 2" xfId="36976" xr:uid="{00000000-0005-0000-0000-000062C00000}"/>
    <cellStyle name="Output 7 6 6 3" xfId="36975" xr:uid="{00000000-0005-0000-0000-000063C00000}"/>
    <cellStyle name="Output 7 6 6 4" xfId="49685" xr:uid="{00000000-0005-0000-0000-000064C00000}"/>
    <cellStyle name="Output 7 6 7" xfId="36917" xr:uid="{00000000-0005-0000-0000-000065C00000}"/>
    <cellStyle name="Output 7 6 8" xfId="17596" xr:uid="{00000000-0005-0000-0000-000066C00000}"/>
    <cellStyle name="Output 7 7" xfId="3022" xr:uid="{00000000-0005-0000-0000-000067C00000}"/>
    <cellStyle name="Output 7 7 2" xfId="4066" xr:uid="{00000000-0005-0000-0000-000068C00000}"/>
    <cellStyle name="Output 7 7 2 2" xfId="6688" xr:uid="{00000000-0005-0000-0000-000069C00000}"/>
    <cellStyle name="Output 7 7 2 2 2" xfId="13666" xr:uid="{00000000-0005-0000-0000-00006AC00000}"/>
    <cellStyle name="Output 7 7 2 2 2 2" xfId="36981" xr:uid="{00000000-0005-0000-0000-00006BC00000}"/>
    <cellStyle name="Output 7 7 2 2 2 3" xfId="36980" xr:uid="{00000000-0005-0000-0000-00006CC00000}"/>
    <cellStyle name="Output 7 7 2 2 2 4" xfId="53171" xr:uid="{00000000-0005-0000-0000-00006DC00000}"/>
    <cellStyle name="Output 7 7 2 2 3" xfId="36982" xr:uid="{00000000-0005-0000-0000-00006EC00000}"/>
    <cellStyle name="Output 7 7 2 2 4" xfId="36979" xr:uid="{00000000-0005-0000-0000-00006FC00000}"/>
    <cellStyle name="Output 7 7 2 2 5" xfId="46203" xr:uid="{00000000-0005-0000-0000-000070C00000}"/>
    <cellStyle name="Output 7 7 2 2 6" xfId="58767" xr:uid="{00000000-0005-0000-0000-000071C00000}"/>
    <cellStyle name="Output 7 7 2 3" xfId="8433" xr:uid="{00000000-0005-0000-0000-000072C00000}"/>
    <cellStyle name="Output 7 7 2 3 2" xfId="15408" xr:uid="{00000000-0005-0000-0000-000073C00000}"/>
    <cellStyle name="Output 7 7 2 3 2 2" xfId="36985" xr:uid="{00000000-0005-0000-0000-000074C00000}"/>
    <cellStyle name="Output 7 7 2 3 2 3" xfId="36984" xr:uid="{00000000-0005-0000-0000-000075C00000}"/>
    <cellStyle name="Output 7 7 2 3 2 4" xfId="54913" xr:uid="{00000000-0005-0000-0000-000076C00000}"/>
    <cellStyle name="Output 7 7 2 3 3" xfId="36986" xr:uid="{00000000-0005-0000-0000-000077C00000}"/>
    <cellStyle name="Output 7 7 2 3 4" xfId="36983" xr:uid="{00000000-0005-0000-0000-000078C00000}"/>
    <cellStyle name="Output 7 7 2 3 5" xfId="47945" xr:uid="{00000000-0005-0000-0000-000079C00000}"/>
    <cellStyle name="Output 7 7 2 3 6" xfId="60509" xr:uid="{00000000-0005-0000-0000-00007AC00000}"/>
    <cellStyle name="Output 7 7 2 4" xfId="11053" xr:uid="{00000000-0005-0000-0000-00007BC00000}"/>
    <cellStyle name="Output 7 7 2 4 2" xfId="36988" xr:uid="{00000000-0005-0000-0000-00007CC00000}"/>
    <cellStyle name="Output 7 7 2 4 3" xfId="36987" xr:uid="{00000000-0005-0000-0000-00007DC00000}"/>
    <cellStyle name="Output 7 7 2 4 4" xfId="50558" xr:uid="{00000000-0005-0000-0000-00007EC00000}"/>
    <cellStyle name="Output 7 7 2 5" xfId="36978" xr:uid="{00000000-0005-0000-0000-00007FC00000}"/>
    <cellStyle name="Output 7 7 2 6" xfId="56154" xr:uid="{00000000-0005-0000-0000-000080C00000}"/>
    <cellStyle name="Output 7 7 3" xfId="4943" xr:uid="{00000000-0005-0000-0000-000081C00000}"/>
    <cellStyle name="Output 7 7 3 2" xfId="7559" xr:uid="{00000000-0005-0000-0000-000082C00000}"/>
    <cellStyle name="Output 7 7 3 2 2" xfId="14537" xr:uid="{00000000-0005-0000-0000-000083C00000}"/>
    <cellStyle name="Output 7 7 3 2 2 2" xfId="36992" xr:uid="{00000000-0005-0000-0000-000084C00000}"/>
    <cellStyle name="Output 7 7 3 2 2 3" xfId="36991" xr:uid="{00000000-0005-0000-0000-000085C00000}"/>
    <cellStyle name="Output 7 7 3 2 2 4" xfId="54042" xr:uid="{00000000-0005-0000-0000-000086C00000}"/>
    <cellStyle name="Output 7 7 3 2 3" xfId="36993" xr:uid="{00000000-0005-0000-0000-000087C00000}"/>
    <cellStyle name="Output 7 7 3 2 4" xfId="36990" xr:uid="{00000000-0005-0000-0000-000088C00000}"/>
    <cellStyle name="Output 7 7 3 2 5" xfId="47074" xr:uid="{00000000-0005-0000-0000-000089C00000}"/>
    <cellStyle name="Output 7 7 3 2 6" xfId="59638" xr:uid="{00000000-0005-0000-0000-00008AC00000}"/>
    <cellStyle name="Output 7 7 3 3" xfId="9310" xr:uid="{00000000-0005-0000-0000-00008BC00000}"/>
    <cellStyle name="Output 7 7 3 3 2" xfId="16279" xr:uid="{00000000-0005-0000-0000-00008CC00000}"/>
    <cellStyle name="Output 7 7 3 3 2 2" xfId="36996" xr:uid="{00000000-0005-0000-0000-00008DC00000}"/>
    <cellStyle name="Output 7 7 3 3 2 3" xfId="36995" xr:uid="{00000000-0005-0000-0000-00008EC00000}"/>
    <cellStyle name="Output 7 7 3 3 2 4" xfId="55784" xr:uid="{00000000-0005-0000-0000-00008FC00000}"/>
    <cellStyle name="Output 7 7 3 3 3" xfId="36997" xr:uid="{00000000-0005-0000-0000-000090C00000}"/>
    <cellStyle name="Output 7 7 3 3 4" xfId="36994" xr:uid="{00000000-0005-0000-0000-000091C00000}"/>
    <cellStyle name="Output 7 7 3 3 5" xfId="48816" xr:uid="{00000000-0005-0000-0000-000092C00000}"/>
    <cellStyle name="Output 7 7 3 3 6" xfId="61380" xr:uid="{00000000-0005-0000-0000-000093C00000}"/>
    <cellStyle name="Output 7 7 3 4" xfId="11924" xr:uid="{00000000-0005-0000-0000-000094C00000}"/>
    <cellStyle name="Output 7 7 3 4 2" xfId="36999" xr:uid="{00000000-0005-0000-0000-000095C00000}"/>
    <cellStyle name="Output 7 7 3 4 3" xfId="36998" xr:uid="{00000000-0005-0000-0000-000096C00000}"/>
    <cellStyle name="Output 7 7 3 4 4" xfId="51429" xr:uid="{00000000-0005-0000-0000-000097C00000}"/>
    <cellStyle name="Output 7 7 3 5" xfId="37000" xr:uid="{00000000-0005-0000-0000-000098C00000}"/>
    <cellStyle name="Output 7 7 3 6" xfId="36989" xr:uid="{00000000-0005-0000-0000-000099C00000}"/>
    <cellStyle name="Output 7 7 3 7" xfId="44461" xr:uid="{00000000-0005-0000-0000-00009AC00000}"/>
    <cellStyle name="Output 7 7 3 8" xfId="57025" xr:uid="{00000000-0005-0000-0000-00009BC00000}"/>
    <cellStyle name="Output 7 7 4" xfId="5816" xr:uid="{00000000-0005-0000-0000-00009CC00000}"/>
    <cellStyle name="Output 7 7 4 2" xfId="12795" xr:uid="{00000000-0005-0000-0000-00009DC00000}"/>
    <cellStyle name="Output 7 7 4 2 2" xfId="37003" xr:uid="{00000000-0005-0000-0000-00009EC00000}"/>
    <cellStyle name="Output 7 7 4 2 3" xfId="37002" xr:uid="{00000000-0005-0000-0000-00009FC00000}"/>
    <cellStyle name="Output 7 7 4 2 4" xfId="52300" xr:uid="{00000000-0005-0000-0000-0000A0C00000}"/>
    <cellStyle name="Output 7 7 4 3" xfId="37004" xr:uid="{00000000-0005-0000-0000-0000A1C00000}"/>
    <cellStyle name="Output 7 7 4 4" xfId="37001" xr:uid="{00000000-0005-0000-0000-0000A2C00000}"/>
    <cellStyle name="Output 7 7 4 5" xfId="45332" xr:uid="{00000000-0005-0000-0000-0000A3C00000}"/>
    <cellStyle name="Output 7 7 4 6" xfId="57896" xr:uid="{00000000-0005-0000-0000-0000A4C00000}"/>
    <cellStyle name="Output 7 7 5" xfId="10181" xr:uid="{00000000-0005-0000-0000-0000A5C00000}"/>
    <cellStyle name="Output 7 7 5 2" xfId="37006" xr:uid="{00000000-0005-0000-0000-0000A6C00000}"/>
    <cellStyle name="Output 7 7 5 3" xfId="37005" xr:uid="{00000000-0005-0000-0000-0000A7C00000}"/>
    <cellStyle name="Output 7 7 5 4" xfId="49687" xr:uid="{00000000-0005-0000-0000-0000A8C00000}"/>
    <cellStyle name="Output 7 7 6" xfId="36977" xr:uid="{00000000-0005-0000-0000-0000A9C00000}"/>
    <cellStyle name="Output 7 7 7" xfId="17600" xr:uid="{00000000-0005-0000-0000-0000AAC00000}"/>
    <cellStyle name="Output 7 8" xfId="3023" xr:uid="{00000000-0005-0000-0000-0000ABC00000}"/>
    <cellStyle name="Output 7 8 2" xfId="4067" xr:uid="{00000000-0005-0000-0000-0000ACC00000}"/>
    <cellStyle name="Output 7 8 2 2" xfId="6689" xr:uid="{00000000-0005-0000-0000-0000ADC00000}"/>
    <cellStyle name="Output 7 8 2 2 2" xfId="13667" xr:uid="{00000000-0005-0000-0000-0000AEC00000}"/>
    <cellStyle name="Output 7 8 2 2 2 2" xfId="37011" xr:uid="{00000000-0005-0000-0000-0000AFC00000}"/>
    <cellStyle name="Output 7 8 2 2 2 3" xfId="37010" xr:uid="{00000000-0005-0000-0000-0000B0C00000}"/>
    <cellStyle name="Output 7 8 2 2 2 4" xfId="53172" xr:uid="{00000000-0005-0000-0000-0000B1C00000}"/>
    <cellStyle name="Output 7 8 2 2 3" xfId="37012" xr:uid="{00000000-0005-0000-0000-0000B2C00000}"/>
    <cellStyle name="Output 7 8 2 2 4" xfId="37009" xr:uid="{00000000-0005-0000-0000-0000B3C00000}"/>
    <cellStyle name="Output 7 8 2 2 5" xfId="46204" xr:uid="{00000000-0005-0000-0000-0000B4C00000}"/>
    <cellStyle name="Output 7 8 2 2 6" xfId="58768" xr:uid="{00000000-0005-0000-0000-0000B5C00000}"/>
    <cellStyle name="Output 7 8 2 3" xfId="8434" xr:uid="{00000000-0005-0000-0000-0000B6C00000}"/>
    <cellStyle name="Output 7 8 2 3 2" xfId="15409" xr:uid="{00000000-0005-0000-0000-0000B7C00000}"/>
    <cellStyle name="Output 7 8 2 3 2 2" xfId="37015" xr:uid="{00000000-0005-0000-0000-0000B8C00000}"/>
    <cellStyle name="Output 7 8 2 3 2 3" xfId="37014" xr:uid="{00000000-0005-0000-0000-0000B9C00000}"/>
    <cellStyle name="Output 7 8 2 3 2 4" xfId="54914" xr:uid="{00000000-0005-0000-0000-0000BAC00000}"/>
    <cellStyle name="Output 7 8 2 3 3" xfId="37016" xr:uid="{00000000-0005-0000-0000-0000BBC00000}"/>
    <cellStyle name="Output 7 8 2 3 4" xfId="37013" xr:uid="{00000000-0005-0000-0000-0000BCC00000}"/>
    <cellStyle name="Output 7 8 2 3 5" xfId="47946" xr:uid="{00000000-0005-0000-0000-0000BDC00000}"/>
    <cellStyle name="Output 7 8 2 3 6" xfId="60510" xr:uid="{00000000-0005-0000-0000-0000BEC00000}"/>
    <cellStyle name="Output 7 8 2 4" xfId="11054" xr:uid="{00000000-0005-0000-0000-0000BFC00000}"/>
    <cellStyle name="Output 7 8 2 4 2" xfId="37018" xr:uid="{00000000-0005-0000-0000-0000C0C00000}"/>
    <cellStyle name="Output 7 8 2 4 3" xfId="37017" xr:uid="{00000000-0005-0000-0000-0000C1C00000}"/>
    <cellStyle name="Output 7 8 2 4 4" xfId="50559" xr:uid="{00000000-0005-0000-0000-0000C2C00000}"/>
    <cellStyle name="Output 7 8 2 5" xfId="37008" xr:uid="{00000000-0005-0000-0000-0000C3C00000}"/>
    <cellStyle name="Output 7 8 2 6" xfId="56155" xr:uid="{00000000-0005-0000-0000-0000C4C00000}"/>
    <cellStyle name="Output 7 8 3" xfId="4944" xr:uid="{00000000-0005-0000-0000-0000C5C00000}"/>
    <cellStyle name="Output 7 8 3 2" xfId="7560" xr:uid="{00000000-0005-0000-0000-0000C6C00000}"/>
    <cellStyle name="Output 7 8 3 2 2" xfId="14538" xr:uid="{00000000-0005-0000-0000-0000C7C00000}"/>
    <cellStyle name="Output 7 8 3 2 2 2" xfId="37022" xr:uid="{00000000-0005-0000-0000-0000C8C00000}"/>
    <cellStyle name="Output 7 8 3 2 2 3" xfId="37021" xr:uid="{00000000-0005-0000-0000-0000C9C00000}"/>
    <cellStyle name="Output 7 8 3 2 2 4" xfId="54043" xr:uid="{00000000-0005-0000-0000-0000CAC00000}"/>
    <cellStyle name="Output 7 8 3 2 3" xfId="37023" xr:uid="{00000000-0005-0000-0000-0000CBC00000}"/>
    <cellStyle name="Output 7 8 3 2 4" xfId="37020" xr:uid="{00000000-0005-0000-0000-0000CCC00000}"/>
    <cellStyle name="Output 7 8 3 2 5" xfId="47075" xr:uid="{00000000-0005-0000-0000-0000CDC00000}"/>
    <cellStyle name="Output 7 8 3 2 6" xfId="59639" xr:uid="{00000000-0005-0000-0000-0000CEC00000}"/>
    <cellStyle name="Output 7 8 3 3" xfId="9311" xr:uid="{00000000-0005-0000-0000-0000CFC00000}"/>
    <cellStyle name="Output 7 8 3 3 2" xfId="16280" xr:uid="{00000000-0005-0000-0000-0000D0C00000}"/>
    <cellStyle name="Output 7 8 3 3 2 2" xfId="37026" xr:uid="{00000000-0005-0000-0000-0000D1C00000}"/>
    <cellStyle name="Output 7 8 3 3 2 3" xfId="37025" xr:uid="{00000000-0005-0000-0000-0000D2C00000}"/>
    <cellStyle name="Output 7 8 3 3 2 4" xfId="55785" xr:uid="{00000000-0005-0000-0000-0000D3C00000}"/>
    <cellStyle name="Output 7 8 3 3 3" xfId="37027" xr:uid="{00000000-0005-0000-0000-0000D4C00000}"/>
    <cellStyle name="Output 7 8 3 3 4" xfId="37024" xr:uid="{00000000-0005-0000-0000-0000D5C00000}"/>
    <cellStyle name="Output 7 8 3 3 5" xfId="48817" xr:uid="{00000000-0005-0000-0000-0000D6C00000}"/>
    <cellStyle name="Output 7 8 3 3 6" xfId="61381" xr:uid="{00000000-0005-0000-0000-0000D7C00000}"/>
    <cellStyle name="Output 7 8 3 4" xfId="11925" xr:uid="{00000000-0005-0000-0000-0000D8C00000}"/>
    <cellStyle name="Output 7 8 3 4 2" xfId="37029" xr:uid="{00000000-0005-0000-0000-0000D9C00000}"/>
    <cellStyle name="Output 7 8 3 4 3" xfId="37028" xr:uid="{00000000-0005-0000-0000-0000DAC00000}"/>
    <cellStyle name="Output 7 8 3 4 4" xfId="51430" xr:uid="{00000000-0005-0000-0000-0000DBC00000}"/>
    <cellStyle name="Output 7 8 3 5" xfId="37030" xr:uid="{00000000-0005-0000-0000-0000DCC00000}"/>
    <cellStyle name="Output 7 8 3 6" xfId="37019" xr:uid="{00000000-0005-0000-0000-0000DDC00000}"/>
    <cellStyle name="Output 7 8 3 7" xfId="44462" xr:uid="{00000000-0005-0000-0000-0000DEC00000}"/>
    <cellStyle name="Output 7 8 3 8" xfId="57026" xr:uid="{00000000-0005-0000-0000-0000DFC00000}"/>
    <cellStyle name="Output 7 8 4" xfId="5817" xr:uid="{00000000-0005-0000-0000-0000E0C00000}"/>
    <cellStyle name="Output 7 8 4 2" xfId="12796" xr:uid="{00000000-0005-0000-0000-0000E1C00000}"/>
    <cellStyle name="Output 7 8 4 2 2" xfId="37033" xr:uid="{00000000-0005-0000-0000-0000E2C00000}"/>
    <cellStyle name="Output 7 8 4 2 3" xfId="37032" xr:uid="{00000000-0005-0000-0000-0000E3C00000}"/>
    <cellStyle name="Output 7 8 4 2 4" xfId="52301" xr:uid="{00000000-0005-0000-0000-0000E4C00000}"/>
    <cellStyle name="Output 7 8 4 3" xfId="37034" xr:uid="{00000000-0005-0000-0000-0000E5C00000}"/>
    <cellStyle name="Output 7 8 4 4" xfId="37031" xr:uid="{00000000-0005-0000-0000-0000E6C00000}"/>
    <cellStyle name="Output 7 8 4 5" xfId="45333" xr:uid="{00000000-0005-0000-0000-0000E7C00000}"/>
    <cellStyle name="Output 7 8 4 6" xfId="57897" xr:uid="{00000000-0005-0000-0000-0000E8C00000}"/>
    <cellStyle name="Output 7 8 5" xfId="10182" xr:uid="{00000000-0005-0000-0000-0000E9C00000}"/>
    <cellStyle name="Output 7 8 5 2" xfId="37036" xr:uid="{00000000-0005-0000-0000-0000EAC00000}"/>
    <cellStyle name="Output 7 8 5 3" xfId="37035" xr:uid="{00000000-0005-0000-0000-0000EBC00000}"/>
    <cellStyle name="Output 7 8 5 4" xfId="49688" xr:uid="{00000000-0005-0000-0000-0000ECC00000}"/>
    <cellStyle name="Output 7 8 6" xfId="37007" xr:uid="{00000000-0005-0000-0000-0000EDC00000}"/>
    <cellStyle name="Output 7 8 7" xfId="17603" xr:uid="{00000000-0005-0000-0000-0000EEC00000}"/>
    <cellStyle name="Output 7 9" xfId="3024" xr:uid="{00000000-0005-0000-0000-0000EFC00000}"/>
    <cellStyle name="Output 7 9 2" xfId="4068" xr:uid="{00000000-0005-0000-0000-0000F0C00000}"/>
    <cellStyle name="Output 7 9 2 2" xfId="6690" xr:uid="{00000000-0005-0000-0000-0000F1C00000}"/>
    <cellStyle name="Output 7 9 2 2 2" xfId="13668" xr:uid="{00000000-0005-0000-0000-0000F2C00000}"/>
    <cellStyle name="Output 7 9 2 2 2 2" xfId="37041" xr:uid="{00000000-0005-0000-0000-0000F3C00000}"/>
    <cellStyle name="Output 7 9 2 2 2 3" xfId="37040" xr:uid="{00000000-0005-0000-0000-0000F4C00000}"/>
    <cellStyle name="Output 7 9 2 2 2 4" xfId="53173" xr:uid="{00000000-0005-0000-0000-0000F5C00000}"/>
    <cellStyle name="Output 7 9 2 2 3" xfId="37042" xr:uid="{00000000-0005-0000-0000-0000F6C00000}"/>
    <cellStyle name="Output 7 9 2 2 4" xfId="37039" xr:uid="{00000000-0005-0000-0000-0000F7C00000}"/>
    <cellStyle name="Output 7 9 2 2 5" xfId="46205" xr:uid="{00000000-0005-0000-0000-0000F8C00000}"/>
    <cellStyle name="Output 7 9 2 2 6" xfId="58769" xr:uid="{00000000-0005-0000-0000-0000F9C00000}"/>
    <cellStyle name="Output 7 9 2 3" xfId="8435" xr:uid="{00000000-0005-0000-0000-0000FAC00000}"/>
    <cellStyle name="Output 7 9 2 3 2" xfId="15410" xr:uid="{00000000-0005-0000-0000-0000FBC00000}"/>
    <cellStyle name="Output 7 9 2 3 2 2" xfId="37045" xr:uid="{00000000-0005-0000-0000-0000FCC00000}"/>
    <cellStyle name="Output 7 9 2 3 2 3" xfId="37044" xr:uid="{00000000-0005-0000-0000-0000FDC00000}"/>
    <cellStyle name="Output 7 9 2 3 2 4" xfId="54915" xr:uid="{00000000-0005-0000-0000-0000FEC00000}"/>
    <cellStyle name="Output 7 9 2 3 3" xfId="37046" xr:uid="{00000000-0005-0000-0000-0000FFC00000}"/>
    <cellStyle name="Output 7 9 2 3 4" xfId="37043" xr:uid="{00000000-0005-0000-0000-000000C10000}"/>
    <cellStyle name="Output 7 9 2 3 5" xfId="47947" xr:uid="{00000000-0005-0000-0000-000001C10000}"/>
    <cellStyle name="Output 7 9 2 3 6" xfId="60511" xr:uid="{00000000-0005-0000-0000-000002C10000}"/>
    <cellStyle name="Output 7 9 2 4" xfId="11055" xr:uid="{00000000-0005-0000-0000-000003C10000}"/>
    <cellStyle name="Output 7 9 2 4 2" xfId="37048" xr:uid="{00000000-0005-0000-0000-000004C10000}"/>
    <cellStyle name="Output 7 9 2 4 3" xfId="37047" xr:uid="{00000000-0005-0000-0000-000005C10000}"/>
    <cellStyle name="Output 7 9 2 4 4" xfId="50560" xr:uid="{00000000-0005-0000-0000-000006C10000}"/>
    <cellStyle name="Output 7 9 2 5" xfId="37038" xr:uid="{00000000-0005-0000-0000-000007C10000}"/>
    <cellStyle name="Output 7 9 2 6" xfId="56156" xr:uid="{00000000-0005-0000-0000-000008C10000}"/>
    <cellStyle name="Output 7 9 3" xfId="4945" xr:uid="{00000000-0005-0000-0000-000009C10000}"/>
    <cellStyle name="Output 7 9 3 2" xfId="7561" xr:uid="{00000000-0005-0000-0000-00000AC10000}"/>
    <cellStyle name="Output 7 9 3 2 2" xfId="14539" xr:uid="{00000000-0005-0000-0000-00000BC10000}"/>
    <cellStyle name="Output 7 9 3 2 2 2" xfId="37052" xr:uid="{00000000-0005-0000-0000-00000CC10000}"/>
    <cellStyle name="Output 7 9 3 2 2 3" xfId="37051" xr:uid="{00000000-0005-0000-0000-00000DC10000}"/>
    <cellStyle name="Output 7 9 3 2 2 4" xfId="54044" xr:uid="{00000000-0005-0000-0000-00000EC10000}"/>
    <cellStyle name="Output 7 9 3 2 3" xfId="37053" xr:uid="{00000000-0005-0000-0000-00000FC10000}"/>
    <cellStyle name="Output 7 9 3 2 4" xfId="37050" xr:uid="{00000000-0005-0000-0000-000010C10000}"/>
    <cellStyle name="Output 7 9 3 2 5" xfId="47076" xr:uid="{00000000-0005-0000-0000-000011C10000}"/>
    <cellStyle name="Output 7 9 3 2 6" xfId="59640" xr:uid="{00000000-0005-0000-0000-000012C10000}"/>
    <cellStyle name="Output 7 9 3 3" xfId="9312" xr:uid="{00000000-0005-0000-0000-000013C10000}"/>
    <cellStyle name="Output 7 9 3 3 2" xfId="16281" xr:uid="{00000000-0005-0000-0000-000014C10000}"/>
    <cellStyle name="Output 7 9 3 3 2 2" xfId="37056" xr:uid="{00000000-0005-0000-0000-000015C10000}"/>
    <cellStyle name="Output 7 9 3 3 2 3" xfId="37055" xr:uid="{00000000-0005-0000-0000-000016C10000}"/>
    <cellStyle name="Output 7 9 3 3 2 4" xfId="55786" xr:uid="{00000000-0005-0000-0000-000017C10000}"/>
    <cellStyle name="Output 7 9 3 3 3" xfId="37057" xr:uid="{00000000-0005-0000-0000-000018C10000}"/>
    <cellStyle name="Output 7 9 3 3 4" xfId="37054" xr:uid="{00000000-0005-0000-0000-000019C10000}"/>
    <cellStyle name="Output 7 9 3 3 5" xfId="48818" xr:uid="{00000000-0005-0000-0000-00001AC10000}"/>
    <cellStyle name="Output 7 9 3 3 6" xfId="61382" xr:uid="{00000000-0005-0000-0000-00001BC10000}"/>
    <cellStyle name="Output 7 9 3 4" xfId="11926" xr:uid="{00000000-0005-0000-0000-00001CC10000}"/>
    <cellStyle name="Output 7 9 3 4 2" xfId="37059" xr:uid="{00000000-0005-0000-0000-00001DC10000}"/>
    <cellStyle name="Output 7 9 3 4 3" xfId="37058" xr:uid="{00000000-0005-0000-0000-00001EC10000}"/>
    <cellStyle name="Output 7 9 3 4 4" xfId="51431" xr:uid="{00000000-0005-0000-0000-00001FC10000}"/>
    <cellStyle name="Output 7 9 3 5" xfId="37060" xr:uid="{00000000-0005-0000-0000-000020C10000}"/>
    <cellStyle name="Output 7 9 3 6" xfId="37049" xr:uid="{00000000-0005-0000-0000-000021C10000}"/>
    <cellStyle name="Output 7 9 3 7" xfId="44463" xr:uid="{00000000-0005-0000-0000-000022C10000}"/>
    <cellStyle name="Output 7 9 3 8" xfId="57027" xr:uid="{00000000-0005-0000-0000-000023C10000}"/>
    <cellStyle name="Output 7 9 4" xfId="5818" xr:uid="{00000000-0005-0000-0000-000024C10000}"/>
    <cellStyle name="Output 7 9 4 2" xfId="12797" xr:uid="{00000000-0005-0000-0000-000025C10000}"/>
    <cellStyle name="Output 7 9 4 2 2" xfId="37063" xr:uid="{00000000-0005-0000-0000-000026C10000}"/>
    <cellStyle name="Output 7 9 4 2 3" xfId="37062" xr:uid="{00000000-0005-0000-0000-000027C10000}"/>
    <cellStyle name="Output 7 9 4 2 4" xfId="52302" xr:uid="{00000000-0005-0000-0000-000028C10000}"/>
    <cellStyle name="Output 7 9 4 3" xfId="37064" xr:uid="{00000000-0005-0000-0000-000029C10000}"/>
    <cellStyle name="Output 7 9 4 4" xfId="37061" xr:uid="{00000000-0005-0000-0000-00002AC10000}"/>
    <cellStyle name="Output 7 9 4 5" xfId="45334" xr:uid="{00000000-0005-0000-0000-00002BC10000}"/>
    <cellStyle name="Output 7 9 4 6" xfId="57898" xr:uid="{00000000-0005-0000-0000-00002CC10000}"/>
    <cellStyle name="Output 7 9 5" xfId="10183" xr:uid="{00000000-0005-0000-0000-00002DC10000}"/>
    <cellStyle name="Output 7 9 5 2" xfId="37066" xr:uid="{00000000-0005-0000-0000-00002EC10000}"/>
    <cellStyle name="Output 7 9 5 3" xfId="37065" xr:uid="{00000000-0005-0000-0000-00002FC10000}"/>
    <cellStyle name="Output 7 9 5 4" xfId="49689" xr:uid="{00000000-0005-0000-0000-000030C10000}"/>
    <cellStyle name="Output 7 9 6" xfId="37037" xr:uid="{00000000-0005-0000-0000-000031C10000}"/>
    <cellStyle name="Output 7 9 7" xfId="17606" xr:uid="{00000000-0005-0000-0000-000032C10000}"/>
    <cellStyle name="Output 8" xfId="3025" xr:uid="{00000000-0005-0000-0000-000033C10000}"/>
    <cellStyle name="Output 8 10" xfId="3026" xr:uid="{00000000-0005-0000-0000-000034C10000}"/>
    <cellStyle name="Output 8 10 2" xfId="4070" xr:uid="{00000000-0005-0000-0000-000035C10000}"/>
    <cellStyle name="Output 8 10 2 2" xfId="6692" xr:uid="{00000000-0005-0000-0000-000036C10000}"/>
    <cellStyle name="Output 8 10 2 2 2" xfId="13670" xr:uid="{00000000-0005-0000-0000-000037C10000}"/>
    <cellStyle name="Output 8 10 2 2 2 2" xfId="37072" xr:uid="{00000000-0005-0000-0000-000038C10000}"/>
    <cellStyle name="Output 8 10 2 2 2 3" xfId="37071" xr:uid="{00000000-0005-0000-0000-000039C10000}"/>
    <cellStyle name="Output 8 10 2 2 2 4" xfId="53175" xr:uid="{00000000-0005-0000-0000-00003AC10000}"/>
    <cellStyle name="Output 8 10 2 2 3" xfId="37073" xr:uid="{00000000-0005-0000-0000-00003BC10000}"/>
    <cellStyle name="Output 8 10 2 2 4" xfId="37070" xr:uid="{00000000-0005-0000-0000-00003CC10000}"/>
    <cellStyle name="Output 8 10 2 2 5" xfId="46207" xr:uid="{00000000-0005-0000-0000-00003DC10000}"/>
    <cellStyle name="Output 8 10 2 2 6" xfId="58771" xr:uid="{00000000-0005-0000-0000-00003EC10000}"/>
    <cellStyle name="Output 8 10 2 3" xfId="8437" xr:uid="{00000000-0005-0000-0000-00003FC10000}"/>
    <cellStyle name="Output 8 10 2 3 2" xfId="15412" xr:uid="{00000000-0005-0000-0000-000040C10000}"/>
    <cellStyle name="Output 8 10 2 3 2 2" xfId="37076" xr:uid="{00000000-0005-0000-0000-000041C10000}"/>
    <cellStyle name="Output 8 10 2 3 2 3" xfId="37075" xr:uid="{00000000-0005-0000-0000-000042C10000}"/>
    <cellStyle name="Output 8 10 2 3 2 4" xfId="54917" xr:uid="{00000000-0005-0000-0000-000043C10000}"/>
    <cellStyle name="Output 8 10 2 3 3" xfId="37077" xr:uid="{00000000-0005-0000-0000-000044C10000}"/>
    <cellStyle name="Output 8 10 2 3 4" xfId="37074" xr:uid="{00000000-0005-0000-0000-000045C10000}"/>
    <cellStyle name="Output 8 10 2 3 5" xfId="47949" xr:uid="{00000000-0005-0000-0000-000046C10000}"/>
    <cellStyle name="Output 8 10 2 3 6" xfId="60513" xr:uid="{00000000-0005-0000-0000-000047C10000}"/>
    <cellStyle name="Output 8 10 2 4" xfId="11057" xr:uid="{00000000-0005-0000-0000-000048C10000}"/>
    <cellStyle name="Output 8 10 2 4 2" xfId="37079" xr:uid="{00000000-0005-0000-0000-000049C10000}"/>
    <cellStyle name="Output 8 10 2 4 3" xfId="37078" xr:uid="{00000000-0005-0000-0000-00004AC10000}"/>
    <cellStyle name="Output 8 10 2 4 4" xfId="50562" xr:uid="{00000000-0005-0000-0000-00004BC10000}"/>
    <cellStyle name="Output 8 10 2 5" xfId="37069" xr:uid="{00000000-0005-0000-0000-00004CC10000}"/>
    <cellStyle name="Output 8 10 2 6" xfId="56158" xr:uid="{00000000-0005-0000-0000-00004DC10000}"/>
    <cellStyle name="Output 8 10 3" xfId="4947" xr:uid="{00000000-0005-0000-0000-00004EC10000}"/>
    <cellStyle name="Output 8 10 3 2" xfId="7563" xr:uid="{00000000-0005-0000-0000-00004FC10000}"/>
    <cellStyle name="Output 8 10 3 2 2" xfId="14541" xr:uid="{00000000-0005-0000-0000-000050C10000}"/>
    <cellStyle name="Output 8 10 3 2 2 2" xfId="37083" xr:uid="{00000000-0005-0000-0000-000051C10000}"/>
    <cellStyle name="Output 8 10 3 2 2 3" xfId="37082" xr:uid="{00000000-0005-0000-0000-000052C10000}"/>
    <cellStyle name="Output 8 10 3 2 2 4" xfId="54046" xr:uid="{00000000-0005-0000-0000-000053C10000}"/>
    <cellStyle name="Output 8 10 3 2 3" xfId="37084" xr:uid="{00000000-0005-0000-0000-000054C10000}"/>
    <cellStyle name="Output 8 10 3 2 4" xfId="37081" xr:uid="{00000000-0005-0000-0000-000055C10000}"/>
    <cellStyle name="Output 8 10 3 2 5" xfId="47078" xr:uid="{00000000-0005-0000-0000-000056C10000}"/>
    <cellStyle name="Output 8 10 3 2 6" xfId="59642" xr:uid="{00000000-0005-0000-0000-000057C10000}"/>
    <cellStyle name="Output 8 10 3 3" xfId="9314" xr:uid="{00000000-0005-0000-0000-000058C10000}"/>
    <cellStyle name="Output 8 10 3 3 2" xfId="16283" xr:uid="{00000000-0005-0000-0000-000059C10000}"/>
    <cellStyle name="Output 8 10 3 3 2 2" xfId="37087" xr:uid="{00000000-0005-0000-0000-00005AC10000}"/>
    <cellStyle name="Output 8 10 3 3 2 3" xfId="37086" xr:uid="{00000000-0005-0000-0000-00005BC10000}"/>
    <cellStyle name="Output 8 10 3 3 2 4" xfId="55788" xr:uid="{00000000-0005-0000-0000-00005CC10000}"/>
    <cellStyle name="Output 8 10 3 3 3" xfId="37088" xr:uid="{00000000-0005-0000-0000-00005DC10000}"/>
    <cellStyle name="Output 8 10 3 3 4" xfId="37085" xr:uid="{00000000-0005-0000-0000-00005EC10000}"/>
    <cellStyle name="Output 8 10 3 3 5" xfId="48820" xr:uid="{00000000-0005-0000-0000-00005FC10000}"/>
    <cellStyle name="Output 8 10 3 3 6" xfId="61384" xr:uid="{00000000-0005-0000-0000-000060C10000}"/>
    <cellStyle name="Output 8 10 3 4" xfId="11928" xr:uid="{00000000-0005-0000-0000-000061C10000}"/>
    <cellStyle name="Output 8 10 3 4 2" xfId="37090" xr:uid="{00000000-0005-0000-0000-000062C10000}"/>
    <cellStyle name="Output 8 10 3 4 3" xfId="37089" xr:uid="{00000000-0005-0000-0000-000063C10000}"/>
    <cellStyle name="Output 8 10 3 4 4" xfId="51433" xr:uid="{00000000-0005-0000-0000-000064C10000}"/>
    <cellStyle name="Output 8 10 3 5" xfId="37091" xr:uid="{00000000-0005-0000-0000-000065C10000}"/>
    <cellStyle name="Output 8 10 3 6" xfId="37080" xr:uid="{00000000-0005-0000-0000-000066C10000}"/>
    <cellStyle name="Output 8 10 3 7" xfId="44465" xr:uid="{00000000-0005-0000-0000-000067C10000}"/>
    <cellStyle name="Output 8 10 3 8" xfId="57029" xr:uid="{00000000-0005-0000-0000-000068C10000}"/>
    <cellStyle name="Output 8 10 4" xfId="5820" xr:uid="{00000000-0005-0000-0000-000069C10000}"/>
    <cellStyle name="Output 8 10 4 2" xfId="12799" xr:uid="{00000000-0005-0000-0000-00006AC10000}"/>
    <cellStyle name="Output 8 10 4 2 2" xfId="37094" xr:uid="{00000000-0005-0000-0000-00006BC10000}"/>
    <cellStyle name="Output 8 10 4 2 3" xfId="37093" xr:uid="{00000000-0005-0000-0000-00006CC10000}"/>
    <cellStyle name="Output 8 10 4 2 4" xfId="52304" xr:uid="{00000000-0005-0000-0000-00006DC10000}"/>
    <cellStyle name="Output 8 10 4 3" xfId="37095" xr:uid="{00000000-0005-0000-0000-00006EC10000}"/>
    <cellStyle name="Output 8 10 4 4" xfId="37092" xr:uid="{00000000-0005-0000-0000-00006FC10000}"/>
    <cellStyle name="Output 8 10 4 5" xfId="45336" xr:uid="{00000000-0005-0000-0000-000070C10000}"/>
    <cellStyle name="Output 8 10 4 6" xfId="57900" xr:uid="{00000000-0005-0000-0000-000071C10000}"/>
    <cellStyle name="Output 8 10 5" xfId="10185" xr:uid="{00000000-0005-0000-0000-000072C10000}"/>
    <cellStyle name="Output 8 10 5 2" xfId="37097" xr:uid="{00000000-0005-0000-0000-000073C10000}"/>
    <cellStyle name="Output 8 10 5 3" xfId="37096" xr:uid="{00000000-0005-0000-0000-000074C10000}"/>
    <cellStyle name="Output 8 10 5 4" xfId="49691" xr:uid="{00000000-0005-0000-0000-000075C10000}"/>
    <cellStyle name="Output 8 10 6" xfId="37068" xr:uid="{00000000-0005-0000-0000-000076C10000}"/>
    <cellStyle name="Output 8 10 7" xfId="17610" xr:uid="{00000000-0005-0000-0000-000077C10000}"/>
    <cellStyle name="Output 8 11" xfId="4069" xr:uid="{00000000-0005-0000-0000-000078C10000}"/>
    <cellStyle name="Output 8 11 2" xfId="6691" xr:uid="{00000000-0005-0000-0000-000079C10000}"/>
    <cellStyle name="Output 8 11 2 2" xfId="13669" xr:uid="{00000000-0005-0000-0000-00007AC10000}"/>
    <cellStyle name="Output 8 11 2 2 2" xfId="37101" xr:uid="{00000000-0005-0000-0000-00007BC10000}"/>
    <cellStyle name="Output 8 11 2 2 3" xfId="37100" xr:uid="{00000000-0005-0000-0000-00007CC10000}"/>
    <cellStyle name="Output 8 11 2 2 4" xfId="53174" xr:uid="{00000000-0005-0000-0000-00007DC10000}"/>
    <cellStyle name="Output 8 11 2 3" xfId="37102" xr:uid="{00000000-0005-0000-0000-00007EC10000}"/>
    <cellStyle name="Output 8 11 2 4" xfId="37099" xr:uid="{00000000-0005-0000-0000-00007FC10000}"/>
    <cellStyle name="Output 8 11 2 5" xfId="46206" xr:uid="{00000000-0005-0000-0000-000080C10000}"/>
    <cellStyle name="Output 8 11 2 6" xfId="58770" xr:uid="{00000000-0005-0000-0000-000081C10000}"/>
    <cellStyle name="Output 8 11 3" xfId="8436" xr:uid="{00000000-0005-0000-0000-000082C10000}"/>
    <cellStyle name="Output 8 11 3 2" xfId="15411" xr:uid="{00000000-0005-0000-0000-000083C10000}"/>
    <cellStyle name="Output 8 11 3 2 2" xfId="37105" xr:uid="{00000000-0005-0000-0000-000084C10000}"/>
    <cellStyle name="Output 8 11 3 2 3" xfId="37104" xr:uid="{00000000-0005-0000-0000-000085C10000}"/>
    <cellStyle name="Output 8 11 3 2 4" xfId="54916" xr:uid="{00000000-0005-0000-0000-000086C10000}"/>
    <cellStyle name="Output 8 11 3 3" xfId="37106" xr:uid="{00000000-0005-0000-0000-000087C10000}"/>
    <cellStyle name="Output 8 11 3 4" xfId="37103" xr:uid="{00000000-0005-0000-0000-000088C10000}"/>
    <cellStyle name="Output 8 11 3 5" xfId="47948" xr:uid="{00000000-0005-0000-0000-000089C10000}"/>
    <cellStyle name="Output 8 11 3 6" xfId="60512" xr:uid="{00000000-0005-0000-0000-00008AC10000}"/>
    <cellStyle name="Output 8 11 4" xfId="11056" xr:uid="{00000000-0005-0000-0000-00008BC10000}"/>
    <cellStyle name="Output 8 11 4 2" xfId="37108" xr:uid="{00000000-0005-0000-0000-00008CC10000}"/>
    <cellStyle name="Output 8 11 4 3" xfId="37107" xr:uid="{00000000-0005-0000-0000-00008DC10000}"/>
    <cellStyle name="Output 8 11 4 4" xfId="50561" xr:uid="{00000000-0005-0000-0000-00008EC10000}"/>
    <cellStyle name="Output 8 11 5" xfId="37098" xr:uid="{00000000-0005-0000-0000-00008FC10000}"/>
    <cellStyle name="Output 8 11 6" xfId="56157" xr:uid="{00000000-0005-0000-0000-000090C10000}"/>
    <cellStyle name="Output 8 12" xfId="4946" xr:uid="{00000000-0005-0000-0000-000091C10000}"/>
    <cellStyle name="Output 8 12 2" xfId="7562" xr:uid="{00000000-0005-0000-0000-000092C10000}"/>
    <cellStyle name="Output 8 12 2 2" xfId="14540" xr:uid="{00000000-0005-0000-0000-000093C10000}"/>
    <cellStyle name="Output 8 12 2 2 2" xfId="37112" xr:uid="{00000000-0005-0000-0000-000094C10000}"/>
    <cellStyle name="Output 8 12 2 2 3" xfId="37111" xr:uid="{00000000-0005-0000-0000-000095C10000}"/>
    <cellStyle name="Output 8 12 2 2 4" xfId="54045" xr:uid="{00000000-0005-0000-0000-000096C10000}"/>
    <cellStyle name="Output 8 12 2 3" xfId="37113" xr:uid="{00000000-0005-0000-0000-000097C10000}"/>
    <cellStyle name="Output 8 12 2 4" xfId="37110" xr:uid="{00000000-0005-0000-0000-000098C10000}"/>
    <cellStyle name="Output 8 12 2 5" xfId="47077" xr:uid="{00000000-0005-0000-0000-000099C10000}"/>
    <cellStyle name="Output 8 12 2 6" xfId="59641" xr:uid="{00000000-0005-0000-0000-00009AC10000}"/>
    <cellStyle name="Output 8 12 3" xfId="9313" xr:uid="{00000000-0005-0000-0000-00009BC10000}"/>
    <cellStyle name="Output 8 12 3 2" xfId="16282" xr:uid="{00000000-0005-0000-0000-00009CC10000}"/>
    <cellStyle name="Output 8 12 3 2 2" xfId="37116" xr:uid="{00000000-0005-0000-0000-00009DC10000}"/>
    <cellStyle name="Output 8 12 3 2 3" xfId="37115" xr:uid="{00000000-0005-0000-0000-00009EC10000}"/>
    <cellStyle name="Output 8 12 3 2 4" xfId="55787" xr:uid="{00000000-0005-0000-0000-00009FC10000}"/>
    <cellStyle name="Output 8 12 3 3" xfId="37117" xr:uid="{00000000-0005-0000-0000-0000A0C10000}"/>
    <cellStyle name="Output 8 12 3 4" xfId="37114" xr:uid="{00000000-0005-0000-0000-0000A1C10000}"/>
    <cellStyle name="Output 8 12 3 5" xfId="48819" xr:uid="{00000000-0005-0000-0000-0000A2C10000}"/>
    <cellStyle name="Output 8 12 3 6" xfId="61383" xr:uid="{00000000-0005-0000-0000-0000A3C10000}"/>
    <cellStyle name="Output 8 12 4" xfId="11927" xr:uid="{00000000-0005-0000-0000-0000A4C10000}"/>
    <cellStyle name="Output 8 12 4 2" xfId="37119" xr:uid="{00000000-0005-0000-0000-0000A5C10000}"/>
    <cellStyle name="Output 8 12 4 3" xfId="37118" xr:uid="{00000000-0005-0000-0000-0000A6C10000}"/>
    <cellStyle name="Output 8 12 4 4" xfId="51432" xr:uid="{00000000-0005-0000-0000-0000A7C10000}"/>
    <cellStyle name="Output 8 12 5" xfId="37120" xr:uid="{00000000-0005-0000-0000-0000A8C10000}"/>
    <cellStyle name="Output 8 12 6" xfId="37109" xr:uid="{00000000-0005-0000-0000-0000A9C10000}"/>
    <cellStyle name="Output 8 12 7" xfId="44464" xr:uid="{00000000-0005-0000-0000-0000AAC10000}"/>
    <cellStyle name="Output 8 12 8" xfId="57028" xr:uid="{00000000-0005-0000-0000-0000ABC10000}"/>
    <cellStyle name="Output 8 13" xfId="5819" xr:uid="{00000000-0005-0000-0000-0000ACC10000}"/>
    <cellStyle name="Output 8 13 2" xfId="12798" xr:uid="{00000000-0005-0000-0000-0000ADC10000}"/>
    <cellStyle name="Output 8 13 2 2" xfId="37123" xr:uid="{00000000-0005-0000-0000-0000AEC10000}"/>
    <cellStyle name="Output 8 13 2 3" xfId="37122" xr:uid="{00000000-0005-0000-0000-0000AFC10000}"/>
    <cellStyle name="Output 8 13 2 4" xfId="52303" xr:uid="{00000000-0005-0000-0000-0000B0C10000}"/>
    <cellStyle name="Output 8 13 3" xfId="37124" xr:uid="{00000000-0005-0000-0000-0000B1C10000}"/>
    <cellStyle name="Output 8 13 4" xfId="37121" xr:uid="{00000000-0005-0000-0000-0000B2C10000}"/>
    <cellStyle name="Output 8 13 5" xfId="45335" xr:uid="{00000000-0005-0000-0000-0000B3C10000}"/>
    <cellStyle name="Output 8 13 6" xfId="57899" xr:uid="{00000000-0005-0000-0000-0000B4C10000}"/>
    <cellStyle name="Output 8 14" xfId="10184" xr:uid="{00000000-0005-0000-0000-0000B5C10000}"/>
    <cellStyle name="Output 8 14 2" xfId="37126" xr:uid="{00000000-0005-0000-0000-0000B6C10000}"/>
    <cellStyle name="Output 8 14 3" xfId="37125" xr:uid="{00000000-0005-0000-0000-0000B7C10000}"/>
    <cellStyle name="Output 8 14 4" xfId="49690" xr:uid="{00000000-0005-0000-0000-0000B8C10000}"/>
    <cellStyle name="Output 8 15" xfId="37067" xr:uid="{00000000-0005-0000-0000-0000B9C10000}"/>
    <cellStyle name="Output 8 16" xfId="17607" xr:uid="{00000000-0005-0000-0000-0000BAC10000}"/>
    <cellStyle name="Output 8 2" xfId="3027" xr:uid="{00000000-0005-0000-0000-0000BBC10000}"/>
    <cellStyle name="Output 8 2 2" xfId="3028" xr:uid="{00000000-0005-0000-0000-0000BCC10000}"/>
    <cellStyle name="Output 8 2 2 2" xfId="4072" xr:uid="{00000000-0005-0000-0000-0000BDC10000}"/>
    <cellStyle name="Output 8 2 2 2 2" xfId="6694" xr:uid="{00000000-0005-0000-0000-0000BEC10000}"/>
    <cellStyle name="Output 8 2 2 2 2 2" xfId="13672" xr:uid="{00000000-0005-0000-0000-0000BFC10000}"/>
    <cellStyle name="Output 8 2 2 2 2 2 2" xfId="37132" xr:uid="{00000000-0005-0000-0000-0000C0C10000}"/>
    <cellStyle name="Output 8 2 2 2 2 2 3" xfId="37131" xr:uid="{00000000-0005-0000-0000-0000C1C10000}"/>
    <cellStyle name="Output 8 2 2 2 2 2 4" xfId="53177" xr:uid="{00000000-0005-0000-0000-0000C2C10000}"/>
    <cellStyle name="Output 8 2 2 2 2 3" xfId="37133" xr:uid="{00000000-0005-0000-0000-0000C3C10000}"/>
    <cellStyle name="Output 8 2 2 2 2 4" xfId="37130" xr:uid="{00000000-0005-0000-0000-0000C4C10000}"/>
    <cellStyle name="Output 8 2 2 2 2 5" xfId="46209" xr:uid="{00000000-0005-0000-0000-0000C5C10000}"/>
    <cellStyle name="Output 8 2 2 2 2 6" xfId="58773" xr:uid="{00000000-0005-0000-0000-0000C6C10000}"/>
    <cellStyle name="Output 8 2 2 2 3" xfId="8439" xr:uid="{00000000-0005-0000-0000-0000C7C10000}"/>
    <cellStyle name="Output 8 2 2 2 3 2" xfId="15414" xr:uid="{00000000-0005-0000-0000-0000C8C10000}"/>
    <cellStyle name="Output 8 2 2 2 3 2 2" xfId="37136" xr:uid="{00000000-0005-0000-0000-0000C9C10000}"/>
    <cellStyle name="Output 8 2 2 2 3 2 3" xfId="37135" xr:uid="{00000000-0005-0000-0000-0000CAC10000}"/>
    <cellStyle name="Output 8 2 2 2 3 2 4" xfId="54919" xr:uid="{00000000-0005-0000-0000-0000CBC10000}"/>
    <cellStyle name="Output 8 2 2 2 3 3" xfId="37137" xr:uid="{00000000-0005-0000-0000-0000CCC10000}"/>
    <cellStyle name="Output 8 2 2 2 3 4" xfId="37134" xr:uid="{00000000-0005-0000-0000-0000CDC10000}"/>
    <cellStyle name="Output 8 2 2 2 3 5" xfId="47951" xr:uid="{00000000-0005-0000-0000-0000CEC10000}"/>
    <cellStyle name="Output 8 2 2 2 3 6" xfId="60515" xr:uid="{00000000-0005-0000-0000-0000CFC10000}"/>
    <cellStyle name="Output 8 2 2 2 4" xfId="11059" xr:uid="{00000000-0005-0000-0000-0000D0C10000}"/>
    <cellStyle name="Output 8 2 2 2 4 2" xfId="37139" xr:uid="{00000000-0005-0000-0000-0000D1C10000}"/>
    <cellStyle name="Output 8 2 2 2 4 3" xfId="37138" xr:uid="{00000000-0005-0000-0000-0000D2C10000}"/>
    <cellStyle name="Output 8 2 2 2 4 4" xfId="50564" xr:uid="{00000000-0005-0000-0000-0000D3C10000}"/>
    <cellStyle name="Output 8 2 2 2 5" xfId="37129" xr:uid="{00000000-0005-0000-0000-0000D4C10000}"/>
    <cellStyle name="Output 8 2 2 2 6" xfId="56160" xr:uid="{00000000-0005-0000-0000-0000D5C10000}"/>
    <cellStyle name="Output 8 2 2 3" xfId="4949" xr:uid="{00000000-0005-0000-0000-0000D6C10000}"/>
    <cellStyle name="Output 8 2 2 3 2" xfId="7565" xr:uid="{00000000-0005-0000-0000-0000D7C10000}"/>
    <cellStyle name="Output 8 2 2 3 2 2" xfId="14543" xr:uid="{00000000-0005-0000-0000-0000D8C10000}"/>
    <cellStyle name="Output 8 2 2 3 2 2 2" xfId="37143" xr:uid="{00000000-0005-0000-0000-0000D9C10000}"/>
    <cellStyle name="Output 8 2 2 3 2 2 3" xfId="37142" xr:uid="{00000000-0005-0000-0000-0000DAC10000}"/>
    <cellStyle name="Output 8 2 2 3 2 2 4" xfId="54048" xr:uid="{00000000-0005-0000-0000-0000DBC10000}"/>
    <cellStyle name="Output 8 2 2 3 2 3" xfId="37144" xr:uid="{00000000-0005-0000-0000-0000DCC10000}"/>
    <cellStyle name="Output 8 2 2 3 2 4" xfId="37141" xr:uid="{00000000-0005-0000-0000-0000DDC10000}"/>
    <cellStyle name="Output 8 2 2 3 2 5" xfId="47080" xr:uid="{00000000-0005-0000-0000-0000DEC10000}"/>
    <cellStyle name="Output 8 2 2 3 2 6" xfId="59644" xr:uid="{00000000-0005-0000-0000-0000DFC10000}"/>
    <cellStyle name="Output 8 2 2 3 3" xfId="9316" xr:uid="{00000000-0005-0000-0000-0000E0C10000}"/>
    <cellStyle name="Output 8 2 2 3 3 2" xfId="16285" xr:uid="{00000000-0005-0000-0000-0000E1C10000}"/>
    <cellStyle name="Output 8 2 2 3 3 2 2" xfId="37147" xr:uid="{00000000-0005-0000-0000-0000E2C10000}"/>
    <cellStyle name="Output 8 2 2 3 3 2 3" xfId="37146" xr:uid="{00000000-0005-0000-0000-0000E3C10000}"/>
    <cellStyle name="Output 8 2 2 3 3 2 4" xfId="55790" xr:uid="{00000000-0005-0000-0000-0000E4C10000}"/>
    <cellStyle name="Output 8 2 2 3 3 3" xfId="37148" xr:uid="{00000000-0005-0000-0000-0000E5C10000}"/>
    <cellStyle name="Output 8 2 2 3 3 4" xfId="37145" xr:uid="{00000000-0005-0000-0000-0000E6C10000}"/>
    <cellStyle name="Output 8 2 2 3 3 5" xfId="48822" xr:uid="{00000000-0005-0000-0000-0000E7C10000}"/>
    <cellStyle name="Output 8 2 2 3 3 6" xfId="61386" xr:uid="{00000000-0005-0000-0000-0000E8C10000}"/>
    <cellStyle name="Output 8 2 2 3 4" xfId="11930" xr:uid="{00000000-0005-0000-0000-0000E9C10000}"/>
    <cellStyle name="Output 8 2 2 3 4 2" xfId="37150" xr:uid="{00000000-0005-0000-0000-0000EAC10000}"/>
    <cellStyle name="Output 8 2 2 3 4 3" xfId="37149" xr:uid="{00000000-0005-0000-0000-0000EBC10000}"/>
    <cellStyle name="Output 8 2 2 3 4 4" xfId="51435" xr:uid="{00000000-0005-0000-0000-0000ECC10000}"/>
    <cellStyle name="Output 8 2 2 3 5" xfId="37151" xr:uid="{00000000-0005-0000-0000-0000EDC10000}"/>
    <cellStyle name="Output 8 2 2 3 6" xfId="37140" xr:uid="{00000000-0005-0000-0000-0000EEC10000}"/>
    <cellStyle name="Output 8 2 2 3 7" xfId="44467" xr:uid="{00000000-0005-0000-0000-0000EFC10000}"/>
    <cellStyle name="Output 8 2 2 3 8" xfId="57031" xr:uid="{00000000-0005-0000-0000-0000F0C10000}"/>
    <cellStyle name="Output 8 2 2 4" xfId="5822" xr:uid="{00000000-0005-0000-0000-0000F1C10000}"/>
    <cellStyle name="Output 8 2 2 4 2" xfId="12801" xr:uid="{00000000-0005-0000-0000-0000F2C10000}"/>
    <cellStyle name="Output 8 2 2 4 2 2" xfId="37154" xr:uid="{00000000-0005-0000-0000-0000F3C10000}"/>
    <cellStyle name="Output 8 2 2 4 2 3" xfId="37153" xr:uid="{00000000-0005-0000-0000-0000F4C10000}"/>
    <cellStyle name="Output 8 2 2 4 2 4" xfId="52306" xr:uid="{00000000-0005-0000-0000-0000F5C10000}"/>
    <cellStyle name="Output 8 2 2 4 3" xfId="37155" xr:uid="{00000000-0005-0000-0000-0000F6C10000}"/>
    <cellStyle name="Output 8 2 2 4 4" xfId="37152" xr:uid="{00000000-0005-0000-0000-0000F7C10000}"/>
    <cellStyle name="Output 8 2 2 4 5" xfId="45338" xr:uid="{00000000-0005-0000-0000-0000F8C10000}"/>
    <cellStyle name="Output 8 2 2 4 6" xfId="57902" xr:uid="{00000000-0005-0000-0000-0000F9C10000}"/>
    <cellStyle name="Output 8 2 2 5" xfId="10187" xr:uid="{00000000-0005-0000-0000-0000FAC10000}"/>
    <cellStyle name="Output 8 2 2 5 2" xfId="37157" xr:uid="{00000000-0005-0000-0000-0000FBC10000}"/>
    <cellStyle name="Output 8 2 2 5 3" xfId="37156" xr:uid="{00000000-0005-0000-0000-0000FCC10000}"/>
    <cellStyle name="Output 8 2 2 5 4" xfId="49693" xr:uid="{00000000-0005-0000-0000-0000FDC10000}"/>
    <cellStyle name="Output 8 2 2 6" xfId="37128" xr:uid="{00000000-0005-0000-0000-0000FEC10000}"/>
    <cellStyle name="Output 8 2 2 7" xfId="17613" xr:uid="{00000000-0005-0000-0000-0000FFC10000}"/>
    <cellStyle name="Output 8 2 3" xfId="4071" xr:uid="{00000000-0005-0000-0000-000000C20000}"/>
    <cellStyle name="Output 8 2 3 2" xfId="6693" xr:uid="{00000000-0005-0000-0000-000001C20000}"/>
    <cellStyle name="Output 8 2 3 2 2" xfId="13671" xr:uid="{00000000-0005-0000-0000-000002C20000}"/>
    <cellStyle name="Output 8 2 3 2 2 2" xfId="37161" xr:uid="{00000000-0005-0000-0000-000003C20000}"/>
    <cellStyle name="Output 8 2 3 2 2 3" xfId="37160" xr:uid="{00000000-0005-0000-0000-000004C20000}"/>
    <cellStyle name="Output 8 2 3 2 2 4" xfId="53176" xr:uid="{00000000-0005-0000-0000-000005C20000}"/>
    <cellStyle name="Output 8 2 3 2 3" xfId="37162" xr:uid="{00000000-0005-0000-0000-000006C20000}"/>
    <cellStyle name="Output 8 2 3 2 4" xfId="37159" xr:uid="{00000000-0005-0000-0000-000007C20000}"/>
    <cellStyle name="Output 8 2 3 2 5" xfId="46208" xr:uid="{00000000-0005-0000-0000-000008C20000}"/>
    <cellStyle name="Output 8 2 3 2 6" xfId="58772" xr:uid="{00000000-0005-0000-0000-000009C20000}"/>
    <cellStyle name="Output 8 2 3 3" xfId="8438" xr:uid="{00000000-0005-0000-0000-00000AC20000}"/>
    <cellStyle name="Output 8 2 3 3 2" xfId="15413" xr:uid="{00000000-0005-0000-0000-00000BC20000}"/>
    <cellStyle name="Output 8 2 3 3 2 2" xfId="37165" xr:uid="{00000000-0005-0000-0000-00000CC20000}"/>
    <cellStyle name="Output 8 2 3 3 2 3" xfId="37164" xr:uid="{00000000-0005-0000-0000-00000DC20000}"/>
    <cellStyle name="Output 8 2 3 3 2 4" xfId="54918" xr:uid="{00000000-0005-0000-0000-00000EC20000}"/>
    <cellStyle name="Output 8 2 3 3 3" xfId="37166" xr:uid="{00000000-0005-0000-0000-00000FC20000}"/>
    <cellStyle name="Output 8 2 3 3 4" xfId="37163" xr:uid="{00000000-0005-0000-0000-000010C20000}"/>
    <cellStyle name="Output 8 2 3 3 5" xfId="47950" xr:uid="{00000000-0005-0000-0000-000011C20000}"/>
    <cellStyle name="Output 8 2 3 3 6" xfId="60514" xr:uid="{00000000-0005-0000-0000-000012C20000}"/>
    <cellStyle name="Output 8 2 3 4" xfId="11058" xr:uid="{00000000-0005-0000-0000-000013C20000}"/>
    <cellStyle name="Output 8 2 3 4 2" xfId="37168" xr:uid="{00000000-0005-0000-0000-000014C20000}"/>
    <cellStyle name="Output 8 2 3 4 3" xfId="37167" xr:uid="{00000000-0005-0000-0000-000015C20000}"/>
    <cellStyle name="Output 8 2 3 4 4" xfId="50563" xr:uid="{00000000-0005-0000-0000-000016C20000}"/>
    <cellStyle name="Output 8 2 3 5" xfId="37158" xr:uid="{00000000-0005-0000-0000-000017C20000}"/>
    <cellStyle name="Output 8 2 3 6" xfId="56159" xr:uid="{00000000-0005-0000-0000-000018C20000}"/>
    <cellStyle name="Output 8 2 4" xfId="4948" xr:uid="{00000000-0005-0000-0000-000019C20000}"/>
    <cellStyle name="Output 8 2 4 2" xfId="7564" xr:uid="{00000000-0005-0000-0000-00001AC20000}"/>
    <cellStyle name="Output 8 2 4 2 2" xfId="14542" xr:uid="{00000000-0005-0000-0000-00001BC20000}"/>
    <cellStyle name="Output 8 2 4 2 2 2" xfId="37172" xr:uid="{00000000-0005-0000-0000-00001CC20000}"/>
    <cellStyle name="Output 8 2 4 2 2 3" xfId="37171" xr:uid="{00000000-0005-0000-0000-00001DC20000}"/>
    <cellStyle name="Output 8 2 4 2 2 4" xfId="54047" xr:uid="{00000000-0005-0000-0000-00001EC20000}"/>
    <cellStyle name="Output 8 2 4 2 3" xfId="37173" xr:uid="{00000000-0005-0000-0000-00001FC20000}"/>
    <cellStyle name="Output 8 2 4 2 4" xfId="37170" xr:uid="{00000000-0005-0000-0000-000020C20000}"/>
    <cellStyle name="Output 8 2 4 2 5" xfId="47079" xr:uid="{00000000-0005-0000-0000-000021C20000}"/>
    <cellStyle name="Output 8 2 4 2 6" xfId="59643" xr:uid="{00000000-0005-0000-0000-000022C20000}"/>
    <cellStyle name="Output 8 2 4 3" xfId="9315" xr:uid="{00000000-0005-0000-0000-000023C20000}"/>
    <cellStyle name="Output 8 2 4 3 2" xfId="16284" xr:uid="{00000000-0005-0000-0000-000024C20000}"/>
    <cellStyle name="Output 8 2 4 3 2 2" xfId="37176" xr:uid="{00000000-0005-0000-0000-000025C20000}"/>
    <cellStyle name="Output 8 2 4 3 2 3" xfId="37175" xr:uid="{00000000-0005-0000-0000-000026C20000}"/>
    <cellStyle name="Output 8 2 4 3 2 4" xfId="55789" xr:uid="{00000000-0005-0000-0000-000027C20000}"/>
    <cellStyle name="Output 8 2 4 3 3" xfId="37177" xr:uid="{00000000-0005-0000-0000-000028C20000}"/>
    <cellStyle name="Output 8 2 4 3 4" xfId="37174" xr:uid="{00000000-0005-0000-0000-000029C20000}"/>
    <cellStyle name="Output 8 2 4 3 5" xfId="48821" xr:uid="{00000000-0005-0000-0000-00002AC20000}"/>
    <cellStyle name="Output 8 2 4 3 6" xfId="61385" xr:uid="{00000000-0005-0000-0000-00002BC20000}"/>
    <cellStyle name="Output 8 2 4 4" xfId="11929" xr:uid="{00000000-0005-0000-0000-00002CC20000}"/>
    <cellStyle name="Output 8 2 4 4 2" xfId="37179" xr:uid="{00000000-0005-0000-0000-00002DC20000}"/>
    <cellStyle name="Output 8 2 4 4 3" xfId="37178" xr:uid="{00000000-0005-0000-0000-00002EC20000}"/>
    <cellStyle name="Output 8 2 4 4 4" xfId="51434" xr:uid="{00000000-0005-0000-0000-00002FC20000}"/>
    <cellStyle name="Output 8 2 4 5" xfId="37180" xr:uid="{00000000-0005-0000-0000-000030C20000}"/>
    <cellStyle name="Output 8 2 4 6" xfId="37169" xr:uid="{00000000-0005-0000-0000-000031C20000}"/>
    <cellStyle name="Output 8 2 4 7" xfId="44466" xr:uid="{00000000-0005-0000-0000-000032C20000}"/>
    <cellStyle name="Output 8 2 4 8" xfId="57030" xr:uid="{00000000-0005-0000-0000-000033C20000}"/>
    <cellStyle name="Output 8 2 5" xfId="5821" xr:uid="{00000000-0005-0000-0000-000034C20000}"/>
    <cellStyle name="Output 8 2 5 2" xfId="12800" xr:uid="{00000000-0005-0000-0000-000035C20000}"/>
    <cellStyle name="Output 8 2 5 2 2" xfId="37183" xr:uid="{00000000-0005-0000-0000-000036C20000}"/>
    <cellStyle name="Output 8 2 5 2 3" xfId="37182" xr:uid="{00000000-0005-0000-0000-000037C20000}"/>
    <cellStyle name="Output 8 2 5 2 4" xfId="52305" xr:uid="{00000000-0005-0000-0000-000038C20000}"/>
    <cellStyle name="Output 8 2 5 3" xfId="37184" xr:uid="{00000000-0005-0000-0000-000039C20000}"/>
    <cellStyle name="Output 8 2 5 4" xfId="37181" xr:uid="{00000000-0005-0000-0000-00003AC20000}"/>
    <cellStyle name="Output 8 2 5 5" xfId="45337" xr:uid="{00000000-0005-0000-0000-00003BC20000}"/>
    <cellStyle name="Output 8 2 5 6" xfId="57901" xr:uid="{00000000-0005-0000-0000-00003CC20000}"/>
    <cellStyle name="Output 8 2 6" xfId="10186" xr:uid="{00000000-0005-0000-0000-00003DC20000}"/>
    <cellStyle name="Output 8 2 6 2" xfId="37186" xr:uid="{00000000-0005-0000-0000-00003EC20000}"/>
    <cellStyle name="Output 8 2 6 3" xfId="37185" xr:uid="{00000000-0005-0000-0000-00003FC20000}"/>
    <cellStyle name="Output 8 2 6 4" xfId="49692" xr:uid="{00000000-0005-0000-0000-000040C20000}"/>
    <cellStyle name="Output 8 2 7" xfId="37127" xr:uid="{00000000-0005-0000-0000-000041C20000}"/>
    <cellStyle name="Output 8 2 8" xfId="17612" xr:uid="{00000000-0005-0000-0000-000042C20000}"/>
    <cellStyle name="Output 8 3" xfId="3029" xr:uid="{00000000-0005-0000-0000-000043C20000}"/>
    <cellStyle name="Output 8 3 2" xfId="3030" xr:uid="{00000000-0005-0000-0000-000044C20000}"/>
    <cellStyle name="Output 8 3 2 2" xfId="4074" xr:uid="{00000000-0005-0000-0000-000045C20000}"/>
    <cellStyle name="Output 8 3 2 2 2" xfId="6696" xr:uid="{00000000-0005-0000-0000-000046C20000}"/>
    <cellStyle name="Output 8 3 2 2 2 2" xfId="13674" xr:uid="{00000000-0005-0000-0000-000047C20000}"/>
    <cellStyle name="Output 8 3 2 2 2 2 2" xfId="37192" xr:uid="{00000000-0005-0000-0000-000048C20000}"/>
    <cellStyle name="Output 8 3 2 2 2 2 3" xfId="37191" xr:uid="{00000000-0005-0000-0000-000049C20000}"/>
    <cellStyle name="Output 8 3 2 2 2 2 4" xfId="53179" xr:uid="{00000000-0005-0000-0000-00004AC20000}"/>
    <cellStyle name="Output 8 3 2 2 2 3" xfId="37193" xr:uid="{00000000-0005-0000-0000-00004BC20000}"/>
    <cellStyle name="Output 8 3 2 2 2 4" xfId="37190" xr:uid="{00000000-0005-0000-0000-00004CC20000}"/>
    <cellStyle name="Output 8 3 2 2 2 5" xfId="46211" xr:uid="{00000000-0005-0000-0000-00004DC20000}"/>
    <cellStyle name="Output 8 3 2 2 2 6" xfId="58775" xr:uid="{00000000-0005-0000-0000-00004EC20000}"/>
    <cellStyle name="Output 8 3 2 2 3" xfId="8441" xr:uid="{00000000-0005-0000-0000-00004FC20000}"/>
    <cellStyle name="Output 8 3 2 2 3 2" xfId="15416" xr:uid="{00000000-0005-0000-0000-000050C20000}"/>
    <cellStyle name="Output 8 3 2 2 3 2 2" xfId="37196" xr:uid="{00000000-0005-0000-0000-000051C20000}"/>
    <cellStyle name="Output 8 3 2 2 3 2 3" xfId="37195" xr:uid="{00000000-0005-0000-0000-000052C20000}"/>
    <cellStyle name="Output 8 3 2 2 3 2 4" xfId="54921" xr:uid="{00000000-0005-0000-0000-000053C20000}"/>
    <cellStyle name="Output 8 3 2 2 3 3" xfId="37197" xr:uid="{00000000-0005-0000-0000-000054C20000}"/>
    <cellStyle name="Output 8 3 2 2 3 4" xfId="37194" xr:uid="{00000000-0005-0000-0000-000055C20000}"/>
    <cellStyle name="Output 8 3 2 2 3 5" xfId="47953" xr:uid="{00000000-0005-0000-0000-000056C20000}"/>
    <cellStyle name="Output 8 3 2 2 3 6" xfId="60517" xr:uid="{00000000-0005-0000-0000-000057C20000}"/>
    <cellStyle name="Output 8 3 2 2 4" xfId="11061" xr:uid="{00000000-0005-0000-0000-000058C20000}"/>
    <cellStyle name="Output 8 3 2 2 4 2" xfId="37199" xr:uid="{00000000-0005-0000-0000-000059C20000}"/>
    <cellStyle name="Output 8 3 2 2 4 3" xfId="37198" xr:uid="{00000000-0005-0000-0000-00005AC20000}"/>
    <cellStyle name="Output 8 3 2 2 4 4" xfId="50566" xr:uid="{00000000-0005-0000-0000-00005BC20000}"/>
    <cellStyle name="Output 8 3 2 2 5" xfId="37189" xr:uid="{00000000-0005-0000-0000-00005CC20000}"/>
    <cellStyle name="Output 8 3 2 2 6" xfId="56162" xr:uid="{00000000-0005-0000-0000-00005DC20000}"/>
    <cellStyle name="Output 8 3 2 3" xfId="4951" xr:uid="{00000000-0005-0000-0000-00005EC20000}"/>
    <cellStyle name="Output 8 3 2 3 2" xfId="7567" xr:uid="{00000000-0005-0000-0000-00005FC20000}"/>
    <cellStyle name="Output 8 3 2 3 2 2" xfId="14545" xr:uid="{00000000-0005-0000-0000-000060C20000}"/>
    <cellStyle name="Output 8 3 2 3 2 2 2" xfId="37203" xr:uid="{00000000-0005-0000-0000-000061C20000}"/>
    <cellStyle name="Output 8 3 2 3 2 2 3" xfId="37202" xr:uid="{00000000-0005-0000-0000-000062C20000}"/>
    <cellStyle name="Output 8 3 2 3 2 2 4" xfId="54050" xr:uid="{00000000-0005-0000-0000-000063C20000}"/>
    <cellStyle name="Output 8 3 2 3 2 3" xfId="37204" xr:uid="{00000000-0005-0000-0000-000064C20000}"/>
    <cellStyle name="Output 8 3 2 3 2 4" xfId="37201" xr:uid="{00000000-0005-0000-0000-000065C20000}"/>
    <cellStyle name="Output 8 3 2 3 2 5" xfId="47082" xr:uid="{00000000-0005-0000-0000-000066C20000}"/>
    <cellStyle name="Output 8 3 2 3 2 6" xfId="59646" xr:uid="{00000000-0005-0000-0000-000067C20000}"/>
    <cellStyle name="Output 8 3 2 3 3" xfId="9318" xr:uid="{00000000-0005-0000-0000-000068C20000}"/>
    <cellStyle name="Output 8 3 2 3 3 2" xfId="16287" xr:uid="{00000000-0005-0000-0000-000069C20000}"/>
    <cellStyle name="Output 8 3 2 3 3 2 2" xfId="37207" xr:uid="{00000000-0005-0000-0000-00006AC20000}"/>
    <cellStyle name="Output 8 3 2 3 3 2 3" xfId="37206" xr:uid="{00000000-0005-0000-0000-00006BC20000}"/>
    <cellStyle name="Output 8 3 2 3 3 2 4" xfId="55792" xr:uid="{00000000-0005-0000-0000-00006CC20000}"/>
    <cellStyle name="Output 8 3 2 3 3 3" xfId="37208" xr:uid="{00000000-0005-0000-0000-00006DC20000}"/>
    <cellStyle name="Output 8 3 2 3 3 4" xfId="37205" xr:uid="{00000000-0005-0000-0000-00006EC20000}"/>
    <cellStyle name="Output 8 3 2 3 3 5" xfId="48824" xr:uid="{00000000-0005-0000-0000-00006FC20000}"/>
    <cellStyle name="Output 8 3 2 3 3 6" xfId="61388" xr:uid="{00000000-0005-0000-0000-000070C20000}"/>
    <cellStyle name="Output 8 3 2 3 4" xfId="11932" xr:uid="{00000000-0005-0000-0000-000071C20000}"/>
    <cellStyle name="Output 8 3 2 3 4 2" xfId="37210" xr:uid="{00000000-0005-0000-0000-000072C20000}"/>
    <cellStyle name="Output 8 3 2 3 4 3" xfId="37209" xr:uid="{00000000-0005-0000-0000-000073C20000}"/>
    <cellStyle name="Output 8 3 2 3 4 4" xfId="51437" xr:uid="{00000000-0005-0000-0000-000074C20000}"/>
    <cellStyle name="Output 8 3 2 3 5" xfId="37211" xr:uid="{00000000-0005-0000-0000-000075C20000}"/>
    <cellStyle name="Output 8 3 2 3 6" xfId="37200" xr:uid="{00000000-0005-0000-0000-000076C20000}"/>
    <cellStyle name="Output 8 3 2 3 7" xfId="44469" xr:uid="{00000000-0005-0000-0000-000077C20000}"/>
    <cellStyle name="Output 8 3 2 3 8" xfId="57033" xr:uid="{00000000-0005-0000-0000-000078C20000}"/>
    <cellStyle name="Output 8 3 2 4" xfId="5824" xr:uid="{00000000-0005-0000-0000-000079C20000}"/>
    <cellStyle name="Output 8 3 2 4 2" xfId="12803" xr:uid="{00000000-0005-0000-0000-00007AC20000}"/>
    <cellStyle name="Output 8 3 2 4 2 2" xfId="37214" xr:uid="{00000000-0005-0000-0000-00007BC20000}"/>
    <cellStyle name="Output 8 3 2 4 2 3" xfId="37213" xr:uid="{00000000-0005-0000-0000-00007CC20000}"/>
    <cellStyle name="Output 8 3 2 4 2 4" xfId="52308" xr:uid="{00000000-0005-0000-0000-00007DC20000}"/>
    <cellStyle name="Output 8 3 2 4 3" xfId="37215" xr:uid="{00000000-0005-0000-0000-00007EC20000}"/>
    <cellStyle name="Output 8 3 2 4 4" xfId="37212" xr:uid="{00000000-0005-0000-0000-00007FC20000}"/>
    <cellStyle name="Output 8 3 2 4 5" xfId="45340" xr:uid="{00000000-0005-0000-0000-000080C20000}"/>
    <cellStyle name="Output 8 3 2 4 6" xfId="57904" xr:uid="{00000000-0005-0000-0000-000081C20000}"/>
    <cellStyle name="Output 8 3 2 5" xfId="10189" xr:uid="{00000000-0005-0000-0000-000082C20000}"/>
    <cellStyle name="Output 8 3 2 5 2" xfId="37217" xr:uid="{00000000-0005-0000-0000-000083C20000}"/>
    <cellStyle name="Output 8 3 2 5 3" xfId="37216" xr:uid="{00000000-0005-0000-0000-000084C20000}"/>
    <cellStyle name="Output 8 3 2 5 4" xfId="49695" xr:uid="{00000000-0005-0000-0000-000085C20000}"/>
    <cellStyle name="Output 8 3 2 6" xfId="37188" xr:uid="{00000000-0005-0000-0000-000086C20000}"/>
    <cellStyle name="Output 8 3 2 7" xfId="17615" xr:uid="{00000000-0005-0000-0000-000087C20000}"/>
    <cellStyle name="Output 8 3 3" xfId="4073" xr:uid="{00000000-0005-0000-0000-000088C20000}"/>
    <cellStyle name="Output 8 3 3 2" xfId="6695" xr:uid="{00000000-0005-0000-0000-000089C20000}"/>
    <cellStyle name="Output 8 3 3 2 2" xfId="13673" xr:uid="{00000000-0005-0000-0000-00008AC20000}"/>
    <cellStyle name="Output 8 3 3 2 2 2" xfId="37221" xr:uid="{00000000-0005-0000-0000-00008BC20000}"/>
    <cellStyle name="Output 8 3 3 2 2 3" xfId="37220" xr:uid="{00000000-0005-0000-0000-00008CC20000}"/>
    <cellStyle name="Output 8 3 3 2 2 4" xfId="53178" xr:uid="{00000000-0005-0000-0000-00008DC20000}"/>
    <cellStyle name="Output 8 3 3 2 3" xfId="37222" xr:uid="{00000000-0005-0000-0000-00008EC20000}"/>
    <cellStyle name="Output 8 3 3 2 4" xfId="37219" xr:uid="{00000000-0005-0000-0000-00008FC20000}"/>
    <cellStyle name="Output 8 3 3 2 5" xfId="46210" xr:uid="{00000000-0005-0000-0000-000090C20000}"/>
    <cellStyle name="Output 8 3 3 2 6" xfId="58774" xr:uid="{00000000-0005-0000-0000-000091C20000}"/>
    <cellStyle name="Output 8 3 3 3" xfId="8440" xr:uid="{00000000-0005-0000-0000-000092C20000}"/>
    <cellStyle name="Output 8 3 3 3 2" xfId="15415" xr:uid="{00000000-0005-0000-0000-000093C20000}"/>
    <cellStyle name="Output 8 3 3 3 2 2" xfId="37225" xr:uid="{00000000-0005-0000-0000-000094C20000}"/>
    <cellStyle name="Output 8 3 3 3 2 3" xfId="37224" xr:uid="{00000000-0005-0000-0000-000095C20000}"/>
    <cellStyle name="Output 8 3 3 3 2 4" xfId="54920" xr:uid="{00000000-0005-0000-0000-000096C20000}"/>
    <cellStyle name="Output 8 3 3 3 3" xfId="37226" xr:uid="{00000000-0005-0000-0000-000097C20000}"/>
    <cellStyle name="Output 8 3 3 3 4" xfId="37223" xr:uid="{00000000-0005-0000-0000-000098C20000}"/>
    <cellStyle name="Output 8 3 3 3 5" xfId="47952" xr:uid="{00000000-0005-0000-0000-000099C20000}"/>
    <cellStyle name="Output 8 3 3 3 6" xfId="60516" xr:uid="{00000000-0005-0000-0000-00009AC20000}"/>
    <cellStyle name="Output 8 3 3 4" xfId="11060" xr:uid="{00000000-0005-0000-0000-00009BC20000}"/>
    <cellStyle name="Output 8 3 3 4 2" xfId="37228" xr:uid="{00000000-0005-0000-0000-00009CC20000}"/>
    <cellStyle name="Output 8 3 3 4 3" xfId="37227" xr:uid="{00000000-0005-0000-0000-00009DC20000}"/>
    <cellStyle name="Output 8 3 3 4 4" xfId="50565" xr:uid="{00000000-0005-0000-0000-00009EC20000}"/>
    <cellStyle name="Output 8 3 3 5" xfId="37218" xr:uid="{00000000-0005-0000-0000-00009FC20000}"/>
    <cellStyle name="Output 8 3 3 6" xfId="56161" xr:uid="{00000000-0005-0000-0000-0000A0C20000}"/>
    <cellStyle name="Output 8 3 4" xfId="4950" xr:uid="{00000000-0005-0000-0000-0000A1C20000}"/>
    <cellStyle name="Output 8 3 4 2" xfId="7566" xr:uid="{00000000-0005-0000-0000-0000A2C20000}"/>
    <cellStyle name="Output 8 3 4 2 2" xfId="14544" xr:uid="{00000000-0005-0000-0000-0000A3C20000}"/>
    <cellStyle name="Output 8 3 4 2 2 2" xfId="37232" xr:uid="{00000000-0005-0000-0000-0000A4C20000}"/>
    <cellStyle name="Output 8 3 4 2 2 3" xfId="37231" xr:uid="{00000000-0005-0000-0000-0000A5C20000}"/>
    <cellStyle name="Output 8 3 4 2 2 4" xfId="54049" xr:uid="{00000000-0005-0000-0000-0000A6C20000}"/>
    <cellStyle name="Output 8 3 4 2 3" xfId="37233" xr:uid="{00000000-0005-0000-0000-0000A7C20000}"/>
    <cellStyle name="Output 8 3 4 2 4" xfId="37230" xr:uid="{00000000-0005-0000-0000-0000A8C20000}"/>
    <cellStyle name="Output 8 3 4 2 5" xfId="47081" xr:uid="{00000000-0005-0000-0000-0000A9C20000}"/>
    <cellStyle name="Output 8 3 4 2 6" xfId="59645" xr:uid="{00000000-0005-0000-0000-0000AAC20000}"/>
    <cellStyle name="Output 8 3 4 3" xfId="9317" xr:uid="{00000000-0005-0000-0000-0000ABC20000}"/>
    <cellStyle name="Output 8 3 4 3 2" xfId="16286" xr:uid="{00000000-0005-0000-0000-0000ACC20000}"/>
    <cellStyle name="Output 8 3 4 3 2 2" xfId="37236" xr:uid="{00000000-0005-0000-0000-0000ADC20000}"/>
    <cellStyle name="Output 8 3 4 3 2 3" xfId="37235" xr:uid="{00000000-0005-0000-0000-0000AEC20000}"/>
    <cellStyle name="Output 8 3 4 3 2 4" xfId="55791" xr:uid="{00000000-0005-0000-0000-0000AFC20000}"/>
    <cellStyle name="Output 8 3 4 3 3" xfId="37237" xr:uid="{00000000-0005-0000-0000-0000B0C20000}"/>
    <cellStyle name="Output 8 3 4 3 4" xfId="37234" xr:uid="{00000000-0005-0000-0000-0000B1C20000}"/>
    <cellStyle name="Output 8 3 4 3 5" xfId="48823" xr:uid="{00000000-0005-0000-0000-0000B2C20000}"/>
    <cellStyle name="Output 8 3 4 3 6" xfId="61387" xr:uid="{00000000-0005-0000-0000-0000B3C20000}"/>
    <cellStyle name="Output 8 3 4 4" xfId="11931" xr:uid="{00000000-0005-0000-0000-0000B4C20000}"/>
    <cellStyle name="Output 8 3 4 4 2" xfId="37239" xr:uid="{00000000-0005-0000-0000-0000B5C20000}"/>
    <cellStyle name="Output 8 3 4 4 3" xfId="37238" xr:uid="{00000000-0005-0000-0000-0000B6C20000}"/>
    <cellStyle name="Output 8 3 4 4 4" xfId="51436" xr:uid="{00000000-0005-0000-0000-0000B7C20000}"/>
    <cellStyle name="Output 8 3 4 5" xfId="37240" xr:uid="{00000000-0005-0000-0000-0000B8C20000}"/>
    <cellStyle name="Output 8 3 4 6" xfId="37229" xr:uid="{00000000-0005-0000-0000-0000B9C20000}"/>
    <cellStyle name="Output 8 3 4 7" xfId="44468" xr:uid="{00000000-0005-0000-0000-0000BAC20000}"/>
    <cellStyle name="Output 8 3 4 8" xfId="57032" xr:uid="{00000000-0005-0000-0000-0000BBC20000}"/>
    <cellStyle name="Output 8 3 5" xfId="5823" xr:uid="{00000000-0005-0000-0000-0000BCC20000}"/>
    <cellStyle name="Output 8 3 5 2" xfId="12802" xr:uid="{00000000-0005-0000-0000-0000BDC20000}"/>
    <cellStyle name="Output 8 3 5 2 2" xfId="37243" xr:uid="{00000000-0005-0000-0000-0000BEC20000}"/>
    <cellStyle name="Output 8 3 5 2 3" xfId="37242" xr:uid="{00000000-0005-0000-0000-0000BFC20000}"/>
    <cellStyle name="Output 8 3 5 2 4" xfId="52307" xr:uid="{00000000-0005-0000-0000-0000C0C20000}"/>
    <cellStyle name="Output 8 3 5 3" xfId="37244" xr:uid="{00000000-0005-0000-0000-0000C1C20000}"/>
    <cellStyle name="Output 8 3 5 4" xfId="37241" xr:uid="{00000000-0005-0000-0000-0000C2C20000}"/>
    <cellStyle name="Output 8 3 5 5" xfId="45339" xr:uid="{00000000-0005-0000-0000-0000C3C20000}"/>
    <cellStyle name="Output 8 3 5 6" xfId="57903" xr:uid="{00000000-0005-0000-0000-0000C4C20000}"/>
    <cellStyle name="Output 8 3 6" xfId="10188" xr:uid="{00000000-0005-0000-0000-0000C5C20000}"/>
    <cellStyle name="Output 8 3 6 2" xfId="37246" xr:uid="{00000000-0005-0000-0000-0000C6C20000}"/>
    <cellStyle name="Output 8 3 6 3" xfId="37245" xr:uid="{00000000-0005-0000-0000-0000C7C20000}"/>
    <cellStyle name="Output 8 3 6 4" xfId="49694" xr:uid="{00000000-0005-0000-0000-0000C8C20000}"/>
    <cellStyle name="Output 8 3 7" xfId="37187" xr:uid="{00000000-0005-0000-0000-0000C9C20000}"/>
    <cellStyle name="Output 8 3 8" xfId="17614" xr:uid="{00000000-0005-0000-0000-0000CAC20000}"/>
    <cellStyle name="Output 8 4" xfId="3031" xr:uid="{00000000-0005-0000-0000-0000CBC20000}"/>
    <cellStyle name="Output 8 4 2" xfId="3032" xr:uid="{00000000-0005-0000-0000-0000CCC20000}"/>
    <cellStyle name="Output 8 4 2 2" xfId="4076" xr:uid="{00000000-0005-0000-0000-0000CDC20000}"/>
    <cellStyle name="Output 8 4 2 2 2" xfId="6698" xr:uid="{00000000-0005-0000-0000-0000CEC20000}"/>
    <cellStyle name="Output 8 4 2 2 2 2" xfId="13676" xr:uid="{00000000-0005-0000-0000-0000CFC20000}"/>
    <cellStyle name="Output 8 4 2 2 2 2 2" xfId="37252" xr:uid="{00000000-0005-0000-0000-0000D0C20000}"/>
    <cellStyle name="Output 8 4 2 2 2 2 3" xfId="37251" xr:uid="{00000000-0005-0000-0000-0000D1C20000}"/>
    <cellStyle name="Output 8 4 2 2 2 2 4" xfId="53181" xr:uid="{00000000-0005-0000-0000-0000D2C20000}"/>
    <cellStyle name="Output 8 4 2 2 2 3" xfId="37253" xr:uid="{00000000-0005-0000-0000-0000D3C20000}"/>
    <cellStyle name="Output 8 4 2 2 2 4" xfId="37250" xr:uid="{00000000-0005-0000-0000-0000D4C20000}"/>
    <cellStyle name="Output 8 4 2 2 2 5" xfId="46213" xr:uid="{00000000-0005-0000-0000-0000D5C20000}"/>
    <cellStyle name="Output 8 4 2 2 2 6" xfId="58777" xr:uid="{00000000-0005-0000-0000-0000D6C20000}"/>
    <cellStyle name="Output 8 4 2 2 3" xfId="8443" xr:uid="{00000000-0005-0000-0000-0000D7C20000}"/>
    <cellStyle name="Output 8 4 2 2 3 2" xfId="15418" xr:uid="{00000000-0005-0000-0000-0000D8C20000}"/>
    <cellStyle name="Output 8 4 2 2 3 2 2" xfId="37256" xr:uid="{00000000-0005-0000-0000-0000D9C20000}"/>
    <cellStyle name="Output 8 4 2 2 3 2 3" xfId="37255" xr:uid="{00000000-0005-0000-0000-0000DAC20000}"/>
    <cellStyle name="Output 8 4 2 2 3 2 4" xfId="54923" xr:uid="{00000000-0005-0000-0000-0000DBC20000}"/>
    <cellStyle name="Output 8 4 2 2 3 3" xfId="37257" xr:uid="{00000000-0005-0000-0000-0000DCC20000}"/>
    <cellStyle name="Output 8 4 2 2 3 4" xfId="37254" xr:uid="{00000000-0005-0000-0000-0000DDC20000}"/>
    <cellStyle name="Output 8 4 2 2 3 5" xfId="47955" xr:uid="{00000000-0005-0000-0000-0000DEC20000}"/>
    <cellStyle name="Output 8 4 2 2 3 6" xfId="60519" xr:uid="{00000000-0005-0000-0000-0000DFC20000}"/>
    <cellStyle name="Output 8 4 2 2 4" xfId="11063" xr:uid="{00000000-0005-0000-0000-0000E0C20000}"/>
    <cellStyle name="Output 8 4 2 2 4 2" xfId="37259" xr:uid="{00000000-0005-0000-0000-0000E1C20000}"/>
    <cellStyle name="Output 8 4 2 2 4 3" xfId="37258" xr:uid="{00000000-0005-0000-0000-0000E2C20000}"/>
    <cellStyle name="Output 8 4 2 2 4 4" xfId="50568" xr:uid="{00000000-0005-0000-0000-0000E3C20000}"/>
    <cellStyle name="Output 8 4 2 2 5" xfId="37249" xr:uid="{00000000-0005-0000-0000-0000E4C20000}"/>
    <cellStyle name="Output 8 4 2 2 6" xfId="56164" xr:uid="{00000000-0005-0000-0000-0000E5C20000}"/>
    <cellStyle name="Output 8 4 2 3" xfId="4953" xr:uid="{00000000-0005-0000-0000-0000E6C20000}"/>
    <cellStyle name="Output 8 4 2 3 2" xfId="7569" xr:uid="{00000000-0005-0000-0000-0000E7C20000}"/>
    <cellStyle name="Output 8 4 2 3 2 2" xfId="14547" xr:uid="{00000000-0005-0000-0000-0000E8C20000}"/>
    <cellStyle name="Output 8 4 2 3 2 2 2" xfId="37263" xr:uid="{00000000-0005-0000-0000-0000E9C20000}"/>
    <cellStyle name="Output 8 4 2 3 2 2 3" xfId="37262" xr:uid="{00000000-0005-0000-0000-0000EAC20000}"/>
    <cellStyle name="Output 8 4 2 3 2 2 4" xfId="54052" xr:uid="{00000000-0005-0000-0000-0000EBC20000}"/>
    <cellStyle name="Output 8 4 2 3 2 3" xfId="37264" xr:uid="{00000000-0005-0000-0000-0000ECC20000}"/>
    <cellStyle name="Output 8 4 2 3 2 4" xfId="37261" xr:uid="{00000000-0005-0000-0000-0000EDC20000}"/>
    <cellStyle name="Output 8 4 2 3 2 5" xfId="47084" xr:uid="{00000000-0005-0000-0000-0000EEC20000}"/>
    <cellStyle name="Output 8 4 2 3 2 6" xfId="59648" xr:uid="{00000000-0005-0000-0000-0000EFC20000}"/>
    <cellStyle name="Output 8 4 2 3 3" xfId="9320" xr:uid="{00000000-0005-0000-0000-0000F0C20000}"/>
    <cellStyle name="Output 8 4 2 3 3 2" xfId="16289" xr:uid="{00000000-0005-0000-0000-0000F1C20000}"/>
    <cellStyle name="Output 8 4 2 3 3 2 2" xfId="37267" xr:uid="{00000000-0005-0000-0000-0000F2C20000}"/>
    <cellStyle name="Output 8 4 2 3 3 2 3" xfId="37266" xr:uid="{00000000-0005-0000-0000-0000F3C20000}"/>
    <cellStyle name="Output 8 4 2 3 3 2 4" xfId="55794" xr:uid="{00000000-0005-0000-0000-0000F4C20000}"/>
    <cellStyle name="Output 8 4 2 3 3 3" xfId="37268" xr:uid="{00000000-0005-0000-0000-0000F5C20000}"/>
    <cellStyle name="Output 8 4 2 3 3 4" xfId="37265" xr:uid="{00000000-0005-0000-0000-0000F6C20000}"/>
    <cellStyle name="Output 8 4 2 3 3 5" xfId="48826" xr:uid="{00000000-0005-0000-0000-0000F7C20000}"/>
    <cellStyle name="Output 8 4 2 3 3 6" xfId="61390" xr:uid="{00000000-0005-0000-0000-0000F8C20000}"/>
    <cellStyle name="Output 8 4 2 3 4" xfId="11934" xr:uid="{00000000-0005-0000-0000-0000F9C20000}"/>
    <cellStyle name="Output 8 4 2 3 4 2" xfId="37270" xr:uid="{00000000-0005-0000-0000-0000FAC20000}"/>
    <cellStyle name="Output 8 4 2 3 4 3" xfId="37269" xr:uid="{00000000-0005-0000-0000-0000FBC20000}"/>
    <cellStyle name="Output 8 4 2 3 4 4" xfId="51439" xr:uid="{00000000-0005-0000-0000-0000FCC20000}"/>
    <cellStyle name="Output 8 4 2 3 5" xfId="37271" xr:uid="{00000000-0005-0000-0000-0000FDC20000}"/>
    <cellStyle name="Output 8 4 2 3 6" xfId="37260" xr:uid="{00000000-0005-0000-0000-0000FEC20000}"/>
    <cellStyle name="Output 8 4 2 3 7" xfId="44471" xr:uid="{00000000-0005-0000-0000-0000FFC20000}"/>
    <cellStyle name="Output 8 4 2 3 8" xfId="57035" xr:uid="{00000000-0005-0000-0000-000000C30000}"/>
    <cellStyle name="Output 8 4 2 4" xfId="5826" xr:uid="{00000000-0005-0000-0000-000001C30000}"/>
    <cellStyle name="Output 8 4 2 4 2" xfId="12805" xr:uid="{00000000-0005-0000-0000-000002C30000}"/>
    <cellStyle name="Output 8 4 2 4 2 2" xfId="37274" xr:uid="{00000000-0005-0000-0000-000003C30000}"/>
    <cellStyle name="Output 8 4 2 4 2 3" xfId="37273" xr:uid="{00000000-0005-0000-0000-000004C30000}"/>
    <cellStyle name="Output 8 4 2 4 2 4" xfId="52310" xr:uid="{00000000-0005-0000-0000-000005C30000}"/>
    <cellStyle name="Output 8 4 2 4 3" xfId="37275" xr:uid="{00000000-0005-0000-0000-000006C30000}"/>
    <cellStyle name="Output 8 4 2 4 4" xfId="37272" xr:uid="{00000000-0005-0000-0000-000007C30000}"/>
    <cellStyle name="Output 8 4 2 4 5" xfId="45342" xr:uid="{00000000-0005-0000-0000-000008C30000}"/>
    <cellStyle name="Output 8 4 2 4 6" xfId="57906" xr:uid="{00000000-0005-0000-0000-000009C30000}"/>
    <cellStyle name="Output 8 4 2 5" xfId="10191" xr:uid="{00000000-0005-0000-0000-00000AC30000}"/>
    <cellStyle name="Output 8 4 2 5 2" xfId="37277" xr:uid="{00000000-0005-0000-0000-00000BC30000}"/>
    <cellStyle name="Output 8 4 2 5 3" xfId="37276" xr:uid="{00000000-0005-0000-0000-00000CC30000}"/>
    <cellStyle name="Output 8 4 2 5 4" xfId="49697" xr:uid="{00000000-0005-0000-0000-00000DC30000}"/>
    <cellStyle name="Output 8 4 2 6" xfId="37248" xr:uid="{00000000-0005-0000-0000-00000EC30000}"/>
    <cellStyle name="Output 8 4 2 7" xfId="17619" xr:uid="{00000000-0005-0000-0000-00000FC30000}"/>
    <cellStyle name="Output 8 4 3" xfId="4075" xr:uid="{00000000-0005-0000-0000-000010C30000}"/>
    <cellStyle name="Output 8 4 3 2" xfId="6697" xr:uid="{00000000-0005-0000-0000-000011C30000}"/>
    <cellStyle name="Output 8 4 3 2 2" xfId="13675" xr:uid="{00000000-0005-0000-0000-000012C30000}"/>
    <cellStyle name="Output 8 4 3 2 2 2" xfId="37281" xr:uid="{00000000-0005-0000-0000-000013C30000}"/>
    <cellStyle name="Output 8 4 3 2 2 3" xfId="37280" xr:uid="{00000000-0005-0000-0000-000014C30000}"/>
    <cellStyle name="Output 8 4 3 2 2 4" xfId="53180" xr:uid="{00000000-0005-0000-0000-000015C30000}"/>
    <cellStyle name="Output 8 4 3 2 3" xfId="37282" xr:uid="{00000000-0005-0000-0000-000016C30000}"/>
    <cellStyle name="Output 8 4 3 2 4" xfId="37279" xr:uid="{00000000-0005-0000-0000-000017C30000}"/>
    <cellStyle name="Output 8 4 3 2 5" xfId="46212" xr:uid="{00000000-0005-0000-0000-000018C30000}"/>
    <cellStyle name="Output 8 4 3 2 6" xfId="58776" xr:uid="{00000000-0005-0000-0000-000019C30000}"/>
    <cellStyle name="Output 8 4 3 3" xfId="8442" xr:uid="{00000000-0005-0000-0000-00001AC30000}"/>
    <cellStyle name="Output 8 4 3 3 2" xfId="15417" xr:uid="{00000000-0005-0000-0000-00001BC30000}"/>
    <cellStyle name="Output 8 4 3 3 2 2" xfId="37285" xr:uid="{00000000-0005-0000-0000-00001CC30000}"/>
    <cellStyle name="Output 8 4 3 3 2 3" xfId="37284" xr:uid="{00000000-0005-0000-0000-00001DC30000}"/>
    <cellStyle name="Output 8 4 3 3 2 4" xfId="54922" xr:uid="{00000000-0005-0000-0000-00001EC30000}"/>
    <cellStyle name="Output 8 4 3 3 3" xfId="37286" xr:uid="{00000000-0005-0000-0000-00001FC30000}"/>
    <cellStyle name="Output 8 4 3 3 4" xfId="37283" xr:uid="{00000000-0005-0000-0000-000020C30000}"/>
    <cellStyle name="Output 8 4 3 3 5" xfId="47954" xr:uid="{00000000-0005-0000-0000-000021C30000}"/>
    <cellStyle name="Output 8 4 3 3 6" xfId="60518" xr:uid="{00000000-0005-0000-0000-000022C30000}"/>
    <cellStyle name="Output 8 4 3 4" xfId="11062" xr:uid="{00000000-0005-0000-0000-000023C30000}"/>
    <cellStyle name="Output 8 4 3 4 2" xfId="37288" xr:uid="{00000000-0005-0000-0000-000024C30000}"/>
    <cellStyle name="Output 8 4 3 4 3" xfId="37287" xr:uid="{00000000-0005-0000-0000-000025C30000}"/>
    <cellStyle name="Output 8 4 3 4 4" xfId="50567" xr:uid="{00000000-0005-0000-0000-000026C30000}"/>
    <cellStyle name="Output 8 4 3 5" xfId="37278" xr:uid="{00000000-0005-0000-0000-000027C30000}"/>
    <cellStyle name="Output 8 4 3 6" xfId="56163" xr:uid="{00000000-0005-0000-0000-000028C30000}"/>
    <cellStyle name="Output 8 4 4" xfId="4952" xr:uid="{00000000-0005-0000-0000-000029C30000}"/>
    <cellStyle name="Output 8 4 4 2" xfId="7568" xr:uid="{00000000-0005-0000-0000-00002AC30000}"/>
    <cellStyle name="Output 8 4 4 2 2" xfId="14546" xr:uid="{00000000-0005-0000-0000-00002BC30000}"/>
    <cellStyle name="Output 8 4 4 2 2 2" xfId="37292" xr:uid="{00000000-0005-0000-0000-00002CC30000}"/>
    <cellStyle name="Output 8 4 4 2 2 3" xfId="37291" xr:uid="{00000000-0005-0000-0000-00002DC30000}"/>
    <cellStyle name="Output 8 4 4 2 2 4" xfId="54051" xr:uid="{00000000-0005-0000-0000-00002EC30000}"/>
    <cellStyle name="Output 8 4 4 2 3" xfId="37293" xr:uid="{00000000-0005-0000-0000-00002FC30000}"/>
    <cellStyle name="Output 8 4 4 2 4" xfId="37290" xr:uid="{00000000-0005-0000-0000-000030C30000}"/>
    <cellStyle name="Output 8 4 4 2 5" xfId="47083" xr:uid="{00000000-0005-0000-0000-000031C30000}"/>
    <cellStyle name="Output 8 4 4 2 6" xfId="59647" xr:uid="{00000000-0005-0000-0000-000032C30000}"/>
    <cellStyle name="Output 8 4 4 3" xfId="9319" xr:uid="{00000000-0005-0000-0000-000033C30000}"/>
    <cellStyle name="Output 8 4 4 3 2" xfId="16288" xr:uid="{00000000-0005-0000-0000-000034C30000}"/>
    <cellStyle name="Output 8 4 4 3 2 2" xfId="37296" xr:uid="{00000000-0005-0000-0000-000035C30000}"/>
    <cellStyle name="Output 8 4 4 3 2 3" xfId="37295" xr:uid="{00000000-0005-0000-0000-000036C30000}"/>
    <cellStyle name="Output 8 4 4 3 2 4" xfId="55793" xr:uid="{00000000-0005-0000-0000-000037C30000}"/>
    <cellStyle name="Output 8 4 4 3 3" xfId="37297" xr:uid="{00000000-0005-0000-0000-000038C30000}"/>
    <cellStyle name="Output 8 4 4 3 4" xfId="37294" xr:uid="{00000000-0005-0000-0000-000039C30000}"/>
    <cellStyle name="Output 8 4 4 3 5" xfId="48825" xr:uid="{00000000-0005-0000-0000-00003AC30000}"/>
    <cellStyle name="Output 8 4 4 3 6" xfId="61389" xr:uid="{00000000-0005-0000-0000-00003BC30000}"/>
    <cellStyle name="Output 8 4 4 4" xfId="11933" xr:uid="{00000000-0005-0000-0000-00003CC30000}"/>
    <cellStyle name="Output 8 4 4 4 2" xfId="37299" xr:uid="{00000000-0005-0000-0000-00003DC30000}"/>
    <cellStyle name="Output 8 4 4 4 3" xfId="37298" xr:uid="{00000000-0005-0000-0000-00003EC30000}"/>
    <cellStyle name="Output 8 4 4 4 4" xfId="51438" xr:uid="{00000000-0005-0000-0000-00003FC30000}"/>
    <cellStyle name="Output 8 4 4 5" xfId="37300" xr:uid="{00000000-0005-0000-0000-000040C30000}"/>
    <cellStyle name="Output 8 4 4 6" xfId="37289" xr:uid="{00000000-0005-0000-0000-000041C30000}"/>
    <cellStyle name="Output 8 4 4 7" xfId="44470" xr:uid="{00000000-0005-0000-0000-000042C30000}"/>
    <cellStyle name="Output 8 4 4 8" xfId="57034" xr:uid="{00000000-0005-0000-0000-000043C30000}"/>
    <cellStyle name="Output 8 4 5" xfId="5825" xr:uid="{00000000-0005-0000-0000-000044C30000}"/>
    <cellStyle name="Output 8 4 5 2" xfId="12804" xr:uid="{00000000-0005-0000-0000-000045C30000}"/>
    <cellStyle name="Output 8 4 5 2 2" xfId="37303" xr:uid="{00000000-0005-0000-0000-000046C30000}"/>
    <cellStyle name="Output 8 4 5 2 3" xfId="37302" xr:uid="{00000000-0005-0000-0000-000047C30000}"/>
    <cellStyle name="Output 8 4 5 2 4" xfId="52309" xr:uid="{00000000-0005-0000-0000-000048C30000}"/>
    <cellStyle name="Output 8 4 5 3" xfId="37304" xr:uid="{00000000-0005-0000-0000-000049C30000}"/>
    <cellStyle name="Output 8 4 5 4" xfId="37301" xr:uid="{00000000-0005-0000-0000-00004AC30000}"/>
    <cellStyle name="Output 8 4 5 5" xfId="45341" xr:uid="{00000000-0005-0000-0000-00004BC30000}"/>
    <cellStyle name="Output 8 4 5 6" xfId="57905" xr:uid="{00000000-0005-0000-0000-00004CC30000}"/>
    <cellStyle name="Output 8 4 6" xfId="10190" xr:uid="{00000000-0005-0000-0000-00004DC30000}"/>
    <cellStyle name="Output 8 4 6 2" xfId="37306" xr:uid="{00000000-0005-0000-0000-00004EC30000}"/>
    <cellStyle name="Output 8 4 6 3" xfId="37305" xr:uid="{00000000-0005-0000-0000-00004FC30000}"/>
    <cellStyle name="Output 8 4 6 4" xfId="49696" xr:uid="{00000000-0005-0000-0000-000050C30000}"/>
    <cellStyle name="Output 8 4 7" xfId="37247" xr:uid="{00000000-0005-0000-0000-000051C30000}"/>
    <cellStyle name="Output 8 4 8" xfId="17616" xr:uid="{00000000-0005-0000-0000-000052C30000}"/>
    <cellStyle name="Output 8 5" xfId="3033" xr:uid="{00000000-0005-0000-0000-000053C30000}"/>
    <cellStyle name="Output 8 5 2" xfId="3034" xr:uid="{00000000-0005-0000-0000-000054C30000}"/>
    <cellStyle name="Output 8 5 2 2" xfId="4078" xr:uid="{00000000-0005-0000-0000-000055C30000}"/>
    <cellStyle name="Output 8 5 2 2 2" xfId="6700" xr:uid="{00000000-0005-0000-0000-000056C30000}"/>
    <cellStyle name="Output 8 5 2 2 2 2" xfId="13678" xr:uid="{00000000-0005-0000-0000-000057C30000}"/>
    <cellStyle name="Output 8 5 2 2 2 2 2" xfId="37312" xr:uid="{00000000-0005-0000-0000-000058C30000}"/>
    <cellStyle name="Output 8 5 2 2 2 2 3" xfId="37311" xr:uid="{00000000-0005-0000-0000-000059C30000}"/>
    <cellStyle name="Output 8 5 2 2 2 2 4" xfId="53183" xr:uid="{00000000-0005-0000-0000-00005AC30000}"/>
    <cellStyle name="Output 8 5 2 2 2 3" xfId="37313" xr:uid="{00000000-0005-0000-0000-00005BC30000}"/>
    <cellStyle name="Output 8 5 2 2 2 4" xfId="37310" xr:uid="{00000000-0005-0000-0000-00005CC30000}"/>
    <cellStyle name="Output 8 5 2 2 2 5" xfId="46215" xr:uid="{00000000-0005-0000-0000-00005DC30000}"/>
    <cellStyle name="Output 8 5 2 2 2 6" xfId="58779" xr:uid="{00000000-0005-0000-0000-00005EC30000}"/>
    <cellStyle name="Output 8 5 2 2 3" xfId="8445" xr:uid="{00000000-0005-0000-0000-00005FC30000}"/>
    <cellStyle name="Output 8 5 2 2 3 2" xfId="15420" xr:uid="{00000000-0005-0000-0000-000060C30000}"/>
    <cellStyle name="Output 8 5 2 2 3 2 2" xfId="37316" xr:uid="{00000000-0005-0000-0000-000061C30000}"/>
    <cellStyle name="Output 8 5 2 2 3 2 3" xfId="37315" xr:uid="{00000000-0005-0000-0000-000062C30000}"/>
    <cellStyle name="Output 8 5 2 2 3 2 4" xfId="54925" xr:uid="{00000000-0005-0000-0000-000063C30000}"/>
    <cellStyle name="Output 8 5 2 2 3 3" xfId="37317" xr:uid="{00000000-0005-0000-0000-000064C30000}"/>
    <cellStyle name="Output 8 5 2 2 3 4" xfId="37314" xr:uid="{00000000-0005-0000-0000-000065C30000}"/>
    <cellStyle name="Output 8 5 2 2 3 5" xfId="47957" xr:uid="{00000000-0005-0000-0000-000066C30000}"/>
    <cellStyle name="Output 8 5 2 2 3 6" xfId="60521" xr:uid="{00000000-0005-0000-0000-000067C30000}"/>
    <cellStyle name="Output 8 5 2 2 4" xfId="11065" xr:uid="{00000000-0005-0000-0000-000068C30000}"/>
    <cellStyle name="Output 8 5 2 2 4 2" xfId="37319" xr:uid="{00000000-0005-0000-0000-000069C30000}"/>
    <cellStyle name="Output 8 5 2 2 4 3" xfId="37318" xr:uid="{00000000-0005-0000-0000-00006AC30000}"/>
    <cellStyle name="Output 8 5 2 2 4 4" xfId="50570" xr:uid="{00000000-0005-0000-0000-00006BC30000}"/>
    <cellStyle name="Output 8 5 2 2 5" xfId="37309" xr:uid="{00000000-0005-0000-0000-00006CC30000}"/>
    <cellStyle name="Output 8 5 2 2 6" xfId="56166" xr:uid="{00000000-0005-0000-0000-00006DC30000}"/>
    <cellStyle name="Output 8 5 2 3" xfId="4955" xr:uid="{00000000-0005-0000-0000-00006EC30000}"/>
    <cellStyle name="Output 8 5 2 3 2" xfId="7571" xr:uid="{00000000-0005-0000-0000-00006FC30000}"/>
    <cellStyle name="Output 8 5 2 3 2 2" xfId="14549" xr:uid="{00000000-0005-0000-0000-000070C30000}"/>
    <cellStyle name="Output 8 5 2 3 2 2 2" xfId="37323" xr:uid="{00000000-0005-0000-0000-000071C30000}"/>
    <cellStyle name="Output 8 5 2 3 2 2 3" xfId="37322" xr:uid="{00000000-0005-0000-0000-000072C30000}"/>
    <cellStyle name="Output 8 5 2 3 2 2 4" xfId="54054" xr:uid="{00000000-0005-0000-0000-000073C30000}"/>
    <cellStyle name="Output 8 5 2 3 2 3" xfId="37324" xr:uid="{00000000-0005-0000-0000-000074C30000}"/>
    <cellStyle name="Output 8 5 2 3 2 4" xfId="37321" xr:uid="{00000000-0005-0000-0000-000075C30000}"/>
    <cellStyle name="Output 8 5 2 3 2 5" xfId="47086" xr:uid="{00000000-0005-0000-0000-000076C30000}"/>
    <cellStyle name="Output 8 5 2 3 2 6" xfId="59650" xr:uid="{00000000-0005-0000-0000-000077C30000}"/>
    <cellStyle name="Output 8 5 2 3 3" xfId="9322" xr:uid="{00000000-0005-0000-0000-000078C30000}"/>
    <cellStyle name="Output 8 5 2 3 3 2" xfId="16291" xr:uid="{00000000-0005-0000-0000-000079C30000}"/>
    <cellStyle name="Output 8 5 2 3 3 2 2" xfId="37327" xr:uid="{00000000-0005-0000-0000-00007AC30000}"/>
    <cellStyle name="Output 8 5 2 3 3 2 3" xfId="37326" xr:uid="{00000000-0005-0000-0000-00007BC30000}"/>
    <cellStyle name="Output 8 5 2 3 3 2 4" xfId="55796" xr:uid="{00000000-0005-0000-0000-00007CC30000}"/>
    <cellStyle name="Output 8 5 2 3 3 3" xfId="37328" xr:uid="{00000000-0005-0000-0000-00007DC30000}"/>
    <cellStyle name="Output 8 5 2 3 3 4" xfId="37325" xr:uid="{00000000-0005-0000-0000-00007EC30000}"/>
    <cellStyle name="Output 8 5 2 3 3 5" xfId="48828" xr:uid="{00000000-0005-0000-0000-00007FC30000}"/>
    <cellStyle name="Output 8 5 2 3 3 6" xfId="61392" xr:uid="{00000000-0005-0000-0000-000080C30000}"/>
    <cellStyle name="Output 8 5 2 3 4" xfId="11936" xr:uid="{00000000-0005-0000-0000-000081C30000}"/>
    <cellStyle name="Output 8 5 2 3 4 2" xfId="37330" xr:uid="{00000000-0005-0000-0000-000082C30000}"/>
    <cellStyle name="Output 8 5 2 3 4 3" xfId="37329" xr:uid="{00000000-0005-0000-0000-000083C30000}"/>
    <cellStyle name="Output 8 5 2 3 4 4" xfId="51441" xr:uid="{00000000-0005-0000-0000-000084C30000}"/>
    <cellStyle name="Output 8 5 2 3 5" xfId="37331" xr:uid="{00000000-0005-0000-0000-000085C30000}"/>
    <cellStyle name="Output 8 5 2 3 6" xfId="37320" xr:uid="{00000000-0005-0000-0000-000086C30000}"/>
    <cellStyle name="Output 8 5 2 3 7" xfId="44473" xr:uid="{00000000-0005-0000-0000-000087C30000}"/>
    <cellStyle name="Output 8 5 2 3 8" xfId="57037" xr:uid="{00000000-0005-0000-0000-000088C30000}"/>
    <cellStyle name="Output 8 5 2 4" xfId="5828" xr:uid="{00000000-0005-0000-0000-000089C30000}"/>
    <cellStyle name="Output 8 5 2 4 2" xfId="12807" xr:uid="{00000000-0005-0000-0000-00008AC30000}"/>
    <cellStyle name="Output 8 5 2 4 2 2" xfId="37334" xr:uid="{00000000-0005-0000-0000-00008BC30000}"/>
    <cellStyle name="Output 8 5 2 4 2 3" xfId="37333" xr:uid="{00000000-0005-0000-0000-00008CC30000}"/>
    <cellStyle name="Output 8 5 2 4 2 4" xfId="52312" xr:uid="{00000000-0005-0000-0000-00008DC30000}"/>
    <cellStyle name="Output 8 5 2 4 3" xfId="37335" xr:uid="{00000000-0005-0000-0000-00008EC30000}"/>
    <cellStyle name="Output 8 5 2 4 4" xfId="37332" xr:uid="{00000000-0005-0000-0000-00008FC30000}"/>
    <cellStyle name="Output 8 5 2 4 5" xfId="45344" xr:uid="{00000000-0005-0000-0000-000090C30000}"/>
    <cellStyle name="Output 8 5 2 4 6" xfId="57908" xr:uid="{00000000-0005-0000-0000-000091C30000}"/>
    <cellStyle name="Output 8 5 2 5" xfId="10193" xr:uid="{00000000-0005-0000-0000-000092C30000}"/>
    <cellStyle name="Output 8 5 2 5 2" xfId="37337" xr:uid="{00000000-0005-0000-0000-000093C30000}"/>
    <cellStyle name="Output 8 5 2 5 3" xfId="37336" xr:uid="{00000000-0005-0000-0000-000094C30000}"/>
    <cellStyle name="Output 8 5 2 5 4" xfId="49699" xr:uid="{00000000-0005-0000-0000-000095C30000}"/>
    <cellStyle name="Output 8 5 2 6" xfId="37308" xr:uid="{00000000-0005-0000-0000-000096C30000}"/>
    <cellStyle name="Output 8 5 2 7" xfId="17623" xr:uid="{00000000-0005-0000-0000-000097C30000}"/>
    <cellStyle name="Output 8 5 3" xfId="4077" xr:uid="{00000000-0005-0000-0000-000098C30000}"/>
    <cellStyle name="Output 8 5 3 2" xfId="6699" xr:uid="{00000000-0005-0000-0000-000099C30000}"/>
    <cellStyle name="Output 8 5 3 2 2" xfId="13677" xr:uid="{00000000-0005-0000-0000-00009AC30000}"/>
    <cellStyle name="Output 8 5 3 2 2 2" xfId="37341" xr:uid="{00000000-0005-0000-0000-00009BC30000}"/>
    <cellStyle name="Output 8 5 3 2 2 3" xfId="37340" xr:uid="{00000000-0005-0000-0000-00009CC30000}"/>
    <cellStyle name="Output 8 5 3 2 2 4" xfId="53182" xr:uid="{00000000-0005-0000-0000-00009DC30000}"/>
    <cellStyle name="Output 8 5 3 2 3" xfId="37342" xr:uid="{00000000-0005-0000-0000-00009EC30000}"/>
    <cellStyle name="Output 8 5 3 2 4" xfId="37339" xr:uid="{00000000-0005-0000-0000-00009FC30000}"/>
    <cellStyle name="Output 8 5 3 2 5" xfId="46214" xr:uid="{00000000-0005-0000-0000-0000A0C30000}"/>
    <cellStyle name="Output 8 5 3 2 6" xfId="58778" xr:uid="{00000000-0005-0000-0000-0000A1C30000}"/>
    <cellStyle name="Output 8 5 3 3" xfId="8444" xr:uid="{00000000-0005-0000-0000-0000A2C30000}"/>
    <cellStyle name="Output 8 5 3 3 2" xfId="15419" xr:uid="{00000000-0005-0000-0000-0000A3C30000}"/>
    <cellStyle name="Output 8 5 3 3 2 2" xfId="37345" xr:uid="{00000000-0005-0000-0000-0000A4C30000}"/>
    <cellStyle name="Output 8 5 3 3 2 3" xfId="37344" xr:uid="{00000000-0005-0000-0000-0000A5C30000}"/>
    <cellStyle name="Output 8 5 3 3 2 4" xfId="54924" xr:uid="{00000000-0005-0000-0000-0000A6C30000}"/>
    <cellStyle name="Output 8 5 3 3 3" xfId="37346" xr:uid="{00000000-0005-0000-0000-0000A7C30000}"/>
    <cellStyle name="Output 8 5 3 3 4" xfId="37343" xr:uid="{00000000-0005-0000-0000-0000A8C30000}"/>
    <cellStyle name="Output 8 5 3 3 5" xfId="47956" xr:uid="{00000000-0005-0000-0000-0000A9C30000}"/>
    <cellStyle name="Output 8 5 3 3 6" xfId="60520" xr:uid="{00000000-0005-0000-0000-0000AAC30000}"/>
    <cellStyle name="Output 8 5 3 4" xfId="11064" xr:uid="{00000000-0005-0000-0000-0000ABC30000}"/>
    <cellStyle name="Output 8 5 3 4 2" xfId="37348" xr:uid="{00000000-0005-0000-0000-0000ACC30000}"/>
    <cellStyle name="Output 8 5 3 4 3" xfId="37347" xr:uid="{00000000-0005-0000-0000-0000ADC30000}"/>
    <cellStyle name="Output 8 5 3 4 4" xfId="50569" xr:uid="{00000000-0005-0000-0000-0000AEC30000}"/>
    <cellStyle name="Output 8 5 3 5" xfId="37338" xr:uid="{00000000-0005-0000-0000-0000AFC30000}"/>
    <cellStyle name="Output 8 5 3 6" xfId="56165" xr:uid="{00000000-0005-0000-0000-0000B0C30000}"/>
    <cellStyle name="Output 8 5 4" xfId="4954" xr:uid="{00000000-0005-0000-0000-0000B1C30000}"/>
    <cellStyle name="Output 8 5 4 2" xfId="7570" xr:uid="{00000000-0005-0000-0000-0000B2C30000}"/>
    <cellStyle name="Output 8 5 4 2 2" xfId="14548" xr:uid="{00000000-0005-0000-0000-0000B3C30000}"/>
    <cellStyle name="Output 8 5 4 2 2 2" xfId="37352" xr:uid="{00000000-0005-0000-0000-0000B4C30000}"/>
    <cellStyle name="Output 8 5 4 2 2 3" xfId="37351" xr:uid="{00000000-0005-0000-0000-0000B5C30000}"/>
    <cellStyle name="Output 8 5 4 2 2 4" xfId="54053" xr:uid="{00000000-0005-0000-0000-0000B6C30000}"/>
    <cellStyle name="Output 8 5 4 2 3" xfId="37353" xr:uid="{00000000-0005-0000-0000-0000B7C30000}"/>
    <cellStyle name="Output 8 5 4 2 4" xfId="37350" xr:uid="{00000000-0005-0000-0000-0000B8C30000}"/>
    <cellStyle name="Output 8 5 4 2 5" xfId="47085" xr:uid="{00000000-0005-0000-0000-0000B9C30000}"/>
    <cellStyle name="Output 8 5 4 2 6" xfId="59649" xr:uid="{00000000-0005-0000-0000-0000BAC30000}"/>
    <cellStyle name="Output 8 5 4 3" xfId="9321" xr:uid="{00000000-0005-0000-0000-0000BBC30000}"/>
    <cellStyle name="Output 8 5 4 3 2" xfId="16290" xr:uid="{00000000-0005-0000-0000-0000BCC30000}"/>
    <cellStyle name="Output 8 5 4 3 2 2" xfId="37356" xr:uid="{00000000-0005-0000-0000-0000BDC30000}"/>
    <cellStyle name="Output 8 5 4 3 2 3" xfId="37355" xr:uid="{00000000-0005-0000-0000-0000BEC30000}"/>
    <cellStyle name="Output 8 5 4 3 2 4" xfId="55795" xr:uid="{00000000-0005-0000-0000-0000BFC30000}"/>
    <cellStyle name="Output 8 5 4 3 3" xfId="37357" xr:uid="{00000000-0005-0000-0000-0000C0C30000}"/>
    <cellStyle name="Output 8 5 4 3 4" xfId="37354" xr:uid="{00000000-0005-0000-0000-0000C1C30000}"/>
    <cellStyle name="Output 8 5 4 3 5" xfId="48827" xr:uid="{00000000-0005-0000-0000-0000C2C30000}"/>
    <cellStyle name="Output 8 5 4 3 6" xfId="61391" xr:uid="{00000000-0005-0000-0000-0000C3C30000}"/>
    <cellStyle name="Output 8 5 4 4" xfId="11935" xr:uid="{00000000-0005-0000-0000-0000C4C30000}"/>
    <cellStyle name="Output 8 5 4 4 2" xfId="37359" xr:uid="{00000000-0005-0000-0000-0000C5C30000}"/>
    <cellStyle name="Output 8 5 4 4 3" xfId="37358" xr:uid="{00000000-0005-0000-0000-0000C6C30000}"/>
    <cellStyle name="Output 8 5 4 4 4" xfId="51440" xr:uid="{00000000-0005-0000-0000-0000C7C30000}"/>
    <cellStyle name="Output 8 5 4 5" xfId="37360" xr:uid="{00000000-0005-0000-0000-0000C8C30000}"/>
    <cellStyle name="Output 8 5 4 6" xfId="37349" xr:uid="{00000000-0005-0000-0000-0000C9C30000}"/>
    <cellStyle name="Output 8 5 4 7" xfId="44472" xr:uid="{00000000-0005-0000-0000-0000CAC30000}"/>
    <cellStyle name="Output 8 5 4 8" xfId="57036" xr:uid="{00000000-0005-0000-0000-0000CBC30000}"/>
    <cellStyle name="Output 8 5 5" xfId="5827" xr:uid="{00000000-0005-0000-0000-0000CCC30000}"/>
    <cellStyle name="Output 8 5 5 2" xfId="12806" xr:uid="{00000000-0005-0000-0000-0000CDC30000}"/>
    <cellStyle name="Output 8 5 5 2 2" xfId="37363" xr:uid="{00000000-0005-0000-0000-0000CEC30000}"/>
    <cellStyle name="Output 8 5 5 2 3" xfId="37362" xr:uid="{00000000-0005-0000-0000-0000CFC30000}"/>
    <cellStyle name="Output 8 5 5 2 4" xfId="52311" xr:uid="{00000000-0005-0000-0000-0000D0C30000}"/>
    <cellStyle name="Output 8 5 5 3" xfId="37364" xr:uid="{00000000-0005-0000-0000-0000D1C30000}"/>
    <cellStyle name="Output 8 5 5 4" xfId="37361" xr:uid="{00000000-0005-0000-0000-0000D2C30000}"/>
    <cellStyle name="Output 8 5 5 5" xfId="45343" xr:uid="{00000000-0005-0000-0000-0000D3C30000}"/>
    <cellStyle name="Output 8 5 5 6" xfId="57907" xr:uid="{00000000-0005-0000-0000-0000D4C30000}"/>
    <cellStyle name="Output 8 5 6" xfId="10192" xr:uid="{00000000-0005-0000-0000-0000D5C30000}"/>
    <cellStyle name="Output 8 5 6 2" xfId="37366" xr:uid="{00000000-0005-0000-0000-0000D6C30000}"/>
    <cellStyle name="Output 8 5 6 3" xfId="37365" xr:uid="{00000000-0005-0000-0000-0000D7C30000}"/>
    <cellStyle name="Output 8 5 6 4" xfId="49698" xr:uid="{00000000-0005-0000-0000-0000D8C30000}"/>
    <cellStyle name="Output 8 5 7" xfId="37307" xr:uid="{00000000-0005-0000-0000-0000D9C30000}"/>
    <cellStyle name="Output 8 5 8" xfId="17620" xr:uid="{00000000-0005-0000-0000-0000DAC30000}"/>
    <cellStyle name="Output 8 6" xfId="3035" xr:uid="{00000000-0005-0000-0000-0000DBC30000}"/>
    <cellStyle name="Output 8 6 2" xfId="3036" xr:uid="{00000000-0005-0000-0000-0000DCC30000}"/>
    <cellStyle name="Output 8 6 2 2" xfId="4080" xr:uid="{00000000-0005-0000-0000-0000DDC30000}"/>
    <cellStyle name="Output 8 6 2 2 2" xfId="6702" xr:uid="{00000000-0005-0000-0000-0000DEC30000}"/>
    <cellStyle name="Output 8 6 2 2 2 2" xfId="13680" xr:uid="{00000000-0005-0000-0000-0000DFC30000}"/>
    <cellStyle name="Output 8 6 2 2 2 2 2" xfId="37372" xr:uid="{00000000-0005-0000-0000-0000E0C30000}"/>
    <cellStyle name="Output 8 6 2 2 2 2 3" xfId="37371" xr:uid="{00000000-0005-0000-0000-0000E1C30000}"/>
    <cellStyle name="Output 8 6 2 2 2 2 4" xfId="53185" xr:uid="{00000000-0005-0000-0000-0000E2C30000}"/>
    <cellStyle name="Output 8 6 2 2 2 3" xfId="37373" xr:uid="{00000000-0005-0000-0000-0000E3C30000}"/>
    <cellStyle name="Output 8 6 2 2 2 4" xfId="37370" xr:uid="{00000000-0005-0000-0000-0000E4C30000}"/>
    <cellStyle name="Output 8 6 2 2 2 5" xfId="46217" xr:uid="{00000000-0005-0000-0000-0000E5C30000}"/>
    <cellStyle name="Output 8 6 2 2 2 6" xfId="58781" xr:uid="{00000000-0005-0000-0000-0000E6C30000}"/>
    <cellStyle name="Output 8 6 2 2 3" xfId="8447" xr:uid="{00000000-0005-0000-0000-0000E7C30000}"/>
    <cellStyle name="Output 8 6 2 2 3 2" xfId="15422" xr:uid="{00000000-0005-0000-0000-0000E8C30000}"/>
    <cellStyle name="Output 8 6 2 2 3 2 2" xfId="37376" xr:uid="{00000000-0005-0000-0000-0000E9C30000}"/>
    <cellStyle name="Output 8 6 2 2 3 2 3" xfId="37375" xr:uid="{00000000-0005-0000-0000-0000EAC30000}"/>
    <cellStyle name="Output 8 6 2 2 3 2 4" xfId="54927" xr:uid="{00000000-0005-0000-0000-0000EBC30000}"/>
    <cellStyle name="Output 8 6 2 2 3 3" xfId="37377" xr:uid="{00000000-0005-0000-0000-0000ECC30000}"/>
    <cellStyle name="Output 8 6 2 2 3 4" xfId="37374" xr:uid="{00000000-0005-0000-0000-0000EDC30000}"/>
    <cellStyle name="Output 8 6 2 2 3 5" xfId="47959" xr:uid="{00000000-0005-0000-0000-0000EEC30000}"/>
    <cellStyle name="Output 8 6 2 2 3 6" xfId="60523" xr:uid="{00000000-0005-0000-0000-0000EFC30000}"/>
    <cellStyle name="Output 8 6 2 2 4" xfId="11067" xr:uid="{00000000-0005-0000-0000-0000F0C30000}"/>
    <cellStyle name="Output 8 6 2 2 4 2" xfId="37379" xr:uid="{00000000-0005-0000-0000-0000F1C30000}"/>
    <cellStyle name="Output 8 6 2 2 4 3" xfId="37378" xr:uid="{00000000-0005-0000-0000-0000F2C30000}"/>
    <cellStyle name="Output 8 6 2 2 4 4" xfId="50572" xr:uid="{00000000-0005-0000-0000-0000F3C30000}"/>
    <cellStyle name="Output 8 6 2 2 5" xfId="37369" xr:uid="{00000000-0005-0000-0000-0000F4C30000}"/>
    <cellStyle name="Output 8 6 2 2 6" xfId="56168" xr:uid="{00000000-0005-0000-0000-0000F5C30000}"/>
    <cellStyle name="Output 8 6 2 3" xfId="4957" xr:uid="{00000000-0005-0000-0000-0000F6C30000}"/>
    <cellStyle name="Output 8 6 2 3 2" xfId="7573" xr:uid="{00000000-0005-0000-0000-0000F7C30000}"/>
    <cellStyle name="Output 8 6 2 3 2 2" xfId="14551" xr:uid="{00000000-0005-0000-0000-0000F8C30000}"/>
    <cellStyle name="Output 8 6 2 3 2 2 2" xfId="37383" xr:uid="{00000000-0005-0000-0000-0000F9C30000}"/>
    <cellStyle name="Output 8 6 2 3 2 2 3" xfId="37382" xr:uid="{00000000-0005-0000-0000-0000FAC30000}"/>
    <cellStyle name="Output 8 6 2 3 2 2 4" xfId="54056" xr:uid="{00000000-0005-0000-0000-0000FBC30000}"/>
    <cellStyle name="Output 8 6 2 3 2 3" xfId="37384" xr:uid="{00000000-0005-0000-0000-0000FCC30000}"/>
    <cellStyle name="Output 8 6 2 3 2 4" xfId="37381" xr:uid="{00000000-0005-0000-0000-0000FDC30000}"/>
    <cellStyle name="Output 8 6 2 3 2 5" xfId="47088" xr:uid="{00000000-0005-0000-0000-0000FEC30000}"/>
    <cellStyle name="Output 8 6 2 3 2 6" xfId="59652" xr:uid="{00000000-0005-0000-0000-0000FFC30000}"/>
    <cellStyle name="Output 8 6 2 3 3" xfId="9324" xr:uid="{00000000-0005-0000-0000-000000C40000}"/>
    <cellStyle name="Output 8 6 2 3 3 2" xfId="16293" xr:uid="{00000000-0005-0000-0000-000001C40000}"/>
    <cellStyle name="Output 8 6 2 3 3 2 2" xfId="37387" xr:uid="{00000000-0005-0000-0000-000002C40000}"/>
    <cellStyle name="Output 8 6 2 3 3 2 3" xfId="37386" xr:uid="{00000000-0005-0000-0000-000003C40000}"/>
    <cellStyle name="Output 8 6 2 3 3 2 4" xfId="55798" xr:uid="{00000000-0005-0000-0000-000004C40000}"/>
    <cellStyle name="Output 8 6 2 3 3 3" xfId="37388" xr:uid="{00000000-0005-0000-0000-000005C40000}"/>
    <cellStyle name="Output 8 6 2 3 3 4" xfId="37385" xr:uid="{00000000-0005-0000-0000-000006C40000}"/>
    <cellStyle name="Output 8 6 2 3 3 5" xfId="48830" xr:uid="{00000000-0005-0000-0000-000007C40000}"/>
    <cellStyle name="Output 8 6 2 3 3 6" xfId="61394" xr:uid="{00000000-0005-0000-0000-000008C40000}"/>
    <cellStyle name="Output 8 6 2 3 4" xfId="11938" xr:uid="{00000000-0005-0000-0000-000009C40000}"/>
    <cellStyle name="Output 8 6 2 3 4 2" xfId="37390" xr:uid="{00000000-0005-0000-0000-00000AC40000}"/>
    <cellStyle name="Output 8 6 2 3 4 3" xfId="37389" xr:uid="{00000000-0005-0000-0000-00000BC40000}"/>
    <cellStyle name="Output 8 6 2 3 4 4" xfId="51443" xr:uid="{00000000-0005-0000-0000-00000CC40000}"/>
    <cellStyle name="Output 8 6 2 3 5" xfId="37391" xr:uid="{00000000-0005-0000-0000-00000DC40000}"/>
    <cellStyle name="Output 8 6 2 3 6" xfId="37380" xr:uid="{00000000-0005-0000-0000-00000EC40000}"/>
    <cellStyle name="Output 8 6 2 3 7" xfId="44475" xr:uid="{00000000-0005-0000-0000-00000FC40000}"/>
    <cellStyle name="Output 8 6 2 3 8" xfId="57039" xr:uid="{00000000-0005-0000-0000-000010C40000}"/>
    <cellStyle name="Output 8 6 2 4" xfId="5830" xr:uid="{00000000-0005-0000-0000-000011C40000}"/>
    <cellStyle name="Output 8 6 2 4 2" xfId="12809" xr:uid="{00000000-0005-0000-0000-000012C40000}"/>
    <cellStyle name="Output 8 6 2 4 2 2" xfId="37394" xr:uid="{00000000-0005-0000-0000-000013C40000}"/>
    <cellStyle name="Output 8 6 2 4 2 3" xfId="37393" xr:uid="{00000000-0005-0000-0000-000014C40000}"/>
    <cellStyle name="Output 8 6 2 4 2 4" xfId="52314" xr:uid="{00000000-0005-0000-0000-000015C40000}"/>
    <cellStyle name="Output 8 6 2 4 3" xfId="37395" xr:uid="{00000000-0005-0000-0000-000016C40000}"/>
    <cellStyle name="Output 8 6 2 4 4" xfId="37392" xr:uid="{00000000-0005-0000-0000-000017C40000}"/>
    <cellStyle name="Output 8 6 2 4 5" xfId="45346" xr:uid="{00000000-0005-0000-0000-000018C40000}"/>
    <cellStyle name="Output 8 6 2 4 6" xfId="57910" xr:uid="{00000000-0005-0000-0000-000019C40000}"/>
    <cellStyle name="Output 8 6 2 5" xfId="10195" xr:uid="{00000000-0005-0000-0000-00001AC40000}"/>
    <cellStyle name="Output 8 6 2 5 2" xfId="37397" xr:uid="{00000000-0005-0000-0000-00001BC40000}"/>
    <cellStyle name="Output 8 6 2 5 3" xfId="37396" xr:uid="{00000000-0005-0000-0000-00001CC40000}"/>
    <cellStyle name="Output 8 6 2 5 4" xfId="49701" xr:uid="{00000000-0005-0000-0000-00001DC40000}"/>
    <cellStyle name="Output 8 6 2 6" xfId="37368" xr:uid="{00000000-0005-0000-0000-00001EC40000}"/>
    <cellStyle name="Output 8 6 2 7" xfId="17626" xr:uid="{00000000-0005-0000-0000-00001FC40000}"/>
    <cellStyle name="Output 8 6 3" xfId="4079" xr:uid="{00000000-0005-0000-0000-000020C40000}"/>
    <cellStyle name="Output 8 6 3 2" xfId="6701" xr:uid="{00000000-0005-0000-0000-000021C40000}"/>
    <cellStyle name="Output 8 6 3 2 2" xfId="13679" xr:uid="{00000000-0005-0000-0000-000022C40000}"/>
    <cellStyle name="Output 8 6 3 2 2 2" xfId="37401" xr:uid="{00000000-0005-0000-0000-000023C40000}"/>
    <cellStyle name="Output 8 6 3 2 2 3" xfId="37400" xr:uid="{00000000-0005-0000-0000-000024C40000}"/>
    <cellStyle name="Output 8 6 3 2 2 4" xfId="53184" xr:uid="{00000000-0005-0000-0000-000025C40000}"/>
    <cellStyle name="Output 8 6 3 2 3" xfId="37402" xr:uid="{00000000-0005-0000-0000-000026C40000}"/>
    <cellStyle name="Output 8 6 3 2 4" xfId="37399" xr:uid="{00000000-0005-0000-0000-000027C40000}"/>
    <cellStyle name="Output 8 6 3 2 5" xfId="46216" xr:uid="{00000000-0005-0000-0000-000028C40000}"/>
    <cellStyle name="Output 8 6 3 2 6" xfId="58780" xr:uid="{00000000-0005-0000-0000-000029C40000}"/>
    <cellStyle name="Output 8 6 3 3" xfId="8446" xr:uid="{00000000-0005-0000-0000-00002AC40000}"/>
    <cellStyle name="Output 8 6 3 3 2" xfId="15421" xr:uid="{00000000-0005-0000-0000-00002BC40000}"/>
    <cellStyle name="Output 8 6 3 3 2 2" xfId="37405" xr:uid="{00000000-0005-0000-0000-00002CC40000}"/>
    <cellStyle name="Output 8 6 3 3 2 3" xfId="37404" xr:uid="{00000000-0005-0000-0000-00002DC40000}"/>
    <cellStyle name="Output 8 6 3 3 2 4" xfId="54926" xr:uid="{00000000-0005-0000-0000-00002EC40000}"/>
    <cellStyle name="Output 8 6 3 3 3" xfId="37406" xr:uid="{00000000-0005-0000-0000-00002FC40000}"/>
    <cellStyle name="Output 8 6 3 3 4" xfId="37403" xr:uid="{00000000-0005-0000-0000-000030C40000}"/>
    <cellStyle name="Output 8 6 3 3 5" xfId="47958" xr:uid="{00000000-0005-0000-0000-000031C40000}"/>
    <cellStyle name="Output 8 6 3 3 6" xfId="60522" xr:uid="{00000000-0005-0000-0000-000032C40000}"/>
    <cellStyle name="Output 8 6 3 4" xfId="11066" xr:uid="{00000000-0005-0000-0000-000033C40000}"/>
    <cellStyle name="Output 8 6 3 4 2" xfId="37408" xr:uid="{00000000-0005-0000-0000-000034C40000}"/>
    <cellStyle name="Output 8 6 3 4 3" xfId="37407" xr:uid="{00000000-0005-0000-0000-000035C40000}"/>
    <cellStyle name="Output 8 6 3 4 4" xfId="50571" xr:uid="{00000000-0005-0000-0000-000036C40000}"/>
    <cellStyle name="Output 8 6 3 5" xfId="37398" xr:uid="{00000000-0005-0000-0000-000037C40000}"/>
    <cellStyle name="Output 8 6 3 6" xfId="56167" xr:uid="{00000000-0005-0000-0000-000038C40000}"/>
    <cellStyle name="Output 8 6 4" xfId="4956" xr:uid="{00000000-0005-0000-0000-000039C40000}"/>
    <cellStyle name="Output 8 6 4 2" xfId="7572" xr:uid="{00000000-0005-0000-0000-00003AC40000}"/>
    <cellStyle name="Output 8 6 4 2 2" xfId="14550" xr:uid="{00000000-0005-0000-0000-00003BC40000}"/>
    <cellStyle name="Output 8 6 4 2 2 2" xfId="37412" xr:uid="{00000000-0005-0000-0000-00003CC40000}"/>
    <cellStyle name="Output 8 6 4 2 2 3" xfId="37411" xr:uid="{00000000-0005-0000-0000-00003DC40000}"/>
    <cellStyle name="Output 8 6 4 2 2 4" xfId="54055" xr:uid="{00000000-0005-0000-0000-00003EC40000}"/>
    <cellStyle name="Output 8 6 4 2 3" xfId="37413" xr:uid="{00000000-0005-0000-0000-00003FC40000}"/>
    <cellStyle name="Output 8 6 4 2 4" xfId="37410" xr:uid="{00000000-0005-0000-0000-000040C40000}"/>
    <cellStyle name="Output 8 6 4 2 5" xfId="47087" xr:uid="{00000000-0005-0000-0000-000041C40000}"/>
    <cellStyle name="Output 8 6 4 2 6" xfId="59651" xr:uid="{00000000-0005-0000-0000-000042C40000}"/>
    <cellStyle name="Output 8 6 4 3" xfId="9323" xr:uid="{00000000-0005-0000-0000-000043C40000}"/>
    <cellStyle name="Output 8 6 4 3 2" xfId="16292" xr:uid="{00000000-0005-0000-0000-000044C40000}"/>
    <cellStyle name="Output 8 6 4 3 2 2" xfId="37416" xr:uid="{00000000-0005-0000-0000-000045C40000}"/>
    <cellStyle name="Output 8 6 4 3 2 3" xfId="37415" xr:uid="{00000000-0005-0000-0000-000046C40000}"/>
    <cellStyle name="Output 8 6 4 3 2 4" xfId="55797" xr:uid="{00000000-0005-0000-0000-000047C40000}"/>
    <cellStyle name="Output 8 6 4 3 3" xfId="37417" xr:uid="{00000000-0005-0000-0000-000048C40000}"/>
    <cellStyle name="Output 8 6 4 3 4" xfId="37414" xr:uid="{00000000-0005-0000-0000-000049C40000}"/>
    <cellStyle name="Output 8 6 4 3 5" xfId="48829" xr:uid="{00000000-0005-0000-0000-00004AC40000}"/>
    <cellStyle name="Output 8 6 4 3 6" xfId="61393" xr:uid="{00000000-0005-0000-0000-00004BC40000}"/>
    <cellStyle name="Output 8 6 4 4" xfId="11937" xr:uid="{00000000-0005-0000-0000-00004CC40000}"/>
    <cellStyle name="Output 8 6 4 4 2" xfId="37419" xr:uid="{00000000-0005-0000-0000-00004DC40000}"/>
    <cellStyle name="Output 8 6 4 4 3" xfId="37418" xr:uid="{00000000-0005-0000-0000-00004EC40000}"/>
    <cellStyle name="Output 8 6 4 4 4" xfId="51442" xr:uid="{00000000-0005-0000-0000-00004FC40000}"/>
    <cellStyle name="Output 8 6 4 5" xfId="37420" xr:uid="{00000000-0005-0000-0000-000050C40000}"/>
    <cellStyle name="Output 8 6 4 6" xfId="37409" xr:uid="{00000000-0005-0000-0000-000051C40000}"/>
    <cellStyle name="Output 8 6 4 7" xfId="44474" xr:uid="{00000000-0005-0000-0000-000052C40000}"/>
    <cellStyle name="Output 8 6 4 8" xfId="57038" xr:uid="{00000000-0005-0000-0000-000053C40000}"/>
    <cellStyle name="Output 8 6 5" xfId="5829" xr:uid="{00000000-0005-0000-0000-000054C40000}"/>
    <cellStyle name="Output 8 6 5 2" xfId="12808" xr:uid="{00000000-0005-0000-0000-000055C40000}"/>
    <cellStyle name="Output 8 6 5 2 2" xfId="37423" xr:uid="{00000000-0005-0000-0000-000056C40000}"/>
    <cellStyle name="Output 8 6 5 2 3" xfId="37422" xr:uid="{00000000-0005-0000-0000-000057C40000}"/>
    <cellStyle name="Output 8 6 5 2 4" xfId="52313" xr:uid="{00000000-0005-0000-0000-000058C40000}"/>
    <cellStyle name="Output 8 6 5 3" xfId="37424" xr:uid="{00000000-0005-0000-0000-000059C40000}"/>
    <cellStyle name="Output 8 6 5 4" xfId="37421" xr:uid="{00000000-0005-0000-0000-00005AC40000}"/>
    <cellStyle name="Output 8 6 5 5" xfId="45345" xr:uid="{00000000-0005-0000-0000-00005BC40000}"/>
    <cellStyle name="Output 8 6 5 6" xfId="57909" xr:uid="{00000000-0005-0000-0000-00005CC40000}"/>
    <cellStyle name="Output 8 6 6" xfId="10194" xr:uid="{00000000-0005-0000-0000-00005DC40000}"/>
    <cellStyle name="Output 8 6 6 2" xfId="37426" xr:uid="{00000000-0005-0000-0000-00005EC40000}"/>
    <cellStyle name="Output 8 6 6 3" xfId="37425" xr:uid="{00000000-0005-0000-0000-00005FC40000}"/>
    <cellStyle name="Output 8 6 6 4" xfId="49700" xr:uid="{00000000-0005-0000-0000-000060C40000}"/>
    <cellStyle name="Output 8 6 7" xfId="37367" xr:uid="{00000000-0005-0000-0000-000061C40000}"/>
    <cellStyle name="Output 8 6 8" xfId="17625" xr:uid="{00000000-0005-0000-0000-000062C40000}"/>
    <cellStyle name="Output 8 7" xfId="3037" xr:uid="{00000000-0005-0000-0000-000063C40000}"/>
    <cellStyle name="Output 8 7 2" xfId="4081" xr:uid="{00000000-0005-0000-0000-000064C40000}"/>
    <cellStyle name="Output 8 7 2 2" xfId="6703" xr:uid="{00000000-0005-0000-0000-000065C40000}"/>
    <cellStyle name="Output 8 7 2 2 2" xfId="13681" xr:uid="{00000000-0005-0000-0000-000066C40000}"/>
    <cellStyle name="Output 8 7 2 2 2 2" xfId="37431" xr:uid="{00000000-0005-0000-0000-000067C40000}"/>
    <cellStyle name="Output 8 7 2 2 2 3" xfId="37430" xr:uid="{00000000-0005-0000-0000-000068C40000}"/>
    <cellStyle name="Output 8 7 2 2 2 4" xfId="53186" xr:uid="{00000000-0005-0000-0000-000069C40000}"/>
    <cellStyle name="Output 8 7 2 2 3" xfId="37432" xr:uid="{00000000-0005-0000-0000-00006AC40000}"/>
    <cellStyle name="Output 8 7 2 2 4" xfId="37429" xr:uid="{00000000-0005-0000-0000-00006BC40000}"/>
    <cellStyle name="Output 8 7 2 2 5" xfId="46218" xr:uid="{00000000-0005-0000-0000-00006CC40000}"/>
    <cellStyle name="Output 8 7 2 2 6" xfId="58782" xr:uid="{00000000-0005-0000-0000-00006DC40000}"/>
    <cellStyle name="Output 8 7 2 3" xfId="8448" xr:uid="{00000000-0005-0000-0000-00006EC40000}"/>
    <cellStyle name="Output 8 7 2 3 2" xfId="15423" xr:uid="{00000000-0005-0000-0000-00006FC40000}"/>
    <cellStyle name="Output 8 7 2 3 2 2" xfId="37435" xr:uid="{00000000-0005-0000-0000-000070C40000}"/>
    <cellStyle name="Output 8 7 2 3 2 3" xfId="37434" xr:uid="{00000000-0005-0000-0000-000071C40000}"/>
    <cellStyle name="Output 8 7 2 3 2 4" xfId="54928" xr:uid="{00000000-0005-0000-0000-000072C40000}"/>
    <cellStyle name="Output 8 7 2 3 3" xfId="37436" xr:uid="{00000000-0005-0000-0000-000073C40000}"/>
    <cellStyle name="Output 8 7 2 3 4" xfId="37433" xr:uid="{00000000-0005-0000-0000-000074C40000}"/>
    <cellStyle name="Output 8 7 2 3 5" xfId="47960" xr:uid="{00000000-0005-0000-0000-000075C40000}"/>
    <cellStyle name="Output 8 7 2 3 6" xfId="60524" xr:uid="{00000000-0005-0000-0000-000076C40000}"/>
    <cellStyle name="Output 8 7 2 4" xfId="11068" xr:uid="{00000000-0005-0000-0000-000077C40000}"/>
    <cellStyle name="Output 8 7 2 4 2" xfId="37438" xr:uid="{00000000-0005-0000-0000-000078C40000}"/>
    <cellStyle name="Output 8 7 2 4 3" xfId="37437" xr:uid="{00000000-0005-0000-0000-000079C40000}"/>
    <cellStyle name="Output 8 7 2 4 4" xfId="50573" xr:uid="{00000000-0005-0000-0000-00007AC40000}"/>
    <cellStyle name="Output 8 7 2 5" xfId="37428" xr:uid="{00000000-0005-0000-0000-00007BC40000}"/>
    <cellStyle name="Output 8 7 2 6" xfId="56169" xr:uid="{00000000-0005-0000-0000-00007CC40000}"/>
    <cellStyle name="Output 8 7 3" xfId="4958" xr:uid="{00000000-0005-0000-0000-00007DC40000}"/>
    <cellStyle name="Output 8 7 3 2" xfId="7574" xr:uid="{00000000-0005-0000-0000-00007EC40000}"/>
    <cellStyle name="Output 8 7 3 2 2" xfId="14552" xr:uid="{00000000-0005-0000-0000-00007FC40000}"/>
    <cellStyle name="Output 8 7 3 2 2 2" xfId="37442" xr:uid="{00000000-0005-0000-0000-000080C40000}"/>
    <cellStyle name="Output 8 7 3 2 2 3" xfId="37441" xr:uid="{00000000-0005-0000-0000-000081C40000}"/>
    <cellStyle name="Output 8 7 3 2 2 4" xfId="54057" xr:uid="{00000000-0005-0000-0000-000082C40000}"/>
    <cellStyle name="Output 8 7 3 2 3" xfId="37443" xr:uid="{00000000-0005-0000-0000-000083C40000}"/>
    <cellStyle name="Output 8 7 3 2 4" xfId="37440" xr:uid="{00000000-0005-0000-0000-000084C40000}"/>
    <cellStyle name="Output 8 7 3 2 5" xfId="47089" xr:uid="{00000000-0005-0000-0000-000085C40000}"/>
    <cellStyle name="Output 8 7 3 2 6" xfId="59653" xr:uid="{00000000-0005-0000-0000-000086C40000}"/>
    <cellStyle name="Output 8 7 3 3" xfId="9325" xr:uid="{00000000-0005-0000-0000-000087C40000}"/>
    <cellStyle name="Output 8 7 3 3 2" xfId="16294" xr:uid="{00000000-0005-0000-0000-000088C40000}"/>
    <cellStyle name="Output 8 7 3 3 2 2" xfId="37446" xr:uid="{00000000-0005-0000-0000-000089C40000}"/>
    <cellStyle name="Output 8 7 3 3 2 3" xfId="37445" xr:uid="{00000000-0005-0000-0000-00008AC40000}"/>
    <cellStyle name="Output 8 7 3 3 2 4" xfId="55799" xr:uid="{00000000-0005-0000-0000-00008BC40000}"/>
    <cellStyle name="Output 8 7 3 3 3" xfId="37447" xr:uid="{00000000-0005-0000-0000-00008CC40000}"/>
    <cellStyle name="Output 8 7 3 3 4" xfId="37444" xr:uid="{00000000-0005-0000-0000-00008DC40000}"/>
    <cellStyle name="Output 8 7 3 3 5" xfId="48831" xr:uid="{00000000-0005-0000-0000-00008EC40000}"/>
    <cellStyle name="Output 8 7 3 3 6" xfId="61395" xr:uid="{00000000-0005-0000-0000-00008FC40000}"/>
    <cellStyle name="Output 8 7 3 4" xfId="11939" xr:uid="{00000000-0005-0000-0000-000090C40000}"/>
    <cellStyle name="Output 8 7 3 4 2" xfId="37449" xr:uid="{00000000-0005-0000-0000-000091C40000}"/>
    <cellStyle name="Output 8 7 3 4 3" xfId="37448" xr:uid="{00000000-0005-0000-0000-000092C40000}"/>
    <cellStyle name="Output 8 7 3 4 4" xfId="51444" xr:uid="{00000000-0005-0000-0000-000093C40000}"/>
    <cellStyle name="Output 8 7 3 5" xfId="37450" xr:uid="{00000000-0005-0000-0000-000094C40000}"/>
    <cellStyle name="Output 8 7 3 6" xfId="37439" xr:uid="{00000000-0005-0000-0000-000095C40000}"/>
    <cellStyle name="Output 8 7 3 7" xfId="44476" xr:uid="{00000000-0005-0000-0000-000096C40000}"/>
    <cellStyle name="Output 8 7 3 8" xfId="57040" xr:uid="{00000000-0005-0000-0000-000097C40000}"/>
    <cellStyle name="Output 8 7 4" xfId="5831" xr:uid="{00000000-0005-0000-0000-000098C40000}"/>
    <cellStyle name="Output 8 7 4 2" xfId="12810" xr:uid="{00000000-0005-0000-0000-000099C40000}"/>
    <cellStyle name="Output 8 7 4 2 2" xfId="37453" xr:uid="{00000000-0005-0000-0000-00009AC40000}"/>
    <cellStyle name="Output 8 7 4 2 3" xfId="37452" xr:uid="{00000000-0005-0000-0000-00009BC40000}"/>
    <cellStyle name="Output 8 7 4 2 4" xfId="52315" xr:uid="{00000000-0005-0000-0000-00009CC40000}"/>
    <cellStyle name="Output 8 7 4 3" xfId="37454" xr:uid="{00000000-0005-0000-0000-00009DC40000}"/>
    <cellStyle name="Output 8 7 4 4" xfId="37451" xr:uid="{00000000-0005-0000-0000-00009EC40000}"/>
    <cellStyle name="Output 8 7 4 5" xfId="45347" xr:uid="{00000000-0005-0000-0000-00009FC40000}"/>
    <cellStyle name="Output 8 7 4 6" xfId="57911" xr:uid="{00000000-0005-0000-0000-0000A0C40000}"/>
    <cellStyle name="Output 8 7 5" xfId="10196" xr:uid="{00000000-0005-0000-0000-0000A1C40000}"/>
    <cellStyle name="Output 8 7 5 2" xfId="37456" xr:uid="{00000000-0005-0000-0000-0000A2C40000}"/>
    <cellStyle name="Output 8 7 5 3" xfId="37455" xr:uid="{00000000-0005-0000-0000-0000A3C40000}"/>
    <cellStyle name="Output 8 7 5 4" xfId="49702" xr:uid="{00000000-0005-0000-0000-0000A4C40000}"/>
    <cellStyle name="Output 8 7 6" xfId="37427" xr:uid="{00000000-0005-0000-0000-0000A5C40000}"/>
    <cellStyle name="Output 8 7 7" xfId="17627" xr:uid="{00000000-0005-0000-0000-0000A6C40000}"/>
    <cellStyle name="Output 8 8" xfId="3038" xr:uid="{00000000-0005-0000-0000-0000A7C40000}"/>
    <cellStyle name="Output 8 8 2" xfId="4082" xr:uid="{00000000-0005-0000-0000-0000A8C40000}"/>
    <cellStyle name="Output 8 8 2 2" xfId="6704" xr:uid="{00000000-0005-0000-0000-0000A9C40000}"/>
    <cellStyle name="Output 8 8 2 2 2" xfId="13682" xr:uid="{00000000-0005-0000-0000-0000AAC40000}"/>
    <cellStyle name="Output 8 8 2 2 2 2" xfId="37461" xr:uid="{00000000-0005-0000-0000-0000ABC40000}"/>
    <cellStyle name="Output 8 8 2 2 2 3" xfId="37460" xr:uid="{00000000-0005-0000-0000-0000ACC40000}"/>
    <cellStyle name="Output 8 8 2 2 2 4" xfId="53187" xr:uid="{00000000-0005-0000-0000-0000ADC40000}"/>
    <cellStyle name="Output 8 8 2 2 3" xfId="37462" xr:uid="{00000000-0005-0000-0000-0000AEC40000}"/>
    <cellStyle name="Output 8 8 2 2 4" xfId="37459" xr:uid="{00000000-0005-0000-0000-0000AFC40000}"/>
    <cellStyle name="Output 8 8 2 2 5" xfId="46219" xr:uid="{00000000-0005-0000-0000-0000B0C40000}"/>
    <cellStyle name="Output 8 8 2 2 6" xfId="58783" xr:uid="{00000000-0005-0000-0000-0000B1C40000}"/>
    <cellStyle name="Output 8 8 2 3" xfId="8449" xr:uid="{00000000-0005-0000-0000-0000B2C40000}"/>
    <cellStyle name="Output 8 8 2 3 2" xfId="15424" xr:uid="{00000000-0005-0000-0000-0000B3C40000}"/>
    <cellStyle name="Output 8 8 2 3 2 2" xfId="37465" xr:uid="{00000000-0005-0000-0000-0000B4C40000}"/>
    <cellStyle name="Output 8 8 2 3 2 3" xfId="37464" xr:uid="{00000000-0005-0000-0000-0000B5C40000}"/>
    <cellStyle name="Output 8 8 2 3 2 4" xfId="54929" xr:uid="{00000000-0005-0000-0000-0000B6C40000}"/>
    <cellStyle name="Output 8 8 2 3 3" xfId="37466" xr:uid="{00000000-0005-0000-0000-0000B7C40000}"/>
    <cellStyle name="Output 8 8 2 3 4" xfId="37463" xr:uid="{00000000-0005-0000-0000-0000B8C40000}"/>
    <cellStyle name="Output 8 8 2 3 5" xfId="47961" xr:uid="{00000000-0005-0000-0000-0000B9C40000}"/>
    <cellStyle name="Output 8 8 2 3 6" xfId="60525" xr:uid="{00000000-0005-0000-0000-0000BAC40000}"/>
    <cellStyle name="Output 8 8 2 4" xfId="11069" xr:uid="{00000000-0005-0000-0000-0000BBC40000}"/>
    <cellStyle name="Output 8 8 2 4 2" xfId="37468" xr:uid="{00000000-0005-0000-0000-0000BCC40000}"/>
    <cellStyle name="Output 8 8 2 4 3" xfId="37467" xr:uid="{00000000-0005-0000-0000-0000BDC40000}"/>
    <cellStyle name="Output 8 8 2 4 4" xfId="50574" xr:uid="{00000000-0005-0000-0000-0000BEC40000}"/>
    <cellStyle name="Output 8 8 2 5" xfId="37458" xr:uid="{00000000-0005-0000-0000-0000BFC40000}"/>
    <cellStyle name="Output 8 8 2 6" xfId="56170" xr:uid="{00000000-0005-0000-0000-0000C0C40000}"/>
    <cellStyle name="Output 8 8 3" xfId="4959" xr:uid="{00000000-0005-0000-0000-0000C1C40000}"/>
    <cellStyle name="Output 8 8 3 2" xfId="7575" xr:uid="{00000000-0005-0000-0000-0000C2C40000}"/>
    <cellStyle name="Output 8 8 3 2 2" xfId="14553" xr:uid="{00000000-0005-0000-0000-0000C3C40000}"/>
    <cellStyle name="Output 8 8 3 2 2 2" xfId="37472" xr:uid="{00000000-0005-0000-0000-0000C4C40000}"/>
    <cellStyle name="Output 8 8 3 2 2 3" xfId="37471" xr:uid="{00000000-0005-0000-0000-0000C5C40000}"/>
    <cellStyle name="Output 8 8 3 2 2 4" xfId="54058" xr:uid="{00000000-0005-0000-0000-0000C6C40000}"/>
    <cellStyle name="Output 8 8 3 2 3" xfId="37473" xr:uid="{00000000-0005-0000-0000-0000C7C40000}"/>
    <cellStyle name="Output 8 8 3 2 4" xfId="37470" xr:uid="{00000000-0005-0000-0000-0000C8C40000}"/>
    <cellStyle name="Output 8 8 3 2 5" xfId="47090" xr:uid="{00000000-0005-0000-0000-0000C9C40000}"/>
    <cellStyle name="Output 8 8 3 2 6" xfId="59654" xr:uid="{00000000-0005-0000-0000-0000CAC40000}"/>
    <cellStyle name="Output 8 8 3 3" xfId="9326" xr:uid="{00000000-0005-0000-0000-0000CBC40000}"/>
    <cellStyle name="Output 8 8 3 3 2" xfId="16295" xr:uid="{00000000-0005-0000-0000-0000CCC40000}"/>
    <cellStyle name="Output 8 8 3 3 2 2" xfId="37476" xr:uid="{00000000-0005-0000-0000-0000CDC40000}"/>
    <cellStyle name="Output 8 8 3 3 2 3" xfId="37475" xr:uid="{00000000-0005-0000-0000-0000CEC40000}"/>
    <cellStyle name="Output 8 8 3 3 2 4" xfId="55800" xr:uid="{00000000-0005-0000-0000-0000CFC40000}"/>
    <cellStyle name="Output 8 8 3 3 3" xfId="37477" xr:uid="{00000000-0005-0000-0000-0000D0C40000}"/>
    <cellStyle name="Output 8 8 3 3 4" xfId="37474" xr:uid="{00000000-0005-0000-0000-0000D1C40000}"/>
    <cellStyle name="Output 8 8 3 3 5" xfId="48832" xr:uid="{00000000-0005-0000-0000-0000D2C40000}"/>
    <cellStyle name="Output 8 8 3 3 6" xfId="61396" xr:uid="{00000000-0005-0000-0000-0000D3C40000}"/>
    <cellStyle name="Output 8 8 3 4" xfId="11940" xr:uid="{00000000-0005-0000-0000-0000D4C40000}"/>
    <cellStyle name="Output 8 8 3 4 2" xfId="37479" xr:uid="{00000000-0005-0000-0000-0000D5C40000}"/>
    <cellStyle name="Output 8 8 3 4 3" xfId="37478" xr:uid="{00000000-0005-0000-0000-0000D6C40000}"/>
    <cellStyle name="Output 8 8 3 4 4" xfId="51445" xr:uid="{00000000-0005-0000-0000-0000D7C40000}"/>
    <cellStyle name="Output 8 8 3 5" xfId="37480" xr:uid="{00000000-0005-0000-0000-0000D8C40000}"/>
    <cellStyle name="Output 8 8 3 6" xfId="37469" xr:uid="{00000000-0005-0000-0000-0000D9C40000}"/>
    <cellStyle name="Output 8 8 3 7" xfId="44477" xr:uid="{00000000-0005-0000-0000-0000DAC40000}"/>
    <cellStyle name="Output 8 8 3 8" xfId="57041" xr:uid="{00000000-0005-0000-0000-0000DBC40000}"/>
    <cellStyle name="Output 8 8 4" xfId="5832" xr:uid="{00000000-0005-0000-0000-0000DCC40000}"/>
    <cellStyle name="Output 8 8 4 2" xfId="12811" xr:uid="{00000000-0005-0000-0000-0000DDC40000}"/>
    <cellStyle name="Output 8 8 4 2 2" xfId="37483" xr:uid="{00000000-0005-0000-0000-0000DEC40000}"/>
    <cellStyle name="Output 8 8 4 2 3" xfId="37482" xr:uid="{00000000-0005-0000-0000-0000DFC40000}"/>
    <cellStyle name="Output 8 8 4 2 4" xfId="52316" xr:uid="{00000000-0005-0000-0000-0000E0C40000}"/>
    <cellStyle name="Output 8 8 4 3" xfId="37484" xr:uid="{00000000-0005-0000-0000-0000E1C40000}"/>
    <cellStyle name="Output 8 8 4 4" xfId="37481" xr:uid="{00000000-0005-0000-0000-0000E2C40000}"/>
    <cellStyle name="Output 8 8 4 5" xfId="45348" xr:uid="{00000000-0005-0000-0000-0000E3C40000}"/>
    <cellStyle name="Output 8 8 4 6" xfId="57912" xr:uid="{00000000-0005-0000-0000-0000E4C40000}"/>
    <cellStyle name="Output 8 8 5" xfId="10197" xr:uid="{00000000-0005-0000-0000-0000E5C40000}"/>
    <cellStyle name="Output 8 8 5 2" xfId="37486" xr:uid="{00000000-0005-0000-0000-0000E6C40000}"/>
    <cellStyle name="Output 8 8 5 3" xfId="37485" xr:uid="{00000000-0005-0000-0000-0000E7C40000}"/>
    <cellStyle name="Output 8 8 5 4" xfId="49703" xr:uid="{00000000-0005-0000-0000-0000E8C40000}"/>
    <cellStyle name="Output 8 8 6" xfId="37457" xr:uid="{00000000-0005-0000-0000-0000E9C40000}"/>
    <cellStyle name="Output 8 8 7" xfId="17630" xr:uid="{00000000-0005-0000-0000-0000EAC40000}"/>
    <cellStyle name="Output 8 9" xfId="3039" xr:uid="{00000000-0005-0000-0000-0000EBC40000}"/>
    <cellStyle name="Output 8 9 2" xfId="4083" xr:uid="{00000000-0005-0000-0000-0000ECC40000}"/>
    <cellStyle name="Output 8 9 2 2" xfId="6705" xr:uid="{00000000-0005-0000-0000-0000EDC40000}"/>
    <cellStyle name="Output 8 9 2 2 2" xfId="13683" xr:uid="{00000000-0005-0000-0000-0000EEC40000}"/>
    <cellStyle name="Output 8 9 2 2 2 2" xfId="37491" xr:uid="{00000000-0005-0000-0000-0000EFC40000}"/>
    <cellStyle name="Output 8 9 2 2 2 3" xfId="37490" xr:uid="{00000000-0005-0000-0000-0000F0C40000}"/>
    <cellStyle name="Output 8 9 2 2 2 4" xfId="53188" xr:uid="{00000000-0005-0000-0000-0000F1C40000}"/>
    <cellStyle name="Output 8 9 2 2 3" xfId="37492" xr:uid="{00000000-0005-0000-0000-0000F2C40000}"/>
    <cellStyle name="Output 8 9 2 2 4" xfId="37489" xr:uid="{00000000-0005-0000-0000-0000F3C40000}"/>
    <cellStyle name="Output 8 9 2 2 5" xfId="46220" xr:uid="{00000000-0005-0000-0000-0000F4C40000}"/>
    <cellStyle name="Output 8 9 2 2 6" xfId="58784" xr:uid="{00000000-0005-0000-0000-0000F5C40000}"/>
    <cellStyle name="Output 8 9 2 3" xfId="8450" xr:uid="{00000000-0005-0000-0000-0000F6C40000}"/>
    <cellStyle name="Output 8 9 2 3 2" xfId="15425" xr:uid="{00000000-0005-0000-0000-0000F7C40000}"/>
    <cellStyle name="Output 8 9 2 3 2 2" xfId="37495" xr:uid="{00000000-0005-0000-0000-0000F8C40000}"/>
    <cellStyle name="Output 8 9 2 3 2 3" xfId="37494" xr:uid="{00000000-0005-0000-0000-0000F9C40000}"/>
    <cellStyle name="Output 8 9 2 3 2 4" xfId="54930" xr:uid="{00000000-0005-0000-0000-0000FAC40000}"/>
    <cellStyle name="Output 8 9 2 3 3" xfId="37496" xr:uid="{00000000-0005-0000-0000-0000FBC40000}"/>
    <cellStyle name="Output 8 9 2 3 4" xfId="37493" xr:uid="{00000000-0005-0000-0000-0000FCC40000}"/>
    <cellStyle name="Output 8 9 2 3 5" xfId="47962" xr:uid="{00000000-0005-0000-0000-0000FDC40000}"/>
    <cellStyle name="Output 8 9 2 3 6" xfId="60526" xr:uid="{00000000-0005-0000-0000-0000FEC40000}"/>
    <cellStyle name="Output 8 9 2 4" xfId="11070" xr:uid="{00000000-0005-0000-0000-0000FFC40000}"/>
    <cellStyle name="Output 8 9 2 4 2" xfId="37498" xr:uid="{00000000-0005-0000-0000-000000C50000}"/>
    <cellStyle name="Output 8 9 2 4 3" xfId="37497" xr:uid="{00000000-0005-0000-0000-000001C50000}"/>
    <cellStyle name="Output 8 9 2 4 4" xfId="50575" xr:uid="{00000000-0005-0000-0000-000002C50000}"/>
    <cellStyle name="Output 8 9 2 5" xfId="37488" xr:uid="{00000000-0005-0000-0000-000003C50000}"/>
    <cellStyle name="Output 8 9 2 6" xfId="56171" xr:uid="{00000000-0005-0000-0000-000004C50000}"/>
    <cellStyle name="Output 8 9 3" xfId="4960" xr:uid="{00000000-0005-0000-0000-000005C50000}"/>
    <cellStyle name="Output 8 9 3 2" xfId="7576" xr:uid="{00000000-0005-0000-0000-000006C50000}"/>
    <cellStyle name="Output 8 9 3 2 2" xfId="14554" xr:uid="{00000000-0005-0000-0000-000007C50000}"/>
    <cellStyle name="Output 8 9 3 2 2 2" xfId="37502" xr:uid="{00000000-0005-0000-0000-000008C50000}"/>
    <cellStyle name="Output 8 9 3 2 2 3" xfId="37501" xr:uid="{00000000-0005-0000-0000-000009C50000}"/>
    <cellStyle name="Output 8 9 3 2 2 4" xfId="54059" xr:uid="{00000000-0005-0000-0000-00000AC50000}"/>
    <cellStyle name="Output 8 9 3 2 3" xfId="37503" xr:uid="{00000000-0005-0000-0000-00000BC50000}"/>
    <cellStyle name="Output 8 9 3 2 4" xfId="37500" xr:uid="{00000000-0005-0000-0000-00000CC50000}"/>
    <cellStyle name="Output 8 9 3 2 5" xfId="47091" xr:uid="{00000000-0005-0000-0000-00000DC50000}"/>
    <cellStyle name="Output 8 9 3 2 6" xfId="59655" xr:uid="{00000000-0005-0000-0000-00000EC50000}"/>
    <cellStyle name="Output 8 9 3 3" xfId="9327" xr:uid="{00000000-0005-0000-0000-00000FC50000}"/>
    <cellStyle name="Output 8 9 3 3 2" xfId="16296" xr:uid="{00000000-0005-0000-0000-000010C50000}"/>
    <cellStyle name="Output 8 9 3 3 2 2" xfId="37506" xr:uid="{00000000-0005-0000-0000-000011C50000}"/>
    <cellStyle name="Output 8 9 3 3 2 3" xfId="37505" xr:uid="{00000000-0005-0000-0000-000012C50000}"/>
    <cellStyle name="Output 8 9 3 3 2 4" xfId="55801" xr:uid="{00000000-0005-0000-0000-000013C50000}"/>
    <cellStyle name="Output 8 9 3 3 3" xfId="37507" xr:uid="{00000000-0005-0000-0000-000014C50000}"/>
    <cellStyle name="Output 8 9 3 3 4" xfId="37504" xr:uid="{00000000-0005-0000-0000-000015C50000}"/>
    <cellStyle name="Output 8 9 3 3 5" xfId="48833" xr:uid="{00000000-0005-0000-0000-000016C50000}"/>
    <cellStyle name="Output 8 9 3 3 6" xfId="61397" xr:uid="{00000000-0005-0000-0000-000017C50000}"/>
    <cellStyle name="Output 8 9 3 4" xfId="11941" xr:uid="{00000000-0005-0000-0000-000018C50000}"/>
    <cellStyle name="Output 8 9 3 4 2" xfId="37509" xr:uid="{00000000-0005-0000-0000-000019C50000}"/>
    <cellStyle name="Output 8 9 3 4 3" xfId="37508" xr:uid="{00000000-0005-0000-0000-00001AC50000}"/>
    <cellStyle name="Output 8 9 3 4 4" xfId="51446" xr:uid="{00000000-0005-0000-0000-00001BC50000}"/>
    <cellStyle name="Output 8 9 3 5" xfId="37510" xr:uid="{00000000-0005-0000-0000-00001CC50000}"/>
    <cellStyle name="Output 8 9 3 6" xfId="37499" xr:uid="{00000000-0005-0000-0000-00001DC50000}"/>
    <cellStyle name="Output 8 9 3 7" xfId="44478" xr:uid="{00000000-0005-0000-0000-00001EC50000}"/>
    <cellStyle name="Output 8 9 3 8" xfId="57042" xr:uid="{00000000-0005-0000-0000-00001FC50000}"/>
    <cellStyle name="Output 8 9 4" xfId="5833" xr:uid="{00000000-0005-0000-0000-000020C50000}"/>
    <cellStyle name="Output 8 9 4 2" xfId="12812" xr:uid="{00000000-0005-0000-0000-000021C50000}"/>
    <cellStyle name="Output 8 9 4 2 2" xfId="37513" xr:uid="{00000000-0005-0000-0000-000022C50000}"/>
    <cellStyle name="Output 8 9 4 2 3" xfId="37512" xr:uid="{00000000-0005-0000-0000-000023C50000}"/>
    <cellStyle name="Output 8 9 4 2 4" xfId="52317" xr:uid="{00000000-0005-0000-0000-000024C50000}"/>
    <cellStyle name="Output 8 9 4 3" xfId="37514" xr:uid="{00000000-0005-0000-0000-000025C50000}"/>
    <cellStyle name="Output 8 9 4 4" xfId="37511" xr:uid="{00000000-0005-0000-0000-000026C50000}"/>
    <cellStyle name="Output 8 9 4 5" xfId="45349" xr:uid="{00000000-0005-0000-0000-000027C50000}"/>
    <cellStyle name="Output 8 9 4 6" xfId="57913" xr:uid="{00000000-0005-0000-0000-000028C50000}"/>
    <cellStyle name="Output 8 9 5" xfId="10198" xr:uid="{00000000-0005-0000-0000-000029C50000}"/>
    <cellStyle name="Output 8 9 5 2" xfId="37516" xr:uid="{00000000-0005-0000-0000-00002AC50000}"/>
    <cellStyle name="Output 8 9 5 3" xfId="37515" xr:uid="{00000000-0005-0000-0000-00002BC50000}"/>
    <cellStyle name="Output 8 9 5 4" xfId="49704" xr:uid="{00000000-0005-0000-0000-00002CC50000}"/>
    <cellStyle name="Output 8 9 6" xfId="37487" xr:uid="{00000000-0005-0000-0000-00002DC50000}"/>
    <cellStyle name="Output 8 9 7" xfId="17631" xr:uid="{00000000-0005-0000-0000-00002EC50000}"/>
    <cellStyle name="Output 9" xfId="3040" xr:uid="{00000000-0005-0000-0000-00002FC50000}"/>
    <cellStyle name="Output 9 2" xfId="37517" xr:uid="{00000000-0005-0000-0000-000030C50000}"/>
    <cellStyle name="Title" xfId="7" builtinId="15" customBuiltin="1"/>
    <cellStyle name="Title 10" xfId="3041" xr:uid="{00000000-0005-0000-0000-000033C50000}"/>
    <cellStyle name="Title 10 2" xfId="37519" xr:uid="{00000000-0005-0000-0000-000034C50000}"/>
    <cellStyle name="Title 11" xfId="3042" xr:uid="{00000000-0005-0000-0000-000035C50000}"/>
    <cellStyle name="Title 11 2" xfId="37520" xr:uid="{00000000-0005-0000-0000-000036C50000}"/>
    <cellStyle name="Title 12" xfId="3043" xr:uid="{00000000-0005-0000-0000-000037C50000}"/>
    <cellStyle name="Title 12 2" xfId="37521" xr:uid="{00000000-0005-0000-0000-000038C50000}"/>
    <cellStyle name="Title 13" xfId="3044" xr:uid="{00000000-0005-0000-0000-000039C50000}"/>
    <cellStyle name="Title 13 2" xfId="3045" xr:uid="{00000000-0005-0000-0000-00003AC50000}"/>
    <cellStyle name="Title 13 2 2" xfId="37523" xr:uid="{00000000-0005-0000-0000-00003BC50000}"/>
    <cellStyle name="Title 13 3" xfId="37522" xr:uid="{00000000-0005-0000-0000-00003CC50000}"/>
    <cellStyle name="Title 14" xfId="3046" xr:uid="{00000000-0005-0000-0000-00003DC50000}"/>
    <cellStyle name="Title 14 2" xfId="3047" xr:uid="{00000000-0005-0000-0000-00003EC50000}"/>
    <cellStyle name="Title 14 2 2" xfId="37525" xr:uid="{00000000-0005-0000-0000-00003FC50000}"/>
    <cellStyle name="Title 14 3" xfId="37524" xr:uid="{00000000-0005-0000-0000-000040C50000}"/>
    <cellStyle name="Title 15" xfId="3048" xr:uid="{00000000-0005-0000-0000-000041C50000}"/>
    <cellStyle name="Title 15 2" xfId="3049" xr:uid="{00000000-0005-0000-0000-000042C50000}"/>
    <cellStyle name="Title 15 2 2" xfId="37527" xr:uid="{00000000-0005-0000-0000-000043C50000}"/>
    <cellStyle name="Title 15 3" xfId="37526" xr:uid="{00000000-0005-0000-0000-000044C50000}"/>
    <cellStyle name="Title 16" xfId="3050" xr:uid="{00000000-0005-0000-0000-000045C50000}"/>
    <cellStyle name="Title 16 2" xfId="3051" xr:uid="{00000000-0005-0000-0000-000046C50000}"/>
    <cellStyle name="Title 16 2 2" xfId="37529" xr:uid="{00000000-0005-0000-0000-000047C50000}"/>
    <cellStyle name="Title 16 3" xfId="37528" xr:uid="{00000000-0005-0000-0000-000048C50000}"/>
    <cellStyle name="Title 17" xfId="3052" xr:uid="{00000000-0005-0000-0000-000049C50000}"/>
    <cellStyle name="Title 17 2" xfId="3053" xr:uid="{00000000-0005-0000-0000-00004AC50000}"/>
    <cellStyle name="Title 17 2 2" xfId="37531" xr:uid="{00000000-0005-0000-0000-00004BC50000}"/>
    <cellStyle name="Title 17 3" xfId="3054" xr:uid="{00000000-0005-0000-0000-00004CC50000}"/>
    <cellStyle name="Title 17 3 2" xfId="3055" xr:uid="{00000000-0005-0000-0000-00004DC50000}"/>
    <cellStyle name="Title 17 3 2 2" xfId="37533" xr:uid="{00000000-0005-0000-0000-00004EC50000}"/>
    <cellStyle name="Title 17 3 3" xfId="37532" xr:uid="{00000000-0005-0000-0000-00004FC50000}"/>
    <cellStyle name="Title 17 4" xfId="37530" xr:uid="{00000000-0005-0000-0000-000050C50000}"/>
    <cellStyle name="Title 18" xfId="3056" xr:uid="{00000000-0005-0000-0000-000051C50000}"/>
    <cellStyle name="Title 18 2" xfId="3057" xr:uid="{00000000-0005-0000-0000-000052C50000}"/>
    <cellStyle name="Title 18 2 2" xfId="37535" xr:uid="{00000000-0005-0000-0000-000053C50000}"/>
    <cellStyle name="Title 18 3" xfId="37534" xr:uid="{00000000-0005-0000-0000-000054C50000}"/>
    <cellStyle name="Title 19" xfId="3058" xr:uid="{00000000-0005-0000-0000-000055C50000}"/>
    <cellStyle name="Title 19 2" xfId="37536" xr:uid="{00000000-0005-0000-0000-000056C50000}"/>
    <cellStyle name="Title 2" xfId="98" xr:uid="{00000000-0005-0000-0000-000057C50000}"/>
    <cellStyle name="Title 2 2" xfId="3060" xr:uid="{00000000-0005-0000-0000-000058C50000}"/>
    <cellStyle name="Title 2 2 2" xfId="3061" xr:uid="{00000000-0005-0000-0000-000059C50000}"/>
    <cellStyle name="Title 2 2 2 2" xfId="37539" xr:uid="{00000000-0005-0000-0000-00005AC50000}"/>
    <cellStyle name="Title 2 2 3" xfId="37538" xr:uid="{00000000-0005-0000-0000-00005BC50000}"/>
    <cellStyle name="Title 2 3" xfId="3062" xr:uid="{00000000-0005-0000-0000-00005CC50000}"/>
    <cellStyle name="Title 2 3 2" xfId="3063" xr:uid="{00000000-0005-0000-0000-00005DC50000}"/>
    <cellStyle name="Title 2 3 2 2" xfId="37541" xr:uid="{00000000-0005-0000-0000-00005EC50000}"/>
    <cellStyle name="Title 2 3 3" xfId="37540" xr:uid="{00000000-0005-0000-0000-00005FC50000}"/>
    <cellStyle name="Title 2 4" xfId="3064" xr:uid="{00000000-0005-0000-0000-000060C50000}"/>
    <cellStyle name="Title 2 4 2" xfId="3065" xr:uid="{00000000-0005-0000-0000-000061C50000}"/>
    <cellStyle name="Title 2 4 2 2" xfId="37543" xr:uid="{00000000-0005-0000-0000-000062C50000}"/>
    <cellStyle name="Title 2 4 3" xfId="37542" xr:uid="{00000000-0005-0000-0000-000063C50000}"/>
    <cellStyle name="Title 2 5" xfId="3066" xr:uid="{00000000-0005-0000-0000-000064C50000}"/>
    <cellStyle name="Title 2 5 2" xfId="3067" xr:uid="{00000000-0005-0000-0000-000065C50000}"/>
    <cellStyle name="Title 2 5 2 2" xfId="37545" xr:uid="{00000000-0005-0000-0000-000066C50000}"/>
    <cellStyle name="Title 2 5 3" xfId="37544" xr:uid="{00000000-0005-0000-0000-000067C50000}"/>
    <cellStyle name="Title 2 6" xfId="3068" xr:uid="{00000000-0005-0000-0000-000068C50000}"/>
    <cellStyle name="Title 2 6 2" xfId="37546" xr:uid="{00000000-0005-0000-0000-000069C50000}"/>
    <cellStyle name="Title 2 7" xfId="3059" xr:uid="{00000000-0005-0000-0000-00006AC50000}"/>
    <cellStyle name="Title 2 7 2" xfId="37547" xr:uid="{00000000-0005-0000-0000-00006BC50000}"/>
    <cellStyle name="Title 2 8" xfId="37537" xr:uid="{00000000-0005-0000-0000-00006CC50000}"/>
    <cellStyle name="Title 20" xfId="3069" xr:uid="{00000000-0005-0000-0000-00006DC50000}"/>
    <cellStyle name="Title 20 2" xfId="3070" xr:uid="{00000000-0005-0000-0000-00006EC50000}"/>
    <cellStyle name="Title 20 2 2" xfId="37549" xr:uid="{00000000-0005-0000-0000-00006FC50000}"/>
    <cellStyle name="Title 20 3" xfId="37548" xr:uid="{00000000-0005-0000-0000-000070C50000}"/>
    <cellStyle name="Title 21" xfId="3071" xr:uid="{00000000-0005-0000-0000-000071C50000}"/>
    <cellStyle name="Title 21 2" xfId="3072" xr:uid="{00000000-0005-0000-0000-000072C50000}"/>
    <cellStyle name="Title 21 2 2" xfId="37551" xr:uid="{00000000-0005-0000-0000-000073C50000}"/>
    <cellStyle name="Title 21 3" xfId="37550" xr:uid="{00000000-0005-0000-0000-000074C50000}"/>
    <cellStyle name="Title 22" xfId="3073" xr:uid="{00000000-0005-0000-0000-000075C50000}"/>
    <cellStyle name="Title 22 2" xfId="3074" xr:uid="{00000000-0005-0000-0000-000076C50000}"/>
    <cellStyle name="Title 22 2 2" xfId="37553" xr:uid="{00000000-0005-0000-0000-000077C50000}"/>
    <cellStyle name="Title 22 3" xfId="37552" xr:uid="{00000000-0005-0000-0000-000078C50000}"/>
    <cellStyle name="Title 23" xfId="3075" xr:uid="{00000000-0005-0000-0000-000079C50000}"/>
    <cellStyle name="Title 23 2" xfId="3076" xr:uid="{00000000-0005-0000-0000-00007AC50000}"/>
    <cellStyle name="Title 23 2 2" xfId="37555" xr:uid="{00000000-0005-0000-0000-00007BC50000}"/>
    <cellStyle name="Title 23 3" xfId="37554" xr:uid="{00000000-0005-0000-0000-00007CC50000}"/>
    <cellStyle name="Title 24" xfId="3077" xr:uid="{00000000-0005-0000-0000-00007DC50000}"/>
    <cellStyle name="Title 24 2" xfId="37556" xr:uid="{00000000-0005-0000-0000-00007EC50000}"/>
    <cellStyle name="Title 25" xfId="3078" xr:uid="{00000000-0005-0000-0000-00007FC50000}"/>
    <cellStyle name="Title 25 2" xfId="3079" xr:uid="{00000000-0005-0000-0000-000080C50000}"/>
    <cellStyle name="Title 25 2 2" xfId="37558" xr:uid="{00000000-0005-0000-0000-000081C50000}"/>
    <cellStyle name="Title 25 3" xfId="37557" xr:uid="{00000000-0005-0000-0000-000082C50000}"/>
    <cellStyle name="Title 26" xfId="3080" xr:uid="{00000000-0005-0000-0000-000083C50000}"/>
    <cellStyle name="Title 26 2" xfId="37559" xr:uid="{00000000-0005-0000-0000-000084C50000}"/>
    <cellStyle name="Title 27" xfId="3081" xr:uid="{00000000-0005-0000-0000-000085C50000}"/>
    <cellStyle name="Title 27 2" xfId="3082" xr:uid="{00000000-0005-0000-0000-000086C50000}"/>
    <cellStyle name="Title 27 2 2" xfId="37561" xr:uid="{00000000-0005-0000-0000-000087C50000}"/>
    <cellStyle name="Title 27 3" xfId="37560" xr:uid="{00000000-0005-0000-0000-000088C50000}"/>
    <cellStyle name="Title 28" xfId="3083" xr:uid="{00000000-0005-0000-0000-000089C50000}"/>
    <cellStyle name="Title 28 2" xfId="3084" xr:uid="{00000000-0005-0000-0000-00008AC50000}"/>
    <cellStyle name="Title 28 2 2" xfId="37563" xr:uid="{00000000-0005-0000-0000-00008BC50000}"/>
    <cellStyle name="Title 28 3" xfId="37562" xr:uid="{00000000-0005-0000-0000-00008CC50000}"/>
    <cellStyle name="Title 29" xfId="3085" xr:uid="{00000000-0005-0000-0000-00008DC50000}"/>
    <cellStyle name="Title 29 2" xfId="3086" xr:uid="{00000000-0005-0000-0000-00008EC50000}"/>
    <cellStyle name="Title 29 2 2" xfId="37565" xr:uid="{00000000-0005-0000-0000-00008FC50000}"/>
    <cellStyle name="Title 29 3" xfId="37564" xr:uid="{00000000-0005-0000-0000-000090C50000}"/>
    <cellStyle name="Title 3" xfId="3087" xr:uid="{00000000-0005-0000-0000-000091C50000}"/>
    <cellStyle name="Title 3 2" xfId="3088" xr:uid="{00000000-0005-0000-0000-000092C50000}"/>
    <cellStyle name="Title 3 2 2" xfId="37567" xr:uid="{00000000-0005-0000-0000-000093C50000}"/>
    <cellStyle name="Title 3 3" xfId="37566" xr:uid="{00000000-0005-0000-0000-000094C50000}"/>
    <cellStyle name="Title 30" xfId="3089" xr:uid="{00000000-0005-0000-0000-000095C50000}"/>
    <cellStyle name="Title 30 2" xfId="3090" xr:uid="{00000000-0005-0000-0000-000096C50000}"/>
    <cellStyle name="Title 30 2 2" xfId="37569" xr:uid="{00000000-0005-0000-0000-000097C50000}"/>
    <cellStyle name="Title 30 3" xfId="37568" xr:uid="{00000000-0005-0000-0000-000098C50000}"/>
    <cellStyle name="Title 31" xfId="3091" xr:uid="{00000000-0005-0000-0000-000099C50000}"/>
    <cellStyle name="Title 31 2" xfId="37570" xr:uid="{00000000-0005-0000-0000-00009AC50000}"/>
    <cellStyle name="Title 32" xfId="3092" xr:uid="{00000000-0005-0000-0000-00009BC50000}"/>
    <cellStyle name="Title 32 2" xfId="3093" xr:uid="{00000000-0005-0000-0000-00009CC50000}"/>
    <cellStyle name="Title 32 2 2" xfId="37572" xr:uid="{00000000-0005-0000-0000-00009DC50000}"/>
    <cellStyle name="Title 32 3" xfId="37571" xr:uid="{00000000-0005-0000-0000-00009EC50000}"/>
    <cellStyle name="Title 33" xfId="3094" xr:uid="{00000000-0005-0000-0000-00009FC50000}"/>
    <cellStyle name="Title 33 2" xfId="3095" xr:uid="{00000000-0005-0000-0000-0000A0C50000}"/>
    <cellStyle name="Title 33 2 2" xfId="37574" xr:uid="{00000000-0005-0000-0000-0000A1C50000}"/>
    <cellStyle name="Title 33 3" xfId="37573" xr:uid="{00000000-0005-0000-0000-0000A2C50000}"/>
    <cellStyle name="Title 34" xfId="3096" xr:uid="{00000000-0005-0000-0000-0000A3C50000}"/>
    <cellStyle name="Title 34 2" xfId="3097" xr:uid="{00000000-0005-0000-0000-0000A4C50000}"/>
    <cellStyle name="Title 34 2 2" xfId="37576" xr:uid="{00000000-0005-0000-0000-0000A5C50000}"/>
    <cellStyle name="Title 34 3" xfId="37575" xr:uid="{00000000-0005-0000-0000-0000A6C50000}"/>
    <cellStyle name="Title 35" xfId="3098" xr:uid="{00000000-0005-0000-0000-0000A7C50000}"/>
    <cellStyle name="Title 35 2" xfId="3099" xr:uid="{00000000-0005-0000-0000-0000A8C50000}"/>
    <cellStyle name="Title 35 2 2" xfId="37578" xr:uid="{00000000-0005-0000-0000-0000A9C50000}"/>
    <cellStyle name="Title 35 3" xfId="37577" xr:uid="{00000000-0005-0000-0000-0000AAC50000}"/>
    <cellStyle name="Title 36" xfId="3100" xr:uid="{00000000-0005-0000-0000-0000ABC50000}"/>
    <cellStyle name="Title 36 2" xfId="3101" xr:uid="{00000000-0005-0000-0000-0000ACC50000}"/>
    <cellStyle name="Title 36 2 2" xfId="37580" xr:uid="{00000000-0005-0000-0000-0000ADC50000}"/>
    <cellStyle name="Title 36 3" xfId="37579" xr:uid="{00000000-0005-0000-0000-0000AEC50000}"/>
    <cellStyle name="Title 37" xfId="3102" xr:uid="{00000000-0005-0000-0000-0000AFC50000}"/>
    <cellStyle name="Title 37 2" xfId="37581" xr:uid="{00000000-0005-0000-0000-0000B0C50000}"/>
    <cellStyle name="Title 38" xfId="3103" xr:uid="{00000000-0005-0000-0000-0000B1C50000}"/>
    <cellStyle name="Title 38 2" xfId="3104" xr:uid="{00000000-0005-0000-0000-0000B2C50000}"/>
    <cellStyle name="Title 38 2 2" xfId="37583" xr:uid="{00000000-0005-0000-0000-0000B3C50000}"/>
    <cellStyle name="Title 38 3" xfId="37582" xr:uid="{00000000-0005-0000-0000-0000B4C50000}"/>
    <cellStyle name="Title 39" xfId="3105" xr:uid="{00000000-0005-0000-0000-0000B5C50000}"/>
    <cellStyle name="Title 39 2" xfId="3106" xr:uid="{00000000-0005-0000-0000-0000B6C50000}"/>
    <cellStyle name="Title 39 2 2" xfId="37585" xr:uid="{00000000-0005-0000-0000-0000B7C50000}"/>
    <cellStyle name="Title 39 3" xfId="37584" xr:uid="{00000000-0005-0000-0000-0000B8C50000}"/>
    <cellStyle name="Title 4" xfId="3107" xr:uid="{00000000-0005-0000-0000-0000B9C50000}"/>
    <cellStyle name="Title 4 2" xfId="3108" xr:uid="{00000000-0005-0000-0000-0000BAC50000}"/>
    <cellStyle name="Title 4 2 2" xfId="37587" xr:uid="{00000000-0005-0000-0000-0000BBC50000}"/>
    <cellStyle name="Title 4 3" xfId="37586" xr:uid="{00000000-0005-0000-0000-0000BCC50000}"/>
    <cellStyle name="Title 40" xfId="3109" xr:uid="{00000000-0005-0000-0000-0000BDC50000}"/>
    <cellStyle name="Title 40 2" xfId="3110" xr:uid="{00000000-0005-0000-0000-0000BEC50000}"/>
    <cellStyle name="Title 40 2 2" xfId="37589" xr:uid="{00000000-0005-0000-0000-0000BFC50000}"/>
    <cellStyle name="Title 40 3" xfId="37588" xr:uid="{00000000-0005-0000-0000-0000C0C50000}"/>
    <cellStyle name="Title 41" xfId="3111" xr:uid="{00000000-0005-0000-0000-0000C1C50000}"/>
    <cellStyle name="Title 41 2" xfId="3112" xr:uid="{00000000-0005-0000-0000-0000C2C50000}"/>
    <cellStyle name="Title 41 2 2" xfId="37591" xr:uid="{00000000-0005-0000-0000-0000C3C50000}"/>
    <cellStyle name="Title 41 3" xfId="37590" xr:uid="{00000000-0005-0000-0000-0000C4C50000}"/>
    <cellStyle name="Title 42" xfId="3113" xr:uid="{00000000-0005-0000-0000-0000C5C50000}"/>
    <cellStyle name="Title 42 2" xfId="37592" xr:uid="{00000000-0005-0000-0000-0000C6C50000}"/>
    <cellStyle name="Title 43" xfId="3114" xr:uid="{00000000-0005-0000-0000-0000C7C50000}"/>
    <cellStyle name="Title 43 2" xfId="3115" xr:uid="{00000000-0005-0000-0000-0000C8C50000}"/>
    <cellStyle name="Title 43 2 2" xfId="37594" xr:uid="{00000000-0005-0000-0000-0000C9C50000}"/>
    <cellStyle name="Title 43 3" xfId="37593" xr:uid="{00000000-0005-0000-0000-0000CAC50000}"/>
    <cellStyle name="Title 44" xfId="3116" xr:uid="{00000000-0005-0000-0000-0000CBC50000}"/>
    <cellStyle name="Title 44 2" xfId="37595" xr:uid="{00000000-0005-0000-0000-0000CCC50000}"/>
    <cellStyle name="Title 45" xfId="3117" xr:uid="{00000000-0005-0000-0000-0000CDC50000}"/>
    <cellStyle name="Title 45 2" xfId="37596" xr:uid="{00000000-0005-0000-0000-0000CEC50000}"/>
    <cellStyle name="Title 46" xfId="3118" xr:uid="{00000000-0005-0000-0000-0000CFC50000}"/>
    <cellStyle name="Title 46 2" xfId="37597" xr:uid="{00000000-0005-0000-0000-0000D0C50000}"/>
    <cellStyle name="Title 47" xfId="3119" xr:uid="{00000000-0005-0000-0000-0000D1C50000}"/>
    <cellStyle name="Title 47 2" xfId="37598" xr:uid="{00000000-0005-0000-0000-0000D2C50000}"/>
    <cellStyle name="Title 48" xfId="37518" xr:uid="{00000000-0005-0000-0000-0000D3C50000}"/>
    <cellStyle name="Title 49" xfId="51" xr:uid="{00000000-0005-0000-0000-0000D4C50000}"/>
    <cellStyle name="Title 5" xfId="3120" xr:uid="{00000000-0005-0000-0000-0000D5C50000}"/>
    <cellStyle name="Title 5 2" xfId="3121" xr:uid="{00000000-0005-0000-0000-0000D6C50000}"/>
    <cellStyle name="Title 5 2 2" xfId="37600" xr:uid="{00000000-0005-0000-0000-0000D7C50000}"/>
    <cellStyle name="Title 5 3" xfId="37599" xr:uid="{00000000-0005-0000-0000-0000D8C50000}"/>
    <cellStyle name="Title 6" xfId="3122" xr:uid="{00000000-0005-0000-0000-0000D9C50000}"/>
    <cellStyle name="Title 6 2" xfId="3123" xr:uid="{00000000-0005-0000-0000-0000DAC50000}"/>
    <cellStyle name="Title 6 2 2" xfId="37602" xr:uid="{00000000-0005-0000-0000-0000DBC50000}"/>
    <cellStyle name="Title 6 3" xfId="37601" xr:uid="{00000000-0005-0000-0000-0000DCC50000}"/>
    <cellStyle name="Title 7" xfId="3124" xr:uid="{00000000-0005-0000-0000-0000DDC50000}"/>
    <cellStyle name="Title 7 2" xfId="3125" xr:uid="{00000000-0005-0000-0000-0000DEC50000}"/>
    <cellStyle name="Title 7 2 2" xfId="37604" xr:uid="{00000000-0005-0000-0000-0000DFC50000}"/>
    <cellStyle name="Title 7 3" xfId="37603" xr:uid="{00000000-0005-0000-0000-0000E0C50000}"/>
    <cellStyle name="Title 8" xfId="3126" xr:uid="{00000000-0005-0000-0000-0000E1C50000}"/>
    <cellStyle name="Title 8 2" xfId="3127" xr:uid="{00000000-0005-0000-0000-0000E2C50000}"/>
    <cellStyle name="Title 8 2 2" xfId="37606" xr:uid="{00000000-0005-0000-0000-0000E3C50000}"/>
    <cellStyle name="Title 8 3" xfId="37605" xr:uid="{00000000-0005-0000-0000-0000E4C50000}"/>
    <cellStyle name="Title 9" xfId="3128" xr:uid="{00000000-0005-0000-0000-0000E5C50000}"/>
    <cellStyle name="Title 9 2" xfId="37607" xr:uid="{00000000-0005-0000-0000-0000E6C50000}"/>
    <cellStyle name="Total" xfId="22" builtinId="25" customBuiltin="1"/>
    <cellStyle name="Total 10" xfId="3129" xr:uid="{00000000-0005-0000-0000-0000E8C50000}"/>
    <cellStyle name="Total 10 2" xfId="4085" xr:uid="{00000000-0005-0000-0000-0000E9C50000}"/>
    <cellStyle name="Total 10 2 2" xfId="6706" xr:uid="{00000000-0005-0000-0000-0000EAC50000}"/>
    <cellStyle name="Total 10 2 2 2" xfId="13684" xr:uid="{00000000-0005-0000-0000-0000EBC50000}"/>
    <cellStyle name="Total 10 2 2 2 2" xfId="37613" xr:uid="{00000000-0005-0000-0000-0000ECC50000}"/>
    <cellStyle name="Total 10 2 2 2 3" xfId="37612" xr:uid="{00000000-0005-0000-0000-0000EDC50000}"/>
    <cellStyle name="Total 10 2 2 2 4" xfId="53189" xr:uid="{00000000-0005-0000-0000-0000EEC50000}"/>
    <cellStyle name="Total 10 2 2 3" xfId="37614" xr:uid="{00000000-0005-0000-0000-0000EFC50000}"/>
    <cellStyle name="Total 10 2 2 4" xfId="37611" xr:uid="{00000000-0005-0000-0000-0000F0C50000}"/>
    <cellStyle name="Total 10 2 2 5" xfId="46221" xr:uid="{00000000-0005-0000-0000-0000F1C50000}"/>
    <cellStyle name="Total 10 2 2 6" xfId="58785" xr:uid="{00000000-0005-0000-0000-0000F2C50000}"/>
    <cellStyle name="Total 10 2 3" xfId="8452" xr:uid="{00000000-0005-0000-0000-0000F3C50000}"/>
    <cellStyle name="Total 10 2 3 2" xfId="15426" xr:uid="{00000000-0005-0000-0000-0000F4C50000}"/>
    <cellStyle name="Total 10 2 3 2 2" xfId="37617" xr:uid="{00000000-0005-0000-0000-0000F5C50000}"/>
    <cellStyle name="Total 10 2 3 2 3" xfId="37616" xr:uid="{00000000-0005-0000-0000-0000F6C50000}"/>
    <cellStyle name="Total 10 2 3 2 4" xfId="54931" xr:uid="{00000000-0005-0000-0000-0000F7C50000}"/>
    <cellStyle name="Total 10 2 3 3" xfId="37618" xr:uid="{00000000-0005-0000-0000-0000F8C50000}"/>
    <cellStyle name="Total 10 2 3 4" xfId="37615" xr:uid="{00000000-0005-0000-0000-0000F9C50000}"/>
    <cellStyle name="Total 10 2 3 5" xfId="47963" xr:uid="{00000000-0005-0000-0000-0000FAC50000}"/>
    <cellStyle name="Total 10 2 3 6" xfId="60527" xr:uid="{00000000-0005-0000-0000-0000FBC50000}"/>
    <cellStyle name="Total 10 2 4" xfId="11071" xr:uid="{00000000-0005-0000-0000-0000FCC50000}"/>
    <cellStyle name="Total 10 2 4 2" xfId="37620" xr:uid="{00000000-0005-0000-0000-0000FDC50000}"/>
    <cellStyle name="Total 10 2 4 3" xfId="37619" xr:uid="{00000000-0005-0000-0000-0000FEC50000}"/>
    <cellStyle name="Total 10 2 4 4" xfId="50576" xr:uid="{00000000-0005-0000-0000-0000FFC50000}"/>
    <cellStyle name="Total 10 2 5" xfId="37610" xr:uid="{00000000-0005-0000-0000-000000C60000}"/>
    <cellStyle name="Total 10 2 6" xfId="56172" xr:uid="{00000000-0005-0000-0000-000001C60000}"/>
    <cellStyle name="Total 10 3" xfId="4961" xr:uid="{00000000-0005-0000-0000-000002C60000}"/>
    <cellStyle name="Total 10 3 2" xfId="7577" xr:uid="{00000000-0005-0000-0000-000003C60000}"/>
    <cellStyle name="Total 10 3 2 2" xfId="14555" xr:uid="{00000000-0005-0000-0000-000004C60000}"/>
    <cellStyle name="Total 10 3 2 2 2" xfId="37624" xr:uid="{00000000-0005-0000-0000-000005C60000}"/>
    <cellStyle name="Total 10 3 2 2 3" xfId="37623" xr:uid="{00000000-0005-0000-0000-000006C60000}"/>
    <cellStyle name="Total 10 3 2 2 4" xfId="54060" xr:uid="{00000000-0005-0000-0000-000007C60000}"/>
    <cellStyle name="Total 10 3 2 3" xfId="37625" xr:uid="{00000000-0005-0000-0000-000008C60000}"/>
    <cellStyle name="Total 10 3 2 4" xfId="37622" xr:uid="{00000000-0005-0000-0000-000009C60000}"/>
    <cellStyle name="Total 10 3 2 5" xfId="47092" xr:uid="{00000000-0005-0000-0000-00000AC60000}"/>
    <cellStyle name="Total 10 3 2 6" xfId="59656" xr:uid="{00000000-0005-0000-0000-00000BC60000}"/>
    <cellStyle name="Total 10 3 3" xfId="9328" xr:uid="{00000000-0005-0000-0000-00000CC60000}"/>
    <cellStyle name="Total 10 3 3 2" xfId="16297" xr:uid="{00000000-0005-0000-0000-00000DC60000}"/>
    <cellStyle name="Total 10 3 3 2 2" xfId="37628" xr:uid="{00000000-0005-0000-0000-00000EC60000}"/>
    <cellStyle name="Total 10 3 3 2 3" xfId="37627" xr:uid="{00000000-0005-0000-0000-00000FC60000}"/>
    <cellStyle name="Total 10 3 3 2 4" xfId="55802" xr:uid="{00000000-0005-0000-0000-000010C60000}"/>
    <cellStyle name="Total 10 3 3 3" xfId="37629" xr:uid="{00000000-0005-0000-0000-000011C60000}"/>
    <cellStyle name="Total 10 3 3 4" xfId="37626" xr:uid="{00000000-0005-0000-0000-000012C60000}"/>
    <cellStyle name="Total 10 3 3 5" xfId="48834" xr:uid="{00000000-0005-0000-0000-000013C60000}"/>
    <cellStyle name="Total 10 3 3 6" xfId="61398" xr:uid="{00000000-0005-0000-0000-000014C60000}"/>
    <cellStyle name="Total 10 3 4" xfId="11942" xr:uid="{00000000-0005-0000-0000-000015C60000}"/>
    <cellStyle name="Total 10 3 4 2" xfId="37631" xr:uid="{00000000-0005-0000-0000-000016C60000}"/>
    <cellStyle name="Total 10 3 4 3" xfId="37630" xr:uid="{00000000-0005-0000-0000-000017C60000}"/>
    <cellStyle name="Total 10 3 4 4" xfId="51447" xr:uid="{00000000-0005-0000-0000-000018C60000}"/>
    <cellStyle name="Total 10 3 5" xfId="37632" xr:uid="{00000000-0005-0000-0000-000019C60000}"/>
    <cellStyle name="Total 10 3 6" xfId="37621" xr:uid="{00000000-0005-0000-0000-00001AC60000}"/>
    <cellStyle name="Total 10 3 7" xfId="44479" xr:uid="{00000000-0005-0000-0000-00001BC60000}"/>
    <cellStyle name="Total 10 3 8" xfId="57043" xr:uid="{00000000-0005-0000-0000-00001CC60000}"/>
    <cellStyle name="Total 10 4" xfId="5835" xr:uid="{00000000-0005-0000-0000-00001DC60000}"/>
    <cellStyle name="Total 10 4 2" xfId="12813" xr:uid="{00000000-0005-0000-0000-00001EC60000}"/>
    <cellStyle name="Total 10 4 2 2" xfId="37635" xr:uid="{00000000-0005-0000-0000-00001FC60000}"/>
    <cellStyle name="Total 10 4 2 3" xfId="37634" xr:uid="{00000000-0005-0000-0000-000020C60000}"/>
    <cellStyle name="Total 10 4 2 4" xfId="52318" xr:uid="{00000000-0005-0000-0000-000021C60000}"/>
    <cellStyle name="Total 10 4 3" xfId="37636" xr:uid="{00000000-0005-0000-0000-000022C60000}"/>
    <cellStyle name="Total 10 4 4" xfId="37633" xr:uid="{00000000-0005-0000-0000-000023C60000}"/>
    <cellStyle name="Total 10 4 5" xfId="45350" xr:uid="{00000000-0005-0000-0000-000024C60000}"/>
    <cellStyle name="Total 10 4 6" xfId="57914" xr:uid="{00000000-0005-0000-0000-000025C60000}"/>
    <cellStyle name="Total 10 5" xfId="10199" xr:uid="{00000000-0005-0000-0000-000026C60000}"/>
    <cellStyle name="Total 10 5 2" xfId="37638" xr:uid="{00000000-0005-0000-0000-000027C60000}"/>
    <cellStyle name="Total 10 5 3" xfId="37637" xr:uid="{00000000-0005-0000-0000-000028C60000}"/>
    <cellStyle name="Total 10 5 4" xfId="49705" xr:uid="{00000000-0005-0000-0000-000029C60000}"/>
    <cellStyle name="Total 10 6" xfId="37609" xr:uid="{00000000-0005-0000-0000-00002AC60000}"/>
    <cellStyle name="Total 10 7" xfId="17711" xr:uid="{00000000-0005-0000-0000-00002BC60000}"/>
    <cellStyle name="Total 11" xfId="3130" xr:uid="{00000000-0005-0000-0000-00002CC60000}"/>
    <cellStyle name="Total 11 2" xfId="4086" xr:uid="{00000000-0005-0000-0000-00002DC60000}"/>
    <cellStyle name="Total 11 2 2" xfId="6707" xr:uid="{00000000-0005-0000-0000-00002EC60000}"/>
    <cellStyle name="Total 11 2 2 2" xfId="13685" xr:uid="{00000000-0005-0000-0000-00002FC60000}"/>
    <cellStyle name="Total 11 2 2 2 2" xfId="37643" xr:uid="{00000000-0005-0000-0000-000030C60000}"/>
    <cellStyle name="Total 11 2 2 2 3" xfId="37642" xr:uid="{00000000-0005-0000-0000-000031C60000}"/>
    <cellStyle name="Total 11 2 2 2 4" xfId="53190" xr:uid="{00000000-0005-0000-0000-000032C60000}"/>
    <cellStyle name="Total 11 2 2 3" xfId="37644" xr:uid="{00000000-0005-0000-0000-000033C60000}"/>
    <cellStyle name="Total 11 2 2 4" xfId="37641" xr:uid="{00000000-0005-0000-0000-000034C60000}"/>
    <cellStyle name="Total 11 2 2 5" xfId="46222" xr:uid="{00000000-0005-0000-0000-000035C60000}"/>
    <cellStyle name="Total 11 2 2 6" xfId="58786" xr:uid="{00000000-0005-0000-0000-000036C60000}"/>
    <cellStyle name="Total 11 2 3" xfId="8453" xr:uid="{00000000-0005-0000-0000-000037C60000}"/>
    <cellStyle name="Total 11 2 3 2" xfId="15427" xr:uid="{00000000-0005-0000-0000-000038C60000}"/>
    <cellStyle name="Total 11 2 3 2 2" xfId="37647" xr:uid="{00000000-0005-0000-0000-000039C60000}"/>
    <cellStyle name="Total 11 2 3 2 3" xfId="37646" xr:uid="{00000000-0005-0000-0000-00003AC60000}"/>
    <cellStyle name="Total 11 2 3 2 4" xfId="54932" xr:uid="{00000000-0005-0000-0000-00003BC60000}"/>
    <cellStyle name="Total 11 2 3 3" xfId="37648" xr:uid="{00000000-0005-0000-0000-00003CC60000}"/>
    <cellStyle name="Total 11 2 3 4" xfId="37645" xr:uid="{00000000-0005-0000-0000-00003DC60000}"/>
    <cellStyle name="Total 11 2 3 5" xfId="47964" xr:uid="{00000000-0005-0000-0000-00003EC60000}"/>
    <cellStyle name="Total 11 2 3 6" xfId="60528" xr:uid="{00000000-0005-0000-0000-00003FC60000}"/>
    <cellStyle name="Total 11 2 4" xfId="11072" xr:uid="{00000000-0005-0000-0000-000040C60000}"/>
    <cellStyle name="Total 11 2 4 2" xfId="37650" xr:uid="{00000000-0005-0000-0000-000041C60000}"/>
    <cellStyle name="Total 11 2 4 3" xfId="37649" xr:uid="{00000000-0005-0000-0000-000042C60000}"/>
    <cellStyle name="Total 11 2 4 4" xfId="50577" xr:uid="{00000000-0005-0000-0000-000043C60000}"/>
    <cellStyle name="Total 11 2 5" xfId="37640" xr:uid="{00000000-0005-0000-0000-000044C60000}"/>
    <cellStyle name="Total 11 2 6" xfId="56173" xr:uid="{00000000-0005-0000-0000-000045C60000}"/>
    <cellStyle name="Total 11 3" xfId="4962" xr:uid="{00000000-0005-0000-0000-000046C60000}"/>
    <cellStyle name="Total 11 3 2" xfId="7578" xr:uid="{00000000-0005-0000-0000-000047C60000}"/>
    <cellStyle name="Total 11 3 2 2" xfId="14556" xr:uid="{00000000-0005-0000-0000-000048C60000}"/>
    <cellStyle name="Total 11 3 2 2 2" xfId="37654" xr:uid="{00000000-0005-0000-0000-000049C60000}"/>
    <cellStyle name="Total 11 3 2 2 3" xfId="37653" xr:uid="{00000000-0005-0000-0000-00004AC60000}"/>
    <cellStyle name="Total 11 3 2 2 4" xfId="54061" xr:uid="{00000000-0005-0000-0000-00004BC60000}"/>
    <cellStyle name="Total 11 3 2 3" xfId="37655" xr:uid="{00000000-0005-0000-0000-00004CC60000}"/>
    <cellStyle name="Total 11 3 2 4" xfId="37652" xr:uid="{00000000-0005-0000-0000-00004DC60000}"/>
    <cellStyle name="Total 11 3 2 5" xfId="47093" xr:uid="{00000000-0005-0000-0000-00004EC60000}"/>
    <cellStyle name="Total 11 3 2 6" xfId="59657" xr:uid="{00000000-0005-0000-0000-00004FC60000}"/>
    <cellStyle name="Total 11 3 3" xfId="9329" xr:uid="{00000000-0005-0000-0000-000050C60000}"/>
    <cellStyle name="Total 11 3 3 2" xfId="16298" xr:uid="{00000000-0005-0000-0000-000051C60000}"/>
    <cellStyle name="Total 11 3 3 2 2" xfId="37658" xr:uid="{00000000-0005-0000-0000-000052C60000}"/>
    <cellStyle name="Total 11 3 3 2 3" xfId="37657" xr:uid="{00000000-0005-0000-0000-000053C60000}"/>
    <cellStyle name="Total 11 3 3 2 4" xfId="55803" xr:uid="{00000000-0005-0000-0000-000054C60000}"/>
    <cellStyle name="Total 11 3 3 3" xfId="37659" xr:uid="{00000000-0005-0000-0000-000055C60000}"/>
    <cellStyle name="Total 11 3 3 4" xfId="37656" xr:uid="{00000000-0005-0000-0000-000056C60000}"/>
    <cellStyle name="Total 11 3 3 5" xfId="48835" xr:uid="{00000000-0005-0000-0000-000057C60000}"/>
    <cellStyle name="Total 11 3 3 6" xfId="61399" xr:uid="{00000000-0005-0000-0000-000058C60000}"/>
    <cellStyle name="Total 11 3 4" xfId="11943" xr:uid="{00000000-0005-0000-0000-000059C60000}"/>
    <cellStyle name="Total 11 3 4 2" xfId="37661" xr:uid="{00000000-0005-0000-0000-00005AC60000}"/>
    <cellStyle name="Total 11 3 4 3" xfId="37660" xr:uid="{00000000-0005-0000-0000-00005BC60000}"/>
    <cellStyle name="Total 11 3 4 4" xfId="51448" xr:uid="{00000000-0005-0000-0000-00005CC60000}"/>
    <cellStyle name="Total 11 3 5" xfId="37662" xr:uid="{00000000-0005-0000-0000-00005DC60000}"/>
    <cellStyle name="Total 11 3 6" xfId="37651" xr:uid="{00000000-0005-0000-0000-00005EC60000}"/>
    <cellStyle name="Total 11 3 7" xfId="44480" xr:uid="{00000000-0005-0000-0000-00005FC60000}"/>
    <cellStyle name="Total 11 3 8" xfId="57044" xr:uid="{00000000-0005-0000-0000-000060C60000}"/>
    <cellStyle name="Total 11 4" xfId="5836" xr:uid="{00000000-0005-0000-0000-000061C60000}"/>
    <cellStyle name="Total 11 4 2" xfId="12814" xr:uid="{00000000-0005-0000-0000-000062C60000}"/>
    <cellStyle name="Total 11 4 2 2" xfId="37665" xr:uid="{00000000-0005-0000-0000-000063C60000}"/>
    <cellStyle name="Total 11 4 2 3" xfId="37664" xr:uid="{00000000-0005-0000-0000-000064C60000}"/>
    <cellStyle name="Total 11 4 2 4" xfId="52319" xr:uid="{00000000-0005-0000-0000-000065C60000}"/>
    <cellStyle name="Total 11 4 3" xfId="37666" xr:uid="{00000000-0005-0000-0000-000066C60000}"/>
    <cellStyle name="Total 11 4 4" xfId="37663" xr:uid="{00000000-0005-0000-0000-000067C60000}"/>
    <cellStyle name="Total 11 4 5" xfId="45351" xr:uid="{00000000-0005-0000-0000-000068C60000}"/>
    <cellStyle name="Total 11 4 6" xfId="57915" xr:uid="{00000000-0005-0000-0000-000069C60000}"/>
    <cellStyle name="Total 11 5" xfId="10200" xr:uid="{00000000-0005-0000-0000-00006AC60000}"/>
    <cellStyle name="Total 11 5 2" xfId="37668" xr:uid="{00000000-0005-0000-0000-00006BC60000}"/>
    <cellStyle name="Total 11 5 3" xfId="37667" xr:uid="{00000000-0005-0000-0000-00006CC60000}"/>
    <cellStyle name="Total 11 5 4" xfId="49706" xr:uid="{00000000-0005-0000-0000-00006DC60000}"/>
    <cellStyle name="Total 11 6" xfId="37639" xr:uid="{00000000-0005-0000-0000-00006EC60000}"/>
    <cellStyle name="Total 11 7" xfId="17714" xr:uid="{00000000-0005-0000-0000-00006FC60000}"/>
    <cellStyle name="Total 12" xfId="3131" xr:uid="{00000000-0005-0000-0000-000070C60000}"/>
    <cellStyle name="Total 12 2" xfId="4087" xr:uid="{00000000-0005-0000-0000-000071C60000}"/>
    <cellStyle name="Total 12 2 2" xfId="6708" xr:uid="{00000000-0005-0000-0000-000072C60000}"/>
    <cellStyle name="Total 12 2 2 2" xfId="13686" xr:uid="{00000000-0005-0000-0000-000073C60000}"/>
    <cellStyle name="Total 12 2 2 2 2" xfId="37673" xr:uid="{00000000-0005-0000-0000-000074C60000}"/>
    <cellStyle name="Total 12 2 2 2 3" xfId="37672" xr:uid="{00000000-0005-0000-0000-000075C60000}"/>
    <cellStyle name="Total 12 2 2 2 4" xfId="53191" xr:uid="{00000000-0005-0000-0000-000076C60000}"/>
    <cellStyle name="Total 12 2 2 3" xfId="37674" xr:uid="{00000000-0005-0000-0000-000077C60000}"/>
    <cellStyle name="Total 12 2 2 4" xfId="37671" xr:uid="{00000000-0005-0000-0000-000078C60000}"/>
    <cellStyle name="Total 12 2 2 5" xfId="46223" xr:uid="{00000000-0005-0000-0000-000079C60000}"/>
    <cellStyle name="Total 12 2 2 6" xfId="58787" xr:uid="{00000000-0005-0000-0000-00007AC60000}"/>
    <cellStyle name="Total 12 2 3" xfId="8454" xr:uid="{00000000-0005-0000-0000-00007BC60000}"/>
    <cellStyle name="Total 12 2 3 2" xfId="15428" xr:uid="{00000000-0005-0000-0000-00007CC60000}"/>
    <cellStyle name="Total 12 2 3 2 2" xfId="37677" xr:uid="{00000000-0005-0000-0000-00007DC60000}"/>
    <cellStyle name="Total 12 2 3 2 3" xfId="37676" xr:uid="{00000000-0005-0000-0000-00007EC60000}"/>
    <cellStyle name="Total 12 2 3 2 4" xfId="54933" xr:uid="{00000000-0005-0000-0000-00007FC60000}"/>
    <cellStyle name="Total 12 2 3 3" xfId="37678" xr:uid="{00000000-0005-0000-0000-000080C60000}"/>
    <cellStyle name="Total 12 2 3 4" xfId="37675" xr:uid="{00000000-0005-0000-0000-000081C60000}"/>
    <cellStyle name="Total 12 2 3 5" xfId="47965" xr:uid="{00000000-0005-0000-0000-000082C60000}"/>
    <cellStyle name="Total 12 2 3 6" xfId="60529" xr:uid="{00000000-0005-0000-0000-000083C60000}"/>
    <cellStyle name="Total 12 2 4" xfId="11073" xr:uid="{00000000-0005-0000-0000-000084C60000}"/>
    <cellStyle name="Total 12 2 4 2" xfId="37680" xr:uid="{00000000-0005-0000-0000-000085C60000}"/>
    <cellStyle name="Total 12 2 4 3" xfId="37679" xr:uid="{00000000-0005-0000-0000-000086C60000}"/>
    <cellStyle name="Total 12 2 4 4" xfId="50578" xr:uid="{00000000-0005-0000-0000-000087C60000}"/>
    <cellStyle name="Total 12 2 5" xfId="37670" xr:uid="{00000000-0005-0000-0000-000088C60000}"/>
    <cellStyle name="Total 12 2 6" xfId="56174" xr:uid="{00000000-0005-0000-0000-000089C60000}"/>
    <cellStyle name="Total 12 3" xfId="4963" xr:uid="{00000000-0005-0000-0000-00008AC60000}"/>
    <cellStyle name="Total 12 3 2" xfId="7579" xr:uid="{00000000-0005-0000-0000-00008BC60000}"/>
    <cellStyle name="Total 12 3 2 2" xfId="14557" xr:uid="{00000000-0005-0000-0000-00008CC60000}"/>
    <cellStyle name="Total 12 3 2 2 2" xfId="37684" xr:uid="{00000000-0005-0000-0000-00008DC60000}"/>
    <cellStyle name="Total 12 3 2 2 3" xfId="37683" xr:uid="{00000000-0005-0000-0000-00008EC60000}"/>
    <cellStyle name="Total 12 3 2 2 4" xfId="54062" xr:uid="{00000000-0005-0000-0000-00008FC60000}"/>
    <cellStyle name="Total 12 3 2 3" xfId="37685" xr:uid="{00000000-0005-0000-0000-000090C60000}"/>
    <cellStyle name="Total 12 3 2 4" xfId="37682" xr:uid="{00000000-0005-0000-0000-000091C60000}"/>
    <cellStyle name="Total 12 3 2 5" xfId="47094" xr:uid="{00000000-0005-0000-0000-000092C60000}"/>
    <cellStyle name="Total 12 3 2 6" xfId="59658" xr:uid="{00000000-0005-0000-0000-000093C60000}"/>
    <cellStyle name="Total 12 3 3" xfId="9330" xr:uid="{00000000-0005-0000-0000-000094C60000}"/>
    <cellStyle name="Total 12 3 3 2" xfId="16299" xr:uid="{00000000-0005-0000-0000-000095C60000}"/>
    <cellStyle name="Total 12 3 3 2 2" xfId="37688" xr:uid="{00000000-0005-0000-0000-000096C60000}"/>
    <cellStyle name="Total 12 3 3 2 3" xfId="37687" xr:uid="{00000000-0005-0000-0000-000097C60000}"/>
    <cellStyle name="Total 12 3 3 2 4" xfId="55804" xr:uid="{00000000-0005-0000-0000-000098C60000}"/>
    <cellStyle name="Total 12 3 3 3" xfId="37689" xr:uid="{00000000-0005-0000-0000-000099C60000}"/>
    <cellStyle name="Total 12 3 3 4" xfId="37686" xr:uid="{00000000-0005-0000-0000-00009AC60000}"/>
    <cellStyle name="Total 12 3 3 5" xfId="48836" xr:uid="{00000000-0005-0000-0000-00009BC60000}"/>
    <cellStyle name="Total 12 3 3 6" xfId="61400" xr:uid="{00000000-0005-0000-0000-00009CC60000}"/>
    <cellStyle name="Total 12 3 4" xfId="11944" xr:uid="{00000000-0005-0000-0000-00009DC60000}"/>
    <cellStyle name="Total 12 3 4 2" xfId="37691" xr:uid="{00000000-0005-0000-0000-00009EC60000}"/>
    <cellStyle name="Total 12 3 4 3" xfId="37690" xr:uid="{00000000-0005-0000-0000-00009FC60000}"/>
    <cellStyle name="Total 12 3 4 4" xfId="51449" xr:uid="{00000000-0005-0000-0000-0000A0C60000}"/>
    <cellStyle name="Total 12 3 5" xfId="37692" xr:uid="{00000000-0005-0000-0000-0000A1C60000}"/>
    <cellStyle name="Total 12 3 6" xfId="37681" xr:uid="{00000000-0005-0000-0000-0000A2C60000}"/>
    <cellStyle name="Total 12 3 7" xfId="44481" xr:uid="{00000000-0005-0000-0000-0000A3C60000}"/>
    <cellStyle name="Total 12 3 8" xfId="57045" xr:uid="{00000000-0005-0000-0000-0000A4C60000}"/>
    <cellStyle name="Total 12 4" xfId="5837" xr:uid="{00000000-0005-0000-0000-0000A5C60000}"/>
    <cellStyle name="Total 12 4 2" xfId="12815" xr:uid="{00000000-0005-0000-0000-0000A6C60000}"/>
    <cellStyle name="Total 12 4 2 2" xfId="37695" xr:uid="{00000000-0005-0000-0000-0000A7C60000}"/>
    <cellStyle name="Total 12 4 2 3" xfId="37694" xr:uid="{00000000-0005-0000-0000-0000A8C60000}"/>
    <cellStyle name="Total 12 4 2 4" xfId="52320" xr:uid="{00000000-0005-0000-0000-0000A9C60000}"/>
    <cellStyle name="Total 12 4 3" xfId="37696" xr:uid="{00000000-0005-0000-0000-0000AAC60000}"/>
    <cellStyle name="Total 12 4 4" xfId="37693" xr:uid="{00000000-0005-0000-0000-0000ABC60000}"/>
    <cellStyle name="Total 12 4 5" xfId="45352" xr:uid="{00000000-0005-0000-0000-0000ACC60000}"/>
    <cellStyle name="Total 12 4 6" xfId="57916" xr:uid="{00000000-0005-0000-0000-0000ADC60000}"/>
    <cellStyle name="Total 12 5" xfId="10201" xr:uid="{00000000-0005-0000-0000-0000AEC60000}"/>
    <cellStyle name="Total 12 5 2" xfId="37698" xr:uid="{00000000-0005-0000-0000-0000AFC60000}"/>
    <cellStyle name="Total 12 5 3" xfId="37697" xr:uid="{00000000-0005-0000-0000-0000B0C60000}"/>
    <cellStyle name="Total 12 5 4" xfId="49707" xr:uid="{00000000-0005-0000-0000-0000B1C60000}"/>
    <cellStyle name="Total 12 6" xfId="37669" xr:uid="{00000000-0005-0000-0000-0000B2C60000}"/>
    <cellStyle name="Total 12 7" xfId="17716" xr:uid="{00000000-0005-0000-0000-0000B3C60000}"/>
    <cellStyle name="Total 13" xfId="3132" xr:uid="{00000000-0005-0000-0000-0000B4C60000}"/>
    <cellStyle name="Total 13 2" xfId="4088" xr:uid="{00000000-0005-0000-0000-0000B5C60000}"/>
    <cellStyle name="Total 13 2 2" xfId="6709" xr:uid="{00000000-0005-0000-0000-0000B6C60000}"/>
    <cellStyle name="Total 13 2 2 2" xfId="13687" xr:uid="{00000000-0005-0000-0000-0000B7C60000}"/>
    <cellStyle name="Total 13 2 2 2 2" xfId="37703" xr:uid="{00000000-0005-0000-0000-0000B8C60000}"/>
    <cellStyle name="Total 13 2 2 2 3" xfId="37702" xr:uid="{00000000-0005-0000-0000-0000B9C60000}"/>
    <cellStyle name="Total 13 2 2 2 4" xfId="53192" xr:uid="{00000000-0005-0000-0000-0000BAC60000}"/>
    <cellStyle name="Total 13 2 2 3" xfId="37704" xr:uid="{00000000-0005-0000-0000-0000BBC60000}"/>
    <cellStyle name="Total 13 2 2 4" xfId="37701" xr:uid="{00000000-0005-0000-0000-0000BCC60000}"/>
    <cellStyle name="Total 13 2 2 5" xfId="46224" xr:uid="{00000000-0005-0000-0000-0000BDC60000}"/>
    <cellStyle name="Total 13 2 2 6" xfId="58788" xr:uid="{00000000-0005-0000-0000-0000BEC60000}"/>
    <cellStyle name="Total 13 2 3" xfId="8455" xr:uid="{00000000-0005-0000-0000-0000BFC60000}"/>
    <cellStyle name="Total 13 2 3 2" xfId="15429" xr:uid="{00000000-0005-0000-0000-0000C0C60000}"/>
    <cellStyle name="Total 13 2 3 2 2" xfId="37707" xr:uid="{00000000-0005-0000-0000-0000C1C60000}"/>
    <cellStyle name="Total 13 2 3 2 3" xfId="37706" xr:uid="{00000000-0005-0000-0000-0000C2C60000}"/>
    <cellStyle name="Total 13 2 3 2 4" xfId="54934" xr:uid="{00000000-0005-0000-0000-0000C3C60000}"/>
    <cellStyle name="Total 13 2 3 3" xfId="37708" xr:uid="{00000000-0005-0000-0000-0000C4C60000}"/>
    <cellStyle name="Total 13 2 3 4" xfId="37705" xr:uid="{00000000-0005-0000-0000-0000C5C60000}"/>
    <cellStyle name="Total 13 2 3 5" xfId="47966" xr:uid="{00000000-0005-0000-0000-0000C6C60000}"/>
    <cellStyle name="Total 13 2 3 6" xfId="60530" xr:uid="{00000000-0005-0000-0000-0000C7C60000}"/>
    <cellStyle name="Total 13 2 4" xfId="11074" xr:uid="{00000000-0005-0000-0000-0000C8C60000}"/>
    <cellStyle name="Total 13 2 4 2" xfId="37710" xr:uid="{00000000-0005-0000-0000-0000C9C60000}"/>
    <cellStyle name="Total 13 2 4 3" xfId="37709" xr:uid="{00000000-0005-0000-0000-0000CAC60000}"/>
    <cellStyle name="Total 13 2 4 4" xfId="50579" xr:uid="{00000000-0005-0000-0000-0000CBC60000}"/>
    <cellStyle name="Total 13 2 5" xfId="37700" xr:uid="{00000000-0005-0000-0000-0000CCC60000}"/>
    <cellStyle name="Total 13 2 6" xfId="56175" xr:uid="{00000000-0005-0000-0000-0000CDC60000}"/>
    <cellStyle name="Total 13 3" xfId="4964" xr:uid="{00000000-0005-0000-0000-0000CEC60000}"/>
    <cellStyle name="Total 13 3 2" xfId="7580" xr:uid="{00000000-0005-0000-0000-0000CFC60000}"/>
    <cellStyle name="Total 13 3 2 2" xfId="14558" xr:uid="{00000000-0005-0000-0000-0000D0C60000}"/>
    <cellStyle name="Total 13 3 2 2 2" xfId="37714" xr:uid="{00000000-0005-0000-0000-0000D1C60000}"/>
    <cellStyle name="Total 13 3 2 2 3" xfId="37713" xr:uid="{00000000-0005-0000-0000-0000D2C60000}"/>
    <cellStyle name="Total 13 3 2 2 4" xfId="54063" xr:uid="{00000000-0005-0000-0000-0000D3C60000}"/>
    <cellStyle name="Total 13 3 2 3" xfId="37715" xr:uid="{00000000-0005-0000-0000-0000D4C60000}"/>
    <cellStyle name="Total 13 3 2 4" xfId="37712" xr:uid="{00000000-0005-0000-0000-0000D5C60000}"/>
    <cellStyle name="Total 13 3 2 5" xfId="47095" xr:uid="{00000000-0005-0000-0000-0000D6C60000}"/>
    <cellStyle name="Total 13 3 2 6" xfId="59659" xr:uid="{00000000-0005-0000-0000-0000D7C60000}"/>
    <cellStyle name="Total 13 3 3" xfId="9331" xr:uid="{00000000-0005-0000-0000-0000D8C60000}"/>
    <cellStyle name="Total 13 3 3 2" xfId="16300" xr:uid="{00000000-0005-0000-0000-0000D9C60000}"/>
    <cellStyle name="Total 13 3 3 2 2" xfId="37718" xr:uid="{00000000-0005-0000-0000-0000DAC60000}"/>
    <cellStyle name="Total 13 3 3 2 3" xfId="37717" xr:uid="{00000000-0005-0000-0000-0000DBC60000}"/>
    <cellStyle name="Total 13 3 3 2 4" xfId="55805" xr:uid="{00000000-0005-0000-0000-0000DCC60000}"/>
    <cellStyle name="Total 13 3 3 3" xfId="37719" xr:uid="{00000000-0005-0000-0000-0000DDC60000}"/>
    <cellStyle name="Total 13 3 3 4" xfId="37716" xr:uid="{00000000-0005-0000-0000-0000DEC60000}"/>
    <cellStyle name="Total 13 3 3 5" xfId="48837" xr:uid="{00000000-0005-0000-0000-0000DFC60000}"/>
    <cellStyle name="Total 13 3 3 6" xfId="61401" xr:uid="{00000000-0005-0000-0000-0000E0C60000}"/>
    <cellStyle name="Total 13 3 4" xfId="11945" xr:uid="{00000000-0005-0000-0000-0000E1C60000}"/>
    <cellStyle name="Total 13 3 4 2" xfId="37721" xr:uid="{00000000-0005-0000-0000-0000E2C60000}"/>
    <cellStyle name="Total 13 3 4 3" xfId="37720" xr:uid="{00000000-0005-0000-0000-0000E3C60000}"/>
    <cellStyle name="Total 13 3 4 4" xfId="51450" xr:uid="{00000000-0005-0000-0000-0000E4C60000}"/>
    <cellStyle name="Total 13 3 5" xfId="37722" xr:uid="{00000000-0005-0000-0000-0000E5C60000}"/>
    <cellStyle name="Total 13 3 6" xfId="37711" xr:uid="{00000000-0005-0000-0000-0000E6C60000}"/>
    <cellStyle name="Total 13 3 7" xfId="44482" xr:uid="{00000000-0005-0000-0000-0000E7C60000}"/>
    <cellStyle name="Total 13 3 8" xfId="57046" xr:uid="{00000000-0005-0000-0000-0000E8C60000}"/>
    <cellStyle name="Total 13 4" xfId="5838" xr:uid="{00000000-0005-0000-0000-0000E9C60000}"/>
    <cellStyle name="Total 13 4 2" xfId="12816" xr:uid="{00000000-0005-0000-0000-0000EAC60000}"/>
    <cellStyle name="Total 13 4 2 2" xfId="37725" xr:uid="{00000000-0005-0000-0000-0000EBC60000}"/>
    <cellStyle name="Total 13 4 2 3" xfId="37724" xr:uid="{00000000-0005-0000-0000-0000ECC60000}"/>
    <cellStyle name="Total 13 4 2 4" xfId="52321" xr:uid="{00000000-0005-0000-0000-0000EDC60000}"/>
    <cellStyle name="Total 13 4 3" xfId="37726" xr:uid="{00000000-0005-0000-0000-0000EEC60000}"/>
    <cellStyle name="Total 13 4 4" xfId="37723" xr:uid="{00000000-0005-0000-0000-0000EFC60000}"/>
    <cellStyle name="Total 13 4 5" xfId="45353" xr:uid="{00000000-0005-0000-0000-0000F0C60000}"/>
    <cellStyle name="Total 13 4 6" xfId="57917" xr:uid="{00000000-0005-0000-0000-0000F1C60000}"/>
    <cellStyle name="Total 13 5" xfId="10202" xr:uid="{00000000-0005-0000-0000-0000F2C60000}"/>
    <cellStyle name="Total 13 5 2" xfId="37728" xr:uid="{00000000-0005-0000-0000-0000F3C60000}"/>
    <cellStyle name="Total 13 5 3" xfId="37727" xr:uid="{00000000-0005-0000-0000-0000F4C60000}"/>
    <cellStyle name="Total 13 5 4" xfId="49708" xr:uid="{00000000-0005-0000-0000-0000F5C60000}"/>
    <cellStyle name="Total 13 6" xfId="37699" xr:uid="{00000000-0005-0000-0000-0000F6C60000}"/>
    <cellStyle name="Total 13 7" xfId="17717" xr:uid="{00000000-0005-0000-0000-0000F7C60000}"/>
    <cellStyle name="Total 14" xfId="3133" xr:uid="{00000000-0005-0000-0000-0000F8C60000}"/>
    <cellStyle name="Total 14 2" xfId="4089" xr:uid="{00000000-0005-0000-0000-0000F9C60000}"/>
    <cellStyle name="Total 14 2 2" xfId="6710" xr:uid="{00000000-0005-0000-0000-0000FAC60000}"/>
    <cellStyle name="Total 14 2 2 2" xfId="13688" xr:uid="{00000000-0005-0000-0000-0000FBC60000}"/>
    <cellStyle name="Total 14 2 2 2 2" xfId="37733" xr:uid="{00000000-0005-0000-0000-0000FCC60000}"/>
    <cellStyle name="Total 14 2 2 2 3" xfId="37732" xr:uid="{00000000-0005-0000-0000-0000FDC60000}"/>
    <cellStyle name="Total 14 2 2 2 4" xfId="53193" xr:uid="{00000000-0005-0000-0000-0000FEC60000}"/>
    <cellStyle name="Total 14 2 2 3" xfId="37734" xr:uid="{00000000-0005-0000-0000-0000FFC60000}"/>
    <cellStyle name="Total 14 2 2 4" xfId="37731" xr:uid="{00000000-0005-0000-0000-000000C70000}"/>
    <cellStyle name="Total 14 2 2 5" xfId="46225" xr:uid="{00000000-0005-0000-0000-000001C70000}"/>
    <cellStyle name="Total 14 2 2 6" xfId="58789" xr:uid="{00000000-0005-0000-0000-000002C70000}"/>
    <cellStyle name="Total 14 2 3" xfId="8456" xr:uid="{00000000-0005-0000-0000-000003C70000}"/>
    <cellStyle name="Total 14 2 3 2" xfId="15430" xr:uid="{00000000-0005-0000-0000-000004C70000}"/>
    <cellStyle name="Total 14 2 3 2 2" xfId="37737" xr:uid="{00000000-0005-0000-0000-000005C70000}"/>
    <cellStyle name="Total 14 2 3 2 3" xfId="37736" xr:uid="{00000000-0005-0000-0000-000006C70000}"/>
    <cellStyle name="Total 14 2 3 2 4" xfId="54935" xr:uid="{00000000-0005-0000-0000-000007C70000}"/>
    <cellStyle name="Total 14 2 3 3" xfId="37738" xr:uid="{00000000-0005-0000-0000-000008C70000}"/>
    <cellStyle name="Total 14 2 3 4" xfId="37735" xr:uid="{00000000-0005-0000-0000-000009C70000}"/>
    <cellStyle name="Total 14 2 3 5" xfId="47967" xr:uid="{00000000-0005-0000-0000-00000AC70000}"/>
    <cellStyle name="Total 14 2 3 6" xfId="60531" xr:uid="{00000000-0005-0000-0000-00000BC70000}"/>
    <cellStyle name="Total 14 2 4" xfId="11075" xr:uid="{00000000-0005-0000-0000-00000CC70000}"/>
    <cellStyle name="Total 14 2 4 2" xfId="37740" xr:uid="{00000000-0005-0000-0000-00000DC70000}"/>
    <cellStyle name="Total 14 2 4 3" xfId="37739" xr:uid="{00000000-0005-0000-0000-00000EC70000}"/>
    <cellStyle name="Total 14 2 4 4" xfId="50580" xr:uid="{00000000-0005-0000-0000-00000FC70000}"/>
    <cellStyle name="Total 14 2 5" xfId="37730" xr:uid="{00000000-0005-0000-0000-000010C70000}"/>
    <cellStyle name="Total 14 2 6" xfId="56176" xr:uid="{00000000-0005-0000-0000-000011C70000}"/>
    <cellStyle name="Total 14 3" xfId="4965" xr:uid="{00000000-0005-0000-0000-000012C70000}"/>
    <cellStyle name="Total 14 3 2" xfId="7581" xr:uid="{00000000-0005-0000-0000-000013C70000}"/>
    <cellStyle name="Total 14 3 2 2" xfId="14559" xr:uid="{00000000-0005-0000-0000-000014C70000}"/>
    <cellStyle name="Total 14 3 2 2 2" xfId="37744" xr:uid="{00000000-0005-0000-0000-000015C70000}"/>
    <cellStyle name="Total 14 3 2 2 3" xfId="37743" xr:uid="{00000000-0005-0000-0000-000016C70000}"/>
    <cellStyle name="Total 14 3 2 2 4" xfId="54064" xr:uid="{00000000-0005-0000-0000-000017C70000}"/>
    <cellStyle name="Total 14 3 2 3" xfId="37745" xr:uid="{00000000-0005-0000-0000-000018C70000}"/>
    <cellStyle name="Total 14 3 2 4" xfId="37742" xr:uid="{00000000-0005-0000-0000-000019C70000}"/>
    <cellStyle name="Total 14 3 2 5" xfId="47096" xr:uid="{00000000-0005-0000-0000-00001AC70000}"/>
    <cellStyle name="Total 14 3 2 6" xfId="59660" xr:uid="{00000000-0005-0000-0000-00001BC70000}"/>
    <cellStyle name="Total 14 3 3" xfId="9332" xr:uid="{00000000-0005-0000-0000-00001CC70000}"/>
    <cellStyle name="Total 14 3 3 2" xfId="16301" xr:uid="{00000000-0005-0000-0000-00001DC70000}"/>
    <cellStyle name="Total 14 3 3 2 2" xfId="37748" xr:uid="{00000000-0005-0000-0000-00001EC70000}"/>
    <cellStyle name="Total 14 3 3 2 3" xfId="37747" xr:uid="{00000000-0005-0000-0000-00001FC70000}"/>
    <cellStyle name="Total 14 3 3 2 4" xfId="55806" xr:uid="{00000000-0005-0000-0000-000020C70000}"/>
    <cellStyle name="Total 14 3 3 3" xfId="37749" xr:uid="{00000000-0005-0000-0000-000021C70000}"/>
    <cellStyle name="Total 14 3 3 4" xfId="37746" xr:uid="{00000000-0005-0000-0000-000022C70000}"/>
    <cellStyle name="Total 14 3 3 5" xfId="48838" xr:uid="{00000000-0005-0000-0000-000023C70000}"/>
    <cellStyle name="Total 14 3 3 6" xfId="61402" xr:uid="{00000000-0005-0000-0000-000024C70000}"/>
    <cellStyle name="Total 14 3 4" xfId="11946" xr:uid="{00000000-0005-0000-0000-000025C70000}"/>
    <cellStyle name="Total 14 3 4 2" xfId="37751" xr:uid="{00000000-0005-0000-0000-000026C70000}"/>
    <cellStyle name="Total 14 3 4 3" xfId="37750" xr:uid="{00000000-0005-0000-0000-000027C70000}"/>
    <cellStyle name="Total 14 3 4 4" xfId="51451" xr:uid="{00000000-0005-0000-0000-000028C70000}"/>
    <cellStyle name="Total 14 3 5" xfId="37752" xr:uid="{00000000-0005-0000-0000-000029C70000}"/>
    <cellStyle name="Total 14 3 6" xfId="37741" xr:uid="{00000000-0005-0000-0000-00002AC70000}"/>
    <cellStyle name="Total 14 3 7" xfId="44483" xr:uid="{00000000-0005-0000-0000-00002BC70000}"/>
    <cellStyle name="Total 14 3 8" xfId="57047" xr:uid="{00000000-0005-0000-0000-00002CC70000}"/>
    <cellStyle name="Total 14 4" xfId="5839" xr:uid="{00000000-0005-0000-0000-00002DC70000}"/>
    <cellStyle name="Total 14 4 2" xfId="12817" xr:uid="{00000000-0005-0000-0000-00002EC70000}"/>
    <cellStyle name="Total 14 4 2 2" xfId="37755" xr:uid="{00000000-0005-0000-0000-00002FC70000}"/>
    <cellStyle name="Total 14 4 2 3" xfId="37754" xr:uid="{00000000-0005-0000-0000-000030C70000}"/>
    <cellStyle name="Total 14 4 2 4" xfId="52322" xr:uid="{00000000-0005-0000-0000-000031C70000}"/>
    <cellStyle name="Total 14 4 3" xfId="37756" xr:uid="{00000000-0005-0000-0000-000032C70000}"/>
    <cellStyle name="Total 14 4 4" xfId="37753" xr:uid="{00000000-0005-0000-0000-000033C70000}"/>
    <cellStyle name="Total 14 4 5" xfId="45354" xr:uid="{00000000-0005-0000-0000-000034C70000}"/>
    <cellStyle name="Total 14 4 6" xfId="57918" xr:uid="{00000000-0005-0000-0000-000035C70000}"/>
    <cellStyle name="Total 14 5" xfId="10203" xr:uid="{00000000-0005-0000-0000-000036C70000}"/>
    <cellStyle name="Total 14 5 2" xfId="37758" xr:uid="{00000000-0005-0000-0000-000037C70000}"/>
    <cellStyle name="Total 14 5 3" xfId="37757" xr:uid="{00000000-0005-0000-0000-000038C70000}"/>
    <cellStyle name="Total 14 5 4" xfId="49709" xr:uid="{00000000-0005-0000-0000-000039C70000}"/>
    <cellStyle name="Total 14 6" xfId="37729" xr:uid="{00000000-0005-0000-0000-00003AC70000}"/>
    <cellStyle name="Total 14 7" xfId="17718" xr:uid="{00000000-0005-0000-0000-00003BC70000}"/>
    <cellStyle name="Total 15" xfId="3134" xr:uid="{00000000-0005-0000-0000-00003CC70000}"/>
    <cellStyle name="Total 15 2" xfId="4090" xr:uid="{00000000-0005-0000-0000-00003DC70000}"/>
    <cellStyle name="Total 15 2 2" xfId="6711" xr:uid="{00000000-0005-0000-0000-00003EC70000}"/>
    <cellStyle name="Total 15 2 2 2" xfId="13689" xr:uid="{00000000-0005-0000-0000-00003FC70000}"/>
    <cellStyle name="Total 15 2 2 2 2" xfId="37763" xr:uid="{00000000-0005-0000-0000-000040C70000}"/>
    <cellStyle name="Total 15 2 2 2 3" xfId="37762" xr:uid="{00000000-0005-0000-0000-000041C70000}"/>
    <cellStyle name="Total 15 2 2 2 4" xfId="53194" xr:uid="{00000000-0005-0000-0000-000042C70000}"/>
    <cellStyle name="Total 15 2 2 3" xfId="37764" xr:uid="{00000000-0005-0000-0000-000043C70000}"/>
    <cellStyle name="Total 15 2 2 4" xfId="37761" xr:uid="{00000000-0005-0000-0000-000044C70000}"/>
    <cellStyle name="Total 15 2 2 5" xfId="46226" xr:uid="{00000000-0005-0000-0000-000045C70000}"/>
    <cellStyle name="Total 15 2 2 6" xfId="58790" xr:uid="{00000000-0005-0000-0000-000046C70000}"/>
    <cellStyle name="Total 15 2 3" xfId="8457" xr:uid="{00000000-0005-0000-0000-000047C70000}"/>
    <cellStyle name="Total 15 2 3 2" xfId="15431" xr:uid="{00000000-0005-0000-0000-000048C70000}"/>
    <cellStyle name="Total 15 2 3 2 2" xfId="37767" xr:uid="{00000000-0005-0000-0000-000049C70000}"/>
    <cellStyle name="Total 15 2 3 2 3" xfId="37766" xr:uid="{00000000-0005-0000-0000-00004AC70000}"/>
    <cellStyle name="Total 15 2 3 2 4" xfId="54936" xr:uid="{00000000-0005-0000-0000-00004BC70000}"/>
    <cellStyle name="Total 15 2 3 3" xfId="37768" xr:uid="{00000000-0005-0000-0000-00004CC70000}"/>
    <cellStyle name="Total 15 2 3 4" xfId="37765" xr:uid="{00000000-0005-0000-0000-00004DC70000}"/>
    <cellStyle name="Total 15 2 3 5" xfId="47968" xr:uid="{00000000-0005-0000-0000-00004EC70000}"/>
    <cellStyle name="Total 15 2 3 6" xfId="60532" xr:uid="{00000000-0005-0000-0000-00004FC70000}"/>
    <cellStyle name="Total 15 2 4" xfId="11076" xr:uid="{00000000-0005-0000-0000-000050C70000}"/>
    <cellStyle name="Total 15 2 4 2" xfId="37770" xr:uid="{00000000-0005-0000-0000-000051C70000}"/>
    <cellStyle name="Total 15 2 4 3" xfId="37769" xr:uid="{00000000-0005-0000-0000-000052C70000}"/>
    <cellStyle name="Total 15 2 4 4" xfId="50581" xr:uid="{00000000-0005-0000-0000-000053C70000}"/>
    <cellStyle name="Total 15 2 5" xfId="37760" xr:uid="{00000000-0005-0000-0000-000054C70000}"/>
    <cellStyle name="Total 15 2 6" xfId="56177" xr:uid="{00000000-0005-0000-0000-000055C70000}"/>
    <cellStyle name="Total 15 3" xfId="4966" xr:uid="{00000000-0005-0000-0000-000056C70000}"/>
    <cellStyle name="Total 15 3 2" xfId="7582" xr:uid="{00000000-0005-0000-0000-000057C70000}"/>
    <cellStyle name="Total 15 3 2 2" xfId="14560" xr:uid="{00000000-0005-0000-0000-000058C70000}"/>
    <cellStyle name="Total 15 3 2 2 2" xfId="37774" xr:uid="{00000000-0005-0000-0000-000059C70000}"/>
    <cellStyle name="Total 15 3 2 2 3" xfId="37773" xr:uid="{00000000-0005-0000-0000-00005AC70000}"/>
    <cellStyle name="Total 15 3 2 2 4" xfId="54065" xr:uid="{00000000-0005-0000-0000-00005BC70000}"/>
    <cellStyle name="Total 15 3 2 3" xfId="37775" xr:uid="{00000000-0005-0000-0000-00005CC70000}"/>
    <cellStyle name="Total 15 3 2 4" xfId="37772" xr:uid="{00000000-0005-0000-0000-00005DC70000}"/>
    <cellStyle name="Total 15 3 2 5" xfId="47097" xr:uid="{00000000-0005-0000-0000-00005EC70000}"/>
    <cellStyle name="Total 15 3 2 6" xfId="59661" xr:uid="{00000000-0005-0000-0000-00005FC70000}"/>
    <cellStyle name="Total 15 3 3" xfId="9333" xr:uid="{00000000-0005-0000-0000-000060C70000}"/>
    <cellStyle name="Total 15 3 3 2" xfId="16302" xr:uid="{00000000-0005-0000-0000-000061C70000}"/>
    <cellStyle name="Total 15 3 3 2 2" xfId="37778" xr:uid="{00000000-0005-0000-0000-000062C70000}"/>
    <cellStyle name="Total 15 3 3 2 3" xfId="37777" xr:uid="{00000000-0005-0000-0000-000063C70000}"/>
    <cellStyle name="Total 15 3 3 2 4" xfId="55807" xr:uid="{00000000-0005-0000-0000-000064C70000}"/>
    <cellStyle name="Total 15 3 3 3" xfId="37779" xr:uid="{00000000-0005-0000-0000-000065C70000}"/>
    <cellStyle name="Total 15 3 3 4" xfId="37776" xr:uid="{00000000-0005-0000-0000-000066C70000}"/>
    <cellStyle name="Total 15 3 3 5" xfId="48839" xr:uid="{00000000-0005-0000-0000-000067C70000}"/>
    <cellStyle name="Total 15 3 3 6" xfId="61403" xr:uid="{00000000-0005-0000-0000-000068C70000}"/>
    <cellStyle name="Total 15 3 4" xfId="11947" xr:uid="{00000000-0005-0000-0000-000069C70000}"/>
    <cellStyle name="Total 15 3 4 2" xfId="37781" xr:uid="{00000000-0005-0000-0000-00006AC70000}"/>
    <cellStyle name="Total 15 3 4 3" xfId="37780" xr:uid="{00000000-0005-0000-0000-00006BC70000}"/>
    <cellStyle name="Total 15 3 4 4" xfId="51452" xr:uid="{00000000-0005-0000-0000-00006CC70000}"/>
    <cellStyle name="Total 15 3 5" xfId="37782" xr:uid="{00000000-0005-0000-0000-00006DC70000}"/>
    <cellStyle name="Total 15 3 6" xfId="37771" xr:uid="{00000000-0005-0000-0000-00006EC70000}"/>
    <cellStyle name="Total 15 3 7" xfId="44484" xr:uid="{00000000-0005-0000-0000-00006FC70000}"/>
    <cellStyle name="Total 15 3 8" xfId="57048" xr:uid="{00000000-0005-0000-0000-000070C70000}"/>
    <cellStyle name="Total 15 4" xfId="5840" xr:uid="{00000000-0005-0000-0000-000071C70000}"/>
    <cellStyle name="Total 15 4 2" xfId="12818" xr:uid="{00000000-0005-0000-0000-000072C70000}"/>
    <cellStyle name="Total 15 4 2 2" xfId="37785" xr:uid="{00000000-0005-0000-0000-000073C70000}"/>
    <cellStyle name="Total 15 4 2 3" xfId="37784" xr:uid="{00000000-0005-0000-0000-000074C70000}"/>
    <cellStyle name="Total 15 4 2 4" xfId="52323" xr:uid="{00000000-0005-0000-0000-000075C70000}"/>
    <cellStyle name="Total 15 4 3" xfId="37786" xr:uid="{00000000-0005-0000-0000-000076C70000}"/>
    <cellStyle name="Total 15 4 4" xfId="37783" xr:uid="{00000000-0005-0000-0000-000077C70000}"/>
    <cellStyle name="Total 15 4 5" xfId="45355" xr:uid="{00000000-0005-0000-0000-000078C70000}"/>
    <cellStyle name="Total 15 4 6" xfId="57919" xr:uid="{00000000-0005-0000-0000-000079C70000}"/>
    <cellStyle name="Total 15 5" xfId="10204" xr:uid="{00000000-0005-0000-0000-00007AC70000}"/>
    <cellStyle name="Total 15 5 2" xfId="37788" xr:uid="{00000000-0005-0000-0000-00007BC70000}"/>
    <cellStyle name="Total 15 5 3" xfId="37787" xr:uid="{00000000-0005-0000-0000-00007CC70000}"/>
    <cellStyle name="Total 15 5 4" xfId="49710" xr:uid="{00000000-0005-0000-0000-00007DC70000}"/>
    <cellStyle name="Total 15 6" xfId="37759" xr:uid="{00000000-0005-0000-0000-00007EC70000}"/>
    <cellStyle name="Total 15 7" xfId="17721" xr:uid="{00000000-0005-0000-0000-00007FC70000}"/>
    <cellStyle name="Total 16" xfId="3135" xr:uid="{00000000-0005-0000-0000-000080C70000}"/>
    <cellStyle name="Total 16 2" xfId="4091" xr:uid="{00000000-0005-0000-0000-000081C70000}"/>
    <cellStyle name="Total 16 2 2" xfId="6712" xr:uid="{00000000-0005-0000-0000-000082C70000}"/>
    <cellStyle name="Total 16 2 2 2" xfId="13690" xr:uid="{00000000-0005-0000-0000-000083C70000}"/>
    <cellStyle name="Total 16 2 2 2 2" xfId="37793" xr:uid="{00000000-0005-0000-0000-000084C70000}"/>
    <cellStyle name="Total 16 2 2 2 3" xfId="37792" xr:uid="{00000000-0005-0000-0000-000085C70000}"/>
    <cellStyle name="Total 16 2 2 2 4" xfId="53195" xr:uid="{00000000-0005-0000-0000-000086C70000}"/>
    <cellStyle name="Total 16 2 2 3" xfId="37794" xr:uid="{00000000-0005-0000-0000-000087C70000}"/>
    <cellStyle name="Total 16 2 2 4" xfId="37791" xr:uid="{00000000-0005-0000-0000-000088C70000}"/>
    <cellStyle name="Total 16 2 2 5" xfId="46227" xr:uid="{00000000-0005-0000-0000-000089C70000}"/>
    <cellStyle name="Total 16 2 2 6" xfId="58791" xr:uid="{00000000-0005-0000-0000-00008AC70000}"/>
    <cellStyle name="Total 16 2 3" xfId="8458" xr:uid="{00000000-0005-0000-0000-00008BC70000}"/>
    <cellStyle name="Total 16 2 3 2" xfId="15432" xr:uid="{00000000-0005-0000-0000-00008CC70000}"/>
    <cellStyle name="Total 16 2 3 2 2" xfId="37797" xr:uid="{00000000-0005-0000-0000-00008DC70000}"/>
    <cellStyle name="Total 16 2 3 2 3" xfId="37796" xr:uid="{00000000-0005-0000-0000-00008EC70000}"/>
    <cellStyle name="Total 16 2 3 2 4" xfId="54937" xr:uid="{00000000-0005-0000-0000-00008FC70000}"/>
    <cellStyle name="Total 16 2 3 3" xfId="37798" xr:uid="{00000000-0005-0000-0000-000090C70000}"/>
    <cellStyle name="Total 16 2 3 4" xfId="37795" xr:uid="{00000000-0005-0000-0000-000091C70000}"/>
    <cellStyle name="Total 16 2 3 5" xfId="47969" xr:uid="{00000000-0005-0000-0000-000092C70000}"/>
    <cellStyle name="Total 16 2 3 6" xfId="60533" xr:uid="{00000000-0005-0000-0000-000093C70000}"/>
    <cellStyle name="Total 16 2 4" xfId="11077" xr:uid="{00000000-0005-0000-0000-000094C70000}"/>
    <cellStyle name="Total 16 2 4 2" xfId="37800" xr:uid="{00000000-0005-0000-0000-000095C70000}"/>
    <cellStyle name="Total 16 2 4 3" xfId="37799" xr:uid="{00000000-0005-0000-0000-000096C70000}"/>
    <cellStyle name="Total 16 2 4 4" xfId="50582" xr:uid="{00000000-0005-0000-0000-000097C70000}"/>
    <cellStyle name="Total 16 2 5" xfId="37790" xr:uid="{00000000-0005-0000-0000-000098C70000}"/>
    <cellStyle name="Total 16 2 6" xfId="56178" xr:uid="{00000000-0005-0000-0000-000099C70000}"/>
    <cellStyle name="Total 16 3" xfId="4967" xr:uid="{00000000-0005-0000-0000-00009AC70000}"/>
    <cellStyle name="Total 16 3 2" xfId="7583" xr:uid="{00000000-0005-0000-0000-00009BC70000}"/>
    <cellStyle name="Total 16 3 2 2" xfId="14561" xr:uid="{00000000-0005-0000-0000-00009CC70000}"/>
    <cellStyle name="Total 16 3 2 2 2" xfId="37804" xr:uid="{00000000-0005-0000-0000-00009DC70000}"/>
    <cellStyle name="Total 16 3 2 2 3" xfId="37803" xr:uid="{00000000-0005-0000-0000-00009EC70000}"/>
    <cellStyle name="Total 16 3 2 2 4" xfId="54066" xr:uid="{00000000-0005-0000-0000-00009FC70000}"/>
    <cellStyle name="Total 16 3 2 3" xfId="37805" xr:uid="{00000000-0005-0000-0000-0000A0C70000}"/>
    <cellStyle name="Total 16 3 2 4" xfId="37802" xr:uid="{00000000-0005-0000-0000-0000A1C70000}"/>
    <cellStyle name="Total 16 3 2 5" xfId="47098" xr:uid="{00000000-0005-0000-0000-0000A2C70000}"/>
    <cellStyle name="Total 16 3 2 6" xfId="59662" xr:uid="{00000000-0005-0000-0000-0000A3C70000}"/>
    <cellStyle name="Total 16 3 3" xfId="9334" xr:uid="{00000000-0005-0000-0000-0000A4C70000}"/>
    <cellStyle name="Total 16 3 3 2" xfId="16303" xr:uid="{00000000-0005-0000-0000-0000A5C70000}"/>
    <cellStyle name="Total 16 3 3 2 2" xfId="37808" xr:uid="{00000000-0005-0000-0000-0000A6C70000}"/>
    <cellStyle name="Total 16 3 3 2 3" xfId="37807" xr:uid="{00000000-0005-0000-0000-0000A7C70000}"/>
    <cellStyle name="Total 16 3 3 2 4" xfId="55808" xr:uid="{00000000-0005-0000-0000-0000A8C70000}"/>
    <cellStyle name="Total 16 3 3 3" xfId="37809" xr:uid="{00000000-0005-0000-0000-0000A9C70000}"/>
    <cellStyle name="Total 16 3 3 4" xfId="37806" xr:uid="{00000000-0005-0000-0000-0000AAC70000}"/>
    <cellStyle name="Total 16 3 3 5" xfId="48840" xr:uid="{00000000-0005-0000-0000-0000ABC70000}"/>
    <cellStyle name="Total 16 3 3 6" xfId="61404" xr:uid="{00000000-0005-0000-0000-0000ACC70000}"/>
    <cellStyle name="Total 16 3 4" xfId="11948" xr:uid="{00000000-0005-0000-0000-0000ADC70000}"/>
    <cellStyle name="Total 16 3 4 2" xfId="37811" xr:uid="{00000000-0005-0000-0000-0000AEC70000}"/>
    <cellStyle name="Total 16 3 4 3" xfId="37810" xr:uid="{00000000-0005-0000-0000-0000AFC70000}"/>
    <cellStyle name="Total 16 3 4 4" xfId="51453" xr:uid="{00000000-0005-0000-0000-0000B0C70000}"/>
    <cellStyle name="Total 16 3 5" xfId="37812" xr:uid="{00000000-0005-0000-0000-0000B1C70000}"/>
    <cellStyle name="Total 16 3 6" xfId="37801" xr:uid="{00000000-0005-0000-0000-0000B2C70000}"/>
    <cellStyle name="Total 16 3 7" xfId="44485" xr:uid="{00000000-0005-0000-0000-0000B3C70000}"/>
    <cellStyle name="Total 16 3 8" xfId="57049" xr:uid="{00000000-0005-0000-0000-0000B4C70000}"/>
    <cellStyle name="Total 16 4" xfId="5841" xr:uid="{00000000-0005-0000-0000-0000B5C70000}"/>
    <cellStyle name="Total 16 4 2" xfId="12819" xr:uid="{00000000-0005-0000-0000-0000B6C70000}"/>
    <cellStyle name="Total 16 4 2 2" xfId="37815" xr:uid="{00000000-0005-0000-0000-0000B7C70000}"/>
    <cellStyle name="Total 16 4 2 3" xfId="37814" xr:uid="{00000000-0005-0000-0000-0000B8C70000}"/>
    <cellStyle name="Total 16 4 2 4" xfId="52324" xr:uid="{00000000-0005-0000-0000-0000B9C70000}"/>
    <cellStyle name="Total 16 4 3" xfId="37816" xr:uid="{00000000-0005-0000-0000-0000BAC70000}"/>
    <cellStyle name="Total 16 4 4" xfId="37813" xr:uid="{00000000-0005-0000-0000-0000BBC70000}"/>
    <cellStyle name="Total 16 4 5" xfId="45356" xr:uid="{00000000-0005-0000-0000-0000BCC70000}"/>
    <cellStyle name="Total 16 4 6" xfId="57920" xr:uid="{00000000-0005-0000-0000-0000BDC70000}"/>
    <cellStyle name="Total 16 5" xfId="10205" xr:uid="{00000000-0005-0000-0000-0000BEC70000}"/>
    <cellStyle name="Total 16 5 2" xfId="37818" xr:uid="{00000000-0005-0000-0000-0000BFC70000}"/>
    <cellStyle name="Total 16 5 3" xfId="37817" xr:uid="{00000000-0005-0000-0000-0000C0C70000}"/>
    <cellStyle name="Total 16 5 4" xfId="49711" xr:uid="{00000000-0005-0000-0000-0000C1C70000}"/>
    <cellStyle name="Total 16 6" xfId="37789" xr:uid="{00000000-0005-0000-0000-0000C2C70000}"/>
    <cellStyle name="Total 16 7" xfId="17722" xr:uid="{00000000-0005-0000-0000-0000C3C70000}"/>
    <cellStyle name="Total 17" xfId="3136" xr:uid="{00000000-0005-0000-0000-0000C4C70000}"/>
    <cellStyle name="Total 17 2" xfId="4092" xr:uid="{00000000-0005-0000-0000-0000C5C70000}"/>
    <cellStyle name="Total 17 2 2" xfId="6713" xr:uid="{00000000-0005-0000-0000-0000C6C70000}"/>
    <cellStyle name="Total 17 2 2 2" xfId="13691" xr:uid="{00000000-0005-0000-0000-0000C7C70000}"/>
    <cellStyle name="Total 17 2 2 2 2" xfId="37823" xr:uid="{00000000-0005-0000-0000-0000C8C70000}"/>
    <cellStyle name="Total 17 2 2 2 3" xfId="37822" xr:uid="{00000000-0005-0000-0000-0000C9C70000}"/>
    <cellStyle name="Total 17 2 2 2 4" xfId="53196" xr:uid="{00000000-0005-0000-0000-0000CAC70000}"/>
    <cellStyle name="Total 17 2 2 3" xfId="37824" xr:uid="{00000000-0005-0000-0000-0000CBC70000}"/>
    <cellStyle name="Total 17 2 2 4" xfId="37821" xr:uid="{00000000-0005-0000-0000-0000CCC70000}"/>
    <cellStyle name="Total 17 2 2 5" xfId="46228" xr:uid="{00000000-0005-0000-0000-0000CDC70000}"/>
    <cellStyle name="Total 17 2 2 6" xfId="58792" xr:uid="{00000000-0005-0000-0000-0000CEC70000}"/>
    <cellStyle name="Total 17 2 3" xfId="8459" xr:uid="{00000000-0005-0000-0000-0000CFC70000}"/>
    <cellStyle name="Total 17 2 3 2" xfId="15433" xr:uid="{00000000-0005-0000-0000-0000D0C70000}"/>
    <cellStyle name="Total 17 2 3 2 2" xfId="37827" xr:uid="{00000000-0005-0000-0000-0000D1C70000}"/>
    <cellStyle name="Total 17 2 3 2 3" xfId="37826" xr:uid="{00000000-0005-0000-0000-0000D2C70000}"/>
    <cellStyle name="Total 17 2 3 2 4" xfId="54938" xr:uid="{00000000-0005-0000-0000-0000D3C70000}"/>
    <cellStyle name="Total 17 2 3 3" xfId="37828" xr:uid="{00000000-0005-0000-0000-0000D4C70000}"/>
    <cellStyle name="Total 17 2 3 4" xfId="37825" xr:uid="{00000000-0005-0000-0000-0000D5C70000}"/>
    <cellStyle name="Total 17 2 3 5" xfId="47970" xr:uid="{00000000-0005-0000-0000-0000D6C70000}"/>
    <cellStyle name="Total 17 2 3 6" xfId="60534" xr:uid="{00000000-0005-0000-0000-0000D7C70000}"/>
    <cellStyle name="Total 17 2 4" xfId="11078" xr:uid="{00000000-0005-0000-0000-0000D8C70000}"/>
    <cellStyle name="Total 17 2 4 2" xfId="37830" xr:uid="{00000000-0005-0000-0000-0000D9C70000}"/>
    <cellStyle name="Total 17 2 4 3" xfId="37829" xr:uid="{00000000-0005-0000-0000-0000DAC70000}"/>
    <cellStyle name="Total 17 2 4 4" xfId="50583" xr:uid="{00000000-0005-0000-0000-0000DBC70000}"/>
    <cellStyle name="Total 17 2 5" xfId="37820" xr:uid="{00000000-0005-0000-0000-0000DCC70000}"/>
    <cellStyle name="Total 17 2 6" xfId="56179" xr:uid="{00000000-0005-0000-0000-0000DDC70000}"/>
    <cellStyle name="Total 17 3" xfId="4968" xr:uid="{00000000-0005-0000-0000-0000DEC70000}"/>
    <cellStyle name="Total 17 3 2" xfId="7584" xr:uid="{00000000-0005-0000-0000-0000DFC70000}"/>
    <cellStyle name="Total 17 3 2 2" xfId="14562" xr:uid="{00000000-0005-0000-0000-0000E0C70000}"/>
    <cellStyle name="Total 17 3 2 2 2" xfId="37834" xr:uid="{00000000-0005-0000-0000-0000E1C70000}"/>
    <cellStyle name="Total 17 3 2 2 3" xfId="37833" xr:uid="{00000000-0005-0000-0000-0000E2C70000}"/>
    <cellStyle name="Total 17 3 2 2 4" xfId="54067" xr:uid="{00000000-0005-0000-0000-0000E3C70000}"/>
    <cellStyle name="Total 17 3 2 3" xfId="37835" xr:uid="{00000000-0005-0000-0000-0000E4C70000}"/>
    <cellStyle name="Total 17 3 2 4" xfId="37832" xr:uid="{00000000-0005-0000-0000-0000E5C70000}"/>
    <cellStyle name="Total 17 3 2 5" xfId="47099" xr:uid="{00000000-0005-0000-0000-0000E6C70000}"/>
    <cellStyle name="Total 17 3 2 6" xfId="59663" xr:uid="{00000000-0005-0000-0000-0000E7C70000}"/>
    <cellStyle name="Total 17 3 3" xfId="9335" xr:uid="{00000000-0005-0000-0000-0000E8C70000}"/>
    <cellStyle name="Total 17 3 3 2" xfId="16304" xr:uid="{00000000-0005-0000-0000-0000E9C70000}"/>
    <cellStyle name="Total 17 3 3 2 2" xfId="37838" xr:uid="{00000000-0005-0000-0000-0000EAC70000}"/>
    <cellStyle name="Total 17 3 3 2 3" xfId="37837" xr:uid="{00000000-0005-0000-0000-0000EBC70000}"/>
    <cellStyle name="Total 17 3 3 2 4" xfId="55809" xr:uid="{00000000-0005-0000-0000-0000ECC70000}"/>
    <cellStyle name="Total 17 3 3 3" xfId="37839" xr:uid="{00000000-0005-0000-0000-0000EDC70000}"/>
    <cellStyle name="Total 17 3 3 4" xfId="37836" xr:uid="{00000000-0005-0000-0000-0000EEC70000}"/>
    <cellStyle name="Total 17 3 3 5" xfId="48841" xr:uid="{00000000-0005-0000-0000-0000EFC70000}"/>
    <cellStyle name="Total 17 3 3 6" xfId="61405" xr:uid="{00000000-0005-0000-0000-0000F0C70000}"/>
    <cellStyle name="Total 17 3 4" xfId="11949" xr:uid="{00000000-0005-0000-0000-0000F1C70000}"/>
    <cellStyle name="Total 17 3 4 2" xfId="37841" xr:uid="{00000000-0005-0000-0000-0000F2C70000}"/>
    <cellStyle name="Total 17 3 4 3" xfId="37840" xr:uid="{00000000-0005-0000-0000-0000F3C70000}"/>
    <cellStyle name="Total 17 3 4 4" xfId="51454" xr:uid="{00000000-0005-0000-0000-0000F4C70000}"/>
    <cellStyle name="Total 17 3 5" xfId="37842" xr:uid="{00000000-0005-0000-0000-0000F5C70000}"/>
    <cellStyle name="Total 17 3 6" xfId="37831" xr:uid="{00000000-0005-0000-0000-0000F6C70000}"/>
    <cellStyle name="Total 17 3 7" xfId="44486" xr:uid="{00000000-0005-0000-0000-0000F7C70000}"/>
    <cellStyle name="Total 17 3 8" xfId="57050" xr:uid="{00000000-0005-0000-0000-0000F8C70000}"/>
    <cellStyle name="Total 17 4" xfId="5842" xr:uid="{00000000-0005-0000-0000-0000F9C70000}"/>
    <cellStyle name="Total 17 4 2" xfId="12820" xr:uid="{00000000-0005-0000-0000-0000FAC70000}"/>
    <cellStyle name="Total 17 4 2 2" xfId="37845" xr:uid="{00000000-0005-0000-0000-0000FBC70000}"/>
    <cellStyle name="Total 17 4 2 3" xfId="37844" xr:uid="{00000000-0005-0000-0000-0000FCC70000}"/>
    <cellStyle name="Total 17 4 2 4" xfId="52325" xr:uid="{00000000-0005-0000-0000-0000FDC70000}"/>
    <cellStyle name="Total 17 4 3" xfId="37846" xr:uid="{00000000-0005-0000-0000-0000FEC70000}"/>
    <cellStyle name="Total 17 4 4" xfId="37843" xr:uid="{00000000-0005-0000-0000-0000FFC70000}"/>
    <cellStyle name="Total 17 4 5" xfId="45357" xr:uid="{00000000-0005-0000-0000-000000C80000}"/>
    <cellStyle name="Total 17 4 6" xfId="57921" xr:uid="{00000000-0005-0000-0000-000001C80000}"/>
    <cellStyle name="Total 17 5" xfId="10206" xr:uid="{00000000-0005-0000-0000-000002C80000}"/>
    <cellStyle name="Total 17 5 2" xfId="37848" xr:uid="{00000000-0005-0000-0000-000003C80000}"/>
    <cellStyle name="Total 17 5 3" xfId="37847" xr:uid="{00000000-0005-0000-0000-000004C80000}"/>
    <cellStyle name="Total 17 5 4" xfId="49712" xr:uid="{00000000-0005-0000-0000-000005C80000}"/>
    <cellStyle name="Total 17 6" xfId="37819" xr:uid="{00000000-0005-0000-0000-000006C80000}"/>
    <cellStyle name="Total 17 7" xfId="17725" xr:uid="{00000000-0005-0000-0000-000007C80000}"/>
    <cellStyle name="Total 18" xfId="3137" xr:uid="{00000000-0005-0000-0000-000008C80000}"/>
    <cellStyle name="Total 18 2" xfId="4093" xr:uid="{00000000-0005-0000-0000-000009C80000}"/>
    <cellStyle name="Total 18 2 2" xfId="6714" xr:uid="{00000000-0005-0000-0000-00000AC80000}"/>
    <cellStyle name="Total 18 2 2 2" xfId="13692" xr:uid="{00000000-0005-0000-0000-00000BC80000}"/>
    <cellStyle name="Total 18 2 2 2 2" xfId="37853" xr:uid="{00000000-0005-0000-0000-00000CC80000}"/>
    <cellStyle name="Total 18 2 2 2 3" xfId="37852" xr:uid="{00000000-0005-0000-0000-00000DC80000}"/>
    <cellStyle name="Total 18 2 2 2 4" xfId="53197" xr:uid="{00000000-0005-0000-0000-00000EC80000}"/>
    <cellStyle name="Total 18 2 2 3" xfId="37854" xr:uid="{00000000-0005-0000-0000-00000FC80000}"/>
    <cellStyle name="Total 18 2 2 4" xfId="37851" xr:uid="{00000000-0005-0000-0000-000010C80000}"/>
    <cellStyle name="Total 18 2 2 5" xfId="46229" xr:uid="{00000000-0005-0000-0000-000011C80000}"/>
    <cellStyle name="Total 18 2 2 6" xfId="58793" xr:uid="{00000000-0005-0000-0000-000012C80000}"/>
    <cellStyle name="Total 18 2 3" xfId="8460" xr:uid="{00000000-0005-0000-0000-000013C80000}"/>
    <cellStyle name="Total 18 2 3 2" xfId="15434" xr:uid="{00000000-0005-0000-0000-000014C80000}"/>
    <cellStyle name="Total 18 2 3 2 2" xfId="37857" xr:uid="{00000000-0005-0000-0000-000015C80000}"/>
    <cellStyle name="Total 18 2 3 2 3" xfId="37856" xr:uid="{00000000-0005-0000-0000-000016C80000}"/>
    <cellStyle name="Total 18 2 3 2 4" xfId="54939" xr:uid="{00000000-0005-0000-0000-000017C80000}"/>
    <cellStyle name="Total 18 2 3 3" xfId="37858" xr:uid="{00000000-0005-0000-0000-000018C80000}"/>
    <cellStyle name="Total 18 2 3 4" xfId="37855" xr:uid="{00000000-0005-0000-0000-000019C80000}"/>
    <cellStyle name="Total 18 2 3 5" xfId="47971" xr:uid="{00000000-0005-0000-0000-00001AC80000}"/>
    <cellStyle name="Total 18 2 3 6" xfId="60535" xr:uid="{00000000-0005-0000-0000-00001BC80000}"/>
    <cellStyle name="Total 18 2 4" xfId="11079" xr:uid="{00000000-0005-0000-0000-00001CC80000}"/>
    <cellStyle name="Total 18 2 4 2" xfId="37860" xr:uid="{00000000-0005-0000-0000-00001DC80000}"/>
    <cellStyle name="Total 18 2 4 3" xfId="37859" xr:uid="{00000000-0005-0000-0000-00001EC80000}"/>
    <cellStyle name="Total 18 2 4 4" xfId="50584" xr:uid="{00000000-0005-0000-0000-00001FC80000}"/>
    <cellStyle name="Total 18 2 5" xfId="37850" xr:uid="{00000000-0005-0000-0000-000020C80000}"/>
    <cellStyle name="Total 18 2 6" xfId="56180" xr:uid="{00000000-0005-0000-0000-000021C80000}"/>
    <cellStyle name="Total 18 3" xfId="4969" xr:uid="{00000000-0005-0000-0000-000022C80000}"/>
    <cellStyle name="Total 18 3 2" xfId="7585" xr:uid="{00000000-0005-0000-0000-000023C80000}"/>
    <cellStyle name="Total 18 3 2 2" xfId="14563" xr:uid="{00000000-0005-0000-0000-000024C80000}"/>
    <cellStyle name="Total 18 3 2 2 2" xfId="37864" xr:uid="{00000000-0005-0000-0000-000025C80000}"/>
    <cellStyle name="Total 18 3 2 2 3" xfId="37863" xr:uid="{00000000-0005-0000-0000-000026C80000}"/>
    <cellStyle name="Total 18 3 2 2 4" xfId="54068" xr:uid="{00000000-0005-0000-0000-000027C80000}"/>
    <cellStyle name="Total 18 3 2 3" xfId="37865" xr:uid="{00000000-0005-0000-0000-000028C80000}"/>
    <cellStyle name="Total 18 3 2 4" xfId="37862" xr:uid="{00000000-0005-0000-0000-000029C80000}"/>
    <cellStyle name="Total 18 3 2 5" xfId="47100" xr:uid="{00000000-0005-0000-0000-00002AC80000}"/>
    <cellStyle name="Total 18 3 2 6" xfId="59664" xr:uid="{00000000-0005-0000-0000-00002BC80000}"/>
    <cellStyle name="Total 18 3 3" xfId="9336" xr:uid="{00000000-0005-0000-0000-00002CC80000}"/>
    <cellStyle name="Total 18 3 3 2" xfId="16305" xr:uid="{00000000-0005-0000-0000-00002DC80000}"/>
    <cellStyle name="Total 18 3 3 2 2" xfId="37868" xr:uid="{00000000-0005-0000-0000-00002EC80000}"/>
    <cellStyle name="Total 18 3 3 2 3" xfId="37867" xr:uid="{00000000-0005-0000-0000-00002FC80000}"/>
    <cellStyle name="Total 18 3 3 2 4" xfId="55810" xr:uid="{00000000-0005-0000-0000-000030C80000}"/>
    <cellStyle name="Total 18 3 3 3" xfId="37869" xr:uid="{00000000-0005-0000-0000-000031C80000}"/>
    <cellStyle name="Total 18 3 3 4" xfId="37866" xr:uid="{00000000-0005-0000-0000-000032C80000}"/>
    <cellStyle name="Total 18 3 3 5" xfId="48842" xr:uid="{00000000-0005-0000-0000-000033C80000}"/>
    <cellStyle name="Total 18 3 3 6" xfId="61406" xr:uid="{00000000-0005-0000-0000-000034C80000}"/>
    <cellStyle name="Total 18 3 4" xfId="11950" xr:uid="{00000000-0005-0000-0000-000035C80000}"/>
    <cellStyle name="Total 18 3 4 2" xfId="37871" xr:uid="{00000000-0005-0000-0000-000036C80000}"/>
    <cellStyle name="Total 18 3 4 3" xfId="37870" xr:uid="{00000000-0005-0000-0000-000037C80000}"/>
    <cellStyle name="Total 18 3 4 4" xfId="51455" xr:uid="{00000000-0005-0000-0000-000038C80000}"/>
    <cellStyle name="Total 18 3 5" xfId="37872" xr:uid="{00000000-0005-0000-0000-000039C80000}"/>
    <cellStyle name="Total 18 3 6" xfId="37861" xr:uid="{00000000-0005-0000-0000-00003AC80000}"/>
    <cellStyle name="Total 18 3 7" xfId="44487" xr:uid="{00000000-0005-0000-0000-00003BC80000}"/>
    <cellStyle name="Total 18 3 8" xfId="57051" xr:uid="{00000000-0005-0000-0000-00003CC80000}"/>
    <cellStyle name="Total 18 4" xfId="5843" xr:uid="{00000000-0005-0000-0000-00003DC80000}"/>
    <cellStyle name="Total 18 4 2" xfId="12821" xr:uid="{00000000-0005-0000-0000-00003EC80000}"/>
    <cellStyle name="Total 18 4 2 2" xfId="37875" xr:uid="{00000000-0005-0000-0000-00003FC80000}"/>
    <cellStyle name="Total 18 4 2 3" xfId="37874" xr:uid="{00000000-0005-0000-0000-000040C80000}"/>
    <cellStyle name="Total 18 4 2 4" xfId="52326" xr:uid="{00000000-0005-0000-0000-000041C80000}"/>
    <cellStyle name="Total 18 4 3" xfId="37876" xr:uid="{00000000-0005-0000-0000-000042C80000}"/>
    <cellStyle name="Total 18 4 4" xfId="37873" xr:uid="{00000000-0005-0000-0000-000043C80000}"/>
    <cellStyle name="Total 18 4 5" xfId="45358" xr:uid="{00000000-0005-0000-0000-000044C80000}"/>
    <cellStyle name="Total 18 4 6" xfId="57922" xr:uid="{00000000-0005-0000-0000-000045C80000}"/>
    <cellStyle name="Total 18 5" xfId="10207" xr:uid="{00000000-0005-0000-0000-000046C80000}"/>
    <cellStyle name="Total 18 5 2" xfId="37878" xr:uid="{00000000-0005-0000-0000-000047C80000}"/>
    <cellStyle name="Total 18 5 3" xfId="37877" xr:uid="{00000000-0005-0000-0000-000048C80000}"/>
    <cellStyle name="Total 18 5 4" xfId="49713" xr:uid="{00000000-0005-0000-0000-000049C80000}"/>
    <cellStyle name="Total 18 6" xfId="37849" xr:uid="{00000000-0005-0000-0000-00004AC80000}"/>
    <cellStyle name="Total 18 7" xfId="17728" xr:uid="{00000000-0005-0000-0000-00004BC80000}"/>
    <cellStyle name="Total 19" xfId="3138" xr:uid="{00000000-0005-0000-0000-00004CC80000}"/>
    <cellStyle name="Total 19 2" xfId="4094" xr:uid="{00000000-0005-0000-0000-00004DC80000}"/>
    <cellStyle name="Total 19 2 2" xfId="6715" xr:uid="{00000000-0005-0000-0000-00004EC80000}"/>
    <cellStyle name="Total 19 2 2 2" xfId="13693" xr:uid="{00000000-0005-0000-0000-00004FC80000}"/>
    <cellStyle name="Total 19 2 2 2 2" xfId="37883" xr:uid="{00000000-0005-0000-0000-000050C80000}"/>
    <cellStyle name="Total 19 2 2 2 3" xfId="37882" xr:uid="{00000000-0005-0000-0000-000051C80000}"/>
    <cellStyle name="Total 19 2 2 2 4" xfId="53198" xr:uid="{00000000-0005-0000-0000-000052C80000}"/>
    <cellStyle name="Total 19 2 2 3" xfId="37884" xr:uid="{00000000-0005-0000-0000-000053C80000}"/>
    <cellStyle name="Total 19 2 2 4" xfId="37881" xr:uid="{00000000-0005-0000-0000-000054C80000}"/>
    <cellStyle name="Total 19 2 2 5" xfId="46230" xr:uid="{00000000-0005-0000-0000-000055C80000}"/>
    <cellStyle name="Total 19 2 2 6" xfId="58794" xr:uid="{00000000-0005-0000-0000-000056C80000}"/>
    <cellStyle name="Total 19 2 3" xfId="8461" xr:uid="{00000000-0005-0000-0000-000057C80000}"/>
    <cellStyle name="Total 19 2 3 2" xfId="15435" xr:uid="{00000000-0005-0000-0000-000058C80000}"/>
    <cellStyle name="Total 19 2 3 2 2" xfId="37887" xr:uid="{00000000-0005-0000-0000-000059C80000}"/>
    <cellStyle name="Total 19 2 3 2 3" xfId="37886" xr:uid="{00000000-0005-0000-0000-00005AC80000}"/>
    <cellStyle name="Total 19 2 3 2 4" xfId="54940" xr:uid="{00000000-0005-0000-0000-00005BC80000}"/>
    <cellStyle name="Total 19 2 3 3" xfId="37888" xr:uid="{00000000-0005-0000-0000-00005CC80000}"/>
    <cellStyle name="Total 19 2 3 4" xfId="37885" xr:uid="{00000000-0005-0000-0000-00005DC80000}"/>
    <cellStyle name="Total 19 2 3 5" xfId="47972" xr:uid="{00000000-0005-0000-0000-00005EC80000}"/>
    <cellStyle name="Total 19 2 3 6" xfId="60536" xr:uid="{00000000-0005-0000-0000-00005FC80000}"/>
    <cellStyle name="Total 19 2 4" xfId="11080" xr:uid="{00000000-0005-0000-0000-000060C80000}"/>
    <cellStyle name="Total 19 2 4 2" xfId="37890" xr:uid="{00000000-0005-0000-0000-000061C80000}"/>
    <cellStyle name="Total 19 2 4 3" xfId="37889" xr:uid="{00000000-0005-0000-0000-000062C80000}"/>
    <cellStyle name="Total 19 2 4 4" xfId="50585" xr:uid="{00000000-0005-0000-0000-000063C80000}"/>
    <cellStyle name="Total 19 2 5" xfId="37880" xr:uid="{00000000-0005-0000-0000-000064C80000}"/>
    <cellStyle name="Total 19 2 6" xfId="56181" xr:uid="{00000000-0005-0000-0000-000065C80000}"/>
    <cellStyle name="Total 19 3" xfId="4970" xr:uid="{00000000-0005-0000-0000-000066C80000}"/>
    <cellStyle name="Total 19 3 2" xfId="7586" xr:uid="{00000000-0005-0000-0000-000067C80000}"/>
    <cellStyle name="Total 19 3 2 2" xfId="14564" xr:uid="{00000000-0005-0000-0000-000068C80000}"/>
    <cellStyle name="Total 19 3 2 2 2" xfId="37894" xr:uid="{00000000-0005-0000-0000-000069C80000}"/>
    <cellStyle name="Total 19 3 2 2 3" xfId="37893" xr:uid="{00000000-0005-0000-0000-00006AC80000}"/>
    <cellStyle name="Total 19 3 2 2 4" xfId="54069" xr:uid="{00000000-0005-0000-0000-00006BC80000}"/>
    <cellStyle name="Total 19 3 2 3" xfId="37895" xr:uid="{00000000-0005-0000-0000-00006CC80000}"/>
    <cellStyle name="Total 19 3 2 4" xfId="37892" xr:uid="{00000000-0005-0000-0000-00006DC80000}"/>
    <cellStyle name="Total 19 3 2 5" xfId="47101" xr:uid="{00000000-0005-0000-0000-00006EC80000}"/>
    <cellStyle name="Total 19 3 2 6" xfId="59665" xr:uid="{00000000-0005-0000-0000-00006FC80000}"/>
    <cellStyle name="Total 19 3 3" xfId="9337" xr:uid="{00000000-0005-0000-0000-000070C80000}"/>
    <cellStyle name="Total 19 3 3 2" xfId="16306" xr:uid="{00000000-0005-0000-0000-000071C80000}"/>
    <cellStyle name="Total 19 3 3 2 2" xfId="37898" xr:uid="{00000000-0005-0000-0000-000072C80000}"/>
    <cellStyle name="Total 19 3 3 2 3" xfId="37897" xr:uid="{00000000-0005-0000-0000-000073C80000}"/>
    <cellStyle name="Total 19 3 3 2 4" xfId="55811" xr:uid="{00000000-0005-0000-0000-000074C80000}"/>
    <cellStyle name="Total 19 3 3 3" xfId="37899" xr:uid="{00000000-0005-0000-0000-000075C80000}"/>
    <cellStyle name="Total 19 3 3 4" xfId="37896" xr:uid="{00000000-0005-0000-0000-000076C80000}"/>
    <cellStyle name="Total 19 3 3 5" xfId="48843" xr:uid="{00000000-0005-0000-0000-000077C80000}"/>
    <cellStyle name="Total 19 3 3 6" xfId="61407" xr:uid="{00000000-0005-0000-0000-000078C80000}"/>
    <cellStyle name="Total 19 3 4" xfId="11951" xr:uid="{00000000-0005-0000-0000-000079C80000}"/>
    <cellStyle name="Total 19 3 4 2" xfId="37901" xr:uid="{00000000-0005-0000-0000-00007AC80000}"/>
    <cellStyle name="Total 19 3 4 3" xfId="37900" xr:uid="{00000000-0005-0000-0000-00007BC80000}"/>
    <cellStyle name="Total 19 3 4 4" xfId="51456" xr:uid="{00000000-0005-0000-0000-00007CC80000}"/>
    <cellStyle name="Total 19 3 5" xfId="37902" xr:uid="{00000000-0005-0000-0000-00007DC80000}"/>
    <cellStyle name="Total 19 3 6" xfId="37891" xr:uid="{00000000-0005-0000-0000-00007EC80000}"/>
    <cellStyle name="Total 19 3 7" xfId="44488" xr:uid="{00000000-0005-0000-0000-00007FC80000}"/>
    <cellStyle name="Total 19 3 8" xfId="57052" xr:uid="{00000000-0005-0000-0000-000080C80000}"/>
    <cellStyle name="Total 19 4" xfId="5844" xr:uid="{00000000-0005-0000-0000-000081C80000}"/>
    <cellStyle name="Total 19 4 2" xfId="12822" xr:uid="{00000000-0005-0000-0000-000082C80000}"/>
    <cellStyle name="Total 19 4 2 2" xfId="37905" xr:uid="{00000000-0005-0000-0000-000083C80000}"/>
    <cellStyle name="Total 19 4 2 3" xfId="37904" xr:uid="{00000000-0005-0000-0000-000084C80000}"/>
    <cellStyle name="Total 19 4 2 4" xfId="52327" xr:uid="{00000000-0005-0000-0000-000085C80000}"/>
    <cellStyle name="Total 19 4 3" xfId="37906" xr:uid="{00000000-0005-0000-0000-000086C80000}"/>
    <cellStyle name="Total 19 4 4" xfId="37903" xr:uid="{00000000-0005-0000-0000-000087C80000}"/>
    <cellStyle name="Total 19 4 5" xfId="45359" xr:uid="{00000000-0005-0000-0000-000088C80000}"/>
    <cellStyle name="Total 19 4 6" xfId="57923" xr:uid="{00000000-0005-0000-0000-000089C80000}"/>
    <cellStyle name="Total 19 5" xfId="10208" xr:uid="{00000000-0005-0000-0000-00008AC80000}"/>
    <cellStyle name="Total 19 5 2" xfId="37908" xr:uid="{00000000-0005-0000-0000-00008BC80000}"/>
    <cellStyle name="Total 19 5 3" xfId="37907" xr:uid="{00000000-0005-0000-0000-00008CC80000}"/>
    <cellStyle name="Total 19 5 4" xfId="49714" xr:uid="{00000000-0005-0000-0000-00008DC80000}"/>
    <cellStyle name="Total 19 6" xfId="37879" xr:uid="{00000000-0005-0000-0000-00008EC80000}"/>
    <cellStyle name="Total 19 7" xfId="17729" xr:uid="{00000000-0005-0000-0000-00008FC80000}"/>
    <cellStyle name="Total 2" xfId="3139" xr:uid="{00000000-0005-0000-0000-000090C80000}"/>
    <cellStyle name="Total 2 10" xfId="3140" xr:uid="{00000000-0005-0000-0000-000091C80000}"/>
    <cellStyle name="Total 2 10 2" xfId="3141" xr:uid="{00000000-0005-0000-0000-000092C80000}"/>
    <cellStyle name="Total 2 10 2 2" xfId="4097" xr:uid="{00000000-0005-0000-0000-000093C80000}"/>
    <cellStyle name="Total 2 10 2 2 2" xfId="6718" xr:uid="{00000000-0005-0000-0000-000094C80000}"/>
    <cellStyle name="Total 2 10 2 2 2 2" xfId="13696" xr:uid="{00000000-0005-0000-0000-000095C80000}"/>
    <cellStyle name="Total 2 10 2 2 2 2 2" xfId="37915" xr:uid="{00000000-0005-0000-0000-000096C80000}"/>
    <cellStyle name="Total 2 10 2 2 2 2 3" xfId="37914" xr:uid="{00000000-0005-0000-0000-000097C80000}"/>
    <cellStyle name="Total 2 10 2 2 2 2 4" xfId="53201" xr:uid="{00000000-0005-0000-0000-000098C80000}"/>
    <cellStyle name="Total 2 10 2 2 2 3" xfId="37916" xr:uid="{00000000-0005-0000-0000-000099C80000}"/>
    <cellStyle name="Total 2 10 2 2 2 4" xfId="37913" xr:uid="{00000000-0005-0000-0000-00009AC80000}"/>
    <cellStyle name="Total 2 10 2 2 2 5" xfId="46233" xr:uid="{00000000-0005-0000-0000-00009BC80000}"/>
    <cellStyle name="Total 2 10 2 2 2 6" xfId="58797" xr:uid="{00000000-0005-0000-0000-00009CC80000}"/>
    <cellStyle name="Total 2 10 2 2 3" xfId="8464" xr:uid="{00000000-0005-0000-0000-00009DC80000}"/>
    <cellStyle name="Total 2 10 2 2 3 2" xfId="15438" xr:uid="{00000000-0005-0000-0000-00009EC80000}"/>
    <cellStyle name="Total 2 10 2 2 3 2 2" xfId="37919" xr:uid="{00000000-0005-0000-0000-00009FC80000}"/>
    <cellStyle name="Total 2 10 2 2 3 2 3" xfId="37918" xr:uid="{00000000-0005-0000-0000-0000A0C80000}"/>
    <cellStyle name="Total 2 10 2 2 3 2 4" xfId="54943" xr:uid="{00000000-0005-0000-0000-0000A1C80000}"/>
    <cellStyle name="Total 2 10 2 2 3 3" xfId="37920" xr:uid="{00000000-0005-0000-0000-0000A2C80000}"/>
    <cellStyle name="Total 2 10 2 2 3 4" xfId="37917" xr:uid="{00000000-0005-0000-0000-0000A3C80000}"/>
    <cellStyle name="Total 2 10 2 2 3 5" xfId="47975" xr:uid="{00000000-0005-0000-0000-0000A4C80000}"/>
    <cellStyle name="Total 2 10 2 2 3 6" xfId="60539" xr:uid="{00000000-0005-0000-0000-0000A5C80000}"/>
    <cellStyle name="Total 2 10 2 2 4" xfId="11083" xr:uid="{00000000-0005-0000-0000-0000A6C80000}"/>
    <cellStyle name="Total 2 10 2 2 4 2" xfId="37922" xr:uid="{00000000-0005-0000-0000-0000A7C80000}"/>
    <cellStyle name="Total 2 10 2 2 4 3" xfId="37921" xr:uid="{00000000-0005-0000-0000-0000A8C80000}"/>
    <cellStyle name="Total 2 10 2 2 4 4" xfId="50588" xr:uid="{00000000-0005-0000-0000-0000A9C80000}"/>
    <cellStyle name="Total 2 10 2 2 5" xfId="37912" xr:uid="{00000000-0005-0000-0000-0000AAC80000}"/>
    <cellStyle name="Total 2 10 2 2 6" xfId="56184" xr:uid="{00000000-0005-0000-0000-0000ABC80000}"/>
    <cellStyle name="Total 2 10 2 3" xfId="4973" xr:uid="{00000000-0005-0000-0000-0000ACC80000}"/>
    <cellStyle name="Total 2 10 2 3 2" xfId="7589" xr:uid="{00000000-0005-0000-0000-0000ADC80000}"/>
    <cellStyle name="Total 2 10 2 3 2 2" xfId="14567" xr:uid="{00000000-0005-0000-0000-0000AEC80000}"/>
    <cellStyle name="Total 2 10 2 3 2 2 2" xfId="37926" xr:uid="{00000000-0005-0000-0000-0000AFC80000}"/>
    <cellStyle name="Total 2 10 2 3 2 2 3" xfId="37925" xr:uid="{00000000-0005-0000-0000-0000B0C80000}"/>
    <cellStyle name="Total 2 10 2 3 2 2 4" xfId="54072" xr:uid="{00000000-0005-0000-0000-0000B1C80000}"/>
    <cellStyle name="Total 2 10 2 3 2 3" xfId="37927" xr:uid="{00000000-0005-0000-0000-0000B2C80000}"/>
    <cellStyle name="Total 2 10 2 3 2 4" xfId="37924" xr:uid="{00000000-0005-0000-0000-0000B3C80000}"/>
    <cellStyle name="Total 2 10 2 3 2 5" xfId="47104" xr:uid="{00000000-0005-0000-0000-0000B4C80000}"/>
    <cellStyle name="Total 2 10 2 3 2 6" xfId="59668" xr:uid="{00000000-0005-0000-0000-0000B5C80000}"/>
    <cellStyle name="Total 2 10 2 3 3" xfId="9340" xr:uid="{00000000-0005-0000-0000-0000B6C80000}"/>
    <cellStyle name="Total 2 10 2 3 3 2" xfId="16309" xr:uid="{00000000-0005-0000-0000-0000B7C80000}"/>
    <cellStyle name="Total 2 10 2 3 3 2 2" xfId="37930" xr:uid="{00000000-0005-0000-0000-0000B8C80000}"/>
    <cellStyle name="Total 2 10 2 3 3 2 3" xfId="37929" xr:uid="{00000000-0005-0000-0000-0000B9C80000}"/>
    <cellStyle name="Total 2 10 2 3 3 2 4" xfId="55814" xr:uid="{00000000-0005-0000-0000-0000BAC80000}"/>
    <cellStyle name="Total 2 10 2 3 3 3" xfId="37931" xr:uid="{00000000-0005-0000-0000-0000BBC80000}"/>
    <cellStyle name="Total 2 10 2 3 3 4" xfId="37928" xr:uid="{00000000-0005-0000-0000-0000BCC80000}"/>
    <cellStyle name="Total 2 10 2 3 3 5" xfId="48846" xr:uid="{00000000-0005-0000-0000-0000BDC80000}"/>
    <cellStyle name="Total 2 10 2 3 3 6" xfId="61410" xr:uid="{00000000-0005-0000-0000-0000BEC80000}"/>
    <cellStyle name="Total 2 10 2 3 4" xfId="11954" xr:uid="{00000000-0005-0000-0000-0000BFC80000}"/>
    <cellStyle name="Total 2 10 2 3 4 2" xfId="37933" xr:uid="{00000000-0005-0000-0000-0000C0C80000}"/>
    <cellStyle name="Total 2 10 2 3 4 3" xfId="37932" xr:uid="{00000000-0005-0000-0000-0000C1C80000}"/>
    <cellStyle name="Total 2 10 2 3 4 4" xfId="51459" xr:uid="{00000000-0005-0000-0000-0000C2C80000}"/>
    <cellStyle name="Total 2 10 2 3 5" xfId="37934" xr:uid="{00000000-0005-0000-0000-0000C3C80000}"/>
    <cellStyle name="Total 2 10 2 3 6" xfId="37923" xr:uid="{00000000-0005-0000-0000-0000C4C80000}"/>
    <cellStyle name="Total 2 10 2 3 7" xfId="44491" xr:uid="{00000000-0005-0000-0000-0000C5C80000}"/>
    <cellStyle name="Total 2 10 2 3 8" xfId="57055" xr:uid="{00000000-0005-0000-0000-0000C6C80000}"/>
    <cellStyle name="Total 2 10 2 4" xfId="5847" xr:uid="{00000000-0005-0000-0000-0000C7C80000}"/>
    <cellStyle name="Total 2 10 2 4 2" xfId="12825" xr:uid="{00000000-0005-0000-0000-0000C8C80000}"/>
    <cellStyle name="Total 2 10 2 4 2 2" xfId="37937" xr:uid="{00000000-0005-0000-0000-0000C9C80000}"/>
    <cellStyle name="Total 2 10 2 4 2 3" xfId="37936" xr:uid="{00000000-0005-0000-0000-0000CAC80000}"/>
    <cellStyle name="Total 2 10 2 4 2 4" xfId="52330" xr:uid="{00000000-0005-0000-0000-0000CBC80000}"/>
    <cellStyle name="Total 2 10 2 4 3" xfId="37938" xr:uid="{00000000-0005-0000-0000-0000CCC80000}"/>
    <cellStyle name="Total 2 10 2 4 4" xfId="37935" xr:uid="{00000000-0005-0000-0000-0000CDC80000}"/>
    <cellStyle name="Total 2 10 2 4 5" xfId="45362" xr:uid="{00000000-0005-0000-0000-0000CEC80000}"/>
    <cellStyle name="Total 2 10 2 4 6" xfId="57926" xr:uid="{00000000-0005-0000-0000-0000CFC80000}"/>
    <cellStyle name="Total 2 10 2 5" xfId="10211" xr:uid="{00000000-0005-0000-0000-0000D0C80000}"/>
    <cellStyle name="Total 2 10 2 5 2" xfId="37940" xr:uid="{00000000-0005-0000-0000-0000D1C80000}"/>
    <cellStyle name="Total 2 10 2 5 3" xfId="37939" xr:uid="{00000000-0005-0000-0000-0000D2C80000}"/>
    <cellStyle name="Total 2 10 2 5 4" xfId="49717" xr:uid="{00000000-0005-0000-0000-0000D3C80000}"/>
    <cellStyle name="Total 2 10 2 6" xfId="37911" xr:uid="{00000000-0005-0000-0000-0000D4C80000}"/>
    <cellStyle name="Total 2 10 2 7" xfId="17734" xr:uid="{00000000-0005-0000-0000-0000D5C80000}"/>
    <cellStyle name="Total 2 10 3" xfId="4096" xr:uid="{00000000-0005-0000-0000-0000D6C80000}"/>
    <cellStyle name="Total 2 10 3 2" xfId="6717" xr:uid="{00000000-0005-0000-0000-0000D7C80000}"/>
    <cellStyle name="Total 2 10 3 2 2" xfId="13695" xr:uid="{00000000-0005-0000-0000-0000D8C80000}"/>
    <cellStyle name="Total 2 10 3 2 2 2" xfId="37944" xr:uid="{00000000-0005-0000-0000-0000D9C80000}"/>
    <cellStyle name="Total 2 10 3 2 2 3" xfId="37943" xr:uid="{00000000-0005-0000-0000-0000DAC80000}"/>
    <cellStyle name="Total 2 10 3 2 2 4" xfId="53200" xr:uid="{00000000-0005-0000-0000-0000DBC80000}"/>
    <cellStyle name="Total 2 10 3 2 3" xfId="37945" xr:uid="{00000000-0005-0000-0000-0000DCC80000}"/>
    <cellStyle name="Total 2 10 3 2 4" xfId="37942" xr:uid="{00000000-0005-0000-0000-0000DDC80000}"/>
    <cellStyle name="Total 2 10 3 2 5" xfId="46232" xr:uid="{00000000-0005-0000-0000-0000DEC80000}"/>
    <cellStyle name="Total 2 10 3 2 6" xfId="58796" xr:uid="{00000000-0005-0000-0000-0000DFC80000}"/>
    <cellStyle name="Total 2 10 3 3" xfId="8463" xr:uid="{00000000-0005-0000-0000-0000E0C80000}"/>
    <cellStyle name="Total 2 10 3 3 2" xfId="15437" xr:uid="{00000000-0005-0000-0000-0000E1C80000}"/>
    <cellStyle name="Total 2 10 3 3 2 2" xfId="37948" xr:uid="{00000000-0005-0000-0000-0000E2C80000}"/>
    <cellStyle name="Total 2 10 3 3 2 3" xfId="37947" xr:uid="{00000000-0005-0000-0000-0000E3C80000}"/>
    <cellStyle name="Total 2 10 3 3 2 4" xfId="54942" xr:uid="{00000000-0005-0000-0000-0000E4C80000}"/>
    <cellStyle name="Total 2 10 3 3 3" xfId="37949" xr:uid="{00000000-0005-0000-0000-0000E5C80000}"/>
    <cellStyle name="Total 2 10 3 3 4" xfId="37946" xr:uid="{00000000-0005-0000-0000-0000E6C80000}"/>
    <cellStyle name="Total 2 10 3 3 5" xfId="47974" xr:uid="{00000000-0005-0000-0000-0000E7C80000}"/>
    <cellStyle name="Total 2 10 3 3 6" xfId="60538" xr:uid="{00000000-0005-0000-0000-0000E8C80000}"/>
    <cellStyle name="Total 2 10 3 4" xfId="11082" xr:uid="{00000000-0005-0000-0000-0000E9C80000}"/>
    <cellStyle name="Total 2 10 3 4 2" xfId="37951" xr:uid="{00000000-0005-0000-0000-0000EAC80000}"/>
    <cellStyle name="Total 2 10 3 4 3" xfId="37950" xr:uid="{00000000-0005-0000-0000-0000EBC80000}"/>
    <cellStyle name="Total 2 10 3 4 4" xfId="50587" xr:uid="{00000000-0005-0000-0000-0000ECC80000}"/>
    <cellStyle name="Total 2 10 3 5" xfId="37941" xr:uid="{00000000-0005-0000-0000-0000EDC80000}"/>
    <cellStyle name="Total 2 10 3 6" xfId="56183" xr:uid="{00000000-0005-0000-0000-0000EEC80000}"/>
    <cellStyle name="Total 2 10 4" xfId="4972" xr:uid="{00000000-0005-0000-0000-0000EFC80000}"/>
    <cellStyle name="Total 2 10 4 2" xfId="7588" xr:uid="{00000000-0005-0000-0000-0000F0C80000}"/>
    <cellStyle name="Total 2 10 4 2 2" xfId="14566" xr:uid="{00000000-0005-0000-0000-0000F1C80000}"/>
    <cellStyle name="Total 2 10 4 2 2 2" xfId="37955" xr:uid="{00000000-0005-0000-0000-0000F2C80000}"/>
    <cellStyle name="Total 2 10 4 2 2 3" xfId="37954" xr:uid="{00000000-0005-0000-0000-0000F3C80000}"/>
    <cellStyle name="Total 2 10 4 2 2 4" xfId="54071" xr:uid="{00000000-0005-0000-0000-0000F4C80000}"/>
    <cellStyle name="Total 2 10 4 2 3" xfId="37956" xr:uid="{00000000-0005-0000-0000-0000F5C80000}"/>
    <cellStyle name="Total 2 10 4 2 4" xfId="37953" xr:uid="{00000000-0005-0000-0000-0000F6C80000}"/>
    <cellStyle name="Total 2 10 4 2 5" xfId="47103" xr:uid="{00000000-0005-0000-0000-0000F7C80000}"/>
    <cellStyle name="Total 2 10 4 2 6" xfId="59667" xr:uid="{00000000-0005-0000-0000-0000F8C80000}"/>
    <cellStyle name="Total 2 10 4 3" xfId="9339" xr:uid="{00000000-0005-0000-0000-0000F9C80000}"/>
    <cellStyle name="Total 2 10 4 3 2" xfId="16308" xr:uid="{00000000-0005-0000-0000-0000FAC80000}"/>
    <cellStyle name="Total 2 10 4 3 2 2" xfId="37959" xr:uid="{00000000-0005-0000-0000-0000FBC80000}"/>
    <cellStyle name="Total 2 10 4 3 2 3" xfId="37958" xr:uid="{00000000-0005-0000-0000-0000FCC80000}"/>
    <cellStyle name="Total 2 10 4 3 2 4" xfId="55813" xr:uid="{00000000-0005-0000-0000-0000FDC80000}"/>
    <cellStyle name="Total 2 10 4 3 3" xfId="37960" xr:uid="{00000000-0005-0000-0000-0000FEC80000}"/>
    <cellStyle name="Total 2 10 4 3 4" xfId="37957" xr:uid="{00000000-0005-0000-0000-0000FFC80000}"/>
    <cellStyle name="Total 2 10 4 3 5" xfId="48845" xr:uid="{00000000-0005-0000-0000-000000C90000}"/>
    <cellStyle name="Total 2 10 4 3 6" xfId="61409" xr:uid="{00000000-0005-0000-0000-000001C90000}"/>
    <cellStyle name="Total 2 10 4 4" xfId="11953" xr:uid="{00000000-0005-0000-0000-000002C90000}"/>
    <cellStyle name="Total 2 10 4 4 2" xfId="37962" xr:uid="{00000000-0005-0000-0000-000003C90000}"/>
    <cellStyle name="Total 2 10 4 4 3" xfId="37961" xr:uid="{00000000-0005-0000-0000-000004C90000}"/>
    <cellStyle name="Total 2 10 4 4 4" xfId="51458" xr:uid="{00000000-0005-0000-0000-000005C90000}"/>
    <cellStyle name="Total 2 10 4 5" xfId="37963" xr:uid="{00000000-0005-0000-0000-000006C90000}"/>
    <cellStyle name="Total 2 10 4 6" xfId="37952" xr:uid="{00000000-0005-0000-0000-000007C90000}"/>
    <cellStyle name="Total 2 10 4 7" xfId="44490" xr:uid="{00000000-0005-0000-0000-000008C90000}"/>
    <cellStyle name="Total 2 10 4 8" xfId="57054" xr:uid="{00000000-0005-0000-0000-000009C90000}"/>
    <cellStyle name="Total 2 10 5" xfId="5846" xr:uid="{00000000-0005-0000-0000-00000AC90000}"/>
    <cellStyle name="Total 2 10 5 2" xfId="12824" xr:uid="{00000000-0005-0000-0000-00000BC90000}"/>
    <cellStyle name="Total 2 10 5 2 2" xfId="37966" xr:uid="{00000000-0005-0000-0000-00000CC90000}"/>
    <cellStyle name="Total 2 10 5 2 3" xfId="37965" xr:uid="{00000000-0005-0000-0000-00000DC90000}"/>
    <cellStyle name="Total 2 10 5 2 4" xfId="52329" xr:uid="{00000000-0005-0000-0000-00000EC90000}"/>
    <cellStyle name="Total 2 10 5 3" xfId="37967" xr:uid="{00000000-0005-0000-0000-00000FC90000}"/>
    <cellStyle name="Total 2 10 5 4" xfId="37964" xr:uid="{00000000-0005-0000-0000-000010C90000}"/>
    <cellStyle name="Total 2 10 5 5" xfId="45361" xr:uid="{00000000-0005-0000-0000-000011C90000}"/>
    <cellStyle name="Total 2 10 5 6" xfId="57925" xr:uid="{00000000-0005-0000-0000-000012C90000}"/>
    <cellStyle name="Total 2 10 6" xfId="10210" xr:uid="{00000000-0005-0000-0000-000013C90000}"/>
    <cellStyle name="Total 2 10 6 2" xfId="37969" xr:uid="{00000000-0005-0000-0000-000014C90000}"/>
    <cellStyle name="Total 2 10 6 3" xfId="37968" xr:uid="{00000000-0005-0000-0000-000015C90000}"/>
    <cellStyle name="Total 2 10 6 4" xfId="49716" xr:uid="{00000000-0005-0000-0000-000016C90000}"/>
    <cellStyle name="Total 2 10 7" xfId="37910" xr:uid="{00000000-0005-0000-0000-000017C90000}"/>
    <cellStyle name="Total 2 10 8" xfId="17732" xr:uid="{00000000-0005-0000-0000-000018C90000}"/>
    <cellStyle name="Total 2 11" xfId="3142" xr:uid="{00000000-0005-0000-0000-000019C90000}"/>
    <cellStyle name="Total 2 11 2" xfId="4098" xr:uid="{00000000-0005-0000-0000-00001AC90000}"/>
    <cellStyle name="Total 2 11 2 2" xfId="6719" xr:uid="{00000000-0005-0000-0000-00001BC90000}"/>
    <cellStyle name="Total 2 11 2 2 2" xfId="13697" xr:uid="{00000000-0005-0000-0000-00001CC90000}"/>
    <cellStyle name="Total 2 11 2 2 2 2" xfId="37974" xr:uid="{00000000-0005-0000-0000-00001DC90000}"/>
    <cellStyle name="Total 2 11 2 2 2 3" xfId="37973" xr:uid="{00000000-0005-0000-0000-00001EC90000}"/>
    <cellStyle name="Total 2 11 2 2 2 4" xfId="53202" xr:uid="{00000000-0005-0000-0000-00001FC90000}"/>
    <cellStyle name="Total 2 11 2 2 3" xfId="37975" xr:uid="{00000000-0005-0000-0000-000020C90000}"/>
    <cellStyle name="Total 2 11 2 2 4" xfId="37972" xr:uid="{00000000-0005-0000-0000-000021C90000}"/>
    <cellStyle name="Total 2 11 2 2 5" xfId="46234" xr:uid="{00000000-0005-0000-0000-000022C90000}"/>
    <cellStyle name="Total 2 11 2 2 6" xfId="58798" xr:uid="{00000000-0005-0000-0000-000023C90000}"/>
    <cellStyle name="Total 2 11 2 3" xfId="8465" xr:uid="{00000000-0005-0000-0000-000024C90000}"/>
    <cellStyle name="Total 2 11 2 3 2" xfId="15439" xr:uid="{00000000-0005-0000-0000-000025C90000}"/>
    <cellStyle name="Total 2 11 2 3 2 2" xfId="37978" xr:uid="{00000000-0005-0000-0000-000026C90000}"/>
    <cellStyle name="Total 2 11 2 3 2 3" xfId="37977" xr:uid="{00000000-0005-0000-0000-000027C90000}"/>
    <cellStyle name="Total 2 11 2 3 2 4" xfId="54944" xr:uid="{00000000-0005-0000-0000-000028C90000}"/>
    <cellStyle name="Total 2 11 2 3 3" xfId="37979" xr:uid="{00000000-0005-0000-0000-000029C90000}"/>
    <cellStyle name="Total 2 11 2 3 4" xfId="37976" xr:uid="{00000000-0005-0000-0000-00002AC90000}"/>
    <cellStyle name="Total 2 11 2 3 5" xfId="47976" xr:uid="{00000000-0005-0000-0000-00002BC90000}"/>
    <cellStyle name="Total 2 11 2 3 6" xfId="60540" xr:uid="{00000000-0005-0000-0000-00002CC90000}"/>
    <cellStyle name="Total 2 11 2 4" xfId="11084" xr:uid="{00000000-0005-0000-0000-00002DC90000}"/>
    <cellStyle name="Total 2 11 2 4 2" xfId="37981" xr:uid="{00000000-0005-0000-0000-00002EC90000}"/>
    <cellStyle name="Total 2 11 2 4 3" xfId="37980" xr:uid="{00000000-0005-0000-0000-00002FC90000}"/>
    <cellStyle name="Total 2 11 2 4 4" xfId="50589" xr:uid="{00000000-0005-0000-0000-000030C90000}"/>
    <cellStyle name="Total 2 11 2 5" xfId="37971" xr:uid="{00000000-0005-0000-0000-000031C90000}"/>
    <cellStyle name="Total 2 11 2 6" xfId="56185" xr:uid="{00000000-0005-0000-0000-000032C90000}"/>
    <cellStyle name="Total 2 11 3" xfId="4974" xr:uid="{00000000-0005-0000-0000-000033C90000}"/>
    <cellStyle name="Total 2 11 3 2" xfId="7590" xr:uid="{00000000-0005-0000-0000-000034C90000}"/>
    <cellStyle name="Total 2 11 3 2 2" xfId="14568" xr:uid="{00000000-0005-0000-0000-000035C90000}"/>
    <cellStyle name="Total 2 11 3 2 2 2" xfId="37985" xr:uid="{00000000-0005-0000-0000-000036C90000}"/>
    <cellStyle name="Total 2 11 3 2 2 3" xfId="37984" xr:uid="{00000000-0005-0000-0000-000037C90000}"/>
    <cellStyle name="Total 2 11 3 2 2 4" xfId="54073" xr:uid="{00000000-0005-0000-0000-000038C90000}"/>
    <cellStyle name="Total 2 11 3 2 3" xfId="37986" xr:uid="{00000000-0005-0000-0000-000039C90000}"/>
    <cellStyle name="Total 2 11 3 2 4" xfId="37983" xr:uid="{00000000-0005-0000-0000-00003AC90000}"/>
    <cellStyle name="Total 2 11 3 2 5" xfId="47105" xr:uid="{00000000-0005-0000-0000-00003BC90000}"/>
    <cellStyle name="Total 2 11 3 2 6" xfId="59669" xr:uid="{00000000-0005-0000-0000-00003CC90000}"/>
    <cellStyle name="Total 2 11 3 3" xfId="9341" xr:uid="{00000000-0005-0000-0000-00003DC90000}"/>
    <cellStyle name="Total 2 11 3 3 2" xfId="16310" xr:uid="{00000000-0005-0000-0000-00003EC90000}"/>
    <cellStyle name="Total 2 11 3 3 2 2" xfId="37989" xr:uid="{00000000-0005-0000-0000-00003FC90000}"/>
    <cellStyle name="Total 2 11 3 3 2 3" xfId="37988" xr:uid="{00000000-0005-0000-0000-000040C90000}"/>
    <cellStyle name="Total 2 11 3 3 2 4" xfId="55815" xr:uid="{00000000-0005-0000-0000-000041C90000}"/>
    <cellStyle name="Total 2 11 3 3 3" xfId="37990" xr:uid="{00000000-0005-0000-0000-000042C90000}"/>
    <cellStyle name="Total 2 11 3 3 4" xfId="37987" xr:uid="{00000000-0005-0000-0000-000043C90000}"/>
    <cellStyle name="Total 2 11 3 3 5" xfId="48847" xr:uid="{00000000-0005-0000-0000-000044C90000}"/>
    <cellStyle name="Total 2 11 3 3 6" xfId="61411" xr:uid="{00000000-0005-0000-0000-000045C90000}"/>
    <cellStyle name="Total 2 11 3 4" xfId="11955" xr:uid="{00000000-0005-0000-0000-000046C90000}"/>
    <cellStyle name="Total 2 11 3 4 2" xfId="37992" xr:uid="{00000000-0005-0000-0000-000047C90000}"/>
    <cellStyle name="Total 2 11 3 4 3" xfId="37991" xr:uid="{00000000-0005-0000-0000-000048C90000}"/>
    <cellStyle name="Total 2 11 3 4 4" xfId="51460" xr:uid="{00000000-0005-0000-0000-000049C90000}"/>
    <cellStyle name="Total 2 11 3 5" xfId="37993" xr:uid="{00000000-0005-0000-0000-00004AC90000}"/>
    <cellStyle name="Total 2 11 3 6" xfId="37982" xr:uid="{00000000-0005-0000-0000-00004BC90000}"/>
    <cellStyle name="Total 2 11 3 7" xfId="44492" xr:uid="{00000000-0005-0000-0000-00004CC90000}"/>
    <cellStyle name="Total 2 11 3 8" xfId="57056" xr:uid="{00000000-0005-0000-0000-00004DC90000}"/>
    <cellStyle name="Total 2 11 4" xfId="5848" xr:uid="{00000000-0005-0000-0000-00004EC90000}"/>
    <cellStyle name="Total 2 11 4 2" xfId="12826" xr:uid="{00000000-0005-0000-0000-00004FC90000}"/>
    <cellStyle name="Total 2 11 4 2 2" xfId="37996" xr:uid="{00000000-0005-0000-0000-000050C90000}"/>
    <cellStyle name="Total 2 11 4 2 3" xfId="37995" xr:uid="{00000000-0005-0000-0000-000051C90000}"/>
    <cellStyle name="Total 2 11 4 2 4" xfId="52331" xr:uid="{00000000-0005-0000-0000-000052C90000}"/>
    <cellStyle name="Total 2 11 4 3" xfId="37997" xr:uid="{00000000-0005-0000-0000-000053C90000}"/>
    <cellStyle name="Total 2 11 4 4" xfId="37994" xr:uid="{00000000-0005-0000-0000-000054C90000}"/>
    <cellStyle name="Total 2 11 4 5" xfId="45363" xr:uid="{00000000-0005-0000-0000-000055C90000}"/>
    <cellStyle name="Total 2 11 4 6" xfId="57927" xr:uid="{00000000-0005-0000-0000-000056C90000}"/>
    <cellStyle name="Total 2 11 5" xfId="10212" xr:uid="{00000000-0005-0000-0000-000057C90000}"/>
    <cellStyle name="Total 2 11 5 2" xfId="37999" xr:uid="{00000000-0005-0000-0000-000058C90000}"/>
    <cellStyle name="Total 2 11 5 3" xfId="37998" xr:uid="{00000000-0005-0000-0000-000059C90000}"/>
    <cellStyle name="Total 2 11 5 4" xfId="49718" xr:uid="{00000000-0005-0000-0000-00005AC90000}"/>
    <cellStyle name="Total 2 11 6" xfId="37970" xr:uid="{00000000-0005-0000-0000-00005BC90000}"/>
    <cellStyle name="Total 2 11 7" xfId="17735" xr:uid="{00000000-0005-0000-0000-00005CC90000}"/>
    <cellStyle name="Total 2 12" xfId="3143" xr:uid="{00000000-0005-0000-0000-00005DC90000}"/>
    <cellStyle name="Total 2 12 2" xfId="4099" xr:uid="{00000000-0005-0000-0000-00005EC90000}"/>
    <cellStyle name="Total 2 12 2 2" xfId="6720" xr:uid="{00000000-0005-0000-0000-00005FC90000}"/>
    <cellStyle name="Total 2 12 2 2 2" xfId="13698" xr:uid="{00000000-0005-0000-0000-000060C90000}"/>
    <cellStyle name="Total 2 12 2 2 2 2" xfId="38004" xr:uid="{00000000-0005-0000-0000-000061C90000}"/>
    <cellStyle name="Total 2 12 2 2 2 3" xfId="38003" xr:uid="{00000000-0005-0000-0000-000062C90000}"/>
    <cellStyle name="Total 2 12 2 2 2 4" xfId="53203" xr:uid="{00000000-0005-0000-0000-000063C90000}"/>
    <cellStyle name="Total 2 12 2 2 3" xfId="38005" xr:uid="{00000000-0005-0000-0000-000064C90000}"/>
    <cellStyle name="Total 2 12 2 2 4" xfId="38002" xr:uid="{00000000-0005-0000-0000-000065C90000}"/>
    <cellStyle name="Total 2 12 2 2 5" xfId="46235" xr:uid="{00000000-0005-0000-0000-000066C90000}"/>
    <cellStyle name="Total 2 12 2 2 6" xfId="58799" xr:uid="{00000000-0005-0000-0000-000067C90000}"/>
    <cellStyle name="Total 2 12 2 3" xfId="8466" xr:uid="{00000000-0005-0000-0000-000068C90000}"/>
    <cellStyle name="Total 2 12 2 3 2" xfId="15440" xr:uid="{00000000-0005-0000-0000-000069C90000}"/>
    <cellStyle name="Total 2 12 2 3 2 2" xfId="38008" xr:uid="{00000000-0005-0000-0000-00006AC90000}"/>
    <cellStyle name="Total 2 12 2 3 2 3" xfId="38007" xr:uid="{00000000-0005-0000-0000-00006BC90000}"/>
    <cellStyle name="Total 2 12 2 3 2 4" xfId="54945" xr:uid="{00000000-0005-0000-0000-00006CC90000}"/>
    <cellStyle name="Total 2 12 2 3 3" xfId="38009" xr:uid="{00000000-0005-0000-0000-00006DC90000}"/>
    <cellStyle name="Total 2 12 2 3 4" xfId="38006" xr:uid="{00000000-0005-0000-0000-00006EC90000}"/>
    <cellStyle name="Total 2 12 2 3 5" xfId="47977" xr:uid="{00000000-0005-0000-0000-00006FC90000}"/>
    <cellStyle name="Total 2 12 2 3 6" xfId="60541" xr:uid="{00000000-0005-0000-0000-000070C90000}"/>
    <cellStyle name="Total 2 12 2 4" xfId="11085" xr:uid="{00000000-0005-0000-0000-000071C90000}"/>
    <cellStyle name="Total 2 12 2 4 2" xfId="38011" xr:uid="{00000000-0005-0000-0000-000072C90000}"/>
    <cellStyle name="Total 2 12 2 4 3" xfId="38010" xr:uid="{00000000-0005-0000-0000-000073C90000}"/>
    <cellStyle name="Total 2 12 2 4 4" xfId="50590" xr:uid="{00000000-0005-0000-0000-000074C90000}"/>
    <cellStyle name="Total 2 12 2 5" xfId="38001" xr:uid="{00000000-0005-0000-0000-000075C90000}"/>
    <cellStyle name="Total 2 12 2 6" xfId="56186" xr:uid="{00000000-0005-0000-0000-000076C90000}"/>
    <cellStyle name="Total 2 12 3" xfId="4975" xr:uid="{00000000-0005-0000-0000-000077C90000}"/>
    <cellStyle name="Total 2 12 3 2" xfId="7591" xr:uid="{00000000-0005-0000-0000-000078C90000}"/>
    <cellStyle name="Total 2 12 3 2 2" xfId="14569" xr:uid="{00000000-0005-0000-0000-000079C90000}"/>
    <cellStyle name="Total 2 12 3 2 2 2" xfId="38015" xr:uid="{00000000-0005-0000-0000-00007AC90000}"/>
    <cellStyle name="Total 2 12 3 2 2 3" xfId="38014" xr:uid="{00000000-0005-0000-0000-00007BC90000}"/>
    <cellStyle name="Total 2 12 3 2 2 4" xfId="54074" xr:uid="{00000000-0005-0000-0000-00007CC90000}"/>
    <cellStyle name="Total 2 12 3 2 3" xfId="38016" xr:uid="{00000000-0005-0000-0000-00007DC90000}"/>
    <cellStyle name="Total 2 12 3 2 4" xfId="38013" xr:uid="{00000000-0005-0000-0000-00007EC90000}"/>
    <cellStyle name="Total 2 12 3 2 5" xfId="47106" xr:uid="{00000000-0005-0000-0000-00007FC90000}"/>
    <cellStyle name="Total 2 12 3 2 6" xfId="59670" xr:uid="{00000000-0005-0000-0000-000080C90000}"/>
    <cellStyle name="Total 2 12 3 3" xfId="9342" xr:uid="{00000000-0005-0000-0000-000081C90000}"/>
    <cellStyle name="Total 2 12 3 3 2" xfId="16311" xr:uid="{00000000-0005-0000-0000-000082C90000}"/>
    <cellStyle name="Total 2 12 3 3 2 2" xfId="38019" xr:uid="{00000000-0005-0000-0000-000083C90000}"/>
    <cellStyle name="Total 2 12 3 3 2 3" xfId="38018" xr:uid="{00000000-0005-0000-0000-000084C90000}"/>
    <cellStyle name="Total 2 12 3 3 2 4" xfId="55816" xr:uid="{00000000-0005-0000-0000-000085C90000}"/>
    <cellStyle name="Total 2 12 3 3 3" xfId="38020" xr:uid="{00000000-0005-0000-0000-000086C90000}"/>
    <cellStyle name="Total 2 12 3 3 4" xfId="38017" xr:uid="{00000000-0005-0000-0000-000087C90000}"/>
    <cellStyle name="Total 2 12 3 3 5" xfId="48848" xr:uid="{00000000-0005-0000-0000-000088C90000}"/>
    <cellStyle name="Total 2 12 3 3 6" xfId="61412" xr:uid="{00000000-0005-0000-0000-000089C90000}"/>
    <cellStyle name="Total 2 12 3 4" xfId="11956" xr:uid="{00000000-0005-0000-0000-00008AC90000}"/>
    <cellStyle name="Total 2 12 3 4 2" xfId="38022" xr:uid="{00000000-0005-0000-0000-00008BC90000}"/>
    <cellStyle name="Total 2 12 3 4 3" xfId="38021" xr:uid="{00000000-0005-0000-0000-00008CC90000}"/>
    <cellStyle name="Total 2 12 3 4 4" xfId="51461" xr:uid="{00000000-0005-0000-0000-00008DC90000}"/>
    <cellStyle name="Total 2 12 3 5" xfId="38023" xr:uid="{00000000-0005-0000-0000-00008EC90000}"/>
    <cellStyle name="Total 2 12 3 6" xfId="38012" xr:uid="{00000000-0005-0000-0000-00008FC90000}"/>
    <cellStyle name="Total 2 12 3 7" xfId="44493" xr:uid="{00000000-0005-0000-0000-000090C90000}"/>
    <cellStyle name="Total 2 12 3 8" xfId="57057" xr:uid="{00000000-0005-0000-0000-000091C90000}"/>
    <cellStyle name="Total 2 12 4" xfId="5849" xr:uid="{00000000-0005-0000-0000-000092C90000}"/>
    <cellStyle name="Total 2 12 4 2" xfId="12827" xr:uid="{00000000-0005-0000-0000-000093C90000}"/>
    <cellStyle name="Total 2 12 4 2 2" xfId="38026" xr:uid="{00000000-0005-0000-0000-000094C90000}"/>
    <cellStyle name="Total 2 12 4 2 3" xfId="38025" xr:uid="{00000000-0005-0000-0000-000095C90000}"/>
    <cellStyle name="Total 2 12 4 2 4" xfId="52332" xr:uid="{00000000-0005-0000-0000-000096C90000}"/>
    <cellStyle name="Total 2 12 4 3" xfId="38027" xr:uid="{00000000-0005-0000-0000-000097C90000}"/>
    <cellStyle name="Total 2 12 4 4" xfId="38024" xr:uid="{00000000-0005-0000-0000-000098C90000}"/>
    <cellStyle name="Total 2 12 4 5" xfId="45364" xr:uid="{00000000-0005-0000-0000-000099C90000}"/>
    <cellStyle name="Total 2 12 4 6" xfId="57928" xr:uid="{00000000-0005-0000-0000-00009AC90000}"/>
    <cellStyle name="Total 2 12 5" xfId="10213" xr:uid="{00000000-0005-0000-0000-00009BC90000}"/>
    <cellStyle name="Total 2 12 5 2" xfId="38029" xr:uid="{00000000-0005-0000-0000-00009CC90000}"/>
    <cellStyle name="Total 2 12 5 3" xfId="38028" xr:uid="{00000000-0005-0000-0000-00009DC90000}"/>
    <cellStyle name="Total 2 12 5 4" xfId="49719" xr:uid="{00000000-0005-0000-0000-00009EC90000}"/>
    <cellStyle name="Total 2 12 6" xfId="38000" xr:uid="{00000000-0005-0000-0000-00009FC90000}"/>
    <cellStyle name="Total 2 12 7" xfId="17736" xr:uid="{00000000-0005-0000-0000-0000A0C90000}"/>
    <cellStyle name="Total 2 13" xfId="3144" xr:uid="{00000000-0005-0000-0000-0000A1C90000}"/>
    <cellStyle name="Total 2 13 2" xfId="4100" xr:uid="{00000000-0005-0000-0000-0000A2C90000}"/>
    <cellStyle name="Total 2 13 2 2" xfId="6721" xr:uid="{00000000-0005-0000-0000-0000A3C90000}"/>
    <cellStyle name="Total 2 13 2 2 2" xfId="13699" xr:uid="{00000000-0005-0000-0000-0000A4C90000}"/>
    <cellStyle name="Total 2 13 2 2 2 2" xfId="38034" xr:uid="{00000000-0005-0000-0000-0000A5C90000}"/>
    <cellStyle name="Total 2 13 2 2 2 3" xfId="38033" xr:uid="{00000000-0005-0000-0000-0000A6C90000}"/>
    <cellStyle name="Total 2 13 2 2 2 4" xfId="53204" xr:uid="{00000000-0005-0000-0000-0000A7C90000}"/>
    <cellStyle name="Total 2 13 2 2 3" xfId="38035" xr:uid="{00000000-0005-0000-0000-0000A8C90000}"/>
    <cellStyle name="Total 2 13 2 2 4" xfId="38032" xr:uid="{00000000-0005-0000-0000-0000A9C90000}"/>
    <cellStyle name="Total 2 13 2 2 5" xfId="46236" xr:uid="{00000000-0005-0000-0000-0000AAC90000}"/>
    <cellStyle name="Total 2 13 2 2 6" xfId="58800" xr:uid="{00000000-0005-0000-0000-0000ABC90000}"/>
    <cellStyle name="Total 2 13 2 3" xfId="8467" xr:uid="{00000000-0005-0000-0000-0000ACC90000}"/>
    <cellStyle name="Total 2 13 2 3 2" xfId="15441" xr:uid="{00000000-0005-0000-0000-0000ADC90000}"/>
    <cellStyle name="Total 2 13 2 3 2 2" xfId="38038" xr:uid="{00000000-0005-0000-0000-0000AEC90000}"/>
    <cellStyle name="Total 2 13 2 3 2 3" xfId="38037" xr:uid="{00000000-0005-0000-0000-0000AFC90000}"/>
    <cellStyle name="Total 2 13 2 3 2 4" xfId="54946" xr:uid="{00000000-0005-0000-0000-0000B0C90000}"/>
    <cellStyle name="Total 2 13 2 3 3" xfId="38039" xr:uid="{00000000-0005-0000-0000-0000B1C90000}"/>
    <cellStyle name="Total 2 13 2 3 4" xfId="38036" xr:uid="{00000000-0005-0000-0000-0000B2C90000}"/>
    <cellStyle name="Total 2 13 2 3 5" xfId="47978" xr:uid="{00000000-0005-0000-0000-0000B3C90000}"/>
    <cellStyle name="Total 2 13 2 3 6" xfId="60542" xr:uid="{00000000-0005-0000-0000-0000B4C90000}"/>
    <cellStyle name="Total 2 13 2 4" xfId="11086" xr:uid="{00000000-0005-0000-0000-0000B5C90000}"/>
    <cellStyle name="Total 2 13 2 4 2" xfId="38041" xr:uid="{00000000-0005-0000-0000-0000B6C90000}"/>
    <cellStyle name="Total 2 13 2 4 3" xfId="38040" xr:uid="{00000000-0005-0000-0000-0000B7C90000}"/>
    <cellStyle name="Total 2 13 2 4 4" xfId="50591" xr:uid="{00000000-0005-0000-0000-0000B8C90000}"/>
    <cellStyle name="Total 2 13 2 5" xfId="38031" xr:uid="{00000000-0005-0000-0000-0000B9C90000}"/>
    <cellStyle name="Total 2 13 2 6" xfId="56187" xr:uid="{00000000-0005-0000-0000-0000BAC90000}"/>
    <cellStyle name="Total 2 13 3" xfId="4976" xr:uid="{00000000-0005-0000-0000-0000BBC90000}"/>
    <cellStyle name="Total 2 13 3 2" xfId="7592" xr:uid="{00000000-0005-0000-0000-0000BCC90000}"/>
    <cellStyle name="Total 2 13 3 2 2" xfId="14570" xr:uid="{00000000-0005-0000-0000-0000BDC90000}"/>
    <cellStyle name="Total 2 13 3 2 2 2" xfId="38045" xr:uid="{00000000-0005-0000-0000-0000BEC90000}"/>
    <cellStyle name="Total 2 13 3 2 2 3" xfId="38044" xr:uid="{00000000-0005-0000-0000-0000BFC90000}"/>
    <cellStyle name="Total 2 13 3 2 2 4" xfId="54075" xr:uid="{00000000-0005-0000-0000-0000C0C90000}"/>
    <cellStyle name="Total 2 13 3 2 3" xfId="38046" xr:uid="{00000000-0005-0000-0000-0000C1C90000}"/>
    <cellStyle name="Total 2 13 3 2 4" xfId="38043" xr:uid="{00000000-0005-0000-0000-0000C2C90000}"/>
    <cellStyle name="Total 2 13 3 2 5" xfId="47107" xr:uid="{00000000-0005-0000-0000-0000C3C90000}"/>
    <cellStyle name="Total 2 13 3 2 6" xfId="59671" xr:uid="{00000000-0005-0000-0000-0000C4C90000}"/>
    <cellStyle name="Total 2 13 3 3" xfId="9343" xr:uid="{00000000-0005-0000-0000-0000C5C90000}"/>
    <cellStyle name="Total 2 13 3 3 2" xfId="16312" xr:uid="{00000000-0005-0000-0000-0000C6C90000}"/>
    <cellStyle name="Total 2 13 3 3 2 2" xfId="38049" xr:uid="{00000000-0005-0000-0000-0000C7C90000}"/>
    <cellStyle name="Total 2 13 3 3 2 3" xfId="38048" xr:uid="{00000000-0005-0000-0000-0000C8C90000}"/>
    <cellStyle name="Total 2 13 3 3 2 4" xfId="55817" xr:uid="{00000000-0005-0000-0000-0000C9C90000}"/>
    <cellStyle name="Total 2 13 3 3 3" xfId="38050" xr:uid="{00000000-0005-0000-0000-0000CAC90000}"/>
    <cellStyle name="Total 2 13 3 3 4" xfId="38047" xr:uid="{00000000-0005-0000-0000-0000CBC90000}"/>
    <cellStyle name="Total 2 13 3 3 5" xfId="48849" xr:uid="{00000000-0005-0000-0000-0000CCC90000}"/>
    <cellStyle name="Total 2 13 3 3 6" xfId="61413" xr:uid="{00000000-0005-0000-0000-0000CDC90000}"/>
    <cellStyle name="Total 2 13 3 4" xfId="11957" xr:uid="{00000000-0005-0000-0000-0000CEC90000}"/>
    <cellStyle name="Total 2 13 3 4 2" xfId="38052" xr:uid="{00000000-0005-0000-0000-0000CFC90000}"/>
    <cellStyle name="Total 2 13 3 4 3" xfId="38051" xr:uid="{00000000-0005-0000-0000-0000D0C90000}"/>
    <cellStyle name="Total 2 13 3 4 4" xfId="51462" xr:uid="{00000000-0005-0000-0000-0000D1C90000}"/>
    <cellStyle name="Total 2 13 3 5" xfId="38053" xr:uid="{00000000-0005-0000-0000-0000D2C90000}"/>
    <cellStyle name="Total 2 13 3 6" xfId="38042" xr:uid="{00000000-0005-0000-0000-0000D3C90000}"/>
    <cellStyle name="Total 2 13 3 7" xfId="44494" xr:uid="{00000000-0005-0000-0000-0000D4C90000}"/>
    <cellStyle name="Total 2 13 3 8" xfId="57058" xr:uid="{00000000-0005-0000-0000-0000D5C90000}"/>
    <cellStyle name="Total 2 13 4" xfId="5850" xr:uid="{00000000-0005-0000-0000-0000D6C90000}"/>
    <cellStyle name="Total 2 13 4 2" xfId="12828" xr:uid="{00000000-0005-0000-0000-0000D7C90000}"/>
    <cellStyle name="Total 2 13 4 2 2" xfId="38056" xr:uid="{00000000-0005-0000-0000-0000D8C90000}"/>
    <cellStyle name="Total 2 13 4 2 3" xfId="38055" xr:uid="{00000000-0005-0000-0000-0000D9C90000}"/>
    <cellStyle name="Total 2 13 4 2 4" xfId="52333" xr:uid="{00000000-0005-0000-0000-0000DAC90000}"/>
    <cellStyle name="Total 2 13 4 3" xfId="38057" xr:uid="{00000000-0005-0000-0000-0000DBC90000}"/>
    <cellStyle name="Total 2 13 4 4" xfId="38054" xr:uid="{00000000-0005-0000-0000-0000DCC90000}"/>
    <cellStyle name="Total 2 13 4 5" xfId="45365" xr:uid="{00000000-0005-0000-0000-0000DDC90000}"/>
    <cellStyle name="Total 2 13 4 6" xfId="57929" xr:uid="{00000000-0005-0000-0000-0000DEC90000}"/>
    <cellStyle name="Total 2 13 5" xfId="10214" xr:uid="{00000000-0005-0000-0000-0000DFC90000}"/>
    <cellStyle name="Total 2 13 5 2" xfId="38059" xr:uid="{00000000-0005-0000-0000-0000E0C90000}"/>
    <cellStyle name="Total 2 13 5 3" xfId="38058" xr:uid="{00000000-0005-0000-0000-0000E1C90000}"/>
    <cellStyle name="Total 2 13 5 4" xfId="49720" xr:uid="{00000000-0005-0000-0000-0000E2C90000}"/>
    <cellStyle name="Total 2 13 6" xfId="38030" xr:uid="{00000000-0005-0000-0000-0000E3C90000}"/>
    <cellStyle name="Total 2 13 7" xfId="17737" xr:uid="{00000000-0005-0000-0000-0000E4C90000}"/>
    <cellStyle name="Total 2 14" xfId="3145" xr:uid="{00000000-0005-0000-0000-0000E5C90000}"/>
    <cellStyle name="Total 2 14 2" xfId="4101" xr:uid="{00000000-0005-0000-0000-0000E6C90000}"/>
    <cellStyle name="Total 2 14 2 2" xfId="6722" xr:uid="{00000000-0005-0000-0000-0000E7C90000}"/>
    <cellStyle name="Total 2 14 2 2 2" xfId="13700" xr:uid="{00000000-0005-0000-0000-0000E8C90000}"/>
    <cellStyle name="Total 2 14 2 2 2 2" xfId="38064" xr:uid="{00000000-0005-0000-0000-0000E9C90000}"/>
    <cellStyle name="Total 2 14 2 2 2 3" xfId="38063" xr:uid="{00000000-0005-0000-0000-0000EAC90000}"/>
    <cellStyle name="Total 2 14 2 2 2 4" xfId="53205" xr:uid="{00000000-0005-0000-0000-0000EBC90000}"/>
    <cellStyle name="Total 2 14 2 2 3" xfId="38065" xr:uid="{00000000-0005-0000-0000-0000ECC90000}"/>
    <cellStyle name="Total 2 14 2 2 4" xfId="38062" xr:uid="{00000000-0005-0000-0000-0000EDC90000}"/>
    <cellStyle name="Total 2 14 2 2 5" xfId="46237" xr:uid="{00000000-0005-0000-0000-0000EEC90000}"/>
    <cellStyle name="Total 2 14 2 2 6" xfId="58801" xr:uid="{00000000-0005-0000-0000-0000EFC90000}"/>
    <cellStyle name="Total 2 14 2 3" xfId="8468" xr:uid="{00000000-0005-0000-0000-0000F0C90000}"/>
    <cellStyle name="Total 2 14 2 3 2" xfId="15442" xr:uid="{00000000-0005-0000-0000-0000F1C90000}"/>
    <cellStyle name="Total 2 14 2 3 2 2" xfId="38068" xr:uid="{00000000-0005-0000-0000-0000F2C90000}"/>
    <cellStyle name="Total 2 14 2 3 2 3" xfId="38067" xr:uid="{00000000-0005-0000-0000-0000F3C90000}"/>
    <cellStyle name="Total 2 14 2 3 2 4" xfId="54947" xr:uid="{00000000-0005-0000-0000-0000F4C90000}"/>
    <cellStyle name="Total 2 14 2 3 3" xfId="38069" xr:uid="{00000000-0005-0000-0000-0000F5C90000}"/>
    <cellStyle name="Total 2 14 2 3 4" xfId="38066" xr:uid="{00000000-0005-0000-0000-0000F6C90000}"/>
    <cellStyle name="Total 2 14 2 3 5" xfId="47979" xr:uid="{00000000-0005-0000-0000-0000F7C90000}"/>
    <cellStyle name="Total 2 14 2 3 6" xfId="60543" xr:uid="{00000000-0005-0000-0000-0000F8C90000}"/>
    <cellStyle name="Total 2 14 2 4" xfId="11087" xr:uid="{00000000-0005-0000-0000-0000F9C90000}"/>
    <cellStyle name="Total 2 14 2 4 2" xfId="38071" xr:uid="{00000000-0005-0000-0000-0000FAC90000}"/>
    <cellStyle name="Total 2 14 2 4 3" xfId="38070" xr:uid="{00000000-0005-0000-0000-0000FBC90000}"/>
    <cellStyle name="Total 2 14 2 4 4" xfId="50592" xr:uid="{00000000-0005-0000-0000-0000FCC90000}"/>
    <cellStyle name="Total 2 14 2 5" xfId="38061" xr:uid="{00000000-0005-0000-0000-0000FDC90000}"/>
    <cellStyle name="Total 2 14 2 6" xfId="56188" xr:uid="{00000000-0005-0000-0000-0000FEC90000}"/>
    <cellStyle name="Total 2 14 3" xfId="4977" xr:uid="{00000000-0005-0000-0000-0000FFC90000}"/>
    <cellStyle name="Total 2 14 3 2" xfId="7593" xr:uid="{00000000-0005-0000-0000-000000CA0000}"/>
    <cellStyle name="Total 2 14 3 2 2" xfId="14571" xr:uid="{00000000-0005-0000-0000-000001CA0000}"/>
    <cellStyle name="Total 2 14 3 2 2 2" xfId="38075" xr:uid="{00000000-0005-0000-0000-000002CA0000}"/>
    <cellStyle name="Total 2 14 3 2 2 3" xfId="38074" xr:uid="{00000000-0005-0000-0000-000003CA0000}"/>
    <cellStyle name="Total 2 14 3 2 2 4" xfId="54076" xr:uid="{00000000-0005-0000-0000-000004CA0000}"/>
    <cellStyle name="Total 2 14 3 2 3" xfId="38076" xr:uid="{00000000-0005-0000-0000-000005CA0000}"/>
    <cellStyle name="Total 2 14 3 2 4" xfId="38073" xr:uid="{00000000-0005-0000-0000-000006CA0000}"/>
    <cellStyle name="Total 2 14 3 2 5" xfId="47108" xr:uid="{00000000-0005-0000-0000-000007CA0000}"/>
    <cellStyle name="Total 2 14 3 2 6" xfId="59672" xr:uid="{00000000-0005-0000-0000-000008CA0000}"/>
    <cellStyle name="Total 2 14 3 3" xfId="9344" xr:uid="{00000000-0005-0000-0000-000009CA0000}"/>
    <cellStyle name="Total 2 14 3 3 2" xfId="16313" xr:uid="{00000000-0005-0000-0000-00000ACA0000}"/>
    <cellStyle name="Total 2 14 3 3 2 2" xfId="38079" xr:uid="{00000000-0005-0000-0000-00000BCA0000}"/>
    <cellStyle name="Total 2 14 3 3 2 3" xfId="38078" xr:uid="{00000000-0005-0000-0000-00000CCA0000}"/>
    <cellStyle name="Total 2 14 3 3 2 4" xfId="55818" xr:uid="{00000000-0005-0000-0000-00000DCA0000}"/>
    <cellStyle name="Total 2 14 3 3 3" xfId="38080" xr:uid="{00000000-0005-0000-0000-00000ECA0000}"/>
    <cellStyle name="Total 2 14 3 3 4" xfId="38077" xr:uid="{00000000-0005-0000-0000-00000FCA0000}"/>
    <cellStyle name="Total 2 14 3 3 5" xfId="48850" xr:uid="{00000000-0005-0000-0000-000010CA0000}"/>
    <cellStyle name="Total 2 14 3 3 6" xfId="61414" xr:uid="{00000000-0005-0000-0000-000011CA0000}"/>
    <cellStyle name="Total 2 14 3 4" xfId="11958" xr:uid="{00000000-0005-0000-0000-000012CA0000}"/>
    <cellStyle name="Total 2 14 3 4 2" xfId="38082" xr:uid="{00000000-0005-0000-0000-000013CA0000}"/>
    <cellStyle name="Total 2 14 3 4 3" xfId="38081" xr:uid="{00000000-0005-0000-0000-000014CA0000}"/>
    <cellStyle name="Total 2 14 3 4 4" xfId="51463" xr:uid="{00000000-0005-0000-0000-000015CA0000}"/>
    <cellStyle name="Total 2 14 3 5" xfId="38083" xr:uid="{00000000-0005-0000-0000-000016CA0000}"/>
    <cellStyle name="Total 2 14 3 6" xfId="38072" xr:uid="{00000000-0005-0000-0000-000017CA0000}"/>
    <cellStyle name="Total 2 14 3 7" xfId="44495" xr:uid="{00000000-0005-0000-0000-000018CA0000}"/>
    <cellStyle name="Total 2 14 3 8" xfId="57059" xr:uid="{00000000-0005-0000-0000-000019CA0000}"/>
    <cellStyle name="Total 2 14 4" xfId="5851" xr:uid="{00000000-0005-0000-0000-00001ACA0000}"/>
    <cellStyle name="Total 2 14 4 2" xfId="12829" xr:uid="{00000000-0005-0000-0000-00001BCA0000}"/>
    <cellStyle name="Total 2 14 4 2 2" xfId="38086" xr:uid="{00000000-0005-0000-0000-00001CCA0000}"/>
    <cellStyle name="Total 2 14 4 2 3" xfId="38085" xr:uid="{00000000-0005-0000-0000-00001DCA0000}"/>
    <cellStyle name="Total 2 14 4 2 4" xfId="52334" xr:uid="{00000000-0005-0000-0000-00001ECA0000}"/>
    <cellStyle name="Total 2 14 4 3" xfId="38087" xr:uid="{00000000-0005-0000-0000-00001FCA0000}"/>
    <cellStyle name="Total 2 14 4 4" xfId="38084" xr:uid="{00000000-0005-0000-0000-000020CA0000}"/>
    <cellStyle name="Total 2 14 4 5" xfId="45366" xr:uid="{00000000-0005-0000-0000-000021CA0000}"/>
    <cellStyle name="Total 2 14 4 6" xfId="57930" xr:uid="{00000000-0005-0000-0000-000022CA0000}"/>
    <cellStyle name="Total 2 14 5" xfId="10215" xr:uid="{00000000-0005-0000-0000-000023CA0000}"/>
    <cellStyle name="Total 2 14 5 2" xfId="38089" xr:uid="{00000000-0005-0000-0000-000024CA0000}"/>
    <cellStyle name="Total 2 14 5 3" xfId="38088" xr:uid="{00000000-0005-0000-0000-000025CA0000}"/>
    <cellStyle name="Total 2 14 5 4" xfId="49721" xr:uid="{00000000-0005-0000-0000-000026CA0000}"/>
    <cellStyle name="Total 2 14 6" xfId="38060" xr:uid="{00000000-0005-0000-0000-000027CA0000}"/>
    <cellStyle name="Total 2 14 7" xfId="17738" xr:uid="{00000000-0005-0000-0000-000028CA0000}"/>
    <cellStyle name="Total 2 15" xfId="4095" xr:uid="{00000000-0005-0000-0000-000029CA0000}"/>
    <cellStyle name="Total 2 15 2" xfId="6716" xr:uid="{00000000-0005-0000-0000-00002ACA0000}"/>
    <cellStyle name="Total 2 15 2 2" xfId="13694" xr:uid="{00000000-0005-0000-0000-00002BCA0000}"/>
    <cellStyle name="Total 2 15 2 2 2" xfId="38093" xr:uid="{00000000-0005-0000-0000-00002CCA0000}"/>
    <cellStyle name="Total 2 15 2 2 3" xfId="38092" xr:uid="{00000000-0005-0000-0000-00002DCA0000}"/>
    <cellStyle name="Total 2 15 2 2 4" xfId="53199" xr:uid="{00000000-0005-0000-0000-00002ECA0000}"/>
    <cellStyle name="Total 2 15 2 3" xfId="38094" xr:uid="{00000000-0005-0000-0000-00002FCA0000}"/>
    <cellStyle name="Total 2 15 2 4" xfId="38091" xr:uid="{00000000-0005-0000-0000-000030CA0000}"/>
    <cellStyle name="Total 2 15 2 5" xfId="46231" xr:uid="{00000000-0005-0000-0000-000031CA0000}"/>
    <cellStyle name="Total 2 15 2 6" xfId="58795" xr:uid="{00000000-0005-0000-0000-000032CA0000}"/>
    <cellStyle name="Total 2 15 3" xfId="8462" xr:uid="{00000000-0005-0000-0000-000033CA0000}"/>
    <cellStyle name="Total 2 15 3 2" xfId="15436" xr:uid="{00000000-0005-0000-0000-000034CA0000}"/>
    <cellStyle name="Total 2 15 3 2 2" xfId="38097" xr:uid="{00000000-0005-0000-0000-000035CA0000}"/>
    <cellStyle name="Total 2 15 3 2 3" xfId="38096" xr:uid="{00000000-0005-0000-0000-000036CA0000}"/>
    <cellStyle name="Total 2 15 3 2 4" xfId="54941" xr:uid="{00000000-0005-0000-0000-000037CA0000}"/>
    <cellStyle name="Total 2 15 3 3" xfId="38098" xr:uid="{00000000-0005-0000-0000-000038CA0000}"/>
    <cellStyle name="Total 2 15 3 4" xfId="38095" xr:uid="{00000000-0005-0000-0000-000039CA0000}"/>
    <cellStyle name="Total 2 15 3 5" xfId="47973" xr:uid="{00000000-0005-0000-0000-00003ACA0000}"/>
    <cellStyle name="Total 2 15 3 6" xfId="60537" xr:uid="{00000000-0005-0000-0000-00003BCA0000}"/>
    <cellStyle name="Total 2 15 4" xfId="11081" xr:uid="{00000000-0005-0000-0000-00003CCA0000}"/>
    <cellStyle name="Total 2 15 4 2" xfId="38100" xr:uid="{00000000-0005-0000-0000-00003DCA0000}"/>
    <cellStyle name="Total 2 15 4 3" xfId="38099" xr:uid="{00000000-0005-0000-0000-00003ECA0000}"/>
    <cellStyle name="Total 2 15 4 4" xfId="50586" xr:uid="{00000000-0005-0000-0000-00003FCA0000}"/>
    <cellStyle name="Total 2 15 5" xfId="38090" xr:uid="{00000000-0005-0000-0000-000040CA0000}"/>
    <cellStyle name="Total 2 15 6" xfId="56182" xr:uid="{00000000-0005-0000-0000-000041CA0000}"/>
    <cellStyle name="Total 2 16" xfId="4971" xr:uid="{00000000-0005-0000-0000-000042CA0000}"/>
    <cellStyle name="Total 2 16 2" xfId="7587" xr:uid="{00000000-0005-0000-0000-000043CA0000}"/>
    <cellStyle name="Total 2 16 2 2" xfId="14565" xr:uid="{00000000-0005-0000-0000-000044CA0000}"/>
    <cellStyle name="Total 2 16 2 2 2" xfId="38104" xr:uid="{00000000-0005-0000-0000-000045CA0000}"/>
    <cellStyle name="Total 2 16 2 2 3" xfId="38103" xr:uid="{00000000-0005-0000-0000-000046CA0000}"/>
    <cellStyle name="Total 2 16 2 2 4" xfId="54070" xr:uid="{00000000-0005-0000-0000-000047CA0000}"/>
    <cellStyle name="Total 2 16 2 3" xfId="38105" xr:uid="{00000000-0005-0000-0000-000048CA0000}"/>
    <cellStyle name="Total 2 16 2 4" xfId="38102" xr:uid="{00000000-0005-0000-0000-000049CA0000}"/>
    <cellStyle name="Total 2 16 2 5" xfId="47102" xr:uid="{00000000-0005-0000-0000-00004ACA0000}"/>
    <cellStyle name="Total 2 16 2 6" xfId="59666" xr:uid="{00000000-0005-0000-0000-00004BCA0000}"/>
    <cellStyle name="Total 2 16 3" xfId="9338" xr:uid="{00000000-0005-0000-0000-00004CCA0000}"/>
    <cellStyle name="Total 2 16 3 2" xfId="16307" xr:uid="{00000000-0005-0000-0000-00004DCA0000}"/>
    <cellStyle name="Total 2 16 3 2 2" xfId="38108" xr:uid="{00000000-0005-0000-0000-00004ECA0000}"/>
    <cellStyle name="Total 2 16 3 2 3" xfId="38107" xr:uid="{00000000-0005-0000-0000-00004FCA0000}"/>
    <cellStyle name="Total 2 16 3 2 4" xfId="55812" xr:uid="{00000000-0005-0000-0000-000050CA0000}"/>
    <cellStyle name="Total 2 16 3 3" xfId="38109" xr:uid="{00000000-0005-0000-0000-000051CA0000}"/>
    <cellStyle name="Total 2 16 3 4" xfId="38106" xr:uid="{00000000-0005-0000-0000-000052CA0000}"/>
    <cellStyle name="Total 2 16 3 5" xfId="48844" xr:uid="{00000000-0005-0000-0000-000053CA0000}"/>
    <cellStyle name="Total 2 16 3 6" xfId="61408" xr:uid="{00000000-0005-0000-0000-000054CA0000}"/>
    <cellStyle name="Total 2 16 4" xfId="11952" xr:uid="{00000000-0005-0000-0000-000055CA0000}"/>
    <cellStyle name="Total 2 16 4 2" xfId="38111" xr:uid="{00000000-0005-0000-0000-000056CA0000}"/>
    <cellStyle name="Total 2 16 4 3" xfId="38110" xr:uid="{00000000-0005-0000-0000-000057CA0000}"/>
    <cellStyle name="Total 2 16 4 4" xfId="51457" xr:uid="{00000000-0005-0000-0000-000058CA0000}"/>
    <cellStyle name="Total 2 16 5" xfId="38112" xr:uid="{00000000-0005-0000-0000-000059CA0000}"/>
    <cellStyle name="Total 2 16 6" xfId="38101" xr:uid="{00000000-0005-0000-0000-00005ACA0000}"/>
    <cellStyle name="Total 2 16 7" xfId="44489" xr:uid="{00000000-0005-0000-0000-00005BCA0000}"/>
    <cellStyle name="Total 2 16 8" xfId="57053" xr:uid="{00000000-0005-0000-0000-00005CCA0000}"/>
    <cellStyle name="Total 2 17" xfId="5845" xr:uid="{00000000-0005-0000-0000-00005DCA0000}"/>
    <cellStyle name="Total 2 17 2" xfId="12823" xr:uid="{00000000-0005-0000-0000-00005ECA0000}"/>
    <cellStyle name="Total 2 17 2 2" xfId="38115" xr:uid="{00000000-0005-0000-0000-00005FCA0000}"/>
    <cellStyle name="Total 2 17 2 3" xfId="38114" xr:uid="{00000000-0005-0000-0000-000060CA0000}"/>
    <cellStyle name="Total 2 17 2 4" xfId="52328" xr:uid="{00000000-0005-0000-0000-000061CA0000}"/>
    <cellStyle name="Total 2 17 3" xfId="38116" xr:uid="{00000000-0005-0000-0000-000062CA0000}"/>
    <cellStyle name="Total 2 17 4" xfId="38113" xr:uid="{00000000-0005-0000-0000-000063CA0000}"/>
    <cellStyle name="Total 2 17 5" xfId="45360" xr:uid="{00000000-0005-0000-0000-000064CA0000}"/>
    <cellStyle name="Total 2 17 6" xfId="57924" xr:uid="{00000000-0005-0000-0000-000065CA0000}"/>
    <cellStyle name="Total 2 18" xfId="10209" xr:uid="{00000000-0005-0000-0000-000066CA0000}"/>
    <cellStyle name="Total 2 18 2" xfId="38118" xr:uid="{00000000-0005-0000-0000-000067CA0000}"/>
    <cellStyle name="Total 2 18 3" xfId="38117" xr:uid="{00000000-0005-0000-0000-000068CA0000}"/>
    <cellStyle name="Total 2 18 4" xfId="49715" xr:uid="{00000000-0005-0000-0000-000069CA0000}"/>
    <cellStyle name="Total 2 19" xfId="37909" xr:uid="{00000000-0005-0000-0000-00006ACA0000}"/>
    <cellStyle name="Total 2 2" xfId="3146" xr:uid="{00000000-0005-0000-0000-00006BCA0000}"/>
    <cellStyle name="Total 2 2 10" xfId="3147" xr:uid="{00000000-0005-0000-0000-00006CCA0000}"/>
    <cellStyle name="Total 2 2 10 2" xfId="4103" xr:uid="{00000000-0005-0000-0000-00006DCA0000}"/>
    <cellStyle name="Total 2 2 10 2 2" xfId="6724" xr:uid="{00000000-0005-0000-0000-00006ECA0000}"/>
    <cellStyle name="Total 2 2 10 2 2 2" xfId="13702" xr:uid="{00000000-0005-0000-0000-00006FCA0000}"/>
    <cellStyle name="Total 2 2 10 2 2 2 2" xfId="38124" xr:uid="{00000000-0005-0000-0000-000070CA0000}"/>
    <cellStyle name="Total 2 2 10 2 2 2 3" xfId="38123" xr:uid="{00000000-0005-0000-0000-000071CA0000}"/>
    <cellStyle name="Total 2 2 10 2 2 2 4" xfId="53207" xr:uid="{00000000-0005-0000-0000-000072CA0000}"/>
    <cellStyle name="Total 2 2 10 2 2 3" xfId="38125" xr:uid="{00000000-0005-0000-0000-000073CA0000}"/>
    <cellStyle name="Total 2 2 10 2 2 4" xfId="38122" xr:uid="{00000000-0005-0000-0000-000074CA0000}"/>
    <cellStyle name="Total 2 2 10 2 2 5" xfId="46239" xr:uid="{00000000-0005-0000-0000-000075CA0000}"/>
    <cellStyle name="Total 2 2 10 2 2 6" xfId="58803" xr:uid="{00000000-0005-0000-0000-000076CA0000}"/>
    <cellStyle name="Total 2 2 10 2 3" xfId="8470" xr:uid="{00000000-0005-0000-0000-000077CA0000}"/>
    <cellStyle name="Total 2 2 10 2 3 2" xfId="15444" xr:uid="{00000000-0005-0000-0000-000078CA0000}"/>
    <cellStyle name="Total 2 2 10 2 3 2 2" xfId="38128" xr:uid="{00000000-0005-0000-0000-000079CA0000}"/>
    <cellStyle name="Total 2 2 10 2 3 2 3" xfId="38127" xr:uid="{00000000-0005-0000-0000-00007ACA0000}"/>
    <cellStyle name="Total 2 2 10 2 3 2 4" xfId="54949" xr:uid="{00000000-0005-0000-0000-00007BCA0000}"/>
    <cellStyle name="Total 2 2 10 2 3 3" xfId="38129" xr:uid="{00000000-0005-0000-0000-00007CCA0000}"/>
    <cellStyle name="Total 2 2 10 2 3 4" xfId="38126" xr:uid="{00000000-0005-0000-0000-00007DCA0000}"/>
    <cellStyle name="Total 2 2 10 2 3 5" xfId="47981" xr:uid="{00000000-0005-0000-0000-00007ECA0000}"/>
    <cellStyle name="Total 2 2 10 2 3 6" xfId="60545" xr:uid="{00000000-0005-0000-0000-00007FCA0000}"/>
    <cellStyle name="Total 2 2 10 2 4" xfId="11089" xr:uid="{00000000-0005-0000-0000-000080CA0000}"/>
    <cellStyle name="Total 2 2 10 2 4 2" xfId="38131" xr:uid="{00000000-0005-0000-0000-000081CA0000}"/>
    <cellStyle name="Total 2 2 10 2 4 3" xfId="38130" xr:uid="{00000000-0005-0000-0000-000082CA0000}"/>
    <cellStyle name="Total 2 2 10 2 4 4" xfId="50594" xr:uid="{00000000-0005-0000-0000-000083CA0000}"/>
    <cellStyle name="Total 2 2 10 2 5" xfId="38121" xr:uid="{00000000-0005-0000-0000-000084CA0000}"/>
    <cellStyle name="Total 2 2 10 2 6" xfId="56190" xr:uid="{00000000-0005-0000-0000-000085CA0000}"/>
    <cellStyle name="Total 2 2 10 3" xfId="4979" xr:uid="{00000000-0005-0000-0000-000086CA0000}"/>
    <cellStyle name="Total 2 2 10 3 2" xfId="7595" xr:uid="{00000000-0005-0000-0000-000087CA0000}"/>
    <cellStyle name="Total 2 2 10 3 2 2" xfId="14573" xr:uid="{00000000-0005-0000-0000-000088CA0000}"/>
    <cellStyle name="Total 2 2 10 3 2 2 2" xfId="38135" xr:uid="{00000000-0005-0000-0000-000089CA0000}"/>
    <cellStyle name="Total 2 2 10 3 2 2 3" xfId="38134" xr:uid="{00000000-0005-0000-0000-00008ACA0000}"/>
    <cellStyle name="Total 2 2 10 3 2 2 4" xfId="54078" xr:uid="{00000000-0005-0000-0000-00008BCA0000}"/>
    <cellStyle name="Total 2 2 10 3 2 3" xfId="38136" xr:uid="{00000000-0005-0000-0000-00008CCA0000}"/>
    <cellStyle name="Total 2 2 10 3 2 4" xfId="38133" xr:uid="{00000000-0005-0000-0000-00008DCA0000}"/>
    <cellStyle name="Total 2 2 10 3 2 5" xfId="47110" xr:uid="{00000000-0005-0000-0000-00008ECA0000}"/>
    <cellStyle name="Total 2 2 10 3 2 6" xfId="59674" xr:uid="{00000000-0005-0000-0000-00008FCA0000}"/>
    <cellStyle name="Total 2 2 10 3 3" xfId="9346" xr:uid="{00000000-0005-0000-0000-000090CA0000}"/>
    <cellStyle name="Total 2 2 10 3 3 2" xfId="16315" xr:uid="{00000000-0005-0000-0000-000091CA0000}"/>
    <cellStyle name="Total 2 2 10 3 3 2 2" xfId="38139" xr:uid="{00000000-0005-0000-0000-000092CA0000}"/>
    <cellStyle name="Total 2 2 10 3 3 2 3" xfId="38138" xr:uid="{00000000-0005-0000-0000-000093CA0000}"/>
    <cellStyle name="Total 2 2 10 3 3 2 4" xfId="55820" xr:uid="{00000000-0005-0000-0000-000094CA0000}"/>
    <cellStyle name="Total 2 2 10 3 3 3" xfId="38140" xr:uid="{00000000-0005-0000-0000-000095CA0000}"/>
    <cellStyle name="Total 2 2 10 3 3 4" xfId="38137" xr:uid="{00000000-0005-0000-0000-000096CA0000}"/>
    <cellStyle name="Total 2 2 10 3 3 5" xfId="48852" xr:uid="{00000000-0005-0000-0000-000097CA0000}"/>
    <cellStyle name="Total 2 2 10 3 3 6" xfId="61416" xr:uid="{00000000-0005-0000-0000-000098CA0000}"/>
    <cellStyle name="Total 2 2 10 3 4" xfId="11960" xr:uid="{00000000-0005-0000-0000-000099CA0000}"/>
    <cellStyle name="Total 2 2 10 3 4 2" xfId="38142" xr:uid="{00000000-0005-0000-0000-00009ACA0000}"/>
    <cellStyle name="Total 2 2 10 3 4 3" xfId="38141" xr:uid="{00000000-0005-0000-0000-00009BCA0000}"/>
    <cellStyle name="Total 2 2 10 3 4 4" xfId="51465" xr:uid="{00000000-0005-0000-0000-00009CCA0000}"/>
    <cellStyle name="Total 2 2 10 3 5" xfId="38143" xr:uid="{00000000-0005-0000-0000-00009DCA0000}"/>
    <cellStyle name="Total 2 2 10 3 6" xfId="38132" xr:uid="{00000000-0005-0000-0000-00009ECA0000}"/>
    <cellStyle name="Total 2 2 10 3 7" xfId="44497" xr:uid="{00000000-0005-0000-0000-00009FCA0000}"/>
    <cellStyle name="Total 2 2 10 3 8" xfId="57061" xr:uid="{00000000-0005-0000-0000-0000A0CA0000}"/>
    <cellStyle name="Total 2 2 10 4" xfId="5853" xr:uid="{00000000-0005-0000-0000-0000A1CA0000}"/>
    <cellStyle name="Total 2 2 10 4 2" xfId="12831" xr:uid="{00000000-0005-0000-0000-0000A2CA0000}"/>
    <cellStyle name="Total 2 2 10 4 2 2" xfId="38146" xr:uid="{00000000-0005-0000-0000-0000A3CA0000}"/>
    <cellStyle name="Total 2 2 10 4 2 3" xfId="38145" xr:uid="{00000000-0005-0000-0000-0000A4CA0000}"/>
    <cellStyle name="Total 2 2 10 4 2 4" xfId="52336" xr:uid="{00000000-0005-0000-0000-0000A5CA0000}"/>
    <cellStyle name="Total 2 2 10 4 3" xfId="38147" xr:uid="{00000000-0005-0000-0000-0000A6CA0000}"/>
    <cellStyle name="Total 2 2 10 4 4" xfId="38144" xr:uid="{00000000-0005-0000-0000-0000A7CA0000}"/>
    <cellStyle name="Total 2 2 10 4 5" xfId="45368" xr:uid="{00000000-0005-0000-0000-0000A8CA0000}"/>
    <cellStyle name="Total 2 2 10 4 6" xfId="57932" xr:uid="{00000000-0005-0000-0000-0000A9CA0000}"/>
    <cellStyle name="Total 2 2 10 5" xfId="10217" xr:uid="{00000000-0005-0000-0000-0000AACA0000}"/>
    <cellStyle name="Total 2 2 10 5 2" xfId="38149" xr:uid="{00000000-0005-0000-0000-0000ABCA0000}"/>
    <cellStyle name="Total 2 2 10 5 3" xfId="38148" xr:uid="{00000000-0005-0000-0000-0000ACCA0000}"/>
    <cellStyle name="Total 2 2 10 5 4" xfId="49723" xr:uid="{00000000-0005-0000-0000-0000ADCA0000}"/>
    <cellStyle name="Total 2 2 10 6" xfId="38120" xr:uid="{00000000-0005-0000-0000-0000AECA0000}"/>
    <cellStyle name="Total 2 2 10 7" xfId="17742" xr:uid="{00000000-0005-0000-0000-0000AFCA0000}"/>
    <cellStyle name="Total 2 2 11" xfId="4102" xr:uid="{00000000-0005-0000-0000-0000B0CA0000}"/>
    <cellStyle name="Total 2 2 11 2" xfId="6723" xr:uid="{00000000-0005-0000-0000-0000B1CA0000}"/>
    <cellStyle name="Total 2 2 11 2 2" xfId="13701" xr:uid="{00000000-0005-0000-0000-0000B2CA0000}"/>
    <cellStyle name="Total 2 2 11 2 2 2" xfId="38153" xr:uid="{00000000-0005-0000-0000-0000B3CA0000}"/>
    <cellStyle name="Total 2 2 11 2 2 3" xfId="38152" xr:uid="{00000000-0005-0000-0000-0000B4CA0000}"/>
    <cellStyle name="Total 2 2 11 2 2 4" xfId="53206" xr:uid="{00000000-0005-0000-0000-0000B5CA0000}"/>
    <cellStyle name="Total 2 2 11 2 3" xfId="38154" xr:uid="{00000000-0005-0000-0000-0000B6CA0000}"/>
    <cellStyle name="Total 2 2 11 2 4" xfId="38151" xr:uid="{00000000-0005-0000-0000-0000B7CA0000}"/>
    <cellStyle name="Total 2 2 11 2 5" xfId="46238" xr:uid="{00000000-0005-0000-0000-0000B8CA0000}"/>
    <cellStyle name="Total 2 2 11 2 6" xfId="58802" xr:uid="{00000000-0005-0000-0000-0000B9CA0000}"/>
    <cellStyle name="Total 2 2 11 3" xfId="8469" xr:uid="{00000000-0005-0000-0000-0000BACA0000}"/>
    <cellStyle name="Total 2 2 11 3 2" xfId="15443" xr:uid="{00000000-0005-0000-0000-0000BBCA0000}"/>
    <cellStyle name="Total 2 2 11 3 2 2" xfId="38157" xr:uid="{00000000-0005-0000-0000-0000BCCA0000}"/>
    <cellStyle name="Total 2 2 11 3 2 3" xfId="38156" xr:uid="{00000000-0005-0000-0000-0000BDCA0000}"/>
    <cellStyle name="Total 2 2 11 3 2 4" xfId="54948" xr:uid="{00000000-0005-0000-0000-0000BECA0000}"/>
    <cellStyle name="Total 2 2 11 3 3" xfId="38158" xr:uid="{00000000-0005-0000-0000-0000BFCA0000}"/>
    <cellStyle name="Total 2 2 11 3 4" xfId="38155" xr:uid="{00000000-0005-0000-0000-0000C0CA0000}"/>
    <cellStyle name="Total 2 2 11 3 5" xfId="47980" xr:uid="{00000000-0005-0000-0000-0000C1CA0000}"/>
    <cellStyle name="Total 2 2 11 3 6" xfId="60544" xr:uid="{00000000-0005-0000-0000-0000C2CA0000}"/>
    <cellStyle name="Total 2 2 11 4" xfId="11088" xr:uid="{00000000-0005-0000-0000-0000C3CA0000}"/>
    <cellStyle name="Total 2 2 11 4 2" xfId="38160" xr:uid="{00000000-0005-0000-0000-0000C4CA0000}"/>
    <cellStyle name="Total 2 2 11 4 3" xfId="38159" xr:uid="{00000000-0005-0000-0000-0000C5CA0000}"/>
    <cellStyle name="Total 2 2 11 4 4" xfId="50593" xr:uid="{00000000-0005-0000-0000-0000C6CA0000}"/>
    <cellStyle name="Total 2 2 11 5" xfId="38150" xr:uid="{00000000-0005-0000-0000-0000C7CA0000}"/>
    <cellStyle name="Total 2 2 11 6" xfId="56189" xr:uid="{00000000-0005-0000-0000-0000C8CA0000}"/>
    <cellStyle name="Total 2 2 12" xfId="4978" xr:uid="{00000000-0005-0000-0000-0000C9CA0000}"/>
    <cellStyle name="Total 2 2 12 2" xfId="7594" xr:uid="{00000000-0005-0000-0000-0000CACA0000}"/>
    <cellStyle name="Total 2 2 12 2 2" xfId="14572" xr:uid="{00000000-0005-0000-0000-0000CBCA0000}"/>
    <cellStyle name="Total 2 2 12 2 2 2" xfId="38164" xr:uid="{00000000-0005-0000-0000-0000CCCA0000}"/>
    <cellStyle name="Total 2 2 12 2 2 3" xfId="38163" xr:uid="{00000000-0005-0000-0000-0000CDCA0000}"/>
    <cellStyle name="Total 2 2 12 2 2 4" xfId="54077" xr:uid="{00000000-0005-0000-0000-0000CECA0000}"/>
    <cellStyle name="Total 2 2 12 2 3" xfId="38165" xr:uid="{00000000-0005-0000-0000-0000CFCA0000}"/>
    <cellStyle name="Total 2 2 12 2 4" xfId="38162" xr:uid="{00000000-0005-0000-0000-0000D0CA0000}"/>
    <cellStyle name="Total 2 2 12 2 5" xfId="47109" xr:uid="{00000000-0005-0000-0000-0000D1CA0000}"/>
    <cellStyle name="Total 2 2 12 2 6" xfId="59673" xr:uid="{00000000-0005-0000-0000-0000D2CA0000}"/>
    <cellStyle name="Total 2 2 12 3" xfId="9345" xr:uid="{00000000-0005-0000-0000-0000D3CA0000}"/>
    <cellStyle name="Total 2 2 12 3 2" xfId="16314" xr:uid="{00000000-0005-0000-0000-0000D4CA0000}"/>
    <cellStyle name="Total 2 2 12 3 2 2" xfId="38168" xr:uid="{00000000-0005-0000-0000-0000D5CA0000}"/>
    <cellStyle name="Total 2 2 12 3 2 3" xfId="38167" xr:uid="{00000000-0005-0000-0000-0000D6CA0000}"/>
    <cellStyle name="Total 2 2 12 3 2 4" xfId="55819" xr:uid="{00000000-0005-0000-0000-0000D7CA0000}"/>
    <cellStyle name="Total 2 2 12 3 3" xfId="38169" xr:uid="{00000000-0005-0000-0000-0000D8CA0000}"/>
    <cellStyle name="Total 2 2 12 3 4" xfId="38166" xr:uid="{00000000-0005-0000-0000-0000D9CA0000}"/>
    <cellStyle name="Total 2 2 12 3 5" xfId="48851" xr:uid="{00000000-0005-0000-0000-0000DACA0000}"/>
    <cellStyle name="Total 2 2 12 3 6" xfId="61415" xr:uid="{00000000-0005-0000-0000-0000DBCA0000}"/>
    <cellStyle name="Total 2 2 12 4" xfId="11959" xr:uid="{00000000-0005-0000-0000-0000DCCA0000}"/>
    <cellStyle name="Total 2 2 12 4 2" xfId="38171" xr:uid="{00000000-0005-0000-0000-0000DDCA0000}"/>
    <cellStyle name="Total 2 2 12 4 3" xfId="38170" xr:uid="{00000000-0005-0000-0000-0000DECA0000}"/>
    <cellStyle name="Total 2 2 12 4 4" xfId="51464" xr:uid="{00000000-0005-0000-0000-0000DFCA0000}"/>
    <cellStyle name="Total 2 2 12 5" xfId="38172" xr:uid="{00000000-0005-0000-0000-0000E0CA0000}"/>
    <cellStyle name="Total 2 2 12 6" xfId="38161" xr:uid="{00000000-0005-0000-0000-0000E1CA0000}"/>
    <cellStyle name="Total 2 2 12 7" xfId="44496" xr:uid="{00000000-0005-0000-0000-0000E2CA0000}"/>
    <cellStyle name="Total 2 2 12 8" xfId="57060" xr:uid="{00000000-0005-0000-0000-0000E3CA0000}"/>
    <cellStyle name="Total 2 2 13" xfId="5852" xr:uid="{00000000-0005-0000-0000-0000E4CA0000}"/>
    <cellStyle name="Total 2 2 13 2" xfId="12830" xr:uid="{00000000-0005-0000-0000-0000E5CA0000}"/>
    <cellStyle name="Total 2 2 13 2 2" xfId="38175" xr:uid="{00000000-0005-0000-0000-0000E6CA0000}"/>
    <cellStyle name="Total 2 2 13 2 3" xfId="38174" xr:uid="{00000000-0005-0000-0000-0000E7CA0000}"/>
    <cellStyle name="Total 2 2 13 2 4" xfId="52335" xr:uid="{00000000-0005-0000-0000-0000E8CA0000}"/>
    <cellStyle name="Total 2 2 13 3" xfId="38176" xr:uid="{00000000-0005-0000-0000-0000E9CA0000}"/>
    <cellStyle name="Total 2 2 13 4" xfId="38173" xr:uid="{00000000-0005-0000-0000-0000EACA0000}"/>
    <cellStyle name="Total 2 2 13 5" xfId="45367" xr:uid="{00000000-0005-0000-0000-0000EBCA0000}"/>
    <cellStyle name="Total 2 2 13 6" xfId="57931" xr:uid="{00000000-0005-0000-0000-0000ECCA0000}"/>
    <cellStyle name="Total 2 2 14" xfId="10216" xr:uid="{00000000-0005-0000-0000-0000EDCA0000}"/>
    <cellStyle name="Total 2 2 14 2" xfId="38178" xr:uid="{00000000-0005-0000-0000-0000EECA0000}"/>
    <cellStyle name="Total 2 2 14 3" xfId="38177" xr:uid="{00000000-0005-0000-0000-0000EFCA0000}"/>
    <cellStyle name="Total 2 2 14 4" xfId="49722" xr:uid="{00000000-0005-0000-0000-0000F0CA0000}"/>
    <cellStyle name="Total 2 2 15" xfId="38119" xr:uid="{00000000-0005-0000-0000-0000F1CA0000}"/>
    <cellStyle name="Total 2 2 16" xfId="17741" xr:uid="{00000000-0005-0000-0000-0000F2CA0000}"/>
    <cellStyle name="Total 2 2 2" xfId="3148" xr:uid="{00000000-0005-0000-0000-0000F3CA0000}"/>
    <cellStyle name="Total 2 2 2 2" xfId="3149" xr:uid="{00000000-0005-0000-0000-0000F4CA0000}"/>
    <cellStyle name="Total 2 2 2 2 2" xfId="4105" xr:uid="{00000000-0005-0000-0000-0000F5CA0000}"/>
    <cellStyle name="Total 2 2 2 2 2 2" xfId="6726" xr:uid="{00000000-0005-0000-0000-0000F6CA0000}"/>
    <cellStyle name="Total 2 2 2 2 2 2 2" xfId="13704" xr:uid="{00000000-0005-0000-0000-0000F7CA0000}"/>
    <cellStyle name="Total 2 2 2 2 2 2 2 2" xfId="38184" xr:uid="{00000000-0005-0000-0000-0000F8CA0000}"/>
    <cellStyle name="Total 2 2 2 2 2 2 2 3" xfId="38183" xr:uid="{00000000-0005-0000-0000-0000F9CA0000}"/>
    <cellStyle name="Total 2 2 2 2 2 2 2 4" xfId="53209" xr:uid="{00000000-0005-0000-0000-0000FACA0000}"/>
    <cellStyle name="Total 2 2 2 2 2 2 3" xfId="38185" xr:uid="{00000000-0005-0000-0000-0000FBCA0000}"/>
    <cellStyle name="Total 2 2 2 2 2 2 4" xfId="38182" xr:uid="{00000000-0005-0000-0000-0000FCCA0000}"/>
    <cellStyle name="Total 2 2 2 2 2 2 5" xfId="46241" xr:uid="{00000000-0005-0000-0000-0000FDCA0000}"/>
    <cellStyle name="Total 2 2 2 2 2 2 6" xfId="58805" xr:uid="{00000000-0005-0000-0000-0000FECA0000}"/>
    <cellStyle name="Total 2 2 2 2 2 3" xfId="8472" xr:uid="{00000000-0005-0000-0000-0000FFCA0000}"/>
    <cellStyle name="Total 2 2 2 2 2 3 2" xfId="15446" xr:uid="{00000000-0005-0000-0000-000000CB0000}"/>
    <cellStyle name="Total 2 2 2 2 2 3 2 2" xfId="38188" xr:uid="{00000000-0005-0000-0000-000001CB0000}"/>
    <cellStyle name="Total 2 2 2 2 2 3 2 3" xfId="38187" xr:uid="{00000000-0005-0000-0000-000002CB0000}"/>
    <cellStyle name="Total 2 2 2 2 2 3 2 4" xfId="54951" xr:uid="{00000000-0005-0000-0000-000003CB0000}"/>
    <cellStyle name="Total 2 2 2 2 2 3 3" xfId="38189" xr:uid="{00000000-0005-0000-0000-000004CB0000}"/>
    <cellStyle name="Total 2 2 2 2 2 3 4" xfId="38186" xr:uid="{00000000-0005-0000-0000-000005CB0000}"/>
    <cellStyle name="Total 2 2 2 2 2 3 5" xfId="47983" xr:uid="{00000000-0005-0000-0000-000006CB0000}"/>
    <cellStyle name="Total 2 2 2 2 2 3 6" xfId="60547" xr:uid="{00000000-0005-0000-0000-000007CB0000}"/>
    <cellStyle name="Total 2 2 2 2 2 4" xfId="11091" xr:uid="{00000000-0005-0000-0000-000008CB0000}"/>
    <cellStyle name="Total 2 2 2 2 2 4 2" xfId="38191" xr:uid="{00000000-0005-0000-0000-000009CB0000}"/>
    <cellStyle name="Total 2 2 2 2 2 4 3" xfId="38190" xr:uid="{00000000-0005-0000-0000-00000ACB0000}"/>
    <cellStyle name="Total 2 2 2 2 2 4 4" xfId="50596" xr:uid="{00000000-0005-0000-0000-00000BCB0000}"/>
    <cellStyle name="Total 2 2 2 2 2 5" xfId="38181" xr:uid="{00000000-0005-0000-0000-00000CCB0000}"/>
    <cellStyle name="Total 2 2 2 2 2 6" xfId="56192" xr:uid="{00000000-0005-0000-0000-00000DCB0000}"/>
    <cellStyle name="Total 2 2 2 2 3" xfId="4981" xr:uid="{00000000-0005-0000-0000-00000ECB0000}"/>
    <cellStyle name="Total 2 2 2 2 3 2" xfId="7597" xr:uid="{00000000-0005-0000-0000-00000FCB0000}"/>
    <cellStyle name="Total 2 2 2 2 3 2 2" xfId="14575" xr:uid="{00000000-0005-0000-0000-000010CB0000}"/>
    <cellStyle name="Total 2 2 2 2 3 2 2 2" xfId="38195" xr:uid="{00000000-0005-0000-0000-000011CB0000}"/>
    <cellStyle name="Total 2 2 2 2 3 2 2 3" xfId="38194" xr:uid="{00000000-0005-0000-0000-000012CB0000}"/>
    <cellStyle name="Total 2 2 2 2 3 2 2 4" xfId="54080" xr:uid="{00000000-0005-0000-0000-000013CB0000}"/>
    <cellStyle name="Total 2 2 2 2 3 2 3" xfId="38196" xr:uid="{00000000-0005-0000-0000-000014CB0000}"/>
    <cellStyle name="Total 2 2 2 2 3 2 4" xfId="38193" xr:uid="{00000000-0005-0000-0000-000015CB0000}"/>
    <cellStyle name="Total 2 2 2 2 3 2 5" xfId="47112" xr:uid="{00000000-0005-0000-0000-000016CB0000}"/>
    <cellStyle name="Total 2 2 2 2 3 2 6" xfId="59676" xr:uid="{00000000-0005-0000-0000-000017CB0000}"/>
    <cellStyle name="Total 2 2 2 2 3 3" xfId="9348" xr:uid="{00000000-0005-0000-0000-000018CB0000}"/>
    <cellStyle name="Total 2 2 2 2 3 3 2" xfId="16317" xr:uid="{00000000-0005-0000-0000-000019CB0000}"/>
    <cellStyle name="Total 2 2 2 2 3 3 2 2" xfId="38199" xr:uid="{00000000-0005-0000-0000-00001ACB0000}"/>
    <cellStyle name="Total 2 2 2 2 3 3 2 3" xfId="38198" xr:uid="{00000000-0005-0000-0000-00001BCB0000}"/>
    <cellStyle name="Total 2 2 2 2 3 3 2 4" xfId="55822" xr:uid="{00000000-0005-0000-0000-00001CCB0000}"/>
    <cellStyle name="Total 2 2 2 2 3 3 3" xfId="38200" xr:uid="{00000000-0005-0000-0000-00001DCB0000}"/>
    <cellStyle name="Total 2 2 2 2 3 3 4" xfId="38197" xr:uid="{00000000-0005-0000-0000-00001ECB0000}"/>
    <cellStyle name="Total 2 2 2 2 3 3 5" xfId="48854" xr:uid="{00000000-0005-0000-0000-00001FCB0000}"/>
    <cellStyle name="Total 2 2 2 2 3 3 6" xfId="61418" xr:uid="{00000000-0005-0000-0000-000020CB0000}"/>
    <cellStyle name="Total 2 2 2 2 3 4" xfId="11962" xr:uid="{00000000-0005-0000-0000-000021CB0000}"/>
    <cellStyle name="Total 2 2 2 2 3 4 2" xfId="38202" xr:uid="{00000000-0005-0000-0000-000022CB0000}"/>
    <cellStyle name="Total 2 2 2 2 3 4 3" xfId="38201" xr:uid="{00000000-0005-0000-0000-000023CB0000}"/>
    <cellStyle name="Total 2 2 2 2 3 4 4" xfId="51467" xr:uid="{00000000-0005-0000-0000-000024CB0000}"/>
    <cellStyle name="Total 2 2 2 2 3 5" xfId="38203" xr:uid="{00000000-0005-0000-0000-000025CB0000}"/>
    <cellStyle name="Total 2 2 2 2 3 6" xfId="38192" xr:uid="{00000000-0005-0000-0000-000026CB0000}"/>
    <cellStyle name="Total 2 2 2 2 3 7" xfId="44499" xr:uid="{00000000-0005-0000-0000-000027CB0000}"/>
    <cellStyle name="Total 2 2 2 2 3 8" xfId="57063" xr:uid="{00000000-0005-0000-0000-000028CB0000}"/>
    <cellStyle name="Total 2 2 2 2 4" xfId="5855" xr:uid="{00000000-0005-0000-0000-000029CB0000}"/>
    <cellStyle name="Total 2 2 2 2 4 2" xfId="12833" xr:uid="{00000000-0005-0000-0000-00002ACB0000}"/>
    <cellStyle name="Total 2 2 2 2 4 2 2" xfId="38206" xr:uid="{00000000-0005-0000-0000-00002BCB0000}"/>
    <cellStyle name="Total 2 2 2 2 4 2 3" xfId="38205" xr:uid="{00000000-0005-0000-0000-00002CCB0000}"/>
    <cellStyle name="Total 2 2 2 2 4 2 4" xfId="52338" xr:uid="{00000000-0005-0000-0000-00002DCB0000}"/>
    <cellStyle name="Total 2 2 2 2 4 3" xfId="38207" xr:uid="{00000000-0005-0000-0000-00002ECB0000}"/>
    <cellStyle name="Total 2 2 2 2 4 4" xfId="38204" xr:uid="{00000000-0005-0000-0000-00002FCB0000}"/>
    <cellStyle name="Total 2 2 2 2 4 5" xfId="45370" xr:uid="{00000000-0005-0000-0000-000030CB0000}"/>
    <cellStyle name="Total 2 2 2 2 4 6" xfId="57934" xr:uid="{00000000-0005-0000-0000-000031CB0000}"/>
    <cellStyle name="Total 2 2 2 2 5" xfId="10219" xr:uid="{00000000-0005-0000-0000-000032CB0000}"/>
    <cellStyle name="Total 2 2 2 2 5 2" xfId="38209" xr:uid="{00000000-0005-0000-0000-000033CB0000}"/>
    <cellStyle name="Total 2 2 2 2 5 3" xfId="38208" xr:uid="{00000000-0005-0000-0000-000034CB0000}"/>
    <cellStyle name="Total 2 2 2 2 5 4" xfId="49725" xr:uid="{00000000-0005-0000-0000-000035CB0000}"/>
    <cellStyle name="Total 2 2 2 2 6" xfId="38180" xr:uid="{00000000-0005-0000-0000-000036CB0000}"/>
    <cellStyle name="Total 2 2 2 2 7" xfId="17747" xr:uid="{00000000-0005-0000-0000-000037CB0000}"/>
    <cellStyle name="Total 2 2 2 3" xfId="4104" xr:uid="{00000000-0005-0000-0000-000038CB0000}"/>
    <cellStyle name="Total 2 2 2 3 2" xfId="6725" xr:uid="{00000000-0005-0000-0000-000039CB0000}"/>
    <cellStyle name="Total 2 2 2 3 2 2" xfId="13703" xr:uid="{00000000-0005-0000-0000-00003ACB0000}"/>
    <cellStyle name="Total 2 2 2 3 2 2 2" xfId="38213" xr:uid="{00000000-0005-0000-0000-00003BCB0000}"/>
    <cellStyle name="Total 2 2 2 3 2 2 3" xfId="38212" xr:uid="{00000000-0005-0000-0000-00003CCB0000}"/>
    <cellStyle name="Total 2 2 2 3 2 2 4" xfId="53208" xr:uid="{00000000-0005-0000-0000-00003DCB0000}"/>
    <cellStyle name="Total 2 2 2 3 2 3" xfId="38214" xr:uid="{00000000-0005-0000-0000-00003ECB0000}"/>
    <cellStyle name="Total 2 2 2 3 2 4" xfId="38211" xr:uid="{00000000-0005-0000-0000-00003FCB0000}"/>
    <cellStyle name="Total 2 2 2 3 2 5" xfId="46240" xr:uid="{00000000-0005-0000-0000-000040CB0000}"/>
    <cellStyle name="Total 2 2 2 3 2 6" xfId="58804" xr:uid="{00000000-0005-0000-0000-000041CB0000}"/>
    <cellStyle name="Total 2 2 2 3 3" xfId="8471" xr:uid="{00000000-0005-0000-0000-000042CB0000}"/>
    <cellStyle name="Total 2 2 2 3 3 2" xfId="15445" xr:uid="{00000000-0005-0000-0000-000043CB0000}"/>
    <cellStyle name="Total 2 2 2 3 3 2 2" xfId="38217" xr:uid="{00000000-0005-0000-0000-000044CB0000}"/>
    <cellStyle name="Total 2 2 2 3 3 2 3" xfId="38216" xr:uid="{00000000-0005-0000-0000-000045CB0000}"/>
    <cellStyle name="Total 2 2 2 3 3 2 4" xfId="54950" xr:uid="{00000000-0005-0000-0000-000046CB0000}"/>
    <cellStyle name="Total 2 2 2 3 3 3" xfId="38218" xr:uid="{00000000-0005-0000-0000-000047CB0000}"/>
    <cellStyle name="Total 2 2 2 3 3 4" xfId="38215" xr:uid="{00000000-0005-0000-0000-000048CB0000}"/>
    <cellStyle name="Total 2 2 2 3 3 5" xfId="47982" xr:uid="{00000000-0005-0000-0000-000049CB0000}"/>
    <cellStyle name="Total 2 2 2 3 3 6" xfId="60546" xr:uid="{00000000-0005-0000-0000-00004ACB0000}"/>
    <cellStyle name="Total 2 2 2 3 4" xfId="11090" xr:uid="{00000000-0005-0000-0000-00004BCB0000}"/>
    <cellStyle name="Total 2 2 2 3 4 2" xfId="38220" xr:uid="{00000000-0005-0000-0000-00004CCB0000}"/>
    <cellStyle name="Total 2 2 2 3 4 3" xfId="38219" xr:uid="{00000000-0005-0000-0000-00004DCB0000}"/>
    <cellStyle name="Total 2 2 2 3 4 4" xfId="50595" xr:uid="{00000000-0005-0000-0000-00004ECB0000}"/>
    <cellStyle name="Total 2 2 2 3 5" xfId="38210" xr:uid="{00000000-0005-0000-0000-00004FCB0000}"/>
    <cellStyle name="Total 2 2 2 3 6" xfId="56191" xr:uid="{00000000-0005-0000-0000-000050CB0000}"/>
    <cellStyle name="Total 2 2 2 4" xfId="4980" xr:uid="{00000000-0005-0000-0000-000051CB0000}"/>
    <cellStyle name="Total 2 2 2 4 2" xfId="7596" xr:uid="{00000000-0005-0000-0000-000052CB0000}"/>
    <cellStyle name="Total 2 2 2 4 2 2" xfId="14574" xr:uid="{00000000-0005-0000-0000-000053CB0000}"/>
    <cellStyle name="Total 2 2 2 4 2 2 2" xfId="38224" xr:uid="{00000000-0005-0000-0000-000054CB0000}"/>
    <cellStyle name="Total 2 2 2 4 2 2 3" xfId="38223" xr:uid="{00000000-0005-0000-0000-000055CB0000}"/>
    <cellStyle name="Total 2 2 2 4 2 2 4" xfId="54079" xr:uid="{00000000-0005-0000-0000-000056CB0000}"/>
    <cellStyle name="Total 2 2 2 4 2 3" xfId="38225" xr:uid="{00000000-0005-0000-0000-000057CB0000}"/>
    <cellStyle name="Total 2 2 2 4 2 4" xfId="38222" xr:uid="{00000000-0005-0000-0000-000058CB0000}"/>
    <cellStyle name="Total 2 2 2 4 2 5" xfId="47111" xr:uid="{00000000-0005-0000-0000-000059CB0000}"/>
    <cellStyle name="Total 2 2 2 4 2 6" xfId="59675" xr:uid="{00000000-0005-0000-0000-00005ACB0000}"/>
    <cellStyle name="Total 2 2 2 4 3" xfId="9347" xr:uid="{00000000-0005-0000-0000-00005BCB0000}"/>
    <cellStyle name="Total 2 2 2 4 3 2" xfId="16316" xr:uid="{00000000-0005-0000-0000-00005CCB0000}"/>
    <cellStyle name="Total 2 2 2 4 3 2 2" xfId="38228" xr:uid="{00000000-0005-0000-0000-00005DCB0000}"/>
    <cellStyle name="Total 2 2 2 4 3 2 3" xfId="38227" xr:uid="{00000000-0005-0000-0000-00005ECB0000}"/>
    <cellStyle name="Total 2 2 2 4 3 2 4" xfId="55821" xr:uid="{00000000-0005-0000-0000-00005FCB0000}"/>
    <cellStyle name="Total 2 2 2 4 3 3" xfId="38229" xr:uid="{00000000-0005-0000-0000-000060CB0000}"/>
    <cellStyle name="Total 2 2 2 4 3 4" xfId="38226" xr:uid="{00000000-0005-0000-0000-000061CB0000}"/>
    <cellStyle name="Total 2 2 2 4 3 5" xfId="48853" xr:uid="{00000000-0005-0000-0000-000062CB0000}"/>
    <cellStyle name="Total 2 2 2 4 3 6" xfId="61417" xr:uid="{00000000-0005-0000-0000-000063CB0000}"/>
    <cellStyle name="Total 2 2 2 4 4" xfId="11961" xr:uid="{00000000-0005-0000-0000-000064CB0000}"/>
    <cellStyle name="Total 2 2 2 4 4 2" xfId="38231" xr:uid="{00000000-0005-0000-0000-000065CB0000}"/>
    <cellStyle name="Total 2 2 2 4 4 3" xfId="38230" xr:uid="{00000000-0005-0000-0000-000066CB0000}"/>
    <cellStyle name="Total 2 2 2 4 4 4" xfId="51466" xr:uid="{00000000-0005-0000-0000-000067CB0000}"/>
    <cellStyle name="Total 2 2 2 4 5" xfId="38232" xr:uid="{00000000-0005-0000-0000-000068CB0000}"/>
    <cellStyle name="Total 2 2 2 4 6" xfId="38221" xr:uid="{00000000-0005-0000-0000-000069CB0000}"/>
    <cellStyle name="Total 2 2 2 4 7" xfId="44498" xr:uid="{00000000-0005-0000-0000-00006ACB0000}"/>
    <cellStyle name="Total 2 2 2 4 8" xfId="57062" xr:uid="{00000000-0005-0000-0000-00006BCB0000}"/>
    <cellStyle name="Total 2 2 2 5" xfId="5854" xr:uid="{00000000-0005-0000-0000-00006CCB0000}"/>
    <cellStyle name="Total 2 2 2 5 2" xfId="12832" xr:uid="{00000000-0005-0000-0000-00006DCB0000}"/>
    <cellStyle name="Total 2 2 2 5 2 2" xfId="38235" xr:uid="{00000000-0005-0000-0000-00006ECB0000}"/>
    <cellStyle name="Total 2 2 2 5 2 3" xfId="38234" xr:uid="{00000000-0005-0000-0000-00006FCB0000}"/>
    <cellStyle name="Total 2 2 2 5 2 4" xfId="52337" xr:uid="{00000000-0005-0000-0000-000070CB0000}"/>
    <cellStyle name="Total 2 2 2 5 3" xfId="38236" xr:uid="{00000000-0005-0000-0000-000071CB0000}"/>
    <cellStyle name="Total 2 2 2 5 4" xfId="38233" xr:uid="{00000000-0005-0000-0000-000072CB0000}"/>
    <cellStyle name="Total 2 2 2 5 5" xfId="45369" xr:uid="{00000000-0005-0000-0000-000073CB0000}"/>
    <cellStyle name="Total 2 2 2 5 6" xfId="57933" xr:uid="{00000000-0005-0000-0000-000074CB0000}"/>
    <cellStyle name="Total 2 2 2 6" xfId="10218" xr:uid="{00000000-0005-0000-0000-000075CB0000}"/>
    <cellStyle name="Total 2 2 2 6 2" xfId="38238" xr:uid="{00000000-0005-0000-0000-000076CB0000}"/>
    <cellStyle name="Total 2 2 2 6 3" xfId="38237" xr:uid="{00000000-0005-0000-0000-000077CB0000}"/>
    <cellStyle name="Total 2 2 2 6 4" xfId="49724" xr:uid="{00000000-0005-0000-0000-000078CB0000}"/>
    <cellStyle name="Total 2 2 2 7" xfId="38179" xr:uid="{00000000-0005-0000-0000-000079CB0000}"/>
    <cellStyle name="Total 2 2 2 8" xfId="17745" xr:uid="{00000000-0005-0000-0000-00007ACB0000}"/>
    <cellStyle name="Total 2 2 3" xfId="3150" xr:uid="{00000000-0005-0000-0000-00007BCB0000}"/>
    <cellStyle name="Total 2 2 3 2" xfId="3151" xr:uid="{00000000-0005-0000-0000-00007CCB0000}"/>
    <cellStyle name="Total 2 2 3 2 2" xfId="4107" xr:uid="{00000000-0005-0000-0000-00007DCB0000}"/>
    <cellStyle name="Total 2 2 3 2 2 2" xfId="6728" xr:uid="{00000000-0005-0000-0000-00007ECB0000}"/>
    <cellStyle name="Total 2 2 3 2 2 2 2" xfId="13706" xr:uid="{00000000-0005-0000-0000-00007FCB0000}"/>
    <cellStyle name="Total 2 2 3 2 2 2 2 2" xfId="38244" xr:uid="{00000000-0005-0000-0000-000080CB0000}"/>
    <cellStyle name="Total 2 2 3 2 2 2 2 3" xfId="38243" xr:uid="{00000000-0005-0000-0000-000081CB0000}"/>
    <cellStyle name="Total 2 2 3 2 2 2 2 4" xfId="53211" xr:uid="{00000000-0005-0000-0000-000082CB0000}"/>
    <cellStyle name="Total 2 2 3 2 2 2 3" xfId="38245" xr:uid="{00000000-0005-0000-0000-000083CB0000}"/>
    <cellStyle name="Total 2 2 3 2 2 2 4" xfId="38242" xr:uid="{00000000-0005-0000-0000-000084CB0000}"/>
    <cellStyle name="Total 2 2 3 2 2 2 5" xfId="46243" xr:uid="{00000000-0005-0000-0000-000085CB0000}"/>
    <cellStyle name="Total 2 2 3 2 2 2 6" xfId="58807" xr:uid="{00000000-0005-0000-0000-000086CB0000}"/>
    <cellStyle name="Total 2 2 3 2 2 3" xfId="8474" xr:uid="{00000000-0005-0000-0000-000087CB0000}"/>
    <cellStyle name="Total 2 2 3 2 2 3 2" xfId="15448" xr:uid="{00000000-0005-0000-0000-000088CB0000}"/>
    <cellStyle name="Total 2 2 3 2 2 3 2 2" xfId="38248" xr:uid="{00000000-0005-0000-0000-000089CB0000}"/>
    <cellStyle name="Total 2 2 3 2 2 3 2 3" xfId="38247" xr:uid="{00000000-0005-0000-0000-00008ACB0000}"/>
    <cellStyle name="Total 2 2 3 2 2 3 2 4" xfId="54953" xr:uid="{00000000-0005-0000-0000-00008BCB0000}"/>
    <cellStyle name="Total 2 2 3 2 2 3 3" xfId="38249" xr:uid="{00000000-0005-0000-0000-00008CCB0000}"/>
    <cellStyle name="Total 2 2 3 2 2 3 4" xfId="38246" xr:uid="{00000000-0005-0000-0000-00008DCB0000}"/>
    <cellStyle name="Total 2 2 3 2 2 3 5" xfId="47985" xr:uid="{00000000-0005-0000-0000-00008ECB0000}"/>
    <cellStyle name="Total 2 2 3 2 2 3 6" xfId="60549" xr:uid="{00000000-0005-0000-0000-00008FCB0000}"/>
    <cellStyle name="Total 2 2 3 2 2 4" xfId="11093" xr:uid="{00000000-0005-0000-0000-000090CB0000}"/>
    <cellStyle name="Total 2 2 3 2 2 4 2" xfId="38251" xr:uid="{00000000-0005-0000-0000-000091CB0000}"/>
    <cellStyle name="Total 2 2 3 2 2 4 3" xfId="38250" xr:uid="{00000000-0005-0000-0000-000092CB0000}"/>
    <cellStyle name="Total 2 2 3 2 2 4 4" xfId="50598" xr:uid="{00000000-0005-0000-0000-000093CB0000}"/>
    <cellStyle name="Total 2 2 3 2 2 5" xfId="38241" xr:uid="{00000000-0005-0000-0000-000094CB0000}"/>
    <cellStyle name="Total 2 2 3 2 2 6" xfId="56194" xr:uid="{00000000-0005-0000-0000-000095CB0000}"/>
    <cellStyle name="Total 2 2 3 2 3" xfId="4983" xr:uid="{00000000-0005-0000-0000-000096CB0000}"/>
    <cellStyle name="Total 2 2 3 2 3 2" xfId="7599" xr:uid="{00000000-0005-0000-0000-000097CB0000}"/>
    <cellStyle name="Total 2 2 3 2 3 2 2" xfId="14577" xr:uid="{00000000-0005-0000-0000-000098CB0000}"/>
    <cellStyle name="Total 2 2 3 2 3 2 2 2" xfId="38255" xr:uid="{00000000-0005-0000-0000-000099CB0000}"/>
    <cellStyle name="Total 2 2 3 2 3 2 2 3" xfId="38254" xr:uid="{00000000-0005-0000-0000-00009ACB0000}"/>
    <cellStyle name="Total 2 2 3 2 3 2 2 4" xfId="54082" xr:uid="{00000000-0005-0000-0000-00009BCB0000}"/>
    <cellStyle name="Total 2 2 3 2 3 2 3" xfId="38256" xr:uid="{00000000-0005-0000-0000-00009CCB0000}"/>
    <cellStyle name="Total 2 2 3 2 3 2 4" xfId="38253" xr:uid="{00000000-0005-0000-0000-00009DCB0000}"/>
    <cellStyle name="Total 2 2 3 2 3 2 5" xfId="47114" xr:uid="{00000000-0005-0000-0000-00009ECB0000}"/>
    <cellStyle name="Total 2 2 3 2 3 2 6" xfId="59678" xr:uid="{00000000-0005-0000-0000-00009FCB0000}"/>
    <cellStyle name="Total 2 2 3 2 3 3" xfId="9350" xr:uid="{00000000-0005-0000-0000-0000A0CB0000}"/>
    <cellStyle name="Total 2 2 3 2 3 3 2" xfId="16319" xr:uid="{00000000-0005-0000-0000-0000A1CB0000}"/>
    <cellStyle name="Total 2 2 3 2 3 3 2 2" xfId="38259" xr:uid="{00000000-0005-0000-0000-0000A2CB0000}"/>
    <cellStyle name="Total 2 2 3 2 3 3 2 3" xfId="38258" xr:uid="{00000000-0005-0000-0000-0000A3CB0000}"/>
    <cellStyle name="Total 2 2 3 2 3 3 2 4" xfId="55824" xr:uid="{00000000-0005-0000-0000-0000A4CB0000}"/>
    <cellStyle name="Total 2 2 3 2 3 3 3" xfId="38260" xr:uid="{00000000-0005-0000-0000-0000A5CB0000}"/>
    <cellStyle name="Total 2 2 3 2 3 3 4" xfId="38257" xr:uid="{00000000-0005-0000-0000-0000A6CB0000}"/>
    <cellStyle name="Total 2 2 3 2 3 3 5" xfId="48856" xr:uid="{00000000-0005-0000-0000-0000A7CB0000}"/>
    <cellStyle name="Total 2 2 3 2 3 3 6" xfId="61420" xr:uid="{00000000-0005-0000-0000-0000A8CB0000}"/>
    <cellStyle name="Total 2 2 3 2 3 4" xfId="11964" xr:uid="{00000000-0005-0000-0000-0000A9CB0000}"/>
    <cellStyle name="Total 2 2 3 2 3 4 2" xfId="38262" xr:uid="{00000000-0005-0000-0000-0000AACB0000}"/>
    <cellStyle name="Total 2 2 3 2 3 4 3" xfId="38261" xr:uid="{00000000-0005-0000-0000-0000ABCB0000}"/>
    <cellStyle name="Total 2 2 3 2 3 4 4" xfId="51469" xr:uid="{00000000-0005-0000-0000-0000ACCB0000}"/>
    <cellStyle name="Total 2 2 3 2 3 5" xfId="38263" xr:uid="{00000000-0005-0000-0000-0000ADCB0000}"/>
    <cellStyle name="Total 2 2 3 2 3 6" xfId="38252" xr:uid="{00000000-0005-0000-0000-0000AECB0000}"/>
    <cellStyle name="Total 2 2 3 2 3 7" xfId="44501" xr:uid="{00000000-0005-0000-0000-0000AFCB0000}"/>
    <cellStyle name="Total 2 2 3 2 3 8" xfId="57065" xr:uid="{00000000-0005-0000-0000-0000B0CB0000}"/>
    <cellStyle name="Total 2 2 3 2 4" xfId="5857" xr:uid="{00000000-0005-0000-0000-0000B1CB0000}"/>
    <cellStyle name="Total 2 2 3 2 4 2" xfId="12835" xr:uid="{00000000-0005-0000-0000-0000B2CB0000}"/>
    <cellStyle name="Total 2 2 3 2 4 2 2" xfId="38266" xr:uid="{00000000-0005-0000-0000-0000B3CB0000}"/>
    <cellStyle name="Total 2 2 3 2 4 2 3" xfId="38265" xr:uid="{00000000-0005-0000-0000-0000B4CB0000}"/>
    <cellStyle name="Total 2 2 3 2 4 2 4" xfId="52340" xr:uid="{00000000-0005-0000-0000-0000B5CB0000}"/>
    <cellStyle name="Total 2 2 3 2 4 3" xfId="38267" xr:uid="{00000000-0005-0000-0000-0000B6CB0000}"/>
    <cellStyle name="Total 2 2 3 2 4 4" xfId="38264" xr:uid="{00000000-0005-0000-0000-0000B7CB0000}"/>
    <cellStyle name="Total 2 2 3 2 4 5" xfId="45372" xr:uid="{00000000-0005-0000-0000-0000B8CB0000}"/>
    <cellStyle name="Total 2 2 3 2 4 6" xfId="57936" xr:uid="{00000000-0005-0000-0000-0000B9CB0000}"/>
    <cellStyle name="Total 2 2 3 2 5" xfId="10221" xr:uid="{00000000-0005-0000-0000-0000BACB0000}"/>
    <cellStyle name="Total 2 2 3 2 5 2" xfId="38269" xr:uid="{00000000-0005-0000-0000-0000BBCB0000}"/>
    <cellStyle name="Total 2 2 3 2 5 3" xfId="38268" xr:uid="{00000000-0005-0000-0000-0000BCCB0000}"/>
    <cellStyle name="Total 2 2 3 2 5 4" xfId="49727" xr:uid="{00000000-0005-0000-0000-0000BDCB0000}"/>
    <cellStyle name="Total 2 2 3 2 6" xfId="38240" xr:uid="{00000000-0005-0000-0000-0000BECB0000}"/>
    <cellStyle name="Total 2 2 3 2 7" xfId="17749" xr:uid="{00000000-0005-0000-0000-0000BFCB0000}"/>
    <cellStyle name="Total 2 2 3 3" xfId="4106" xr:uid="{00000000-0005-0000-0000-0000C0CB0000}"/>
    <cellStyle name="Total 2 2 3 3 2" xfId="6727" xr:uid="{00000000-0005-0000-0000-0000C1CB0000}"/>
    <cellStyle name="Total 2 2 3 3 2 2" xfId="13705" xr:uid="{00000000-0005-0000-0000-0000C2CB0000}"/>
    <cellStyle name="Total 2 2 3 3 2 2 2" xfId="38273" xr:uid="{00000000-0005-0000-0000-0000C3CB0000}"/>
    <cellStyle name="Total 2 2 3 3 2 2 3" xfId="38272" xr:uid="{00000000-0005-0000-0000-0000C4CB0000}"/>
    <cellStyle name="Total 2 2 3 3 2 2 4" xfId="53210" xr:uid="{00000000-0005-0000-0000-0000C5CB0000}"/>
    <cellStyle name="Total 2 2 3 3 2 3" xfId="38274" xr:uid="{00000000-0005-0000-0000-0000C6CB0000}"/>
    <cellStyle name="Total 2 2 3 3 2 4" xfId="38271" xr:uid="{00000000-0005-0000-0000-0000C7CB0000}"/>
    <cellStyle name="Total 2 2 3 3 2 5" xfId="46242" xr:uid="{00000000-0005-0000-0000-0000C8CB0000}"/>
    <cellStyle name="Total 2 2 3 3 2 6" xfId="58806" xr:uid="{00000000-0005-0000-0000-0000C9CB0000}"/>
    <cellStyle name="Total 2 2 3 3 3" xfId="8473" xr:uid="{00000000-0005-0000-0000-0000CACB0000}"/>
    <cellStyle name="Total 2 2 3 3 3 2" xfId="15447" xr:uid="{00000000-0005-0000-0000-0000CBCB0000}"/>
    <cellStyle name="Total 2 2 3 3 3 2 2" xfId="38277" xr:uid="{00000000-0005-0000-0000-0000CCCB0000}"/>
    <cellStyle name="Total 2 2 3 3 3 2 3" xfId="38276" xr:uid="{00000000-0005-0000-0000-0000CDCB0000}"/>
    <cellStyle name="Total 2 2 3 3 3 2 4" xfId="54952" xr:uid="{00000000-0005-0000-0000-0000CECB0000}"/>
    <cellStyle name="Total 2 2 3 3 3 3" xfId="38278" xr:uid="{00000000-0005-0000-0000-0000CFCB0000}"/>
    <cellStyle name="Total 2 2 3 3 3 4" xfId="38275" xr:uid="{00000000-0005-0000-0000-0000D0CB0000}"/>
    <cellStyle name="Total 2 2 3 3 3 5" xfId="47984" xr:uid="{00000000-0005-0000-0000-0000D1CB0000}"/>
    <cellStyle name="Total 2 2 3 3 3 6" xfId="60548" xr:uid="{00000000-0005-0000-0000-0000D2CB0000}"/>
    <cellStyle name="Total 2 2 3 3 4" xfId="11092" xr:uid="{00000000-0005-0000-0000-0000D3CB0000}"/>
    <cellStyle name="Total 2 2 3 3 4 2" xfId="38280" xr:uid="{00000000-0005-0000-0000-0000D4CB0000}"/>
    <cellStyle name="Total 2 2 3 3 4 3" xfId="38279" xr:uid="{00000000-0005-0000-0000-0000D5CB0000}"/>
    <cellStyle name="Total 2 2 3 3 4 4" xfId="50597" xr:uid="{00000000-0005-0000-0000-0000D6CB0000}"/>
    <cellStyle name="Total 2 2 3 3 5" xfId="38270" xr:uid="{00000000-0005-0000-0000-0000D7CB0000}"/>
    <cellStyle name="Total 2 2 3 3 6" xfId="56193" xr:uid="{00000000-0005-0000-0000-0000D8CB0000}"/>
    <cellStyle name="Total 2 2 3 4" xfId="4982" xr:uid="{00000000-0005-0000-0000-0000D9CB0000}"/>
    <cellStyle name="Total 2 2 3 4 2" xfId="7598" xr:uid="{00000000-0005-0000-0000-0000DACB0000}"/>
    <cellStyle name="Total 2 2 3 4 2 2" xfId="14576" xr:uid="{00000000-0005-0000-0000-0000DBCB0000}"/>
    <cellStyle name="Total 2 2 3 4 2 2 2" xfId="38284" xr:uid="{00000000-0005-0000-0000-0000DCCB0000}"/>
    <cellStyle name="Total 2 2 3 4 2 2 3" xfId="38283" xr:uid="{00000000-0005-0000-0000-0000DDCB0000}"/>
    <cellStyle name="Total 2 2 3 4 2 2 4" xfId="54081" xr:uid="{00000000-0005-0000-0000-0000DECB0000}"/>
    <cellStyle name="Total 2 2 3 4 2 3" xfId="38285" xr:uid="{00000000-0005-0000-0000-0000DFCB0000}"/>
    <cellStyle name="Total 2 2 3 4 2 4" xfId="38282" xr:uid="{00000000-0005-0000-0000-0000E0CB0000}"/>
    <cellStyle name="Total 2 2 3 4 2 5" xfId="47113" xr:uid="{00000000-0005-0000-0000-0000E1CB0000}"/>
    <cellStyle name="Total 2 2 3 4 2 6" xfId="59677" xr:uid="{00000000-0005-0000-0000-0000E2CB0000}"/>
    <cellStyle name="Total 2 2 3 4 3" xfId="9349" xr:uid="{00000000-0005-0000-0000-0000E3CB0000}"/>
    <cellStyle name="Total 2 2 3 4 3 2" xfId="16318" xr:uid="{00000000-0005-0000-0000-0000E4CB0000}"/>
    <cellStyle name="Total 2 2 3 4 3 2 2" xfId="38288" xr:uid="{00000000-0005-0000-0000-0000E5CB0000}"/>
    <cellStyle name="Total 2 2 3 4 3 2 3" xfId="38287" xr:uid="{00000000-0005-0000-0000-0000E6CB0000}"/>
    <cellStyle name="Total 2 2 3 4 3 2 4" xfId="55823" xr:uid="{00000000-0005-0000-0000-0000E7CB0000}"/>
    <cellStyle name="Total 2 2 3 4 3 3" xfId="38289" xr:uid="{00000000-0005-0000-0000-0000E8CB0000}"/>
    <cellStyle name="Total 2 2 3 4 3 4" xfId="38286" xr:uid="{00000000-0005-0000-0000-0000E9CB0000}"/>
    <cellStyle name="Total 2 2 3 4 3 5" xfId="48855" xr:uid="{00000000-0005-0000-0000-0000EACB0000}"/>
    <cellStyle name="Total 2 2 3 4 3 6" xfId="61419" xr:uid="{00000000-0005-0000-0000-0000EBCB0000}"/>
    <cellStyle name="Total 2 2 3 4 4" xfId="11963" xr:uid="{00000000-0005-0000-0000-0000ECCB0000}"/>
    <cellStyle name="Total 2 2 3 4 4 2" xfId="38291" xr:uid="{00000000-0005-0000-0000-0000EDCB0000}"/>
    <cellStyle name="Total 2 2 3 4 4 3" xfId="38290" xr:uid="{00000000-0005-0000-0000-0000EECB0000}"/>
    <cellStyle name="Total 2 2 3 4 4 4" xfId="51468" xr:uid="{00000000-0005-0000-0000-0000EFCB0000}"/>
    <cellStyle name="Total 2 2 3 4 5" xfId="38292" xr:uid="{00000000-0005-0000-0000-0000F0CB0000}"/>
    <cellStyle name="Total 2 2 3 4 6" xfId="38281" xr:uid="{00000000-0005-0000-0000-0000F1CB0000}"/>
    <cellStyle name="Total 2 2 3 4 7" xfId="44500" xr:uid="{00000000-0005-0000-0000-0000F2CB0000}"/>
    <cellStyle name="Total 2 2 3 4 8" xfId="57064" xr:uid="{00000000-0005-0000-0000-0000F3CB0000}"/>
    <cellStyle name="Total 2 2 3 5" xfId="5856" xr:uid="{00000000-0005-0000-0000-0000F4CB0000}"/>
    <cellStyle name="Total 2 2 3 5 2" xfId="12834" xr:uid="{00000000-0005-0000-0000-0000F5CB0000}"/>
    <cellStyle name="Total 2 2 3 5 2 2" xfId="38295" xr:uid="{00000000-0005-0000-0000-0000F6CB0000}"/>
    <cellStyle name="Total 2 2 3 5 2 3" xfId="38294" xr:uid="{00000000-0005-0000-0000-0000F7CB0000}"/>
    <cellStyle name="Total 2 2 3 5 2 4" xfId="52339" xr:uid="{00000000-0005-0000-0000-0000F8CB0000}"/>
    <cellStyle name="Total 2 2 3 5 3" xfId="38296" xr:uid="{00000000-0005-0000-0000-0000F9CB0000}"/>
    <cellStyle name="Total 2 2 3 5 4" xfId="38293" xr:uid="{00000000-0005-0000-0000-0000FACB0000}"/>
    <cellStyle name="Total 2 2 3 5 5" xfId="45371" xr:uid="{00000000-0005-0000-0000-0000FBCB0000}"/>
    <cellStyle name="Total 2 2 3 5 6" xfId="57935" xr:uid="{00000000-0005-0000-0000-0000FCCB0000}"/>
    <cellStyle name="Total 2 2 3 6" xfId="10220" xr:uid="{00000000-0005-0000-0000-0000FDCB0000}"/>
    <cellStyle name="Total 2 2 3 6 2" xfId="38298" xr:uid="{00000000-0005-0000-0000-0000FECB0000}"/>
    <cellStyle name="Total 2 2 3 6 3" xfId="38297" xr:uid="{00000000-0005-0000-0000-0000FFCB0000}"/>
    <cellStyle name="Total 2 2 3 6 4" xfId="49726" xr:uid="{00000000-0005-0000-0000-000000CC0000}"/>
    <cellStyle name="Total 2 2 3 7" xfId="38239" xr:uid="{00000000-0005-0000-0000-000001CC0000}"/>
    <cellStyle name="Total 2 2 3 8" xfId="17748" xr:uid="{00000000-0005-0000-0000-000002CC0000}"/>
    <cellStyle name="Total 2 2 4" xfId="3152" xr:uid="{00000000-0005-0000-0000-000003CC0000}"/>
    <cellStyle name="Total 2 2 4 2" xfId="3153" xr:uid="{00000000-0005-0000-0000-000004CC0000}"/>
    <cellStyle name="Total 2 2 4 2 2" xfId="4109" xr:uid="{00000000-0005-0000-0000-000005CC0000}"/>
    <cellStyle name="Total 2 2 4 2 2 2" xfId="6730" xr:uid="{00000000-0005-0000-0000-000006CC0000}"/>
    <cellStyle name="Total 2 2 4 2 2 2 2" xfId="13708" xr:uid="{00000000-0005-0000-0000-000007CC0000}"/>
    <cellStyle name="Total 2 2 4 2 2 2 2 2" xfId="38304" xr:uid="{00000000-0005-0000-0000-000008CC0000}"/>
    <cellStyle name="Total 2 2 4 2 2 2 2 3" xfId="38303" xr:uid="{00000000-0005-0000-0000-000009CC0000}"/>
    <cellStyle name="Total 2 2 4 2 2 2 2 4" xfId="53213" xr:uid="{00000000-0005-0000-0000-00000ACC0000}"/>
    <cellStyle name="Total 2 2 4 2 2 2 3" xfId="38305" xr:uid="{00000000-0005-0000-0000-00000BCC0000}"/>
    <cellStyle name="Total 2 2 4 2 2 2 4" xfId="38302" xr:uid="{00000000-0005-0000-0000-00000CCC0000}"/>
    <cellStyle name="Total 2 2 4 2 2 2 5" xfId="46245" xr:uid="{00000000-0005-0000-0000-00000DCC0000}"/>
    <cellStyle name="Total 2 2 4 2 2 2 6" xfId="58809" xr:uid="{00000000-0005-0000-0000-00000ECC0000}"/>
    <cellStyle name="Total 2 2 4 2 2 3" xfId="8476" xr:uid="{00000000-0005-0000-0000-00000FCC0000}"/>
    <cellStyle name="Total 2 2 4 2 2 3 2" xfId="15450" xr:uid="{00000000-0005-0000-0000-000010CC0000}"/>
    <cellStyle name="Total 2 2 4 2 2 3 2 2" xfId="38308" xr:uid="{00000000-0005-0000-0000-000011CC0000}"/>
    <cellStyle name="Total 2 2 4 2 2 3 2 3" xfId="38307" xr:uid="{00000000-0005-0000-0000-000012CC0000}"/>
    <cellStyle name="Total 2 2 4 2 2 3 2 4" xfId="54955" xr:uid="{00000000-0005-0000-0000-000013CC0000}"/>
    <cellStyle name="Total 2 2 4 2 2 3 3" xfId="38309" xr:uid="{00000000-0005-0000-0000-000014CC0000}"/>
    <cellStyle name="Total 2 2 4 2 2 3 4" xfId="38306" xr:uid="{00000000-0005-0000-0000-000015CC0000}"/>
    <cellStyle name="Total 2 2 4 2 2 3 5" xfId="47987" xr:uid="{00000000-0005-0000-0000-000016CC0000}"/>
    <cellStyle name="Total 2 2 4 2 2 3 6" xfId="60551" xr:uid="{00000000-0005-0000-0000-000017CC0000}"/>
    <cellStyle name="Total 2 2 4 2 2 4" xfId="11095" xr:uid="{00000000-0005-0000-0000-000018CC0000}"/>
    <cellStyle name="Total 2 2 4 2 2 4 2" xfId="38311" xr:uid="{00000000-0005-0000-0000-000019CC0000}"/>
    <cellStyle name="Total 2 2 4 2 2 4 3" xfId="38310" xr:uid="{00000000-0005-0000-0000-00001ACC0000}"/>
    <cellStyle name="Total 2 2 4 2 2 4 4" xfId="50600" xr:uid="{00000000-0005-0000-0000-00001BCC0000}"/>
    <cellStyle name="Total 2 2 4 2 2 5" xfId="38301" xr:uid="{00000000-0005-0000-0000-00001CCC0000}"/>
    <cellStyle name="Total 2 2 4 2 2 6" xfId="56196" xr:uid="{00000000-0005-0000-0000-00001DCC0000}"/>
    <cellStyle name="Total 2 2 4 2 3" xfId="4985" xr:uid="{00000000-0005-0000-0000-00001ECC0000}"/>
    <cellStyle name="Total 2 2 4 2 3 2" xfId="7601" xr:uid="{00000000-0005-0000-0000-00001FCC0000}"/>
    <cellStyle name="Total 2 2 4 2 3 2 2" xfId="14579" xr:uid="{00000000-0005-0000-0000-000020CC0000}"/>
    <cellStyle name="Total 2 2 4 2 3 2 2 2" xfId="38315" xr:uid="{00000000-0005-0000-0000-000021CC0000}"/>
    <cellStyle name="Total 2 2 4 2 3 2 2 3" xfId="38314" xr:uid="{00000000-0005-0000-0000-000022CC0000}"/>
    <cellStyle name="Total 2 2 4 2 3 2 2 4" xfId="54084" xr:uid="{00000000-0005-0000-0000-000023CC0000}"/>
    <cellStyle name="Total 2 2 4 2 3 2 3" xfId="38316" xr:uid="{00000000-0005-0000-0000-000024CC0000}"/>
    <cellStyle name="Total 2 2 4 2 3 2 4" xfId="38313" xr:uid="{00000000-0005-0000-0000-000025CC0000}"/>
    <cellStyle name="Total 2 2 4 2 3 2 5" xfId="47116" xr:uid="{00000000-0005-0000-0000-000026CC0000}"/>
    <cellStyle name="Total 2 2 4 2 3 2 6" xfId="59680" xr:uid="{00000000-0005-0000-0000-000027CC0000}"/>
    <cellStyle name="Total 2 2 4 2 3 3" xfId="9352" xr:uid="{00000000-0005-0000-0000-000028CC0000}"/>
    <cellStyle name="Total 2 2 4 2 3 3 2" xfId="16321" xr:uid="{00000000-0005-0000-0000-000029CC0000}"/>
    <cellStyle name="Total 2 2 4 2 3 3 2 2" xfId="38319" xr:uid="{00000000-0005-0000-0000-00002ACC0000}"/>
    <cellStyle name="Total 2 2 4 2 3 3 2 3" xfId="38318" xr:uid="{00000000-0005-0000-0000-00002BCC0000}"/>
    <cellStyle name="Total 2 2 4 2 3 3 2 4" xfId="55826" xr:uid="{00000000-0005-0000-0000-00002CCC0000}"/>
    <cellStyle name="Total 2 2 4 2 3 3 3" xfId="38320" xr:uid="{00000000-0005-0000-0000-00002DCC0000}"/>
    <cellStyle name="Total 2 2 4 2 3 3 4" xfId="38317" xr:uid="{00000000-0005-0000-0000-00002ECC0000}"/>
    <cellStyle name="Total 2 2 4 2 3 3 5" xfId="48858" xr:uid="{00000000-0005-0000-0000-00002FCC0000}"/>
    <cellStyle name="Total 2 2 4 2 3 3 6" xfId="61422" xr:uid="{00000000-0005-0000-0000-000030CC0000}"/>
    <cellStyle name="Total 2 2 4 2 3 4" xfId="11966" xr:uid="{00000000-0005-0000-0000-000031CC0000}"/>
    <cellStyle name="Total 2 2 4 2 3 4 2" xfId="38322" xr:uid="{00000000-0005-0000-0000-000032CC0000}"/>
    <cellStyle name="Total 2 2 4 2 3 4 3" xfId="38321" xr:uid="{00000000-0005-0000-0000-000033CC0000}"/>
    <cellStyle name="Total 2 2 4 2 3 4 4" xfId="51471" xr:uid="{00000000-0005-0000-0000-000034CC0000}"/>
    <cellStyle name="Total 2 2 4 2 3 5" xfId="38323" xr:uid="{00000000-0005-0000-0000-000035CC0000}"/>
    <cellStyle name="Total 2 2 4 2 3 6" xfId="38312" xr:uid="{00000000-0005-0000-0000-000036CC0000}"/>
    <cellStyle name="Total 2 2 4 2 3 7" xfId="44503" xr:uid="{00000000-0005-0000-0000-000037CC0000}"/>
    <cellStyle name="Total 2 2 4 2 3 8" xfId="57067" xr:uid="{00000000-0005-0000-0000-000038CC0000}"/>
    <cellStyle name="Total 2 2 4 2 4" xfId="5859" xr:uid="{00000000-0005-0000-0000-000039CC0000}"/>
    <cellStyle name="Total 2 2 4 2 4 2" xfId="12837" xr:uid="{00000000-0005-0000-0000-00003ACC0000}"/>
    <cellStyle name="Total 2 2 4 2 4 2 2" xfId="38326" xr:uid="{00000000-0005-0000-0000-00003BCC0000}"/>
    <cellStyle name="Total 2 2 4 2 4 2 3" xfId="38325" xr:uid="{00000000-0005-0000-0000-00003CCC0000}"/>
    <cellStyle name="Total 2 2 4 2 4 2 4" xfId="52342" xr:uid="{00000000-0005-0000-0000-00003DCC0000}"/>
    <cellStyle name="Total 2 2 4 2 4 3" xfId="38327" xr:uid="{00000000-0005-0000-0000-00003ECC0000}"/>
    <cellStyle name="Total 2 2 4 2 4 4" xfId="38324" xr:uid="{00000000-0005-0000-0000-00003FCC0000}"/>
    <cellStyle name="Total 2 2 4 2 4 5" xfId="45374" xr:uid="{00000000-0005-0000-0000-000040CC0000}"/>
    <cellStyle name="Total 2 2 4 2 4 6" xfId="57938" xr:uid="{00000000-0005-0000-0000-000041CC0000}"/>
    <cellStyle name="Total 2 2 4 2 5" xfId="10223" xr:uid="{00000000-0005-0000-0000-000042CC0000}"/>
    <cellStyle name="Total 2 2 4 2 5 2" xfId="38329" xr:uid="{00000000-0005-0000-0000-000043CC0000}"/>
    <cellStyle name="Total 2 2 4 2 5 3" xfId="38328" xr:uid="{00000000-0005-0000-0000-000044CC0000}"/>
    <cellStyle name="Total 2 2 4 2 5 4" xfId="49729" xr:uid="{00000000-0005-0000-0000-000045CC0000}"/>
    <cellStyle name="Total 2 2 4 2 6" xfId="38300" xr:uid="{00000000-0005-0000-0000-000046CC0000}"/>
    <cellStyle name="Total 2 2 4 2 7" xfId="17753" xr:uid="{00000000-0005-0000-0000-000047CC0000}"/>
    <cellStyle name="Total 2 2 4 3" xfId="4108" xr:uid="{00000000-0005-0000-0000-000048CC0000}"/>
    <cellStyle name="Total 2 2 4 3 2" xfId="6729" xr:uid="{00000000-0005-0000-0000-000049CC0000}"/>
    <cellStyle name="Total 2 2 4 3 2 2" xfId="13707" xr:uid="{00000000-0005-0000-0000-00004ACC0000}"/>
    <cellStyle name="Total 2 2 4 3 2 2 2" xfId="38333" xr:uid="{00000000-0005-0000-0000-00004BCC0000}"/>
    <cellStyle name="Total 2 2 4 3 2 2 3" xfId="38332" xr:uid="{00000000-0005-0000-0000-00004CCC0000}"/>
    <cellStyle name="Total 2 2 4 3 2 2 4" xfId="53212" xr:uid="{00000000-0005-0000-0000-00004DCC0000}"/>
    <cellStyle name="Total 2 2 4 3 2 3" xfId="38334" xr:uid="{00000000-0005-0000-0000-00004ECC0000}"/>
    <cellStyle name="Total 2 2 4 3 2 4" xfId="38331" xr:uid="{00000000-0005-0000-0000-00004FCC0000}"/>
    <cellStyle name="Total 2 2 4 3 2 5" xfId="46244" xr:uid="{00000000-0005-0000-0000-000050CC0000}"/>
    <cellStyle name="Total 2 2 4 3 2 6" xfId="58808" xr:uid="{00000000-0005-0000-0000-000051CC0000}"/>
    <cellStyle name="Total 2 2 4 3 3" xfId="8475" xr:uid="{00000000-0005-0000-0000-000052CC0000}"/>
    <cellStyle name="Total 2 2 4 3 3 2" xfId="15449" xr:uid="{00000000-0005-0000-0000-000053CC0000}"/>
    <cellStyle name="Total 2 2 4 3 3 2 2" xfId="38337" xr:uid="{00000000-0005-0000-0000-000054CC0000}"/>
    <cellStyle name="Total 2 2 4 3 3 2 3" xfId="38336" xr:uid="{00000000-0005-0000-0000-000055CC0000}"/>
    <cellStyle name="Total 2 2 4 3 3 2 4" xfId="54954" xr:uid="{00000000-0005-0000-0000-000056CC0000}"/>
    <cellStyle name="Total 2 2 4 3 3 3" xfId="38338" xr:uid="{00000000-0005-0000-0000-000057CC0000}"/>
    <cellStyle name="Total 2 2 4 3 3 4" xfId="38335" xr:uid="{00000000-0005-0000-0000-000058CC0000}"/>
    <cellStyle name="Total 2 2 4 3 3 5" xfId="47986" xr:uid="{00000000-0005-0000-0000-000059CC0000}"/>
    <cellStyle name="Total 2 2 4 3 3 6" xfId="60550" xr:uid="{00000000-0005-0000-0000-00005ACC0000}"/>
    <cellStyle name="Total 2 2 4 3 4" xfId="11094" xr:uid="{00000000-0005-0000-0000-00005BCC0000}"/>
    <cellStyle name="Total 2 2 4 3 4 2" xfId="38340" xr:uid="{00000000-0005-0000-0000-00005CCC0000}"/>
    <cellStyle name="Total 2 2 4 3 4 3" xfId="38339" xr:uid="{00000000-0005-0000-0000-00005DCC0000}"/>
    <cellStyle name="Total 2 2 4 3 4 4" xfId="50599" xr:uid="{00000000-0005-0000-0000-00005ECC0000}"/>
    <cellStyle name="Total 2 2 4 3 5" xfId="38330" xr:uid="{00000000-0005-0000-0000-00005FCC0000}"/>
    <cellStyle name="Total 2 2 4 3 6" xfId="56195" xr:uid="{00000000-0005-0000-0000-000060CC0000}"/>
    <cellStyle name="Total 2 2 4 4" xfId="4984" xr:uid="{00000000-0005-0000-0000-000061CC0000}"/>
    <cellStyle name="Total 2 2 4 4 2" xfId="7600" xr:uid="{00000000-0005-0000-0000-000062CC0000}"/>
    <cellStyle name="Total 2 2 4 4 2 2" xfId="14578" xr:uid="{00000000-0005-0000-0000-000063CC0000}"/>
    <cellStyle name="Total 2 2 4 4 2 2 2" xfId="38344" xr:uid="{00000000-0005-0000-0000-000064CC0000}"/>
    <cellStyle name="Total 2 2 4 4 2 2 3" xfId="38343" xr:uid="{00000000-0005-0000-0000-000065CC0000}"/>
    <cellStyle name="Total 2 2 4 4 2 2 4" xfId="54083" xr:uid="{00000000-0005-0000-0000-000066CC0000}"/>
    <cellStyle name="Total 2 2 4 4 2 3" xfId="38345" xr:uid="{00000000-0005-0000-0000-000067CC0000}"/>
    <cellStyle name="Total 2 2 4 4 2 4" xfId="38342" xr:uid="{00000000-0005-0000-0000-000068CC0000}"/>
    <cellStyle name="Total 2 2 4 4 2 5" xfId="47115" xr:uid="{00000000-0005-0000-0000-000069CC0000}"/>
    <cellStyle name="Total 2 2 4 4 2 6" xfId="59679" xr:uid="{00000000-0005-0000-0000-00006ACC0000}"/>
    <cellStyle name="Total 2 2 4 4 3" xfId="9351" xr:uid="{00000000-0005-0000-0000-00006BCC0000}"/>
    <cellStyle name="Total 2 2 4 4 3 2" xfId="16320" xr:uid="{00000000-0005-0000-0000-00006CCC0000}"/>
    <cellStyle name="Total 2 2 4 4 3 2 2" xfId="38348" xr:uid="{00000000-0005-0000-0000-00006DCC0000}"/>
    <cellStyle name="Total 2 2 4 4 3 2 3" xfId="38347" xr:uid="{00000000-0005-0000-0000-00006ECC0000}"/>
    <cellStyle name="Total 2 2 4 4 3 2 4" xfId="55825" xr:uid="{00000000-0005-0000-0000-00006FCC0000}"/>
    <cellStyle name="Total 2 2 4 4 3 3" xfId="38349" xr:uid="{00000000-0005-0000-0000-000070CC0000}"/>
    <cellStyle name="Total 2 2 4 4 3 4" xfId="38346" xr:uid="{00000000-0005-0000-0000-000071CC0000}"/>
    <cellStyle name="Total 2 2 4 4 3 5" xfId="48857" xr:uid="{00000000-0005-0000-0000-000072CC0000}"/>
    <cellStyle name="Total 2 2 4 4 3 6" xfId="61421" xr:uid="{00000000-0005-0000-0000-000073CC0000}"/>
    <cellStyle name="Total 2 2 4 4 4" xfId="11965" xr:uid="{00000000-0005-0000-0000-000074CC0000}"/>
    <cellStyle name="Total 2 2 4 4 4 2" xfId="38351" xr:uid="{00000000-0005-0000-0000-000075CC0000}"/>
    <cellStyle name="Total 2 2 4 4 4 3" xfId="38350" xr:uid="{00000000-0005-0000-0000-000076CC0000}"/>
    <cellStyle name="Total 2 2 4 4 4 4" xfId="51470" xr:uid="{00000000-0005-0000-0000-000077CC0000}"/>
    <cellStyle name="Total 2 2 4 4 5" xfId="38352" xr:uid="{00000000-0005-0000-0000-000078CC0000}"/>
    <cellStyle name="Total 2 2 4 4 6" xfId="38341" xr:uid="{00000000-0005-0000-0000-000079CC0000}"/>
    <cellStyle name="Total 2 2 4 4 7" xfId="44502" xr:uid="{00000000-0005-0000-0000-00007ACC0000}"/>
    <cellStyle name="Total 2 2 4 4 8" xfId="57066" xr:uid="{00000000-0005-0000-0000-00007BCC0000}"/>
    <cellStyle name="Total 2 2 4 5" xfId="5858" xr:uid="{00000000-0005-0000-0000-00007CCC0000}"/>
    <cellStyle name="Total 2 2 4 5 2" xfId="12836" xr:uid="{00000000-0005-0000-0000-00007DCC0000}"/>
    <cellStyle name="Total 2 2 4 5 2 2" xfId="38355" xr:uid="{00000000-0005-0000-0000-00007ECC0000}"/>
    <cellStyle name="Total 2 2 4 5 2 3" xfId="38354" xr:uid="{00000000-0005-0000-0000-00007FCC0000}"/>
    <cellStyle name="Total 2 2 4 5 2 4" xfId="52341" xr:uid="{00000000-0005-0000-0000-000080CC0000}"/>
    <cellStyle name="Total 2 2 4 5 3" xfId="38356" xr:uid="{00000000-0005-0000-0000-000081CC0000}"/>
    <cellStyle name="Total 2 2 4 5 4" xfId="38353" xr:uid="{00000000-0005-0000-0000-000082CC0000}"/>
    <cellStyle name="Total 2 2 4 5 5" xfId="45373" xr:uid="{00000000-0005-0000-0000-000083CC0000}"/>
    <cellStyle name="Total 2 2 4 5 6" xfId="57937" xr:uid="{00000000-0005-0000-0000-000084CC0000}"/>
    <cellStyle name="Total 2 2 4 6" xfId="10222" xr:uid="{00000000-0005-0000-0000-000085CC0000}"/>
    <cellStyle name="Total 2 2 4 6 2" xfId="38358" xr:uid="{00000000-0005-0000-0000-000086CC0000}"/>
    <cellStyle name="Total 2 2 4 6 3" xfId="38357" xr:uid="{00000000-0005-0000-0000-000087CC0000}"/>
    <cellStyle name="Total 2 2 4 6 4" xfId="49728" xr:uid="{00000000-0005-0000-0000-000088CC0000}"/>
    <cellStyle name="Total 2 2 4 7" xfId="38299" xr:uid="{00000000-0005-0000-0000-000089CC0000}"/>
    <cellStyle name="Total 2 2 4 8" xfId="17752" xr:uid="{00000000-0005-0000-0000-00008ACC0000}"/>
    <cellStyle name="Total 2 2 5" xfId="3154" xr:uid="{00000000-0005-0000-0000-00008BCC0000}"/>
    <cellStyle name="Total 2 2 5 2" xfId="3155" xr:uid="{00000000-0005-0000-0000-00008CCC0000}"/>
    <cellStyle name="Total 2 2 5 2 2" xfId="4111" xr:uid="{00000000-0005-0000-0000-00008DCC0000}"/>
    <cellStyle name="Total 2 2 5 2 2 2" xfId="6732" xr:uid="{00000000-0005-0000-0000-00008ECC0000}"/>
    <cellStyle name="Total 2 2 5 2 2 2 2" xfId="13710" xr:uid="{00000000-0005-0000-0000-00008FCC0000}"/>
    <cellStyle name="Total 2 2 5 2 2 2 2 2" xfId="38364" xr:uid="{00000000-0005-0000-0000-000090CC0000}"/>
    <cellStyle name="Total 2 2 5 2 2 2 2 3" xfId="38363" xr:uid="{00000000-0005-0000-0000-000091CC0000}"/>
    <cellStyle name="Total 2 2 5 2 2 2 2 4" xfId="53215" xr:uid="{00000000-0005-0000-0000-000092CC0000}"/>
    <cellStyle name="Total 2 2 5 2 2 2 3" xfId="38365" xr:uid="{00000000-0005-0000-0000-000093CC0000}"/>
    <cellStyle name="Total 2 2 5 2 2 2 4" xfId="38362" xr:uid="{00000000-0005-0000-0000-000094CC0000}"/>
    <cellStyle name="Total 2 2 5 2 2 2 5" xfId="46247" xr:uid="{00000000-0005-0000-0000-000095CC0000}"/>
    <cellStyle name="Total 2 2 5 2 2 2 6" xfId="58811" xr:uid="{00000000-0005-0000-0000-000096CC0000}"/>
    <cellStyle name="Total 2 2 5 2 2 3" xfId="8478" xr:uid="{00000000-0005-0000-0000-000097CC0000}"/>
    <cellStyle name="Total 2 2 5 2 2 3 2" xfId="15452" xr:uid="{00000000-0005-0000-0000-000098CC0000}"/>
    <cellStyle name="Total 2 2 5 2 2 3 2 2" xfId="38368" xr:uid="{00000000-0005-0000-0000-000099CC0000}"/>
    <cellStyle name="Total 2 2 5 2 2 3 2 3" xfId="38367" xr:uid="{00000000-0005-0000-0000-00009ACC0000}"/>
    <cellStyle name="Total 2 2 5 2 2 3 2 4" xfId="54957" xr:uid="{00000000-0005-0000-0000-00009BCC0000}"/>
    <cellStyle name="Total 2 2 5 2 2 3 3" xfId="38369" xr:uid="{00000000-0005-0000-0000-00009CCC0000}"/>
    <cellStyle name="Total 2 2 5 2 2 3 4" xfId="38366" xr:uid="{00000000-0005-0000-0000-00009DCC0000}"/>
    <cellStyle name="Total 2 2 5 2 2 3 5" xfId="47989" xr:uid="{00000000-0005-0000-0000-00009ECC0000}"/>
    <cellStyle name="Total 2 2 5 2 2 3 6" xfId="60553" xr:uid="{00000000-0005-0000-0000-00009FCC0000}"/>
    <cellStyle name="Total 2 2 5 2 2 4" xfId="11097" xr:uid="{00000000-0005-0000-0000-0000A0CC0000}"/>
    <cellStyle name="Total 2 2 5 2 2 4 2" xfId="38371" xr:uid="{00000000-0005-0000-0000-0000A1CC0000}"/>
    <cellStyle name="Total 2 2 5 2 2 4 3" xfId="38370" xr:uid="{00000000-0005-0000-0000-0000A2CC0000}"/>
    <cellStyle name="Total 2 2 5 2 2 4 4" xfId="50602" xr:uid="{00000000-0005-0000-0000-0000A3CC0000}"/>
    <cellStyle name="Total 2 2 5 2 2 5" xfId="38361" xr:uid="{00000000-0005-0000-0000-0000A4CC0000}"/>
    <cellStyle name="Total 2 2 5 2 2 6" xfId="56198" xr:uid="{00000000-0005-0000-0000-0000A5CC0000}"/>
    <cellStyle name="Total 2 2 5 2 3" xfId="4987" xr:uid="{00000000-0005-0000-0000-0000A6CC0000}"/>
    <cellStyle name="Total 2 2 5 2 3 2" xfId="7603" xr:uid="{00000000-0005-0000-0000-0000A7CC0000}"/>
    <cellStyle name="Total 2 2 5 2 3 2 2" xfId="14581" xr:uid="{00000000-0005-0000-0000-0000A8CC0000}"/>
    <cellStyle name="Total 2 2 5 2 3 2 2 2" xfId="38375" xr:uid="{00000000-0005-0000-0000-0000A9CC0000}"/>
    <cellStyle name="Total 2 2 5 2 3 2 2 3" xfId="38374" xr:uid="{00000000-0005-0000-0000-0000AACC0000}"/>
    <cellStyle name="Total 2 2 5 2 3 2 2 4" xfId="54086" xr:uid="{00000000-0005-0000-0000-0000ABCC0000}"/>
    <cellStyle name="Total 2 2 5 2 3 2 3" xfId="38376" xr:uid="{00000000-0005-0000-0000-0000ACCC0000}"/>
    <cellStyle name="Total 2 2 5 2 3 2 4" xfId="38373" xr:uid="{00000000-0005-0000-0000-0000ADCC0000}"/>
    <cellStyle name="Total 2 2 5 2 3 2 5" xfId="47118" xr:uid="{00000000-0005-0000-0000-0000AECC0000}"/>
    <cellStyle name="Total 2 2 5 2 3 2 6" xfId="59682" xr:uid="{00000000-0005-0000-0000-0000AFCC0000}"/>
    <cellStyle name="Total 2 2 5 2 3 3" xfId="9354" xr:uid="{00000000-0005-0000-0000-0000B0CC0000}"/>
    <cellStyle name="Total 2 2 5 2 3 3 2" xfId="16323" xr:uid="{00000000-0005-0000-0000-0000B1CC0000}"/>
    <cellStyle name="Total 2 2 5 2 3 3 2 2" xfId="38379" xr:uid="{00000000-0005-0000-0000-0000B2CC0000}"/>
    <cellStyle name="Total 2 2 5 2 3 3 2 3" xfId="38378" xr:uid="{00000000-0005-0000-0000-0000B3CC0000}"/>
    <cellStyle name="Total 2 2 5 2 3 3 2 4" xfId="55828" xr:uid="{00000000-0005-0000-0000-0000B4CC0000}"/>
    <cellStyle name="Total 2 2 5 2 3 3 3" xfId="38380" xr:uid="{00000000-0005-0000-0000-0000B5CC0000}"/>
    <cellStyle name="Total 2 2 5 2 3 3 4" xfId="38377" xr:uid="{00000000-0005-0000-0000-0000B6CC0000}"/>
    <cellStyle name="Total 2 2 5 2 3 3 5" xfId="48860" xr:uid="{00000000-0005-0000-0000-0000B7CC0000}"/>
    <cellStyle name="Total 2 2 5 2 3 3 6" xfId="61424" xr:uid="{00000000-0005-0000-0000-0000B8CC0000}"/>
    <cellStyle name="Total 2 2 5 2 3 4" xfId="11968" xr:uid="{00000000-0005-0000-0000-0000B9CC0000}"/>
    <cellStyle name="Total 2 2 5 2 3 4 2" xfId="38382" xr:uid="{00000000-0005-0000-0000-0000BACC0000}"/>
    <cellStyle name="Total 2 2 5 2 3 4 3" xfId="38381" xr:uid="{00000000-0005-0000-0000-0000BBCC0000}"/>
    <cellStyle name="Total 2 2 5 2 3 4 4" xfId="51473" xr:uid="{00000000-0005-0000-0000-0000BCCC0000}"/>
    <cellStyle name="Total 2 2 5 2 3 5" xfId="38383" xr:uid="{00000000-0005-0000-0000-0000BDCC0000}"/>
    <cellStyle name="Total 2 2 5 2 3 6" xfId="38372" xr:uid="{00000000-0005-0000-0000-0000BECC0000}"/>
    <cellStyle name="Total 2 2 5 2 3 7" xfId="44505" xr:uid="{00000000-0005-0000-0000-0000BFCC0000}"/>
    <cellStyle name="Total 2 2 5 2 3 8" xfId="57069" xr:uid="{00000000-0005-0000-0000-0000C0CC0000}"/>
    <cellStyle name="Total 2 2 5 2 4" xfId="5861" xr:uid="{00000000-0005-0000-0000-0000C1CC0000}"/>
    <cellStyle name="Total 2 2 5 2 4 2" xfId="12839" xr:uid="{00000000-0005-0000-0000-0000C2CC0000}"/>
    <cellStyle name="Total 2 2 5 2 4 2 2" xfId="38386" xr:uid="{00000000-0005-0000-0000-0000C3CC0000}"/>
    <cellStyle name="Total 2 2 5 2 4 2 3" xfId="38385" xr:uid="{00000000-0005-0000-0000-0000C4CC0000}"/>
    <cellStyle name="Total 2 2 5 2 4 2 4" xfId="52344" xr:uid="{00000000-0005-0000-0000-0000C5CC0000}"/>
    <cellStyle name="Total 2 2 5 2 4 3" xfId="38387" xr:uid="{00000000-0005-0000-0000-0000C6CC0000}"/>
    <cellStyle name="Total 2 2 5 2 4 4" xfId="38384" xr:uid="{00000000-0005-0000-0000-0000C7CC0000}"/>
    <cellStyle name="Total 2 2 5 2 4 5" xfId="45376" xr:uid="{00000000-0005-0000-0000-0000C8CC0000}"/>
    <cellStyle name="Total 2 2 5 2 4 6" xfId="57940" xr:uid="{00000000-0005-0000-0000-0000C9CC0000}"/>
    <cellStyle name="Total 2 2 5 2 5" xfId="10225" xr:uid="{00000000-0005-0000-0000-0000CACC0000}"/>
    <cellStyle name="Total 2 2 5 2 5 2" xfId="38389" xr:uid="{00000000-0005-0000-0000-0000CBCC0000}"/>
    <cellStyle name="Total 2 2 5 2 5 3" xfId="38388" xr:uid="{00000000-0005-0000-0000-0000CCCC0000}"/>
    <cellStyle name="Total 2 2 5 2 5 4" xfId="49731" xr:uid="{00000000-0005-0000-0000-0000CDCC0000}"/>
    <cellStyle name="Total 2 2 5 2 6" xfId="38360" xr:uid="{00000000-0005-0000-0000-0000CECC0000}"/>
    <cellStyle name="Total 2 2 5 2 7" xfId="17759" xr:uid="{00000000-0005-0000-0000-0000CFCC0000}"/>
    <cellStyle name="Total 2 2 5 3" xfId="4110" xr:uid="{00000000-0005-0000-0000-0000D0CC0000}"/>
    <cellStyle name="Total 2 2 5 3 2" xfId="6731" xr:uid="{00000000-0005-0000-0000-0000D1CC0000}"/>
    <cellStyle name="Total 2 2 5 3 2 2" xfId="13709" xr:uid="{00000000-0005-0000-0000-0000D2CC0000}"/>
    <cellStyle name="Total 2 2 5 3 2 2 2" xfId="38393" xr:uid="{00000000-0005-0000-0000-0000D3CC0000}"/>
    <cellStyle name="Total 2 2 5 3 2 2 3" xfId="38392" xr:uid="{00000000-0005-0000-0000-0000D4CC0000}"/>
    <cellStyle name="Total 2 2 5 3 2 2 4" xfId="53214" xr:uid="{00000000-0005-0000-0000-0000D5CC0000}"/>
    <cellStyle name="Total 2 2 5 3 2 3" xfId="38394" xr:uid="{00000000-0005-0000-0000-0000D6CC0000}"/>
    <cellStyle name="Total 2 2 5 3 2 4" xfId="38391" xr:uid="{00000000-0005-0000-0000-0000D7CC0000}"/>
    <cellStyle name="Total 2 2 5 3 2 5" xfId="46246" xr:uid="{00000000-0005-0000-0000-0000D8CC0000}"/>
    <cellStyle name="Total 2 2 5 3 2 6" xfId="58810" xr:uid="{00000000-0005-0000-0000-0000D9CC0000}"/>
    <cellStyle name="Total 2 2 5 3 3" xfId="8477" xr:uid="{00000000-0005-0000-0000-0000DACC0000}"/>
    <cellStyle name="Total 2 2 5 3 3 2" xfId="15451" xr:uid="{00000000-0005-0000-0000-0000DBCC0000}"/>
    <cellStyle name="Total 2 2 5 3 3 2 2" xfId="38397" xr:uid="{00000000-0005-0000-0000-0000DCCC0000}"/>
    <cellStyle name="Total 2 2 5 3 3 2 3" xfId="38396" xr:uid="{00000000-0005-0000-0000-0000DDCC0000}"/>
    <cellStyle name="Total 2 2 5 3 3 2 4" xfId="54956" xr:uid="{00000000-0005-0000-0000-0000DECC0000}"/>
    <cellStyle name="Total 2 2 5 3 3 3" xfId="38398" xr:uid="{00000000-0005-0000-0000-0000DFCC0000}"/>
    <cellStyle name="Total 2 2 5 3 3 4" xfId="38395" xr:uid="{00000000-0005-0000-0000-0000E0CC0000}"/>
    <cellStyle name="Total 2 2 5 3 3 5" xfId="47988" xr:uid="{00000000-0005-0000-0000-0000E1CC0000}"/>
    <cellStyle name="Total 2 2 5 3 3 6" xfId="60552" xr:uid="{00000000-0005-0000-0000-0000E2CC0000}"/>
    <cellStyle name="Total 2 2 5 3 4" xfId="11096" xr:uid="{00000000-0005-0000-0000-0000E3CC0000}"/>
    <cellStyle name="Total 2 2 5 3 4 2" xfId="38400" xr:uid="{00000000-0005-0000-0000-0000E4CC0000}"/>
    <cellStyle name="Total 2 2 5 3 4 3" xfId="38399" xr:uid="{00000000-0005-0000-0000-0000E5CC0000}"/>
    <cellStyle name="Total 2 2 5 3 4 4" xfId="50601" xr:uid="{00000000-0005-0000-0000-0000E6CC0000}"/>
    <cellStyle name="Total 2 2 5 3 5" xfId="38390" xr:uid="{00000000-0005-0000-0000-0000E7CC0000}"/>
    <cellStyle name="Total 2 2 5 3 6" xfId="56197" xr:uid="{00000000-0005-0000-0000-0000E8CC0000}"/>
    <cellStyle name="Total 2 2 5 4" xfId="4986" xr:uid="{00000000-0005-0000-0000-0000E9CC0000}"/>
    <cellStyle name="Total 2 2 5 4 2" xfId="7602" xr:uid="{00000000-0005-0000-0000-0000EACC0000}"/>
    <cellStyle name="Total 2 2 5 4 2 2" xfId="14580" xr:uid="{00000000-0005-0000-0000-0000EBCC0000}"/>
    <cellStyle name="Total 2 2 5 4 2 2 2" xfId="38404" xr:uid="{00000000-0005-0000-0000-0000ECCC0000}"/>
    <cellStyle name="Total 2 2 5 4 2 2 3" xfId="38403" xr:uid="{00000000-0005-0000-0000-0000EDCC0000}"/>
    <cellStyle name="Total 2 2 5 4 2 2 4" xfId="54085" xr:uid="{00000000-0005-0000-0000-0000EECC0000}"/>
    <cellStyle name="Total 2 2 5 4 2 3" xfId="38405" xr:uid="{00000000-0005-0000-0000-0000EFCC0000}"/>
    <cellStyle name="Total 2 2 5 4 2 4" xfId="38402" xr:uid="{00000000-0005-0000-0000-0000F0CC0000}"/>
    <cellStyle name="Total 2 2 5 4 2 5" xfId="47117" xr:uid="{00000000-0005-0000-0000-0000F1CC0000}"/>
    <cellStyle name="Total 2 2 5 4 2 6" xfId="59681" xr:uid="{00000000-0005-0000-0000-0000F2CC0000}"/>
    <cellStyle name="Total 2 2 5 4 3" xfId="9353" xr:uid="{00000000-0005-0000-0000-0000F3CC0000}"/>
    <cellStyle name="Total 2 2 5 4 3 2" xfId="16322" xr:uid="{00000000-0005-0000-0000-0000F4CC0000}"/>
    <cellStyle name="Total 2 2 5 4 3 2 2" xfId="38408" xr:uid="{00000000-0005-0000-0000-0000F5CC0000}"/>
    <cellStyle name="Total 2 2 5 4 3 2 3" xfId="38407" xr:uid="{00000000-0005-0000-0000-0000F6CC0000}"/>
    <cellStyle name="Total 2 2 5 4 3 2 4" xfId="55827" xr:uid="{00000000-0005-0000-0000-0000F7CC0000}"/>
    <cellStyle name="Total 2 2 5 4 3 3" xfId="38409" xr:uid="{00000000-0005-0000-0000-0000F8CC0000}"/>
    <cellStyle name="Total 2 2 5 4 3 4" xfId="38406" xr:uid="{00000000-0005-0000-0000-0000F9CC0000}"/>
    <cellStyle name="Total 2 2 5 4 3 5" xfId="48859" xr:uid="{00000000-0005-0000-0000-0000FACC0000}"/>
    <cellStyle name="Total 2 2 5 4 3 6" xfId="61423" xr:uid="{00000000-0005-0000-0000-0000FBCC0000}"/>
    <cellStyle name="Total 2 2 5 4 4" xfId="11967" xr:uid="{00000000-0005-0000-0000-0000FCCC0000}"/>
    <cellStyle name="Total 2 2 5 4 4 2" xfId="38411" xr:uid="{00000000-0005-0000-0000-0000FDCC0000}"/>
    <cellStyle name="Total 2 2 5 4 4 3" xfId="38410" xr:uid="{00000000-0005-0000-0000-0000FECC0000}"/>
    <cellStyle name="Total 2 2 5 4 4 4" xfId="51472" xr:uid="{00000000-0005-0000-0000-0000FFCC0000}"/>
    <cellStyle name="Total 2 2 5 4 5" xfId="38412" xr:uid="{00000000-0005-0000-0000-000000CD0000}"/>
    <cellStyle name="Total 2 2 5 4 6" xfId="38401" xr:uid="{00000000-0005-0000-0000-000001CD0000}"/>
    <cellStyle name="Total 2 2 5 4 7" xfId="44504" xr:uid="{00000000-0005-0000-0000-000002CD0000}"/>
    <cellStyle name="Total 2 2 5 4 8" xfId="57068" xr:uid="{00000000-0005-0000-0000-000003CD0000}"/>
    <cellStyle name="Total 2 2 5 5" xfId="5860" xr:uid="{00000000-0005-0000-0000-000004CD0000}"/>
    <cellStyle name="Total 2 2 5 5 2" xfId="12838" xr:uid="{00000000-0005-0000-0000-000005CD0000}"/>
    <cellStyle name="Total 2 2 5 5 2 2" xfId="38415" xr:uid="{00000000-0005-0000-0000-000006CD0000}"/>
    <cellStyle name="Total 2 2 5 5 2 3" xfId="38414" xr:uid="{00000000-0005-0000-0000-000007CD0000}"/>
    <cellStyle name="Total 2 2 5 5 2 4" xfId="52343" xr:uid="{00000000-0005-0000-0000-000008CD0000}"/>
    <cellStyle name="Total 2 2 5 5 3" xfId="38416" xr:uid="{00000000-0005-0000-0000-000009CD0000}"/>
    <cellStyle name="Total 2 2 5 5 4" xfId="38413" xr:uid="{00000000-0005-0000-0000-00000ACD0000}"/>
    <cellStyle name="Total 2 2 5 5 5" xfId="45375" xr:uid="{00000000-0005-0000-0000-00000BCD0000}"/>
    <cellStyle name="Total 2 2 5 5 6" xfId="57939" xr:uid="{00000000-0005-0000-0000-00000CCD0000}"/>
    <cellStyle name="Total 2 2 5 6" xfId="10224" xr:uid="{00000000-0005-0000-0000-00000DCD0000}"/>
    <cellStyle name="Total 2 2 5 6 2" xfId="38418" xr:uid="{00000000-0005-0000-0000-00000ECD0000}"/>
    <cellStyle name="Total 2 2 5 6 3" xfId="38417" xr:uid="{00000000-0005-0000-0000-00000FCD0000}"/>
    <cellStyle name="Total 2 2 5 6 4" xfId="49730" xr:uid="{00000000-0005-0000-0000-000010CD0000}"/>
    <cellStyle name="Total 2 2 5 7" xfId="38359" xr:uid="{00000000-0005-0000-0000-000011CD0000}"/>
    <cellStyle name="Total 2 2 5 8" xfId="17756" xr:uid="{00000000-0005-0000-0000-000012CD0000}"/>
    <cellStyle name="Total 2 2 6" xfId="3156" xr:uid="{00000000-0005-0000-0000-000013CD0000}"/>
    <cellStyle name="Total 2 2 6 2" xfId="3157" xr:uid="{00000000-0005-0000-0000-000014CD0000}"/>
    <cellStyle name="Total 2 2 6 2 2" xfId="4113" xr:uid="{00000000-0005-0000-0000-000015CD0000}"/>
    <cellStyle name="Total 2 2 6 2 2 2" xfId="6734" xr:uid="{00000000-0005-0000-0000-000016CD0000}"/>
    <cellStyle name="Total 2 2 6 2 2 2 2" xfId="13712" xr:uid="{00000000-0005-0000-0000-000017CD0000}"/>
    <cellStyle name="Total 2 2 6 2 2 2 2 2" xfId="38424" xr:uid="{00000000-0005-0000-0000-000018CD0000}"/>
    <cellStyle name="Total 2 2 6 2 2 2 2 3" xfId="38423" xr:uid="{00000000-0005-0000-0000-000019CD0000}"/>
    <cellStyle name="Total 2 2 6 2 2 2 2 4" xfId="53217" xr:uid="{00000000-0005-0000-0000-00001ACD0000}"/>
    <cellStyle name="Total 2 2 6 2 2 2 3" xfId="38425" xr:uid="{00000000-0005-0000-0000-00001BCD0000}"/>
    <cellStyle name="Total 2 2 6 2 2 2 4" xfId="38422" xr:uid="{00000000-0005-0000-0000-00001CCD0000}"/>
    <cellStyle name="Total 2 2 6 2 2 2 5" xfId="46249" xr:uid="{00000000-0005-0000-0000-00001DCD0000}"/>
    <cellStyle name="Total 2 2 6 2 2 2 6" xfId="58813" xr:uid="{00000000-0005-0000-0000-00001ECD0000}"/>
    <cellStyle name="Total 2 2 6 2 2 3" xfId="8480" xr:uid="{00000000-0005-0000-0000-00001FCD0000}"/>
    <cellStyle name="Total 2 2 6 2 2 3 2" xfId="15454" xr:uid="{00000000-0005-0000-0000-000020CD0000}"/>
    <cellStyle name="Total 2 2 6 2 2 3 2 2" xfId="38428" xr:uid="{00000000-0005-0000-0000-000021CD0000}"/>
    <cellStyle name="Total 2 2 6 2 2 3 2 3" xfId="38427" xr:uid="{00000000-0005-0000-0000-000022CD0000}"/>
    <cellStyle name="Total 2 2 6 2 2 3 2 4" xfId="54959" xr:uid="{00000000-0005-0000-0000-000023CD0000}"/>
    <cellStyle name="Total 2 2 6 2 2 3 3" xfId="38429" xr:uid="{00000000-0005-0000-0000-000024CD0000}"/>
    <cellStyle name="Total 2 2 6 2 2 3 4" xfId="38426" xr:uid="{00000000-0005-0000-0000-000025CD0000}"/>
    <cellStyle name="Total 2 2 6 2 2 3 5" xfId="47991" xr:uid="{00000000-0005-0000-0000-000026CD0000}"/>
    <cellStyle name="Total 2 2 6 2 2 3 6" xfId="60555" xr:uid="{00000000-0005-0000-0000-000027CD0000}"/>
    <cellStyle name="Total 2 2 6 2 2 4" xfId="11099" xr:uid="{00000000-0005-0000-0000-000028CD0000}"/>
    <cellStyle name="Total 2 2 6 2 2 4 2" xfId="38431" xr:uid="{00000000-0005-0000-0000-000029CD0000}"/>
    <cellStyle name="Total 2 2 6 2 2 4 3" xfId="38430" xr:uid="{00000000-0005-0000-0000-00002ACD0000}"/>
    <cellStyle name="Total 2 2 6 2 2 4 4" xfId="50604" xr:uid="{00000000-0005-0000-0000-00002BCD0000}"/>
    <cellStyle name="Total 2 2 6 2 2 5" xfId="38421" xr:uid="{00000000-0005-0000-0000-00002CCD0000}"/>
    <cellStyle name="Total 2 2 6 2 2 6" xfId="56200" xr:uid="{00000000-0005-0000-0000-00002DCD0000}"/>
    <cellStyle name="Total 2 2 6 2 3" xfId="4989" xr:uid="{00000000-0005-0000-0000-00002ECD0000}"/>
    <cellStyle name="Total 2 2 6 2 3 2" xfId="7605" xr:uid="{00000000-0005-0000-0000-00002FCD0000}"/>
    <cellStyle name="Total 2 2 6 2 3 2 2" xfId="14583" xr:uid="{00000000-0005-0000-0000-000030CD0000}"/>
    <cellStyle name="Total 2 2 6 2 3 2 2 2" xfId="38435" xr:uid="{00000000-0005-0000-0000-000031CD0000}"/>
    <cellStyle name="Total 2 2 6 2 3 2 2 3" xfId="38434" xr:uid="{00000000-0005-0000-0000-000032CD0000}"/>
    <cellStyle name="Total 2 2 6 2 3 2 2 4" xfId="54088" xr:uid="{00000000-0005-0000-0000-000033CD0000}"/>
    <cellStyle name="Total 2 2 6 2 3 2 3" xfId="38436" xr:uid="{00000000-0005-0000-0000-000034CD0000}"/>
    <cellStyle name="Total 2 2 6 2 3 2 4" xfId="38433" xr:uid="{00000000-0005-0000-0000-000035CD0000}"/>
    <cellStyle name="Total 2 2 6 2 3 2 5" xfId="47120" xr:uid="{00000000-0005-0000-0000-000036CD0000}"/>
    <cellStyle name="Total 2 2 6 2 3 2 6" xfId="59684" xr:uid="{00000000-0005-0000-0000-000037CD0000}"/>
    <cellStyle name="Total 2 2 6 2 3 3" xfId="9356" xr:uid="{00000000-0005-0000-0000-000038CD0000}"/>
    <cellStyle name="Total 2 2 6 2 3 3 2" xfId="16325" xr:uid="{00000000-0005-0000-0000-000039CD0000}"/>
    <cellStyle name="Total 2 2 6 2 3 3 2 2" xfId="38439" xr:uid="{00000000-0005-0000-0000-00003ACD0000}"/>
    <cellStyle name="Total 2 2 6 2 3 3 2 3" xfId="38438" xr:uid="{00000000-0005-0000-0000-00003BCD0000}"/>
    <cellStyle name="Total 2 2 6 2 3 3 2 4" xfId="55830" xr:uid="{00000000-0005-0000-0000-00003CCD0000}"/>
    <cellStyle name="Total 2 2 6 2 3 3 3" xfId="38440" xr:uid="{00000000-0005-0000-0000-00003DCD0000}"/>
    <cellStyle name="Total 2 2 6 2 3 3 4" xfId="38437" xr:uid="{00000000-0005-0000-0000-00003ECD0000}"/>
    <cellStyle name="Total 2 2 6 2 3 3 5" xfId="48862" xr:uid="{00000000-0005-0000-0000-00003FCD0000}"/>
    <cellStyle name="Total 2 2 6 2 3 3 6" xfId="61426" xr:uid="{00000000-0005-0000-0000-000040CD0000}"/>
    <cellStyle name="Total 2 2 6 2 3 4" xfId="11970" xr:uid="{00000000-0005-0000-0000-000041CD0000}"/>
    <cellStyle name="Total 2 2 6 2 3 4 2" xfId="38442" xr:uid="{00000000-0005-0000-0000-000042CD0000}"/>
    <cellStyle name="Total 2 2 6 2 3 4 3" xfId="38441" xr:uid="{00000000-0005-0000-0000-000043CD0000}"/>
    <cellStyle name="Total 2 2 6 2 3 4 4" xfId="51475" xr:uid="{00000000-0005-0000-0000-000044CD0000}"/>
    <cellStyle name="Total 2 2 6 2 3 5" xfId="38443" xr:uid="{00000000-0005-0000-0000-000045CD0000}"/>
    <cellStyle name="Total 2 2 6 2 3 6" xfId="38432" xr:uid="{00000000-0005-0000-0000-000046CD0000}"/>
    <cellStyle name="Total 2 2 6 2 3 7" xfId="44507" xr:uid="{00000000-0005-0000-0000-000047CD0000}"/>
    <cellStyle name="Total 2 2 6 2 3 8" xfId="57071" xr:uid="{00000000-0005-0000-0000-000048CD0000}"/>
    <cellStyle name="Total 2 2 6 2 4" xfId="5863" xr:uid="{00000000-0005-0000-0000-000049CD0000}"/>
    <cellStyle name="Total 2 2 6 2 4 2" xfId="12841" xr:uid="{00000000-0005-0000-0000-00004ACD0000}"/>
    <cellStyle name="Total 2 2 6 2 4 2 2" xfId="38446" xr:uid="{00000000-0005-0000-0000-00004BCD0000}"/>
    <cellStyle name="Total 2 2 6 2 4 2 3" xfId="38445" xr:uid="{00000000-0005-0000-0000-00004CCD0000}"/>
    <cellStyle name="Total 2 2 6 2 4 2 4" xfId="52346" xr:uid="{00000000-0005-0000-0000-00004DCD0000}"/>
    <cellStyle name="Total 2 2 6 2 4 3" xfId="38447" xr:uid="{00000000-0005-0000-0000-00004ECD0000}"/>
    <cellStyle name="Total 2 2 6 2 4 4" xfId="38444" xr:uid="{00000000-0005-0000-0000-00004FCD0000}"/>
    <cellStyle name="Total 2 2 6 2 4 5" xfId="45378" xr:uid="{00000000-0005-0000-0000-000050CD0000}"/>
    <cellStyle name="Total 2 2 6 2 4 6" xfId="57942" xr:uid="{00000000-0005-0000-0000-000051CD0000}"/>
    <cellStyle name="Total 2 2 6 2 5" xfId="10227" xr:uid="{00000000-0005-0000-0000-000052CD0000}"/>
    <cellStyle name="Total 2 2 6 2 5 2" xfId="38449" xr:uid="{00000000-0005-0000-0000-000053CD0000}"/>
    <cellStyle name="Total 2 2 6 2 5 3" xfId="38448" xr:uid="{00000000-0005-0000-0000-000054CD0000}"/>
    <cellStyle name="Total 2 2 6 2 5 4" xfId="49733" xr:uid="{00000000-0005-0000-0000-000055CD0000}"/>
    <cellStyle name="Total 2 2 6 2 6" xfId="38420" xr:uid="{00000000-0005-0000-0000-000056CD0000}"/>
    <cellStyle name="Total 2 2 6 2 7" xfId="17763" xr:uid="{00000000-0005-0000-0000-000057CD0000}"/>
    <cellStyle name="Total 2 2 6 3" xfId="4112" xr:uid="{00000000-0005-0000-0000-000058CD0000}"/>
    <cellStyle name="Total 2 2 6 3 2" xfId="6733" xr:uid="{00000000-0005-0000-0000-000059CD0000}"/>
    <cellStyle name="Total 2 2 6 3 2 2" xfId="13711" xr:uid="{00000000-0005-0000-0000-00005ACD0000}"/>
    <cellStyle name="Total 2 2 6 3 2 2 2" xfId="38453" xr:uid="{00000000-0005-0000-0000-00005BCD0000}"/>
    <cellStyle name="Total 2 2 6 3 2 2 3" xfId="38452" xr:uid="{00000000-0005-0000-0000-00005CCD0000}"/>
    <cellStyle name="Total 2 2 6 3 2 2 4" xfId="53216" xr:uid="{00000000-0005-0000-0000-00005DCD0000}"/>
    <cellStyle name="Total 2 2 6 3 2 3" xfId="38454" xr:uid="{00000000-0005-0000-0000-00005ECD0000}"/>
    <cellStyle name="Total 2 2 6 3 2 4" xfId="38451" xr:uid="{00000000-0005-0000-0000-00005FCD0000}"/>
    <cellStyle name="Total 2 2 6 3 2 5" xfId="46248" xr:uid="{00000000-0005-0000-0000-000060CD0000}"/>
    <cellStyle name="Total 2 2 6 3 2 6" xfId="58812" xr:uid="{00000000-0005-0000-0000-000061CD0000}"/>
    <cellStyle name="Total 2 2 6 3 3" xfId="8479" xr:uid="{00000000-0005-0000-0000-000062CD0000}"/>
    <cellStyle name="Total 2 2 6 3 3 2" xfId="15453" xr:uid="{00000000-0005-0000-0000-000063CD0000}"/>
    <cellStyle name="Total 2 2 6 3 3 2 2" xfId="38457" xr:uid="{00000000-0005-0000-0000-000064CD0000}"/>
    <cellStyle name="Total 2 2 6 3 3 2 3" xfId="38456" xr:uid="{00000000-0005-0000-0000-000065CD0000}"/>
    <cellStyle name="Total 2 2 6 3 3 2 4" xfId="54958" xr:uid="{00000000-0005-0000-0000-000066CD0000}"/>
    <cellStyle name="Total 2 2 6 3 3 3" xfId="38458" xr:uid="{00000000-0005-0000-0000-000067CD0000}"/>
    <cellStyle name="Total 2 2 6 3 3 4" xfId="38455" xr:uid="{00000000-0005-0000-0000-000068CD0000}"/>
    <cellStyle name="Total 2 2 6 3 3 5" xfId="47990" xr:uid="{00000000-0005-0000-0000-000069CD0000}"/>
    <cellStyle name="Total 2 2 6 3 3 6" xfId="60554" xr:uid="{00000000-0005-0000-0000-00006ACD0000}"/>
    <cellStyle name="Total 2 2 6 3 4" xfId="11098" xr:uid="{00000000-0005-0000-0000-00006BCD0000}"/>
    <cellStyle name="Total 2 2 6 3 4 2" xfId="38460" xr:uid="{00000000-0005-0000-0000-00006CCD0000}"/>
    <cellStyle name="Total 2 2 6 3 4 3" xfId="38459" xr:uid="{00000000-0005-0000-0000-00006DCD0000}"/>
    <cellStyle name="Total 2 2 6 3 4 4" xfId="50603" xr:uid="{00000000-0005-0000-0000-00006ECD0000}"/>
    <cellStyle name="Total 2 2 6 3 5" xfId="38450" xr:uid="{00000000-0005-0000-0000-00006FCD0000}"/>
    <cellStyle name="Total 2 2 6 3 6" xfId="56199" xr:uid="{00000000-0005-0000-0000-000070CD0000}"/>
    <cellStyle name="Total 2 2 6 4" xfId="4988" xr:uid="{00000000-0005-0000-0000-000071CD0000}"/>
    <cellStyle name="Total 2 2 6 4 2" xfId="7604" xr:uid="{00000000-0005-0000-0000-000072CD0000}"/>
    <cellStyle name="Total 2 2 6 4 2 2" xfId="14582" xr:uid="{00000000-0005-0000-0000-000073CD0000}"/>
    <cellStyle name="Total 2 2 6 4 2 2 2" xfId="38464" xr:uid="{00000000-0005-0000-0000-000074CD0000}"/>
    <cellStyle name="Total 2 2 6 4 2 2 3" xfId="38463" xr:uid="{00000000-0005-0000-0000-000075CD0000}"/>
    <cellStyle name="Total 2 2 6 4 2 2 4" xfId="54087" xr:uid="{00000000-0005-0000-0000-000076CD0000}"/>
    <cellStyle name="Total 2 2 6 4 2 3" xfId="38465" xr:uid="{00000000-0005-0000-0000-000077CD0000}"/>
    <cellStyle name="Total 2 2 6 4 2 4" xfId="38462" xr:uid="{00000000-0005-0000-0000-000078CD0000}"/>
    <cellStyle name="Total 2 2 6 4 2 5" xfId="47119" xr:uid="{00000000-0005-0000-0000-000079CD0000}"/>
    <cellStyle name="Total 2 2 6 4 2 6" xfId="59683" xr:uid="{00000000-0005-0000-0000-00007ACD0000}"/>
    <cellStyle name="Total 2 2 6 4 3" xfId="9355" xr:uid="{00000000-0005-0000-0000-00007BCD0000}"/>
    <cellStyle name="Total 2 2 6 4 3 2" xfId="16324" xr:uid="{00000000-0005-0000-0000-00007CCD0000}"/>
    <cellStyle name="Total 2 2 6 4 3 2 2" xfId="38468" xr:uid="{00000000-0005-0000-0000-00007DCD0000}"/>
    <cellStyle name="Total 2 2 6 4 3 2 3" xfId="38467" xr:uid="{00000000-0005-0000-0000-00007ECD0000}"/>
    <cellStyle name="Total 2 2 6 4 3 2 4" xfId="55829" xr:uid="{00000000-0005-0000-0000-00007FCD0000}"/>
    <cellStyle name="Total 2 2 6 4 3 3" xfId="38469" xr:uid="{00000000-0005-0000-0000-000080CD0000}"/>
    <cellStyle name="Total 2 2 6 4 3 4" xfId="38466" xr:uid="{00000000-0005-0000-0000-000081CD0000}"/>
    <cellStyle name="Total 2 2 6 4 3 5" xfId="48861" xr:uid="{00000000-0005-0000-0000-000082CD0000}"/>
    <cellStyle name="Total 2 2 6 4 3 6" xfId="61425" xr:uid="{00000000-0005-0000-0000-000083CD0000}"/>
    <cellStyle name="Total 2 2 6 4 4" xfId="11969" xr:uid="{00000000-0005-0000-0000-000084CD0000}"/>
    <cellStyle name="Total 2 2 6 4 4 2" xfId="38471" xr:uid="{00000000-0005-0000-0000-000085CD0000}"/>
    <cellStyle name="Total 2 2 6 4 4 3" xfId="38470" xr:uid="{00000000-0005-0000-0000-000086CD0000}"/>
    <cellStyle name="Total 2 2 6 4 4 4" xfId="51474" xr:uid="{00000000-0005-0000-0000-000087CD0000}"/>
    <cellStyle name="Total 2 2 6 4 5" xfId="38472" xr:uid="{00000000-0005-0000-0000-000088CD0000}"/>
    <cellStyle name="Total 2 2 6 4 6" xfId="38461" xr:uid="{00000000-0005-0000-0000-000089CD0000}"/>
    <cellStyle name="Total 2 2 6 4 7" xfId="44506" xr:uid="{00000000-0005-0000-0000-00008ACD0000}"/>
    <cellStyle name="Total 2 2 6 4 8" xfId="57070" xr:uid="{00000000-0005-0000-0000-00008BCD0000}"/>
    <cellStyle name="Total 2 2 6 5" xfId="5862" xr:uid="{00000000-0005-0000-0000-00008CCD0000}"/>
    <cellStyle name="Total 2 2 6 5 2" xfId="12840" xr:uid="{00000000-0005-0000-0000-00008DCD0000}"/>
    <cellStyle name="Total 2 2 6 5 2 2" xfId="38475" xr:uid="{00000000-0005-0000-0000-00008ECD0000}"/>
    <cellStyle name="Total 2 2 6 5 2 3" xfId="38474" xr:uid="{00000000-0005-0000-0000-00008FCD0000}"/>
    <cellStyle name="Total 2 2 6 5 2 4" xfId="52345" xr:uid="{00000000-0005-0000-0000-000090CD0000}"/>
    <cellStyle name="Total 2 2 6 5 3" xfId="38476" xr:uid="{00000000-0005-0000-0000-000091CD0000}"/>
    <cellStyle name="Total 2 2 6 5 4" xfId="38473" xr:uid="{00000000-0005-0000-0000-000092CD0000}"/>
    <cellStyle name="Total 2 2 6 5 5" xfId="45377" xr:uid="{00000000-0005-0000-0000-000093CD0000}"/>
    <cellStyle name="Total 2 2 6 5 6" xfId="57941" xr:uid="{00000000-0005-0000-0000-000094CD0000}"/>
    <cellStyle name="Total 2 2 6 6" xfId="10226" xr:uid="{00000000-0005-0000-0000-000095CD0000}"/>
    <cellStyle name="Total 2 2 6 6 2" xfId="38478" xr:uid="{00000000-0005-0000-0000-000096CD0000}"/>
    <cellStyle name="Total 2 2 6 6 3" xfId="38477" xr:uid="{00000000-0005-0000-0000-000097CD0000}"/>
    <cellStyle name="Total 2 2 6 6 4" xfId="49732" xr:uid="{00000000-0005-0000-0000-000098CD0000}"/>
    <cellStyle name="Total 2 2 6 7" xfId="38419" xr:uid="{00000000-0005-0000-0000-000099CD0000}"/>
    <cellStyle name="Total 2 2 6 8" xfId="17760" xr:uid="{00000000-0005-0000-0000-00009ACD0000}"/>
    <cellStyle name="Total 2 2 7" xfId="3158" xr:uid="{00000000-0005-0000-0000-00009BCD0000}"/>
    <cellStyle name="Total 2 2 7 2" xfId="4114" xr:uid="{00000000-0005-0000-0000-00009CCD0000}"/>
    <cellStyle name="Total 2 2 7 2 2" xfId="6735" xr:uid="{00000000-0005-0000-0000-00009DCD0000}"/>
    <cellStyle name="Total 2 2 7 2 2 2" xfId="13713" xr:uid="{00000000-0005-0000-0000-00009ECD0000}"/>
    <cellStyle name="Total 2 2 7 2 2 2 2" xfId="38483" xr:uid="{00000000-0005-0000-0000-00009FCD0000}"/>
    <cellStyle name="Total 2 2 7 2 2 2 3" xfId="38482" xr:uid="{00000000-0005-0000-0000-0000A0CD0000}"/>
    <cellStyle name="Total 2 2 7 2 2 2 4" xfId="53218" xr:uid="{00000000-0005-0000-0000-0000A1CD0000}"/>
    <cellStyle name="Total 2 2 7 2 2 3" xfId="38484" xr:uid="{00000000-0005-0000-0000-0000A2CD0000}"/>
    <cellStyle name="Total 2 2 7 2 2 4" xfId="38481" xr:uid="{00000000-0005-0000-0000-0000A3CD0000}"/>
    <cellStyle name="Total 2 2 7 2 2 5" xfId="46250" xr:uid="{00000000-0005-0000-0000-0000A4CD0000}"/>
    <cellStyle name="Total 2 2 7 2 2 6" xfId="58814" xr:uid="{00000000-0005-0000-0000-0000A5CD0000}"/>
    <cellStyle name="Total 2 2 7 2 3" xfId="8481" xr:uid="{00000000-0005-0000-0000-0000A6CD0000}"/>
    <cellStyle name="Total 2 2 7 2 3 2" xfId="15455" xr:uid="{00000000-0005-0000-0000-0000A7CD0000}"/>
    <cellStyle name="Total 2 2 7 2 3 2 2" xfId="38487" xr:uid="{00000000-0005-0000-0000-0000A8CD0000}"/>
    <cellStyle name="Total 2 2 7 2 3 2 3" xfId="38486" xr:uid="{00000000-0005-0000-0000-0000A9CD0000}"/>
    <cellStyle name="Total 2 2 7 2 3 2 4" xfId="54960" xr:uid="{00000000-0005-0000-0000-0000AACD0000}"/>
    <cellStyle name="Total 2 2 7 2 3 3" xfId="38488" xr:uid="{00000000-0005-0000-0000-0000ABCD0000}"/>
    <cellStyle name="Total 2 2 7 2 3 4" xfId="38485" xr:uid="{00000000-0005-0000-0000-0000ACCD0000}"/>
    <cellStyle name="Total 2 2 7 2 3 5" xfId="47992" xr:uid="{00000000-0005-0000-0000-0000ADCD0000}"/>
    <cellStyle name="Total 2 2 7 2 3 6" xfId="60556" xr:uid="{00000000-0005-0000-0000-0000AECD0000}"/>
    <cellStyle name="Total 2 2 7 2 4" xfId="11100" xr:uid="{00000000-0005-0000-0000-0000AFCD0000}"/>
    <cellStyle name="Total 2 2 7 2 4 2" xfId="38490" xr:uid="{00000000-0005-0000-0000-0000B0CD0000}"/>
    <cellStyle name="Total 2 2 7 2 4 3" xfId="38489" xr:uid="{00000000-0005-0000-0000-0000B1CD0000}"/>
    <cellStyle name="Total 2 2 7 2 4 4" xfId="50605" xr:uid="{00000000-0005-0000-0000-0000B2CD0000}"/>
    <cellStyle name="Total 2 2 7 2 5" xfId="38480" xr:uid="{00000000-0005-0000-0000-0000B3CD0000}"/>
    <cellStyle name="Total 2 2 7 2 6" xfId="56201" xr:uid="{00000000-0005-0000-0000-0000B4CD0000}"/>
    <cellStyle name="Total 2 2 7 3" xfId="4990" xr:uid="{00000000-0005-0000-0000-0000B5CD0000}"/>
    <cellStyle name="Total 2 2 7 3 2" xfId="7606" xr:uid="{00000000-0005-0000-0000-0000B6CD0000}"/>
    <cellStyle name="Total 2 2 7 3 2 2" xfId="14584" xr:uid="{00000000-0005-0000-0000-0000B7CD0000}"/>
    <cellStyle name="Total 2 2 7 3 2 2 2" xfId="38494" xr:uid="{00000000-0005-0000-0000-0000B8CD0000}"/>
    <cellStyle name="Total 2 2 7 3 2 2 3" xfId="38493" xr:uid="{00000000-0005-0000-0000-0000B9CD0000}"/>
    <cellStyle name="Total 2 2 7 3 2 2 4" xfId="54089" xr:uid="{00000000-0005-0000-0000-0000BACD0000}"/>
    <cellStyle name="Total 2 2 7 3 2 3" xfId="38495" xr:uid="{00000000-0005-0000-0000-0000BBCD0000}"/>
    <cellStyle name="Total 2 2 7 3 2 4" xfId="38492" xr:uid="{00000000-0005-0000-0000-0000BCCD0000}"/>
    <cellStyle name="Total 2 2 7 3 2 5" xfId="47121" xr:uid="{00000000-0005-0000-0000-0000BDCD0000}"/>
    <cellStyle name="Total 2 2 7 3 2 6" xfId="59685" xr:uid="{00000000-0005-0000-0000-0000BECD0000}"/>
    <cellStyle name="Total 2 2 7 3 3" xfId="9357" xr:uid="{00000000-0005-0000-0000-0000BFCD0000}"/>
    <cellStyle name="Total 2 2 7 3 3 2" xfId="16326" xr:uid="{00000000-0005-0000-0000-0000C0CD0000}"/>
    <cellStyle name="Total 2 2 7 3 3 2 2" xfId="38498" xr:uid="{00000000-0005-0000-0000-0000C1CD0000}"/>
    <cellStyle name="Total 2 2 7 3 3 2 3" xfId="38497" xr:uid="{00000000-0005-0000-0000-0000C2CD0000}"/>
    <cellStyle name="Total 2 2 7 3 3 2 4" xfId="55831" xr:uid="{00000000-0005-0000-0000-0000C3CD0000}"/>
    <cellStyle name="Total 2 2 7 3 3 3" xfId="38499" xr:uid="{00000000-0005-0000-0000-0000C4CD0000}"/>
    <cellStyle name="Total 2 2 7 3 3 4" xfId="38496" xr:uid="{00000000-0005-0000-0000-0000C5CD0000}"/>
    <cellStyle name="Total 2 2 7 3 3 5" xfId="48863" xr:uid="{00000000-0005-0000-0000-0000C6CD0000}"/>
    <cellStyle name="Total 2 2 7 3 3 6" xfId="61427" xr:uid="{00000000-0005-0000-0000-0000C7CD0000}"/>
    <cellStyle name="Total 2 2 7 3 4" xfId="11971" xr:uid="{00000000-0005-0000-0000-0000C8CD0000}"/>
    <cellStyle name="Total 2 2 7 3 4 2" xfId="38501" xr:uid="{00000000-0005-0000-0000-0000C9CD0000}"/>
    <cellStyle name="Total 2 2 7 3 4 3" xfId="38500" xr:uid="{00000000-0005-0000-0000-0000CACD0000}"/>
    <cellStyle name="Total 2 2 7 3 4 4" xfId="51476" xr:uid="{00000000-0005-0000-0000-0000CBCD0000}"/>
    <cellStyle name="Total 2 2 7 3 5" xfId="38502" xr:uid="{00000000-0005-0000-0000-0000CCCD0000}"/>
    <cellStyle name="Total 2 2 7 3 6" xfId="38491" xr:uid="{00000000-0005-0000-0000-0000CDCD0000}"/>
    <cellStyle name="Total 2 2 7 3 7" xfId="44508" xr:uid="{00000000-0005-0000-0000-0000CECD0000}"/>
    <cellStyle name="Total 2 2 7 3 8" xfId="57072" xr:uid="{00000000-0005-0000-0000-0000CFCD0000}"/>
    <cellStyle name="Total 2 2 7 4" xfId="5864" xr:uid="{00000000-0005-0000-0000-0000D0CD0000}"/>
    <cellStyle name="Total 2 2 7 4 2" xfId="12842" xr:uid="{00000000-0005-0000-0000-0000D1CD0000}"/>
    <cellStyle name="Total 2 2 7 4 2 2" xfId="38505" xr:uid="{00000000-0005-0000-0000-0000D2CD0000}"/>
    <cellStyle name="Total 2 2 7 4 2 3" xfId="38504" xr:uid="{00000000-0005-0000-0000-0000D3CD0000}"/>
    <cellStyle name="Total 2 2 7 4 2 4" xfId="52347" xr:uid="{00000000-0005-0000-0000-0000D4CD0000}"/>
    <cellStyle name="Total 2 2 7 4 3" xfId="38506" xr:uid="{00000000-0005-0000-0000-0000D5CD0000}"/>
    <cellStyle name="Total 2 2 7 4 4" xfId="38503" xr:uid="{00000000-0005-0000-0000-0000D6CD0000}"/>
    <cellStyle name="Total 2 2 7 4 5" xfId="45379" xr:uid="{00000000-0005-0000-0000-0000D7CD0000}"/>
    <cellStyle name="Total 2 2 7 4 6" xfId="57943" xr:uid="{00000000-0005-0000-0000-0000D8CD0000}"/>
    <cellStyle name="Total 2 2 7 5" xfId="10228" xr:uid="{00000000-0005-0000-0000-0000D9CD0000}"/>
    <cellStyle name="Total 2 2 7 5 2" xfId="38508" xr:uid="{00000000-0005-0000-0000-0000DACD0000}"/>
    <cellStyle name="Total 2 2 7 5 3" xfId="38507" xr:uid="{00000000-0005-0000-0000-0000DBCD0000}"/>
    <cellStyle name="Total 2 2 7 5 4" xfId="49734" xr:uid="{00000000-0005-0000-0000-0000DCCD0000}"/>
    <cellStyle name="Total 2 2 7 6" xfId="38479" xr:uid="{00000000-0005-0000-0000-0000DDCD0000}"/>
    <cellStyle name="Total 2 2 7 7" xfId="17765" xr:uid="{00000000-0005-0000-0000-0000DECD0000}"/>
    <cellStyle name="Total 2 2 8" xfId="3159" xr:uid="{00000000-0005-0000-0000-0000DFCD0000}"/>
    <cellStyle name="Total 2 2 8 2" xfId="4115" xr:uid="{00000000-0005-0000-0000-0000E0CD0000}"/>
    <cellStyle name="Total 2 2 8 2 2" xfId="6736" xr:uid="{00000000-0005-0000-0000-0000E1CD0000}"/>
    <cellStyle name="Total 2 2 8 2 2 2" xfId="13714" xr:uid="{00000000-0005-0000-0000-0000E2CD0000}"/>
    <cellStyle name="Total 2 2 8 2 2 2 2" xfId="38513" xr:uid="{00000000-0005-0000-0000-0000E3CD0000}"/>
    <cellStyle name="Total 2 2 8 2 2 2 3" xfId="38512" xr:uid="{00000000-0005-0000-0000-0000E4CD0000}"/>
    <cellStyle name="Total 2 2 8 2 2 2 4" xfId="53219" xr:uid="{00000000-0005-0000-0000-0000E5CD0000}"/>
    <cellStyle name="Total 2 2 8 2 2 3" xfId="38514" xr:uid="{00000000-0005-0000-0000-0000E6CD0000}"/>
    <cellStyle name="Total 2 2 8 2 2 4" xfId="38511" xr:uid="{00000000-0005-0000-0000-0000E7CD0000}"/>
    <cellStyle name="Total 2 2 8 2 2 5" xfId="46251" xr:uid="{00000000-0005-0000-0000-0000E8CD0000}"/>
    <cellStyle name="Total 2 2 8 2 2 6" xfId="58815" xr:uid="{00000000-0005-0000-0000-0000E9CD0000}"/>
    <cellStyle name="Total 2 2 8 2 3" xfId="8482" xr:uid="{00000000-0005-0000-0000-0000EACD0000}"/>
    <cellStyle name="Total 2 2 8 2 3 2" xfId="15456" xr:uid="{00000000-0005-0000-0000-0000EBCD0000}"/>
    <cellStyle name="Total 2 2 8 2 3 2 2" xfId="38517" xr:uid="{00000000-0005-0000-0000-0000ECCD0000}"/>
    <cellStyle name="Total 2 2 8 2 3 2 3" xfId="38516" xr:uid="{00000000-0005-0000-0000-0000EDCD0000}"/>
    <cellStyle name="Total 2 2 8 2 3 2 4" xfId="54961" xr:uid="{00000000-0005-0000-0000-0000EECD0000}"/>
    <cellStyle name="Total 2 2 8 2 3 3" xfId="38518" xr:uid="{00000000-0005-0000-0000-0000EFCD0000}"/>
    <cellStyle name="Total 2 2 8 2 3 4" xfId="38515" xr:uid="{00000000-0005-0000-0000-0000F0CD0000}"/>
    <cellStyle name="Total 2 2 8 2 3 5" xfId="47993" xr:uid="{00000000-0005-0000-0000-0000F1CD0000}"/>
    <cellStyle name="Total 2 2 8 2 3 6" xfId="60557" xr:uid="{00000000-0005-0000-0000-0000F2CD0000}"/>
    <cellStyle name="Total 2 2 8 2 4" xfId="11101" xr:uid="{00000000-0005-0000-0000-0000F3CD0000}"/>
    <cellStyle name="Total 2 2 8 2 4 2" xfId="38520" xr:uid="{00000000-0005-0000-0000-0000F4CD0000}"/>
    <cellStyle name="Total 2 2 8 2 4 3" xfId="38519" xr:uid="{00000000-0005-0000-0000-0000F5CD0000}"/>
    <cellStyle name="Total 2 2 8 2 4 4" xfId="50606" xr:uid="{00000000-0005-0000-0000-0000F6CD0000}"/>
    <cellStyle name="Total 2 2 8 2 5" xfId="38510" xr:uid="{00000000-0005-0000-0000-0000F7CD0000}"/>
    <cellStyle name="Total 2 2 8 2 6" xfId="56202" xr:uid="{00000000-0005-0000-0000-0000F8CD0000}"/>
    <cellStyle name="Total 2 2 8 3" xfId="4991" xr:uid="{00000000-0005-0000-0000-0000F9CD0000}"/>
    <cellStyle name="Total 2 2 8 3 2" xfId="7607" xr:uid="{00000000-0005-0000-0000-0000FACD0000}"/>
    <cellStyle name="Total 2 2 8 3 2 2" xfId="14585" xr:uid="{00000000-0005-0000-0000-0000FBCD0000}"/>
    <cellStyle name="Total 2 2 8 3 2 2 2" xfId="38524" xr:uid="{00000000-0005-0000-0000-0000FCCD0000}"/>
    <cellStyle name="Total 2 2 8 3 2 2 3" xfId="38523" xr:uid="{00000000-0005-0000-0000-0000FDCD0000}"/>
    <cellStyle name="Total 2 2 8 3 2 2 4" xfId="54090" xr:uid="{00000000-0005-0000-0000-0000FECD0000}"/>
    <cellStyle name="Total 2 2 8 3 2 3" xfId="38525" xr:uid="{00000000-0005-0000-0000-0000FFCD0000}"/>
    <cellStyle name="Total 2 2 8 3 2 4" xfId="38522" xr:uid="{00000000-0005-0000-0000-000000CE0000}"/>
    <cellStyle name="Total 2 2 8 3 2 5" xfId="47122" xr:uid="{00000000-0005-0000-0000-000001CE0000}"/>
    <cellStyle name="Total 2 2 8 3 2 6" xfId="59686" xr:uid="{00000000-0005-0000-0000-000002CE0000}"/>
    <cellStyle name="Total 2 2 8 3 3" xfId="9358" xr:uid="{00000000-0005-0000-0000-000003CE0000}"/>
    <cellStyle name="Total 2 2 8 3 3 2" xfId="16327" xr:uid="{00000000-0005-0000-0000-000004CE0000}"/>
    <cellStyle name="Total 2 2 8 3 3 2 2" xfId="38528" xr:uid="{00000000-0005-0000-0000-000005CE0000}"/>
    <cellStyle name="Total 2 2 8 3 3 2 3" xfId="38527" xr:uid="{00000000-0005-0000-0000-000006CE0000}"/>
    <cellStyle name="Total 2 2 8 3 3 2 4" xfId="55832" xr:uid="{00000000-0005-0000-0000-000007CE0000}"/>
    <cellStyle name="Total 2 2 8 3 3 3" xfId="38529" xr:uid="{00000000-0005-0000-0000-000008CE0000}"/>
    <cellStyle name="Total 2 2 8 3 3 4" xfId="38526" xr:uid="{00000000-0005-0000-0000-000009CE0000}"/>
    <cellStyle name="Total 2 2 8 3 3 5" xfId="48864" xr:uid="{00000000-0005-0000-0000-00000ACE0000}"/>
    <cellStyle name="Total 2 2 8 3 3 6" xfId="61428" xr:uid="{00000000-0005-0000-0000-00000BCE0000}"/>
    <cellStyle name="Total 2 2 8 3 4" xfId="11972" xr:uid="{00000000-0005-0000-0000-00000CCE0000}"/>
    <cellStyle name="Total 2 2 8 3 4 2" xfId="38531" xr:uid="{00000000-0005-0000-0000-00000DCE0000}"/>
    <cellStyle name="Total 2 2 8 3 4 3" xfId="38530" xr:uid="{00000000-0005-0000-0000-00000ECE0000}"/>
    <cellStyle name="Total 2 2 8 3 4 4" xfId="51477" xr:uid="{00000000-0005-0000-0000-00000FCE0000}"/>
    <cellStyle name="Total 2 2 8 3 5" xfId="38532" xr:uid="{00000000-0005-0000-0000-000010CE0000}"/>
    <cellStyle name="Total 2 2 8 3 6" xfId="38521" xr:uid="{00000000-0005-0000-0000-000011CE0000}"/>
    <cellStyle name="Total 2 2 8 3 7" xfId="44509" xr:uid="{00000000-0005-0000-0000-000012CE0000}"/>
    <cellStyle name="Total 2 2 8 3 8" xfId="57073" xr:uid="{00000000-0005-0000-0000-000013CE0000}"/>
    <cellStyle name="Total 2 2 8 4" xfId="5865" xr:uid="{00000000-0005-0000-0000-000014CE0000}"/>
    <cellStyle name="Total 2 2 8 4 2" xfId="12843" xr:uid="{00000000-0005-0000-0000-000015CE0000}"/>
    <cellStyle name="Total 2 2 8 4 2 2" xfId="38535" xr:uid="{00000000-0005-0000-0000-000016CE0000}"/>
    <cellStyle name="Total 2 2 8 4 2 3" xfId="38534" xr:uid="{00000000-0005-0000-0000-000017CE0000}"/>
    <cellStyle name="Total 2 2 8 4 2 4" xfId="52348" xr:uid="{00000000-0005-0000-0000-000018CE0000}"/>
    <cellStyle name="Total 2 2 8 4 3" xfId="38536" xr:uid="{00000000-0005-0000-0000-000019CE0000}"/>
    <cellStyle name="Total 2 2 8 4 4" xfId="38533" xr:uid="{00000000-0005-0000-0000-00001ACE0000}"/>
    <cellStyle name="Total 2 2 8 4 5" xfId="45380" xr:uid="{00000000-0005-0000-0000-00001BCE0000}"/>
    <cellStyle name="Total 2 2 8 4 6" xfId="57944" xr:uid="{00000000-0005-0000-0000-00001CCE0000}"/>
    <cellStyle name="Total 2 2 8 5" xfId="10229" xr:uid="{00000000-0005-0000-0000-00001DCE0000}"/>
    <cellStyle name="Total 2 2 8 5 2" xfId="38538" xr:uid="{00000000-0005-0000-0000-00001ECE0000}"/>
    <cellStyle name="Total 2 2 8 5 3" xfId="38537" xr:uid="{00000000-0005-0000-0000-00001FCE0000}"/>
    <cellStyle name="Total 2 2 8 5 4" xfId="49735" xr:uid="{00000000-0005-0000-0000-000020CE0000}"/>
    <cellStyle name="Total 2 2 8 6" xfId="38509" xr:uid="{00000000-0005-0000-0000-000021CE0000}"/>
    <cellStyle name="Total 2 2 8 7" xfId="17766" xr:uid="{00000000-0005-0000-0000-000022CE0000}"/>
    <cellStyle name="Total 2 2 9" xfId="3160" xr:uid="{00000000-0005-0000-0000-000023CE0000}"/>
    <cellStyle name="Total 2 2 9 2" xfId="4116" xr:uid="{00000000-0005-0000-0000-000024CE0000}"/>
    <cellStyle name="Total 2 2 9 2 2" xfId="6737" xr:uid="{00000000-0005-0000-0000-000025CE0000}"/>
    <cellStyle name="Total 2 2 9 2 2 2" xfId="13715" xr:uid="{00000000-0005-0000-0000-000026CE0000}"/>
    <cellStyle name="Total 2 2 9 2 2 2 2" xfId="38543" xr:uid="{00000000-0005-0000-0000-000027CE0000}"/>
    <cellStyle name="Total 2 2 9 2 2 2 3" xfId="38542" xr:uid="{00000000-0005-0000-0000-000028CE0000}"/>
    <cellStyle name="Total 2 2 9 2 2 2 4" xfId="53220" xr:uid="{00000000-0005-0000-0000-000029CE0000}"/>
    <cellStyle name="Total 2 2 9 2 2 3" xfId="38544" xr:uid="{00000000-0005-0000-0000-00002ACE0000}"/>
    <cellStyle name="Total 2 2 9 2 2 4" xfId="38541" xr:uid="{00000000-0005-0000-0000-00002BCE0000}"/>
    <cellStyle name="Total 2 2 9 2 2 5" xfId="46252" xr:uid="{00000000-0005-0000-0000-00002CCE0000}"/>
    <cellStyle name="Total 2 2 9 2 2 6" xfId="58816" xr:uid="{00000000-0005-0000-0000-00002DCE0000}"/>
    <cellStyle name="Total 2 2 9 2 3" xfId="8483" xr:uid="{00000000-0005-0000-0000-00002ECE0000}"/>
    <cellStyle name="Total 2 2 9 2 3 2" xfId="15457" xr:uid="{00000000-0005-0000-0000-00002FCE0000}"/>
    <cellStyle name="Total 2 2 9 2 3 2 2" xfId="38547" xr:uid="{00000000-0005-0000-0000-000030CE0000}"/>
    <cellStyle name="Total 2 2 9 2 3 2 3" xfId="38546" xr:uid="{00000000-0005-0000-0000-000031CE0000}"/>
    <cellStyle name="Total 2 2 9 2 3 2 4" xfId="54962" xr:uid="{00000000-0005-0000-0000-000032CE0000}"/>
    <cellStyle name="Total 2 2 9 2 3 3" xfId="38548" xr:uid="{00000000-0005-0000-0000-000033CE0000}"/>
    <cellStyle name="Total 2 2 9 2 3 4" xfId="38545" xr:uid="{00000000-0005-0000-0000-000034CE0000}"/>
    <cellStyle name="Total 2 2 9 2 3 5" xfId="47994" xr:uid="{00000000-0005-0000-0000-000035CE0000}"/>
    <cellStyle name="Total 2 2 9 2 3 6" xfId="60558" xr:uid="{00000000-0005-0000-0000-000036CE0000}"/>
    <cellStyle name="Total 2 2 9 2 4" xfId="11102" xr:uid="{00000000-0005-0000-0000-000037CE0000}"/>
    <cellStyle name="Total 2 2 9 2 4 2" xfId="38550" xr:uid="{00000000-0005-0000-0000-000038CE0000}"/>
    <cellStyle name="Total 2 2 9 2 4 3" xfId="38549" xr:uid="{00000000-0005-0000-0000-000039CE0000}"/>
    <cellStyle name="Total 2 2 9 2 4 4" xfId="50607" xr:uid="{00000000-0005-0000-0000-00003ACE0000}"/>
    <cellStyle name="Total 2 2 9 2 5" xfId="38540" xr:uid="{00000000-0005-0000-0000-00003BCE0000}"/>
    <cellStyle name="Total 2 2 9 2 6" xfId="56203" xr:uid="{00000000-0005-0000-0000-00003CCE0000}"/>
    <cellStyle name="Total 2 2 9 3" xfId="4992" xr:uid="{00000000-0005-0000-0000-00003DCE0000}"/>
    <cellStyle name="Total 2 2 9 3 2" xfId="7608" xr:uid="{00000000-0005-0000-0000-00003ECE0000}"/>
    <cellStyle name="Total 2 2 9 3 2 2" xfId="14586" xr:uid="{00000000-0005-0000-0000-00003FCE0000}"/>
    <cellStyle name="Total 2 2 9 3 2 2 2" xfId="38554" xr:uid="{00000000-0005-0000-0000-000040CE0000}"/>
    <cellStyle name="Total 2 2 9 3 2 2 3" xfId="38553" xr:uid="{00000000-0005-0000-0000-000041CE0000}"/>
    <cellStyle name="Total 2 2 9 3 2 2 4" xfId="54091" xr:uid="{00000000-0005-0000-0000-000042CE0000}"/>
    <cellStyle name="Total 2 2 9 3 2 3" xfId="38555" xr:uid="{00000000-0005-0000-0000-000043CE0000}"/>
    <cellStyle name="Total 2 2 9 3 2 4" xfId="38552" xr:uid="{00000000-0005-0000-0000-000044CE0000}"/>
    <cellStyle name="Total 2 2 9 3 2 5" xfId="47123" xr:uid="{00000000-0005-0000-0000-000045CE0000}"/>
    <cellStyle name="Total 2 2 9 3 2 6" xfId="59687" xr:uid="{00000000-0005-0000-0000-000046CE0000}"/>
    <cellStyle name="Total 2 2 9 3 3" xfId="9359" xr:uid="{00000000-0005-0000-0000-000047CE0000}"/>
    <cellStyle name="Total 2 2 9 3 3 2" xfId="16328" xr:uid="{00000000-0005-0000-0000-000048CE0000}"/>
    <cellStyle name="Total 2 2 9 3 3 2 2" xfId="38558" xr:uid="{00000000-0005-0000-0000-000049CE0000}"/>
    <cellStyle name="Total 2 2 9 3 3 2 3" xfId="38557" xr:uid="{00000000-0005-0000-0000-00004ACE0000}"/>
    <cellStyle name="Total 2 2 9 3 3 2 4" xfId="55833" xr:uid="{00000000-0005-0000-0000-00004BCE0000}"/>
    <cellStyle name="Total 2 2 9 3 3 3" xfId="38559" xr:uid="{00000000-0005-0000-0000-00004CCE0000}"/>
    <cellStyle name="Total 2 2 9 3 3 4" xfId="38556" xr:uid="{00000000-0005-0000-0000-00004DCE0000}"/>
    <cellStyle name="Total 2 2 9 3 3 5" xfId="48865" xr:uid="{00000000-0005-0000-0000-00004ECE0000}"/>
    <cellStyle name="Total 2 2 9 3 3 6" xfId="61429" xr:uid="{00000000-0005-0000-0000-00004FCE0000}"/>
    <cellStyle name="Total 2 2 9 3 4" xfId="11973" xr:uid="{00000000-0005-0000-0000-000050CE0000}"/>
    <cellStyle name="Total 2 2 9 3 4 2" xfId="38561" xr:uid="{00000000-0005-0000-0000-000051CE0000}"/>
    <cellStyle name="Total 2 2 9 3 4 3" xfId="38560" xr:uid="{00000000-0005-0000-0000-000052CE0000}"/>
    <cellStyle name="Total 2 2 9 3 4 4" xfId="51478" xr:uid="{00000000-0005-0000-0000-000053CE0000}"/>
    <cellStyle name="Total 2 2 9 3 5" xfId="38562" xr:uid="{00000000-0005-0000-0000-000054CE0000}"/>
    <cellStyle name="Total 2 2 9 3 6" xfId="38551" xr:uid="{00000000-0005-0000-0000-000055CE0000}"/>
    <cellStyle name="Total 2 2 9 3 7" xfId="44510" xr:uid="{00000000-0005-0000-0000-000056CE0000}"/>
    <cellStyle name="Total 2 2 9 3 8" xfId="57074" xr:uid="{00000000-0005-0000-0000-000057CE0000}"/>
    <cellStyle name="Total 2 2 9 4" xfId="5866" xr:uid="{00000000-0005-0000-0000-000058CE0000}"/>
    <cellStyle name="Total 2 2 9 4 2" xfId="12844" xr:uid="{00000000-0005-0000-0000-000059CE0000}"/>
    <cellStyle name="Total 2 2 9 4 2 2" xfId="38565" xr:uid="{00000000-0005-0000-0000-00005ACE0000}"/>
    <cellStyle name="Total 2 2 9 4 2 3" xfId="38564" xr:uid="{00000000-0005-0000-0000-00005BCE0000}"/>
    <cellStyle name="Total 2 2 9 4 2 4" xfId="52349" xr:uid="{00000000-0005-0000-0000-00005CCE0000}"/>
    <cellStyle name="Total 2 2 9 4 3" xfId="38566" xr:uid="{00000000-0005-0000-0000-00005DCE0000}"/>
    <cellStyle name="Total 2 2 9 4 4" xfId="38563" xr:uid="{00000000-0005-0000-0000-00005ECE0000}"/>
    <cellStyle name="Total 2 2 9 4 5" xfId="45381" xr:uid="{00000000-0005-0000-0000-00005FCE0000}"/>
    <cellStyle name="Total 2 2 9 4 6" xfId="57945" xr:uid="{00000000-0005-0000-0000-000060CE0000}"/>
    <cellStyle name="Total 2 2 9 5" xfId="10230" xr:uid="{00000000-0005-0000-0000-000061CE0000}"/>
    <cellStyle name="Total 2 2 9 5 2" xfId="38568" xr:uid="{00000000-0005-0000-0000-000062CE0000}"/>
    <cellStyle name="Total 2 2 9 5 3" xfId="38567" xr:uid="{00000000-0005-0000-0000-000063CE0000}"/>
    <cellStyle name="Total 2 2 9 5 4" xfId="49736" xr:uid="{00000000-0005-0000-0000-000064CE0000}"/>
    <cellStyle name="Total 2 2 9 6" xfId="38539" xr:uid="{00000000-0005-0000-0000-000065CE0000}"/>
    <cellStyle name="Total 2 2 9 7" xfId="17767" xr:uid="{00000000-0005-0000-0000-000066CE0000}"/>
    <cellStyle name="Total 2 20" xfId="19101" xr:uid="{00000000-0005-0000-0000-000067CE0000}"/>
    <cellStyle name="Total 2 3" xfId="3161" xr:uid="{00000000-0005-0000-0000-000068CE0000}"/>
    <cellStyle name="Total 2 3 10" xfId="3162" xr:uid="{00000000-0005-0000-0000-000069CE0000}"/>
    <cellStyle name="Total 2 3 10 2" xfId="4118" xr:uid="{00000000-0005-0000-0000-00006ACE0000}"/>
    <cellStyle name="Total 2 3 10 2 2" xfId="6739" xr:uid="{00000000-0005-0000-0000-00006BCE0000}"/>
    <cellStyle name="Total 2 3 10 2 2 2" xfId="13717" xr:uid="{00000000-0005-0000-0000-00006CCE0000}"/>
    <cellStyle name="Total 2 3 10 2 2 2 2" xfId="38574" xr:uid="{00000000-0005-0000-0000-00006DCE0000}"/>
    <cellStyle name="Total 2 3 10 2 2 2 3" xfId="38573" xr:uid="{00000000-0005-0000-0000-00006ECE0000}"/>
    <cellStyle name="Total 2 3 10 2 2 2 4" xfId="53222" xr:uid="{00000000-0005-0000-0000-00006FCE0000}"/>
    <cellStyle name="Total 2 3 10 2 2 3" xfId="38575" xr:uid="{00000000-0005-0000-0000-000070CE0000}"/>
    <cellStyle name="Total 2 3 10 2 2 4" xfId="38572" xr:uid="{00000000-0005-0000-0000-000071CE0000}"/>
    <cellStyle name="Total 2 3 10 2 2 5" xfId="46254" xr:uid="{00000000-0005-0000-0000-000072CE0000}"/>
    <cellStyle name="Total 2 3 10 2 2 6" xfId="58818" xr:uid="{00000000-0005-0000-0000-000073CE0000}"/>
    <cellStyle name="Total 2 3 10 2 3" xfId="8485" xr:uid="{00000000-0005-0000-0000-000074CE0000}"/>
    <cellStyle name="Total 2 3 10 2 3 2" xfId="15459" xr:uid="{00000000-0005-0000-0000-000075CE0000}"/>
    <cellStyle name="Total 2 3 10 2 3 2 2" xfId="38578" xr:uid="{00000000-0005-0000-0000-000076CE0000}"/>
    <cellStyle name="Total 2 3 10 2 3 2 3" xfId="38577" xr:uid="{00000000-0005-0000-0000-000077CE0000}"/>
    <cellStyle name="Total 2 3 10 2 3 2 4" xfId="54964" xr:uid="{00000000-0005-0000-0000-000078CE0000}"/>
    <cellStyle name="Total 2 3 10 2 3 3" xfId="38579" xr:uid="{00000000-0005-0000-0000-000079CE0000}"/>
    <cellStyle name="Total 2 3 10 2 3 4" xfId="38576" xr:uid="{00000000-0005-0000-0000-00007ACE0000}"/>
    <cellStyle name="Total 2 3 10 2 3 5" xfId="47996" xr:uid="{00000000-0005-0000-0000-00007BCE0000}"/>
    <cellStyle name="Total 2 3 10 2 3 6" xfId="60560" xr:uid="{00000000-0005-0000-0000-00007CCE0000}"/>
    <cellStyle name="Total 2 3 10 2 4" xfId="11104" xr:uid="{00000000-0005-0000-0000-00007DCE0000}"/>
    <cellStyle name="Total 2 3 10 2 4 2" xfId="38581" xr:uid="{00000000-0005-0000-0000-00007ECE0000}"/>
    <cellStyle name="Total 2 3 10 2 4 3" xfId="38580" xr:uid="{00000000-0005-0000-0000-00007FCE0000}"/>
    <cellStyle name="Total 2 3 10 2 4 4" xfId="50609" xr:uid="{00000000-0005-0000-0000-000080CE0000}"/>
    <cellStyle name="Total 2 3 10 2 5" xfId="38571" xr:uid="{00000000-0005-0000-0000-000081CE0000}"/>
    <cellStyle name="Total 2 3 10 2 6" xfId="56205" xr:uid="{00000000-0005-0000-0000-000082CE0000}"/>
    <cellStyle name="Total 2 3 10 3" xfId="4994" xr:uid="{00000000-0005-0000-0000-000083CE0000}"/>
    <cellStyle name="Total 2 3 10 3 2" xfId="7610" xr:uid="{00000000-0005-0000-0000-000084CE0000}"/>
    <cellStyle name="Total 2 3 10 3 2 2" xfId="14588" xr:uid="{00000000-0005-0000-0000-000085CE0000}"/>
    <cellStyle name="Total 2 3 10 3 2 2 2" xfId="38585" xr:uid="{00000000-0005-0000-0000-000086CE0000}"/>
    <cellStyle name="Total 2 3 10 3 2 2 3" xfId="38584" xr:uid="{00000000-0005-0000-0000-000087CE0000}"/>
    <cellStyle name="Total 2 3 10 3 2 2 4" xfId="54093" xr:uid="{00000000-0005-0000-0000-000088CE0000}"/>
    <cellStyle name="Total 2 3 10 3 2 3" xfId="38586" xr:uid="{00000000-0005-0000-0000-000089CE0000}"/>
    <cellStyle name="Total 2 3 10 3 2 4" xfId="38583" xr:uid="{00000000-0005-0000-0000-00008ACE0000}"/>
    <cellStyle name="Total 2 3 10 3 2 5" xfId="47125" xr:uid="{00000000-0005-0000-0000-00008BCE0000}"/>
    <cellStyle name="Total 2 3 10 3 2 6" xfId="59689" xr:uid="{00000000-0005-0000-0000-00008CCE0000}"/>
    <cellStyle name="Total 2 3 10 3 3" xfId="9361" xr:uid="{00000000-0005-0000-0000-00008DCE0000}"/>
    <cellStyle name="Total 2 3 10 3 3 2" xfId="16330" xr:uid="{00000000-0005-0000-0000-00008ECE0000}"/>
    <cellStyle name="Total 2 3 10 3 3 2 2" xfId="38589" xr:uid="{00000000-0005-0000-0000-00008FCE0000}"/>
    <cellStyle name="Total 2 3 10 3 3 2 3" xfId="38588" xr:uid="{00000000-0005-0000-0000-000090CE0000}"/>
    <cellStyle name="Total 2 3 10 3 3 2 4" xfId="55835" xr:uid="{00000000-0005-0000-0000-000091CE0000}"/>
    <cellStyle name="Total 2 3 10 3 3 3" xfId="38590" xr:uid="{00000000-0005-0000-0000-000092CE0000}"/>
    <cellStyle name="Total 2 3 10 3 3 4" xfId="38587" xr:uid="{00000000-0005-0000-0000-000093CE0000}"/>
    <cellStyle name="Total 2 3 10 3 3 5" xfId="48867" xr:uid="{00000000-0005-0000-0000-000094CE0000}"/>
    <cellStyle name="Total 2 3 10 3 3 6" xfId="61431" xr:uid="{00000000-0005-0000-0000-000095CE0000}"/>
    <cellStyle name="Total 2 3 10 3 4" xfId="11975" xr:uid="{00000000-0005-0000-0000-000096CE0000}"/>
    <cellStyle name="Total 2 3 10 3 4 2" xfId="38592" xr:uid="{00000000-0005-0000-0000-000097CE0000}"/>
    <cellStyle name="Total 2 3 10 3 4 3" xfId="38591" xr:uid="{00000000-0005-0000-0000-000098CE0000}"/>
    <cellStyle name="Total 2 3 10 3 4 4" xfId="51480" xr:uid="{00000000-0005-0000-0000-000099CE0000}"/>
    <cellStyle name="Total 2 3 10 3 5" xfId="38593" xr:uid="{00000000-0005-0000-0000-00009ACE0000}"/>
    <cellStyle name="Total 2 3 10 3 6" xfId="38582" xr:uid="{00000000-0005-0000-0000-00009BCE0000}"/>
    <cellStyle name="Total 2 3 10 3 7" xfId="44512" xr:uid="{00000000-0005-0000-0000-00009CCE0000}"/>
    <cellStyle name="Total 2 3 10 3 8" xfId="57076" xr:uid="{00000000-0005-0000-0000-00009DCE0000}"/>
    <cellStyle name="Total 2 3 10 4" xfId="5868" xr:uid="{00000000-0005-0000-0000-00009ECE0000}"/>
    <cellStyle name="Total 2 3 10 4 2" xfId="12846" xr:uid="{00000000-0005-0000-0000-00009FCE0000}"/>
    <cellStyle name="Total 2 3 10 4 2 2" xfId="38596" xr:uid="{00000000-0005-0000-0000-0000A0CE0000}"/>
    <cellStyle name="Total 2 3 10 4 2 3" xfId="38595" xr:uid="{00000000-0005-0000-0000-0000A1CE0000}"/>
    <cellStyle name="Total 2 3 10 4 2 4" xfId="52351" xr:uid="{00000000-0005-0000-0000-0000A2CE0000}"/>
    <cellStyle name="Total 2 3 10 4 3" xfId="38597" xr:uid="{00000000-0005-0000-0000-0000A3CE0000}"/>
    <cellStyle name="Total 2 3 10 4 4" xfId="38594" xr:uid="{00000000-0005-0000-0000-0000A4CE0000}"/>
    <cellStyle name="Total 2 3 10 4 5" xfId="45383" xr:uid="{00000000-0005-0000-0000-0000A5CE0000}"/>
    <cellStyle name="Total 2 3 10 4 6" xfId="57947" xr:uid="{00000000-0005-0000-0000-0000A6CE0000}"/>
    <cellStyle name="Total 2 3 10 5" xfId="10232" xr:uid="{00000000-0005-0000-0000-0000A7CE0000}"/>
    <cellStyle name="Total 2 3 10 5 2" xfId="38599" xr:uid="{00000000-0005-0000-0000-0000A8CE0000}"/>
    <cellStyle name="Total 2 3 10 5 3" xfId="38598" xr:uid="{00000000-0005-0000-0000-0000A9CE0000}"/>
    <cellStyle name="Total 2 3 10 5 4" xfId="49738" xr:uid="{00000000-0005-0000-0000-0000AACE0000}"/>
    <cellStyle name="Total 2 3 10 6" xfId="38570" xr:uid="{00000000-0005-0000-0000-0000ABCE0000}"/>
    <cellStyle name="Total 2 3 10 7" xfId="17771" xr:uid="{00000000-0005-0000-0000-0000ACCE0000}"/>
    <cellStyle name="Total 2 3 11" xfId="4117" xr:uid="{00000000-0005-0000-0000-0000ADCE0000}"/>
    <cellStyle name="Total 2 3 11 2" xfId="6738" xr:uid="{00000000-0005-0000-0000-0000AECE0000}"/>
    <cellStyle name="Total 2 3 11 2 2" xfId="13716" xr:uid="{00000000-0005-0000-0000-0000AFCE0000}"/>
    <cellStyle name="Total 2 3 11 2 2 2" xfId="38603" xr:uid="{00000000-0005-0000-0000-0000B0CE0000}"/>
    <cellStyle name="Total 2 3 11 2 2 3" xfId="38602" xr:uid="{00000000-0005-0000-0000-0000B1CE0000}"/>
    <cellStyle name="Total 2 3 11 2 2 4" xfId="53221" xr:uid="{00000000-0005-0000-0000-0000B2CE0000}"/>
    <cellStyle name="Total 2 3 11 2 3" xfId="38604" xr:uid="{00000000-0005-0000-0000-0000B3CE0000}"/>
    <cellStyle name="Total 2 3 11 2 4" xfId="38601" xr:uid="{00000000-0005-0000-0000-0000B4CE0000}"/>
    <cellStyle name="Total 2 3 11 2 5" xfId="46253" xr:uid="{00000000-0005-0000-0000-0000B5CE0000}"/>
    <cellStyle name="Total 2 3 11 2 6" xfId="58817" xr:uid="{00000000-0005-0000-0000-0000B6CE0000}"/>
    <cellStyle name="Total 2 3 11 3" xfId="8484" xr:uid="{00000000-0005-0000-0000-0000B7CE0000}"/>
    <cellStyle name="Total 2 3 11 3 2" xfId="15458" xr:uid="{00000000-0005-0000-0000-0000B8CE0000}"/>
    <cellStyle name="Total 2 3 11 3 2 2" xfId="38607" xr:uid="{00000000-0005-0000-0000-0000B9CE0000}"/>
    <cellStyle name="Total 2 3 11 3 2 3" xfId="38606" xr:uid="{00000000-0005-0000-0000-0000BACE0000}"/>
    <cellStyle name="Total 2 3 11 3 2 4" xfId="54963" xr:uid="{00000000-0005-0000-0000-0000BBCE0000}"/>
    <cellStyle name="Total 2 3 11 3 3" xfId="38608" xr:uid="{00000000-0005-0000-0000-0000BCCE0000}"/>
    <cellStyle name="Total 2 3 11 3 4" xfId="38605" xr:uid="{00000000-0005-0000-0000-0000BDCE0000}"/>
    <cellStyle name="Total 2 3 11 3 5" xfId="47995" xr:uid="{00000000-0005-0000-0000-0000BECE0000}"/>
    <cellStyle name="Total 2 3 11 3 6" xfId="60559" xr:uid="{00000000-0005-0000-0000-0000BFCE0000}"/>
    <cellStyle name="Total 2 3 11 4" xfId="11103" xr:uid="{00000000-0005-0000-0000-0000C0CE0000}"/>
    <cellStyle name="Total 2 3 11 4 2" xfId="38610" xr:uid="{00000000-0005-0000-0000-0000C1CE0000}"/>
    <cellStyle name="Total 2 3 11 4 3" xfId="38609" xr:uid="{00000000-0005-0000-0000-0000C2CE0000}"/>
    <cellStyle name="Total 2 3 11 4 4" xfId="50608" xr:uid="{00000000-0005-0000-0000-0000C3CE0000}"/>
    <cellStyle name="Total 2 3 11 5" xfId="38600" xr:uid="{00000000-0005-0000-0000-0000C4CE0000}"/>
    <cellStyle name="Total 2 3 11 6" xfId="56204" xr:uid="{00000000-0005-0000-0000-0000C5CE0000}"/>
    <cellStyle name="Total 2 3 12" xfId="4993" xr:uid="{00000000-0005-0000-0000-0000C6CE0000}"/>
    <cellStyle name="Total 2 3 12 2" xfId="7609" xr:uid="{00000000-0005-0000-0000-0000C7CE0000}"/>
    <cellStyle name="Total 2 3 12 2 2" xfId="14587" xr:uid="{00000000-0005-0000-0000-0000C8CE0000}"/>
    <cellStyle name="Total 2 3 12 2 2 2" xfId="38614" xr:uid="{00000000-0005-0000-0000-0000C9CE0000}"/>
    <cellStyle name="Total 2 3 12 2 2 3" xfId="38613" xr:uid="{00000000-0005-0000-0000-0000CACE0000}"/>
    <cellStyle name="Total 2 3 12 2 2 4" xfId="54092" xr:uid="{00000000-0005-0000-0000-0000CBCE0000}"/>
    <cellStyle name="Total 2 3 12 2 3" xfId="38615" xr:uid="{00000000-0005-0000-0000-0000CCCE0000}"/>
    <cellStyle name="Total 2 3 12 2 4" xfId="38612" xr:uid="{00000000-0005-0000-0000-0000CDCE0000}"/>
    <cellStyle name="Total 2 3 12 2 5" xfId="47124" xr:uid="{00000000-0005-0000-0000-0000CECE0000}"/>
    <cellStyle name="Total 2 3 12 2 6" xfId="59688" xr:uid="{00000000-0005-0000-0000-0000CFCE0000}"/>
    <cellStyle name="Total 2 3 12 3" xfId="9360" xr:uid="{00000000-0005-0000-0000-0000D0CE0000}"/>
    <cellStyle name="Total 2 3 12 3 2" xfId="16329" xr:uid="{00000000-0005-0000-0000-0000D1CE0000}"/>
    <cellStyle name="Total 2 3 12 3 2 2" xfId="38618" xr:uid="{00000000-0005-0000-0000-0000D2CE0000}"/>
    <cellStyle name="Total 2 3 12 3 2 3" xfId="38617" xr:uid="{00000000-0005-0000-0000-0000D3CE0000}"/>
    <cellStyle name="Total 2 3 12 3 2 4" xfId="55834" xr:uid="{00000000-0005-0000-0000-0000D4CE0000}"/>
    <cellStyle name="Total 2 3 12 3 3" xfId="38619" xr:uid="{00000000-0005-0000-0000-0000D5CE0000}"/>
    <cellStyle name="Total 2 3 12 3 4" xfId="38616" xr:uid="{00000000-0005-0000-0000-0000D6CE0000}"/>
    <cellStyle name="Total 2 3 12 3 5" xfId="48866" xr:uid="{00000000-0005-0000-0000-0000D7CE0000}"/>
    <cellStyle name="Total 2 3 12 3 6" xfId="61430" xr:uid="{00000000-0005-0000-0000-0000D8CE0000}"/>
    <cellStyle name="Total 2 3 12 4" xfId="11974" xr:uid="{00000000-0005-0000-0000-0000D9CE0000}"/>
    <cellStyle name="Total 2 3 12 4 2" xfId="38621" xr:uid="{00000000-0005-0000-0000-0000DACE0000}"/>
    <cellStyle name="Total 2 3 12 4 3" xfId="38620" xr:uid="{00000000-0005-0000-0000-0000DBCE0000}"/>
    <cellStyle name="Total 2 3 12 4 4" xfId="51479" xr:uid="{00000000-0005-0000-0000-0000DCCE0000}"/>
    <cellStyle name="Total 2 3 12 5" xfId="38622" xr:uid="{00000000-0005-0000-0000-0000DDCE0000}"/>
    <cellStyle name="Total 2 3 12 6" xfId="38611" xr:uid="{00000000-0005-0000-0000-0000DECE0000}"/>
    <cellStyle name="Total 2 3 12 7" xfId="44511" xr:uid="{00000000-0005-0000-0000-0000DFCE0000}"/>
    <cellStyle name="Total 2 3 12 8" xfId="57075" xr:uid="{00000000-0005-0000-0000-0000E0CE0000}"/>
    <cellStyle name="Total 2 3 13" xfId="5867" xr:uid="{00000000-0005-0000-0000-0000E1CE0000}"/>
    <cellStyle name="Total 2 3 13 2" xfId="12845" xr:uid="{00000000-0005-0000-0000-0000E2CE0000}"/>
    <cellStyle name="Total 2 3 13 2 2" xfId="38625" xr:uid="{00000000-0005-0000-0000-0000E3CE0000}"/>
    <cellStyle name="Total 2 3 13 2 3" xfId="38624" xr:uid="{00000000-0005-0000-0000-0000E4CE0000}"/>
    <cellStyle name="Total 2 3 13 2 4" xfId="52350" xr:uid="{00000000-0005-0000-0000-0000E5CE0000}"/>
    <cellStyle name="Total 2 3 13 3" xfId="38626" xr:uid="{00000000-0005-0000-0000-0000E6CE0000}"/>
    <cellStyle name="Total 2 3 13 4" xfId="38623" xr:uid="{00000000-0005-0000-0000-0000E7CE0000}"/>
    <cellStyle name="Total 2 3 13 5" xfId="45382" xr:uid="{00000000-0005-0000-0000-0000E8CE0000}"/>
    <cellStyle name="Total 2 3 13 6" xfId="57946" xr:uid="{00000000-0005-0000-0000-0000E9CE0000}"/>
    <cellStyle name="Total 2 3 14" xfId="10231" xr:uid="{00000000-0005-0000-0000-0000EACE0000}"/>
    <cellStyle name="Total 2 3 14 2" xfId="38628" xr:uid="{00000000-0005-0000-0000-0000EBCE0000}"/>
    <cellStyle name="Total 2 3 14 3" xfId="38627" xr:uid="{00000000-0005-0000-0000-0000ECCE0000}"/>
    <cellStyle name="Total 2 3 14 4" xfId="49737" xr:uid="{00000000-0005-0000-0000-0000EDCE0000}"/>
    <cellStyle name="Total 2 3 15" xfId="38569" xr:uid="{00000000-0005-0000-0000-0000EECE0000}"/>
    <cellStyle name="Total 2 3 16" xfId="17770" xr:uid="{00000000-0005-0000-0000-0000EFCE0000}"/>
    <cellStyle name="Total 2 3 2" xfId="3163" xr:uid="{00000000-0005-0000-0000-0000F0CE0000}"/>
    <cellStyle name="Total 2 3 2 2" xfId="3164" xr:uid="{00000000-0005-0000-0000-0000F1CE0000}"/>
    <cellStyle name="Total 2 3 2 2 2" xfId="4120" xr:uid="{00000000-0005-0000-0000-0000F2CE0000}"/>
    <cellStyle name="Total 2 3 2 2 2 2" xfId="6741" xr:uid="{00000000-0005-0000-0000-0000F3CE0000}"/>
    <cellStyle name="Total 2 3 2 2 2 2 2" xfId="13719" xr:uid="{00000000-0005-0000-0000-0000F4CE0000}"/>
    <cellStyle name="Total 2 3 2 2 2 2 2 2" xfId="38634" xr:uid="{00000000-0005-0000-0000-0000F5CE0000}"/>
    <cellStyle name="Total 2 3 2 2 2 2 2 3" xfId="38633" xr:uid="{00000000-0005-0000-0000-0000F6CE0000}"/>
    <cellStyle name="Total 2 3 2 2 2 2 2 4" xfId="53224" xr:uid="{00000000-0005-0000-0000-0000F7CE0000}"/>
    <cellStyle name="Total 2 3 2 2 2 2 3" xfId="38635" xr:uid="{00000000-0005-0000-0000-0000F8CE0000}"/>
    <cellStyle name="Total 2 3 2 2 2 2 4" xfId="38632" xr:uid="{00000000-0005-0000-0000-0000F9CE0000}"/>
    <cellStyle name="Total 2 3 2 2 2 2 5" xfId="46256" xr:uid="{00000000-0005-0000-0000-0000FACE0000}"/>
    <cellStyle name="Total 2 3 2 2 2 2 6" xfId="58820" xr:uid="{00000000-0005-0000-0000-0000FBCE0000}"/>
    <cellStyle name="Total 2 3 2 2 2 3" xfId="8487" xr:uid="{00000000-0005-0000-0000-0000FCCE0000}"/>
    <cellStyle name="Total 2 3 2 2 2 3 2" xfId="15461" xr:uid="{00000000-0005-0000-0000-0000FDCE0000}"/>
    <cellStyle name="Total 2 3 2 2 2 3 2 2" xfId="38638" xr:uid="{00000000-0005-0000-0000-0000FECE0000}"/>
    <cellStyle name="Total 2 3 2 2 2 3 2 3" xfId="38637" xr:uid="{00000000-0005-0000-0000-0000FFCE0000}"/>
    <cellStyle name="Total 2 3 2 2 2 3 2 4" xfId="54966" xr:uid="{00000000-0005-0000-0000-000000CF0000}"/>
    <cellStyle name="Total 2 3 2 2 2 3 3" xfId="38639" xr:uid="{00000000-0005-0000-0000-000001CF0000}"/>
    <cellStyle name="Total 2 3 2 2 2 3 4" xfId="38636" xr:uid="{00000000-0005-0000-0000-000002CF0000}"/>
    <cellStyle name="Total 2 3 2 2 2 3 5" xfId="47998" xr:uid="{00000000-0005-0000-0000-000003CF0000}"/>
    <cellStyle name="Total 2 3 2 2 2 3 6" xfId="60562" xr:uid="{00000000-0005-0000-0000-000004CF0000}"/>
    <cellStyle name="Total 2 3 2 2 2 4" xfId="11106" xr:uid="{00000000-0005-0000-0000-000005CF0000}"/>
    <cellStyle name="Total 2 3 2 2 2 4 2" xfId="38641" xr:uid="{00000000-0005-0000-0000-000006CF0000}"/>
    <cellStyle name="Total 2 3 2 2 2 4 3" xfId="38640" xr:uid="{00000000-0005-0000-0000-000007CF0000}"/>
    <cellStyle name="Total 2 3 2 2 2 4 4" xfId="50611" xr:uid="{00000000-0005-0000-0000-000008CF0000}"/>
    <cellStyle name="Total 2 3 2 2 2 5" xfId="38631" xr:uid="{00000000-0005-0000-0000-000009CF0000}"/>
    <cellStyle name="Total 2 3 2 2 2 6" xfId="56207" xr:uid="{00000000-0005-0000-0000-00000ACF0000}"/>
    <cellStyle name="Total 2 3 2 2 3" xfId="4996" xr:uid="{00000000-0005-0000-0000-00000BCF0000}"/>
    <cellStyle name="Total 2 3 2 2 3 2" xfId="7612" xr:uid="{00000000-0005-0000-0000-00000CCF0000}"/>
    <cellStyle name="Total 2 3 2 2 3 2 2" xfId="14590" xr:uid="{00000000-0005-0000-0000-00000DCF0000}"/>
    <cellStyle name="Total 2 3 2 2 3 2 2 2" xfId="38645" xr:uid="{00000000-0005-0000-0000-00000ECF0000}"/>
    <cellStyle name="Total 2 3 2 2 3 2 2 3" xfId="38644" xr:uid="{00000000-0005-0000-0000-00000FCF0000}"/>
    <cellStyle name="Total 2 3 2 2 3 2 2 4" xfId="54095" xr:uid="{00000000-0005-0000-0000-000010CF0000}"/>
    <cellStyle name="Total 2 3 2 2 3 2 3" xfId="38646" xr:uid="{00000000-0005-0000-0000-000011CF0000}"/>
    <cellStyle name="Total 2 3 2 2 3 2 4" xfId="38643" xr:uid="{00000000-0005-0000-0000-000012CF0000}"/>
    <cellStyle name="Total 2 3 2 2 3 2 5" xfId="47127" xr:uid="{00000000-0005-0000-0000-000013CF0000}"/>
    <cellStyle name="Total 2 3 2 2 3 2 6" xfId="59691" xr:uid="{00000000-0005-0000-0000-000014CF0000}"/>
    <cellStyle name="Total 2 3 2 2 3 3" xfId="9363" xr:uid="{00000000-0005-0000-0000-000015CF0000}"/>
    <cellStyle name="Total 2 3 2 2 3 3 2" xfId="16332" xr:uid="{00000000-0005-0000-0000-000016CF0000}"/>
    <cellStyle name="Total 2 3 2 2 3 3 2 2" xfId="38649" xr:uid="{00000000-0005-0000-0000-000017CF0000}"/>
    <cellStyle name="Total 2 3 2 2 3 3 2 3" xfId="38648" xr:uid="{00000000-0005-0000-0000-000018CF0000}"/>
    <cellStyle name="Total 2 3 2 2 3 3 2 4" xfId="55837" xr:uid="{00000000-0005-0000-0000-000019CF0000}"/>
    <cellStyle name="Total 2 3 2 2 3 3 3" xfId="38650" xr:uid="{00000000-0005-0000-0000-00001ACF0000}"/>
    <cellStyle name="Total 2 3 2 2 3 3 4" xfId="38647" xr:uid="{00000000-0005-0000-0000-00001BCF0000}"/>
    <cellStyle name="Total 2 3 2 2 3 3 5" xfId="48869" xr:uid="{00000000-0005-0000-0000-00001CCF0000}"/>
    <cellStyle name="Total 2 3 2 2 3 3 6" xfId="61433" xr:uid="{00000000-0005-0000-0000-00001DCF0000}"/>
    <cellStyle name="Total 2 3 2 2 3 4" xfId="11977" xr:uid="{00000000-0005-0000-0000-00001ECF0000}"/>
    <cellStyle name="Total 2 3 2 2 3 4 2" xfId="38652" xr:uid="{00000000-0005-0000-0000-00001FCF0000}"/>
    <cellStyle name="Total 2 3 2 2 3 4 3" xfId="38651" xr:uid="{00000000-0005-0000-0000-000020CF0000}"/>
    <cellStyle name="Total 2 3 2 2 3 4 4" xfId="51482" xr:uid="{00000000-0005-0000-0000-000021CF0000}"/>
    <cellStyle name="Total 2 3 2 2 3 5" xfId="38653" xr:uid="{00000000-0005-0000-0000-000022CF0000}"/>
    <cellStyle name="Total 2 3 2 2 3 6" xfId="38642" xr:uid="{00000000-0005-0000-0000-000023CF0000}"/>
    <cellStyle name="Total 2 3 2 2 3 7" xfId="44514" xr:uid="{00000000-0005-0000-0000-000024CF0000}"/>
    <cellStyle name="Total 2 3 2 2 3 8" xfId="57078" xr:uid="{00000000-0005-0000-0000-000025CF0000}"/>
    <cellStyle name="Total 2 3 2 2 4" xfId="5870" xr:uid="{00000000-0005-0000-0000-000026CF0000}"/>
    <cellStyle name="Total 2 3 2 2 4 2" xfId="12848" xr:uid="{00000000-0005-0000-0000-000027CF0000}"/>
    <cellStyle name="Total 2 3 2 2 4 2 2" xfId="38656" xr:uid="{00000000-0005-0000-0000-000028CF0000}"/>
    <cellStyle name="Total 2 3 2 2 4 2 3" xfId="38655" xr:uid="{00000000-0005-0000-0000-000029CF0000}"/>
    <cellStyle name="Total 2 3 2 2 4 2 4" xfId="52353" xr:uid="{00000000-0005-0000-0000-00002ACF0000}"/>
    <cellStyle name="Total 2 3 2 2 4 3" xfId="38657" xr:uid="{00000000-0005-0000-0000-00002BCF0000}"/>
    <cellStyle name="Total 2 3 2 2 4 4" xfId="38654" xr:uid="{00000000-0005-0000-0000-00002CCF0000}"/>
    <cellStyle name="Total 2 3 2 2 4 5" xfId="45385" xr:uid="{00000000-0005-0000-0000-00002DCF0000}"/>
    <cellStyle name="Total 2 3 2 2 4 6" xfId="57949" xr:uid="{00000000-0005-0000-0000-00002ECF0000}"/>
    <cellStyle name="Total 2 3 2 2 5" xfId="10234" xr:uid="{00000000-0005-0000-0000-00002FCF0000}"/>
    <cellStyle name="Total 2 3 2 2 5 2" xfId="38659" xr:uid="{00000000-0005-0000-0000-000030CF0000}"/>
    <cellStyle name="Total 2 3 2 2 5 3" xfId="38658" xr:uid="{00000000-0005-0000-0000-000031CF0000}"/>
    <cellStyle name="Total 2 3 2 2 5 4" xfId="49740" xr:uid="{00000000-0005-0000-0000-000032CF0000}"/>
    <cellStyle name="Total 2 3 2 2 6" xfId="38630" xr:uid="{00000000-0005-0000-0000-000033CF0000}"/>
    <cellStyle name="Total 2 3 2 2 7" xfId="17776" xr:uid="{00000000-0005-0000-0000-000034CF0000}"/>
    <cellStyle name="Total 2 3 2 3" xfId="4119" xr:uid="{00000000-0005-0000-0000-000035CF0000}"/>
    <cellStyle name="Total 2 3 2 3 2" xfId="6740" xr:uid="{00000000-0005-0000-0000-000036CF0000}"/>
    <cellStyle name="Total 2 3 2 3 2 2" xfId="13718" xr:uid="{00000000-0005-0000-0000-000037CF0000}"/>
    <cellStyle name="Total 2 3 2 3 2 2 2" xfId="38663" xr:uid="{00000000-0005-0000-0000-000038CF0000}"/>
    <cellStyle name="Total 2 3 2 3 2 2 3" xfId="38662" xr:uid="{00000000-0005-0000-0000-000039CF0000}"/>
    <cellStyle name="Total 2 3 2 3 2 2 4" xfId="53223" xr:uid="{00000000-0005-0000-0000-00003ACF0000}"/>
    <cellStyle name="Total 2 3 2 3 2 3" xfId="38664" xr:uid="{00000000-0005-0000-0000-00003BCF0000}"/>
    <cellStyle name="Total 2 3 2 3 2 4" xfId="38661" xr:uid="{00000000-0005-0000-0000-00003CCF0000}"/>
    <cellStyle name="Total 2 3 2 3 2 5" xfId="46255" xr:uid="{00000000-0005-0000-0000-00003DCF0000}"/>
    <cellStyle name="Total 2 3 2 3 2 6" xfId="58819" xr:uid="{00000000-0005-0000-0000-00003ECF0000}"/>
    <cellStyle name="Total 2 3 2 3 3" xfId="8486" xr:uid="{00000000-0005-0000-0000-00003FCF0000}"/>
    <cellStyle name="Total 2 3 2 3 3 2" xfId="15460" xr:uid="{00000000-0005-0000-0000-000040CF0000}"/>
    <cellStyle name="Total 2 3 2 3 3 2 2" xfId="38667" xr:uid="{00000000-0005-0000-0000-000041CF0000}"/>
    <cellStyle name="Total 2 3 2 3 3 2 3" xfId="38666" xr:uid="{00000000-0005-0000-0000-000042CF0000}"/>
    <cellStyle name="Total 2 3 2 3 3 2 4" xfId="54965" xr:uid="{00000000-0005-0000-0000-000043CF0000}"/>
    <cellStyle name="Total 2 3 2 3 3 3" xfId="38668" xr:uid="{00000000-0005-0000-0000-000044CF0000}"/>
    <cellStyle name="Total 2 3 2 3 3 4" xfId="38665" xr:uid="{00000000-0005-0000-0000-000045CF0000}"/>
    <cellStyle name="Total 2 3 2 3 3 5" xfId="47997" xr:uid="{00000000-0005-0000-0000-000046CF0000}"/>
    <cellStyle name="Total 2 3 2 3 3 6" xfId="60561" xr:uid="{00000000-0005-0000-0000-000047CF0000}"/>
    <cellStyle name="Total 2 3 2 3 4" xfId="11105" xr:uid="{00000000-0005-0000-0000-000048CF0000}"/>
    <cellStyle name="Total 2 3 2 3 4 2" xfId="38670" xr:uid="{00000000-0005-0000-0000-000049CF0000}"/>
    <cellStyle name="Total 2 3 2 3 4 3" xfId="38669" xr:uid="{00000000-0005-0000-0000-00004ACF0000}"/>
    <cellStyle name="Total 2 3 2 3 4 4" xfId="50610" xr:uid="{00000000-0005-0000-0000-00004BCF0000}"/>
    <cellStyle name="Total 2 3 2 3 5" xfId="38660" xr:uid="{00000000-0005-0000-0000-00004CCF0000}"/>
    <cellStyle name="Total 2 3 2 3 6" xfId="56206" xr:uid="{00000000-0005-0000-0000-00004DCF0000}"/>
    <cellStyle name="Total 2 3 2 4" xfId="4995" xr:uid="{00000000-0005-0000-0000-00004ECF0000}"/>
    <cellStyle name="Total 2 3 2 4 2" xfId="7611" xr:uid="{00000000-0005-0000-0000-00004FCF0000}"/>
    <cellStyle name="Total 2 3 2 4 2 2" xfId="14589" xr:uid="{00000000-0005-0000-0000-000050CF0000}"/>
    <cellStyle name="Total 2 3 2 4 2 2 2" xfId="38674" xr:uid="{00000000-0005-0000-0000-000051CF0000}"/>
    <cellStyle name="Total 2 3 2 4 2 2 3" xfId="38673" xr:uid="{00000000-0005-0000-0000-000052CF0000}"/>
    <cellStyle name="Total 2 3 2 4 2 2 4" xfId="54094" xr:uid="{00000000-0005-0000-0000-000053CF0000}"/>
    <cellStyle name="Total 2 3 2 4 2 3" xfId="38675" xr:uid="{00000000-0005-0000-0000-000054CF0000}"/>
    <cellStyle name="Total 2 3 2 4 2 4" xfId="38672" xr:uid="{00000000-0005-0000-0000-000055CF0000}"/>
    <cellStyle name="Total 2 3 2 4 2 5" xfId="47126" xr:uid="{00000000-0005-0000-0000-000056CF0000}"/>
    <cellStyle name="Total 2 3 2 4 2 6" xfId="59690" xr:uid="{00000000-0005-0000-0000-000057CF0000}"/>
    <cellStyle name="Total 2 3 2 4 3" xfId="9362" xr:uid="{00000000-0005-0000-0000-000058CF0000}"/>
    <cellStyle name="Total 2 3 2 4 3 2" xfId="16331" xr:uid="{00000000-0005-0000-0000-000059CF0000}"/>
    <cellStyle name="Total 2 3 2 4 3 2 2" xfId="38678" xr:uid="{00000000-0005-0000-0000-00005ACF0000}"/>
    <cellStyle name="Total 2 3 2 4 3 2 3" xfId="38677" xr:uid="{00000000-0005-0000-0000-00005BCF0000}"/>
    <cellStyle name="Total 2 3 2 4 3 2 4" xfId="55836" xr:uid="{00000000-0005-0000-0000-00005CCF0000}"/>
    <cellStyle name="Total 2 3 2 4 3 3" xfId="38679" xr:uid="{00000000-0005-0000-0000-00005DCF0000}"/>
    <cellStyle name="Total 2 3 2 4 3 4" xfId="38676" xr:uid="{00000000-0005-0000-0000-00005ECF0000}"/>
    <cellStyle name="Total 2 3 2 4 3 5" xfId="48868" xr:uid="{00000000-0005-0000-0000-00005FCF0000}"/>
    <cellStyle name="Total 2 3 2 4 3 6" xfId="61432" xr:uid="{00000000-0005-0000-0000-000060CF0000}"/>
    <cellStyle name="Total 2 3 2 4 4" xfId="11976" xr:uid="{00000000-0005-0000-0000-000061CF0000}"/>
    <cellStyle name="Total 2 3 2 4 4 2" xfId="38681" xr:uid="{00000000-0005-0000-0000-000062CF0000}"/>
    <cellStyle name="Total 2 3 2 4 4 3" xfId="38680" xr:uid="{00000000-0005-0000-0000-000063CF0000}"/>
    <cellStyle name="Total 2 3 2 4 4 4" xfId="51481" xr:uid="{00000000-0005-0000-0000-000064CF0000}"/>
    <cellStyle name="Total 2 3 2 4 5" xfId="38682" xr:uid="{00000000-0005-0000-0000-000065CF0000}"/>
    <cellStyle name="Total 2 3 2 4 6" xfId="38671" xr:uid="{00000000-0005-0000-0000-000066CF0000}"/>
    <cellStyle name="Total 2 3 2 4 7" xfId="44513" xr:uid="{00000000-0005-0000-0000-000067CF0000}"/>
    <cellStyle name="Total 2 3 2 4 8" xfId="57077" xr:uid="{00000000-0005-0000-0000-000068CF0000}"/>
    <cellStyle name="Total 2 3 2 5" xfId="5869" xr:uid="{00000000-0005-0000-0000-000069CF0000}"/>
    <cellStyle name="Total 2 3 2 5 2" xfId="12847" xr:uid="{00000000-0005-0000-0000-00006ACF0000}"/>
    <cellStyle name="Total 2 3 2 5 2 2" xfId="38685" xr:uid="{00000000-0005-0000-0000-00006BCF0000}"/>
    <cellStyle name="Total 2 3 2 5 2 3" xfId="38684" xr:uid="{00000000-0005-0000-0000-00006CCF0000}"/>
    <cellStyle name="Total 2 3 2 5 2 4" xfId="52352" xr:uid="{00000000-0005-0000-0000-00006DCF0000}"/>
    <cellStyle name="Total 2 3 2 5 3" xfId="38686" xr:uid="{00000000-0005-0000-0000-00006ECF0000}"/>
    <cellStyle name="Total 2 3 2 5 4" xfId="38683" xr:uid="{00000000-0005-0000-0000-00006FCF0000}"/>
    <cellStyle name="Total 2 3 2 5 5" xfId="45384" xr:uid="{00000000-0005-0000-0000-000070CF0000}"/>
    <cellStyle name="Total 2 3 2 5 6" xfId="57948" xr:uid="{00000000-0005-0000-0000-000071CF0000}"/>
    <cellStyle name="Total 2 3 2 6" xfId="10233" xr:uid="{00000000-0005-0000-0000-000072CF0000}"/>
    <cellStyle name="Total 2 3 2 6 2" xfId="38688" xr:uid="{00000000-0005-0000-0000-000073CF0000}"/>
    <cellStyle name="Total 2 3 2 6 3" xfId="38687" xr:uid="{00000000-0005-0000-0000-000074CF0000}"/>
    <cellStyle name="Total 2 3 2 6 4" xfId="49739" xr:uid="{00000000-0005-0000-0000-000075CF0000}"/>
    <cellStyle name="Total 2 3 2 7" xfId="38629" xr:uid="{00000000-0005-0000-0000-000076CF0000}"/>
    <cellStyle name="Total 2 3 2 8" xfId="17774" xr:uid="{00000000-0005-0000-0000-000077CF0000}"/>
    <cellStyle name="Total 2 3 3" xfId="3165" xr:uid="{00000000-0005-0000-0000-000078CF0000}"/>
    <cellStyle name="Total 2 3 3 2" xfId="3166" xr:uid="{00000000-0005-0000-0000-000079CF0000}"/>
    <cellStyle name="Total 2 3 3 2 2" xfId="4122" xr:uid="{00000000-0005-0000-0000-00007ACF0000}"/>
    <cellStyle name="Total 2 3 3 2 2 2" xfId="6743" xr:uid="{00000000-0005-0000-0000-00007BCF0000}"/>
    <cellStyle name="Total 2 3 3 2 2 2 2" xfId="13721" xr:uid="{00000000-0005-0000-0000-00007CCF0000}"/>
    <cellStyle name="Total 2 3 3 2 2 2 2 2" xfId="38694" xr:uid="{00000000-0005-0000-0000-00007DCF0000}"/>
    <cellStyle name="Total 2 3 3 2 2 2 2 3" xfId="38693" xr:uid="{00000000-0005-0000-0000-00007ECF0000}"/>
    <cellStyle name="Total 2 3 3 2 2 2 2 4" xfId="53226" xr:uid="{00000000-0005-0000-0000-00007FCF0000}"/>
    <cellStyle name="Total 2 3 3 2 2 2 3" xfId="38695" xr:uid="{00000000-0005-0000-0000-000080CF0000}"/>
    <cellStyle name="Total 2 3 3 2 2 2 4" xfId="38692" xr:uid="{00000000-0005-0000-0000-000081CF0000}"/>
    <cellStyle name="Total 2 3 3 2 2 2 5" xfId="46258" xr:uid="{00000000-0005-0000-0000-000082CF0000}"/>
    <cellStyle name="Total 2 3 3 2 2 2 6" xfId="58822" xr:uid="{00000000-0005-0000-0000-000083CF0000}"/>
    <cellStyle name="Total 2 3 3 2 2 3" xfId="8489" xr:uid="{00000000-0005-0000-0000-000084CF0000}"/>
    <cellStyle name="Total 2 3 3 2 2 3 2" xfId="15463" xr:uid="{00000000-0005-0000-0000-000085CF0000}"/>
    <cellStyle name="Total 2 3 3 2 2 3 2 2" xfId="38698" xr:uid="{00000000-0005-0000-0000-000086CF0000}"/>
    <cellStyle name="Total 2 3 3 2 2 3 2 3" xfId="38697" xr:uid="{00000000-0005-0000-0000-000087CF0000}"/>
    <cellStyle name="Total 2 3 3 2 2 3 2 4" xfId="54968" xr:uid="{00000000-0005-0000-0000-000088CF0000}"/>
    <cellStyle name="Total 2 3 3 2 2 3 3" xfId="38699" xr:uid="{00000000-0005-0000-0000-000089CF0000}"/>
    <cellStyle name="Total 2 3 3 2 2 3 4" xfId="38696" xr:uid="{00000000-0005-0000-0000-00008ACF0000}"/>
    <cellStyle name="Total 2 3 3 2 2 3 5" xfId="48000" xr:uid="{00000000-0005-0000-0000-00008BCF0000}"/>
    <cellStyle name="Total 2 3 3 2 2 3 6" xfId="60564" xr:uid="{00000000-0005-0000-0000-00008CCF0000}"/>
    <cellStyle name="Total 2 3 3 2 2 4" xfId="11108" xr:uid="{00000000-0005-0000-0000-00008DCF0000}"/>
    <cellStyle name="Total 2 3 3 2 2 4 2" xfId="38701" xr:uid="{00000000-0005-0000-0000-00008ECF0000}"/>
    <cellStyle name="Total 2 3 3 2 2 4 3" xfId="38700" xr:uid="{00000000-0005-0000-0000-00008FCF0000}"/>
    <cellStyle name="Total 2 3 3 2 2 4 4" xfId="50613" xr:uid="{00000000-0005-0000-0000-000090CF0000}"/>
    <cellStyle name="Total 2 3 3 2 2 5" xfId="38691" xr:uid="{00000000-0005-0000-0000-000091CF0000}"/>
    <cellStyle name="Total 2 3 3 2 2 6" xfId="56209" xr:uid="{00000000-0005-0000-0000-000092CF0000}"/>
    <cellStyle name="Total 2 3 3 2 3" xfId="4998" xr:uid="{00000000-0005-0000-0000-000093CF0000}"/>
    <cellStyle name="Total 2 3 3 2 3 2" xfId="7614" xr:uid="{00000000-0005-0000-0000-000094CF0000}"/>
    <cellStyle name="Total 2 3 3 2 3 2 2" xfId="14592" xr:uid="{00000000-0005-0000-0000-000095CF0000}"/>
    <cellStyle name="Total 2 3 3 2 3 2 2 2" xfId="38705" xr:uid="{00000000-0005-0000-0000-000096CF0000}"/>
    <cellStyle name="Total 2 3 3 2 3 2 2 3" xfId="38704" xr:uid="{00000000-0005-0000-0000-000097CF0000}"/>
    <cellStyle name="Total 2 3 3 2 3 2 2 4" xfId="54097" xr:uid="{00000000-0005-0000-0000-000098CF0000}"/>
    <cellStyle name="Total 2 3 3 2 3 2 3" xfId="38706" xr:uid="{00000000-0005-0000-0000-000099CF0000}"/>
    <cellStyle name="Total 2 3 3 2 3 2 4" xfId="38703" xr:uid="{00000000-0005-0000-0000-00009ACF0000}"/>
    <cellStyle name="Total 2 3 3 2 3 2 5" xfId="47129" xr:uid="{00000000-0005-0000-0000-00009BCF0000}"/>
    <cellStyle name="Total 2 3 3 2 3 2 6" xfId="59693" xr:uid="{00000000-0005-0000-0000-00009CCF0000}"/>
    <cellStyle name="Total 2 3 3 2 3 3" xfId="9365" xr:uid="{00000000-0005-0000-0000-00009DCF0000}"/>
    <cellStyle name="Total 2 3 3 2 3 3 2" xfId="16334" xr:uid="{00000000-0005-0000-0000-00009ECF0000}"/>
    <cellStyle name="Total 2 3 3 2 3 3 2 2" xfId="38709" xr:uid="{00000000-0005-0000-0000-00009FCF0000}"/>
    <cellStyle name="Total 2 3 3 2 3 3 2 3" xfId="38708" xr:uid="{00000000-0005-0000-0000-0000A0CF0000}"/>
    <cellStyle name="Total 2 3 3 2 3 3 2 4" xfId="55839" xr:uid="{00000000-0005-0000-0000-0000A1CF0000}"/>
    <cellStyle name="Total 2 3 3 2 3 3 3" xfId="38710" xr:uid="{00000000-0005-0000-0000-0000A2CF0000}"/>
    <cellStyle name="Total 2 3 3 2 3 3 4" xfId="38707" xr:uid="{00000000-0005-0000-0000-0000A3CF0000}"/>
    <cellStyle name="Total 2 3 3 2 3 3 5" xfId="48871" xr:uid="{00000000-0005-0000-0000-0000A4CF0000}"/>
    <cellStyle name="Total 2 3 3 2 3 3 6" xfId="61435" xr:uid="{00000000-0005-0000-0000-0000A5CF0000}"/>
    <cellStyle name="Total 2 3 3 2 3 4" xfId="11979" xr:uid="{00000000-0005-0000-0000-0000A6CF0000}"/>
    <cellStyle name="Total 2 3 3 2 3 4 2" xfId="38712" xr:uid="{00000000-0005-0000-0000-0000A7CF0000}"/>
    <cellStyle name="Total 2 3 3 2 3 4 3" xfId="38711" xr:uid="{00000000-0005-0000-0000-0000A8CF0000}"/>
    <cellStyle name="Total 2 3 3 2 3 4 4" xfId="51484" xr:uid="{00000000-0005-0000-0000-0000A9CF0000}"/>
    <cellStyle name="Total 2 3 3 2 3 5" xfId="38713" xr:uid="{00000000-0005-0000-0000-0000AACF0000}"/>
    <cellStyle name="Total 2 3 3 2 3 6" xfId="38702" xr:uid="{00000000-0005-0000-0000-0000ABCF0000}"/>
    <cellStyle name="Total 2 3 3 2 3 7" xfId="44516" xr:uid="{00000000-0005-0000-0000-0000ACCF0000}"/>
    <cellStyle name="Total 2 3 3 2 3 8" xfId="57080" xr:uid="{00000000-0005-0000-0000-0000ADCF0000}"/>
    <cellStyle name="Total 2 3 3 2 4" xfId="5872" xr:uid="{00000000-0005-0000-0000-0000AECF0000}"/>
    <cellStyle name="Total 2 3 3 2 4 2" xfId="12850" xr:uid="{00000000-0005-0000-0000-0000AFCF0000}"/>
    <cellStyle name="Total 2 3 3 2 4 2 2" xfId="38716" xr:uid="{00000000-0005-0000-0000-0000B0CF0000}"/>
    <cellStyle name="Total 2 3 3 2 4 2 3" xfId="38715" xr:uid="{00000000-0005-0000-0000-0000B1CF0000}"/>
    <cellStyle name="Total 2 3 3 2 4 2 4" xfId="52355" xr:uid="{00000000-0005-0000-0000-0000B2CF0000}"/>
    <cellStyle name="Total 2 3 3 2 4 3" xfId="38717" xr:uid="{00000000-0005-0000-0000-0000B3CF0000}"/>
    <cellStyle name="Total 2 3 3 2 4 4" xfId="38714" xr:uid="{00000000-0005-0000-0000-0000B4CF0000}"/>
    <cellStyle name="Total 2 3 3 2 4 5" xfId="45387" xr:uid="{00000000-0005-0000-0000-0000B5CF0000}"/>
    <cellStyle name="Total 2 3 3 2 4 6" xfId="57951" xr:uid="{00000000-0005-0000-0000-0000B6CF0000}"/>
    <cellStyle name="Total 2 3 3 2 5" xfId="10236" xr:uid="{00000000-0005-0000-0000-0000B7CF0000}"/>
    <cellStyle name="Total 2 3 3 2 5 2" xfId="38719" xr:uid="{00000000-0005-0000-0000-0000B8CF0000}"/>
    <cellStyle name="Total 2 3 3 2 5 3" xfId="38718" xr:uid="{00000000-0005-0000-0000-0000B9CF0000}"/>
    <cellStyle name="Total 2 3 3 2 5 4" xfId="49742" xr:uid="{00000000-0005-0000-0000-0000BACF0000}"/>
    <cellStyle name="Total 2 3 3 2 6" xfId="38690" xr:uid="{00000000-0005-0000-0000-0000BBCF0000}"/>
    <cellStyle name="Total 2 3 3 2 7" xfId="17778" xr:uid="{00000000-0005-0000-0000-0000BCCF0000}"/>
    <cellStyle name="Total 2 3 3 3" xfId="4121" xr:uid="{00000000-0005-0000-0000-0000BDCF0000}"/>
    <cellStyle name="Total 2 3 3 3 2" xfId="6742" xr:uid="{00000000-0005-0000-0000-0000BECF0000}"/>
    <cellStyle name="Total 2 3 3 3 2 2" xfId="13720" xr:uid="{00000000-0005-0000-0000-0000BFCF0000}"/>
    <cellStyle name="Total 2 3 3 3 2 2 2" xfId="38723" xr:uid="{00000000-0005-0000-0000-0000C0CF0000}"/>
    <cellStyle name="Total 2 3 3 3 2 2 3" xfId="38722" xr:uid="{00000000-0005-0000-0000-0000C1CF0000}"/>
    <cellStyle name="Total 2 3 3 3 2 2 4" xfId="53225" xr:uid="{00000000-0005-0000-0000-0000C2CF0000}"/>
    <cellStyle name="Total 2 3 3 3 2 3" xfId="38724" xr:uid="{00000000-0005-0000-0000-0000C3CF0000}"/>
    <cellStyle name="Total 2 3 3 3 2 4" xfId="38721" xr:uid="{00000000-0005-0000-0000-0000C4CF0000}"/>
    <cellStyle name="Total 2 3 3 3 2 5" xfId="46257" xr:uid="{00000000-0005-0000-0000-0000C5CF0000}"/>
    <cellStyle name="Total 2 3 3 3 2 6" xfId="58821" xr:uid="{00000000-0005-0000-0000-0000C6CF0000}"/>
    <cellStyle name="Total 2 3 3 3 3" xfId="8488" xr:uid="{00000000-0005-0000-0000-0000C7CF0000}"/>
    <cellStyle name="Total 2 3 3 3 3 2" xfId="15462" xr:uid="{00000000-0005-0000-0000-0000C8CF0000}"/>
    <cellStyle name="Total 2 3 3 3 3 2 2" xfId="38727" xr:uid="{00000000-0005-0000-0000-0000C9CF0000}"/>
    <cellStyle name="Total 2 3 3 3 3 2 3" xfId="38726" xr:uid="{00000000-0005-0000-0000-0000CACF0000}"/>
    <cellStyle name="Total 2 3 3 3 3 2 4" xfId="54967" xr:uid="{00000000-0005-0000-0000-0000CBCF0000}"/>
    <cellStyle name="Total 2 3 3 3 3 3" xfId="38728" xr:uid="{00000000-0005-0000-0000-0000CCCF0000}"/>
    <cellStyle name="Total 2 3 3 3 3 4" xfId="38725" xr:uid="{00000000-0005-0000-0000-0000CDCF0000}"/>
    <cellStyle name="Total 2 3 3 3 3 5" xfId="47999" xr:uid="{00000000-0005-0000-0000-0000CECF0000}"/>
    <cellStyle name="Total 2 3 3 3 3 6" xfId="60563" xr:uid="{00000000-0005-0000-0000-0000CFCF0000}"/>
    <cellStyle name="Total 2 3 3 3 4" xfId="11107" xr:uid="{00000000-0005-0000-0000-0000D0CF0000}"/>
    <cellStyle name="Total 2 3 3 3 4 2" xfId="38730" xr:uid="{00000000-0005-0000-0000-0000D1CF0000}"/>
    <cellStyle name="Total 2 3 3 3 4 3" xfId="38729" xr:uid="{00000000-0005-0000-0000-0000D2CF0000}"/>
    <cellStyle name="Total 2 3 3 3 4 4" xfId="50612" xr:uid="{00000000-0005-0000-0000-0000D3CF0000}"/>
    <cellStyle name="Total 2 3 3 3 5" xfId="38720" xr:uid="{00000000-0005-0000-0000-0000D4CF0000}"/>
    <cellStyle name="Total 2 3 3 3 6" xfId="56208" xr:uid="{00000000-0005-0000-0000-0000D5CF0000}"/>
    <cellStyle name="Total 2 3 3 4" xfId="4997" xr:uid="{00000000-0005-0000-0000-0000D6CF0000}"/>
    <cellStyle name="Total 2 3 3 4 2" xfId="7613" xr:uid="{00000000-0005-0000-0000-0000D7CF0000}"/>
    <cellStyle name="Total 2 3 3 4 2 2" xfId="14591" xr:uid="{00000000-0005-0000-0000-0000D8CF0000}"/>
    <cellStyle name="Total 2 3 3 4 2 2 2" xfId="38734" xr:uid="{00000000-0005-0000-0000-0000D9CF0000}"/>
    <cellStyle name="Total 2 3 3 4 2 2 3" xfId="38733" xr:uid="{00000000-0005-0000-0000-0000DACF0000}"/>
    <cellStyle name="Total 2 3 3 4 2 2 4" xfId="54096" xr:uid="{00000000-0005-0000-0000-0000DBCF0000}"/>
    <cellStyle name="Total 2 3 3 4 2 3" xfId="38735" xr:uid="{00000000-0005-0000-0000-0000DCCF0000}"/>
    <cellStyle name="Total 2 3 3 4 2 4" xfId="38732" xr:uid="{00000000-0005-0000-0000-0000DDCF0000}"/>
    <cellStyle name="Total 2 3 3 4 2 5" xfId="47128" xr:uid="{00000000-0005-0000-0000-0000DECF0000}"/>
    <cellStyle name="Total 2 3 3 4 2 6" xfId="59692" xr:uid="{00000000-0005-0000-0000-0000DFCF0000}"/>
    <cellStyle name="Total 2 3 3 4 3" xfId="9364" xr:uid="{00000000-0005-0000-0000-0000E0CF0000}"/>
    <cellStyle name="Total 2 3 3 4 3 2" xfId="16333" xr:uid="{00000000-0005-0000-0000-0000E1CF0000}"/>
    <cellStyle name="Total 2 3 3 4 3 2 2" xfId="38738" xr:uid="{00000000-0005-0000-0000-0000E2CF0000}"/>
    <cellStyle name="Total 2 3 3 4 3 2 3" xfId="38737" xr:uid="{00000000-0005-0000-0000-0000E3CF0000}"/>
    <cellStyle name="Total 2 3 3 4 3 2 4" xfId="55838" xr:uid="{00000000-0005-0000-0000-0000E4CF0000}"/>
    <cellStyle name="Total 2 3 3 4 3 3" xfId="38739" xr:uid="{00000000-0005-0000-0000-0000E5CF0000}"/>
    <cellStyle name="Total 2 3 3 4 3 4" xfId="38736" xr:uid="{00000000-0005-0000-0000-0000E6CF0000}"/>
    <cellStyle name="Total 2 3 3 4 3 5" xfId="48870" xr:uid="{00000000-0005-0000-0000-0000E7CF0000}"/>
    <cellStyle name="Total 2 3 3 4 3 6" xfId="61434" xr:uid="{00000000-0005-0000-0000-0000E8CF0000}"/>
    <cellStyle name="Total 2 3 3 4 4" xfId="11978" xr:uid="{00000000-0005-0000-0000-0000E9CF0000}"/>
    <cellStyle name="Total 2 3 3 4 4 2" xfId="38741" xr:uid="{00000000-0005-0000-0000-0000EACF0000}"/>
    <cellStyle name="Total 2 3 3 4 4 3" xfId="38740" xr:uid="{00000000-0005-0000-0000-0000EBCF0000}"/>
    <cellStyle name="Total 2 3 3 4 4 4" xfId="51483" xr:uid="{00000000-0005-0000-0000-0000ECCF0000}"/>
    <cellStyle name="Total 2 3 3 4 5" xfId="38742" xr:uid="{00000000-0005-0000-0000-0000EDCF0000}"/>
    <cellStyle name="Total 2 3 3 4 6" xfId="38731" xr:uid="{00000000-0005-0000-0000-0000EECF0000}"/>
    <cellStyle name="Total 2 3 3 4 7" xfId="44515" xr:uid="{00000000-0005-0000-0000-0000EFCF0000}"/>
    <cellStyle name="Total 2 3 3 4 8" xfId="57079" xr:uid="{00000000-0005-0000-0000-0000F0CF0000}"/>
    <cellStyle name="Total 2 3 3 5" xfId="5871" xr:uid="{00000000-0005-0000-0000-0000F1CF0000}"/>
    <cellStyle name="Total 2 3 3 5 2" xfId="12849" xr:uid="{00000000-0005-0000-0000-0000F2CF0000}"/>
    <cellStyle name="Total 2 3 3 5 2 2" xfId="38745" xr:uid="{00000000-0005-0000-0000-0000F3CF0000}"/>
    <cellStyle name="Total 2 3 3 5 2 3" xfId="38744" xr:uid="{00000000-0005-0000-0000-0000F4CF0000}"/>
    <cellStyle name="Total 2 3 3 5 2 4" xfId="52354" xr:uid="{00000000-0005-0000-0000-0000F5CF0000}"/>
    <cellStyle name="Total 2 3 3 5 3" xfId="38746" xr:uid="{00000000-0005-0000-0000-0000F6CF0000}"/>
    <cellStyle name="Total 2 3 3 5 4" xfId="38743" xr:uid="{00000000-0005-0000-0000-0000F7CF0000}"/>
    <cellStyle name="Total 2 3 3 5 5" xfId="45386" xr:uid="{00000000-0005-0000-0000-0000F8CF0000}"/>
    <cellStyle name="Total 2 3 3 5 6" xfId="57950" xr:uid="{00000000-0005-0000-0000-0000F9CF0000}"/>
    <cellStyle name="Total 2 3 3 6" xfId="10235" xr:uid="{00000000-0005-0000-0000-0000FACF0000}"/>
    <cellStyle name="Total 2 3 3 6 2" xfId="38748" xr:uid="{00000000-0005-0000-0000-0000FBCF0000}"/>
    <cellStyle name="Total 2 3 3 6 3" xfId="38747" xr:uid="{00000000-0005-0000-0000-0000FCCF0000}"/>
    <cellStyle name="Total 2 3 3 6 4" xfId="49741" xr:uid="{00000000-0005-0000-0000-0000FDCF0000}"/>
    <cellStyle name="Total 2 3 3 7" xfId="38689" xr:uid="{00000000-0005-0000-0000-0000FECF0000}"/>
    <cellStyle name="Total 2 3 3 8" xfId="17777" xr:uid="{00000000-0005-0000-0000-0000FFCF0000}"/>
    <cellStyle name="Total 2 3 4" xfId="3167" xr:uid="{00000000-0005-0000-0000-000000D00000}"/>
    <cellStyle name="Total 2 3 4 2" xfId="3168" xr:uid="{00000000-0005-0000-0000-000001D00000}"/>
    <cellStyle name="Total 2 3 4 2 2" xfId="4124" xr:uid="{00000000-0005-0000-0000-000002D00000}"/>
    <cellStyle name="Total 2 3 4 2 2 2" xfId="6745" xr:uid="{00000000-0005-0000-0000-000003D00000}"/>
    <cellStyle name="Total 2 3 4 2 2 2 2" xfId="13723" xr:uid="{00000000-0005-0000-0000-000004D00000}"/>
    <cellStyle name="Total 2 3 4 2 2 2 2 2" xfId="38754" xr:uid="{00000000-0005-0000-0000-000005D00000}"/>
    <cellStyle name="Total 2 3 4 2 2 2 2 3" xfId="38753" xr:uid="{00000000-0005-0000-0000-000006D00000}"/>
    <cellStyle name="Total 2 3 4 2 2 2 2 4" xfId="53228" xr:uid="{00000000-0005-0000-0000-000007D00000}"/>
    <cellStyle name="Total 2 3 4 2 2 2 3" xfId="38755" xr:uid="{00000000-0005-0000-0000-000008D00000}"/>
    <cellStyle name="Total 2 3 4 2 2 2 4" xfId="38752" xr:uid="{00000000-0005-0000-0000-000009D00000}"/>
    <cellStyle name="Total 2 3 4 2 2 2 5" xfId="46260" xr:uid="{00000000-0005-0000-0000-00000AD00000}"/>
    <cellStyle name="Total 2 3 4 2 2 2 6" xfId="58824" xr:uid="{00000000-0005-0000-0000-00000BD00000}"/>
    <cellStyle name="Total 2 3 4 2 2 3" xfId="8491" xr:uid="{00000000-0005-0000-0000-00000CD00000}"/>
    <cellStyle name="Total 2 3 4 2 2 3 2" xfId="15465" xr:uid="{00000000-0005-0000-0000-00000DD00000}"/>
    <cellStyle name="Total 2 3 4 2 2 3 2 2" xfId="38758" xr:uid="{00000000-0005-0000-0000-00000ED00000}"/>
    <cellStyle name="Total 2 3 4 2 2 3 2 3" xfId="38757" xr:uid="{00000000-0005-0000-0000-00000FD00000}"/>
    <cellStyle name="Total 2 3 4 2 2 3 2 4" xfId="54970" xr:uid="{00000000-0005-0000-0000-000010D00000}"/>
    <cellStyle name="Total 2 3 4 2 2 3 3" xfId="38759" xr:uid="{00000000-0005-0000-0000-000011D00000}"/>
    <cellStyle name="Total 2 3 4 2 2 3 4" xfId="38756" xr:uid="{00000000-0005-0000-0000-000012D00000}"/>
    <cellStyle name="Total 2 3 4 2 2 3 5" xfId="48002" xr:uid="{00000000-0005-0000-0000-000013D00000}"/>
    <cellStyle name="Total 2 3 4 2 2 3 6" xfId="60566" xr:uid="{00000000-0005-0000-0000-000014D00000}"/>
    <cellStyle name="Total 2 3 4 2 2 4" xfId="11110" xr:uid="{00000000-0005-0000-0000-000015D00000}"/>
    <cellStyle name="Total 2 3 4 2 2 4 2" xfId="38761" xr:uid="{00000000-0005-0000-0000-000016D00000}"/>
    <cellStyle name="Total 2 3 4 2 2 4 3" xfId="38760" xr:uid="{00000000-0005-0000-0000-000017D00000}"/>
    <cellStyle name="Total 2 3 4 2 2 4 4" xfId="50615" xr:uid="{00000000-0005-0000-0000-000018D00000}"/>
    <cellStyle name="Total 2 3 4 2 2 5" xfId="38751" xr:uid="{00000000-0005-0000-0000-000019D00000}"/>
    <cellStyle name="Total 2 3 4 2 2 6" xfId="56211" xr:uid="{00000000-0005-0000-0000-00001AD00000}"/>
    <cellStyle name="Total 2 3 4 2 3" xfId="5000" xr:uid="{00000000-0005-0000-0000-00001BD00000}"/>
    <cellStyle name="Total 2 3 4 2 3 2" xfId="7616" xr:uid="{00000000-0005-0000-0000-00001CD00000}"/>
    <cellStyle name="Total 2 3 4 2 3 2 2" xfId="14594" xr:uid="{00000000-0005-0000-0000-00001DD00000}"/>
    <cellStyle name="Total 2 3 4 2 3 2 2 2" xfId="38765" xr:uid="{00000000-0005-0000-0000-00001ED00000}"/>
    <cellStyle name="Total 2 3 4 2 3 2 2 3" xfId="38764" xr:uid="{00000000-0005-0000-0000-00001FD00000}"/>
    <cellStyle name="Total 2 3 4 2 3 2 2 4" xfId="54099" xr:uid="{00000000-0005-0000-0000-000020D00000}"/>
    <cellStyle name="Total 2 3 4 2 3 2 3" xfId="38766" xr:uid="{00000000-0005-0000-0000-000021D00000}"/>
    <cellStyle name="Total 2 3 4 2 3 2 4" xfId="38763" xr:uid="{00000000-0005-0000-0000-000022D00000}"/>
    <cellStyle name="Total 2 3 4 2 3 2 5" xfId="47131" xr:uid="{00000000-0005-0000-0000-000023D00000}"/>
    <cellStyle name="Total 2 3 4 2 3 2 6" xfId="59695" xr:uid="{00000000-0005-0000-0000-000024D00000}"/>
    <cellStyle name="Total 2 3 4 2 3 3" xfId="9367" xr:uid="{00000000-0005-0000-0000-000025D00000}"/>
    <cellStyle name="Total 2 3 4 2 3 3 2" xfId="16336" xr:uid="{00000000-0005-0000-0000-000026D00000}"/>
    <cellStyle name="Total 2 3 4 2 3 3 2 2" xfId="38769" xr:uid="{00000000-0005-0000-0000-000027D00000}"/>
    <cellStyle name="Total 2 3 4 2 3 3 2 3" xfId="38768" xr:uid="{00000000-0005-0000-0000-000028D00000}"/>
    <cellStyle name="Total 2 3 4 2 3 3 2 4" xfId="55841" xr:uid="{00000000-0005-0000-0000-000029D00000}"/>
    <cellStyle name="Total 2 3 4 2 3 3 3" xfId="38770" xr:uid="{00000000-0005-0000-0000-00002AD00000}"/>
    <cellStyle name="Total 2 3 4 2 3 3 4" xfId="38767" xr:uid="{00000000-0005-0000-0000-00002BD00000}"/>
    <cellStyle name="Total 2 3 4 2 3 3 5" xfId="48873" xr:uid="{00000000-0005-0000-0000-00002CD00000}"/>
    <cellStyle name="Total 2 3 4 2 3 3 6" xfId="61437" xr:uid="{00000000-0005-0000-0000-00002DD00000}"/>
    <cellStyle name="Total 2 3 4 2 3 4" xfId="11981" xr:uid="{00000000-0005-0000-0000-00002ED00000}"/>
    <cellStyle name="Total 2 3 4 2 3 4 2" xfId="38772" xr:uid="{00000000-0005-0000-0000-00002FD00000}"/>
    <cellStyle name="Total 2 3 4 2 3 4 3" xfId="38771" xr:uid="{00000000-0005-0000-0000-000030D00000}"/>
    <cellStyle name="Total 2 3 4 2 3 4 4" xfId="51486" xr:uid="{00000000-0005-0000-0000-000031D00000}"/>
    <cellStyle name="Total 2 3 4 2 3 5" xfId="38773" xr:uid="{00000000-0005-0000-0000-000032D00000}"/>
    <cellStyle name="Total 2 3 4 2 3 6" xfId="38762" xr:uid="{00000000-0005-0000-0000-000033D00000}"/>
    <cellStyle name="Total 2 3 4 2 3 7" xfId="44518" xr:uid="{00000000-0005-0000-0000-000034D00000}"/>
    <cellStyle name="Total 2 3 4 2 3 8" xfId="57082" xr:uid="{00000000-0005-0000-0000-000035D00000}"/>
    <cellStyle name="Total 2 3 4 2 4" xfId="5874" xr:uid="{00000000-0005-0000-0000-000036D00000}"/>
    <cellStyle name="Total 2 3 4 2 4 2" xfId="12852" xr:uid="{00000000-0005-0000-0000-000037D00000}"/>
    <cellStyle name="Total 2 3 4 2 4 2 2" xfId="38776" xr:uid="{00000000-0005-0000-0000-000038D00000}"/>
    <cellStyle name="Total 2 3 4 2 4 2 3" xfId="38775" xr:uid="{00000000-0005-0000-0000-000039D00000}"/>
    <cellStyle name="Total 2 3 4 2 4 2 4" xfId="52357" xr:uid="{00000000-0005-0000-0000-00003AD00000}"/>
    <cellStyle name="Total 2 3 4 2 4 3" xfId="38777" xr:uid="{00000000-0005-0000-0000-00003BD00000}"/>
    <cellStyle name="Total 2 3 4 2 4 4" xfId="38774" xr:uid="{00000000-0005-0000-0000-00003CD00000}"/>
    <cellStyle name="Total 2 3 4 2 4 5" xfId="45389" xr:uid="{00000000-0005-0000-0000-00003DD00000}"/>
    <cellStyle name="Total 2 3 4 2 4 6" xfId="57953" xr:uid="{00000000-0005-0000-0000-00003ED00000}"/>
    <cellStyle name="Total 2 3 4 2 5" xfId="10238" xr:uid="{00000000-0005-0000-0000-00003FD00000}"/>
    <cellStyle name="Total 2 3 4 2 5 2" xfId="38779" xr:uid="{00000000-0005-0000-0000-000040D00000}"/>
    <cellStyle name="Total 2 3 4 2 5 3" xfId="38778" xr:uid="{00000000-0005-0000-0000-000041D00000}"/>
    <cellStyle name="Total 2 3 4 2 5 4" xfId="49744" xr:uid="{00000000-0005-0000-0000-000042D00000}"/>
    <cellStyle name="Total 2 3 4 2 6" xfId="38750" xr:uid="{00000000-0005-0000-0000-000043D00000}"/>
    <cellStyle name="Total 2 3 4 2 7" xfId="17782" xr:uid="{00000000-0005-0000-0000-000044D00000}"/>
    <cellStyle name="Total 2 3 4 3" xfId="4123" xr:uid="{00000000-0005-0000-0000-000045D00000}"/>
    <cellStyle name="Total 2 3 4 3 2" xfId="6744" xr:uid="{00000000-0005-0000-0000-000046D00000}"/>
    <cellStyle name="Total 2 3 4 3 2 2" xfId="13722" xr:uid="{00000000-0005-0000-0000-000047D00000}"/>
    <cellStyle name="Total 2 3 4 3 2 2 2" xfId="38783" xr:uid="{00000000-0005-0000-0000-000048D00000}"/>
    <cellStyle name="Total 2 3 4 3 2 2 3" xfId="38782" xr:uid="{00000000-0005-0000-0000-000049D00000}"/>
    <cellStyle name="Total 2 3 4 3 2 2 4" xfId="53227" xr:uid="{00000000-0005-0000-0000-00004AD00000}"/>
    <cellStyle name="Total 2 3 4 3 2 3" xfId="38784" xr:uid="{00000000-0005-0000-0000-00004BD00000}"/>
    <cellStyle name="Total 2 3 4 3 2 4" xfId="38781" xr:uid="{00000000-0005-0000-0000-00004CD00000}"/>
    <cellStyle name="Total 2 3 4 3 2 5" xfId="46259" xr:uid="{00000000-0005-0000-0000-00004DD00000}"/>
    <cellStyle name="Total 2 3 4 3 2 6" xfId="58823" xr:uid="{00000000-0005-0000-0000-00004ED00000}"/>
    <cellStyle name="Total 2 3 4 3 3" xfId="8490" xr:uid="{00000000-0005-0000-0000-00004FD00000}"/>
    <cellStyle name="Total 2 3 4 3 3 2" xfId="15464" xr:uid="{00000000-0005-0000-0000-000050D00000}"/>
    <cellStyle name="Total 2 3 4 3 3 2 2" xfId="38787" xr:uid="{00000000-0005-0000-0000-000051D00000}"/>
    <cellStyle name="Total 2 3 4 3 3 2 3" xfId="38786" xr:uid="{00000000-0005-0000-0000-000052D00000}"/>
    <cellStyle name="Total 2 3 4 3 3 2 4" xfId="54969" xr:uid="{00000000-0005-0000-0000-000053D00000}"/>
    <cellStyle name="Total 2 3 4 3 3 3" xfId="38788" xr:uid="{00000000-0005-0000-0000-000054D00000}"/>
    <cellStyle name="Total 2 3 4 3 3 4" xfId="38785" xr:uid="{00000000-0005-0000-0000-000055D00000}"/>
    <cellStyle name="Total 2 3 4 3 3 5" xfId="48001" xr:uid="{00000000-0005-0000-0000-000056D00000}"/>
    <cellStyle name="Total 2 3 4 3 3 6" xfId="60565" xr:uid="{00000000-0005-0000-0000-000057D00000}"/>
    <cellStyle name="Total 2 3 4 3 4" xfId="11109" xr:uid="{00000000-0005-0000-0000-000058D00000}"/>
    <cellStyle name="Total 2 3 4 3 4 2" xfId="38790" xr:uid="{00000000-0005-0000-0000-000059D00000}"/>
    <cellStyle name="Total 2 3 4 3 4 3" xfId="38789" xr:uid="{00000000-0005-0000-0000-00005AD00000}"/>
    <cellStyle name="Total 2 3 4 3 4 4" xfId="50614" xr:uid="{00000000-0005-0000-0000-00005BD00000}"/>
    <cellStyle name="Total 2 3 4 3 5" xfId="38780" xr:uid="{00000000-0005-0000-0000-00005CD00000}"/>
    <cellStyle name="Total 2 3 4 3 6" xfId="56210" xr:uid="{00000000-0005-0000-0000-00005DD00000}"/>
    <cellStyle name="Total 2 3 4 4" xfId="4999" xr:uid="{00000000-0005-0000-0000-00005ED00000}"/>
    <cellStyle name="Total 2 3 4 4 2" xfId="7615" xr:uid="{00000000-0005-0000-0000-00005FD00000}"/>
    <cellStyle name="Total 2 3 4 4 2 2" xfId="14593" xr:uid="{00000000-0005-0000-0000-000060D00000}"/>
    <cellStyle name="Total 2 3 4 4 2 2 2" xfId="38794" xr:uid="{00000000-0005-0000-0000-000061D00000}"/>
    <cellStyle name="Total 2 3 4 4 2 2 3" xfId="38793" xr:uid="{00000000-0005-0000-0000-000062D00000}"/>
    <cellStyle name="Total 2 3 4 4 2 2 4" xfId="54098" xr:uid="{00000000-0005-0000-0000-000063D00000}"/>
    <cellStyle name="Total 2 3 4 4 2 3" xfId="38795" xr:uid="{00000000-0005-0000-0000-000064D00000}"/>
    <cellStyle name="Total 2 3 4 4 2 4" xfId="38792" xr:uid="{00000000-0005-0000-0000-000065D00000}"/>
    <cellStyle name="Total 2 3 4 4 2 5" xfId="47130" xr:uid="{00000000-0005-0000-0000-000066D00000}"/>
    <cellStyle name="Total 2 3 4 4 2 6" xfId="59694" xr:uid="{00000000-0005-0000-0000-000067D00000}"/>
    <cellStyle name="Total 2 3 4 4 3" xfId="9366" xr:uid="{00000000-0005-0000-0000-000068D00000}"/>
    <cellStyle name="Total 2 3 4 4 3 2" xfId="16335" xr:uid="{00000000-0005-0000-0000-000069D00000}"/>
    <cellStyle name="Total 2 3 4 4 3 2 2" xfId="38798" xr:uid="{00000000-0005-0000-0000-00006AD00000}"/>
    <cellStyle name="Total 2 3 4 4 3 2 3" xfId="38797" xr:uid="{00000000-0005-0000-0000-00006BD00000}"/>
    <cellStyle name="Total 2 3 4 4 3 2 4" xfId="55840" xr:uid="{00000000-0005-0000-0000-00006CD00000}"/>
    <cellStyle name="Total 2 3 4 4 3 3" xfId="38799" xr:uid="{00000000-0005-0000-0000-00006DD00000}"/>
    <cellStyle name="Total 2 3 4 4 3 4" xfId="38796" xr:uid="{00000000-0005-0000-0000-00006ED00000}"/>
    <cellStyle name="Total 2 3 4 4 3 5" xfId="48872" xr:uid="{00000000-0005-0000-0000-00006FD00000}"/>
    <cellStyle name="Total 2 3 4 4 3 6" xfId="61436" xr:uid="{00000000-0005-0000-0000-000070D00000}"/>
    <cellStyle name="Total 2 3 4 4 4" xfId="11980" xr:uid="{00000000-0005-0000-0000-000071D00000}"/>
    <cellStyle name="Total 2 3 4 4 4 2" xfId="38801" xr:uid="{00000000-0005-0000-0000-000072D00000}"/>
    <cellStyle name="Total 2 3 4 4 4 3" xfId="38800" xr:uid="{00000000-0005-0000-0000-000073D00000}"/>
    <cellStyle name="Total 2 3 4 4 4 4" xfId="51485" xr:uid="{00000000-0005-0000-0000-000074D00000}"/>
    <cellStyle name="Total 2 3 4 4 5" xfId="38802" xr:uid="{00000000-0005-0000-0000-000075D00000}"/>
    <cellStyle name="Total 2 3 4 4 6" xfId="38791" xr:uid="{00000000-0005-0000-0000-000076D00000}"/>
    <cellStyle name="Total 2 3 4 4 7" xfId="44517" xr:uid="{00000000-0005-0000-0000-000077D00000}"/>
    <cellStyle name="Total 2 3 4 4 8" xfId="57081" xr:uid="{00000000-0005-0000-0000-000078D00000}"/>
    <cellStyle name="Total 2 3 4 5" xfId="5873" xr:uid="{00000000-0005-0000-0000-000079D00000}"/>
    <cellStyle name="Total 2 3 4 5 2" xfId="12851" xr:uid="{00000000-0005-0000-0000-00007AD00000}"/>
    <cellStyle name="Total 2 3 4 5 2 2" xfId="38805" xr:uid="{00000000-0005-0000-0000-00007BD00000}"/>
    <cellStyle name="Total 2 3 4 5 2 3" xfId="38804" xr:uid="{00000000-0005-0000-0000-00007CD00000}"/>
    <cellStyle name="Total 2 3 4 5 2 4" xfId="52356" xr:uid="{00000000-0005-0000-0000-00007DD00000}"/>
    <cellStyle name="Total 2 3 4 5 3" xfId="38806" xr:uid="{00000000-0005-0000-0000-00007ED00000}"/>
    <cellStyle name="Total 2 3 4 5 4" xfId="38803" xr:uid="{00000000-0005-0000-0000-00007FD00000}"/>
    <cellStyle name="Total 2 3 4 5 5" xfId="45388" xr:uid="{00000000-0005-0000-0000-000080D00000}"/>
    <cellStyle name="Total 2 3 4 5 6" xfId="57952" xr:uid="{00000000-0005-0000-0000-000081D00000}"/>
    <cellStyle name="Total 2 3 4 6" xfId="10237" xr:uid="{00000000-0005-0000-0000-000082D00000}"/>
    <cellStyle name="Total 2 3 4 6 2" xfId="38808" xr:uid="{00000000-0005-0000-0000-000083D00000}"/>
    <cellStyle name="Total 2 3 4 6 3" xfId="38807" xr:uid="{00000000-0005-0000-0000-000084D00000}"/>
    <cellStyle name="Total 2 3 4 6 4" xfId="49743" xr:uid="{00000000-0005-0000-0000-000085D00000}"/>
    <cellStyle name="Total 2 3 4 7" xfId="38749" xr:uid="{00000000-0005-0000-0000-000086D00000}"/>
    <cellStyle name="Total 2 3 4 8" xfId="17781" xr:uid="{00000000-0005-0000-0000-000087D00000}"/>
    <cellStyle name="Total 2 3 5" xfId="3169" xr:uid="{00000000-0005-0000-0000-000088D00000}"/>
    <cellStyle name="Total 2 3 5 2" xfId="3170" xr:uid="{00000000-0005-0000-0000-000089D00000}"/>
    <cellStyle name="Total 2 3 5 2 2" xfId="4126" xr:uid="{00000000-0005-0000-0000-00008AD00000}"/>
    <cellStyle name="Total 2 3 5 2 2 2" xfId="6747" xr:uid="{00000000-0005-0000-0000-00008BD00000}"/>
    <cellStyle name="Total 2 3 5 2 2 2 2" xfId="13725" xr:uid="{00000000-0005-0000-0000-00008CD00000}"/>
    <cellStyle name="Total 2 3 5 2 2 2 2 2" xfId="38814" xr:uid="{00000000-0005-0000-0000-00008DD00000}"/>
    <cellStyle name="Total 2 3 5 2 2 2 2 3" xfId="38813" xr:uid="{00000000-0005-0000-0000-00008ED00000}"/>
    <cellStyle name="Total 2 3 5 2 2 2 2 4" xfId="53230" xr:uid="{00000000-0005-0000-0000-00008FD00000}"/>
    <cellStyle name="Total 2 3 5 2 2 2 3" xfId="38815" xr:uid="{00000000-0005-0000-0000-000090D00000}"/>
    <cellStyle name="Total 2 3 5 2 2 2 4" xfId="38812" xr:uid="{00000000-0005-0000-0000-000091D00000}"/>
    <cellStyle name="Total 2 3 5 2 2 2 5" xfId="46262" xr:uid="{00000000-0005-0000-0000-000092D00000}"/>
    <cellStyle name="Total 2 3 5 2 2 2 6" xfId="58826" xr:uid="{00000000-0005-0000-0000-000093D00000}"/>
    <cellStyle name="Total 2 3 5 2 2 3" xfId="8493" xr:uid="{00000000-0005-0000-0000-000094D00000}"/>
    <cellStyle name="Total 2 3 5 2 2 3 2" xfId="15467" xr:uid="{00000000-0005-0000-0000-000095D00000}"/>
    <cellStyle name="Total 2 3 5 2 2 3 2 2" xfId="38818" xr:uid="{00000000-0005-0000-0000-000096D00000}"/>
    <cellStyle name="Total 2 3 5 2 2 3 2 3" xfId="38817" xr:uid="{00000000-0005-0000-0000-000097D00000}"/>
    <cellStyle name="Total 2 3 5 2 2 3 2 4" xfId="54972" xr:uid="{00000000-0005-0000-0000-000098D00000}"/>
    <cellStyle name="Total 2 3 5 2 2 3 3" xfId="38819" xr:uid="{00000000-0005-0000-0000-000099D00000}"/>
    <cellStyle name="Total 2 3 5 2 2 3 4" xfId="38816" xr:uid="{00000000-0005-0000-0000-00009AD00000}"/>
    <cellStyle name="Total 2 3 5 2 2 3 5" xfId="48004" xr:uid="{00000000-0005-0000-0000-00009BD00000}"/>
    <cellStyle name="Total 2 3 5 2 2 3 6" xfId="60568" xr:uid="{00000000-0005-0000-0000-00009CD00000}"/>
    <cellStyle name="Total 2 3 5 2 2 4" xfId="11112" xr:uid="{00000000-0005-0000-0000-00009DD00000}"/>
    <cellStyle name="Total 2 3 5 2 2 4 2" xfId="38821" xr:uid="{00000000-0005-0000-0000-00009ED00000}"/>
    <cellStyle name="Total 2 3 5 2 2 4 3" xfId="38820" xr:uid="{00000000-0005-0000-0000-00009FD00000}"/>
    <cellStyle name="Total 2 3 5 2 2 4 4" xfId="50617" xr:uid="{00000000-0005-0000-0000-0000A0D00000}"/>
    <cellStyle name="Total 2 3 5 2 2 5" xfId="38811" xr:uid="{00000000-0005-0000-0000-0000A1D00000}"/>
    <cellStyle name="Total 2 3 5 2 2 6" xfId="56213" xr:uid="{00000000-0005-0000-0000-0000A2D00000}"/>
    <cellStyle name="Total 2 3 5 2 3" xfId="5002" xr:uid="{00000000-0005-0000-0000-0000A3D00000}"/>
    <cellStyle name="Total 2 3 5 2 3 2" xfId="7618" xr:uid="{00000000-0005-0000-0000-0000A4D00000}"/>
    <cellStyle name="Total 2 3 5 2 3 2 2" xfId="14596" xr:uid="{00000000-0005-0000-0000-0000A5D00000}"/>
    <cellStyle name="Total 2 3 5 2 3 2 2 2" xfId="38825" xr:uid="{00000000-0005-0000-0000-0000A6D00000}"/>
    <cellStyle name="Total 2 3 5 2 3 2 2 3" xfId="38824" xr:uid="{00000000-0005-0000-0000-0000A7D00000}"/>
    <cellStyle name="Total 2 3 5 2 3 2 2 4" xfId="54101" xr:uid="{00000000-0005-0000-0000-0000A8D00000}"/>
    <cellStyle name="Total 2 3 5 2 3 2 3" xfId="38826" xr:uid="{00000000-0005-0000-0000-0000A9D00000}"/>
    <cellStyle name="Total 2 3 5 2 3 2 4" xfId="38823" xr:uid="{00000000-0005-0000-0000-0000AAD00000}"/>
    <cellStyle name="Total 2 3 5 2 3 2 5" xfId="47133" xr:uid="{00000000-0005-0000-0000-0000ABD00000}"/>
    <cellStyle name="Total 2 3 5 2 3 2 6" xfId="59697" xr:uid="{00000000-0005-0000-0000-0000ACD00000}"/>
    <cellStyle name="Total 2 3 5 2 3 3" xfId="9369" xr:uid="{00000000-0005-0000-0000-0000ADD00000}"/>
    <cellStyle name="Total 2 3 5 2 3 3 2" xfId="16338" xr:uid="{00000000-0005-0000-0000-0000AED00000}"/>
    <cellStyle name="Total 2 3 5 2 3 3 2 2" xfId="38829" xr:uid="{00000000-0005-0000-0000-0000AFD00000}"/>
    <cellStyle name="Total 2 3 5 2 3 3 2 3" xfId="38828" xr:uid="{00000000-0005-0000-0000-0000B0D00000}"/>
    <cellStyle name="Total 2 3 5 2 3 3 2 4" xfId="55843" xr:uid="{00000000-0005-0000-0000-0000B1D00000}"/>
    <cellStyle name="Total 2 3 5 2 3 3 3" xfId="38830" xr:uid="{00000000-0005-0000-0000-0000B2D00000}"/>
    <cellStyle name="Total 2 3 5 2 3 3 4" xfId="38827" xr:uid="{00000000-0005-0000-0000-0000B3D00000}"/>
    <cellStyle name="Total 2 3 5 2 3 3 5" xfId="48875" xr:uid="{00000000-0005-0000-0000-0000B4D00000}"/>
    <cellStyle name="Total 2 3 5 2 3 3 6" xfId="61439" xr:uid="{00000000-0005-0000-0000-0000B5D00000}"/>
    <cellStyle name="Total 2 3 5 2 3 4" xfId="11983" xr:uid="{00000000-0005-0000-0000-0000B6D00000}"/>
    <cellStyle name="Total 2 3 5 2 3 4 2" xfId="38832" xr:uid="{00000000-0005-0000-0000-0000B7D00000}"/>
    <cellStyle name="Total 2 3 5 2 3 4 3" xfId="38831" xr:uid="{00000000-0005-0000-0000-0000B8D00000}"/>
    <cellStyle name="Total 2 3 5 2 3 4 4" xfId="51488" xr:uid="{00000000-0005-0000-0000-0000B9D00000}"/>
    <cellStyle name="Total 2 3 5 2 3 5" xfId="38833" xr:uid="{00000000-0005-0000-0000-0000BAD00000}"/>
    <cellStyle name="Total 2 3 5 2 3 6" xfId="38822" xr:uid="{00000000-0005-0000-0000-0000BBD00000}"/>
    <cellStyle name="Total 2 3 5 2 3 7" xfId="44520" xr:uid="{00000000-0005-0000-0000-0000BCD00000}"/>
    <cellStyle name="Total 2 3 5 2 3 8" xfId="57084" xr:uid="{00000000-0005-0000-0000-0000BDD00000}"/>
    <cellStyle name="Total 2 3 5 2 4" xfId="5876" xr:uid="{00000000-0005-0000-0000-0000BED00000}"/>
    <cellStyle name="Total 2 3 5 2 4 2" xfId="12854" xr:uid="{00000000-0005-0000-0000-0000BFD00000}"/>
    <cellStyle name="Total 2 3 5 2 4 2 2" xfId="38836" xr:uid="{00000000-0005-0000-0000-0000C0D00000}"/>
    <cellStyle name="Total 2 3 5 2 4 2 3" xfId="38835" xr:uid="{00000000-0005-0000-0000-0000C1D00000}"/>
    <cellStyle name="Total 2 3 5 2 4 2 4" xfId="52359" xr:uid="{00000000-0005-0000-0000-0000C2D00000}"/>
    <cellStyle name="Total 2 3 5 2 4 3" xfId="38837" xr:uid="{00000000-0005-0000-0000-0000C3D00000}"/>
    <cellStyle name="Total 2 3 5 2 4 4" xfId="38834" xr:uid="{00000000-0005-0000-0000-0000C4D00000}"/>
    <cellStyle name="Total 2 3 5 2 4 5" xfId="45391" xr:uid="{00000000-0005-0000-0000-0000C5D00000}"/>
    <cellStyle name="Total 2 3 5 2 4 6" xfId="57955" xr:uid="{00000000-0005-0000-0000-0000C6D00000}"/>
    <cellStyle name="Total 2 3 5 2 5" xfId="10240" xr:uid="{00000000-0005-0000-0000-0000C7D00000}"/>
    <cellStyle name="Total 2 3 5 2 5 2" xfId="38839" xr:uid="{00000000-0005-0000-0000-0000C8D00000}"/>
    <cellStyle name="Total 2 3 5 2 5 3" xfId="38838" xr:uid="{00000000-0005-0000-0000-0000C9D00000}"/>
    <cellStyle name="Total 2 3 5 2 5 4" xfId="49746" xr:uid="{00000000-0005-0000-0000-0000CAD00000}"/>
    <cellStyle name="Total 2 3 5 2 6" xfId="38810" xr:uid="{00000000-0005-0000-0000-0000CBD00000}"/>
    <cellStyle name="Total 2 3 5 2 7" xfId="17788" xr:uid="{00000000-0005-0000-0000-0000CCD00000}"/>
    <cellStyle name="Total 2 3 5 3" xfId="4125" xr:uid="{00000000-0005-0000-0000-0000CDD00000}"/>
    <cellStyle name="Total 2 3 5 3 2" xfId="6746" xr:uid="{00000000-0005-0000-0000-0000CED00000}"/>
    <cellStyle name="Total 2 3 5 3 2 2" xfId="13724" xr:uid="{00000000-0005-0000-0000-0000CFD00000}"/>
    <cellStyle name="Total 2 3 5 3 2 2 2" xfId="38843" xr:uid="{00000000-0005-0000-0000-0000D0D00000}"/>
    <cellStyle name="Total 2 3 5 3 2 2 3" xfId="38842" xr:uid="{00000000-0005-0000-0000-0000D1D00000}"/>
    <cellStyle name="Total 2 3 5 3 2 2 4" xfId="53229" xr:uid="{00000000-0005-0000-0000-0000D2D00000}"/>
    <cellStyle name="Total 2 3 5 3 2 3" xfId="38844" xr:uid="{00000000-0005-0000-0000-0000D3D00000}"/>
    <cellStyle name="Total 2 3 5 3 2 4" xfId="38841" xr:uid="{00000000-0005-0000-0000-0000D4D00000}"/>
    <cellStyle name="Total 2 3 5 3 2 5" xfId="46261" xr:uid="{00000000-0005-0000-0000-0000D5D00000}"/>
    <cellStyle name="Total 2 3 5 3 2 6" xfId="58825" xr:uid="{00000000-0005-0000-0000-0000D6D00000}"/>
    <cellStyle name="Total 2 3 5 3 3" xfId="8492" xr:uid="{00000000-0005-0000-0000-0000D7D00000}"/>
    <cellStyle name="Total 2 3 5 3 3 2" xfId="15466" xr:uid="{00000000-0005-0000-0000-0000D8D00000}"/>
    <cellStyle name="Total 2 3 5 3 3 2 2" xfId="38847" xr:uid="{00000000-0005-0000-0000-0000D9D00000}"/>
    <cellStyle name="Total 2 3 5 3 3 2 3" xfId="38846" xr:uid="{00000000-0005-0000-0000-0000DAD00000}"/>
    <cellStyle name="Total 2 3 5 3 3 2 4" xfId="54971" xr:uid="{00000000-0005-0000-0000-0000DBD00000}"/>
    <cellStyle name="Total 2 3 5 3 3 3" xfId="38848" xr:uid="{00000000-0005-0000-0000-0000DCD00000}"/>
    <cellStyle name="Total 2 3 5 3 3 4" xfId="38845" xr:uid="{00000000-0005-0000-0000-0000DDD00000}"/>
    <cellStyle name="Total 2 3 5 3 3 5" xfId="48003" xr:uid="{00000000-0005-0000-0000-0000DED00000}"/>
    <cellStyle name="Total 2 3 5 3 3 6" xfId="60567" xr:uid="{00000000-0005-0000-0000-0000DFD00000}"/>
    <cellStyle name="Total 2 3 5 3 4" xfId="11111" xr:uid="{00000000-0005-0000-0000-0000E0D00000}"/>
    <cellStyle name="Total 2 3 5 3 4 2" xfId="38850" xr:uid="{00000000-0005-0000-0000-0000E1D00000}"/>
    <cellStyle name="Total 2 3 5 3 4 3" xfId="38849" xr:uid="{00000000-0005-0000-0000-0000E2D00000}"/>
    <cellStyle name="Total 2 3 5 3 4 4" xfId="50616" xr:uid="{00000000-0005-0000-0000-0000E3D00000}"/>
    <cellStyle name="Total 2 3 5 3 5" xfId="38840" xr:uid="{00000000-0005-0000-0000-0000E4D00000}"/>
    <cellStyle name="Total 2 3 5 3 6" xfId="56212" xr:uid="{00000000-0005-0000-0000-0000E5D00000}"/>
    <cellStyle name="Total 2 3 5 4" xfId="5001" xr:uid="{00000000-0005-0000-0000-0000E6D00000}"/>
    <cellStyle name="Total 2 3 5 4 2" xfId="7617" xr:uid="{00000000-0005-0000-0000-0000E7D00000}"/>
    <cellStyle name="Total 2 3 5 4 2 2" xfId="14595" xr:uid="{00000000-0005-0000-0000-0000E8D00000}"/>
    <cellStyle name="Total 2 3 5 4 2 2 2" xfId="38854" xr:uid="{00000000-0005-0000-0000-0000E9D00000}"/>
    <cellStyle name="Total 2 3 5 4 2 2 3" xfId="38853" xr:uid="{00000000-0005-0000-0000-0000EAD00000}"/>
    <cellStyle name="Total 2 3 5 4 2 2 4" xfId="54100" xr:uid="{00000000-0005-0000-0000-0000EBD00000}"/>
    <cellStyle name="Total 2 3 5 4 2 3" xfId="38855" xr:uid="{00000000-0005-0000-0000-0000ECD00000}"/>
    <cellStyle name="Total 2 3 5 4 2 4" xfId="38852" xr:uid="{00000000-0005-0000-0000-0000EDD00000}"/>
    <cellStyle name="Total 2 3 5 4 2 5" xfId="47132" xr:uid="{00000000-0005-0000-0000-0000EED00000}"/>
    <cellStyle name="Total 2 3 5 4 2 6" xfId="59696" xr:uid="{00000000-0005-0000-0000-0000EFD00000}"/>
    <cellStyle name="Total 2 3 5 4 3" xfId="9368" xr:uid="{00000000-0005-0000-0000-0000F0D00000}"/>
    <cellStyle name="Total 2 3 5 4 3 2" xfId="16337" xr:uid="{00000000-0005-0000-0000-0000F1D00000}"/>
    <cellStyle name="Total 2 3 5 4 3 2 2" xfId="38858" xr:uid="{00000000-0005-0000-0000-0000F2D00000}"/>
    <cellStyle name="Total 2 3 5 4 3 2 3" xfId="38857" xr:uid="{00000000-0005-0000-0000-0000F3D00000}"/>
    <cellStyle name="Total 2 3 5 4 3 2 4" xfId="55842" xr:uid="{00000000-0005-0000-0000-0000F4D00000}"/>
    <cellStyle name="Total 2 3 5 4 3 3" xfId="38859" xr:uid="{00000000-0005-0000-0000-0000F5D00000}"/>
    <cellStyle name="Total 2 3 5 4 3 4" xfId="38856" xr:uid="{00000000-0005-0000-0000-0000F6D00000}"/>
    <cellStyle name="Total 2 3 5 4 3 5" xfId="48874" xr:uid="{00000000-0005-0000-0000-0000F7D00000}"/>
    <cellStyle name="Total 2 3 5 4 3 6" xfId="61438" xr:uid="{00000000-0005-0000-0000-0000F8D00000}"/>
    <cellStyle name="Total 2 3 5 4 4" xfId="11982" xr:uid="{00000000-0005-0000-0000-0000F9D00000}"/>
    <cellStyle name="Total 2 3 5 4 4 2" xfId="38861" xr:uid="{00000000-0005-0000-0000-0000FAD00000}"/>
    <cellStyle name="Total 2 3 5 4 4 3" xfId="38860" xr:uid="{00000000-0005-0000-0000-0000FBD00000}"/>
    <cellStyle name="Total 2 3 5 4 4 4" xfId="51487" xr:uid="{00000000-0005-0000-0000-0000FCD00000}"/>
    <cellStyle name="Total 2 3 5 4 5" xfId="38862" xr:uid="{00000000-0005-0000-0000-0000FDD00000}"/>
    <cellStyle name="Total 2 3 5 4 6" xfId="38851" xr:uid="{00000000-0005-0000-0000-0000FED00000}"/>
    <cellStyle name="Total 2 3 5 4 7" xfId="44519" xr:uid="{00000000-0005-0000-0000-0000FFD00000}"/>
    <cellStyle name="Total 2 3 5 4 8" xfId="57083" xr:uid="{00000000-0005-0000-0000-000000D10000}"/>
    <cellStyle name="Total 2 3 5 5" xfId="5875" xr:uid="{00000000-0005-0000-0000-000001D10000}"/>
    <cellStyle name="Total 2 3 5 5 2" xfId="12853" xr:uid="{00000000-0005-0000-0000-000002D10000}"/>
    <cellStyle name="Total 2 3 5 5 2 2" xfId="38865" xr:uid="{00000000-0005-0000-0000-000003D10000}"/>
    <cellStyle name="Total 2 3 5 5 2 3" xfId="38864" xr:uid="{00000000-0005-0000-0000-000004D10000}"/>
    <cellStyle name="Total 2 3 5 5 2 4" xfId="52358" xr:uid="{00000000-0005-0000-0000-000005D10000}"/>
    <cellStyle name="Total 2 3 5 5 3" xfId="38866" xr:uid="{00000000-0005-0000-0000-000006D10000}"/>
    <cellStyle name="Total 2 3 5 5 4" xfId="38863" xr:uid="{00000000-0005-0000-0000-000007D10000}"/>
    <cellStyle name="Total 2 3 5 5 5" xfId="45390" xr:uid="{00000000-0005-0000-0000-000008D10000}"/>
    <cellStyle name="Total 2 3 5 5 6" xfId="57954" xr:uid="{00000000-0005-0000-0000-000009D10000}"/>
    <cellStyle name="Total 2 3 5 6" xfId="10239" xr:uid="{00000000-0005-0000-0000-00000AD10000}"/>
    <cellStyle name="Total 2 3 5 6 2" xfId="38868" xr:uid="{00000000-0005-0000-0000-00000BD10000}"/>
    <cellStyle name="Total 2 3 5 6 3" xfId="38867" xr:uid="{00000000-0005-0000-0000-00000CD10000}"/>
    <cellStyle name="Total 2 3 5 6 4" xfId="49745" xr:uid="{00000000-0005-0000-0000-00000DD10000}"/>
    <cellStyle name="Total 2 3 5 7" xfId="38809" xr:uid="{00000000-0005-0000-0000-00000ED10000}"/>
    <cellStyle name="Total 2 3 5 8" xfId="17785" xr:uid="{00000000-0005-0000-0000-00000FD10000}"/>
    <cellStyle name="Total 2 3 6" xfId="3171" xr:uid="{00000000-0005-0000-0000-000010D10000}"/>
    <cellStyle name="Total 2 3 6 2" xfId="3172" xr:uid="{00000000-0005-0000-0000-000011D10000}"/>
    <cellStyle name="Total 2 3 6 2 2" xfId="4128" xr:uid="{00000000-0005-0000-0000-000012D10000}"/>
    <cellStyle name="Total 2 3 6 2 2 2" xfId="6749" xr:uid="{00000000-0005-0000-0000-000013D10000}"/>
    <cellStyle name="Total 2 3 6 2 2 2 2" xfId="13727" xr:uid="{00000000-0005-0000-0000-000014D10000}"/>
    <cellStyle name="Total 2 3 6 2 2 2 2 2" xfId="38874" xr:uid="{00000000-0005-0000-0000-000015D10000}"/>
    <cellStyle name="Total 2 3 6 2 2 2 2 3" xfId="38873" xr:uid="{00000000-0005-0000-0000-000016D10000}"/>
    <cellStyle name="Total 2 3 6 2 2 2 2 4" xfId="53232" xr:uid="{00000000-0005-0000-0000-000017D10000}"/>
    <cellStyle name="Total 2 3 6 2 2 2 3" xfId="38875" xr:uid="{00000000-0005-0000-0000-000018D10000}"/>
    <cellStyle name="Total 2 3 6 2 2 2 4" xfId="38872" xr:uid="{00000000-0005-0000-0000-000019D10000}"/>
    <cellStyle name="Total 2 3 6 2 2 2 5" xfId="46264" xr:uid="{00000000-0005-0000-0000-00001AD10000}"/>
    <cellStyle name="Total 2 3 6 2 2 2 6" xfId="58828" xr:uid="{00000000-0005-0000-0000-00001BD10000}"/>
    <cellStyle name="Total 2 3 6 2 2 3" xfId="8495" xr:uid="{00000000-0005-0000-0000-00001CD10000}"/>
    <cellStyle name="Total 2 3 6 2 2 3 2" xfId="15469" xr:uid="{00000000-0005-0000-0000-00001DD10000}"/>
    <cellStyle name="Total 2 3 6 2 2 3 2 2" xfId="38878" xr:uid="{00000000-0005-0000-0000-00001ED10000}"/>
    <cellStyle name="Total 2 3 6 2 2 3 2 3" xfId="38877" xr:uid="{00000000-0005-0000-0000-00001FD10000}"/>
    <cellStyle name="Total 2 3 6 2 2 3 2 4" xfId="54974" xr:uid="{00000000-0005-0000-0000-000020D10000}"/>
    <cellStyle name="Total 2 3 6 2 2 3 3" xfId="38879" xr:uid="{00000000-0005-0000-0000-000021D10000}"/>
    <cellStyle name="Total 2 3 6 2 2 3 4" xfId="38876" xr:uid="{00000000-0005-0000-0000-000022D10000}"/>
    <cellStyle name="Total 2 3 6 2 2 3 5" xfId="48006" xr:uid="{00000000-0005-0000-0000-000023D10000}"/>
    <cellStyle name="Total 2 3 6 2 2 3 6" xfId="60570" xr:uid="{00000000-0005-0000-0000-000024D10000}"/>
    <cellStyle name="Total 2 3 6 2 2 4" xfId="11114" xr:uid="{00000000-0005-0000-0000-000025D10000}"/>
    <cellStyle name="Total 2 3 6 2 2 4 2" xfId="38881" xr:uid="{00000000-0005-0000-0000-000026D10000}"/>
    <cellStyle name="Total 2 3 6 2 2 4 3" xfId="38880" xr:uid="{00000000-0005-0000-0000-000027D10000}"/>
    <cellStyle name="Total 2 3 6 2 2 4 4" xfId="50619" xr:uid="{00000000-0005-0000-0000-000028D10000}"/>
    <cellStyle name="Total 2 3 6 2 2 5" xfId="38871" xr:uid="{00000000-0005-0000-0000-000029D10000}"/>
    <cellStyle name="Total 2 3 6 2 2 6" xfId="56215" xr:uid="{00000000-0005-0000-0000-00002AD10000}"/>
    <cellStyle name="Total 2 3 6 2 3" xfId="5004" xr:uid="{00000000-0005-0000-0000-00002BD10000}"/>
    <cellStyle name="Total 2 3 6 2 3 2" xfId="7620" xr:uid="{00000000-0005-0000-0000-00002CD10000}"/>
    <cellStyle name="Total 2 3 6 2 3 2 2" xfId="14598" xr:uid="{00000000-0005-0000-0000-00002DD10000}"/>
    <cellStyle name="Total 2 3 6 2 3 2 2 2" xfId="38885" xr:uid="{00000000-0005-0000-0000-00002ED10000}"/>
    <cellStyle name="Total 2 3 6 2 3 2 2 3" xfId="38884" xr:uid="{00000000-0005-0000-0000-00002FD10000}"/>
    <cellStyle name="Total 2 3 6 2 3 2 2 4" xfId="54103" xr:uid="{00000000-0005-0000-0000-000030D10000}"/>
    <cellStyle name="Total 2 3 6 2 3 2 3" xfId="38886" xr:uid="{00000000-0005-0000-0000-000031D10000}"/>
    <cellStyle name="Total 2 3 6 2 3 2 4" xfId="38883" xr:uid="{00000000-0005-0000-0000-000032D10000}"/>
    <cellStyle name="Total 2 3 6 2 3 2 5" xfId="47135" xr:uid="{00000000-0005-0000-0000-000033D10000}"/>
    <cellStyle name="Total 2 3 6 2 3 2 6" xfId="59699" xr:uid="{00000000-0005-0000-0000-000034D10000}"/>
    <cellStyle name="Total 2 3 6 2 3 3" xfId="9371" xr:uid="{00000000-0005-0000-0000-000035D10000}"/>
    <cellStyle name="Total 2 3 6 2 3 3 2" xfId="16340" xr:uid="{00000000-0005-0000-0000-000036D10000}"/>
    <cellStyle name="Total 2 3 6 2 3 3 2 2" xfId="38889" xr:uid="{00000000-0005-0000-0000-000037D10000}"/>
    <cellStyle name="Total 2 3 6 2 3 3 2 3" xfId="38888" xr:uid="{00000000-0005-0000-0000-000038D10000}"/>
    <cellStyle name="Total 2 3 6 2 3 3 2 4" xfId="55845" xr:uid="{00000000-0005-0000-0000-000039D10000}"/>
    <cellStyle name="Total 2 3 6 2 3 3 3" xfId="38890" xr:uid="{00000000-0005-0000-0000-00003AD10000}"/>
    <cellStyle name="Total 2 3 6 2 3 3 4" xfId="38887" xr:uid="{00000000-0005-0000-0000-00003BD10000}"/>
    <cellStyle name="Total 2 3 6 2 3 3 5" xfId="48877" xr:uid="{00000000-0005-0000-0000-00003CD10000}"/>
    <cellStyle name="Total 2 3 6 2 3 3 6" xfId="61441" xr:uid="{00000000-0005-0000-0000-00003DD10000}"/>
    <cellStyle name="Total 2 3 6 2 3 4" xfId="11985" xr:uid="{00000000-0005-0000-0000-00003ED10000}"/>
    <cellStyle name="Total 2 3 6 2 3 4 2" xfId="38892" xr:uid="{00000000-0005-0000-0000-00003FD10000}"/>
    <cellStyle name="Total 2 3 6 2 3 4 3" xfId="38891" xr:uid="{00000000-0005-0000-0000-000040D10000}"/>
    <cellStyle name="Total 2 3 6 2 3 4 4" xfId="51490" xr:uid="{00000000-0005-0000-0000-000041D10000}"/>
    <cellStyle name="Total 2 3 6 2 3 5" xfId="38893" xr:uid="{00000000-0005-0000-0000-000042D10000}"/>
    <cellStyle name="Total 2 3 6 2 3 6" xfId="38882" xr:uid="{00000000-0005-0000-0000-000043D10000}"/>
    <cellStyle name="Total 2 3 6 2 3 7" xfId="44522" xr:uid="{00000000-0005-0000-0000-000044D10000}"/>
    <cellStyle name="Total 2 3 6 2 3 8" xfId="57086" xr:uid="{00000000-0005-0000-0000-000045D10000}"/>
    <cellStyle name="Total 2 3 6 2 4" xfId="5878" xr:uid="{00000000-0005-0000-0000-000046D10000}"/>
    <cellStyle name="Total 2 3 6 2 4 2" xfId="12856" xr:uid="{00000000-0005-0000-0000-000047D10000}"/>
    <cellStyle name="Total 2 3 6 2 4 2 2" xfId="38896" xr:uid="{00000000-0005-0000-0000-000048D10000}"/>
    <cellStyle name="Total 2 3 6 2 4 2 3" xfId="38895" xr:uid="{00000000-0005-0000-0000-000049D10000}"/>
    <cellStyle name="Total 2 3 6 2 4 2 4" xfId="52361" xr:uid="{00000000-0005-0000-0000-00004AD10000}"/>
    <cellStyle name="Total 2 3 6 2 4 3" xfId="38897" xr:uid="{00000000-0005-0000-0000-00004BD10000}"/>
    <cellStyle name="Total 2 3 6 2 4 4" xfId="38894" xr:uid="{00000000-0005-0000-0000-00004CD10000}"/>
    <cellStyle name="Total 2 3 6 2 4 5" xfId="45393" xr:uid="{00000000-0005-0000-0000-00004DD10000}"/>
    <cellStyle name="Total 2 3 6 2 4 6" xfId="57957" xr:uid="{00000000-0005-0000-0000-00004ED10000}"/>
    <cellStyle name="Total 2 3 6 2 5" xfId="10242" xr:uid="{00000000-0005-0000-0000-00004FD10000}"/>
    <cellStyle name="Total 2 3 6 2 5 2" xfId="38899" xr:uid="{00000000-0005-0000-0000-000050D10000}"/>
    <cellStyle name="Total 2 3 6 2 5 3" xfId="38898" xr:uid="{00000000-0005-0000-0000-000051D10000}"/>
    <cellStyle name="Total 2 3 6 2 5 4" xfId="49748" xr:uid="{00000000-0005-0000-0000-000052D10000}"/>
    <cellStyle name="Total 2 3 6 2 6" xfId="38870" xr:uid="{00000000-0005-0000-0000-000053D10000}"/>
    <cellStyle name="Total 2 3 6 2 7" xfId="17792" xr:uid="{00000000-0005-0000-0000-000054D10000}"/>
    <cellStyle name="Total 2 3 6 3" xfId="4127" xr:uid="{00000000-0005-0000-0000-000055D10000}"/>
    <cellStyle name="Total 2 3 6 3 2" xfId="6748" xr:uid="{00000000-0005-0000-0000-000056D10000}"/>
    <cellStyle name="Total 2 3 6 3 2 2" xfId="13726" xr:uid="{00000000-0005-0000-0000-000057D10000}"/>
    <cellStyle name="Total 2 3 6 3 2 2 2" xfId="38903" xr:uid="{00000000-0005-0000-0000-000058D10000}"/>
    <cellStyle name="Total 2 3 6 3 2 2 3" xfId="38902" xr:uid="{00000000-0005-0000-0000-000059D10000}"/>
    <cellStyle name="Total 2 3 6 3 2 2 4" xfId="53231" xr:uid="{00000000-0005-0000-0000-00005AD10000}"/>
    <cellStyle name="Total 2 3 6 3 2 3" xfId="38904" xr:uid="{00000000-0005-0000-0000-00005BD10000}"/>
    <cellStyle name="Total 2 3 6 3 2 4" xfId="38901" xr:uid="{00000000-0005-0000-0000-00005CD10000}"/>
    <cellStyle name="Total 2 3 6 3 2 5" xfId="46263" xr:uid="{00000000-0005-0000-0000-00005DD10000}"/>
    <cellStyle name="Total 2 3 6 3 2 6" xfId="58827" xr:uid="{00000000-0005-0000-0000-00005ED10000}"/>
    <cellStyle name="Total 2 3 6 3 3" xfId="8494" xr:uid="{00000000-0005-0000-0000-00005FD10000}"/>
    <cellStyle name="Total 2 3 6 3 3 2" xfId="15468" xr:uid="{00000000-0005-0000-0000-000060D10000}"/>
    <cellStyle name="Total 2 3 6 3 3 2 2" xfId="38907" xr:uid="{00000000-0005-0000-0000-000061D10000}"/>
    <cellStyle name="Total 2 3 6 3 3 2 3" xfId="38906" xr:uid="{00000000-0005-0000-0000-000062D10000}"/>
    <cellStyle name="Total 2 3 6 3 3 2 4" xfId="54973" xr:uid="{00000000-0005-0000-0000-000063D10000}"/>
    <cellStyle name="Total 2 3 6 3 3 3" xfId="38908" xr:uid="{00000000-0005-0000-0000-000064D10000}"/>
    <cellStyle name="Total 2 3 6 3 3 4" xfId="38905" xr:uid="{00000000-0005-0000-0000-000065D10000}"/>
    <cellStyle name="Total 2 3 6 3 3 5" xfId="48005" xr:uid="{00000000-0005-0000-0000-000066D10000}"/>
    <cellStyle name="Total 2 3 6 3 3 6" xfId="60569" xr:uid="{00000000-0005-0000-0000-000067D10000}"/>
    <cellStyle name="Total 2 3 6 3 4" xfId="11113" xr:uid="{00000000-0005-0000-0000-000068D10000}"/>
    <cellStyle name="Total 2 3 6 3 4 2" xfId="38910" xr:uid="{00000000-0005-0000-0000-000069D10000}"/>
    <cellStyle name="Total 2 3 6 3 4 3" xfId="38909" xr:uid="{00000000-0005-0000-0000-00006AD10000}"/>
    <cellStyle name="Total 2 3 6 3 4 4" xfId="50618" xr:uid="{00000000-0005-0000-0000-00006BD10000}"/>
    <cellStyle name="Total 2 3 6 3 5" xfId="38900" xr:uid="{00000000-0005-0000-0000-00006CD10000}"/>
    <cellStyle name="Total 2 3 6 3 6" xfId="56214" xr:uid="{00000000-0005-0000-0000-00006DD10000}"/>
    <cellStyle name="Total 2 3 6 4" xfId="5003" xr:uid="{00000000-0005-0000-0000-00006ED10000}"/>
    <cellStyle name="Total 2 3 6 4 2" xfId="7619" xr:uid="{00000000-0005-0000-0000-00006FD10000}"/>
    <cellStyle name="Total 2 3 6 4 2 2" xfId="14597" xr:uid="{00000000-0005-0000-0000-000070D10000}"/>
    <cellStyle name="Total 2 3 6 4 2 2 2" xfId="38914" xr:uid="{00000000-0005-0000-0000-000071D10000}"/>
    <cellStyle name="Total 2 3 6 4 2 2 3" xfId="38913" xr:uid="{00000000-0005-0000-0000-000072D10000}"/>
    <cellStyle name="Total 2 3 6 4 2 2 4" xfId="54102" xr:uid="{00000000-0005-0000-0000-000073D10000}"/>
    <cellStyle name="Total 2 3 6 4 2 3" xfId="38915" xr:uid="{00000000-0005-0000-0000-000074D10000}"/>
    <cellStyle name="Total 2 3 6 4 2 4" xfId="38912" xr:uid="{00000000-0005-0000-0000-000075D10000}"/>
    <cellStyle name="Total 2 3 6 4 2 5" xfId="47134" xr:uid="{00000000-0005-0000-0000-000076D10000}"/>
    <cellStyle name="Total 2 3 6 4 2 6" xfId="59698" xr:uid="{00000000-0005-0000-0000-000077D10000}"/>
    <cellStyle name="Total 2 3 6 4 3" xfId="9370" xr:uid="{00000000-0005-0000-0000-000078D10000}"/>
    <cellStyle name="Total 2 3 6 4 3 2" xfId="16339" xr:uid="{00000000-0005-0000-0000-000079D10000}"/>
    <cellStyle name="Total 2 3 6 4 3 2 2" xfId="38918" xr:uid="{00000000-0005-0000-0000-00007AD10000}"/>
    <cellStyle name="Total 2 3 6 4 3 2 3" xfId="38917" xr:uid="{00000000-0005-0000-0000-00007BD10000}"/>
    <cellStyle name="Total 2 3 6 4 3 2 4" xfId="55844" xr:uid="{00000000-0005-0000-0000-00007CD10000}"/>
    <cellStyle name="Total 2 3 6 4 3 3" xfId="38919" xr:uid="{00000000-0005-0000-0000-00007DD10000}"/>
    <cellStyle name="Total 2 3 6 4 3 4" xfId="38916" xr:uid="{00000000-0005-0000-0000-00007ED10000}"/>
    <cellStyle name="Total 2 3 6 4 3 5" xfId="48876" xr:uid="{00000000-0005-0000-0000-00007FD10000}"/>
    <cellStyle name="Total 2 3 6 4 3 6" xfId="61440" xr:uid="{00000000-0005-0000-0000-000080D10000}"/>
    <cellStyle name="Total 2 3 6 4 4" xfId="11984" xr:uid="{00000000-0005-0000-0000-000081D10000}"/>
    <cellStyle name="Total 2 3 6 4 4 2" xfId="38921" xr:uid="{00000000-0005-0000-0000-000082D10000}"/>
    <cellStyle name="Total 2 3 6 4 4 3" xfId="38920" xr:uid="{00000000-0005-0000-0000-000083D10000}"/>
    <cellStyle name="Total 2 3 6 4 4 4" xfId="51489" xr:uid="{00000000-0005-0000-0000-000084D10000}"/>
    <cellStyle name="Total 2 3 6 4 5" xfId="38922" xr:uid="{00000000-0005-0000-0000-000085D10000}"/>
    <cellStyle name="Total 2 3 6 4 6" xfId="38911" xr:uid="{00000000-0005-0000-0000-000086D10000}"/>
    <cellStyle name="Total 2 3 6 4 7" xfId="44521" xr:uid="{00000000-0005-0000-0000-000087D10000}"/>
    <cellStyle name="Total 2 3 6 4 8" xfId="57085" xr:uid="{00000000-0005-0000-0000-000088D10000}"/>
    <cellStyle name="Total 2 3 6 5" xfId="5877" xr:uid="{00000000-0005-0000-0000-000089D10000}"/>
    <cellStyle name="Total 2 3 6 5 2" xfId="12855" xr:uid="{00000000-0005-0000-0000-00008AD10000}"/>
    <cellStyle name="Total 2 3 6 5 2 2" xfId="38925" xr:uid="{00000000-0005-0000-0000-00008BD10000}"/>
    <cellStyle name="Total 2 3 6 5 2 3" xfId="38924" xr:uid="{00000000-0005-0000-0000-00008CD10000}"/>
    <cellStyle name="Total 2 3 6 5 2 4" xfId="52360" xr:uid="{00000000-0005-0000-0000-00008DD10000}"/>
    <cellStyle name="Total 2 3 6 5 3" xfId="38926" xr:uid="{00000000-0005-0000-0000-00008ED10000}"/>
    <cellStyle name="Total 2 3 6 5 4" xfId="38923" xr:uid="{00000000-0005-0000-0000-00008FD10000}"/>
    <cellStyle name="Total 2 3 6 5 5" xfId="45392" xr:uid="{00000000-0005-0000-0000-000090D10000}"/>
    <cellStyle name="Total 2 3 6 5 6" xfId="57956" xr:uid="{00000000-0005-0000-0000-000091D10000}"/>
    <cellStyle name="Total 2 3 6 6" xfId="10241" xr:uid="{00000000-0005-0000-0000-000092D10000}"/>
    <cellStyle name="Total 2 3 6 6 2" xfId="38928" xr:uid="{00000000-0005-0000-0000-000093D10000}"/>
    <cellStyle name="Total 2 3 6 6 3" xfId="38927" xr:uid="{00000000-0005-0000-0000-000094D10000}"/>
    <cellStyle name="Total 2 3 6 6 4" xfId="49747" xr:uid="{00000000-0005-0000-0000-000095D10000}"/>
    <cellStyle name="Total 2 3 6 7" xfId="38869" xr:uid="{00000000-0005-0000-0000-000096D10000}"/>
    <cellStyle name="Total 2 3 6 8" xfId="17789" xr:uid="{00000000-0005-0000-0000-000097D10000}"/>
    <cellStyle name="Total 2 3 7" xfId="3173" xr:uid="{00000000-0005-0000-0000-000098D10000}"/>
    <cellStyle name="Total 2 3 7 2" xfId="4129" xr:uid="{00000000-0005-0000-0000-000099D10000}"/>
    <cellStyle name="Total 2 3 7 2 2" xfId="6750" xr:uid="{00000000-0005-0000-0000-00009AD10000}"/>
    <cellStyle name="Total 2 3 7 2 2 2" xfId="13728" xr:uid="{00000000-0005-0000-0000-00009BD10000}"/>
    <cellStyle name="Total 2 3 7 2 2 2 2" xfId="38933" xr:uid="{00000000-0005-0000-0000-00009CD10000}"/>
    <cellStyle name="Total 2 3 7 2 2 2 3" xfId="38932" xr:uid="{00000000-0005-0000-0000-00009DD10000}"/>
    <cellStyle name="Total 2 3 7 2 2 2 4" xfId="53233" xr:uid="{00000000-0005-0000-0000-00009ED10000}"/>
    <cellStyle name="Total 2 3 7 2 2 3" xfId="38934" xr:uid="{00000000-0005-0000-0000-00009FD10000}"/>
    <cellStyle name="Total 2 3 7 2 2 4" xfId="38931" xr:uid="{00000000-0005-0000-0000-0000A0D10000}"/>
    <cellStyle name="Total 2 3 7 2 2 5" xfId="46265" xr:uid="{00000000-0005-0000-0000-0000A1D10000}"/>
    <cellStyle name="Total 2 3 7 2 2 6" xfId="58829" xr:uid="{00000000-0005-0000-0000-0000A2D10000}"/>
    <cellStyle name="Total 2 3 7 2 3" xfId="8496" xr:uid="{00000000-0005-0000-0000-0000A3D10000}"/>
    <cellStyle name="Total 2 3 7 2 3 2" xfId="15470" xr:uid="{00000000-0005-0000-0000-0000A4D10000}"/>
    <cellStyle name="Total 2 3 7 2 3 2 2" xfId="38937" xr:uid="{00000000-0005-0000-0000-0000A5D10000}"/>
    <cellStyle name="Total 2 3 7 2 3 2 3" xfId="38936" xr:uid="{00000000-0005-0000-0000-0000A6D10000}"/>
    <cellStyle name="Total 2 3 7 2 3 2 4" xfId="54975" xr:uid="{00000000-0005-0000-0000-0000A7D10000}"/>
    <cellStyle name="Total 2 3 7 2 3 3" xfId="38938" xr:uid="{00000000-0005-0000-0000-0000A8D10000}"/>
    <cellStyle name="Total 2 3 7 2 3 4" xfId="38935" xr:uid="{00000000-0005-0000-0000-0000A9D10000}"/>
    <cellStyle name="Total 2 3 7 2 3 5" xfId="48007" xr:uid="{00000000-0005-0000-0000-0000AAD10000}"/>
    <cellStyle name="Total 2 3 7 2 3 6" xfId="60571" xr:uid="{00000000-0005-0000-0000-0000ABD10000}"/>
    <cellStyle name="Total 2 3 7 2 4" xfId="11115" xr:uid="{00000000-0005-0000-0000-0000ACD10000}"/>
    <cellStyle name="Total 2 3 7 2 4 2" xfId="38940" xr:uid="{00000000-0005-0000-0000-0000ADD10000}"/>
    <cellStyle name="Total 2 3 7 2 4 3" xfId="38939" xr:uid="{00000000-0005-0000-0000-0000AED10000}"/>
    <cellStyle name="Total 2 3 7 2 4 4" xfId="50620" xr:uid="{00000000-0005-0000-0000-0000AFD10000}"/>
    <cellStyle name="Total 2 3 7 2 5" xfId="38930" xr:uid="{00000000-0005-0000-0000-0000B0D10000}"/>
    <cellStyle name="Total 2 3 7 2 6" xfId="56216" xr:uid="{00000000-0005-0000-0000-0000B1D10000}"/>
    <cellStyle name="Total 2 3 7 3" xfId="5005" xr:uid="{00000000-0005-0000-0000-0000B2D10000}"/>
    <cellStyle name="Total 2 3 7 3 2" xfId="7621" xr:uid="{00000000-0005-0000-0000-0000B3D10000}"/>
    <cellStyle name="Total 2 3 7 3 2 2" xfId="14599" xr:uid="{00000000-0005-0000-0000-0000B4D10000}"/>
    <cellStyle name="Total 2 3 7 3 2 2 2" xfId="38944" xr:uid="{00000000-0005-0000-0000-0000B5D10000}"/>
    <cellStyle name="Total 2 3 7 3 2 2 3" xfId="38943" xr:uid="{00000000-0005-0000-0000-0000B6D10000}"/>
    <cellStyle name="Total 2 3 7 3 2 2 4" xfId="54104" xr:uid="{00000000-0005-0000-0000-0000B7D10000}"/>
    <cellStyle name="Total 2 3 7 3 2 3" xfId="38945" xr:uid="{00000000-0005-0000-0000-0000B8D10000}"/>
    <cellStyle name="Total 2 3 7 3 2 4" xfId="38942" xr:uid="{00000000-0005-0000-0000-0000B9D10000}"/>
    <cellStyle name="Total 2 3 7 3 2 5" xfId="47136" xr:uid="{00000000-0005-0000-0000-0000BAD10000}"/>
    <cellStyle name="Total 2 3 7 3 2 6" xfId="59700" xr:uid="{00000000-0005-0000-0000-0000BBD10000}"/>
    <cellStyle name="Total 2 3 7 3 3" xfId="9372" xr:uid="{00000000-0005-0000-0000-0000BCD10000}"/>
    <cellStyle name="Total 2 3 7 3 3 2" xfId="16341" xr:uid="{00000000-0005-0000-0000-0000BDD10000}"/>
    <cellStyle name="Total 2 3 7 3 3 2 2" xfId="38948" xr:uid="{00000000-0005-0000-0000-0000BED10000}"/>
    <cellStyle name="Total 2 3 7 3 3 2 3" xfId="38947" xr:uid="{00000000-0005-0000-0000-0000BFD10000}"/>
    <cellStyle name="Total 2 3 7 3 3 2 4" xfId="55846" xr:uid="{00000000-0005-0000-0000-0000C0D10000}"/>
    <cellStyle name="Total 2 3 7 3 3 3" xfId="38949" xr:uid="{00000000-0005-0000-0000-0000C1D10000}"/>
    <cellStyle name="Total 2 3 7 3 3 4" xfId="38946" xr:uid="{00000000-0005-0000-0000-0000C2D10000}"/>
    <cellStyle name="Total 2 3 7 3 3 5" xfId="48878" xr:uid="{00000000-0005-0000-0000-0000C3D10000}"/>
    <cellStyle name="Total 2 3 7 3 3 6" xfId="61442" xr:uid="{00000000-0005-0000-0000-0000C4D10000}"/>
    <cellStyle name="Total 2 3 7 3 4" xfId="11986" xr:uid="{00000000-0005-0000-0000-0000C5D10000}"/>
    <cellStyle name="Total 2 3 7 3 4 2" xfId="38951" xr:uid="{00000000-0005-0000-0000-0000C6D10000}"/>
    <cellStyle name="Total 2 3 7 3 4 3" xfId="38950" xr:uid="{00000000-0005-0000-0000-0000C7D10000}"/>
    <cellStyle name="Total 2 3 7 3 4 4" xfId="51491" xr:uid="{00000000-0005-0000-0000-0000C8D10000}"/>
    <cellStyle name="Total 2 3 7 3 5" xfId="38952" xr:uid="{00000000-0005-0000-0000-0000C9D10000}"/>
    <cellStyle name="Total 2 3 7 3 6" xfId="38941" xr:uid="{00000000-0005-0000-0000-0000CAD10000}"/>
    <cellStyle name="Total 2 3 7 3 7" xfId="44523" xr:uid="{00000000-0005-0000-0000-0000CBD10000}"/>
    <cellStyle name="Total 2 3 7 3 8" xfId="57087" xr:uid="{00000000-0005-0000-0000-0000CCD10000}"/>
    <cellStyle name="Total 2 3 7 4" xfId="5879" xr:uid="{00000000-0005-0000-0000-0000CDD10000}"/>
    <cellStyle name="Total 2 3 7 4 2" xfId="12857" xr:uid="{00000000-0005-0000-0000-0000CED10000}"/>
    <cellStyle name="Total 2 3 7 4 2 2" xfId="38955" xr:uid="{00000000-0005-0000-0000-0000CFD10000}"/>
    <cellStyle name="Total 2 3 7 4 2 3" xfId="38954" xr:uid="{00000000-0005-0000-0000-0000D0D10000}"/>
    <cellStyle name="Total 2 3 7 4 2 4" xfId="52362" xr:uid="{00000000-0005-0000-0000-0000D1D10000}"/>
    <cellStyle name="Total 2 3 7 4 3" xfId="38956" xr:uid="{00000000-0005-0000-0000-0000D2D10000}"/>
    <cellStyle name="Total 2 3 7 4 4" xfId="38953" xr:uid="{00000000-0005-0000-0000-0000D3D10000}"/>
    <cellStyle name="Total 2 3 7 4 5" xfId="45394" xr:uid="{00000000-0005-0000-0000-0000D4D10000}"/>
    <cellStyle name="Total 2 3 7 4 6" xfId="57958" xr:uid="{00000000-0005-0000-0000-0000D5D10000}"/>
    <cellStyle name="Total 2 3 7 5" xfId="10243" xr:uid="{00000000-0005-0000-0000-0000D6D10000}"/>
    <cellStyle name="Total 2 3 7 5 2" xfId="38958" xr:uid="{00000000-0005-0000-0000-0000D7D10000}"/>
    <cellStyle name="Total 2 3 7 5 3" xfId="38957" xr:uid="{00000000-0005-0000-0000-0000D8D10000}"/>
    <cellStyle name="Total 2 3 7 5 4" xfId="49749" xr:uid="{00000000-0005-0000-0000-0000D9D10000}"/>
    <cellStyle name="Total 2 3 7 6" xfId="38929" xr:uid="{00000000-0005-0000-0000-0000DAD10000}"/>
    <cellStyle name="Total 2 3 7 7" xfId="17794" xr:uid="{00000000-0005-0000-0000-0000DBD10000}"/>
    <cellStyle name="Total 2 3 8" xfId="3174" xr:uid="{00000000-0005-0000-0000-0000DCD10000}"/>
    <cellStyle name="Total 2 3 8 2" xfId="4130" xr:uid="{00000000-0005-0000-0000-0000DDD10000}"/>
    <cellStyle name="Total 2 3 8 2 2" xfId="6751" xr:uid="{00000000-0005-0000-0000-0000DED10000}"/>
    <cellStyle name="Total 2 3 8 2 2 2" xfId="13729" xr:uid="{00000000-0005-0000-0000-0000DFD10000}"/>
    <cellStyle name="Total 2 3 8 2 2 2 2" xfId="38963" xr:uid="{00000000-0005-0000-0000-0000E0D10000}"/>
    <cellStyle name="Total 2 3 8 2 2 2 3" xfId="38962" xr:uid="{00000000-0005-0000-0000-0000E1D10000}"/>
    <cellStyle name="Total 2 3 8 2 2 2 4" xfId="53234" xr:uid="{00000000-0005-0000-0000-0000E2D10000}"/>
    <cellStyle name="Total 2 3 8 2 2 3" xfId="38964" xr:uid="{00000000-0005-0000-0000-0000E3D10000}"/>
    <cellStyle name="Total 2 3 8 2 2 4" xfId="38961" xr:uid="{00000000-0005-0000-0000-0000E4D10000}"/>
    <cellStyle name="Total 2 3 8 2 2 5" xfId="46266" xr:uid="{00000000-0005-0000-0000-0000E5D10000}"/>
    <cellStyle name="Total 2 3 8 2 2 6" xfId="58830" xr:uid="{00000000-0005-0000-0000-0000E6D10000}"/>
    <cellStyle name="Total 2 3 8 2 3" xfId="8497" xr:uid="{00000000-0005-0000-0000-0000E7D10000}"/>
    <cellStyle name="Total 2 3 8 2 3 2" xfId="15471" xr:uid="{00000000-0005-0000-0000-0000E8D10000}"/>
    <cellStyle name="Total 2 3 8 2 3 2 2" xfId="38967" xr:uid="{00000000-0005-0000-0000-0000E9D10000}"/>
    <cellStyle name="Total 2 3 8 2 3 2 3" xfId="38966" xr:uid="{00000000-0005-0000-0000-0000EAD10000}"/>
    <cellStyle name="Total 2 3 8 2 3 2 4" xfId="54976" xr:uid="{00000000-0005-0000-0000-0000EBD10000}"/>
    <cellStyle name="Total 2 3 8 2 3 3" xfId="38968" xr:uid="{00000000-0005-0000-0000-0000ECD10000}"/>
    <cellStyle name="Total 2 3 8 2 3 4" xfId="38965" xr:uid="{00000000-0005-0000-0000-0000EDD10000}"/>
    <cellStyle name="Total 2 3 8 2 3 5" xfId="48008" xr:uid="{00000000-0005-0000-0000-0000EED10000}"/>
    <cellStyle name="Total 2 3 8 2 3 6" xfId="60572" xr:uid="{00000000-0005-0000-0000-0000EFD10000}"/>
    <cellStyle name="Total 2 3 8 2 4" xfId="11116" xr:uid="{00000000-0005-0000-0000-0000F0D10000}"/>
    <cellStyle name="Total 2 3 8 2 4 2" xfId="38970" xr:uid="{00000000-0005-0000-0000-0000F1D10000}"/>
    <cellStyle name="Total 2 3 8 2 4 3" xfId="38969" xr:uid="{00000000-0005-0000-0000-0000F2D10000}"/>
    <cellStyle name="Total 2 3 8 2 4 4" xfId="50621" xr:uid="{00000000-0005-0000-0000-0000F3D10000}"/>
    <cellStyle name="Total 2 3 8 2 5" xfId="38960" xr:uid="{00000000-0005-0000-0000-0000F4D10000}"/>
    <cellStyle name="Total 2 3 8 2 6" xfId="56217" xr:uid="{00000000-0005-0000-0000-0000F5D10000}"/>
    <cellStyle name="Total 2 3 8 3" xfId="5006" xr:uid="{00000000-0005-0000-0000-0000F6D10000}"/>
    <cellStyle name="Total 2 3 8 3 2" xfId="7622" xr:uid="{00000000-0005-0000-0000-0000F7D10000}"/>
    <cellStyle name="Total 2 3 8 3 2 2" xfId="14600" xr:uid="{00000000-0005-0000-0000-0000F8D10000}"/>
    <cellStyle name="Total 2 3 8 3 2 2 2" xfId="38974" xr:uid="{00000000-0005-0000-0000-0000F9D10000}"/>
    <cellStyle name="Total 2 3 8 3 2 2 3" xfId="38973" xr:uid="{00000000-0005-0000-0000-0000FAD10000}"/>
    <cellStyle name="Total 2 3 8 3 2 2 4" xfId="54105" xr:uid="{00000000-0005-0000-0000-0000FBD10000}"/>
    <cellStyle name="Total 2 3 8 3 2 3" xfId="38975" xr:uid="{00000000-0005-0000-0000-0000FCD10000}"/>
    <cellStyle name="Total 2 3 8 3 2 4" xfId="38972" xr:uid="{00000000-0005-0000-0000-0000FDD10000}"/>
    <cellStyle name="Total 2 3 8 3 2 5" xfId="47137" xr:uid="{00000000-0005-0000-0000-0000FED10000}"/>
    <cellStyle name="Total 2 3 8 3 2 6" xfId="59701" xr:uid="{00000000-0005-0000-0000-0000FFD10000}"/>
    <cellStyle name="Total 2 3 8 3 3" xfId="9373" xr:uid="{00000000-0005-0000-0000-000000D20000}"/>
    <cellStyle name="Total 2 3 8 3 3 2" xfId="16342" xr:uid="{00000000-0005-0000-0000-000001D20000}"/>
    <cellStyle name="Total 2 3 8 3 3 2 2" xfId="38978" xr:uid="{00000000-0005-0000-0000-000002D20000}"/>
    <cellStyle name="Total 2 3 8 3 3 2 3" xfId="38977" xr:uid="{00000000-0005-0000-0000-000003D20000}"/>
    <cellStyle name="Total 2 3 8 3 3 2 4" xfId="55847" xr:uid="{00000000-0005-0000-0000-000004D20000}"/>
    <cellStyle name="Total 2 3 8 3 3 3" xfId="38979" xr:uid="{00000000-0005-0000-0000-000005D20000}"/>
    <cellStyle name="Total 2 3 8 3 3 4" xfId="38976" xr:uid="{00000000-0005-0000-0000-000006D20000}"/>
    <cellStyle name="Total 2 3 8 3 3 5" xfId="48879" xr:uid="{00000000-0005-0000-0000-000007D20000}"/>
    <cellStyle name="Total 2 3 8 3 3 6" xfId="61443" xr:uid="{00000000-0005-0000-0000-000008D20000}"/>
    <cellStyle name="Total 2 3 8 3 4" xfId="11987" xr:uid="{00000000-0005-0000-0000-000009D20000}"/>
    <cellStyle name="Total 2 3 8 3 4 2" xfId="38981" xr:uid="{00000000-0005-0000-0000-00000AD20000}"/>
    <cellStyle name="Total 2 3 8 3 4 3" xfId="38980" xr:uid="{00000000-0005-0000-0000-00000BD20000}"/>
    <cellStyle name="Total 2 3 8 3 4 4" xfId="51492" xr:uid="{00000000-0005-0000-0000-00000CD20000}"/>
    <cellStyle name="Total 2 3 8 3 5" xfId="38982" xr:uid="{00000000-0005-0000-0000-00000DD20000}"/>
    <cellStyle name="Total 2 3 8 3 6" xfId="38971" xr:uid="{00000000-0005-0000-0000-00000ED20000}"/>
    <cellStyle name="Total 2 3 8 3 7" xfId="44524" xr:uid="{00000000-0005-0000-0000-00000FD20000}"/>
    <cellStyle name="Total 2 3 8 3 8" xfId="57088" xr:uid="{00000000-0005-0000-0000-000010D20000}"/>
    <cellStyle name="Total 2 3 8 4" xfId="5880" xr:uid="{00000000-0005-0000-0000-000011D20000}"/>
    <cellStyle name="Total 2 3 8 4 2" xfId="12858" xr:uid="{00000000-0005-0000-0000-000012D20000}"/>
    <cellStyle name="Total 2 3 8 4 2 2" xfId="38985" xr:uid="{00000000-0005-0000-0000-000013D20000}"/>
    <cellStyle name="Total 2 3 8 4 2 3" xfId="38984" xr:uid="{00000000-0005-0000-0000-000014D20000}"/>
    <cellStyle name="Total 2 3 8 4 2 4" xfId="52363" xr:uid="{00000000-0005-0000-0000-000015D20000}"/>
    <cellStyle name="Total 2 3 8 4 3" xfId="38986" xr:uid="{00000000-0005-0000-0000-000016D20000}"/>
    <cellStyle name="Total 2 3 8 4 4" xfId="38983" xr:uid="{00000000-0005-0000-0000-000017D20000}"/>
    <cellStyle name="Total 2 3 8 4 5" xfId="45395" xr:uid="{00000000-0005-0000-0000-000018D20000}"/>
    <cellStyle name="Total 2 3 8 4 6" xfId="57959" xr:uid="{00000000-0005-0000-0000-000019D20000}"/>
    <cellStyle name="Total 2 3 8 5" xfId="10244" xr:uid="{00000000-0005-0000-0000-00001AD20000}"/>
    <cellStyle name="Total 2 3 8 5 2" xfId="38988" xr:uid="{00000000-0005-0000-0000-00001BD20000}"/>
    <cellStyle name="Total 2 3 8 5 3" xfId="38987" xr:uid="{00000000-0005-0000-0000-00001CD20000}"/>
    <cellStyle name="Total 2 3 8 5 4" xfId="49750" xr:uid="{00000000-0005-0000-0000-00001DD20000}"/>
    <cellStyle name="Total 2 3 8 6" xfId="38959" xr:uid="{00000000-0005-0000-0000-00001ED20000}"/>
    <cellStyle name="Total 2 3 8 7" xfId="17795" xr:uid="{00000000-0005-0000-0000-00001FD20000}"/>
    <cellStyle name="Total 2 3 9" xfId="3175" xr:uid="{00000000-0005-0000-0000-000020D20000}"/>
    <cellStyle name="Total 2 3 9 2" xfId="4131" xr:uid="{00000000-0005-0000-0000-000021D20000}"/>
    <cellStyle name="Total 2 3 9 2 2" xfId="6752" xr:uid="{00000000-0005-0000-0000-000022D20000}"/>
    <cellStyle name="Total 2 3 9 2 2 2" xfId="13730" xr:uid="{00000000-0005-0000-0000-000023D20000}"/>
    <cellStyle name="Total 2 3 9 2 2 2 2" xfId="38993" xr:uid="{00000000-0005-0000-0000-000024D20000}"/>
    <cellStyle name="Total 2 3 9 2 2 2 3" xfId="38992" xr:uid="{00000000-0005-0000-0000-000025D20000}"/>
    <cellStyle name="Total 2 3 9 2 2 2 4" xfId="53235" xr:uid="{00000000-0005-0000-0000-000026D20000}"/>
    <cellStyle name="Total 2 3 9 2 2 3" xfId="38994" xr:uid="{00000000-0005-0000-0000-000027D20000}"/>
    <cellStyle name="Total 2 3 9 2 2 4" xfId="38991" xr:uid="{00000000-0005-0000-0000-000028D20000}"/>
    <cellStyle name="Total 2 3 9 2 2 5" xfId="46267" xr:uid="{00000000-0005-0000-0000-000029D20000}"/>
    <cellStyle name="Total 2 3 9 2 2 6" xfId="58831" xr:uid="{00000000-0005-0000-0000-00002AD20000}"/>
    <cellStyle name="Total 2 3 9 2 3" xfId="8498" xr:uid="{00000000-0005-0000-0000-00002BD20000}"/>
    <cellStyle name="Total 2 3 9 2 3 2" xfId="15472" xr:uid="{00000000-0005-0000-0000-00002CD20000}"/>
    <cellStyle name="Total 2 3 9 2 3 2 2" xfId="38997" xr:uid="{00000000-0005-0000-0000-00002DD20000}"/>
    <cellStyle name="Total 2 3 9 2 3 2 3" xfId="38996" xr:uid="{00000000-0005-0000-0000-00002ED20000}"/>
    <cellStyle name="Total 2 3 9 2 3 2 4" xfId="54977" xr:uid="{00000000-0005-0000-0000-00002FD20000}"/>
    <cellStyle name="Total 2 3 9 2 3 3" xfId="38998" xr:uid="{00000000-0005-0000-0000-000030D20000}"/>
    <cellStyle name="Total 2 3 9 2 3 4" xfId="38995" xr:uid="{00000000-0005-0000-0000-000031D20000}"/>
    <cellStyle name="Total 2 3 9 2 3 5" xfId="48009" xr:uid="{00000000-0005-0000-0000-000032D20000}"/>
    <cellStyle name="Total 2 3 9 2 3 6" xfId="60573" xr:uid="{00000000-0005-0000-0000-000033D20000}"/>
    <cellStyle name="Total 2 3 9 2 4" xfId="11117" xr:uid="{00000000-0005-0000-0000-000034D20000}"/>
    <cellStyle name="Total 2 3 9 2 4 2" xfId="39000" xr:uid="{00000000-0005-0000-0000-000035D20000}"/>
    <cellStyle name="Total 2 3 9 2 4 3" xfId="38999" xr:uid="{00000000-0005-0000-0000-000036D20000}"/>
    <cellStyle name="Total 2 3 9 2 4 4" xfId="50622" xr:uid="{00000000-0005-0000-0000-000037D20000}"/>
    <cellStyle name="Total 2 3 9 2 5" xfId="38990" xr:uid="{00000000-0005-0000-0000-000038D20000}"/>
    <cellStyle name="Total 2 3 9 2 6" xfId="56218" xr:uid="{00000000-0005-0000-0000-000039D20000}"/>
    <cellStyle name="Total 2 3 9 3" xfId="5007" xr:uid="{00000000-0005-0000-0000-00003AD20000}"/>
    <cellStyle name="Total 2 3 9 3 2" xfId="7623" xr:uid="{00000000-0005-0000-0000-00003BD20000}"/>
    <cellStyle name="Total 2 3 9 3 2 2" xfId="14601" xr:uid="{00000000-0005-0000-0000-00003CD20000}"/>
    <cellStyle name="Total 2 3 9 3 2 2 2" xfId="39004" xr:uid="{00000000-0005-0000-0000-00003DD20000}"/>
    <cellStyle name="Total 2 3 9 3 2 2 3" xfId="39003" xr:uid="{00000000-0005-0000-0000-00003ED20000}"/>
    <cellStyle name="Total 2 3 9 3 2 2 4" xfId="54106" xr:uid="{00000000-0005-0000-0000-00003FD20000}"/>
    <cellStyle name="Total 2 3 9 3 2 3" xfId="39005" xr:uid="{00000000-0005-0000-0000-000040D20000}"/>
    <cellStyle name="Total 2 3 9 3 2 4" xfId="39002" xr:uid="{00000000-0005-0000-0000-000041D20000}"/>
    <cellStyle name="Total 2 3 9 3 2 5" xfId="47138" xr:uid="{00000000-0005-0000-0000-000042D20000}"/>
    <cellStyle name="Total 2 3 9 3 2 6" xfId="59702" xr:uid="{00000000-0005-0000-0000-000043D20000}"/>
    <cellStyle name="Total 2 3 9 3 3" xfId="9374" xr:uid="{00000000-0005-0000-0000-000044D20000}"/>
    <cellStyle name="Total 2 3 9 3 3 2" xfId="16343" xr:uid="{00000000-0005-0000-0000-000045D20000}"/>
    <cellStyle name="Total 2 3 9 3 3 2 2" xfId="39008" xr:uid="{00000000-0005-0000-0000-000046D20000}"/>
    <cellStyle name="Total 2 3 9 3 3 2 3" xfId="39007" xr:uid="{00000000-0005-0000-0000-000047D20000}"/>
    <cellStyle name="Total 2 3 9 3 3 2 4" xfId="55848" xr:uid="{00000000-0005-0000-0000-000048D20000}"/>
    <cellStyle name="Total 2 3 9 3 3 3" xfId="39009" xr:uid="{00000000-0005-0000-0000-000049D20000}"/>
    <cellStyle name="Total 2 3 9 3 3 4" xfId="39006" xr:uid="{00000000-0005-0000-0000-00004AD20000}"/>
    <cellStyle name="Total 2 3 9 3 3 5" xfId="48880" xr:uid="{00000000-0005-0000-0000-00004BD20000}"/>
    <cellStyle name="Total 2 3 9 3 3 6" xfId="61444" xr:uid="{00000000-0005-0000-0000-00004CD20000}"/>
    <cellStyle name="Total 2 3 9 3 4" xfId="11988" xr:uid="{00000000-0005-0000-0000-00004DD20000}"/>
    <cellStyle name="Total 2 3 9 3 4 2" xfId="39011" xr:uid="{00000000-0005-0000-0000-00004ED20000}"/>
    <cellStyle name="Total 2 3 9 3 4 3" xfId="39010" xr:uid="{00000000-0005-0000-0000-00004FD20000}"/>
    <cellStyle name="Total 2 3 9 3 4 4" xfId="51493" xr:uid="{00000000-0005-0000-0000-000050D20000}"/>
    <cellStyle name="Total 2 3 9 3 5" xfId="39012" xr:uid="{00000000-0005-0000-0000-000051D20000}"/>
    <cellStyle name="Total 2 3 9 3 6" xfId="39001" xr:uid="{00000000-0005-0000-0000-000052D20000}"/>
    <cellStyle name="Total 2 3 9 3 7" xfId="44525" xr:uid="{00000000-0005-0000-0000-000053D20000}"/>
    <cellStyle name="Total 2 3 9 3 8" xfId="57089" xr:uid="{00000000-0005-0000-0000-000054D20000}"/>
    <cellStyle name="Total 2 3 9 4" xfId="5881" xr:uid="{00000000-0005-0000-0000-000055D20000}"/>
    <cellStyle name="Total 2 3 9 4 2" xfId="12859" xr:uid="{00000000-0005-0000-0000-000056D20000}"/>
    <cellStyle name="Total 2 3 9 4 2 2" xfId="39015" xr:uid="{00000000-0005-0000-0000-000057D20000}"/>
    <cellStyle name="Total 2 3 9 4 2 3" xfId="39014" xr:uid="{00000000-0005-0000-0000-000058D20000}"/>
    <cellStyle name="Total 2 3 9 4 2 4" xfId="52364" xr:uid="{00000000-0005-0000-0000-000059D20000}"/>
    <cellStyle name="Total 2 3 9 4 3" xfId="39016" xr:uid="{00000000-0005-0000-0000-00005AD20000}"/>
    <cellStyle name="Total 2 3 9 4 4" xfId="39013" xr:uid="{00000000-0005-0000-0000-00005BD20000}"/>
    <cellStyle name="Total 2 3 9 4 5" xfId="45396" xr:uid="{00000000-0005-0000-0000-00005CD20000}"/>
    <cellStyle name="Total 2 3 9 4 6" xfId="57960" xr:uid="{00000000-0005-0000-0000-00005DD20000}"/>
    <cellStyle name="Total 2 3 9 5" xfId="10245" xr:uid="{00000000-0005-0000-0000-00005ED20000}"/>
    <cellStyle name="Total 2 3 9 5 2" xfId="39018" xr:uid="{00000000-0005-0000-0000-00005FD20000}"/>
    <cellStyle name="Total 2 3 9 5 3" xfId="39017" xr:uid="{00000000-0005-0000-0000-000060D20000}"/>
    <cellStyle name="Total 2 3 9 5 4" xfId="49751" xr:uid="{00000000-0005-0000-0000-000061D20000}"/>
    <cellStyle name="Total 2 3 9 6" xfId="38989" xr:uid="{00000000-0005-0000-0000-000062D20000}"/>
    <cellStyle name="Total 2 3 9 7" xfId="17796" xr:uid="{00000000-0005-0000-0000-000063D20000}"/>
    <cellStyle name="Total 2 4" xfId="3176" xr:uid="{00000000-0005-0000-0000-000064D20000}"/>
    <cellStyle name="Total 2 4 10" xfId="3177" xr:uid="{00000000-0005-0000-0000-000065D20000}"/>
    <cellStyle name="Total 2 4 10 2" xfId="4133" xr:uid="{00000000-0005-0000-0000-000066D20000}"/>
    <cellStyle name="Total 2 4 10 2 2" xfId="6754" xr:uid="{00000000-0005-0000-0000-000067D20000}"/>
    <cellStyle name="Total 2 4 10 2 2 2" xfId="13732" xr:uid="{00000000-0005-0000-0000-000068D20000}"/>
    <cellStyle name="Total 2 4 10 2 2 2 2" xfId="39024" xr:uid="{00000000-0005-0000-0000-000069D20000}"/>
    <cellStyle name="Total 2 4 10 2 2 2 3" xfId="39023" xr:uid="{00000000-0005-0000-0000-00006AD20000}"/>
    <cellStyle name="Total 2 4 10 2 2 2 4" xfId="53237" xr:uid="{00000000-0005-0000-0000-00006BD20000}"/>
    <cellStyle name="Total 2 4 10 2 2 3" xfId="39025" xr:uid="{00000000-0005-0000-0000-00006CD20000}"/>
    <cellStyle name="Total 2 4 10 2 2 4" xfId="39022" xr:uid="{00000000-0005-0000-0000-00006DD20000}"/>
    <cellStyle name="Total 2 4 10 2 2 5" xfId="46269" xr:uid="{00000000-0005-0000-0000-00006ED20000}"/>
    <cellStyle name="Total 2 4 10 2 2 6" xfId="58833" xr:uid="{00000000-0005-0000-0000-00006FD20000}"/>
    <cellStyle name="Total 2 4 10 2 3" xfId="8500" xr:uid="{00000000-0005-0000-0000-000070D20000}"/>
    <cellStyle name="Total 2 4 10 2 3 2" xfId="15474" xr:uid="{00000000-0005-0000-0000-000071D20000}"/>
    <cellStyle name="Total 2 4 10 2 3 2 2" xfId="39028" xr:uid="{00000000-0005-0000-0000-000072D20000}"/>
    <cellStyle name="Total 2 4 10 2 3 2 3" xfId="39027" xr:uid="{00000000-0005-0000-0000-000073D20000}"/>
    <cellStyle name="Total 2 4 10 2 3 2 4" xfId="54979" xr:uid="{00000000-0005-0000-0000-000074D20000}"/>
    <cellStyle name="Total 2 4 10 2 3 3" xfId="39029" xr:uid="{00000000-0005-0000-0000-000075D20000}"/>
    <cellStyle name="Total 2 4 10 2 3 4" xfId="39026" xr:uid="{00000000-0005-0000-0000-000076D20000}"/>
    <cellStyle name="Total 2 4 10 2 3 5" xfId="48011" xr:uid="{00000000-0005-0000-0000-000077D20000}"/>
    <cellStyle name="Total 2 4 10 2 3 6" xfId="60575" xr:uid="{00000000-0005-0000-0000-000078D20000}"/>
    <cellStyle name="Total 2 4 10 2 4" xfId="11119" xr:uid="{00000000-0005-0000-0000-000079D20000}"/>
    <cellStyle name="Total 2 4 10 2 4 2" xfId="39031" xr:uid="{00000000-0005-0000-0000-00007AD20000}"/>
    <cellStyle name="Total 2 4 10 2 4 3" xfId="39030" xr:uid="{00000000-0005-0000-0000-00007BD20000}"/>
    <cellStyle name="Total 2 4 10 2 4 4" xfId="50624" xr:uid="{00000000-0005-0000-0000-00007CD20000}"/>
    <cellStyle name="Total 2 4 10 2 5" xfId="39021" xr:uid="{00000000-0005-0000-0000-00007DD20000}"/>
    <cellStyle name="Total 2 4 10 2 6" xfId="56220" xr:uid="{00000000-0005-0000-0000-00007ED20000}"/>
    <cellStyle name="Total 2 4 10 3" xfId="5009" xr:uid="{00000000-0005-0000-0000-00007FD20000}"/>
    <cellStyle name="Total 2 4 10 3 2" xfId="7625" xr:uid="{00000000-0005-0000-0000-000080D20000}"/>
    <cellStyle name="Total 2 4 10 3 2 2" xfId="14603" xr:uid="{00000000-0005-0000-0000-000081D20000}"/>
    <cellStyle name="Total 2 4 10 3 2 2 2" xfId="39035" xr:uid="{00000000-0005-0000-0000-000082D20000}"/>
    <cellStyle name="Total 2 4 10 3 2 2 3" xfId="39034" xr:uid="{00000000-0005-0000-0000-000083D20000}"/>
    <cellStyle name="Total 2 4 10 3 2 2 4" xfId="54108" xr:uid="{00000000-0005-0000-0000-000084D20000}"/>
    <cellStyle name="Total 2 4 10 3 2 3" xfId="39036" xr:uid="{00000000-0005-0000-0000-000085D20000}"/>
    <cellStyle name="Total 2 4 10 3 2 4" xfId="39033" xr:uid="{00000000-0005-0000-0000-000086D20000}"/>
    <cellStyle name="Total 2 4 10 3 2 5" xfId="47140" xr:uid="{00000000-0005-0000-0000-000087D20000}"/>
    <cellStyle name="Total 2 4 10 3 2 6" xfId="59704" xr:uid="{00000000-0005-0000-0000-000088D20000}"/>
    <cellStyle name="Total 2 4 10 3 3" xfId="9376" xr:uid="{00000000-0005-0000-0000-000089D20000}"/>
    <cellStyle name="Total 2 4 10 3 3 2" xfId="16345" xr:uid="{00000000-0005-0000-0000-00008AD20000}"/>
    <cellStyle name="Total 2 4 10 3 3 2 2" xfId="39039" xr:uid="{00000000-0005-0000-0000-00008BD20000}"/>
    <cellStyle name="Total 2 4 10 3 3 2 3" xfId="39038" xr:uid="{00000000-0005-0000-0000-00008CD20000}"/>
    <cellStyle name="Total 2 4 10 3 3 2 4" xfId="55850" xr:uid="{00000000-0005-0000-0000-00008DD20000}"/>
    <cellStyle name="Total 2 4 10 3 3 3" xfId="39040" xr:uid="{00000000-0005-0000-0000-00008ED20000}"/>
    <cellStyle name="Total 2 4 10 3 3 4" xfId="39037" xr:uid="{00000000-0005-0000-0000-00008FD20000}"/>
    <cellStyle name="Total 2 4 10 3 3 5" xfId="48882" xr:uid="{00000000-0005-0000-0000-000090D20000}"/>
    <cellStyle name="Total 2 4 10 3 3 6" xfId="61446" xr:uid="{00000000-0005-0000-0000-000091D20000}"/>
    <cellStyle name="Total 2 4 10 3 4" xfId="11990" xr:uid="{00000000-0005-0000-0000-000092D20000}"/>
    <cellStyle name="Total 2 4 10 3 4 2" xfId="39042" xr:uid="{00000000-0005-0000-0000-000093D20000}"/>
    <cellStyle name="Total 2 4 10 3 4 3" xfId="39041" xr:uid="{00000000-0005-0000-0000-000094D20000}"/>
    <cellStyle name="Total 2 4 10 3 4 4" xfId="51495" xr:uid="{00000000-0005-0000-0000-000095D20000}"/>
    <cellStyle name="Total 2 4 10 3 5" xfId="39043" xr:uid="{00000000-0005-0000-0000-000096D20000}"/>
    <cellStyle name="Total 2 4 10 3 6" xfId="39032" xr:uid="{00000000-0005-0000-0000-000097D20000}"/>
    <cellStyle name="Total 2 4 10 3 7" xfId="44527" xr:uid="{00000000-0005-0000-0000-000098D20000}"/>
    <cellStyle name="Total 2 4 10 3 8" xfId="57091" xr:uid="{00000000-0005-0000-0000-000099D20000}"/>
    <cellStyle name="Total 2 4 10 4" xfId="5883" xr:uid="{00000000-0005-0000-0000-00009AD20000}"/>
    <cellStyle name="Total 2 4 10 4 2" xfId="12861" xr:uid="{00000000-0005-0000-0000-00009BD20000}"/>
    <cellStyle name="Total 2 4 10 4 2 2" xfId="39046" xr:uid="{00000000-0005-0000-0000-00009CD20000}"/>
    <cellStyle name="Total 2 4 10 4 2 3" xfId="39045" xr:uid="{00000000-0005-0000-0000-00009DD20000}"/>
    <cellStyle name="Total 2 4 10 4 2 4" xfId="52366" xr:uid="{00000000-0005-0000-0000-00009ED20000}"/>
    <cellStyle name="Total 2 4 10 4 3" xfId="39047" xr:uid="{00000000-0005-0000-0000-00009FD20000}"/>
    <cellStyle name="Total 2 4 10 4 4" xfId="39044" xr:uid="{00000000-0005-0000-0000-0000A0D20000}"/>
    <cellStyle name="Total 2 4 10 4 5" xfId="45398" xr:uid="{00000000-0005-0000-0000-0000A1D20000}"/>
    <cellStyle name="Total 2 4 10 4 6" xfId="57962" xr:uid="{00000000-0005-0000-0000-0000A2D20000}"/>
    <cellStyle name="Total 2 4 10 5" xfId="10247" xr:uid="{00000000-0005-0000-0000-0000A3D20000}"/>
    <cellStyle name="Total 2 4 10 5 2" xfId="39049" xr:uid="{00000000-0005-0000-0000-0000A4D20000}"/>
    <cellStyle name="Total 2 4 10 5 3" xfId="39048" xr:uid="{00000000-0005-0000-0000-0000A5D20000}"/>
    <cellStyle name="Total 2 4 10 5 4" xfId="49753" xr:uid="{00000000-0005-0000-0000-0000A6D20000}"/>
    <cellStyle name="Total 2 4 10 6" xfId="39020" xr:uid="{00000000-0005-0000-0000-0000A7D20000}"/>
    <cellStyle name="Total 2 4 10 7" xfId="17798" xr:uid="{00000000-0005-0000-0000-0000A8D20000}"/>
    <cellStyle name="Total 2 4 11" xfId="4132" xr:uid="{00000000-0005-0000-0000-0000A9D20000}"/>
    <cellStyle name="Total 2 4 11 2" xfId="6753" xr:uid="{00000000-0005-0000-0000-0000AAD20000}"/>
    <cellStyle name="Total 2 4 11 2 2" xfId="13731" xr:uid="{00000000-0005-0000-0000-0000ABD20000}"/>
    <cellStyle name="Total 2 4 11 2 2 2" xfId="39053" xr:uid="{00000000-0005-0000-0000-0000ACD20000}"/>
    <cellStyle name="Total 2 4 11 2 2 3" xfId="39052" xr:uid="{00000000-0005-0000-0000-0000ADD20000}"/>
    <cellStyle name="Total 2 4 11 2 2 4" xfId="53236" xr:uid="{00000000-0005-0000-0000-0000AED20000}"/>
    <cellStyle name="Total 2 4 11 2 3" xfId="39054" xr:uid="{00000000-0005-0000-0000-0000AFD20000}"/>
    <cellStyle name="Total 2 4 11 2 4" xfId="39051" xr:uid="{00000000-0005-0000-0000-0000B0D20000}"/>
    <cellStyle name="Total 2 4 11 2 5" xfId="46268" xr:uid="{00000000-0005-0000-0000-0000B1D20000}"/>
    <cellStyle name="Total 2 4 11 2 6" xfId="58832" xr:uid="{00000000-0005-0000-0000-0000B2D20000}"/>
    <cellStyle name="Total 2 4 11 3" xfId="8499" xr:uid="{00000000-0005-0000-0000-0000B3D20000}"/>
    <cellStyle name="Total 2 4 11 3 2" xfId="15473" xr:uid="{00000000-0005-0000-0000-0000B4D20000}"/>
    <cellStyle name="Total 2 4 11 3 2 2" xfId="39057" xr:uid="{00000000-0005-0000-0000-0000B5D20000}"/>
    <cellStyle name="Total 2 4 11 3 2 3" xfId="39056" xr:uid="{00000000-0005-0000-0000-0000B6D20000}"/>
    <cellStyle name="Total 2 4 11 3 2 4" xfId="54978" xr:uid="{00000000-0005-0000-0000-0000B7D20000}"/>
    <cellStyle name="Total 2 4 11 3 3" xfId="39058" xr:uid="{00000000-0005-0000-0000-0000B8D20000}"/>
    <cellStyle name="Total 2 4 11 3 4" xfId="39055" xr:uid="{00000000-0005-0000-0000-0000B9D20000}"/>
    <cellStyle name="Total 2 4 11 3 5" xfId="48010" xr:uid="{00000000-0005-0000-0000-0000BAD20000}"/>
    <cellStyle name="Total 2 4 11 3 6" xfId="60574" xr:uid="{00000000-0005-0000-0000-0000BBD20000}"/>
    <cellStyle name="Total 2 4 11 4" xfId="11118" xr:uid="{00000000-0005-0000-0000-0000BCD20000}"/>
    <cellStyle name="Total 2 4 11 4 2" xfId="39060" xr:uid="{00000000-0005-0000-0000-0000BDD20000}"/>
    <cellStyle name="Total 2 4 11 4 3" xfId="39059" xr:uid="{00000000-0005-0000-0000-0000BED20000}"/>
    <cellStyle name="Total 2 4 11 4 4" xfId="50623" xr:uid="{00000000-0005-0000-0000-0000BFD20000}"/>
    <cellStyle name="Total 2 4 11 5" xfId="39050" xr:uid="{00000000-0005-0000-0000-0000C0D20000}"/>
    <cellStyle name="Total 2 4 11 6" xfId="56219" xr:uid="{00000000-0005-0000-0000-0000C1D20000}"/>
    <cellStyle name="Total 2 4 12" xfId="5008" xr:uid="{00000000-0005-0000-0000-0000C2D20000}"/>
    <cellStyle name="Total 2 4 12 2" xfId="7624" xr:uid="{00000000-0005-0000-0000-0000C3D20000}"/>
    <cellStyle name="Total 2 4 12 2 2" xfId="14602" xr:uid="{00000000-0005-0000-0000-0000C4D20000}"/>
    <cellStyle name="Total 2 4 12 2 2 2" xfId="39064" xr:uid="{00000000-0005-0000-0000-0000C5D20000}"/>
    <cellStyle name="Total 2 4 12 2 2 3" xfId="39063" xr:uid="{00000000-0005-0000-0000-0000C6D20000}"/>
    <cellStyle name="Total 2 4 12 2 2 4" xfId="54107" xr:uid="{00000000-0005-0000-0000-0000C7D20000}"/>
    <cellStyle name="Total 2 4 12 2 3" xfId="39065" xr:uid="{00000000-0005-0000-0000-0000C8D20000}"/>
    <cellStyle name="Total 2 4 12 2 4" xfId="39062" xr:uid="{00000000-0005-0000-0000-0000C9D20000}"/>
    <cellStyle name="Total 2 4 12 2 5" xfId="47139" xr:uid="{00000000-0005-0000-0000-0000CAD20000}"/>
    <cellStyle name="Total 2 4 12 2 6" xfId="59703" xr:uid="{00000000-0005-0000-0000-0000CBD20000}"/>
    <cellStyle name="Total 2 4 12 3" xfId="9375" xr:uid="{00000000-0005-0000-0000-0000CCD20000}"/>
    <cellStyle name="Total 2 4 12 3 2" xfId="16344" xr:uid="{00000000-0005-0000-0000-0000CDD20000}"/>
    <cellStyle name="Total 2 4 12 3 2 2" xfId="39068" xr:uid="{00000000-0005-0000-0000-0000CED20000}"/>
    <cellStyle name="Total 2 4 12 3 2 3" xfId="39067" xr:uid="{00000000-0005-0000-0000-0000CFD20000}"/>
    <cellStyle name="Total 2 4 12 3 2 4" xfId="55849" xr:uid="{00000000-0005-0000-0000-0000D0D20000}"/>
    <cellStyle name="Total 2 4 12 3 3" xfId="39069" xr:uid="{00000000-0005-0000-0000-0000D1D20000}"/>
    <cellStyle name="Total 2 4 12 3 4" xfId="39066" xr:uid="{00000000-0005-0000-0000-0000D2D20000}"/>
    <cellStyle name="Total 2 4 12 3 5" xfId="48881" xr:uid="{00000000-0005-0000-0000-0000D3D20000}"/>
    <cellStyle name="Total 2 4 12 3 6" xfId="61445" xr:uid="{00000000-0005-0000-0000-0000D4D20000}"/>
    <cellStyle name="Total 2 4 12 4" xfId="11989" xr:uid="{00000000-0005-0000-0000-0000D5D20000}"/>
    <cellStyle name="Total 2 4 12 4 2" xfId="39071" xr:uid="{00000000-0005-0000-0000-0000D6D20000}"/>
    <cellStyle name="Total 2 4 12 4 3" xfId="39070" xr:uid="{00000000-0005-0000-0000-0000D7D20000}"/>
    <cellStyle name="Total 2 4 12 4 4" xfId="51494" xr:uid="{00000000-0005-0000-0000-0000D8D20000}"/>
    <cellStyle name="Total 2 4 12 5" xfId="39072" xr:uid="{00000000-0005-0000-0000-0000D9D20000}"/>
    <cellStyle name="Total 2 4 12 6" xfId="39061" xr:uid="{00000000-0005-0000-0000-0000DAD20000}"/>
    <cellStyle name="Total 2 4 12 7" xfId="44526" xr:uid="{00000000-0005-0000-0000-0000DBD20000}"/>
    <cellStyle name="Total 2 4 12 8" xfId="57090" xr:uid="{00000000-0005-0000-0000-0000DCD20000}"/>
    <cellStyle name="Total 2 4 13" xfId="5882" xr:uid="{00000000-0005-0000-0000-0000DDD20000}"/>
    <cellStyle name="Total 2 4 13 2" xfId="12860" xr:uid="{00000000-0005-0000-0000-0000DED20000}"/>
    <cellStyle name="Total 2 4 13 2 2" xfId="39075" xr:uid="{00000000-0005-0000-0000-0000DFD20000}"/>
    <cellStyle name="Total 2 4 13 2 3" xfId="39074" xr:uid="{00000000-0005-0000-0000-0000E0D20000}"/>
    <cellStyle name="Total 2 4 13 2 4" xfId="52365" xr:uid="{00000000-0005-0000-0000-0000E1D20000}"/>
    <cellStyle name="Total 2 4 13 3" xfId="39076" xr:uid="{00000000-0005-0000-0000-0000E2D20000}"/>
    <cellStyle name="Total 2 4 13 4" xfId="39073" xr:uid="{00000000-0005-0000-0000-0000E3D20000}"/>
    <cellStyle name="Total 2 4 13 5" xfId="45397" xr:uid="{00000000-0005-0000-0000-0000E4D20000}"/>
    <cellStyle name="Total 2 4 13 6" xfId="57961" xr:uid="{00000000-0005-0000-0000-0000E5D20000}"/>
    <cellStyle name="Total 2 4 14" xfId="10246" xr:uid="{00000000-0005-0000-0000-0000E6D20000}"/>
    <cellStyle name="Total 2 4 14 2" xfId="39078" xr:uid="{00000000-0005-0000-0000-0000E7D20000}"/>
    <cellStyle name="Total 2 4 14 3" xfId="39077" xr:uid="{00000000-0005-0000-0000-0000E8D20000}"/>
    <cellStyle name="Total 2 4 14 4" xfId="49752" xr:uid="{00000000-0005-0000-0000-0000E9D20000}"/>
    <cellStyle name="Total 2 4 15" xfId="39019" xr:uid="{00000000-0005-0000-0000-0000EAD20000}"/>
    <cellStyle name="Total 2 4 16" xfId="17797" xr:uid="{00000000-0005-0000-0000-0000EBD20000}"/>
    <cellStyle name="Total 2 4 2" xfId="3178" xr:uid="{00000000-0005-0000-0000-0000ECD20000}"/>
    <cellStyle name="Total 2 4 2 2" xfId="3179" xr:uid="{00000000-0005-0000-0000-0000EDD20000}"/>
    <cellStyle name="Total 2 4 2 2 2" xfId="4135" xr:uid="{00000000-0005-0000-0000-0000EED20000}"/>
    <cellStyle name="Total 2 4 2 2 2 2" xfId="6756" xr:uid="{00000000-0005-0000-0000-0000EFD20000}"/>
    <cellStyle name="Total 2 4 2 2 2 2 2" xfId="13734" xr:uid="{00000000-0005-0000-0000-0000F0D20000}"/>
    <cellStyle name="Total 2 4 2 2 2 2 2 2" xfId="39084" xr:uid="{00000000-0005-0000-0000-0000F1D20000}"/>
    <cellStyle name="Total 2 4 2 2 2 2 2 3" xfId="39083" xr:uid="{00000000-0005-0000-0000-0000F2D20000}"/>
    <cellStyle name="Total 2 4 2 2 2 2 2 4" xfId="53239" xr:uid="{00000000-0005-0000-0000-0000F3D20000}"/>
    <cellStyle name="Total 2 4 2 2 2 2 3" xfId="39085" xr:uid="{00000000-0005-0000-0000-0000F4D20000}"/>
    <cellStyle name="Total 2 4 2 2 2 2 4" xfId="39082" xr:uid="{00000000-0005-0000-0000-0000F5D20000}"/>
    <cellStyle name="Total 2 4 2 2 2 2 5" xfId="46271" xr:uid="{00000000-0005-0000-0000-0000F6D20000}"/>
    <cellStyle name="Total 2 4 2 2 2 2 6" xfId="58835" xr:uid="{00000000-0005-0000-0000-0000F7D20000}"/>
    <cellStyle name="Total 2 4 2 2 2 3" xfId="8502" xr:uid="{00000000-0005-0000-0000-0000F8D20000}"/>
    <cellStyle name="Total 2 4 2 2 2 3 2" xfId="15476" xr:uid="{00000000-0005-0000-0000-0000F9D20000}"/>
    <cellStyle name="Total 2 4 2 2 2 3 2 2" xfId="39088" xr:uid="{00000000-0005-0000-0000-0000FAD20000}"/>
    <cellStyle name="Total 2 4 2 2 2 3 2 3" xfId="39087" xr:uid="{00000000-0005-0000-0000-0000FBD20000}"/>
    <cellStyle name="Total 2 4 2 2 2 3 2 4" xfId="54981" xr:uid="{00000000-0005-0000-0000-0000FCD20000}"/>
    <cellStyle name="Total 2 4 2 2 2 3 3" xfId="39089" xr:uid="{00000000-0005-0000-0000-0000FDD20000}"/>
    <cellStyle name="Total 2 4 2 2 2 3 4" xfId="39086" xr:uid="{00000000-0005-0000-0000-0000FED20000}"/>
    <cellStyle name="Total 2 4 2 2 2 3 5" xfId="48013" xr:uid="{00000000-0005-0000-0000-0000FFD20000}"/>
    <cellStyle name="Total 2 4 2 2 2 3 6" xfId="60577" xr:uid="{00000000-0005-0000-0000-000000D30000}"/>
    <cellStyle name="Total 2 4 2 2 2 4" xfId="11121" xr:uid="{00000000-0005-0000-0000-000001D30000}"/>
    <cellStyle name="Total 2 4 2 2 2 4 2" xfId="39091" xr:uid="{00000000-0005-0000-0000-000002D30000}"/>
    <cellStyle name="Total 2 4 2 2 2 4 3" xfId="39090" xr:uid="{00000000-0005-0000-0000-000003D30000}"/>
    <cellStyle name="Total 2 4 2 2 2 4 4" xfId="50626" xr:uid="{00000000-0005-0000-0000-000004D30000}"/>
    <cellStyle name="Total 2 4 2 2 2 5" xfId="39081" xr:uid="{00000000-0005-0000-0000-000005D30000}"/>
    <cellStyle name="Total 2 4 2 2 2 6" xfId="56222" xr:uid="{00000000-0005-0000-0000-000006D30000}"/>
    <cellStyle name="Total 2 4 2 2 3" xfId="5011" xr:uid="{00000000-0005-0000-0000-000007D30000}"/>
    <cellStyle name="Total 2 4 2 2 3 2" xfId="7627" xr:uid="{00000000-0005-0000-0000-000008D30000}"/>
    <cellStyle name="Total 2 4 2 2 3 2 2" xfId="14605" xr:uid="{00000000-0005-0000-0000-000009D30000}"/>
    <cellStyle name="Total 2 4 2 2 3 2 2 2" xfId="39095" xr:uid="{00000000-0005-0000-0000-00000AD30000}"/>
    <cellStyle name="Total 2 4 2 2 3 2 2 3" xfId="39094" xr:uid="{00000000-0005-0000-0000-00000BD30000}"/>
    <cellStyle name="Total 2 4 2 2 3 2 2 4" xfId="54110" xr:uid="{00000000-0005-0000-0000-00000CD30000}"/>
    <cellStyle name="Total 2 4 2 2 3 2 3" xfId="39096" xr:uid="{00000000-0005-0000-0000-00000DD30000}"/>
    <cellStyle name="Total 2 4 2 2 3 2 4" xfId="39093" xr:uid="{00000000-0005-0000-0000-00000ED30000}"/>
    <cellStyle name="Total 2 4 2 2 3 2 5" xfId="47142" xr:uid="{00000000-0005-0000-0000-00000FD30000}"/>
    <cellStyle name="Total 2 4 2 2 3 2 6" xfId="59706" xr:uid="{00000000-0005-0000-0000-000010D30000}"/>
    <cellStyle name="Total 2 4 2 2 3 3" xfId="9378" xr:uid="{00000000-0005-0000-0000-000011D30000}"/>
    <cellStyle name="Total 2 4 2 2 3 3 2" xfId="16347" xr:uid="{00000000-0005-0000-0000-000012D30000}"/>
    <cellStyle name="Total 2 4 2 2 3 3 2 2" xfId="39099" xr:uid="{00000000-0005-0000-0000-000013D30000}"/>
    <cellStyle name="Total 2 4 2 2 3 3 2 3" xfId="39098" xr:uid="{00000000-0005-0000-0000-000014D30000}"/>
    <cellStyle name="Total 2 4 2 2 3 3 2 4" xfId="55852" xr:uid="{00000000-0005-0000-0000-000015D30000}"/>
    <cellStyle name="Total 2 4 2 2 3 3 3" xfId="39100" xr:uid="{00000000-0005-0000-0000-000016D30000}"/>
    <cellStyle name="Total 2 4 2 2 3 3 4" xfId="39097" xr:uid="{00000000-0005-0000-0000-000017D30000}"/>
    <cellStyle name="Total 2 4 2 2 3 3 5" xfId="48884" xr:uid="{00000000-0005-0000-0000-000018D30000}"/>
    <cellStyle name="Total 2 4 2 2 3 3 6" xfId="61448" xr:uid="{00000000-0005-0000-0000-000019D30000}"/>
    <cellStyle name="Total 2 4 2 2 3 4" xfId="11992" xr:uid="{00000000-0005-0000-0000-00001AD30000}"/>
    <cellStyle name="Total 2 4 2 2 3 4 2" xfId="39102" xr:uid="{00000000-0005-0000-0000-00001BD30000}"/>
    <cellStyle name="Total 2 4 2 2 3 4 3" xfId="39101" xr:uid="{00000000-0005-0000-0000-00001CD30000}"/>
    <cellStyle name="Total 2 4 2 2 3 4 4" xfId="51497" xr:uid="{00000000-0005-0000-0000-00001DD30000}"/>
    <cellStyle name="Total 2 4 2 2 3 5" xfId="39103" xr:uid="{00000000-0005-0000-0000-00001ED30000}"/>
    <cellStyle name="Total 2 4 2 2 3 6" xfId="39092" xr:uid="{00000000-0005-0000-0000-00001FD30000}"/>
    <cellStyle name="Total 2 4 2 2 3 7" xfId="44529" xr:uid="{00000000-0005-0000-0000-000020D30000}"/>
    <cellStyle name="Total 2 4 2 2 3 8" xfId="57093" xr:uid="{00000000-0005-0000-0000-000021D30000}"/>
    <cellStyle name="Total 2 4 2 2 4" xfId="5885" xr:uid="{00000000-0005-0000-0000-000022D30000}"/>
    <cellStyle name="Total 2 4 2 2 4 2" xfId="12863" xr:uid="{00000000-0005-0000-0000-000023D30000}"/>
    <cellStyle name="Total 2 4 2 2 4 2 2" xfId="39106" xr:uid="{00000000-0005-0000-0000-000024D30000}"/>
    <cellStyle name="Total 2 4 2 2 4 2 3" xfId="39105" xr:uid="{00000000-0005-0000-0000-000025D30000}"/>
    <cellStyle name="Total 2 4 2 2 4 2 4" xfId="52368" xr:uid="{00000000-0005-0000-0000-000026D30000}"/>
    <cellStyle name="Total 2 4 2 2 4 3" xfId="39107" xr:uid="{00000000-0005-0000-0000-000027D30000}"/>
    <cellStyle name="Total 2 4 2 2 4 4" xfId="39104" xr:uid="{00000000-0005-0000-0000-000028D30000}"/>
    <cellStyle name="Total 2 4 2 2 4 5" xfId="45400" xr:uid="{00000000-0005-0000-0000-000029D30000}"/>
    <cellStyle name="Total 2 4 2 2 4 6" xfId="57964" xr:uid="{00000000-0005-0000-0000-00002AD30000}"/>
    <cellStyle name="Total 2 4 2 2 5" xfId="10249" xr:uid="{00000000-0005-0000-0000-00002BD30000}"/>
    <cellStyle name="Total 2 4 2 2 5 2" xfId="39109" xr:uid="{00000000-0005-0000-0000-00002CD30000}"/>
    <cellStyle name="Total 2 4 2 2 5 3" xfId="39108" xr:uid="{00000000-0005-0000-0000-00002DD30000}"/>
    <cellStyle name="Total 2 4 2 2 5 4" xfId="49755" xr:uid="{00000000-0005-0000-0000-00002ED30000}"/>
    <cellStyle name="Total 2 4 2 2 6" xfId="39080" xr:uid="{00000000-0005-0000-0000-00002FD30000}"/>
    <cellStyle name="Total 2 4 2 2 7" xfId="17802" xr:uid="{00000000-0005-0000-0000-000030D30000}"/>
    <cellStyle name="Total 2 4 2 3" xfId="4134" xr:uid="{00000000-0005-0000-0000-000031D30000}"/>
    <cellStyle name="Total 2 4 2 3 2" xfId="6755" xr:uid="{00000000-0005-0000-0000-000032D30000}"/>
    <cellStyle name="Total 2 4 2 3 2 2" xfId="13733" xr:uid="{00000000-0005-0000-0000-000033D30000}"/>
    <cellStyle name="Total 2 4 2 3 2 2 2" xfId="39113" xr:uid="{00000000-0005-0000-0000-000034D30000}"/>
    <cellStyle name="Total 2 4 2 3 2 2 3" xfId="39112" xr:uid="{00000000-0005-0000-0000-000035D30000}"/>
    <cellStyle name="Total 2 4 2 3 2 2 4" xfId="53238" xr:uid="{00000000-0005-0000-0000-000036D30000}"/>
    <cellStyle name="Total 2 4 2 3 2 3" xfId="39114" xr:uid="{00000000-0005-0000-0000-000037D30000}"/>
    <cellStyle name="Total 2 4 2 3 2 4" xfId="39111" xr:uid="{00000000-0005-0000-0000-000038D30000}"/>
    <cellStyle name="Total 2 4 2 3 2 5" xfId="46270" xr:uid="{00000000-0005-0000-0000-000039D30000}"/>
    <cellStyle name="Total 2 4 2 3 2 6" xfId="58834" xr:uid="{00000000-0005-0000-0000-00003AD30000}"/>
    <cellStyle name="Total 2 4 2 3 3" xfId="8501" xr:uid="{00000000-0005-0000-0000-00003BD30000}"/>
    <cellStyle name="Total 2 4 2 3 3 2" xfId="15475" xr:uid="{00000000-0005-0000-0000-00003CD30000}"/>
    <cellStyle name="Total 2 4 2 3 3 2 2" xfId="39117" xr:uid="{00000000-0005-0000-0000-00003DD30000}"/>
    <cellStyle name="Total 2 4 2 3 3 2 3" xfId="39116" xr:uid="{00000000-0005-0000-0000-00003ED30000}"/>
    <cellStyle name="Total 2 4 2 3 3 2 4" xfId="54980" xr:uid="{00000000-0005-0000-0000-00003FD30000}"/>
    <cellStyle name="Total 2 4 2 3 3 3" xfId="39118" xr:uid="{00000000-0005-0000-0000-000040D30000}"/>
    <cellStyle name="Total 2 4 2 3 3 4" xfId="39115" xr:uid="{00000000-0005-0000-0000-000041D30000}"/>
    <cellStyle name="Total 2 4 2 3 3 5" xfId="48012" xr:uid="{00000000-0005-0000-0000-000042D30000}"/>
    <cellStyle name="Total 2 4 2 3 3 6" xfId="60576" xr:uid="{00000000-0005-0000-0000-000043D30000}"/>
    <cellStyle name="Total 2 4 2 3 4" xfId="11120" xr:uid="{00000000-0005-0000-0000-000044D30000}"/>
    <cellStyle name="Total 2 4 2 3 4 2" xfId="39120" xr:uid="{00000000-0005-0000-0000-000045D30000}"/>
    <cellStyle name="Total 2 4 2 3 4 3" xfId="39119" xr:uid="{00000000-0005-0000-0000-000046D30000}"/>
    <cellStyle name="Total 2 4 2 3 4 4" xfId="50625" xr:uid="{00000000-0005-0000-0000-000047D30000}"/>
    <cellStyle name="Total 2 4 2 3 5" xfId="39110" xr:uid="{00000000-0005-0000-0000-000048D30000}"/>
    <cellStyle name="Total 2 4 2 3 6" xfId="56221" xr:uid="{00000000-0005-0000-0000-000049D30000}"/>
    <cellStyle name="Total 2 4 2 4" xfId="5010" xr:uid="{00000000-0005-0000-0000-00004AD30000}"/>
    <cellStyle name="Total 2 4 2 4 2" xfId="7626" xr:uid="{00000000-0005-0000-0000-00004BD30000}"/>
    <cellStyle name="Total 2 4 2 4 2 2" xfId="14604" xr:uid="{00000000-0005-0000-0000-00004CD30000}"/>
    <cellStyle name="Total 2 4 2 4 2 2 2" xfId="39124" xr:uid="{00000000-0005-0000-0000-00004DD30000}"/>
    <cellStyle name="Total 2 4 2 4 2 2 3" xfId="39123" xr:uid="{00000000-0005-0000-0000-00004ED30000}"/>
    <cellStyle name="Total 2 4 2 4 2 2 4" xfId="54109" xr:uid="{00000000-0005-0000-0000-00004FD30000}"/>
    <cellStyle name="Total 2 4 2 4 2 3" xfId="39125" xr:uid="{00000000-0005-0000-0000-000050D30000}"/>
    <cellStyle name="Total 2 4 2 4 2 4" xfId="39122" xr:uid="{00000000-0005-0000-0000-000051D30000}"/>
    <cellStyle name="Total 2 4 2 4 2 5" xfId="47141" xr:uid="{00000000-0005-0000-0000-000052D30000}"/>
    <cellStyle name="Total 2 4 2 4 2 6" xfId="59705" xr:uid="{00000000-0005-0000-0000-000053D30000}"/>
    <cellStyle name="Total 2 4 2 4 3" xfId="9377" xr:uid="{00000000-0005-0000-0000-000054D30000}"/>
    <cellStyle name="Total 2 4 2 4 3 2" xfId="16346" xr:uid="{00000000-0005-0000-0000-000055D30000}"/>
    <cellStyle name="Total 2 4 2 4 3 2 2" xfId="39128" xr:uid="{00000000-0005-0000-0000-000056D30000}"/>
    <cellStyle name="Total 2 4 2 4 3 2 3" xfId="39127" xr:uid="{00000000-0005-0000-0000-000057D30000}"/>
    <cellStyle name="Total 2 4 2 4 3 2 4" xfId="55851" xr:uid="{00000000-0005-0000-0000-000058D30000}"/>
    <cellStyle name="Total 2 4 2 4 3 3" xfId="39129" xr:uid="{00000000-0005-0000-0000-000059D30000}"/>
    <cellStyle name="Total 2 4 2 4 3 4" xfId="39126" xr:uid="{00000000-0005-0000-0000-00005AD30000}"/>
    <cellStyle name="Total 2 4 2 4 3 5" xfId="48883" xr:uid="{00000000-0005-0000-0000-00005BD30000}"/>
    <cellStyle name="Total 2 4 2 4 3 6" xfId="61447" xr:uid="{00000000-0005-0000-0000-00005CD30000}"/>
    <cellStyle name="Total 2 4 2 4 4" xfId="11991" xr:uid="{00000000-0005-0000-0000-00005DD30000}"/>
    <cellStyle name="Total 2 4 2 4 4 2" xfId="39131" xr:uid="{00000000-0005-0000-0000-00005ED30000}"/>
    <cellStyle name="Total 2 4 2 4 4 3" xfId="39130" xr:uid="{00000000-0005-0000-0000-00005FD30000}"/>
    <cellStyle name="Total 2 4 2 4 4 4" xfId="51496" xr:uid="{00000000-0005-0000-0000-000060D30000}"/>
    <cellStyle name="Total 2 4 2 4 5" xfId="39132" xr:uid="{00000000-0005-0000-0000-000061D30000}"/>
    <cellStyle name="Total 2 4 2 4 6" xfId="39121" xr:uid="{00000000-0005-0000-0000-000062D30000}"/>
    <cellStyle name="Total 2 4 2 4 7" xfId="44528" xr:uid="{00000000-0005-0000-0000-000063D30000}"/>
    <cellStyle name="Total 2 4 2 4 8" xfId="57092" xr:uid="{00000000-0005-0000-0000-000064D30000}"/>
    <cellStyle name="Total 2 4 2 5" xfId="5884" xr:uid="{00000000-0005-0000-0000-000065D30000}"/>
    <cellStyle name="Total 2 4 2 5 2" xfId="12862" xr:uid="{00000000-0005-0000-0000-000066D30000}"/>
    <cellStyle name="Total 2 4 2 5 2 2" xfId="39135" xr:uid="{00000000-0005-0000-0000-000067D30000}"/>
    <cellStyle name="Total 2 4 2 5 2 3" xfId="39134" xr:uid="{00000000-0005-0000-0000-000068D30000}"/>
    <cellStyle name="Total 2 4 2 5 2 4" xfId="52367" xr:uid="{00000000-0005-0000-0000-000069D30000}"/>
    <cellStyle name="Total 2 4 2 5 3" xfId="39136" xr:uid="{00000000-0005-0000-0000-00006AD30000}"/>
    <cellStyle name="Total 2 4 2 5 4" xfId="39133" xr:uid="{00000000-0005-0000-0000-00006BD30000}"/>
    <cellStyle name="Total 2 4 2 5 5" xfId="45399" xr:uid="{00000000-0005-0000-0000-00006CD30000}"/>
    <cellStyle name="Total 2 4 2 5 6" xfId="57963" xr:uid="{00000000-0005-0000-0000-00006DD30000}"/>
    <cellStyle name="Total 2 4 2 6" xfId="10248" xr:uid="{00000000-0005-0000-0000-00006ED30000}"/>
    <cellStyle name="Total 2 4 2 6 2" xfId="39138" xr:uid="{00000000-0005-0000-0000-00006FD30000}"/>
    <cellStyle name="Total 2 4 2 6 3" xfId="39137" xr:uid="{00000000-0005-0000-0000-000070D30000}"/>
    <cellStyle name="Total 2 4 2 6 4" xfId="49754" xr:uid="{00000000-0005-0000-0000-000071D30000}"/>
    <cellStyle name="Total 2 4 2 7" xfId="39079" xr:uid="{00000000-0005-0000-0000-000072D30000}"/>
    <cellStyle name="Total 2 4 2 8" xfId="17801" xr:uid="{00000000-0005-0000-0000-000073D30000}"/>
    <cellStyle name="Total 2 4 3" xfId="3180" xr:uid="{00000000-0005-0000-0000-000074D30000}"/>
    <cellStyle name="Total 2 4 3 2" xfId="3181" xr:uid="{00000000-0005-0000-0000-000075D30000}"/>
    <cellStyle name="Total 2 4 3 2 2" xfId="4137" xr:uid="{00000000-0005-0000-0000-000076D30000}"/>
    <cellStyle name="Total 2 4 3 2 2 2" xfId="6758" xr:uid="{00000000-0005-0000-0000-000077D30000}"/>
    <cellStyle name="Total 2 4 3 2 2 2 2" xfId="13736" xr:uid="{00000000-0005-0000-0000-000078D30000}"/>
    <cellStyle name="Total 2 4 3 2 2 2 2 2" xfId="39144" xr:uid="{00000000-0005-0000-0000-000079D30000}"/>
    <cellStyle name="Total 2 4 3 2 2 2 2 3" xfId="39143" xr:uid="{00000000-0005-0000-0000-00007AD30000}"/>
    <cellStyle name="Total 2 4 3 2 2 2 2 4" xfId="53241" xr:uid="{00000000-0005-0000-0000-00007BD30000}"/>
    <cellStyle name="Total 2 4 3 2 2 2 3" xfId="39145" xr:uid="{00000000-0005-0000-0000-00007CD30000}"/>
    <cellStyle name="Total 2 4 3 2 2 2 4" xfId="39142" xr:uid="{00000000-0005-0000-0000-00007DD30000}"/>
    <cellStyle name="Total 2 4 3 2 2 2 5" xfId="46273" xr:uid="{00000000-0005-0000-0000-00007ED30000}"/>
    <cellStyle name="Total 2 4 3 2 2 2 6" xfId="58837" xr:uid="{00000000-0005-0000-0000-00007FD30000}"/>
    <cellStyle name="Total 2 4 3 2 2 3" xfId="8504" xr:uid="{00000000-0005-0000-0000-000080D30000}"/>
    <cellStyle name="Total 2 4 3 2 2 3 2" xfId="15478" xr:uid="{00000000-0005-0000-0000-000081D30000}"/>
    <cellStyle name="Total 2 4 3 2 2 3 2 2" xfId="39148" xr:uid="{00000000-0005-0000-0000-000082D30000}"/>
    <cellStyle name="Total 2 4 3 2 2 3 2 3" xfId="39147" xr:uid="{00000000-0005-0000-0000-000083D30000}"/>
    <cellStyle name="Total 2 4 3 2 2 3 2 4" xfId="54983" xr:uid="{00000000-0005-0000-0000-000084D30000}"/>
    <cellStyle name="Total 2 4 3 2 2 3 3" xfId="39149" xr:uid="{00000000-0005-0000-0000-000085D30000}"/>
    <cellStyle name="Total 2 4 3 2 2 3 4" xfId="39146" xr:uid="{00000000-0005-0000-0000-000086D30000}"/>
    <cellStyle name="Total 2 4 3 2 2 3 5" xfId="48015" xr:uid="{00000000-0005-0000-0000-000087D30000}"/>
    <cellStyle name="Total 2 4 3 2 2 3 6" xfId="60579" xr:uid="{00000000-0005-0000-0000-000088D30000}"/>
    <cellStyle name="Total 2 4 3 2 2 4" xfId="11123" xr:uid="{00000000-0005-0000-0000-000089D30000}"/>
    <cellStyle name="Total 2 4 3 2 2 4 2" xfId="39151" xr:uid="{00000000-0005-0000-0000-00008AD30000}"/>
    <cellStyle name="Total 2 4 3 2 2 4 3" xfId="39150" xr:uid="{00000000-0005-0000-0000-00008BD30000}"/>
    <cellStyle name="Total 2 4 3 2 2 4 4" xfId="50628" xr:uid="{00000000-0005-0000-0000-00008CD30000}"/>
    <cellStyle name="Total 2 4 3 2 2 5" xfId="39141" xr:uid="{00000000-0005-0000-0000-00008DD30000}"/>
    <cellStyle name="Total 2 4 3 2 2 6" xfId="56224" xr:uid="{00000000-0005-0000-0000-00008ED30000}"/>
    <cellStyle name="Total 2 4 3 2 3" xfId="5013" xr:uid="{00000000-0005-0000-0000-00008FD30000}"/>
    <cellStyle name="Total 2 4 3 2 3 2" xfId="7629" xr:uid="{00000000-0005-0000-0000-000090D30000}"/>
    <cellStyle name="Total 2 4 3 2 3 2 2" xfId="14607" xr:uid="{00000000-0005-0000-0000-000091D30000}"/>
    <cellStyle name="Total 2 4 3 2 3 2 2 2" xfId="39155" xr:uid="{00000000-0005-0000-0000-000092D30000}"/>
    <cellStyle name="Total 2 4 3 2 3 2 2 3" xfId="39154" xr:uid="{00000000-0005-0000-0000-000093D30000}"/>
    <cellStyle name="Total 2 4 3 2 3 2 2 4" xfId="54112" xr:uid="{00000000-0005-0000-0000-000094D30000}"/>
    <cellStyle name="Total 2 4 3 2 3 2 3" xfId="39156" xr:uid="{00000000-0005-0000-0000-000095D30000}"/>
    <cellStyle name="Total 2 4 3 2 3 2 4" xfId="39153" xr:uid="{00000000-0005-0000-0000-000096D30000}"/>
    <cellStyle name="Total 2 4 3 2 3 2 5" xfId="47144" xr:uid="{00000000-0005-0000-0000-000097D30000}"/>
    <cellStyle name="Total 2 4 3 2 3 2 6" xfId="59708" xr:uid="{00000000-0005-0000-0000-000098D30000}"/>
    <cellStyle name="Total 2 4 3 2 3 3" xfId="9380" xr:uid="{00000000-0005-0000-0000-000099D30000}"/>
    <cellStyle name="Total 2 4 3 2 3 3 2" xfId="16349" xr:uid="{00000000-0005-0000-0000-00009AD30000}"/>
    <cellStyle name="Total 2 4 3 2 3 3 2 2" xfId="39159" xr:uid="{00000000-0005-0000-0000-00009BD30000}"/>
    <cellStyle name="Total 2 4 3 2 3 3 2 3" xfId="39158" xr:uid="{00000000-0005-0000-0000-00009CD30000}"/>
    <cellStyle name="Total 2 4 3 2 3 3 2 4" xfId="55854" xr:uid="{00000000-0005-0000-0000-00009DD30000}"/>
    <cellStyle name="Total 2 4 3 2 3 3 3" xfId="39160" xr:uid="{00000000-0005-0000-0000-00009ED30000}"/>
    <cellStyle name="Total 2 4 3 2 3 3 4" xfId="39157" xr:uid="{00000000-0005-0000-0000-00009FD30000}"/>
    <cellStyle name="Total 2 4 3 2 3 3 5" xfId="48886" xr:uid="{00000000-0005-0000-0000-0000A0D30000}"/>
    <cellStyle name="Total 2 4 3 2 3 3 6" xfId="61450" xr:uid="{00000000-0005-0000-0000-0000A1D30000}"/>
    <cellStyle name="Total 2 4 3 2 3 4" xfId="11994" xr:uid="{00000000-0005-0000-0000-0000A2D30000}"/>
    <cellStyle name="Total 2 4 3 2 3 4 2" xfId="39162" xr:uid="{00000000-0005-0000-0000-0000A3D30000}"/>
    <cellStyle name="Total 2 4 3 2 3 4 3" xfId="39161" xr:uid="{00000000-0005-0000-0000-0000A4D30000}"/>
    <cellStyle name="Total 2 4 3 2 3 4 4" xfId="51499" xr:uid="{00000000-0005-0000-0000-0000A5D30000}"/>
    <cellStyle name="Total 2 4 3 2 3 5" xfId="39163" xr:uid="{00000000-0005-0000-0000-0000A6D30000}"/>
    <cellStyle name="Total 2 4 3 2 3 6" xfId="39152" xr:uid="{00000000-0005-0000-0000-0000A7D30000}"/>
    <cellStyle name="Total 2 4 3 2 3 7" xfId="44531" xr:uid="{00000000-0005-0000-0000-0000A8D30000}"/>
    <cellStyle name="Total 2 4 3 2 3 8" xfId="57095" xr:uid="{00000000-0005-0000-0000-0000A9D30000}"/>
    <cellStyle name="Total 2 4 3 2 4" xfId="5887" xr:uid="{00000000-0005-0000-0000-0000AAD30000}"/>
    <cellStyle name="Total 2 4 3 2 4 2" xfId="12865" xr:uid="{00000000-0005-0000-0000-0000ABD30000}"/>
    <cellStyle name="Total 2 4 3 2 4 2 2" xfId="39166" xr:uid="{00000000-0005-0000-0000-0000ACD30000}"/>
    <cellStyle name="Total 2 4 3 2 4 2 3" xfId="39165" xr:uid="{00000000-0005-0000-0000-0000ADD30000}"/>
    <cellStyle name="Total 2 4 3 2 4 2 4" xfId="52370" xr:uid="{00000000-0005-0000-0000-0000AED30000}"/>
    <cellStyle name="Total 2 4 3 2 4 3" xfId="39167" xr:uid="{00000000-0005-0000-0000-0000AFD30000}"/>
    <cellStyle name="Total 2 4 3 2 4 4" xfId="39164" xr:uid="{00000000-0005-0000-0000-0000B0D30000}"/>
    <cellStyle name="Total 2 4 3 2 4 5" xfId="45402" xr:uid="{00000000-0005-0000-0000-0000B1D30000}"/>
    <cellStyle name="Total 2 4 3 2 4 6" xfId="57966" xr:uid="{00000000-0005-0000-0000-0000B2D30000}"/>
    <cellStyle name="Total 2 4 3 2 5" xfId="10251" xr:uid="{00000000-0005-0000-0000-0000B3D30000}"/>
    <cellStyle name="Total 2 4 3 2 5 2" xfId="39169" xr:uid="{00000000-0005-0000-0000-0000B4D30000}"/>
    <cellStyle name="Total 2 4 3 2 5 3" xfId="39168" xr:uid="{00000000-0005-0000-0000-0000B5D30000}"/>
    <cellStyle name="Total 2 4 3 2 5 4" xfId="49757" xr:uid="{00000000-0005-0000-0000-0000B6D30000}"/>
    <cellStyle name="Total 2 4 3 2 6" xfId="39140" xr:uid="{00000000-0005-0000-0000-0000B7D30000}"/>
    <cellStyle name="Total 2 4 3 2 7" xfId="17807" xr:uid="{00000000-0005-0000-0000-0000B8D30000}"/>
    <cellStyle name="Total 2 4 3 3" xfId="4136" xr:uid="{00000000-0005-0000-0000-0000B9D30000}"/>
    <cellStyle name="Total 2 4 3 3 2" xfId="6757" xr:uid="{00000000-0005-0000-0000-0000BAD30000}"/>
    <cellStyle name="Total 2 4 3 3 2 2" xfId="13735" xr:uid="{00000000-0005-0000-0000-0000BBD30000}"/>
    <cellStyle name="Total 2 4 3 3 2 2 2" xfId="39173" xr:uid="{00000000-0005-0000-0000-0000BCD30000}"/>
    <cellStyle name="Total 2 4 3 3 2 2 3" xfId="39172" xr:uid="{00000000-0005-0000-0000-0000BDD30000}"/>
    <cellStyle name="Total 2 4 3 3 2 2 4" xfId="53240" xr:uid="{00000000-0005-0000-0000-0000BED30000}"/>
    <cellStyle name="Total 2 4 3 3 2 3" xfId="39174" xr:uid="{00000000-0005-0000-0000-0000BFD30000}"/>
    <cellStyle name="Total 2 4 3 3 2 4" xfId="39171" xr:uid="{00000000-0005-0000-0000-0000C0D30000}"/>
    <cellStyle name="Total 2 4 3 3 2 5" xfId="46272" xr:uid="{00000000-0005-0000-0000-0000C1D30000}"/>
    <cellStyle name="Total 2 4 3 3 2 6" xfId="58836" xr:uid="{00000000-0005-0000-0000-0000C2D30000}"/>
    <cellStyle name="Total 2 4 3 3 3" xfId="8503" xr:uid="{00000000-0005-0000-0000-0000C3D30000}"/>
    <cellStyle name="Total 2 4 3 3 3 2" xfId="15477" xr:uid="{00000000-0005-0000-0000-0000C4D30000}"/>
    <cellStyle name="Total 2 4 3 3 3 2 2" xfId="39177" xr:uid="{00000000-0005-0000-0000-0000C5D30000}"/>
    <cellStyle name="Total 2 4 3 3 3 2 3" xfId="39176" xr:uid="{00000000-0005-0000-0000-0000C6D30000}"/>
    <cellStyle name="Total 2 4 3 3 3 2 4" xfId="54982" xr:uid="{00000000-0005-0000-0000-0000C7D30000}"/>
    <cellStyle name="Total 2 4 3 3 3 3" xfId="39178" xr:uid="{00000000-0005-0000-0000-0000C8D30000}"/>
    <cellStyle name="Total 2 4 3 3 3 4" xfId="39175" xr:uid="{00000000-0005-0000-0000-0000C9D30000}"/>
    <cellStyle name="Total 2 4 3 3 3 5" xfId="48014" xr:uid="{00000000-0005-0000-0000-0000CAD30000}"/>
    <cellStyle name="Total 2 4 3 3 3 6" xfId="60578" xr:uid="{00000000-0005-0000-0000-0000CBD30000}"/>
    <cellStyle name="Total 2 4 3 3 4" xfId="11122" xr:uid="{00000000-0005-0000-0000-0000CCD30000}"/>
    <cellStyle name="Total 2 4 3 3 4 2" xfId="39180" xr:uid="{00000000-0005-0000-0000-0000CDD30000}"/>
    <cellStyle name="Total 2 4 3 3 4 3" xfId="39179" xr:uid="{00000000-0005-0000-0000-0000CED30000}"/>
    <cellStyle name="Total 2 4 3 3 4 4" xfId="50627" xr:uid="{00000000-0005-0000-0000-0000CFD30000}"/>
    <cellStyle name="Total 2 4 3 3 5" xfId="39170" xr:uid="{00000000-0005-0000-0000-0000D0D30000}"/>
    <cellStyle name="Total 2 4 3 3 6" xfId="56223" xr:uid="{00000000-0005-0000-0000-0000D1D30000}"/>
    <cellStyle name="Total 2 4 3 4" xfId="5012" xr:uid="{00000000-0005-0000-0000-0000D2D30000}"/>
    <cellStyle name="Total 2 4 3 4 2" xfId="7628" xr:uid="{00000000-0005-0000-0000-0000D3D30000}"/>
    <cellStyle name="Total 2 4 3 4 2 2" xfId="14606" xr:uid="{00000000-0005-0000-0000-0000D4D30000}"/>
    <cellStyle name="Total 2 4 3 4 2 2 2" xfId="39184" xr:uid="{00000000-0005-0000-0000-0000D5D30000}"/>
    <cellStyle name="Total 2 4 3 4 2 2 3" xfId="39183" xr:uid="{00000000-0005-0000-0000-0000D6D30000}"/>
    <cellStyle name="Total 2 4 3 4 2 2 4" xfId="54111" xr:uid="{00000000-0005-0000-0000-0000D7D30000}"/>
    <cellStyle name="Total 2 4 3 4 2 3" xfId="39185" xr:uid="{00000000-0005-0000-0000-0000D8D30000}"/>
    <cellStyle name="Total 2 4 3 4 2 4" xfId="39182" xr:uid="{00000000-0005-0000-0000-0000D9D30000}"/>
    <cellStyle name="Total 2 4 3 4 2 5" xfId="47143" xr:uid="{00000000-0005-0000-0000-0000DAD30000}"/>
    <cellStyle name="Total 2 4 3 4 2 6" xfId="59707" xr:uid="{00000000-0005-0000-0000-0000DBD30000}"/>
    <cellStyle name="Total 2 4 3 4 3" xfId="9379" xr:uid="{00000000-0005-0000-0000-0000DCD30000}"/>
    <cellStyle name="Total 2 4 3 4 3 2" xfId="16348" xr:uid="{00000000-0005-0000-0000-0000DDD30000}"/>
    <cellStyle name="Total 2 4 3 4 3 2 2" xfId="39188" xr:uid="{00000000-0005-0000-0000-0000DED30000}"/>
    <cellStyle name="Total 2 4 3 4 3 2 3" xfId="39187" xr:uid="{00000000-0005-0000-0000-0000DFD30000}"/>
    <cellStyle name="Total 2 4 3 4 3 2 4" xfId="55853" xr:uid="{00000000-0005-0000-0000-0000E0D30000}"/>
    <cellStyle name="Total 2 4 3 4 3 3" xfId="39189" xr:uid="{00000000-0005-0000-0000-0000E1D30000}"/>
    <cellStyle name="Total 2 4 3 4 3 4" xfId="39186" xr:uid="{00000000-0005-0000-0000-0000E2D30000}"/>
    <cellStyle name="Total 2 4 3 4 3 5" xfId="48885" xr:uid="{00000000-0005-0000-0000-0000E3D30000}"/>
    <cellStyle name="Total 2 4 3 4 3 6" xfId="61449" xr:uid="{00000000-0005-0000-0000-0000E4D30000}"/>
    <cellStyle name="Total 2 4 3 4 4" xfId="11993" xr:uid="{00000000-0005-0000-0000-0000E5D30000}"/>
    <cellStyle name="Total 2 4 3 4 4 2" xfId="39191" xr:uid="{00000000-0005-0000-0000-0000E6D30000}"/>
    <cellStyle name="Total 2 4 3 4 4 3" xfId="39190" xr:uid="{00000000-0005-0000-0000-0000E7D30000}"/>
    <cellStyle name="Total 2 4 3 4 4 4" xfId="51498" xr:uid="{00000000-0005-0000-0000-0000E8D30000}"/>
    <cellStyle name="Total 2 4 3 4 5" xfId="39192" xr:uid="{00000000-0005-0000-0000-0000E9D30000}"/>
    <cellStyle name="Total 2 4 3 4 6" xfId="39181" xr:uid="{00000000-0005-0000-0000-0000EAD30000}"/>
    <cellStyle name="Total 2 4 3 4 7" xfId="44530" xr:uid="{00000000-0005-0000-0000-0000EBD30000}"/>
    <cellStyle name="Total 2 4 3 4 8" xfId="57094" xr:uid="{00000000-0005-0000-0000-0000ECD30000}"/>
    <cellStyle name="Total 2 4 3 5" xfId="5886" xr:uid="{00000000-0005-0000-0000-0000EDD30000}"/>
    <cellStyle name="Total 2 4 3 5 2" xfId="12864" xr:uid="{00000000-0005-0000-0000-0000EED30000}"/>
    <cellStyle name="Total 2 4 3 5 2 2" xfId="39195" xr:uid="{00000000-0005-0000-0000-0000EFD30000}"/>
    <cellStyle name="Total 2 4 3 5 2 3" xfId="39194" xr:uid="{00000000-0005-0000-0000-0000F0D30000}"/>
    <cellStyle name="Total 2 4 3 5 2 4" xfId="52369" xr:uid="{00000000-0005-0000-0000-0000F1D30000}"/>
    <cellStyle name="Total 2 4 3 5 3" xfId="39196" xr:uid="{00000000-0005-0000-0000-0000F2D30000}"/>
    <cellStyle name="Total 2 4 3 5 4" xfId="39193" xr:uid="{00000000-0005-0000-0000-0000F3D30000}"/>
    <cellStyle name="Total 2 4 3 5 5" xfId="45401" xr:uid="{00000000-0005-0000-0000-0000F4D30000}"/>
    <cellStyle name="Total 2 4 3 5 6" xfId="57965" xr:uid="{00000000-0005-0000-0000-0000F5D30000}"/>
    <cellStyle name="Total 2 4 3 6" xfId="10250" xr:uid="{00000000-0005-0000-0000-0000F6D30000}"/>
    <cellStyle name="Total 2 4 3 6 2" xfId="39198" xr:uid="{00000000-0005-0000-0000-0000F7D30000}"/>
    <cellStyle name="Total 2 4 3 6 3" xfId="39197" xr:uid="{00000000-0005-0000-0000-0000F8D30000}"/>
    <cellStyle name="Total 2 4 3 6 4" xfId="49756" xr:uid="{00000000-0005-0000-0000-0000F9D30000}"/>
    <cellStyle name="Total 2 4 3 7" xfId="39139" xr:uid="{00000000-0005-0000-0000-0000FAD30000}"/>
    <cellStyle name="Total 2 4 3 8" xfId="17805" xr:uid="{00000000-0005-0000-0000-0000FBD30000}"/>
    <cellStyle name="Total 2 4 4" xfId="3182" xr:uid="{00000000-0005-0000-0000-0000FCD30000}"/>
    <cellStyle name="Total 2 4 4 2" xfId="3183" xr:uid="{00000000-0005-0000-0000-0000FDD30000}"/>
    <cellStyle name="Total 2 4 4 2 2" xfId="4139" xr:uid="{00000000-0005-0000-0000-0000FED30000}"/>
    <cellStyle name="Total 2 4 4 2 2 2" xfId="6760" xr:uid="{00000000-0005-0000-0000-0000FFD30000}"/>
    <cellStyle name="Total 2 4 4 2 2 2 2" xfId="13738" xr:uid="{00000000-0005-0000-0000-000000D40000}"/>
    <cellStyle name="Total 2 4 4 2 2 2 2 2" xfId="39204" xr:uid="{00000000-0005-0000-0000-000001D40000}"/>
    <cellStyle name="Total 2 4 4 2 2 2 2 3" xfId="39203" xr:uid="{00000000-0005-0000-0000-000002D40000}"/>
    <cellStyle name="Total 2 4 4 2 2 2 2 4" xfId="53243" xr:uid="{00000000-0005-0000-0000-000003D40000}"/>
    <cellStyle name="Total 2 4 4 2 2 2 3" xfId="39205" xr:uid="{00000000-0005-0000-0000-000004D40000}"/>
    <cellStyle name="Total 2 4 4 2 2 2 4" xfId="39202" xr:uid="{00000000-0005-0000-0000-000005D40000}"/>
    <cellStyle name="Total 2 4 4 2 2 2 5" xfId="46275" xr:uid="{00000000-0005-0000-0000-000006D40000}"/>
    <cellStyle name="Total 2 4 4 2 2 2 6" xfId="58839" xr:uid="{00000000-0005-0000-0000-000007D40000}"/>
    <cellStyle name="Total 2 4 4 2 2 3" xfId="8506" xr:uid="{00000000-0005-0000-0000-000008D40000}"/>
    <cellStyle name="Total 2 4 4 2 2 3 2" xfId="15480" xr:uid="{00000000-0005-0000-0000-000009D40000}"/>
    <cellStyle name="Total 2 4 4 2 2 3 2 2" xfId="39208" xr:uid="{00000000-0005-0000-0000-00000AD40000}"/>
    <cellStyle name="Total 2 4 4 2 2 3 2 3" xfId="39207" xr:uid="{00000000-0005-0000-0000-00000BD40000}"/>
    <cellStyle name="Total 2 4 4 2 2 3 2 4" xfId="54985" xr:uid="{00000000-0005-0000-0000-00000CD40000}"/>
    <cellStyle name="Total 2 4 4 2 2 3 3" xfId="39209" xr:uid="{00000000-0005-0000-0000-00000DD40000}"/>
    <cellStyle name="Total 2 4 4 2 2 3 4" xfId="39206" xr:uid="{00000000-0005-0000-0000-00000ED40000}"/>
    <cellStyle name="Total 2 4 4 2 2 3 5" xfId="48017" xr:uid="{00000000-0005-0000-0000-00000FD40000}"/>
    <cellStyle name="Total 2 4 4 2 2 3 6" xfId="60581" xr:uid="{00000000-0005-0000-0000-000010D40000}"/>
    <cellStyle name="Total 2 4 4 2 2 4" xfId="11125" xr:uid="{00000000-0005-0000-0000-000011D40000}"/>
    <cellStyle name="Total 2 4 4 2 2 4 2" xfId="39211" xr:uid="{00000000-0005-0000-0000-000012D40000}"/>
    <cellStyle name="Total 2 4 4 2 2 4 3" xfId="39210" xr:uid="{00000000-0005-0000-0000-000013D40000}"/>
    <cellStyle name="Total 2 4 4 2 2 4 4" xfId="50630" xr:uid="{00000000-0005-0000-0000-000014D40000}"/>
    <cellStyle name="Total 2 4 4 2 2 5" xfId="39201" xr:uid="{00000000-0005-0000-0000-000015D40000}"/>
    <cellStyle name="Total 2 4 4 2 2 6" xfId="56226" xr:uid="{00000000-0005-0000-0000-000016D40000}"/>
    <cellStyle name="Total 2 4 4 2 3" xfId="5015" xr:uid="{00000000-0005-0000-0000-000017D40000}"/>
    <cellStyle name="Total 2 4 4 2 3 2" xfId="7631" xr:uid="{00000000-0005-0000-0000-000018D40000}"/>
    <cellStyle name="Total 2 4 4 2 3 2 2" xfId="14609" xr:uid="{00000000-0005-0000-0000-000019D40000}"/>
    <cellStyle name="Total 2 4 4 2 3 2 2 2" xfId="39215" xr:uid="{00000000-0005-0000-0000-00001AD40000}"/>
    <cellStyle name="Total 2 4 4 2 3 2 2 3" xfId="39214" xr:uid="{00000000-0005-0000-0000-00001BD40000}"/>
    <cellStyle name="Total 2 4 4 2 3 2 2 4" xfId="54114" xr:uid="{00000000-0005-0000-0000-00001CD40000}"/>
    <cellStyle name="Total 2 4 4 2 3 2 3" xfId="39216" xr:uid="{00000000-0005-0000-0000-00001DD40000}"/>
    <cellStyle name="Total 2 4 4 2 3 2 4" xfId="39213" xr:uid="{00000000-0005-0000-0000-00001ED40000}"/>
    <cellStyle name="Total 2 4 4 2 3 2 5" xfId="47146" xr:uid="{00000000-0005-0000-0000-00001FD40000}"/>
    <cellStyle name="Total 2 4 4 2 3 2 6" xfId="59710" xr:uid="{00000000-0005-0000-0000-000020D40000}"/>
    <cellStyle name="Total 2 4 4 2 3 3" xfId="9382" xr:uid="{00000000-0005-0000-0000-000021D40000}"/>
    <cellStyle name="Total 2 4 4 2 3 3 2" xfId="16351" xr:uid="{00000000-0005-0000-0000-000022D40000}"/>
    <cellStyle name="Total 2 4 4 2 3 3 2 2" xfId="39219" xr:uid="{00000000-0005-0000-0000-000023D40000}"/>
    <cellStyle name="Total 2 4 4 2 3 3 2 3" xfId="39218" xr:uid="{00000000-0005-0000-0000-000024D40000}"/>
    <cellStyle name="Total 2 4 4 2 3 3 2 4" xfId="55856" xr:uid="{00000000-0005-0000-0000-000025D40000}"/>
    <cellStyle name="Total 2 4 4 2 3 3 3" xfId="39220" xr:uid="{00000000-0005-0000-0000-000026D40000}"/>
    <cellStyle name="Total 2 4 4 2 3 3 4" xfId="39217" xr:uid="{00000000-0005-0000-0000-000027D40000}"/>
    <cellStyle name="Total 2 4 4 2 3 3 5" xfId="48888" xr:uid="{00000000-0005-0000-0000-000028D40000}"/>
    <cellStyle name="Total 2 4 4 2 3 3 6" xfId="61452" xr:uid="{00000000-0005-0000-0000-000029D40000}"/>
    <cellStyle name="Total 2 4 4 2 3 4" xfId="11996" xr:uid="{00000000-0005-0000-0000-00002AD40000}"/>
    <cellStyle name="Total 2 4 4 2 3 4 2" xfId="39222" xr:uid="{00000000-0005-0000-0000-00002BD40000}"/>
    <cellStyle name="Total 2 4 4 2 3 4 3" xfId="39221" xr:uid="{00000000-0005-0000-0000-00002CD40000}"/>
    <cellStyle name="Total 2 4 4 2 3 4 4" xfId="51501" xr:uid="{00000000-0005-0000-0000-00002DD40000}"/>
    <cellStyle name="Total 2 4 4 2 3 5" xfId="39223" xr:uid="{00000000-0005-0000-0000-00002ED40000}"/>
    <cellStyle name="Total 2 4 4 2 3 6" xfId="39212" xr:uid="{00000000-0005-0000-0000-00002FD40000}"/>
    <cellStyle name="Total 2 4 4 2 3 7" xfId="44533" xr:uid="{00000000-0005-0000-0000-000030D40000}"/>
    <cellStyle name="Total 2 4 4 2 3 8" xfId="57097" xr:uid="{00000000-0005-0000-0000-000031D40000}"/>
    <cellStyle name="Total 2 4 4 2 4" xfId="5889" xr:uid="{00000000-0005-0000-0000-000032D40000}"/>
    <cellStyle name="Total 2 4 4 2 4 2" xfId="12867" xr:uid="{00000000-0005-0000-0000-000033D40000}"/>
    <cellStyle name="Total 2 4 4 2 4 2 2" xfId="39226" xr:uid="{00000000-0005-0000-0000-000034D40000}"/>
    <cellStyle name="Total 2 4 4 2 4 2 3" xfId="39225" xr:uid="{00000000-0005-0000-0000-000035D40000}"/>
    <cellStyle name="Total 2 4 4 2 4 2 4" xfId="52372" xr:uid="{00000000-0005-0000-0000-000036D40000}"/>
    <cellStyle name="Total 2 4 4 2 4 3" xfId="39227" xr:uid="{00000000-0005-0000-0000-000037D40000}"/>
    <cellStyle name="Total 2 4 4 2 4 4" xfId="39224" xr:uid="{00000000-0005-0000-0000-000038D40000}"/>
    <cellStyle name="Total 2 4 4 2 4 5" xfId="45404" xr:uid="{00000000-0005-0000-0000-000039D40000}"/>
    <cellStyle name="Total 2 4 4 2 4 6" xfId="57968" xr:uid="{00000000-0005-0000-0000-00003AD40000}"/>
    <cellStyle name="Total 2 4 4 2 5" xfId="10253" xr:uid="{00000000-0005-0000-0000-00003BD40000}"/>
    <cellStyle name="Total 2 4 4 2 5 2" xfId="39229" xr:uid="{00000000-0005-0000-0000-00003CD40000}"/>
    <cellStyle name="Total 2 4 4 2 5 3" xfId="39228" xr:uid="{00000000-0005-0000-0000-00003DD40000}"/>
    <cellStyle name="Total 2 4 4 2 5 4" xfId="49759" xr:uid="{00000000-0005-0000-0000-00003ED40000}"/>
    <cellStyle name="Total 2 4 4 2 6" xfId="39200" xr:uid="{00000000-0005-0000-0000-00003FD40000}"/>
    <cellStyle name="Total 2 4 4 2 7" xfId="17809" xr:uid="{00000000-0005-0000-0000-000040D40000}"/>
    <cellStyle name="Total 2 4 4 3" xfId="4138" xr:uid="{00000000-0005-0000-0000-000041D40000}"/>
    <cellStyle name="Total 2 4 4 3 2" xfId="6759" xr:uid="{00000000-0005-0000-0000-000042D40000}"/>
    <cellStyle name="Total 2 4 4 3 2 2" xfId="13737" xr:uid="{00000000-0005-0000-0000-000043D40000}"/>
    <cellStyle name="Total 2 4 4 3 2 2 2" xfId="39233" xr:uid="{00000000-0005-0000-0000-000044D40000}"/>
    <cellStyle name="Total 2 4 4 3 2 2 3" xfId="39232" xr:uid="{00000000-0005-0000-0000-000045D40000}"/>
    <cellStyle name="Total 2 4 4 3 2 2 4" xfId="53242" xr:uid="{00000000-0005-0000-0000-000046D40000}"/>
    <cellStyle name="Total 2 4 4 3 2 3" xfId="39234" xr:uid="{00000000-0005-0000-0000-000047D40000}"/>
    <cellStyle name="Total 2 4 4 3 2 4" xfId="39231" xr:uid="{00000000-0005-0000-0000-000048D40000}"/>
    <cellStyle name="Total 2 4 4 3 2 5" xfId="46274" xr:uid="{00000000-0005-0000-0000-000049D40000}"/>
    <cellStyle name="Total 2 4 4 3 2 6" xfId="58838" xr:uid="{00000000-0005-0000-0000-00004AD40000}"/>
    <cellStyle name="Total 2 4 4 3 3" xfId="8505" xr:uid="{00000000-0005-0000-0000-00004BD40000}"/>
    <cellStyle name="Total 2 4 4 3 3 2" xfId="15479" xr:uid="{00000000-0005-0000-0000-00004CD40000}"/>
    <cellStyle name="Total 2 4 4 3 3 2 2" xfId="39237" xr:uid="{00000000-0005-0000-0000-00004DD40000}"/>
    <cellStyle name="Total 2 4 4 3 3 2 3" xfId="39236" xr:uid="{00000000-0005-0000-0000-00004ED40000}"/>
    <cellStyle name="Total 2 4 4 3 3 2 4" xfId="54984" xr:uid="{00000000-0005-0000-0000-00004FD40000}"/>
    <cellStyle name="Total 2 4 4 3 3 3" xfId="39238" xr:uid="{00000000-0005-0000-0000-000050D40000}"/>
    <cellStyle name="Total 2 4 4 3 3 4" xfId="39235" xr:uid="{00000000-0005-0000-0000-000051D40000}"/>
    <cellStyle name="Total 2 4 4 3 3 5" xfId="48016" xr:uid="{00000000-0005-0000-0000-000052D40000}"/>
    <cellStyle name="Total 2 4 4 3 3 6" xfId="60580" xr:uid="{00000000-0005-0000-0000-000053D40000}"/>
    <cellStyle name="Total 2 4 4 3 4" xfId="11124" xr:uid="{00000000-0005-0000-0000-000054D40000}"/>
    <cellStyle name="Total 2 4 4 3 4 2" xfId="39240" xr:uid="{00000000-0005-0000-0000-000055D40000}"/>
    <cellStyle name="Total 2 4 4 3 4 3" xfId="39239" xr:uid="{00000000-0005-0000-0000-000056D40000}"/>
    <cellStyle name="Total 2 4 4 3 4 4" xfId="50629" xr:uid="{00000000-0005-0000-0000-000057D40000}"/>
    <cellStyle name="Total 2 4 4 3 5" xfId="39230" xr:uid="{00000000-0005-0000-0000-000058D40000}"/>
    <cellStyle name="Total 2 4 4 3 6" xfId="56225" xr:uid="{00000000-0005-0000-0000-000059D40000}"/>
    <cellStyle name="Total 2 4 4 4" xfId="5014" xr:uid="{00000000-0005-0000-0000-00005AD40000}"/>
    <cellStyle name="Total 2 4 4 4 2" xfId="7630" xr:uid="{00000000-0005-0000-0000-00005BD40000}"/>
    <cellStyle name="Total 2 4 4 4 2 2" xfId="14608" xr:uid="{00000000-0005-0000-0000-00005CD40000}"/>
    <cellStyle name="Total 2 4 4 4 2 2 2" xfId="39244" xr:uid="{00000000-0005-0000-0000-00005DD40000}"/>
    <cellStyle name="Total 2 4 4 4 2 2 3" xfId="39243" xr:uid="{00000000-0005-0000-0000-00005ED40000}"/>
    <cellStyle name="Total 2 4 4 4 2 2 4" xfId="54113" xr:uid="{00000000-0005-0000-0000-00005FD40000}"/>
    <cellStyle name="Total 2 4 4 4 2 3" xfId="39245" xr:uid="{00000000-0005-0000-0000-000060D40000}"/>
    <cellStyle name="Total 2 4 4 4 2 4" xfId="39242" xr:uid="{00000000-0005-0000-0000-000061D40000}"/>
    <cellStyle name="Total 2 4 4 4 2 5" xfId="47145" xr:uid="{00000000-0005-0000-0000-000062D40000}"/>
    <cellStyle name="Total 2 4 4 4 2 6" xfId="59709" xr:uid="{00000000-0005-0000-0000-000063D40000}"/>
    <cellStyle name="Total 2 4 4 4 3" xfId="9381" xr:uid="{00000000-0005-0000-0000-000064D40000}"/>
    <cellStyle name="Total 2 4 4 4 3 2" xfId="16350" xr:uid="{00000000-0005-0000-0000-000065D40000}"/>
    <cellStyle name="Total 2 4 4 4 3 2 2" xfId="39248" xr:uid="{00000000-0005-0000-0000-000066D40000}"/>
    <cellStyle name="Total 2 4 4 4 3 2 3" xfId="39247" xr:uid="{00000000-0005-0000-0000-000067D40000}"/>
    <cellStyle name="Total 2 4 4 4 3 2 4" xfId="55855" xr:uid="{00000000-0005-0000-0000-000068D40000}"/>
    <cellStyle name="Total 2 4 4 4 3 3" xfId="39249" xr:uid="{00000000-0005-0000-0000-000069D40000}"/>
    <cellStyle name="Total 2 4 4 4 3 4" xfId="39246" xr:uid="{00000000-0005-0000-0000-00006AD40000}"/>
    <cellStyle name="Total 2 4 4 4 3 5" xfId="48887" xr:uid="{00000000-0005-0000-0000-00006BD40000}"/>
    <cellStyle name="Total 2 4 4 4 3 6" xfId="61451" xr:uid="{00000000-0005-0000-0000-00006CD40000}"/>
    <cellStyle name="Total 2 4 4 4 4" xfId="11995" xr:uid="{00000000-0005-0000-0000-00006DD40000}"/>
    <cellStyle name="Total 2 4 4 4 4 2" xfId="39251" xr:uid="{00000000-0005-0000-0000-00006ED40000}"/>
    <cellStyle name="Total 2 4 4 4 4 3" xfId="39250" xr:uid="{00000000-0005-0000-0000-00006FD40000}"/>
    <cellStyle name="Total 2 4 4 4 4 4" xfId="51500" xr:uid="{00000000-0005-0000-0000-000070D40000}"/>
    <cellStyle name="Total 2 4 4 4 5" xfId="39252" xr:uid="{00000000-0005-0000-0000-000071D40000}"/>
    <cellStyle name="Total 2 4 4 4 6" xfId="39241" xr:uid="{00000000-0005-0000-0000-000072D40000}"/>
    <cellStyle name="Total 2 4 4 4 7" xfId="44532" xr:uid="{00000000-0005-0000-0000-000073D40000}"/>
    <cellStyle name="Total 2 4 4 4 8" xfId="57096" xr:uid="{00000000-0005-0000-0000-000074D40000}"/>
    <cellStyle name="Total 2 4 4 5" xfId="5888" xr:uid="{00000000-0005-0000-0000-000075D40000}"/>
    <cellStyle name="Total 2 4 4 5 2" xfId="12866" xr:uid="{00000000-0005-0000-0000-000076D40000}"/>
    <cellStyle name="Total 2 4 4 5 2 2" xfId="39255" xr:uid="{00000000-0005-0000-0000-000077D40000}"/>
    <cellStyle name="Total 2 4 4 5 2 3" xfId="39254" xr:uid="{00000000-0005-0000-0000-000078D40000}"/>
    <cellStyle name="Total 2 4 4 5 2 4" xfId="52371" xr:uid="{00000000-0005-0000-0000-000079D40000}"/>
    <cellStyle name="Total 2 4 4 5 3" xfId="39256" xr:uid="{00000000-0005-0000-0000-00007AD40000}"/>
    <cellStyle name="Total 2 4 4 5 4" xfId="39253" xr:uid="{00000000-0005-0000-0000-00007BD40000}"/>
    <cellStyle name="Total 2 4 4 5 5" xfId="45403" xr:uid="{00000000-0005-0000-0000-00007CD40000}"/>
    <cellStyle name="Total 2 4 4 5 6" xfId="57967" xr:uid="{00000000-0005-0000-0000-00007DD40000}"/>
    <cellStyle name="Total 2 4 4 6" xfId="10252" xr:uid="{00000000-0005-0000-0000-00007ED40000}"/>
    <cellStyle name="Total 2 4 4 6 2" xfId="39258" xr:uid="{00000000-0005-0000-0000-00007FD40000}"/>
    <cellStyle name="Total 2 4 4 6 3" xfId="39257" xr:uid="{00000000-0005-0000-0000-000080D40000}"/>
    <cellStyle name="Total 2 4 4 6 4" xfId="49758" xr:uid="{00000000-0005-0000-0000-000081D40000}"/>
    <cellStyle name="Total 2 4 4 7" xfId="39199" xr:uid="{00000000-0005-0000-0000-000082D40000}"/>
    <cellStyle name="Total 2 4 4 8" xfId="17808" xr:uid="{00000000-0005-0000-0000-000083D40000}"/>
    <cellStyle name="Total 2 4 5" xfId="3184" xr:uid="{00000000-0005-0000-0000-000084D40000}"/>
    <cellStyle name="Total 2 4 5 2" xfId="3185" xr:uid="{00000000-0005-0000-0000-000085D40000}"/>
    <cellStyle name="Total 2 4 5 2 2" xfId="4141" xr:uid="{00000000-0005-0000-0000-000086D40000}"/>
    <cellStyle name="Total 2 4 5 2 2 2" xfId="6762" xr:uid="{00000000-0005-0000-0000-000087D40000}"/>
    <cellStyle name="Total 2 4 5 2 2 2 2" xfId="13740" xr:uid="{00000000-0005-0000-0000-000088D40000}"/>
    <cellStyle name="Total 2 4 5 2 2 2 2 2" xfId="39264" xr:uid="{00000000-0005-0000-0000-000089D40000}"/>
    <cellStyle name="Total 2 4 5 2 2 2 2 3" xfId="39263" xr:uid="{00000000-0005-0000-0000-00008AD40000}"/>
    <cellStyle name="Total 2 4 5 2 2 2 2 4" xfId="53245" xr:uid="{00000000-0005-0000-0000-00008BD40000}"/>
    <cellStyle name="Total 2 4 5 2 2 2 3" xfId="39265" xr:uid="{00000000-0005-0000-0000-00008CD40000}"/>
    <cellStyle name="Total 2 4 5 2 2 2 4" xfId="39262" xr:uid="{00000000-0005-0000-0000-00008DD40000}"/>
    <cellStyle name="Total 2 4 5 2 2 2 5" xfId="46277" xr:uid="{00000000-0005-0000-0000-00008ED40000}"/>
    <cellStyle name="Total 2 4 5 2 2 2 6" xfId="58841" xr:uid="{00000000-0005-0000-0000-00008FD40000}"/>
    <cellStyle name="Total 2 4 5 2 2 3" xfId="8508" xr:uid="{00000000-0005-0000-0000-000090D40000}"/>
    <cellStyle name="Total 2 4 5 2 2 3 2" xfId="15482" xr:uid="{00000000-0005-0000-0000-000091D40000}"/>
    <cellStyle name="Total 2 4 5 2 2 3 2 2" xfId="39268" xr:uid="{00000000-0005-0000-0000-000092D40000}"/>
    <cellStyle name="Total 2 4 5 2 2 3 2 3" xfId="39267" xr:uid="{00000000-0005-0000-0000-000093D40000}"/>
    <cellStyle name="Total 2 4 5 2 2 3 2 4" xfId="54987" xr:uid="{00000000-0005-0000-0000-000094D40000}"/>
    <cellStyle name="Total 2 4 5 2 2 3 3" xfId="39269" xr:uid="{00000000-0005-0000-0000-000095D40000}"/>
    <cellStyle name="Total 2 4 5 2 2 3 4" xfId="39266" xr:uid="{00000000-0005-0000-0000-000096D40000}"/>
    <cellStyle name="Total 2 4 5 2 2 3 5" xfId="48019" xr:uid="{00000000-0005-0000-0000-000097D40000}"/>
    <cellStyle name="Total 2 4 5 2 2 3 6" xfId="60583" xr:uid="{00000000-0005-0000-0000-000098D40000}"/>
    <cellStyle name="Total 2 4 5 2 2 4" xfId="11127" xr:uid="{00000000-0005-0000-0000-000099D40000}"/>
    <cellStyle name="Total 2 4 5 2 2 4 2" xfId="39271" xr:uid="{00000000-0005-0000-0000-00009AD40000}"/>
    <cellStyle name="Total 2 4 5 2 2 4 3" xfId="39270" xr:uid="{00000000-0005-0000-0000-00009BD40000}"/>
    <cellStyle name="Total 2 4 5 2 2 4 4" xfId="50632" xr:uid="{00000000-0005-0000-0000-00009CD40000}"/>
    <cellStyle name="Total 2 4 5 2 2 5" xfId="39261" xr:uid="{00000000-0005-0000-0000-00009DD40000}"/>
    <cellStyle name="Total 2 4 5 2 2 6" xfId="56228" xr:uid="{00000000-0005-0000-0000-00009ED40000}"/>
    <cellStyle name="Total 2 4 5 2 3" xfId="5017" xr:uid="{00000000-0005-0000-0000-00009FD40000}"/>
    <cellStyle name="Total 2 4 5 2 3 2" xfId="7633" xr:uid="{00000000-0005-0000-0000-0000A0D40000}"/>
    <cellStyle name="Total 2 4 5 2 3 2 2" xfId="14611" xr:uid="{00000000-0005-0000-0000-0000A1D40000}"/>
    <cellStyle name="Total 2 4 5 2 3 2 2 2" xfId="39275" xr:uid="{00000000-0005-0000-0000-0000A2D40000}"/>
    <cellStyle name="Total 2 4 5 2 3 2 2 3" xfId="39274" xr:uid="{00000000-0005-0000-0000-0000A3D40000}"/>
    <cellStyle name="Total 2 4 5 2 3 2 2 4" xfId="54116" xr:uid="{00000000-0005-0000-0000-0000A4D40000}"/>
    <cellStyle name="Total 2 4 5 2 3 2 3" xfId="39276" xr:uid="{00000000-0005-0000-0000-0000A5D40000}"/>
    <cellStyle name="Total 2 4 5 2 3 2 4" xfId="39273" xr:uid="{00000000-0005-0000-0000-0000A6D40000}"/>
    <cellStyle name="Total 2 4 5 2 3 2 5" xfId="47148" xr:uid="{00000000-0005-0000-0000-0000A7D40000}"/>
    <cellStyle name="Total 2 4 5 2 3 2 6" xfId="59712" xr:uid="{00000000-0005-0000-0000-0000A8D40000}"/>
    <cellStyle name="Total 2 4 5 2 3 3" xfId="9384" xr:uid="{00000000-0005-0000-0000-0000A9D40000}"/>
    <cellStyle name="Total 2 4 5 2 3 3 2" xfId="16353" xr:uid="{00000000-0005-0000-0000-0000AAD40000}"/>
    <cellStyle name="Total 2 4 5 2 3 3 2 2" xfId="39279" xr:uid="{00000000-0005-0000-0000-0000ABD40000}"/>
    <cellStyle name="Total 2 4 5 2 3 3 2 3" xfId="39278" xr:uid="{00000000-0005-0000-0000-0000ACD40000}"/>
    <cellStyle name="Total 2 4 5 2 3 3 2 4" xfId="55858" xr:uid="{00000000-0005-0000-0000-0000ADD40000}"/>
    <cellStyle name="Total 2 4 5 2 3 3 3" xfId="39280" xr:uid="{00000000-0005-0000-0000-0000AED40000}"/>
    <cellStyle name="Total 2 4 5 2 3 3 4" xfId="39277" xr:uid="{00000000-0005-0000-0000-0000AFD40000}"/>
    <cellStyle name="Total 2 4 5 2 3 3 5" xfId="48890" xr:uid="{00000000-0005-0000-0000-0000B0D40000}"/>
    <cellStyle name="Total 2 4 5 2 3 3 6" xfId="61454" xr:uid="{00000000-0005-0000-0000-0000B1D40000}"/>
    <cellStyle name="Total 2 4 5 2 3 4" xfId="11998" xr:uid="{00000000-0005-0000-0000-0000B2D40000}"/>
    <cellStyle name="Total 2 4 5 2 3 4 2" xfId="39282" xr:uid="{00000000-0005-0000-0000-0000B3D40000}"/>
    <cellStyle name="Total 2 4 5 2 3 4 3" xfId="39281" xr:uid="{00000000-0005-0000-0000-0000B4D40000}"/>
    <cellStyle name="Total 2 4 5 2 3 4 4" xfId="51503" xr:uid="{00000000-0005-0000-0000-0000B5D40000}"/>
    <cellStyle name="Total 2 4 5 2 3 5" xfId="39283" xr:uid="{00000000-0005-0000-0000-0000B6D40000}"/>
    <cellStyle name="Total 2 4 5 2 3 6" xfId="39272" xr:uid="{00000000-0005-0000-0000-0000B7D40000}"/>
    <cellStyle name="Total 2 4 5 2 3 7" xfId="44535" xr:uid="{00000000-0005-0000-0000-0000B8D40000}"/>
    <cellStyle name="Total 2 4 5 2 3 8" xfId="57099" xr:uid="{00000000-0005-0000-0000-0000B9D40000}"/>
    <cellStyle name="Total 2 4 5 2 4" xfId="5891" xr:uid="{00000000-0005-0000-0000-0000BAD40000}"/>
    <cellStyle name="Total 2 4 5 2 4 2" xfId="12869" xr:uid="{00000000-0005-0000-0000-0000BBD40000}"/>
    <cellStyle name="Total 2 4 5 2 4 2 2" xfId="39286" xr:uid="{00000000-0005-0000-0000-0000BCD40000}"/>
    <cellStyle name="Total 2 4 5 2 4 2 3" xfId="39285" xr:uid="{00000000-0005-0000-0000-0000BDD40000}"/>
    <cellStyle name="Total 2 4 5 2 4 2 4" xfId="52374" xr:uid="{00000000-0005-0000-0000-0000BED40000}"/>
    <cellStyle name="Total 2 4 5 2 4 3" xfId="39287" xr:uid="{00000000-0005-0000-0000-0000BFD40000}"/>
    <cellStyle name="Total 2 4 5 2 4 4" xfId="39284" xr:uid="{00000000-0005-0000-0000-0000C0D40000}"/>
    <cellStyle name="Total 2 4 5 2 4 5" xfId="45406" xr:uid="{00000000-0005-0000-0000-0000C1D40000}"/>
    <cellStyle name="Total 2 4 5 2 4 6" xfId="57970" xr:uid="{00000000-0005-0000-0000-0000C2D40000}"/>
    <cellStyle name="Total 2 4 5 2 5" xfId="10255" xr:uid="{00000000-0005-0000-0000-0000C3D40000}"/>
    <cellStyle name="Total 2 4 5 2 5 2" xfId="39289" xr:uid="{00000000-0005-0000-0000-0000C4D40000}"/>
    <cellStyle name="Total 2 4 5 2 5 3" xfId="39288" xr:uid="{00000000-0005-0000-0000-0000C5D40000}"/>
    <cellStyle name="Total 2 4 5 2 5 4" xfId="49761" xr:uid="{00000000-0005-0000-0000-0000C6D40000}"/>
    <cellStyle name="Total 2 4 5 2 6" xfId="39260" xr:uid="{00000000-0005-0000-0000-0000C7D40000}"/>
    <cellStyle name="Total 2 4 5 2 7" xfId="17813" xr:uid="{00000000-0005-0000-0000-0000C8D40000}"/>
    <cellStyle name="Total 2 4 5 3" xfId="4140" xr:uid="{00000000-0005-0000-0000-0000C9D40000}"/>
    <cellStyle name="Total 2 4 5 3 2" xfId="6761" xr:uid="{00000000-0005-0000-0000-0000CAD40000}"/>
    <cellStyle name="Total 2 4 5 3 2 2" xfId="13739" xr:uid="{00000000-0005-0000-0000-0000CBD40000}"/>
    <cellStyle name="Total 2 4 5 3 2 2 2" xfId="39293" xr:uid="{00000000-0005-0000-0000-0000CCD40000}"/>
    <cellStyle name="Total 2 4 5 3 2 2 3" xfId="39292" xr:uid="{00000000-0005-0000-0000-0000CDD40000}"/>
    <cellStyle name="Total 2 4 5 3 2 2 4" xfId="53244" xr:uid="{00000000-0005-0000-0000-0000CED40000}"/>
    <cellStyle name="Total 2 4 5 3 2 3" xfId="39294" xr:uid="{00000000-0005-0000-0000-0000CFD40000}"/>
    <cellStyle name="Total 2 4 5 3 2 4" xfId="39291" xr:uid="{00000000-0005-0000-0000-0000D0D40000}"/>
    <cellStyle name="Total 2 4 5 3 2 5" xfId="46276" xr:uid="{00000000-0005-0000-0000-0000D1D40000}"/>
    <cellStyle name="Total 2 4 5 3 2 6" xfId="58840" xr:uid="{00000000-0005-0000-0000-0000D2D40000}"/>
    <cellStyle name="Total 2 4 5 3 3" xfId="8507" xr:uid="{00000000-0005-0000-0000-0000D3D40000}"/>
    <cellStyle name="Total 2 4 5 3 3 2" xfId="15481" xr:uid="{00000000-0005-0000-0000-0000D4D40000}"/>
    <cellStyle name="Total 2 4 5 3 3 2 2" xfId="39297" xr:uid="{00000000-0005-0000-0000-0000D5D40000}"/>
    <cellStyle name="Total 2 4 5 3 3 2 3" xfId="39296" xr:uid="{00000000-0005-0000-0000-0000D6D40000}"/>
    <cellStyle name="Total 2 4 5 3 3 2 4" xfId="54986" xr:uid="{00000000-0005-0000-0000-0000D7D40000}"/>
    <cellStyle name="Total 2 4 5 3 3 3" xfId="39298" xr:uid="{00000000-0005-0000-0000-0000D8D40000}"/>
    <cellStyle name="Total 2 4 5 3 3 4" xfId="39295" xr:uid="{00000000-0005-0000-0000-0000D9D40000}"/>
    <cellStyle name="Total 2 4 5 3 3 5" xfId="48018" xr:uid="{00000000-0005-0000-0000-0000DAD40000}"/>
    <cellStyle name="Total 2 4 5 3 3 6" xfId="60582" xr:uid="{00000000-0005-0000-0000-0000DBD40000}"/>
    <cellStyle name="Total 2 4 5 3 4" xfId="11126" xr:uid="{00000000-0005-0000-0000-0000DCD40000}"/>
    <cellStyle name="Total 2 4 5 3 4 2" xfId="39300" xr:uid="{00000000-0005-0000-0000-0000DDD40000}"/>
    <cellStyle name="Total 2 4 5 3 4 3" xfId="39299" xr:uid="{00000000-0005-0000-0000-0000DED40000}"/>
    <cellStyle name="Total 2 4 5 3 4 4" xfId="50631" xr:uid="{00000000-0005-0000-0000-0000DFD40000}"/>
    <cellStyle name="Total 2 4 5 3 5" xfId="39290" xr:uid="{00000000-0005-0000-0000-0000E0D40000}"/>
    <cellStyle name="Total 2 4 5 3 6" xfId="56227" xr:uid="{00000000-0005-0000-0000-0000E1D40000}"/>
    <cellStyle name="Total 2 4 5 4" xfId="5016" xr:uid="{00000000-0005-0000-0000-0000E2D40000}"/>
    <cellStyle name="Total 2 4 5 4 2" xfId="7632" xr:uid="{00000000-0005-0000-0000-0000E3D40000}"/>
    <cellStyle name="Total 2 4 5 4 2 2" xfId="14610" xr:uid="{00000000-0005-0000-0000-0000E4D40000}"/>
    <cellStyle name="Total 2 4 5 4 2 2 2" xfId="39304" xr:uid="{00000000-0005-0000-0000-0000E5D40000}"/>
    <cellStyle name="Total 2 4 5 4 2 2 3" xfId="39303" xr:uid="{00000000-0005-0000-0000-0000E6D40000}"/>
    <cellStyle name="Total 2 4 5 4 2 2 4" xfId="54115" xr:uid="{00000000-0005-0000-0000-0000E7D40000}"/>
    <cellStyle name="Total 2 4 5 4 2 3" xfId="39305" xr:uid="{00000000-0005-0000-0000-0000E8D40000}"/>
    <cellStyle name="Total 2 4 5 4 2 4" xfId="39302" xr:uid="{00000000-0005-0000-0000-0000E9D40000}"/>
    <cellStyle name="Total 2 4 5 4 2 5" xfId="47147" xr:uid="{00000000-0005-0000-0000-0000EAD40000}"/>
    <cellStyle name="Total 2 4 5 4 2 6" xfId="59711" xr:uid="{00000000-0005-0000-0000-0000EBD40000}"/>
    <cellStyle name="Total 2 4 5 4 3" xfId="9383" xr:uid="{00000000-0005-0000-0000-0000ECD40000}"/>
    <cellStyle name="Total 2 4 5 4 3 2" xfId="16352" xr:uid="{00000000-0005-0000-0000-0000EDD40000}"/>
    <cellStyle name="Total 2 4 5 4 3 2 2" xfId="39308" xr:uid="{00000000-0005-0000-0000-0000EED40000}"/>
    <cellStyle name="Total 2 4 5 4 3 2 3" xfId="39307" xr:uid="{00000000-0005-0000-0000-0000EFD40000}"/>
    <cellStyle name="Total 2 4 5 4 3 2 4" xfId="55857" xr:uid="{00000000-0005-0000-0000-0000F0D40000}"/>
    <cellStyle name="Total 2 4 5 4 3 3" xfId="39309" xr:uid="{00000000-0005-0000-0000-0000F1D40000}"/>
    <cellStyle name="Total 2 4 5 4 3 4" xfId="39306" xr:uid="{00000000-0005-0000-0000-0000F2D40000}"/>
    <cellStyle name="Total 2 4 5 4 3 5" xfId="48889" xr:uid="{00000000-0005-0000-0000-0000F3D40000}"/>
    <cellStyle name="Total 2 4 5 4 3 6" xfId="61453" xr:uid="{00000000-0005-0000-0000-0000F4D40000}"/>
    <cellStyle name="Total 2 4 5 4 4" xfId="11997" xr:uid="{00000000-0005-0000-0000-0000F5D40000}"/>
    <cellStyle name="Total 2 4 5 4 4 2" xfId="39311" xr:uid="{00000000-0005-0000-0000-0000F6D40000}"/>
    <cellStyle name="Total 2 4 5 4 4 3" xfId="39310" xr:uid="{00000000-0005-0000-0000-0000F7D40000}"/>
    <cellStyle name="Total 2 4 5 4 4 4" xfId="51502" xr:uid="{00000000-0005-0000-0000-0000F8D40000}"/>
    <cellStyle name="Total 2 4 5 4 5" xfId="39312" xr:uid="{00000000-0005-0000-0000-0000F9D40000}"/>
    <cellStyle name="Total 2 4 5 4 6" xfId="39301" xr:uid="{00000000-0005-0000-0000-0000FAD40000}"/>
    <cellStyle name="Total 2 4 5 4 7" xfId="44534" xr:uid="{00000000-0005-0000-0000-0000FBD40000}"/>
    <cellStyle name="Total 2 4 5 4 8" xfId="57098" xr:uid="{00000000-0005-0000-0000-0000FCD40000}"/>
    <cellStyle name="Total 2 4 5 5" xfId="5890" xr:uid="{00000000-0005-0000-0000-0000FDD40000}"/>
    <cellStyle name="Total 2 4 5 5 2" xfId="12868" xr:uid="{00000000-0005-0000-0000-0000FED40000}"/>
    <cellStyle name="Total 2 4 5 5 2 2" xfId="39315" xr:uid="{00000000-0005-0000-0000-0000FFD40000}"/>
    <cellStyle name="Total 2 4 5 5 2 3" xfId="39314" xr:uid="{00000000-0005-0000-0000-000000D50000}"/>
    <cellStyle name="Total 2 4 5 5 2 4" xfId="52373" xr:uid="{00000000-0005-0000-0000-000001D50000}"/>
    <cellStyle name="Total 2 4 5 5 3" xfId="39316" xr:uid="{00000000-0005-0000-0000-000002D50000}"/>
    <cellStyle name="Total 2 4 5 5 4" xfId="39313" xr:uid="{00000000-0005-0000-0000-000003D50000}"/>
    <cellStyle name="Total 2 4 5 5 5" xfId="45405" xr:uid="{00000000-0005-0000-0000-000004D50000}"/>
    <cellStyle name="Total 2 4 5 5 6" xfId="57969" xr:uid="{00000000-0005-0000-0000-000005D50000}"/>
    <cellStyle name="Total 2 4 5 6" xfId="10254" xr:uid="{00000000-0005-0000-0000-000006D50000}"/>
    <cellStyle name="Total 2 4 5 6 2" xfId="39318" xr:uid="{00000000-0005-0000-0000-000007D50000}"/>
    <cellStyle name="Total 2 4 5 6 3" xfId="39317" xr:uid="{00000000-0005-0000-0000-000008D50000}"/>
    <cellStyle name="Total 2 4 5 6 4" xfId="49760" xr:uid="{00000000-0005-0000-0000-000009D50000}"/>
    <cellStyle name="Total 2 4 5 7" xfId="39259" xr:uid="{00000000-0005-0000-0000-00000AD50000}"/>
    <cellStyle name="Total 2 4 5 8" xfId="17812" xr:uid="{00000000-0005-0000-0000-00000BD50000}"/>
    <cellStyle name="Total 2 4 6" xfId="3186" xr:uid="{00000000-0005-0000-0000-00000CD50000}"/>
    <cellStyle name="Total 2 4 6 2" xfId="3187" xr:uid="{00000000-0005-0000-0000-00000DD50000}"/>
    <cellStyle name="Total 2 4 6 2 2" xfId="4143" xr:uid="{00000000-0005-0000-0000-00000ED50000}"/>
    <cellStyle name="Total 2 4 6 2 2 2" xfId="6764" xr:uid="{00000000-0005-0000-0000-00000FD50000}"/>
    <cellStyle name="Total 2 4 6 2 2 2 2" xfId="13742" xr:uid="{00000000-0005-0000-0000-000010D50000}"/>
    <cellStyle name="Total 2 4 6 2 2 2 2 2" xfId="39324" xr:uid="{00000000-0005-0000-0000-000011D50000}"/>
    <cellStyle name="Total 2 4 6 2 2 2 2 3" xfId="39323" xr:uid="{00000000-0005-0000-0000-000012D50000}"/>
    <cellStyle name="Total 2 4 6 2 2 2 2 4" xfId="53247" xr:uid="{00000000-0005-0000-0000-000013D50000}"/>
    <cellStyle name="Total 2 4 6 2 2 2 3" xfId="39325" xr:uid="{00000000-0005-0000-0000-000014D50000}"/>
    <cellStyle name="Total 2 4 6 2 2 2 4" xfId="39322" xr:uid="{00000000-0005-0000-0000-000015D50000}"/>
    <cellStyle name="Total 2 4 6 2 2 2 5" xfId="46279" xr:uid="{00000000-0005-0000-0000-000016D50000}"/>
    <cellStyle name="Total 2 4 6 2 2 2 6" xfId="58843" xr:uid="{00000000-0005-0000-0000-000017D50000}"/>
    <cellStyle name="Total 2 4 6 2 2 3" xfId="8510" xr:uid="{00000000-0005-0000-0000-000018D50000}"/>
    <cellStyle name="Total 2 4 6 2 2 3 2" xfId="15484" xr:uid="{00000000-0005-0000-0000-000019D50000}"/>
    <cellStyle name="Total 2 4 6 2 2 3 2 2" xfId="39328" xr:uid="{00000000-0005-0000-0000-00001AD50000}"/>
    <cellStyle name="Total 2 4 6 2 2 3 2 3" xfId="39327" xr:uid="{00000000-0005-0000-0000-00001BD50000}"/>
    <cellStyle name="Total 2 4 6 2 2 3 2 4" xfId="54989" xr:uid="{00000000-0005-0000-0000-00001CD50000}"/>
    <cellStyle name="Total 2 4 6 2 2 3 3" xfId="39329" xr:uid="{00000000-0005-0000-0000-00001DD50000}"/>
    <cellStyle name="Total 2 4 6 2 2 3 4" xfId="39326" xr:uid="{00000000-0005-0000-0000-00001ED50000}"/>
    <cellStyle name="Total 2 4 6 2 2 3 5" xfId="48021" xr:uid="{00000000-0005-0000-0000-00001FD50000}"/>
    <cellStyle name="Total 2 4 6 2 2 3 6" xfId="60585" xr:uid="{00000000-0005-0000-0000-000020D50000}"/>
    <cellStyle name="Total 2 4 6 2 2 4" xfId="11129" xr:uid="{00000000-0005-0000-0000-000021D50000}"/>
    <cellStyle name="Total 2 4 6 2 2 4 2" xfId="39331" xr:uid="{00000000-0005-0000-0000-000022D50000}"/>
    <cellStyle name="Total 2 4 6 2 2 4 3" xfId="39330" xr:uid="{00000000-0005-0000-0000-000023D50000}"/>
    <cellStyle name="Total 2 4 6 2 2 4 4" xfId="50634" xr:uid="{00000000-0005-0000-0000-000024D50000}"/>
    <cellStyle name="Total 2 4 6 2 2 5" xfId="39321" xr:uid="{00000000-0005-0000-0000-000025D50000}"/>
    <cellStyle name="Total 2 4 6 2 2 6" xfId="56230" xr:uid="{00000000-0005-0000-0000-000026D50000}"/>
    <cellStyle name="Total 2 4 6 2 3" xfId="5019" xr:uid="{00000000-0005-0000-0000-000027D50000}"/>
    <cellStyle name="Total 2 4 6 2 3 2" xfId="7635" xr:uid="{00000000-0005-0000-0000-000028D50000}"/>
    <cellStyle name="Total 2 4 6 2 3 2 2" xfId="14613" xr:uid="{00000000-0005-0000-0000-000029D50000}"/>
    <cellStyle name="Total 2 4 6 2 3 2 2 2" xfId="39335" xr:uid="{00000000-0005-0000-0000-00002AD50000}"/>
    <cellStyle name="Total 2 4 6 2 3 2 2 3" xfId="39334" xr:uid="{00000000-0005-0000-0000-00002BD50000}"/>
    <cellStyle name="Total 2 4 6 2 3 2 2 4" xfId="54118" xr:uid="{00000000-0005-0000-0000-00002CD50000}"/>
    <cellStyle name="Total 2 4 6 2 3 2 3" xfId="39336" xr:uid="{00000000-0005-0000-0000-00002DD50000}"/>
    <cellStyle name="Total 2 4 6 2 3 2 4" xfId="39333" xr:uid="{00000000-0005-0000-0000-00002ED50000}"/>
    <cellStyle name="Total 2 4 6 2 3 2 5" xfId="47150" xr:uid="{00000000-0005-0000-0000-00002FD50000}"/>
    <cellStyle name="Total 2 4 6 2 3 2 6" xfId="59714" xr:uid="{00000000-0005-0000-0000-000030D50000}"/>
    <cellStyle name="Total 2 4 6 2 3 3" xfId="9386" xr:uid="{00000000-0005-0000-0000-000031D50000}"/>
    <cellStyle name="Total 2 4 6 2 3 3 2" xfId="16355" xr:uid="{00000000-0005-0000-0000-000032D50000}"/>
    <cellStyle name="Total 2 4 6 2 3 3 2 2" xfId="39339" xr:uid="{00000000-0005-0000-0000-000033D50000}"/>
    <cellStyle name="Total 2 4 6 2 3 3 2 3" xfId="39338" xr:uid="{00000000-0005-0000-0000-000034D50000}"/>
    <cellStyle name="Total 2 4 6 2 3 3 2 4" xfId="55860" xr:uid="{00000000-0005-0000-0000-000035D50000}"/>
    <cellStyle name="Total 2 4 6 2 3 3 3" xfId="39340" xr:uid="{00000000-0005-0000-0000-000036D50000}"/>
    <cellStyle name="Total 2 4 6 2 3 3 4" xfId="39337" xr:uid="{00000000-0005-0000-0000-000037D50000}"/>
    <cellStyle name="Total 2 4 6 2 3 3 5" xfId="48892" xr:uid="{00000000-0005-0000-0000-000038D50000}"/>
    <cellStyle name="Total 2 4 6 2 3 3 6" xfId="61456" xr:uid="{00000000-0005-0000-0000-000039D50000}"/>
    <cellStyle name="Total 2 4 6 2 3 4" xfId="12000" xr:uid="{00000000-0005-0000-0000-00003AD50000}"/>
    <cellStyle name="Total 2 4 6 2 3 4 2" xfId="39342" xr:uid="{00000000-0005-0000-0000-00003BD50000}"/>
    <cellStyle name="Total 2 4 6 2 3 4 3" xfId="39341" xr:uid="{00000000-0005-0000-0000-00003CD50000}"/>
    <cellStyle name="Total 2 4 6 2 3 4 4" xfId="51505" xr:uid="{00000000-0005-0000-0000-00003DD50000}"/>
    <cellStyle name="Total 2 4 6 2 3 5" xfId="39343" xr:uid="{00000000-0005-0000-0000-00003ED50000}"/>
    <cellStyle name="Total 2 4 6 2 3 6" xfId="39332" xr:uid="{00000000-0005-0000-0000-00003FD50000}"/>
    <cellStyle name="Total 2 4 6 2 3 7" xfId="44537" xr:uid="{00000000-0005-0000-0000-000040D50000}"/>
    <cellStyle name="Total 2 4 6 2 3 8" xfId="57101" xr:uid="{00000000-0005-0000-0000-000041D50000}"/>
    <cellStyle name="Total 2 4 6 2 4" xfId="5893" xr:uid="{00000000-0005-0000-0000-000042D50000}"/>
    <cellStyle name="Total 2 4 6 2 4 2" xfId="12871" xr:uid="{00000000-0005-0000-0000-000043D50000}"/>
    <cellStyle name="Total 2 4 6 2 4 2 2" xfId="39346" xr:uid="{00000000-0005-0000-0000-000044D50000}"/>
    <cellStyle name="Total 2 4 6 2 4 2 3" xfId="39345" xr:uid="{00000000-0005-0000-0000-000045D50000}"/>
    <cellStyle name="Total 2 4 6 2 4 2 4" xfId="52376" xr:uid="{00000000-0005-0000-0000-000046D50000}"/>
    <cellStyle name="Total 2 4 6 2 4 3" xfId="39347" xr:uid="{00000000-0005-0000-0000-000047D50000}"/>
    <cellStyle name="Total 2 4 6 2 4 4" xfId="39344" xr:uid="{00000000-0005-0000-0000-000048D50000}"/>
    <cellStyle name="Total 2 4 6 2 4 5" xfId="45408" xr:uid="{00000000-0005-0000-0000-000049D50000}"/>
    <cellStyle name="Total 2 4 6 2 4 6" xfId="57972" xr:uid="{00000000-0005-0000-0000-00004AD50000}"/>
    <cellStyle name="Total 2 4 6 2 5" xfId="10257" xr:uid="{00000000-0005-0000-0000-00004BD50000}"/>
    <cellStyle name="Total 2 4 6 2 5 2" xfId="39349" xr:uid="{00000000-0005-0000-0000-00004CD50000}"/>
    <cellStyle name="Total 2 4 6 2 5 3" xfId="39348" xr:uid="{00000000-0005-0000-0000-00004DD50000}"/>
    <cellStyle name="Total 2 4 6 2 5 4" xfId="49763" xr:uid="{00000000-0005-0000-0000-00004ED50000}"/>
    <cellStyle name="Total 2 4 6 2 6" xfId="39320" xr:uid="{00000000-0005-0000-0000-00004FD50000}"/>
    <cellStyle name="Total 2 4 6 2 7" xfId="17819" xr:uid="{00000000-0005-0000-0000-000050D50000}"/>
    <cellStyle name="Total 2 4 6 3" xfId="4142" xr:uid="{00000000-0005-0000-0000-000051D50000}"/>
    <cellStyle name="Total 2 4 6 3 2" xfId="6763" xr:uid="{00000000-0005-0000-0000-000052D50000}"/>
    <cellStyle name="Total 2 4 6 3 2 2" xfId="13741" xr:uid="{00000000-0005-0000-0000-000053D50000}"/>
    <cellStyle name="Total 2 4 6 3 2 2 2" xfId="39353" xr:uid="{00000000-0005-0000-0000-000054D50000}"/>
    <cellStyle name="Total 2 4 6 3 2 2 3" xfId="39352" xr:uid="{00000000-0005-0000-0000-000055D50000}"/>
    <cellStyle name="Total 2 4 6 3 2 2 4" xfId="53246" xr:uid="{00000000-0005-0000-0000-000056D50000}"/>
    <cellStyle name="Total 2 4 6 3 2 3" xfId="39354" xr:uid="{00000000-0005-0000-0000-000057D50000}"/>
    <cellStyle name="Total 2 4 6 3 2 4" xfId="39351" xr:uid="{00000000-0005-0000-0000-000058D50000}"/>
    <cellStyle name="Total 2 4 6 3 2 5" xfId="46278" xr:uid="{00000000-0005-0000-0000-000059D50000}"/>
    <cellStyle name="Total 2 4 6 3 2 6" xfId="58842" xr:uid="{00000000-0005-0000-0000-00005AD50000}"/>
    <cellStyle name="Total 2 4 6 3 3" xfId="8509" xr:uid="{00000000-0005-0000-0000-00005BD50000}"/>
    <cellStyle name="Total 2 4 6 3 3 2" xfId="15483" xr:uid="{00000000-0005-0000-0000-00005CD50000}"/>
    <cellStyle name="Total 2 4 6 3 3 2 2" xfId="39357" xr:uid="{00000000-0005-0000-0000-00005DD50000}"/>
    <cellStyle name="Total 2 4 6 3 3 2 3" xfId="39356" xr:uid="{00000000-0005-0000-0000-00005ED50000}"/>
    <cellStyle name="Total 2 4 6 3 3 2 4" xfId="54988" xr:uid="{00000000-0005-0000-0000-00005FD50000}"/>
    <cellStyle name="Total 2 4 6 3 3 3" xfId="39358" xr:uid="{00000000-0005-0000-0000-000060D50000}"/>
    <cellStyle name="Total 2 4 6 3 3 4" xfId="39355" xr:uid="{00000000-0005-0000-0000-000061D50000}"/>
    <cellStyle name="Total 2 4 6 3 3 5" xfId="48020" xr:uid="{00000000-0005-0000-0000-000062D50000}"/>
    <cellStyle name="Total 2 4 6 3 3 6" xfId="60584" xr:uid="{00000000-0005-0000-0000-000063D50000}"/>
    <cellStyle name="Total 2 4 6 3 4" xfId="11128" xr:uid="{00000000-0005-0000-0000-000064D50000}"/>
    <cellStyle name="Total 2 4 6 3 4 2" xfId="39360" xr:uid="{00000000-0005-0000-0000-000065D50000}"/>
    <cellStyle name="Total 2 4 6 3 4 3" xfId="39359" xr:uid="{00000000-0005-0000-0000-000066D50000}"/>
    <cellStyle name="Total 2 4 6 3 4 4" xfId="50633" xr:uid="{00000000-0005-0000-0000-000067D50000}"/>
    <cellStyle name="Total 2 4 6 3 5" xfId="39350" xr:uid="{00000000-0005-0000-0000-000068D50000}"/>
    <cellStyle name="Total 2 4 6 3 6" xfId="56229" xr:uid="{00000000-0005-0000-0000-000069D50000}"/>
    <cellStyle name="Total 2 4 6 4" xfId="5018" xr:uid="{00000000-0005-0000-0000-00006AD50000}"/>
    <cellStyle name="Total 2 4 6 4 2" xfId="7634" xr:uid="{00000000-0005-0000-0000-00006BD50000}"/>
    <cellStyle name="Total 2 4 6 4 2 2" xfId="14612" xr:uid="{00000000-0005-0000-0000-00006CD50000}"/>
    <cellStyle name="Total 2 4 6 4 2 2 2" xfId="39364" xr:uid="{00000000-0005-0000-0000-00006DD50000}"/>
    <cellStyle name="Total 2 4 6 4 2 2 3" xfId="39363" xr:uid="{00000000-0005-0000-0000-00006ED50000}"/>
    <cellStyle name="Total 2 4 6 4 2 2 4" xfId="54117" xr:uid="{00000000-0005-0000-0000-00006FD50000}"/>
    <cellStyle name="Total 2 4 6 4 2 3" xfId="39365" xr:uid="{00000000-0005-0000-0000-000070D50000}"/>
    <cellStyle name="Total 2 4 6 4 2 4" xfId="39362" xr:uid="{00000000-0005-0000-0000-000071D50000}"/>
    <cellStyle name="Total 2 4 6 4 2 5" xfId="47149" xr:uid="{00000000-0005-0000-0000-000072D50000}"/>
    <cellStyle name="Total 2 4 6 4 2 6" xfId="59713" xr:uid="{00000000-0005-0000-0000-000073D50000}"/>
    <cellStyle name="Total 2 4 6 4 3" xfId="9385" xr:uid="{00000000-0005-0000-0000-000074D50000}"/>
    <cellStyle name="Total 2 4 6 4 3 2" xfId="16354" xr:uid="{00000000-0005-0000-0000-000075D50000}"/>
    <cellStyle name="Total 2 4 6 4 3 2 2" xfId="39368" xr:uid="{00000000-0005-0000-0000-000076D50000}"/>
    <cellStyle name="Total 2 4 6 4 3 2 3" xfId="39367" xr:uid="{00000000-0005-0000-0000-000077D50000}"/>
    <cellStyle name="Total 2 4 6 4 3 2 4" xfId="55859" xr:uid="{00000000-0005-0000-0000-000078D50000}"/>
    <cellStyle name="Total 2 4 6 4 3 3" xfId="39369" xr:uid="{00000000-0005-0000-0000-000079D50000}"/>
    <cellStyle name="Total 2 4 6 4 3 4" xfId="39366" xr:uid="{00000000-0005-0000-0000-00007AD50000}"/>
    <cellStyle name="Total 2 4 6 4 3 5" xfId="48891" xr:uid="{00000000-0005-0000-0000-00007BD50000}"/>
    <cellStyle name="Total 2 4 6 4 3 6" xfId="61455" xr:uid="{00000000-0005-0000-0000-00007CD50000}"/>
    <cellStyle name="Total 2 4 6 4 4" xfId="11999" xr:uid="{00000000-0005-0000-0000-00007DD50000}"/>
    <cellStyle name="Total 2 4 6 4 4 2" xfId="39371" xr:uid="{00000000-0005-0000-0000-00007ED50000}"/>
    <cellStyle name="Total 2 4 6 4 4 3" xfId="39370" xr:uid="{00000000-0005-0000-0000-00007FD50000}"/>
    <cellStyle name="Total 2 4 6 4 4 4" xfId="51504" xr:uid="{00000000-0005-0000-0000-000080D50000}"/>
    <cellStyle name="Total 2 4 6 4 5" xfId="39372" xr:uid="{00000000-0005-0000-0000-000081D50000}"/>
    <cellStyle name="Total 2 4 6 4 6" xfId="39361" xr:uid="{00000000-0005-0000-0000-000082D50000}"/>
    <cellStyle name="Total 2 4 6 4 7" xfId="44536" xr:uid="{00000000-0005-0000-0000-000083D50000}"/>
    <cellStyle name="Total 2 4 6 4 8" xfId="57100" xr:uid="{00000000-0005-0000-0000-000084D50000}"/>
    <cellStyle name="Total 2 4 6 5" xfId="5892" xr:uid="{00000000-0005-0000-0000-000085D50000}"/>
    <cellStyle name="Total 2 4 6 5 2" xfId="12870" xr:uid="{00000000-0005-0000-0000-000086D50000}"/>
    <cellStyle name="Total 2 4 6 5 2 2" xfId="39375" xr:uid="{00000000-0005-0000-0000-000087D50000}"/>
    <cellStyle name="Total 2 4 6 5 2 3" xfId="39374" xr:uid="{00000000-0005-0000-0000-000088D50000}"/>
    <cellStyle name="Total 2 4 6 5 2 4" xfId="52375" xr:uid="{00000000-0005-0000-0000-000089D50000}"/>
    <cellStyle name="Total 2 4 6 5 3" xfId="39376" xr:uid="{00000000-0005-0000-0000-00008AD50000}"/>
    <cellStyle name="Total 2 4 6 5 4" xfId="39373" xr:uid="{00000000-0005-0000-0000-00008BD50000}"/>
    <cellStyle name="Total 2 4 6 5 5" xfId="45407" xr:uid="{00000000-0005-0000-0000-00008CD50000}"/>
    <cellStyle name="Total 2 4 6 5 6" xfId="57971" xr:uid="{00000000-0005-0000-0000-00008DD50000}"/>
    <cellStyle name="Total 2 4 6 6" xfId="10256" xr:uid="{00000000-0005-0000-0000-00008ED50000}"/>
    <cellStyle name="Total 2 4 6 6 2" xfId="39378" xr:uid="{00000000-0005-0000-0000-00008FD50000}"/>
    <cellStyle name="Total 2 4 6 6 3" xfId="39377" xr:uid="{00000000-0005-0000-0000-000090D50000}"/>
    <cellStyle name="Total 2 4 6 6 4" xfId="49762" xr:uid="{00000000-0005-0000-0000-000091D50000}"/>
    <cellStyle name="Total 2 4 6 7" xfId="39319" xr:uid="{00000000-0005-0000-0000-000092D50000}"/>
    <cellStyle name="Total 2 4 6 8" xfId="17816" xr:uid="{00000000-0005-0000-0000-000093D50000}"/>
    <cellStyle name="Total 2 4 7" xfId="3188" xr:uid="{00000000-0005-0000-0000-000094D50000}"/>
    <cellStyle name="Total 2 4 7 2" xfId="4144" xr:uid="{00000000-0005-0000-0000-000095D50000}"/>
    <cellStyle name="Total 2 4 7 2 2" xfId="6765" xr:uid="{00000000-0005-0000-0000-000096D50000}"/>
    <cellStyle name="Total 2 4 7 2 2 2" xfId="13743" xr:uid="{00000000-0005-0000-0000-000097D50000}"/>
    <cellStyle name="Total 2 4 7 2 2 2 2" xfId="39383" xr:uid="{00000000-0005-0000-0000-000098D50000}"/>
    <cellStyle name="Total 2 4 7 2 2 2 3" xfId="39382" xr:uid="{00000000-0005-0000-0000-000099D50000}"/>
    <cellStyle name="Total 2 4 7 2 2 2 4" xfId="53248" xr:uid="{00000000-0005-0000-0000-00009AD50000}"/>
    <cellStyle name="Total 2 4 7 2 2 3" xfId="39384" xr:uid="{00000000-0005-0000-0000-00009BD50000}"/>
    <cellStyle name="Total 2 4 7 2 2 4" xfId="39381" xr:uid="{00000000-0005-0000-0000-00009CD50000}"/>
    <cellStyle name="Total 2 4 7 2 2 5" xfId="46280" xr:uid="{00000000-0005-0000-0000-00009DD50000}"/>
    <cellStyle name="Total 2 4 7 2 2 6" xfId="58844" xr:uid="{00000000-0005-0000-0000-00009ED50000}"/>
    <cellStyle name="Total 2 4 7 2 3" xfId="8511" xr:uid="{00000000-0005-0000-0000-00009FD50000}"/>
    <cellStyle name="Total 2 4 7 2 3 2" xfId="15485" xr:uid="{00000000-0005-0000-0000-0000A0D50000}"/>
    <cellStyle name="Total 2 4 7 2 3 2 2" xfId="39387" xr:uid="{00000000-0005-0000-0000-0000A1D50000}"/>
    <cellStyle name="Total 2 4 7 2 3 2 3" xfId="39386" xr:uid="{00000000-0005-0000-0000-0000A2D50000}"/>
    <cellStyle name="Total 2 4 7 2 3 2 4" xfId="54990" xr:uid="{00000000-0005-0000-0000-0000A3D50000}"/>
    <cellStyle name="Total 2 4 7 2 3 3" xfId="39388" xr:uid="{00000000-0005-0000-0000-0000A4D50000}"/>
    <cellStyle name="Total 2 4 7 2 3 4" xfId="39385" xr:uid="{00000000-0005-0000-0000-0000A5D50000}"/>
    <cellStyle name="Total 2 4 7 2 3 5" xfId="48022" xr:uid="{00000000-0005-0000-0000-0000A6D50000}"/>
    <cellStyle name="Total 2 4 7 2 3 6" xfId="60586" xr:uid="{00000000-0005-0000-0000-0000A7D50000}"/>
    <cellStyle name="Total 2 4 7 2 4" xfId="11130" xr:uid="{00000000-0005-0000-0000-0000A8D50000}"/>
    <cellStyle name="Total 2 4 7 2 4 2" xfId="39390" xr:uid="{00000000-0005-0000-0000-0000A9D50000}"/>
    <cellStyle name="Total 2 4 7 2 4 3" xfId="39389" xr:uid="{00000000-0005-0000-0000-0000AAD50000}"/>
    <cellStyle name="Total 2 4 7 2 4 4" xfId="50635" xr:uid="{00000000-0005-0000-0000-0000ABD50000}"/>
    <cellStyle name="Total 2 4 7 2 5" xfId="39380" xr:uid="{00000000-0005-0000-0000-0000ACD50000}"/>
    <cellStyle name="Total 2 4 7 2 6" xfId="56231" xr:uid="{00000000-0005-0000-0000-0000ADD50000}"/>
    <cellStyle name="Total 2 4 7 3" xfId="5020" xr:uid="{00000000-0005-0000-0000-0000AED50000}"/>
    <cellStyle name="Total 2 4 7 3 2" xfId="7636" xr:uid="{00000000-0005-0000-0000-0000AFD50000}"/>
    <cellStyle name="Total 2 4 7 3 2 2" xfId="14614" xr:uid="{00000000-0005-0000-0000-0000B0D50000}"/>
    <cellStyle name="Total 2 4 7 3 2 2 2" xfId="39394" xr:uid="{00000000-0005-0000-0000-0000B1D50000}"/>
    <cellStyle name="Total 2 4 7 3 2 2 3" xfId="39393" xr:uid="{00000000-0005-0000-0000-0000B2D50000}"/>
    <cellStyle name="Total 2 4 7 3 2 2 4" xfId="54119" xr:uid="{00000000-0005-0000-0000-0000B3D50000}"/>
    <cellStyle name="Total 2 4 7 3 2 3" xfId="39395" xr:uid="{00000000-0005-0000-0000-0000B4D50000}"/>
    <cellStyle name="Total 2 4 7 3 2 4" xfId="39392" xr:uid="{00000000-0005-0000-0000-0000B5D50000}"/>
    <cellStyle name="Total 2 4 7 3 2 5" xfId="47151" xr:uid="{00000000-0005-0000-0000-0000B6D50000}"/>
    <cellStyle name="Total 2 4 7 3 2 6" xfId="59715" xr:uid="{00000000-0005-0000-0000-0000B7D50000}"/>
    <cellStyle name="Total 2 4 7 3 3" xfId="9387" xr:uid="{00000000-0005-0000-0000-0000B8D50000}"/>
    <cellStyle name="Total 2 4 7 3 3 2" xfId="16356" xr:uid="{00000000-0005-0000-0000-0000B9D50000}"/>
    <cellStyle name="Total 2 4 7 3 3 2 2" xfId="39398" xr:uid="{00000000-0005-0000-0000-0000BAD50000}"/>
    <cellStyle name="Total 2 4 7 3 3 2 3" xfId="39397" xr:uid="{00000000-0005-0000-0000-0000BBD50000}"/>
    <cellStyle name="Total 2 4 7 3 3 2 4" xfId="55861" xr:uid="{00000000-0005-0000-0000-0000BCD50000}"/>
    <cellStyle name="Total 2 4 7 3 3 3" xfId="39399" xr:uid="{00000000-0005-0000-0000-0000BDD50000}"/>
    <cellStyle name="Total 2 4 7 3 3 4" xfId="39396" xr:uid="{00000000-0005-0000-0000-0000BED50000}"/>
    <cellStyle name="Total 2 4 7 3 3 5" xfId="48893" xr:uid="{00000000-0005-0000-0000-0000BFD50000}"/>
    <cellStyle name="Total 2 4 7 3 3 6" xfId="61457" xr:uid="{00000000-0005-0000-0000-0000C0D50000}"/>
    <cellStyle name="Total 2 4 7 3 4" xfId="12001" xr:uid="{00000000-0005-0000-0000-0000C1D50000}"/>
    <cellStyle name="Total 2 4 7 3 4 2" xfId="39401" xr:uid="{00000000-0005-0000-0000-0000C2D50000}"/>
    <cellStyle name="Total 2 4 7 3 4 3" xfId="39400" xr:uid="{00000000-0005-0000-0000-0000C3D50000}"/>
    <cellStyle name="Total 2 4 7 3 4 4" xfId="51506" xr:uid="{00000000-0005-0000-0000-0000C4D50000}"/>
    <cellStyle name="Total 2 4 7 3 5" xfId="39402" xr:uid="{00000000-0005-0000-0000-0000C5D50000}"/>
    <cellStyle name="Total 2 4 7 3 6" xfId="39391" xr:uid="{00000000-0005-0000-0000-0000C6D50000}"/>
    <cellStyle name="Total 2 4 7 3 7" xfId="44538" xr:uid="{00000000-0005-0000-0000-0000C7D50000}"/>
    <cellStyle name="Total 2 4 7 3 8" xfId="57102" xr:uid="{00000000-0005-0000-0000-0000C8D50000}"/>
    <cellStyle name="Total 2 4 7 4" xfId="5894" xr:uid="{00000000-0005-0000-0000-0000C9D50000}"/>
    <cellStyle name="Total 2 4 7 4 2" xfId="12872" xr:uid="{00000000-0005-0000-0000-0000CAD50000}"/>
    <cellStyle name="Total 2 4 7 4 2 2" xfId="39405" xr:uid="{00000000-0005-0000-0000-0000CBD50000}"/>
    <cellStyle name="Total 2 4 7 4 2 3" xfId="39404" xr:uid="{00000000-0005-0000-0000-0000CCD50000}"/>
    <cellStyle name="Total 2 4 7 4 2 4" xfId="52377" xr:uid="{00000000-0005-0000-0000-0000CDD50000}"/>
    <cellStyle name="Total 2 4 7 4 3" xfId="39406" xr:uid="{00000000-0005-0000-0000-0000CED50000}"/>
    <cellStyle name="Total 2 4 7 4 4" xfId="39403" xr:uid="{00000000-0005-0000-0000-0000CFD50000}"/>
    <cellStyle name="Total 2 4 7 4 5" xfId="45409" xr:uid="{00000000-0005-0000-0000-0000D0D50000}"/>
    <cellStyle name="Total 2 4 7 4 6" xfId="57973" xr:uid="{00000000-0005-0000-0000-0000D1D50000}"/>
    <cellStyle name="Total 2 4 7 5" xfId="10258" xr:uid="{00000000-0005-0000-0000-0000D2D50000}"/>
    <cellStyle name="Total 2 4 7 5 2" xfId="39408" xr:uid="{00000000-0005-0000-0000-0000D3D50000}"/>
    <cellStyle name="Total 2 4 7 5 3" xfId="39407" xr:uid="{00000000-0005-0000-0000-0000D4D50000}"/>
    <cellStyle name="Total 2 4 7 5 4" xfId="49764" xr:uid="{00000000-0005-0000-0000-0000D5D50000}"/>
    <cellStyle name="Total 2 4 7 6" xfId="39379" xr:uid="{00000000-0005-0000-0000-0000D6D50000}"/>
    <cellStyle name="Total 2 4 7 7" xfId="17820" xr:uid="{00000000-0005-0000-0000-0000D7D50000}"/>
    <cellStyle name="Total 2 4 8" xfId="3189" xr:uid="{00000000-0005-0000-0000-0000D8D50000}"/>
    <cellStyle name="Total 2 4 8 2" xfId="4145" xr:uid="{00000000-0005-0000-0000-0000D9D50000}"/>
    <cellStyle name="Total 2 4 8 2 2" xfId="6766" xr:uid="{00000000-0005-0000-0000-0000DAD50000}"/>
    <cellStyle name="Total 2 4 8 2 2 2" xfId="13744" xr:uid="{00000000-0005-0000-0000-0000DBD50000}"/>
    <cellStyle name="Total 2 4 8 2 2 2 2" xfId="39413" xr:uid="{00000000-0005-0000-0000-0000DCD50000}"/>
    <cellStyle name="Total 2 4 8 2 2 2 3" xfId="39412" xr:uid="{00000000-0005-0000-0000-0000DDD50000}"/>
    <cellStyle name="Total 2 4 8 2 2 2 4" xfId="53249" xr:uid="{00000000-0005-0000-0000-0000DED50000}"/>
    <cellStyle name="Total 2 4 8 2 2 3" xfId="39414" xr:uid="{00000000-0005-0000-0000-0000DFD50000}"/>
    <cellStyle name="Total 2 4 8 2 2 4" xfId="39411" xr:uid="{00000000-0005-0000-0000-0000E0D50000}"/>
    <cellStyle name="Total 2 4 8 2 2 5" xfId="46281" xr:uid="{00000000-0005-0000-0000-0000E1D50000}"/>
    <cellStyle name="Total 2 4 8 2 2 6" xfId="58845" xr:uid="{00000000-0005-0000-0000-0000E2D50000}"/>
    <cellStyle name="Total 2 4 8 2 3" xfId="8512" xr:uid="{00000000-0005-0000-0000-0000E3D50000}"/>
    <cellStyle name="Total 2 4 8 2 3 2" xfId="15486" xr:uid="{00000000-0005-0000-0000-0000E4D50000}"/>
    <cellStyle name="Total 2 4 8 2 3 2 2" xfId="39417" xr:uid="{00000000-0005-0000-0000-0000E5D50000}"/>
    <cellStyle name="Total 2 4 8 2 3 2 3" xfId="39416" xr:uid="{00000000-0005-0000-0000-0000E6D50000}"/>
    <cellStyle name="Total 2 4 8 2 3 2 4" xfId="54991" xr:uid="{00000000-0005-0000-0000-0000E7D50000}"/>
    <cellStyle name="Total 2 4 8 2 3 3" xfId="39418" xr:uid="{00000000-0005-0000-0000-0000E8D50000}"/>
    <cellStyle name="Total 2 4 8 2 3 4" xfId="39415" xr:uid="{00000000-0005-0000-0000-0000E9D50000}"/>
    <cellStyle name="Total 2 4 8 2 3 5" xfId="48023" xr:uid="{00000000-0005-0000-0000-0000EAD50000}"/>
    <cellStyle name="Total 2 4 8 2 3 6" xfId="60587" xr:uid="{00000000-0005-0000-0000-0000EBD50000}"/>
    <cellStyle name="Total 2 4 8 2 4" xfId="11131" xr:uid="{00000000-0005-0000-0000-0000ECD50000}"/>
    <cellStyle name="Total 2 4 8 2 4 2" xfId="39420" xr:uid="{00000000-0005-0000-0000-0000EDD50000}"/>
    <cellStyle name="Total 2 4 8 2 4 3" xfId="39419" xr:uid="{00000000-0005-0000-0000-0000EED50000}"/>
    <cellStyle name="Total 2 4 8 2 4 4" xfId="50636" xr:uid="{00000000-0005-0000-0000-0000EFD50000}"/>
    <cellStyle name="Total 2 4 8 2 5" xfId="39410" xr:uid="{00000000-0005-0000-0000-0000F0D50000}"/>
    <cellStyle name="Total 2 4 8 2 6" xfId="56232" xr:uid="{00000000-0005-0000-0000-0000F1D50000}"/>
    <cellStyle name="Total 2 4 8 3" xfId="5021" xr:uid="{00000000-0005-0000-0000-0000F2D50000}"/>
    <cellStyle name="Total 2 4 8 3 2" xfId="7637" xr:uid="{00000000-0005-0000-0000-0000F3D50000}"/>
    <cellStyle name="Total 2 4 8 3 2 2" xfId="14615" xr:uid="{00000000-0005-0000-0000-0000F4D50000}"/>
    <cellStyle name="Total 2 4 8 3 2 2 2" xfId="39424" xr:uid="{00000000-0005-0000-0000-0000F5D50000}"/>
    <cellStyle name="Total 2 4 8 3 2 2 3" xfId="39423" xr:uid="{00000000-0005-0000-0000-0000F6D50000}"/>
    <cellStyle name="Total 2 4 8 3 2 2 4" xfId="54120" xr:uid="{00000000-0005-0000-0000-0000F7D50000}"/>
    <cellStyle name="Total 2 4 8 3 2 3" xfId="39425" xr:uid="{00000000-0005-0000-0000-0000F8D50000}"/>
    <cellStyle name="Total 2 4 8 3 2 4" xfId="39422" xr:uid="{00000000-0005-0000-0000-0000F9D50000}"/>
    <cellStyle name="Total 2 4 8 3 2 5" xfId="47152" xr:uid="{00000000-0005-0000-0000-0000FAD50000}"/>
    <cellStyle name="Total 2 4 8 3 2 6" xfId="59716" xr:uid="{00000000-0005-0000-0000-0000FBD50000}"/>
    <cellStyle name="Total 2 4 8 3 3" xfId="9388" xr:uid="{00000000-0005-0000-0000-0000FCD50000}"/>
    <cellStyle name="Total 2 4 8 3 3 2" xfId="16357" xr:uid="{00000000-0005-0000-0000-0000FDD50000}"/>
    <cellStyle name="Total 2 4 8 3 3 2 2" xfId="39428" xr:uid="{00000000-0005-0000-0000-0000FED50000}"/>
    <cellStyle name="Total 2 4 8 3 3 2 3" xfId="39427" xr:uid="{00000000-0005-0000-0000-0000FFD50000}"/>
    <cellStyle name="Total 2 4 8 3 3 2 4" xfId="55862" xr:uid="{00000000-0005-0000-0000-000000D60000}"/>
    <cellStyle name="Total 2 4 8 3 3 3" xfId="39429" xr:uid="{00000000-0005-0000-0000-000001D60000}"/>
    <cellStyle name="Total 2 4 8 3 3 4" xfId="39426" xr:uid="{00000000-0005-0000-0000-000002D60000}"/>
    <cellStyle name="Total 2 4 8 3 3 5" xfId="48894" xr:uid="{00000000-0005-0000-0000-000003D60000}"/>
    <cellStyle name="Total 2 4 8 3 3 6" xfId="61458" xr:uid="{00000000-0005-0000-0000-000004D60000}"/>
    <cellStyle name="Total 2 4 8 3 4" xfId="12002" xr:uid="{00000000-0005-0000-0000-000005D60000}"/>
    <cellStyle name="Total 2 4 8 3 4 2" xfId="39431" xr:uid="{00000000-0005-0000-0000-000006D60000}"/>
    <cellStyle name="Total 2 4 8 3 4 3" xfId="39430" xr:uid="{00000000-0005-0000-0000-000007D60000}"/>
    <cellStyle name="Total 2 4 8 3 4 4" xfId="51507" xr:uid="{00000000-0005-0000-0000-000008D60000}"/>
    <cellStyle name="Total 2 4 8 3 5" xfId="39432" xr:uid="{00000000-0005-0000-0000-000009D60000}"/>
    <cellStyle name="Total 2 4 8 3 6" xfId="39421" xr:uid="{00000000-0005-0000-0000-00000AD60000}"/>
    <cellStyle name="Total 2 4 8 3 7" xfId="44539" xr:uid="{00000000-0005-0000-0000-00000BD60000}"/>
    <cellStyle name="Total 2 4 8 3 8" xfId="57103" xr:uid="{00000000-0005-0000-0000-00000CD60000}"/>
    <cellStyle name="Total 2 4 8 4" xfId="5895" xr:uid="{00000000-0005-0000-0000-00000DD60000}"/>
    <cellStyle name="Total 2 4 8 4 2" xfId="12873" xr:uid="{00000000-0005-0000-0000-00000ED60000}"/>
    <cellStyle name="Total 2 4 8 4 2 2" xfId="39435" xr:uid="{00000000-0005-0000-0000-00000FD60000}"/>
    <cellStyle name="Total 2 4 8 4 2 3" xfId="39434" xr:uid="{00000000-0005-0000-0000-000010D60000}"/>
    <cellStyle name="Total 2 4 8 4 2 4" xfId="52378" xr:uid="{00000000-0005-0000-0000-000011D60000}"/>
    <cellStyle name="Total 2 4 8 4 3" xfId="39436" xr:uid="{00000000-0005-0000-0000-000012D60000}"/>
    <cellStyle name="Total 2 4 8 4 4" xfId="39433" xr:uid="{00000000-0005-0000-0000-000013D60000}"/>
    <cellStyle name="Total 2 4 8 4 5" xfId="45410" xr:uid="{00000000-0005-0000-0000-000014D60000}"/>
    <cellStyle name="Total 2 4 8 4 6" xfId="57974" xr:uid="{00000000-0005-0000-0000-000015D60000}"/>
    <cellStyle name="Total 2 4 8 5" xfId="10259" xr:uid="{00000000-0005-0000-0000-000016D60000}"/>
    <cellStyle name="Total 2 4 8 5 2" xfId="39438" xr:uid="{00000000-0005-0000-0000-000017D60000}"/>
    <cellStyle name="Total 2 4 8 5 3" xfId="39437" xr:uid="{00000000-0005-0000-0000-000018D60000}"/>
    <cellStyle name="Total 2 4 8 5 4" xfId="49765" xr:uid="{00000000-0005-0000-0000-000019D60000}"/>
    <cellStyle name="Total 2 4 8 6" xfId="39409" xr:uid="{00000000-0005-0000-0000-00001AD60000}"/>
    <cellStyle name="Total 2 4 8 7" xfId="17823" xr:uid="{00000000-0005-0000-0000-00001BD60000}"/>
    <cellStyle name="Total 2 4 9" xfId="3190" xr:uid="{00000000-0005-0000-0000-00001CD60000}"/>
    <cellStyle name="Total 2 4 9 2" xfId="4146" xr:uid="{00000000-0005-0000-0000-00001DD60000}"/>
    <cellStyle name="Total 2 4 9 2 2" xfId="6767" xr:uid="{00000000-0005-0000-0000-00001ED60000}"/>
    <cellStyle name="Total 2 4 9 2 2 2" xfId="13745" xr:uid="{00000000-0005-0000-0000-00001FD60000}"/>
    <cellStyle name="Total 2 4 9 2 2 2 2" xfId="39443" xr:uid="{00000000-0005-0000-0000-000020D60000}"/>
    <cellStyle name="Total 2 4 9 2 2 2 3" xfId="39442" xr:uid="{00000000-0005-0000-0000-000021D60000}"/>
    <cellStyle name="Total 2 4 9 2 2 2 4" xfId="53250" xr:uid="{00000000-0005-0000-0000-000022D60000}"/>
    <cellStyle name="Total 2 4 9 2 2 3" xfId="39444" xr:uid="{00000000-0005-0000-0000-000023D60000}"/>
    <cellStyle name="Total 2 4 9 2 2 4" xfId="39441" xr:uid="{00000000-0005-0000-0000-000024D60000}"/>
    <cellStyle name="Total 2 4 9 2 2 5" xfId="46282" xr:uid="{00000000-0005-0000-0000-000025D60000}"/>
    <cellStyle name="Total 2 4 9 2 2 6" xfId="58846" xr:uid="{00000000-0005-0000-0000-000026D60000}"/>
    <cellStyle name="Total 2 4 9 2 3" xfId="8513" xr:uid="{00000000-0005-0000-0000-000027D60000}"/>
    <cellStyle name="Total 2 4 9 2 3 2" xfId="15487" xr:uid="{00000000-0005-0000-0000-000028D60000}"/>
    <cellStyle name="Total 2 4 9 2 3 2 2" xfId="39447" xr:uid="{00000000-0005-0000-0000-000029D60000}"/>
    <cellStyle name="Total 2 4 9 2 3 2 3" xfId="39446" xr:uid="{00000000-0005-0000-0000-00002AD60000}"/>
    <cellStyle name="Total 2 4 9 2 3 2 4" xfId="54992" xr:uid="{00000000-0005-0000-0000-00002BD60000}"/>
    <cellStyle name="Total 2 4 9 2 3 3" xfId="39448" xr:uid="{00000000-0005-0000-0000-00002CD60000}"/>
    <cellStyle name="Total 2 4 9 2 3 4" xfId="39445" xr:uid="{00000000-0005-0000-0000-00002DD60000}"/>
    <cellStyle name="Total 2 4 9 2 3 5" xfId="48024" xr:uid="{00000000-0005-0000-0000-00002ED60000}"/>
    <cellStyle name="Total 2 4 9 2 3 6" xfId="60588" xr:uid="{00000000-0005-0000-0000-00002FD60000}"/>
    <cellStyle name="Total 2 4 9 2 4" xfId="11132" xr:uid="{00000000-0005-0000-0000-000030D60000}"/>
    <cellStyle name="Total 2 4 9 2 4 2" xfId="39450" xr:uid="{00000000-0005-0000-0000-000031D60000}"/>
    <cellStyle name="Total 2 4 9 2 4 3" xfId="39449" xr:uid="{00000000-0005-0000-0000-000032D60000}"/>
    <cellStyle name="Total 2 4 9 2 4 4" xfId="50637" xr:uid="{00000000-0005-0000-0000-000033D60000}"/>
    <cellStyle name="Total 2 4 9 2 5" xfId="39440" xr:uid="{00000000-0005-0000-0000-000034D60000}"/>
    <cellStyle name="Total 2 4 9 2 6" xfId="56233" xr:uid="{00000000-0005-0000-0000-000035D60000}"/>
    <cellStyle name="Total 2 4 9 3" xfId="5022" xr:uid="{00000000-0005-0000-0000-000036D60000}"/>
    <cellStyle name="Total 2 4 9 3 2" xfId="7638" xr:uid="{00000000-0005-0000-0000-000037D60000}"/>
    <cellStyle name="Total 2 4 9 3 2 2" xfId="14616" xr:uid="{00000000-0005-0000-0000-000038D60000}"/>
    <cellStyle name="Total 2 4 9 3 2 2 2" xfId="39454" xr:uid="{00000000-0005-0000-0000-000039D60000}"/>
    <cellStyle name="Total 2 4 9 3 2 2 3" xfId="39453" xr:uid="{00000000-0005-0000-0000-00003AD60000}"/>
    <cellStyle name="Total 2 4 9 3 2 2 4" xfId="54121" xr:uid="{00000000-0005-0000-0000-00003BD60000}"/>
    <cellStyle name="Total 2 4 9 3 2 3" xfId="39455" xr:uid="{00000000-0005-0000-0000-00003CD60000}"/>
    <cellStyle name="Total 2 4 9 3 2 4" xfId="39452" xr:uid="{00000000-0005-0000-0000-00003DD60000}"/>
    <cellStyle name="Total 2 4 9 3 2 5" xfId="47153" xr:uid="{00000000-0005-0000-0000-00003ED60000}"/>
    <cellStyle name="Total 2 4 9 3 2 6" xfId="59717" xr:uid="{00000000-0005-0000-0000-00003FD60000}"/>
    <cellStyle name="Total 2 4 9 3 3" xfId="9389" xr:uid="{00000000-0005-0000-0000-000040D60000}"/>
    <cellStyle name="Total 2 4 9 3 3 2" xfId="16358" xr:uid="{00000000-0005-0000-0000-000041D60000}"/>
    <cellStyle name="Total 2 4 9 3 3 2 2" xfId="39458" xr:uid="{00000000-0005-0000-0000-000042D60000}"/>
    <cellStyle name="Total 2 4 9 3 3 2 3" xfId="39457" xr:uid="{00000000-0005-0000-0000-000043D60000}"/>
    <cellStyle name="Total 2 4 9 3 3 2 4" xfId="55863" xr:uid="{00000000-0005-0000-0000-000044D60000}"/>
    <cellStyle name="Total 2 4 9 3 3 3" xfId="39459" xr:uid="{00000000-0005-0000-0000-000045D60000}"/>
    <cellStyle name="Total 2 4 9 3 3 4" xfId="39456" xr:uid="{00000000-0005-0000-0000-000046D60000}"/>
    <cellStyle name="Total 2 4 9 3 3 5" xfId="48895" xr:uid="{00000000-0005-0000-0000-000047D60000}"/>
    <cellStyle name="Total 2 4 9 3 3 6" xfId="61459" xr:uid="{00000000-0005-0000-0000-000048D60000}"/>
    <cellStyle name="Total 2 4 9 3 4" xfId="12003" xr:uid="{00000000-0005-0000-0000-000049D60000}"/>
    <cellStyle name="Total 2 4 9 3 4 2" xfId="39461" xr:uid="{00000000-0005-0000-0000-00004AD60000}"/>
    <cellStyle name="Total 2 4 9 3 4 3" xfId="39460" xr:uid="{00000000-0005-0000-0000-00004BD60000}"/>
    <cellStyle name="Total 2 4 9 3 4 4" xfId="51508" xr:uid="{00000000-0005-0000-0000-00004CD60000}"/>
    <cellStyle name="Total 2 4 9 3 5" xfId="39462" xr:uid="{00000000-0005-0000-0000-00004DD60000}"/>
    <cellStyle name="Total 2 4 9 3 6" xfId="39451" xr:uid="{00000000-0005-0000-0000-00004ED60000}"/>
    <cellStyle name="Total 2 4 9 3 7" xfId="44540" xr:uid="{00000000-0005-0000-0000-00004FD60000}"/>
    <cellStyle name="Total 2 4 9 3 8" xfId="57104" xr:uid="{00000000-0005-0000-0000-000050D60000}"/>
    <cellStyle name="Total 2 4 9 4" xfId="5896" xr:uid="{00000000-0005-0000-0000-000051D60000}"/>
    <cellStyle name="Total 2 4 9 4 2" xfId="12874" xr:uid="{00000000-0005-0000-0000-000052D60000}"/>
    <cellStyle name="Total 2 4 9 4 2 2" xfId="39465" xr:uid="{00000000-0005-0000-0000-000053D60000}"/>
    <cellStyle name="Total 2 4 9 4 2 3" xfId="39464" xr:uid="{00000000-0005-0000-0000-000054D60000}"/>
    <cellStyle name="Total 2 4 9 4 2 4" xfId="52379" xr:uid="{00000000-0005-0000-0000-000055D60000}"/>
    <cellStyle name="Total 2 4 9 4 3" xfId="39466" xr:uid="{00000000-0005-0000-0000-000056D60000}"/>
    <cellStyle name="Total 2 4 9 4 4" xfId="39463" xr:uid="{00000000-0005-0000-0000-000057D60000}"/>
    <cellStyle name="Total 2 4 9 4 5" xfId="45411" xr:uid="{00000000-0005-0000-0000-000058D60000}"/>
    <cellStyle name="Total 2 4 9 4 6" xfId="57975" xr:uid="{00000000-0005-0000-0000-000059D60000}"/>
    <cellStyle name="Total 2 4 9 5" xfId="10260" xr:uid="{00000000-0005-0000-0000-00005AD60000}"/>
    <cellStyle name="Total 2 4 9 5 2" xfId="39468" xr:uid="{00000000-0005-0000-0000-00005BD60000}"/>
    <cellStyle name="Total 2 4 9 5 3" xfId="39467" xr:uid="{00000000-0005-0000-0000-00005CD60000}"/>
    <cellStyle name="Total 2 4 9 5 4" xfId="49766" xr:uid="{00000000-0005-0000-0000-00005DD60000}"/>
    <cellStyle name="Total 2 4 9 6" xfId="39439" xr:uid="{00000000-0005-0000-0000-00005ED60000}"/>
    <cellStyle name="Total 2 4 9 7" xfId="17825" xr:uid="{00000000-0005-0000-0000-00005FD60000}"/>
    <cellStyle name="Total 2 5" xfId="3191" xr:uid="{00000000-0005-0000-0000-000060D60000}"/>
    <cellStyle name="Total 2 5 10" xfId="3192" xr:uid="{00000000-0005-0000-0000-000061D60000}"/>
    <cellStyle name="Total 2 5 10 2" xfId="4148" xr:uid="{00000000-0005-0000-0000-000062D60000}"/>
    <cellStyle name="Total 2 5 10 2 2" xfId="6769" xr:uid="{00000000-0005-0000-0000-000063D60000}"/>
    <cellStyle name="Total 2 5 10 2 2 2" xfId="13747" xr:uid="{00000000-0005-0000-0000-000064D60000}"/>
    <cellStyle name="Total 2 5 10 2 2 2 2" xfId="39474" xr:uid="{00000000-0005-0000-0000-000065D60000}"/>
    <cellStyle name="Total 2 5 10 2 2 2 3" xfId="39473" xr:uid="{00000000-0005-0000-0000-000066D60000}"/>
    <cellStyle name="Total 2 5 10 2 2 2 4" xfId="53252" xr:uid="{00000000-0005-0000-0000-000067D60000}"/>
    <cellStyle name="Total 2 5 10 2 2 3" xfId="39475" xr:uid="{00000000-0005-0000-0000-000068D60000}"/>
    <cellStyle name="Total 2 5 10 2 2 4" xfId="39472" xr:uid="{00000000-0005-0000-0000-000069D60000}"/>
    <cellStyle name="Total 2 5 10 2 2 5" xfId="46284" xr:uid="{00000000-0005-0000-0000-00006AD60000}"/>
    <cellStyle name="Total 2 5 10 2 2 6" xfId="58848" xr:uid="{00000000-0005-0000-0000-00006BD60000}"/>
    <cellStyle name="Total 2 5 10 2 3" xfId="8515" xr:uid="{00000000-0005-0000-0000-00006CD60000}"/>
    <cellStyle name="Total 2 5 10 2 3 2" xfId="15489" xr:uid="{00000000-0005-0000-0000-00006DD60000}"/>
    <cellStyle name="Total 2 5 10 2 3 2 2" xfId="39478" xr:uid="{00000000-0005-0000-0000-00006ED60000}"/>
    <cellStyle name="Total 2 5 10 2 3 2 3" xfId="39477" xr:uid="{00000000-0005-0000-0000-00006FD60000}"/>
    <cellStyle name="Total 2 5 10 2 3 2 4" xfId="54994" xr:uid="{00000000-0005-0000-0000-000070D60000}"/>
    <cellStyle name="Total 2 5 10 2 3 3" xfId="39479" xr:uid="{00000000-0005-0000-0000-000071D60000}"/>
    <cellStyle name="Total 2 5 10 2 3 4" xfId="39476" xr:uid="{00000000-0005-0000-0000-000072D60000}"/>
    <cellStyle name="Total 2 5 10 2 3 5" xfId="48026" xr:uid="{00000000-0005-0000-0000-000073D60000}"/>
    <cellStyle name="Total 2 5 10 2 3 6" xfId="60590" xr:uid="{00000000-0005-0000-0000-000074D60000}"/>
    <cellStyle name="Total 2 5 10 2 4" xfId="11134" xr:uid="{00000000-0005-0000-0000-000075D60000}"/>
    <cellStyle name="Total 2 5 10 2 4 2" xfId="39481" xr:uid="{00000000-0005-0000-0000-000076D60000}"/>
    <cellStyle name="Total 2 5 10 2 4 3" xfId="39480" xr:uid="{00000000-0005-0000-0000-000077D60000}"/>
    <cellStyle name="Total 2 5 10 2 4 4" xfId="50639" xr:uid="{00000000-0005-0000-0000-000078D60000}"/>
    <cellStyle name="Total 2 5 10 2 5" xfId="39471" xr:uid="{00000000-0005-0000-0000-000079D60000}"/>
    <cellStyle name="Total 2 5 10 2 6" xfId="56235" xr:uid="{00000000-0005-0000-0000-00007AD60000}"/>
    <cellStyle name="Total 2 5 10 3" xfId="5024" xr:uid="{00000000-0005-0000-0000-00007BD60000}"/>
    <cellStyle name="Total 2 5 10 3 2" xfId="7640" xr:uid="{00000000-0005-0000-0000-00007CD60000}"/>
    <cellStyle name="Total 2 5 10 3 2 2" xfId="14618" xr:uid="{00000000-0005-0000-0000-00007DD60000}"/>
    <cellStyle name="Total 2 5 10 3 2 2 2" xfId="39485" xr:uid="{00000000-0005-0000-0000-00007ED60000}"/>
    <cellStyle name="Total 2 5 10 3 2 2 3" xfId="39484" xr:uid="{00000000-0005-0000-0000-00007FD60000}"/>
    <cellStyle name="Total 2 5 10 3 2 2 4" xfId="54123" xr:uid="{00000000-0005-0000-0000-000080D60000}"/>
    <cellStyle name="Total 2 5 10 3 2 3" xfId="39486" xr:uid="{00000000-0005-0000-0000-000081D60000}"/>
    <cellStyle name="Total 2 5 10 3 2 4" xfId="39483" xr:uid="{00000000-0005-0000-0000-000082D60000}"/>
    <cellStyle name="Total 2 5 10 3 2 5" xfId="47155" xr:uid="{00000000-0005-0000-0000-000083D60000}"/>
    <cellStyle name="Total 2 5 10 3 2 6" xfId="59719" xr:uid="{00000000-0005-0000-0000-000084D60000}"/>
    <cellStyle name="Total 2 5 10 3 3" xfId="9391" xr:uid="{00000000-0005-0000-0000-000085D60000}"/>
    <cellStyle name="Total 2 5 10 3 3 2" xfId="16360" xr:uid="{00000000-0005-0000-0000-000086D60000}"/>
    <cellStyle name="Total 2 5 10 3 3 2 2" xfId="39489" xr:uid="{00000000-0005-0000-0000-000087D60000}"/>
    <cellStyle name="Total 2 5 10 3 3 2 3" xfId="39488" xr:uid="{00000000-0005-0000-0000-000088D60000}"/>
    <cellStyle name="Total 2 5 10 3 3 2 4" xfId="55865" xr:uid="{00000000-0005-0000-0000-000089D60000}"/>
    <cellStyle name="Total 2 5 10 3 3 3" xfId="39490" xr:uid="{00000000-0005-0000-0000-00008AD60000}"/>
    <cellStyle name="Total 2 5 10 3 3 4" xfId="39487" xr:uid="{00000000-0005-0000-0000-00008BD60000}"/>
    <cellStyle name="Total 2 5 10 3 3 5" xfId="48897" xr:uid="{00000000-0005-0000-0000-00008CD60000}"/>
    <cellStyle name="Total 2 5 10 3 3 6" xfId="61461" xr:uid="{00000000-0005-0000-0000-00008DD60000}"/>
    <cellStyle name="Total 2 5 10 3 4" xfId="12005" xr:uid="{00000000-0005-0000-0000-00008ED60000}"/>
    <cellStyle name="Total 2 5 10 3 4 2" xfId="39492" xr:uid="{00000000-0005-0000-0000-00008FD60000}"/>
    <cellStyle name="Total 2 5 10 3 4 3" xfId="39491" xr:uid="{00000000-0005-0000-0000-000090D60000}"/>
    <cellStyle name="Total 2 5 10 3 4 4" xfId="51510" xr:uid="{00000000-0005-0000-0000-000091D60000}"/>
    <cellStyle name="Total 2 5 10 3 5" xfId="39493" xr:uid="{00000000-0005-0000-0000-000092D60000}"/>
    <cellStyle name="Total 2 5 10 3 6" xfId="39482" xr:uid="{00000000-0005-0000-0000-000093D60000}"/>
    <cellStyle name="Total 2 5 10 3 7" xfId="44542" xr:uid="{00000000-0005-0000-0000-000094D60000}"/>
    <cellStyle name="Total 2 5 10 3 8" xfId="57106" xr:uid="{00000000-0005-0000-0000-000095D60000}"/>
    <cellStyle name="Total 2 5 10 4" xfId="5898" xr:uid="{00000000-0005-0000-0000-000096D60000}"/>
    <cellStyle name="Total 2 5 10 4 2" xfId="12876" xr:uid="{00000000-0005-0000-0000-000097D60000}"/>
    <cellStyle name="Total 2 5 10 4 2 2" xfId="39496" xr:uid="{00000000-0005-0000-0000-000098D60000}"/>
    <cellStyle name="Total 2 5 10 4 2 3" xfId="39495" xr:uid="{00000000-0005-0000-0000-000099D60000}"/>
    <cellStyle name="Total 2 5 10 4 2 4" xfId="52381" xr:uid="{00000000-0005-0000-0000-00009AD60000}"/>
    <cellStyle name="Total 2 5 10 4 3" xfId="39497" xr:uid="{00000000-0005-0000-0000-00009BD60000}"/>
    <cellStyle name="Total 2 5 10 4 4" xfId="39494" xr:uid="{00000000-0005-0000-0000-00009CD60000}"/>
    <cellStyle name="Total 2 5 10 4 5" xfId="45413" xr:uid="{00000000-0005-0000-0000-00009DD60000}"/>
    <cellStyle name="Total 2 5 10 4 6" xfId="57977" xr:uid="{00000000-0005-0000-0000-00009ED60000}"/>
    <cellStyle name="Total 2 5 10 5" xfId="10262" xr:uid="{00000000-0005-0000-0000-00009FD60000}"/>
    <cellStyle name="Total 2 5 10 5 2" xfId="39499" xr:uid="{00000000-0005-0000-0000-0000A0D60000}"/>
    <cellStyle name="Total 2 5 10 5 3" xfId="39498" xr:uid="{00000000-0005-0000-0000-0000A1D60000}"/>
    <cellStyle name="Total 2 5 10 5 4" xfId="49768" xr:uid="{00000000-0005-0000-0000-0000A2D60000}"/>
    <cellStyle name="Total 2 5 10 6" xfId="39470" xr:uid="{00000000-0005-0000-0000-0000A3D60000}"/>
    <cellStyle name="Total 2 5 10 7" xfId="17827" xr:uid="{00000000-0005-0000-0000-0000A4D60000}"/>
    <cellStyle name="Total 2 5 11" xfId="4147" xr:uid="{00000000-0005-0000-0000-0000A5D60000}"/>
    <cellStyle name="Total 2 5 11 2" xfId="6768" xr:uid="{00000000-0005-0000-0000-0000A6D60000}"/>
    <cellStyle name="Total 2 5 11 2 2" xfId="13746" xr:uid="{00000000-0005-0000-0000-0000A7D60000}"/>
    <cellStyle name="Total 2 5 11 2 2 2" xfId="39503" xr:uid="{00000000-0005-0000-0000-0000A8D60000}"/>
    <cellStyle name="Total 2 5 11 2 2 3" xfId="39502" xr:uid="{00000000-0005-0000-0000-0000A9D60000}"/>
    <cellStyle name="Total 2 5 11 2 2 4" xfId="53251" xr:uid="{00000000-0005-0000-0000-0000AAD60000}"/>
    <cellStyle name="Total 2 5 11 2 3" xfId="39504" xr:uid="{00000000-0005-0000-0000-0000ABD60000}"/>
    <cellStyle name="Total 2 5 11 2 4" xfId="39501" xr:uid="{00000000-0005-0000-0000-0000ACD60000}"/>
    <cellStyle name="Total 2 5 11 2 5" xfId="46283" xr:uid="{00000000-0005-0000-0000-0000ADD60000}"/>
    <cellStyle name="Total 2 5 11 2 6" xfId="58847" xr:uid="{00000000-0005-0000-0000-0000AED60000}"/>
    <cellStyle name="Total 2 5 11 3" xfId="8514" xr:uid="{00000000-0005-0000-0000-0000AFD60000}"/>
    <cellStyle name="Total 2 5 11 3 2" xfId="15488" xr:uid="{00000000-0005-0000-0000-0000B0D60000}"/>
    <cellStyle name="Total 2 5 11 3 2 2" xfId="39507" xr:uid="{00000000-0005-0000-0000-0000B1D60000}"/>
    <cellStyle name="Total 2 5 11 3 2 3" xfId="39506" xr:uid="{00000000-0005-0000-0000-0000B2D60000}"/>
    <cellStyle name="Total 2 5 11 3 2 4" xfId="54993" xr:uid="{00000000-0005-0000-0000-0000B3D60000}"/>
    <cellStyle name="Total 2 5 11 3 3" xfId="39508" xr:uid="{00000000-0005-0000-0000-0000B4D60000}"/>
    <cellStyle name="Total 2 5 11 3 4" xfId="39505" xr:uid="{00000000-0005-0000-0000-0000B5D60000}"/>
    <cellStyle name="Total 2 5 11 3 5" xfId="48025" xr:uid="{00000000-0005-0000-0000-0000B6D60000}"/>
    <cellStyle name="Total 2 5 11 3 6" xfId="60589" xr:uid="{00000000-0005-0000-0000-0000B7D60000}"/>
    <cellStyle name="Total 2 5 11 4" xfId="11133" xr:uid="{00000000-0005-0000-0000-0000B8D60000}"/>
    <cellStyle name="Total 2 5 11 4 2" xfId="39510" xr:uid="{00000000-0005-0000-0000-0000B9D60000}"/>
    <cellStyle name="Total 2 5 11 4 3" xfId="39509" xr:uid="{00000000-0005-0000-0000-0000BAD60000}"/>
    <cellStyle name="Total 2 5 11 4 4" xfId="50638" xr:uid="{00000000-0005-0000-0000-0000BBD60000}"/>
    <cellStyle name="Total 2 5 11 5" xfId="39500" xr:uid="{00000000-0005-0000-0000-0000BCD60000}"/>
    <cellStyle name="Total 2 5 11 6" xfId="56234" xr:uid="{00000000-0005-0000-0000-0000BDD60000}"/>
    <cellStyle name="Total 2 5 12" xfId="5023" xr:uid="{00000000-0005-0000-0000-0000BED60000}"/>
    <cellStyle name="Total 2 5 12 2" xfId="7639" xr:uid="{00000000-0005-0000-0000-0000BFD60000}"/>
    <cellStyle name="Total 2 5 12 2 2" xfId="14617" xr:uid="{00000000-0005-0000-0000-0000C0D60000}"/>
    <cellStyle name="Total 2 5 12 2 2 2" xfId="39514" xr:uid="{00000000-0005-0000-0000-0000C1D60000}"/>
    <cellStyle name="Total 2 5 12 2 2 3" xfId="39513" xr:uid="{00000000-0005-0000-0000-0000C2D60000}"/>
    <cellStyle name="Total 2 5 12 2 2 4" xfId="54122" xr:uid="{00000000-0005-0000-0000-0000C3D60000}"/>
    <cellStyle name="Total 2 5 12 2 3" xfId="39515" xr:uid="{00000000-0005-0000-0000-0000C4D60000}"/>
    <cellStyle name="Total 2 5 12 2 4" xfId="39512" xr:uid="{00000000-0005-0000-0000-0000C5D60000}"/>
    <cellStyle name="Total 2 5 12 2 5" xfId="47154" xr:uid="{00000000-0005-0000-0000-0000C6D60000}"/>
    <cellStyle name="Total 2 5 12 2 6" xfId="59718" xr:uid="{00000000-0005-0000-0000-0000C7D60000}"/>
    <cellStyle name="Total 2 5 12 3" xfId="9390" xr:uid="{00000000-0005-0000-0000-0000C8D60000}"/>
    <cellStyle name="Total 2 5 12 3 2" xfId="16359" xr:uid="{00000000-0005-0000-0000-0000C9D60000}"/>
    <cellStyle name="Total 2 5 12 3 2 2" xfId="39518" xr:uid="{00000000-0005-0000-0000-0000CAD60000}"/>
    <cellStyle name="Total 2 5 12 3 2 3" xfId="39517" xr:uid="{00000000-0005-0000-0000-0000CBD60000}"/>
    <cellStyle name="Total 2 5 12 3 2 4" xfId="55864" xr:uid="{00000000-0005-0000-0000-0000CCD60000}"/>
    <cellStyle name="Total 2 5 12 3 3" xfId="39519" xr:uid="{00000000-0005-0000-0000-0000CDD60000}"/>
    <cellStyle name="Total 2 5 12 3 4" xfId="39516" xr:uid="{00000000-0005-0000-0000-0000CED60000}"/>
    <cellStyle name="Total 2 5 12 3 5" xfId="48896" xr:uid="{00000000-0005-0000-0000-0000CFD60000}"/>
    <cellStyle name="Total 2 5 12 3 6" xfId="61460" xr:uid="{00000000-0005-0000-0000-0000D0D60000}"/>
    <cellStyle name="Total 2 5 12 4" xfId="12004" xr:uid="{00000000-0005-0000-0000-0000D1D60000}"/>
    <cellStyle name="Total 2 5 12 4 2" xfId="39521" xr:uid="{00000000-0005-0000-0000-0000D2D60000}"/>
    <cellStyle name="Total 2 5 12 4 3" xfId="39520" xr:uid="{00000000-0005-0000-0000-0000D3D60000}"/>
    <cellStyle name="Total 2 5 12 4 4" xfId="51509" xr:uid="{00000000-0005-0000-0000-0000D4D60000}"/>
    <cellStyle name="Total 2 5 12 5" xfId="39522" xr:uid="{00000000-0005-0000-0000-0000D5D60000}"/>
    <cellStyle name="Total 2 5 12 6" xfId="39511" xr:uid="{00000000-0005-0000-0000-0000D6D60000}"/>
    <cellStyle name="Total 2 5 12 7" xfId="44541" xr:uid="{00000000-0005-0000-0000-0000D7D60000}"/>
    <cellStyle name="Total 2 5 12 8" xfId="57105" xr:uid="{00000000-0005-0000-0000-0000D8D60000}"/>
    <cellStyle name="Total 2 5 13" xfId="5897" xr:uid="{00000000-0005-0000-0000-0000D9D60000}"/>
    <cellStyle name="Total 2 5 13 2" xfId="12875" xr:uid="{00000000-0005-0000-0000-0000DAD60000}"/>
    <cellStyle name="Total 2 5 13 2 2" xfId="39525" xr:uid="{00000000-0005-0000-0000-0000DBD60000}"/>
    <cellStyle name="Total 2 5 13 2 3" xfId="39524" xr:uid="{00000000-0005-0000-0000-0000DCD60000}"/>
    <cellStyle name="Total 2 5 13 2 4" xfId="52380" xr:uid="{00000000-0005-0000-0000-0000DDD60000}"/>
    <cellStyle name="Total 2 5 13 3" xfId="39526" xr:uid="{00000000-0005-0000-0000-0000DED60000}"/>
    <cellStyle name="Total 2 5 13 4" xfId="39523" xr:uid="{00000000-0005-0000-0000-0000DFD60000}"/>
    <cellStyle name="Total 2 5 13 5" xfId="45412" xr:uid="{00000000-0005-0000-0000-0000E0D60000}"/>
    <cellStyle name="Total 2 5 13 6" xfId="57976" xr:uid="{00000000-0005-0000-0000-0000E1D60000}"/>
    <cellStyle name="Total 2 5 14" xfId="10261" xr:uid="{00000000-0005-0000-0000-0000E2D60000}"/>
    <cellStyle name="Total 2 5 14 2" xfId="39528" xr:uid="{00000000-0005-0000-0000-0000E3D60000}"/>
    <cellStyle name="Total 2 5 14 3" xfId="39527" xr:uid="{00000000-0005-0000-0000-0000E4D60000}"/>
    <cellStyle name="Total 2 5 14 4" xfId="49767" xr:uid="{00000000-0005-0000-0000-0000E5D60000}"/>
    <cellStyle name="Total 2 5 15" xfId="39469" xr:uid="{00000000-0005-0000-0000-0000E6D60000}"/>
    <cellStyle name="Total 2 5 16" xfId="17826" xr:uid="{00000000-0005-0000-0000-0000E7D60000}"/>
    <cellStyle name="Total 2 5 2" xfId="3193" xr:uid="{00000000-0005-0000-0000-0000E8D60000}"/>
    <cellStyle name="Total 2 5 2 2" xfId="3194" xr:uid="{00000000-0005-0000-0000-0000E9D60000}"/>
    <cellStyle name="Total 2 5 2 2 2" xfId="4150" xr:uid="{00000000-0005-0000-0000-0000EAD60000}"/>
    <cellStyle name="Total 2 5 2 2 2 2" xfId="6771" xr:uid="{00000000-0005-0000-0000-0000EBD60000}"/>
    <cellStyle name="Total 2 5 2 2 2 2 2" xfId="13749" xr:uid="{00000000-0005-0000-0000-0000ECD60000}"/>
    <cellStyle name="Total 2 5 2 2 2 2 2 2" xfId="39534" xr:uid="{00000000-0005-0000-0000-0000EDD60000}"/>
    <cellStyle name="Total 2 5 2 2 2 2 2 3" xfId="39533" xr:uid="{00000000-0005-0000-0000-0000EED60000}"/>
    <cellStyle name="Total 2 5 2 2 2 2 2 4" xfId="53254" xr:uid="{00000000-0005-0000-0000-0000EFD60000}"/>
    <cellStyle name="Total 2 5 2 2 2 2 3" xfId="39535" xr:uid="{00000000-0005-0000-0000-0000F0D60000}"/>
    <cellStyle name="Total 2 5 2 2 2 2 4" xfId="39532" xr:uid="{00000000-0005-0000-0000-0000F1D60000}"/>
    <cellStyle name="Total 2 5 2 2 2 2 5" xfId="46286" xr:uid="{00000000-0005-0000-0000-0000F2D60000}"/>
    <cellStyle name="Total 2 5 2 2 2 2 6" xfId="58850" xr:uid="{00000000-0005-0000-0000-0000F3D60000}"/>
    <cellStyle name="Total 2 5 2 2 2 3" xfId="8517" xr:uid="{00000000-0005-0000-0000-0000F4D60000}"/>
    <cellStyle name="Total 2 5 2 2 2 3 2" xfId="15491" xr:uid="{00000000-0005-0000-0000-0000F5D60000}"/>
    <cellStyle name="Total 2 5 2 2 2 3 2 2" xfId="39538" xr:uid="{00000000-0005-0000-0000-0000F6D60000}"/>
    <cellStyle name="Total 2 5 2 2 2 3 2 3" xfId="39537" xr:uid="{00000000-0005-0000-0000-0000F7D60000}"/>
    <cellStyle name="Total 2 5 2 2 2 3 2 4" xfId="54996" xr:uid="{00000000-0005-0000-0000-0000F8D60000}"/>
    <cellStyle name="Total 2 5 2 2 2 3 3" xfId="39539" xr:uid="{00000000-0005-0000-0000-0000F9D60000}"/>
    <cellStyle name="Total 2 5 2 2 2 3 4" xfId="39536" xr:uid="{00000000-0005-0000-0000-0000FAD60000}"/>
    <cellStyle name="Total 2 5 2 2 2 3 5" xfId="48028" xr:uid="{00000000-0005-0000-0000-0000FBD60000}"/>
    <cellStyle name="Total 2 5 2 2 2 3 6" xfId="60592" xr:uid="{00000000-0005-0000-0000-0000FCD60000}"/>
    <cellStyle name="Total 2 5 2 2 2 4" xfId="11136" xr:uid="{00000000-0005-0000-0000-0000FDD60000}"/>
    <cellStyle name="Total 2 5 2 2 2 4 2" xfId="39541" xr:uid="{00000000-0005-0000-0000-0000FED60000}"/>
    <cellStyle name="Total 2 5 2 2 2 4 3" xfId="39540" xr:uid="{00000000-0005-0000-0000-0000FFD60000}"/>
    <cellStyle name="Total 2 5 2 2 2 4 4" xfId="50641" xr:uid="{00000000-0005-0000-0000-000000D70000}"/>
    <cellStyle name="Total 2 5 2 2 2 5" xfId="39531" xr:uid="{00000000-0005-0000-0000-000001D70000}"/>
    <cellStyle name="Total 2 5 2 2 2 6" xfId="56237" xr:uid="{00000000-0005-0000-0000-000002D70000}"/>
    <cellStyle name="Total 2 5 2 2 3" xfId="5026" xr:uid="{00000000-0005-0000-0000-000003D70000}"/>
    <cellStyle name="Total 2 5 2 2 3 2" xfId="7642" xr:uid="{00000000-0005-0000-0000-000004D70000}"/>
    <cellStyle name="Total 2 5 2 2 3 2 2" xfId="14620" xr:uid="{00000000-0005-0000-0000-000005D70000}"/>
    <cellStyle name="Total 2 5 2 2 3 2 2 2" xfId="39545" xr:uid="{00000000-0005-0000-0000-000006D70000}"/>
    <cellStyle name="Total 2 5 2 2 3 2 2 3" xfId="39544" xr:uid="{00000000-0005-0000-0000-000007D70000}"/>
    <cellStyle name="Total 2 5 2 2 3 2 2 4" xfId="54125" xr:uid="{00000000-0005-0000-0000-000008D70000}"/>
    <cellStyle name="Total 2 5 2 2 3 2 3" xfId="39546" xr:uid="{00000000-0005-0000-0000-000009D70000}"/>
    <cellStyle name="Total 2 5 2 2 3 2 4" xfId="39543" xr:uid="{00000000-0005-0000-0000-00000AD70000}"/>
    <cellStyle name="Total 2 5 2 2 3 2 5" xfId="47157" xr:uid="{00000000-0005-0000-0000-00000BD70000}"/>
    <cellStyle name="Total 2 5 2 2 3 2 6" xfId="59721" xr:uid="{00000000-0005-0000-0000-00000CD70000}"/>
    <cellStyle name="Total 2 5 2 2 3 3" xfId="9393" xr:uid="{00000000-0005-0000-0000-00000DD70000}"/>
    <cellStyle name="Total 2 5 2 2 3 3 2" xfId="16362" xr:uid="{00000000-0005-0000-0000-00000ED70000}"/>
    <cellStyle name="Total 2 5 2 2 3 3 2 2" xfId="39549" xr:uid="{00000000-0005-0000-0000-00000FD70000}"/>
    <cellStyle name="Total 2 5 2 2 3 3 2 3" xfId="39548" xr:uid="{00000000-0005-0000-0000-000010D70000}"/>
    <cellStyle name="Total 2 5 2 2 3 3 2 4" xfId="55867" xr:uid="{00000000-0005-0000-0000-000011D70000}"/>
    <cellStyle name="Total 2 5 2 2 3 3 3" xfId="39550" xr:uid="{00000000-0005-0000-0000-000012D70000}"/>
    <cellStyle name="Total 2 5 2 2 3 3 4" xfId="39547" xr:uid="{00000000-0005-0000-0000-000013D70000}"/>
    <cellStyle name="Total 2 5 2 2 3 3 5" xfId="48899" xr:uid="{00000000-0005-0000-0000-000014D70000}"/>
    <cellStyle name="Total 2 5 2 2 3 3 6" xfId="61463" xr:uid="{00000000-0005-0000-0000-000015D70000}"/>
    <cellStyle name="Total 2 5 2 2 3 4" xfId="12007" xr:uid="{00000000-0005-0000-0000-000016D70000}"/>
    <cellStyle name="Total 2 5 2 2 3 4 2" xfId="39552" xr:uid="{00000000-0005-0000-0000-000017D70000}"/>
    <cellStyle name="Total 2 5 2 2 3 4 3" xfId="39551" xr:uid="{00000000-0005-0000-0000-000018D70000}"/>
    <cellStyle name="Total 2 5 2 2 3 4 4" xfId="51512" xr:uid="{00000000-0005-0000-0000-000019D70000}"/>
    <cellStyle name="Total 2 5 2 2 3 5" xfId="39553" xr:uid="{00000000-0005-0000-0000-00001AD70000}"/>
    <cellStyle name="Total 2 5 2 2 3 6" xfId="39542" xr:uid="{00000000-0005-0000-0000-00001BD70000}"/>
    <cellStyle name="Total 2 5 2 2 3 7" xfId="44544" xr:uid="{00000000-0005-0000-0000-00001CD70000}"/>
    <cellStyle name="Total 2 5 2 2 3 8" xfId="57108" xr:uid="{00000000-0005-0000-0000-00001DD70000}"/>
    <cellStyle name="Total 2 5 2 2 4" xfId="5900" xr:uid="{00000000-0005-0000-0000-00001ED70000}"/>
    <cellStyle name="Total 2 5 2 2 4 2" xfId="12878" xr:uid="{00000000-0005-0000-0000-00001FD70000}"/>
    <cellStyle name="Total 2 5 2 2 4 2 2" xfId="39556" xr:uid="{00000000-0005-0000-0000-000020D70000}"/>
    <cellStyle name="Total 2 5 2 2 4 2 3" xfId="39555" xr:uid="{00000000-0005-0000-0000-000021D70000}"/>
    <cellStyle name="Total 2 5 2 2 4 2 4" xfId="52383" xr:uid="{00000000-0005-0000-0000-000022D70000}"/>
    <cellStyle name="Total 2 5 2 2 4 3" xfId="39557" xr:uid="{00000000-0005-0000-0000-000023D70000}"/>
    <cellStyle name="Total 2 5 2 2 4 4" xfId="39554" xr:uid="{00000000-0005-0000-0000-000024D70000}"/>
    <cellStyle name="Total 2 5 2 2 4 5" xfId="45415" xr:uid="{00000000-0005-0000-0000-000025D70000}"/>
    <cellStyle name="Total 2 5 2 2 4 6" xfId="57979" xr:uid="{00000000-0005-0000-0000-000026D70000}"/>
    <cellStyle name="Total 2 5 2 2 5" xfId="10264" xr:uid="{00000000-0005-0000-0000-000027D70000}"/>
    <cellStyle name="Total 2 5 2 2 5 2" xfId="39559" xr:uid="{00000000-0005-0000-0000-000028D70000}"/>
    <cellStyle name="Total 2 5 2 2 5 3" xfId="39558" xr:uid="{00000000-0005-0000-0000-000029D70000}"/>
    <cellStyle name="Total 2 5 2 2 5 4" xfId="49770" xr:uid="{00000000-0005-0000-0000-00002AD70000}"/>
    <cellStyle name="Total 2 5 2 2 6" xfId="39530" xr:uid="{00000000-0005-0000-0000-00002BD70000}"/>
    <cellStyle name="Total 2 5 2 2 7" xfId="17831" xr:uid="{00000000-0005-0000-0000-00002CD70000}"/>
    <cellStyle name="Total 2 5 2 3" xfId="4149" xr:uid="{00000000-0005-0000-0000-00002DD70000}"/>
    <cellStyle name="Total 2 5 2 3 2" xfId="6770" xr:uid="{00000000-0005-0000-0000-00002ED70000}"/>
    <cellStyle name="Total 2 5 2 3 2 2" xfId="13748" xr:uid="{00000000-0005-0000-0000-00002FD70000}"/>
    <cellStyle name="Total 2 5 2 3 2 2 2" xfId="39563" xr:uid="{00000000-0005-0000-0000-000030D70000}"/>
    <cellStyle name="Total 2 5 2 3 2 2 3" xfId="39562" xr:uid="{00000000-0005-0000-0000-000031D70000}"/>
    <cellStyle name="Total 2 5 2 3 2 2 4" xfId="53253" xr:uid="{00000000-0005-0000-0000-000032D70000}"/>
    <cellStyle name="Total 2 5 2 3 2 3" xfId="39564" xr:uid="{00000000-0005-0000-0000-000033D70000}"/>
    <cellStyle name="Total 2 5 2 3 2 4" xfId="39561" xr:uid="{00000000-0005-0000-0000-000034D70000}"/>
    <cellStyle name="Total 2 5 2 3 2 5" xfId="46285" xr:uid="{00000000-0005-0000-0000-000035D70000}"/>
    <cellStyle name="Total 2 5 2 3 2 6" xfId="58849" xr:uid="{00000000-0005-0000-0000-000036D70000}"/>
    <cellStyle name="Total 2 5 2 3 3" xfId="8516" xr:uid="{00000000-0005-0000-0000-000037D70000}"/>
    <cellStyle name="Total 2 5 2 3 3 2" xfId="15490" xr:uid="{00000000-0005-0000-0000-000038D70000}"/>
    <cellStyle name="Total 2 5 2 3 3 2 2" xfId="39567" xr:uid="{00000000-0005-0000-0000-000039D70000}"/>
    <cellStyle name="Total 2 5 2 3 3 2 3" xfId="39566" xr:uid="{00000000-0005-0000-0000-00003AD70000}"/>
    <cellStyle name="Total 2 5 2 3 3 2 4" xfId="54995" xr:uid="{00000000-0005-0000-0000-00003BD70000}"/>
    <cellStyle name="Total 2 5 2 3 3 3" xfId="39568" xr:uid="{00000000-0005-0000-0000-00003CD70000}"/>
    <cellStyle name="Total 2 5 2 3 3 4" xfId="39565" xr:uid="{00000000-0005-0000-0000-00003DD70000}"/>
    <cellStyle name="Total 2 5 2 3 3 5" xfId="48027" xr:uid="{00000000-0005-0000-0000-00003ED70000}"/>
    <cellStyle name="Total 2 5 2 3 3 6" xfId="60591" xr:uid="{00000000-0005-0000-0000-00003FD70000}"/>
    <cellStyle name="Total 2 5 2 3 4" xfId="11135" xr:uid="{00000000-0005-0000-0000-000040D70000}"/>
    <cellStyle name="Total 2 5 2 3 4 2" xfId="39570" xr:uid="{00000000-0005-0000-0000-000041D70000}"/>
    <cellStyle name="Total 2 5 2 3 4 3" xfId="39569" xr:uid="{00000000-0005-0000-0000-000042D70000}"/>
    <cellStyle name="Total 2 5 2 3 4 4" xfId="50640" xr:uid="{00000000-0005-0000-0000-000043D70000}"/>
    <cellStyle name="Total 2 5 2 3 5" xfId="39560" xr:uid="{00000000-0005-0000-0000-000044D70000}"/>
    <cellStyle name="Total 2 5 2 3 6" xfId="56236" xr:uid="{00000000-0005-0000-0000-000045D70000}"/>
    <cellStyle name="Total 2 5 2 4" xfId="5025" xr:uid="{00000000-0005-0000-0000-000046D70000}"/>
    <cellStyle name="Total 2 5 2 4 2" xfId="7641" xr:uid="{00000000-0005-0000-0000-000047D70000}"/>
    <cellStyle name="Total 2 5 2 4 2 2" xfId="14619" xr:uid="{00000000-0005-0000-0000-000048D70000}"/>
    <cellStyle name="Total 2 5 2 4 2 2 2" xfId="39574" xr:uid="{00000000-0005-0000-0000-000049D70000}"/>
    <cellStyle name="Total 2 5 2 4 2 2 3" xfId="39573" xr:uid="{00000000-0005-0000-0000-00004AD70000}"/>
    <cellStyle name="Total 2 5 2 4 2 2 4" xfId="54124" xr:uid="{00000000-0005-0000-0000-00004BD70000}"/>
    <cellStyle name="Total 2 5 2 4 2 3" xfId="39575" xr:uid="{00000000-0005-0000-0000-00004CD70000}"/>
    <cellStyle name="Total 2 5 2 4 2 4" xfId="39572" xr:uid="{00000000-0005-0000-0000-00004DD70000}"/>
    <cellStyle name="Total 2 5 2 4 2 5" xfId="47156" xr:uid="{00000000-0005-0000-0000-00004ED70000}"/>
    <cellStyle name="Total 2 5 2 4 2 6" xfId="59720" xr:uid="{00000000-0005-0000-0000-00004FD70000}"/>
    <cellStyle name="Total 2 5 2 4 3" xfId="9392" xr:uid="{00000000-0005-0000-0000-000050D70000}"/>
    <cellStyle name="Total 2 5 2 4 3 2" xfId="16361" xr:uid="{00000000-0005-0000-0000-000051D70000}"/>
    <cellStyle name="Total 2 5 2 4 3 2 2" xfId="39578" xr:uid="{00000000-0005-0000-0000-000052D70000}"/>
    <cellStyle name="Total 2 5 2 4 3 2 3" xfId="39577" xr:uid="{00000000-0005-0000-0000-000053D70000}"/>
    <cellStyle name="Total 2 5 2 4 3 2 4" xfId="55866" xr:uid="{00000000-0005-0000-0000-000054D70000}"/>
    <cellStyle name="Total 2 5 2 4 3 3" xfId="39579" xr:uid="{00000000-0005-0000-0000-000055D70000}"/>
    <cellStyle name="Total 2 5 2 4 3 4" xfId="39576" xr:uid="{00000000-0005-0000-0000-000056D70000}"/>
    <cellStyle name="Total 2 5 2 4 3 5" xfId="48898" xr:uid="{00000000-0005-0000-0000-000057D70000}"/>
    <cellStyle name="Total 2 5 2 4 3 6" xfId="61462" xr:uid="{00000000-0005-0000-0000-000058D70000}"/>
    <cellStyle name="Total 2 5 2 4 4" xfId="12006" xr:uid="{00000000-0005-0000-0000-000059D70000}"/>
    <cellStyle name="Total 2 5 2 4 4 2" xfId="39581" xr:uid="{00000000-0005-0000-0000-00005AD70000}"/>
    <cellStyle name="Total 2 5 2 4 4 3" xfId="39580" xr:uid="{00000000-0005-0000-0000-00005BD70000}"/>
    <cellStyle name="Total 2 5 2 4 4 4" xfId="51511" xr:uid="{00000000-0005-0000-0000-00005CD70000}"/>
    <cellStyle name="Total 2 5 2 4 5" xfId="39582" xr:uid="{00000000-0005-0000-0000-00005DD70000}"/>
    <cellStyle name="Total 2 5 2 4 6" xfId="39571" xr:uid="{00000000-0005-0000-0000-00005ED70000}"/>
    <cellStyle name="Total 2 5 2 4 7" xfId="44543" xr:uid="{00000000-0005-0000-0000-00005FD70000}"/>
    <cellStyle name="Total 2 5 2 4 8" xfId="57107" xr:uid="{00000000-0005-0000-0000-000060D70000}"/>
    <cellStyle name="Total 2 5 2 5" xfId="5899" xr:uid="{00000000-0005-0000-0000-000061D70000}"/>
    <cellStyle name="Total 2 5 2 5 2" xfId="12877" xr:uid="{00000000-0005-0000-0000-000062D70000}"/>
    <cellStyle name="Total 2 5 2 5 2 2" xfId="39585" xr:uid="{00000000-0005-0000-0000-000063D70000}"/>
    <cellStyle name="Total 2 5 2 5 2 3" xfId="39584" xr:uid="{00000000-0005-0000-0000-000064D70000}"/>
    <cellStyle name="Total 2 5 2 5 2 4" xfId="52382" xr:uid="{00000000-0005-0000-0000-000065D70000}"/>
    <cellStyle name="Total 2 5 2 5 3" xfId="39586" xr:uid="{00000000-0005-0000-0000-000066D70000}"/>
    <cellStyle name="Total 2 5 2 5 4" xfId="39583" xr:uid="{00000000-0005-0000-0000-000067D70000}"/>
    <cellStyle name="Total 2 5 2 5 5" xfId="45414" xr:uid="{00000000-0005-0000-0000-000068D70000}"/>
    <cellStyle name="Total 2 5 2 5 6" xfId="57978" xr:uid="{00000000-0005-0000-0000-000069D70000}"/>
    <cellStyle name="Total 2 5 2 6" xfId="10263" xr:uid="{00000000-0005-0000-0000-00006AD70000}"/>
    <cellStyle name="Total 2 5 2 6 2" xfId="39588" xr:uid="{00000000-0005-0000-0000-00006BD70000}"/>
    <cellStyle name="Total 2 5 2 6 3" xfId="39587" xr:uid="{00000000-0005-0000-0000-00006CD70000}"/>
    <cellStyle name="Total 2 5 2 6 4" xfId="49769" xr:uid="{00000000-0005-0000-0000-00006DD70000}"/>
    <cellStyle name="Total 2 5 2 7" xfId="39529" xr:uid="{00000000-0005-0000-0000-00006ED70000}"/>
    <cellStyle name="Total 2 5 2 8" xfId="17830" xr:uid="{00000000-0005-0000-0000-00006FD70000}"/>
    <cellStyle name="Total 2 5 3" xfId="3195" xr:uid="{00000000-0005-0000-0000-000070D70000}"/>
    <cellStyle name="Total 2 5 3 2" xfId="3196" xr:uid="{00000000-0005-0000-0000-000071D70000}"/>
    <cellStyle name="Total 2 5 3 2 2" xfId="4152" xr:uid="{00000000-0005-0000-0000-000072D70000}"/>
    <cellStyle name="Total 2 5 3 2 2 2" xfId="6773" xr:uid="{00000000-0005-0000-0000-000073D70000}"/>
    <cellStyle name="Total 2 5 3 2 2 2 2" xfId="13751" xr:uid="{00000000-0005-0000-0000-000074D70000}"/>
    <cellStyle name="Total 2 5 3 2 2 2 2 2" xfId="39594" xr:uid="{00000000-0005-0000-0000-000075D70000}"/>
    <cellStyle name="Total 2 5 3 2 2 2 2 3" xfId="39593" xr:uid="{00000000-0005-0000-0000-000076D70000}"/>
    <cellStyle name="Total 2 5 3 2 2 2 2 4" xfId="53256" xr:uid="{00000000-0005-0000-0000-000077D70000}"/>
    <cellStyle name="Total 2 5 3 2 2 2 3" xfId="39595" xr:uid="{00000000-0005-0000-0000-000078D70000}"/>
    <cellStyle name="Total 2 5 3 2 2 2 4" xfId="39592" xr:uid="{00000000-0005-0000-0000-000079D70000}"/>
    <cellStyle name="Total 2 5 3 2 2 2 5" xfId="46288" xr:uid="{00000000-0005-0000-0000-00007AD70000}"/>
    <cellStyle name="Total 2 5 3 2 2 2 6" xfId="58852" xr:uid="{00000000-0005-0000-0000-00007BD70000}"/>
    <cellStyle name="Total 2 5 3 2 2 3" xfId="8519" xr:uid="{00000000-0005-0000-0000-00007CD70000}"/>
    <cellStyle name="Total 2 5 3 2 2 3 2" xfId="15493" xr:uid="{00000000-0005-0000-0000-00007DD70000}"/>
    <cellStyle name="Total 2 5 3 2 2 3 2 2" xfId="39598" xr:uid="{00000000-0005-0000-0000-00007ED70000}"/>
    <cellStyle name="Total 2 5 3 2 2 3 2 3" xfId="39597" xr:uid="{00000000-0005-0000-0000-00007FD70000}"/>
    <cellStyle name="Total 2 5 3 2 2 3 2 4" xfId="54998" xr:uid="{00000000-0005-0000-0000-000080D70000}"/>
    <cellStyle name="Total 2 5 3 2 2 3 3" xfId="39599" xr:uid="{00000000-0005-0000-0000-000081D70000}"/>
    <cellStyle name="Total 2 5 3 2 2 3 4" xfId="39596" xr:uid="{00000000-0005-0000-0000-000082D70000}"/>
    <cellStyle name="Total 2 5 3 2 2 3 5" xfId="48030" xr:uid="{00000000-0005-0000-0000-000083D70000}"/>
    <cellStyle name="Total 2 5 3 2 2 3 6" xfId="60594" xr:uid="{00000000-0005-0000-0000-000084D70000}"/>
    <cellStyle name="Total 2 5 3 2 2 4" xfId="11138" xr:uid="{00000000-0005-0000-0000-000085D70000}"/>
    <cellStyle name="Total 2 5 3 2 2 4 2" xfId="39601" xr:uid="{00000000-0005-0000-0000-000086D70000}"/>
    <cellStyle name="Total 2 5 3 2 2 4 3" xfId="39600" xr:uid="{00000000-0005-0000-0000-000087D70000}"/>
    <cellStyle name="Total 2 5 3 2 2 4 4" xfId="50643" xr:uid="{00000000-0005-0000-0000-000088D70000}"/>
    <cellStyle name="Total 2 5 3 2 2 5" xfId="39591" xr:uid="{00000000-0005-0000-0000-000089D70000}"/>
    <cellStyle name="Total 2 5 3 2 2 6" xfId="56239" xr:uid="{00000000-0005-0000-0000-00008AD70000}"/>
    <cellStyle name="Total 2 5 3 2 3" xfId="5028" xr:uid="{00000000-0005-0000-0000-00008BD70000}"/>
    <cellStyle name="Total 2 5 3 2 3 2" xfId="7644" xr:uid="{00000000-0005-0000-0000-00008CD70000}"/>
    <cellStyle name="Total 2 5 3 2 3 2 2" xfId="14622" xr:uid="{00000000-0005-0000-0000-00008DD70000}"/>
    <cellStyle name="Total 2 5 3 2 3 2 2 2" xfId="39605" xr:uid="{00000000-0005-0000-0000-00008ED70000}"/>
    <cellStyle name="Total 2 5 3 2 3 2 2 3" xfId="39604" xr:uid="{00000000-0005-0000-0000-00008FD70000}"/>
    <cellStyle name="Total 2 5 3 2 3 2 2 4" xfId="54127" xr:uid="{00000000-0005-0000-0000-000090D70000}"/>
    <cellStyle name="Total 2 5 3 2 3 2 3" xfId="39606" xr:uid="{00000000-0005-0000-0000-000091D70000}"/>
    <cellStyle name="Total 2 5 3 2 3 2 4" xfId="39603" xr:uid="{00000000-0005-0000-0000-000092D70000}"/>
    <cellStyle name="Total 2 5 3 2 3 2 5" xfId="47159" xr:uid="{00000000-0005-0000-0000-000093D70000}"/>
    <cellStyle name="Total 2 5 3 2 3 2 6" xfId="59723" xr:uid="{00000000-0005-0000-0000-000094D70000}"/>
    <cellStyle name="Total 2 5 3 2 3 3" xfId="9395" xr:uid="{00000000-0005-0000-0000-000095D70000}"/>
    <cellStyle name="Total 2 5 3 2 3 3 2" xfId="16364" xr:uid="{00000000-0005-0000-0000-000096D70000}"/>
    <cellStyle name="Total 2 5 3 2 3 3 2 2" xfId="39609" xr:uid="{00000000-0005-0000-0000-000097D70000}"/>
    <cellStyle name="Total 2 5 3 2 3 3 2 3" xfId="39608" xr:uid="{00000000-0005-0000-0000-000098D70000}"/>
    <cellStyle name="Total 2 5 3 2 3 3 2 4" xfId="55869" xr:uid="{00000000-0005-0000-0000-000099D70000}"/>
    <cellStyle name="Total 2 5 3 2 3 3 3" xfId="39610" xr:uid="{00000000-0005-0000-0000-00009AD70000}"/>
    <cellStyle name="Total 2 5 3 2 3 3 4" xfId="39607" xr:uid="{00000000-0005-0000-0000-00009BD70000}"/>
    <cellStyle name="Total 2 5 3 2 3 3 5" xfId="48901" xr:uid="{00000000-0005-0000-0000-00009CD70000}"/>
    <cellStyle name="Total 2 5 3 2 3 3 6" xfId="61465" xr:uid="{00000000-0005-0000-0000-00009DD70000}"/>
    <cellStyle name="Total 2 5 3 2 3 4" xfId="12009" xr:uid="{00000000-0005-0000-0000-00009ED70000}"/>
    <cellStyle name="Total 2 5 3 2 3 4 2" xfId="39612" xr:uid="{00000000-0005-0000-0000-00009FD70000}"/>
    <cellStyle name="Total 2 5 3 2 3 4 3" xfId="39611" xr:uid="{00000000-0005-0000-0000-0000A0D70000}"/>
    <cellStyle name="Total 2 5 3 2 3 4 4" xfId="51514" xr:uid="{00000000-0005-0000-0000-0000A1D70000}"/>
    <cellStyle name="Total 2 5 3 2 3 5" xfId="39613" xr:uid="{00000000-0005-0000-0000-0000A2D70000}"/>
    <cellStyle name="Total 2 5 3 2 3 6" xfId="39602" xr:uid="{00000000-0005-0000-0000-0000A3D70000}"/>
    <cellStyle name="Total 2 5 3 2 3 7" xfId="44546" xr:uid="{00000000-0005-0000-0000-0000A4D70000}"/>
    <cellStyle name="Total 2 5 3 2 3 8" xfId="57110" xr:uid="{00000000-0005-0000-0000-0000A5D70000}"/>
    <cellStyle name="Total 2 5 3 2 4" xfId="5902" xr:uid="{00000000-0005-0000-0000-0000A6D70000}"/>
    <cellStyle name="Total 2 5 3 2 4 2" xfId="12880" xr:uid="{00000000-0005-0000-0000-0000A7D70000}"/>
    <cellStyle name="Total 2 5 3 2 4 2 2" xfId="39616" xr:uid="{00000000-0005-0000-0000-0000A8D70000}"/>
    <cellStyle name="Total 2 5 3 2 4 2 3" xfId="39615" xr:uid="{00000000-0005-0000-0000-0000A9D70000}"/>
    <cellStyle name="Total 2 5 3 2 4 2 4" xfId="52385" xr:uid="{00000000-0005-0000-0000-0000AAD70000}"/>
    <cellStyle name="Total 2 5 3 2 4 3" xfId="39617" xr:uid="{00000000-0005-0000-0000-0000ABD70000}"/>
    <cellStyle name="Total 2 5 3 2 4 4" xfId="39614" xr:uid="{00000000-0005-0000-0000-0000ACD70000}"/>
    <cellStyle name="Total 2 5 3 2 4 5" xfId="45417" xr:uid="{00000000-0005-0000-0000-0000ADD70000}"/>
    <cellStyle name="Total 2 5 3 2 4 6" xfId="57981" xr:uid="{00000000-0005-0000-0000-0000AED70000}"/>
    <cellStyle name="Total 2 5 3 2 5" xfId="10266" xr:uid="{00000000-0005-0000-0000-0000AFD70000}"/>
    <cellStyle name="Total 2 5 3 2 5 2" xfId="39619" xr:uid="{00000000-0005-0000-0000-0000B0D70000}"/>
    <cellStyle name="Total 2 5 3 2 5 3" xfId="39618" xr:uid="{00000000-0005-0000-0000-0000B1D70000}"/>
    <cellStyle name="Total 2 5 3 2 5 4" xfId="49772" xr:uid="{00000000-0005-0000-0000-0000B2D70000}"/>
    <cellStyle name="Total 2 5 3 2 6" xfId="39590" xr:uid="{00000000-0005-0000-0000-0000B3D70000}"/>
    <cellStyle name="Total 2 5 3 2 7" xfId="17836" xr:uid="{00000000-0005-0000-0000-0000B4D70000}"/>
    <cellStyle name="Total 2 5 3 3" xfId="4151" xr:uid="{00000000-0005-0000-0000-0000B5D70000}"/>
    <cellStyle name="Total 2 5 3 3 2" xfId="6772" xr:uid="{00000000-0005-0000-0000-0000B6D70000}"/>
    <cellStyle name="Total 2 5 3 3 2 2" xfId="13750" xr:uid="{00000000-0005-0000-0000-0000B7D70000}"/>
    <cellStyle name="Total 2 5 3 3 2 2 2" xfId="39623" xr:uid="{00000000-0005-0000-0000-0000B8D70000}"/>
    <cellStyle name="Total 2 5 3 3 2 2 3" xfId="39622" xr:uid="{00000000-0005-0000-0000-0000B9D70000}"/>
    <cellStyle name="Total 2 5 3 3 2 2 4" xfId="53255" xr:uid="{00000000-0005-0000-0000-0000BAD70000}"/>
    <cellStyle name="Total 2 5 3 3 2 3" xfId="39624" xr:uid="{00000000-0005-0000-0000-0000BBD70000}"/>
    <cellStyle name="Total 2 5 3 3 2 4" xfId="39621" xr:uid="{00000000-0005-0000-0000-0000BCD70000}"/>
    <cellStyle name="Total 2 5 3 3 2 5" xfId="46287" xr:uid="{00000000-0005-0000-0000-0000BDD70000}"/>
    <cellStyle name="Total 2 5 3 3 2 6" xfId="58851" xr:uid="{00000000-0005-0000-0000-0000BED70000}"/>
    <cellStyle name="Total 2 5 3 3 3" xfId="8518" xr:uid="{00000000-0005-0000-0000-0000BFD70000}"/>
    <cellStyle name="Total 2 5 3 3 3 2" xfId="15492" xr:uid="{00000000-0005-0000-0000-0000C0D70000}"/>
    <cellStyle name="Total 2 5 3 3 3 2 2" xfId="39627" xr:uid="{00000000-0005-0000-0000-0000C1D70000}"/>
    <cellStyle name="Total 2 5 3 3 3 2 3" xfId="39626" xr:uid="{00000000-0005-0000-0000-0000C2D70000}"/>
    <cellStyle name="Total 2 5 3 3 3 2 4" xfId="54997" xr:uid="{00000000-0005-0000-0000-0000C3D70000}"/>
    <cellStyle name="Total 2 5 3 3 3 3" xfId="39628" xr:uid="{00000000-0005-0000-0000-0000C4D70000}"/>
    <cellStyle name="Total 2 5 3 3 3 4" xfId="39625" xr:uid="{00000000-0005-0000-0000-0000C5D70000}"/>
    <cellStyle name="Total 2 5 3 3 3 5" xfId="48029" xr:uid="{00000000-0005-0000-0000-0000C6D70000}"/>
    <cellStyle name="Total 2 5 3 3 3 6" xfId="60593" xr:uid="{00000000-0005-0000-0000-0000C7D70000}"/>
    <cellStyle name="Total 2 5 3 3 4" xfId="11137" xr:uid="{00000000-0005-0000-0000-0000C8D70000}"/>
    <cellStyle name="Total 2 5 3 3 4 2" xfId="39630" xr:uid="{00000000-0005-0000-0000-0000C9D70000}"/>
    <cellStyle name="Total 2 5 3 3 4 3" xfId="39629" xr:uid="{00000000-0005-0000-0000-0000CAD70000}"/>
    <cellStyle name="Total 2 5 3 3 4 4" xfId="50642" xr:uid="{00000000-0005-0000-0000-0000CBD70000}"/>
    <cellStyle name="Total 2 5 3 3 5" xfId="39620" xr:uid="{00000000-0005-0000-0000-0000CCD70000}"/>
    <cellStyle name="Total 2 5 3 3 6" xfId="56238" xr:uid="{00000000-0005-0000-0000-0000CDD70000}"/>
    <cellStyle name="Total 2 5 3 4" xfId="5027" xr:uid="{00000000-0005-0000-0000-0000CED70000}"/>
    <cellStyle name="Total 2 5 3 4 2" xfId="7643" xr:uid="{00000000-0005-0000-0000-0000CFD70000}"/>
    <cellStyle name="Total 2 5 3 4 2 2" xfId="14621" xr:uid="{00000000-0005-0000-0000-0000D0D70000}"/>
    <cellStyle name="Total 2 5 3 4 2 2 2" xfId="39634" xr:uid="{00000000-0005-0000-0000-0000D1D70000}"/>
    <cellStyle name="Total 2 5 3 4 2 2 3" xfId="39633" xr:uid="{00000000-0005-0000-0000-0000D2D70000}"/>
    <cellStyle name="Total 2 5 3 4 2 2 4" xfId="54126" xr:uid="{00000000-0005-0000-0000-0000D3D70000}"/>
    <cellStyle name="Total 2 5 3 4 2 3" xfId="39635" xr:uid="{00000000-0005-0000-0000-0000D4D70000}"/>
    <cellStyle name="Total 2 5 3 4 2 4" xfId="39632" xr:uid="{00000000-0005-0000-0000-0000D5D70000}"/>
    <cellStyle name="Total 2 5 3 4 2 5" xfId="47158" xr:uid="{00000000-0005-0000-0000-0000D6D70000}"/>
    <cellStyle name="Total 2 5 3 4 2 6" xfId="59722" xr:uid="{00000000-0005-0000-0000-0000D7D70000}"/>
    <cellStyle name="Total 2 5 3 4 3" xfId="9394" xr:uid="{00000000-0005-0000-0000-0000D8D70000}"/>
    <cellStyle name="Total 2 5 3 4 3 2" xfId="16363" xr:uid="{00000000-0005-0000-0000-0000D9D70000}"/>
    <cellStyle name="Total 2 5 3 4 3 2 2" xfId="39638" xr:uid="{00000000-0005-0000-0000-0000DAD70000}"/>
    <cellStyle name="Total 2 5 3 4 3 2 3" xfId="39637" xr:uid="{00000000-0005-0000-0000-0000DBD70000}"/>
    <cellStyle name="Total 2 5 3 4 3 2 4" xfId="55868" xr:uid="{00000000-0005-0000-0000-0000DCD70000}"/>
    <cellStyle name="Total 2 5 3 4 3 3" xfId="39639" xr:uid="{00000000-0005-0000-0000-0000DDD70000}"/>
    <cellStyle name="Total 2 5 3 4 3 4" xfId="39636" xr:uid="{00000000-0005-0000-0000-0000DED70000}"/>
    <cellStyle name="Total 2 5 3 4 3 5" xfId="48900" xr:uid="{00000000-0005-0000-0000-0000DFD70000}"/>
    <cellStyle name="Total 2 5 3 4 3 6" xfId="61464" xr:uid="{00000000-0005-0000-0000-0000E0D70000}"/>
    <cellStyle name="Total 2 5 3 4 4" xfId="12008" xr:uid="{00000000-0005-0000-0000-0000E1D70000}"/>
    <cellStyle name="Total 2 5 3 4 4 2" xfId="39641" xr:uid="{00000000-0005-0000-0000-0000E2D70000}"/>
    <cellStyle name="Total 2 5 3 4 4 3" xfId="39640" xr:uid="{00000000-0005-0000-0000-0000E3D70000}"/>
    <cellStyle name="Total 2 5 3 4 4 4" xfId="51513" xr:uid="{00000000-0005-0000-0000-0000E4D70000}"/>
    <cellStyle name="Total 2 5 3 4 5" xfId="39642" xr:uid="{00000000-0005-0000-0000-0000E5D70000}"/>
    <cellStyle name="Total 2 5 3 4 6" xfId="39631" xr:uid="{00000000-0005-0000-0000-0000E6D70000}"/>
    <cellStyle name="Total 2 5 3 4 7" xfId="44545" xr:uid="{00000000-0005-0000-0000-0000E7D70000}"/>
    <cellStyle name="Total 2 5 3 4 8" xfId="57109" xr:uid="{00000000-0005-0000-0000-0000E8D70000}"/>
    <cellStyle name="Total 2 5 3 5" xfId="5901" xr:uid="{00000000-0005-0000-0000-0000E9D70000}"/>
    <cellStyle name="Total 2 5 3 5 2" xfId="12879" xr:uid="{00000000-0005-0000-0000-0000EAD70000}"/>
    <cellStyle name="Total 2 5 3 5 2 2" xfId="39645" xr:uid="{00000000-0005-0000-0000-0000EBD70000}"/>
    <cellStyle name="Total 2 5 3 5 2 3" xfId="39644" xr:uid="{00000000-0005-0000-0000-0000ECD70000}"/>
    <cellStyle name="Total 2 5 3 5 2 4" xfId="52384" xr:uid="{00000000-0005-0000-0000-0000EDD70000}"/>
    <cellStyle name="Total 2 5 3 5 3" xfId="39646" xr:uid="{00000000-0005-0000-0000-0000EED70000}"/>
    <cellStyle name="Total 2 5 3 5 4" xfId="39643" xr:uid="{00000000-0005-0000-0000-0000EFD70000}"/>
    <cellStyle name="Total 2 5 3 5 5" xfId="45416" xr:uid="{00000000-0005-0000-0000-0000F0D70000}"/>
    <cellStyle name="Total 2 5 3 5 6" xfId="57980" xr:uid="{00000000-0005-0000-0000-0000F1D70000}"/>
    <cellStyle name="Total 2 5 3 6" xfId="10265" xr:uid="{00000000-0005-0000-0000-0000F2D70000}"/>
    <cellStyle name="Total 2 5 3 6 2" xfId="39648" xr:uid="{00000000-0005-0000-0000-0000F3D70000}"/>
    <cellStyle name="Total 2 5 3 6 3" xfId="39647" xr:uid="{00000000-0005-0000-0000-0000F4D70000}"/>
    <cellStyle name="Total 2 5 3 6 4" xfId="49771" xr:uid="{00000000-0005-0000-0000-0000F5D70000}"/>
    <cellStyle name="Total 2 5 3 7" xfId="39589" xr:uid="{00000000-0005-0000-0000-0000F6D70000}"/>
    <cellStyle name="Total 2 5 3 8" xfId="17834" xr:uid="{00000000-0005-0000-0000-0000F7D70000}"/>
    <cellStyle name="Total 2 5 4" xfId="3197" xr:uid="{00000000-0005-0000-0000-0000F8D70000}"/>
    <cellStyle name="Total 2 5 4 2" xfId="3198" xr:uid="{00000000-0005-0000-0000-0000F9D70000}"/>
    <cellStyle name="Total 2 5 4 2 2" xfId="4154" xr:uid="{00000000-0005-0000-0000-0000FAD70000}"/>
    <cellStyle name="Total 2 5 4 2 2 2" xfId="6775" xr:uid="{00000000-0005-0000-0000-0000FBD70000}"/>
    <cellStyle name="Total 2 5 4 2 2 2 2" xfId="13753" xr:uid="{00000000-0005-0000-0000-0000FCD70000}"/>
    <cellStyle name="Total 2 5 4 2 2 2 2 2" xfId="39654" xr:uid="{00000000-0005-0000-0000-0000FDD70000}"/>
    <cellStyle name="Total 2 5 4 2 2 2 2 3" xfId="39653" xr:uid="{00000000-0005-0000-0000-0000FED70000}"/>
    <cellStyle name="Total 2 5 4 2 2 2 2 4" xfId="53258" xr:uid="{00000000-0005-0000-0000-0000FFD70000}"/>
    <cellStyle name="Total 2 5 4 2 2 2 3" xfId="39655" xr:uid="{00000000-0005-0000-0000-000000D80000}"/>
    <cellStyle name="Total 2 5 4 2 2 2 4" xfId="39652" xr:uid="{00000000-0005-0000-0000-000001D80000}"/>
    <cellStyle name="Total 2 5 4 2 2 2 5" xfId="46290" xr:uid="{00000000-0005-0000-0000-000002D80000}"/>
    <cellStyle name="Total 2 5 4 2 2 2 6" xfId="58854" xr:uid="{00000000-0005-0000-0000-000003D80000}"/>
    <cellStyle name="Total 2 5 4 2 2 3" xfId="8521" xr:uid="{00000000-0005-0000-0000-000004D80000}"/>
    <cellStyle name="Total 2 5 4 2 2 3 2" xfId="15495" xr:uid="{00000000-0005-0000-0000-000005D80000}"/>
    <cellStyle name="Total 2 5 4 2 2 3 2 2" xfId="39658" xr:uid="{00000000-0005-0000-0000-000006D80000}"/>
    <cellStyle name="Total 2 5 4 2 2 3 2 3" xfId="39657" xr:uid="{00000000-0005-0000-0000-000007D80000}"/>
    <cellStyle name="Total 2 5 4 2 2 3 2 4" xfId="55000" xr:uid="{00000000-0005-0000-0000-000008D80000}"/>
    <cellStyle name="Total 2 5 4 2 2 3 3" xfId="39659" xr:uid="{00000000-0005-0000-0000-000009D80000}"/>
    <cellStyle name="Total 2 5 4 2 2 3 4" xfId="39656" xr:uid="{00000000-0005-0000-0000-00000AD80000}"/>
    <cellStyle name="Total 2 5 4 2 2 3 5" xfId="48032" xr:uid="{00000000-0005-0000-0000-00000BD80000}"/>
    <cellStyle name="Total 2 5 4 2 2 3 6" xfId="60596" xr:uid="{00000000-0005-0000-0000-00000CD80000}"/>
    <cellStyle name="Total 2 5 4 2 2 4" xfId="11140" xr:uid="{00000000-0005-0000-0000-00000DD80000}"/>
    <cellStyle name="Total 2 5 4 2 2 4 2" xfId="39661" xr:uid="{00000000-0005-0000-0000-00000ED80000}"/>
    <cellStyle name="Total 2 5 4 2 2 4 3" xfId="39660" xr:uid="{00000000-0005-0000-0000-00000FD80000}"/>
    <cellStyle name="Total 2 5 4 2 2 4 4" xfId="50645" xr:uid="{00000000-0005-0000-0000-000010D80000}"/>
    <cellStyle name="Total 2 5 4 2 2 5" xfId="39651" xr:uid="{00000000-0005-0000-0000-000011D80000}"/>
    <cellStyle name="Total 2 5 4 2 2 6" xfId="56241" xr:uid="{00000000-0005-0000-0000-000012D80000}"/>
    <cellStyle name="Total 2 5 4 2 3" xfId="5030" xr:uid="{00000000-0005-0000-0000-000013D80000}"/>
    <cellStyle name="Total 2 5 4 2 3 2" xfId="7646" xr:uid="{00000000-0005-0000-0000-000014D80000}"/>
    <cellStyle name="Total 2 5 4 2 3 2 2" xfId="14624" xr:uid="{00000000-0005-0000-0000-000015D80000}"/>
    <cellStyle name="Total 2 5 4 2 3 2 2 2" xfId="39665" xr:uid="{00000000-0005-0000-0000-000016D80000}"/>
    <cellStyle name="Total 2 5 4 2 3 2 2 3" xfId="39664" xr:uid="{00000000-0005-0000-0000-000017D80000}"/>
    <cellStyle name="Total 2 5 4 2 3 2 2 4" xfId="54129" xr:uid="{00000000-0005-0000-0000-000018D80000}"/>
    <cellStyle name="Total 2 5 4 2 3 2 3" xfId="39666" xr:uid="{00000000-0005-0000-0000-000019D80000}"/>
    <cellStyle name="Total 2 5 4 2 3 2 4" xfId="39663" xr:uid="{00000000-0005-0000-0000-00001AD80000}"/>
    <cellStyle name="Total 2 5 4 2 3 2 5" xfId="47161" xr:uid="{00000000-0005-0000-0000-00001BD80000}"/>
    <cellStyle name="Total 2 5 4 2 3 2 6" xfId="59725" xr:uid="{00000000-0005-0000-0000-00001CD80000}"/>
    <cellStyle name="Total 2 5 4 2 3 3" xfId="9397" xr:uid="{00000000-0005-0000-0000-00001DD80000}"/>
    <cellStyle name="Total 2 5 4 2 3 3 2" xfId="16366" xr:uid="{00000000-0005-0000-0000-00001ED80000}"/>
    <cellStyle name="Total 2 5 4 2 3 3 2 2" xfId="39669" xr:uid="{00000000-0005-0000-0000-00001FD80000}"/>
    <cellStyle name="Total 2 5 4 2 3 3 2 3" xfId="39668" xr:uid="{00000000-0005-0000-0000-000020D80000}"/>
    <cellStyle name="Total 2 5 4 2 3 3 2 4" xfId="55871" xr:uid="{00000000-0005-0000-0000-000021D80000}"/>
    <cellStyle name="Total 2 5 4 2 3 3 3" xfId="39670" xr:uid="{00000000-0005-0000-0000-000022D80000}"/>
    <cellStyle name="Total 2 5 4 2 3 3 4" xfId="39667" xr:uid="{00000000-0005-0000-0000-000023D80000}"/>
    <cellStyle name="Total 2 5 4 2 3 3 5" xfId="48903" xr:uid="{00000000-0005-0000-0000-000024D80000}"/>
    <cellStyle name="Total 2 5 4 2 3 3 6" xfId="61467" xr:uid="{00000000-0005-0000-0000-000025D80000}"/>
    <cellStyle name="Total 2 5 4 2 3 4" xfId="12011" xr:uid="{00000000-0005-0000-0000-000026D80000}"/>
    <cellStyle name="Total 2 5 4 2 3 4 2" xfId="39672" xr:uid="{00000000-0005-0000-0000-000027D80000}"/>
    <cellStyle name="Total 2 5 4 2 3 4 3" xfId="39671" xr:uid="{00000000-0005-0000-0000-000028D80000}"/>
    <cellStyle name="Total 2 5 4 2 3 4 4" xfId="51516" xr:uid="{00000000-0005-0000-0000-000029D80000}"/>
    <cellStyle name="Total 2 5 4 2 3 5" xfId="39673" xr:uid="{00000000-0005-0000-0000-00002AD80000}"/>
    <cellStyle name="Total 2 5 4 2 3 6" xfId="39662" xr:uid="{00000000-0005-0000-0000-00002BD80000}"/>
    <cellStyle name="Total 2 5 4 2 3 7" xfId="44548" xr:uid="{00000000-0005-0000-0000-00002CD80000}"/>
    <cellStyle name="Total 2 5 4 2 3 8" xfId="57112" xr:uid="{00000000-0005-0000-0000-00002DD80000}"/>
    <cellStyle name="Total 2 5 4 2 4" xfId="5904" xr:uid="{00000000-0005-0000-0000-00002ED80000}"/>
    <cellStyle name="Total 2 5 4 2 4 2" xfId="12882" xr:uid="{00000000-0005-0000-0000-00002FD80000}"/>
    <cellStyle name="Total 2 5 4 2 4 2 2" xfId="39676" xr:uid="{00000000-0005-0000-0000-000030D80000}"/>
    <cellStyle name="Total 2 5 4 2 4 2 3" xfId="39675" xr:uid="{00000000-0005-0000-0000-000031D80000}"/>
    <cellStyle name="Total 2 5 4 2 4 2 4" xfId="52387" xr:uid="{00000000-0005-0000-0000-000032D80000}"/>
    <cellStyle name="Total 2 5 4 2 4 3" xfId="39677" xr:uid="{00000000-0005-0000-0000-000033D80000}"/>
    <cellStyle name="Total 2 5 4 2 4 4" xfId="39674" xr:uid="{00000000-0005-0000-0000-000034D80000}"/>
    <cellStyle name="Total 2 5 4 2 4 5" xfId="45419" xr:uid="{00000000-0005-0000-0000-000035D80000}"/>
    <cellStyle name="Total 2 5 4 2 4 6" xfId="57983" xr:uid="{00000000-0005-0000-0000-000036D80000}"/>
    <cellStyle name="Total 2 5 4 2 5" xfId="10268" xr:uid="{00000000-0005-0000-0000-000037D80000}"/>
    <cellStyle name="Total 2 5 4 2 5 2" xfId="39679" xr:uid="{00000000-0005-0000-0000-000038D80000}"/>
    <cellStyle name="Total 2 5 4 2 5 3" xfId="39678" xr:uid="{00000000-0005-0000-0000-000039D80000}"/>
    <cellStyle name="Total 2 5 4 2 5 4" xfId="49774" xr:uid="{00000000-0005-0000-0000-00003AD80000}"/>
    <cellStyle name="Total 2 5 4 2 6" xfId="39650" xr:uid="{00000000-0005-0000-0000-00003BD80000}"/>
    <cellStyle name="Total 2 5 4 2 7" xfId="17838" xr:uid="{00000000-0005-0000-0000-00003CD80000}"/>
    <cellStyle name="Total 2 5 4 3" xfId="4153" xr:uid="{00000000-0005-0000-0000-00003DD80000}"/>
    <cellStyle name="Total 2 5 4 3 2" xfId="6774" xr:uid="{00000000-0005-0000-0000-00003ED80000}"/>
    <cellStyle name="Total 2 5 4 3 2 2" xfId="13752" xr:uid="{00000000-0005-0000-0000-00003FD80000}"/>
    <cellStyle name="Total 2 5 4 3 2 2 2" xfId="39683" xr:uid="{00000000-0005-0000-0000-000040D80000}"/>
    <cellStyle name="Total 2 5 4 3 2 2 3" xfId="39682" xr:uid="{00000000-0005-0000-0000-000041D80000}"/>
    <cellStyle name="Total 2 5 4 3 2 2 4" xfId="53257" xr:uid="{00000000-0005-0000-0000-000042D80000}"/>
    <cellStyle name="Total 2 5 4 3 2 3" xfId="39684" xr:uid="{00000000-0005-0000-0000-000043D80000}"/>
    <cellStyle name="Total 2 5 4 3 2 4" xfId="39681" xr:uid="{00000000-0005-0000-0000-000044D80000}"/>
    <cellStyle name="Total 2 5 4 3 2 5" xfId="46289" xr:uid="{00000000-0005-0000-0000-000045D80000}"/>
    <cellStyle name="Total 2 5 4 3 2 6" xfId="58853" xr:uid="{00000000-0005-0000-0000-000046D80000}"/>
    <cellStyle name="Total 2 5 4 3 3" xfId="8520" xr:uid="{00000000-0005-0000-0000-000047D80000}"/>
    <cellStyle name="Total 2 5 4 3 3 2" xfId="15494" xr:uid="{00000000-0005-0000-0000-000048D80000}"/>
    <cellStyle name="Total 2 5 4 3 3 2 2" xfId="39687" xr:uid="{00000000-0005-0000-0000-000049D80000}"/>
    <cellStyle name="Total 2 5 4 3 3 2 3" xfId="39686" xr:uid="{00000000-0005-0000-0000-00004AD80000}"/>
    <cellStyle name="Total 2 5 4 3 3 2 4" xfId="54999" xr:uid="{00000000-0005-0000-0000-00004BD80000}"/>
    <cellStyle name="Total 2 5 4 3 3 3" xfId="39688" xr:uid="{00000000-0005-0000-0000-00004CD80000}"/>
    <cellStyle name="Total 2 5 4 3 3 4" xfId="39685" xr:uid="{00000000-0005-0000-0000-00004DD80000}"/>
    <cellStyle name="Total 2 5 4 3 3 5" xfId="48031" xr:uid="{00000000-0005-0000-0000-00004ED80000}"/>
    <cellStyle name="Total 2 5 4 3 3 6" xfId="60595" xr:uid="{00000000-0005-0000-0000-00004FD80000}"/>
    <cellStyle name="Total 2 5 4 3 4" xfId="11139" xr:uid="{00000000-0005-0000-0000-000050D80000}"/>
    <cellStyle name="Total 2 5 4 3 4 2" xfId="39690" xr:uid="{00000000-0005-0000-0000-000051D80000}"/>
    <cellStyle name="Total 2 5 4 3 4 3" xfId="39689" xr:uid="{00000000-0005-0000-0000-000052D80000}"/>
    <cellStyle name="Total 2 5 4 3 4 4" xfId="50644" xr:uid="{00000000-0005-0000-0000-000053D80000}"/>
    <cellStyle name="Total 2 5 4 3 5" xfId="39680" xr:uid="{00000000-0005-0000-0000-000054D80000}"/>
    <cellStyle name="Total 2 5 4 3 6" xfId="56240" xr:uid="{00000000-0005-0000-0000-000055D80000}"/>
    <cellStyle name="Total 2 5 4 4" xfId="5029" xr:uid="{00000000-0005-0000-0000-000056D80000}"/>
    <cellStyle name="Total 2 5 4 4 2" xfId="7645" xr:uid="{00000000-0005-0000-0000-000057D80000}"/>
    <cellStyle name="Total 2 5 4 4 2 2" xfId="14623" xr:uid="{00000000-0005-0000-0000-000058D80000}"/>
    <cellStyle name="Total 2 5 4 4 2 2 2" xfId="39694" xr:uid="{00000000-0005-0000-0000-000059D80000}"/>
    <cellStyle name="Total 2 5 4 4 2 2 3" xfId="39693" xr:uid="{00000000-0005-0000-0000-00005AD80000}"/>
    <cellStyle name="Total 2 5 4 4 2 2 4" xfId="54128" xr:uid="{00000000-0005-0000-0000-00005BD80000}"/>
    <cellStyle name="Total 2 5 4 4 2 3" xfId="39695" xr:uid="{00000000-0005-0000-0000-00005CD80000}"/>
    <cellStyle name="Total 2 5 4 4 2 4" xfId="39692" xr:uid="{00000000-0005-0000-0000-00005DD80000}"/>
    <cellStyle name="Total 2 5 4 4 2 5" xfId="47160" xr:uid="{00000000-0005-0000-0000-00005ED80000}"/>
    <cellStyle name="Total 2 5 4 4 2 6" xfId="59724" xr:uid="{00000000-0005-0000-0000-00005FD80000}"/>
    <cellStyle name="Total 2 5 4 4 3" xfId="9396" xr:uid="{00000000-0005-0000-0000-000060D80000}"/>
    <cellStyle name="Total 2 5 4 4 3 2" xfId="16365" xr:uid="{00000000-0005-0000-0000-000061D80000}"/>
    <cellStyle name="Total 2 5 4 4 3 2 2" xfId="39698" xr:uid="{00000000-0005-0000-0000-000062D80000}"/>
    <cellStyle name="Total 2 5 4 4 3 2 3" xfId="39697" xr:uid="{00000000-0005-0000-0000-000063D80000}"/>
    <cellStyle name="Total 2 5 4 4 3 2 4" xfId="55870" xr:uid="{00000000-0005-0000-0000-000064D80000}"/>
    <cellStyle name="Total 2 5 4 4 3 3" xfId="39699" xr:uid="{00000000-0005-0000-0000-000065D80000}"/>
    <cellStyle name="Total 2 5 4 4 3 4" xfId="39696" xr:uid="{00000000-0005-0000-0000-000066D80000}"/>
    <cellStyle name="Total 2 5 4 4 3 5" xfId="48902" xr:uid="{00000000-0005-0000-0000-000067D80000}"/>
    <cellStyle name="Total 2 5 4 4 3 6" xfId="61466" xr:uid="{00000000-0005-0000-0000-000068D80000}"/>
    <cellStyle name="Total 2 5 4 4 4" xfId="12010" xr:uid="{00000000-0005-0000-0000-000069D80000}"/>
    <cellStyle name="Total 2 5 4 4 4 2" xfId="39701" xr:uid="{00000000-0005-0000-0000-00006AD80000}"/>
    <cellStyle name="Total 2 5 4 4 4 3" xfId="39700" xr:uid="{00000000-0005-0000-0000-00006BD80000}"/>
    <cellStyle name="Total 2 5 4 4 4 4" xfId="51515" xr:uid="{00000000-0005-0000-0000-00006CD80000}"/>
    <cellStyle name="Total 2 5 4 4 5" xfId="39702" xr:uid="{00000000-0005-0000-0000-00006DD80000}"/>
    <cellStyle name="Total 2 5 4 4 6" xfId="39691" xr:uid="{00000000-0005-0000-0000-00006ED80000}"/>
    <cellStyle name="Total 2 5 4 4 7" xfId="44547" xr:uid="{00000000-0005-0000-0000-00006FD80000}"/>
    <cellStyle name="Total 2 5 4 4 8" xfId="57111" xr:uid="{00000000-0005-0000-0000-000070D80000}"/>
    <cellStyle name="Total 2 5 4 5" xfId="5903" xr:uid="{00000000-0005-0000-0000-000071D80000}"/>
    <cellStyle name="Total 2 5 4 5 2" xfId="12881" xr:uid="{00000000-0005-0000-0000-000072D80000}"/>
    <cellStyle name="Total 2 5 4 5 2 2" xfId="39705" xr:uid="{00000000-0005-0000-0000-000073D80000}"/>
    <cellStyle name="Total 2 5 4 5 2 3" xfId="39704" xr:uid="{00000000-0005-0000-0000-000074D80000}"/>
    <cellStyle name="Total 2 5 4 5 2 4" xfId="52386" xr:uid="{00000000-0005-0000-0000-000075D80000}"/>
    <cellStyle name="Total 2 5 4 5 3" xfId="39706" xr:uid="{00000000-0005-0000-0000-000076D80000}"/>
    <cellStyle name="Total 2 5 4 5 4" xfId="39703" xr:uid="{00000000-0005-0000-0000-000077D80000}"/>
    <cellStyle name="Total 2 5 4 5 5" xfId="45418" xr:uid="{00000000-0005-0000-0000-000078D80000}"/>
    <cellStyle name="Total 2 5 4 5 6" xfId="57982" xr:uid="{00000000-0005-0000-0000-000079D80000}"/>
    <cellStyle name="Total 2 5 4 6" xfId="10267" xr:uid="{00000000-0005-0000-0000-00007AD80000}"/>
    <cellStyle name="Total 2 5 4 6 2" xfId="39708" xr:uid="{00000000-0005-0000-0000-00007BD80000}"/>
    <cellStyle name="Total 2 5 4 6 3" xfId="39707" xr:uid="{00000000-0005-0000-0000-00007CD80000}"/>
    <cellStyle name="Total 2 5 4 6 4" xfId="49773" xr:uid="{00000000-0005-0000-0000-00007DD80000}"/>
    <cellStyle name="Total 2 5 4 7" xfId="39649" xr:uid="{00000000-0005-0000-0000-00007ED80000}"/>
    <cellStyle name="Total 2 5 4 8" xfId="17837" xr:uid="{00000000-0005-0000-0000-00007FD80000}"/>
    <cellStyle name="Total 2 5 5" xfId="3199" xr:uid="{00000000-0005-0000-0000-000080D80000}"/>
    <cellStyle name="Total 2 5 5 2" xfId="3200" xr:uid="{00000000-0005-0000-0000-000081D80000}"/>
    <cellStyle name="Total 2 5 5 2 2" xfId="4156" xr:uid="{00000000-0005-0000-0000-000082D80000}"/>
    <cellStyle name="Total 2 5 5 2 2 2" xfId="6777" xr:uid="{00000000-0005-0000-0000-000083D80000}"/>
    <cellStyle name="Total 2 5 5 2 2 2 2" xfId="13755" xr:uid="{00000000-0005-0000-0000-000084D80000}"/>
    <cellStyle name="Total 2 5 5 2 2 2 2 2" xfId="39714" xr:uid="{00000000-0005-0000-0000-000085D80000}"/>
    <cellStyle name="Total 2 5 5 2 2 2 2 3" xfId="39713" xr:uid="{00000000-0005-0000-0000-000086D80000}"/>
    <cellStyle name="Total 2 5 5 2 2 2 2 4" xfId="53260" xr:uid="{00000000-0005-0000-0000-000087D80000}"/>
    <cellStyle name="Total 2 5 5 2 2 2 3" xfId="39715" xr:uid="{00000000-0005-0000-0000-000088D80000}"/>
    <cellStyle name="Total 2 5 5 2 2 2 4" xfId="39712" xr:uid="{00000000-0005-0000-0000-000089D80000}"/>
    <cellStyle name="Total 2 5 5 2 2 2 5" xfId="46292" xr:uid="{00000000-0005-0000-0000-00008AD80000}"/>
    <cellStyle name="Total 2 5 5 2 2 2 6" xfId="58856" xr:uid="{00000000-0005-0000-0000-00008BD80000}"/>
    <cellStyle name="Total 2 5 5 2 2 3" xfId="8523" xr:uid="{00000000-0005-0000-0000-00008CD80000}"/>
    <cellStyle name="Total 2 5 5 2 2 3 2" xfId="15497" xr:uid="{00000000-0005-0000-0000-00008DD80000}"/>
    <cellStyle name="Total 2 5 5 2 2 3 2 2" xfId="39718" xr:uid="{00000000-0005-0000-0000-00008ED80000}"/>
    <cellStyle name="Total 2 5 5 2 2 3 2 3" xfId="39717" xr:uid="{00000000-0005-0000-0000-00008FD80000}"/>
    <cellStyle name="Total 2 5 5 2 2 3 2 4" xfId="55002" xr:uid="{00000000-0005-0000-0000-000090D80000}"/>
    <cellStyle name="Total 2 5 5 2 2 3 3" xfId="39719" xr:uid="{00000000-0005-0000-0000-000091D80000}"/>
    <cellStyle name="Total 2 5 5 2 2 3 4" xfId="39716" xr:uid="{00000000-0005-0000-0000-000092D80000}"/>
    <cellStyle name="Total 2 5 5 2 2 3 5" xfId="48034" xr:uid="{00000000-0005-0000-0000-000093D80000}"/>
    <cellStyle name="Total 2 5 5 2 2 3 6" xfId="60598" xr:uid="{00000000-0005-0000-0000-000094D80000}"/>
    <cellStyle name="Total 2 5 5 2 2 4" xfId="11142" xr:uid="{00000000-0005-0000-0000-000095D80000}"/>
    <cellStyle name="Total 2 5 5 2 2 4 2" xfId="39721" xr:uid="{00000000-0005-0000-0000-000096D80000}"/>
    <cellStyle name="Total 2 5 5 2 2 4 3" xfId="39720" xr:uid="{00000000-0005-0000-0000-000097D80000}"/>
    <cellStyle name="Total 2 5 5 2 2 4 4" xfId="50647" xr:uid="{00000000-0005-0000-0000-000098D80000}"/>
    <cellStyle name="Total 2 5 5 2 2 5" xfId="39711" xr:uid="{00000000-0005-0000-0000-000099D80000}"/>
    <cellStyle name="Total 2 5 5 2 2 6" xfId="56243" xr:uid="{00000000-0005-0000-0000-00009AD80000}"/>
    <cellStyle name="Total 2 5 5 2 3" xfId="5032" xr:uid="{00000000-0005-0000-0000-00009BD80000}"/>
    <cellStyle name="Total 2 5 5 2 3 2" xfId="7648" xr:uid="{00000000-0005-0000-0000-00009CD80000}"/>
    <cellStyle name="Total 2 5 5 2 3 2 2" xfId="14626" xr:uid="{00000000-0005-0000-0000-00009DD80000}"/>
    <cellStyle name="Total 2 5 5 2 3 2 2 2" xfId="39725" xr:uid="{00000000-0005-0000-0000-00009ED80000}"/>
    <cellStyle name="Total 2 5 5 2 3 2 2 3" xfId="39724" xr:uid="{00000000-0005-0000-0000-00009FD80000}"/>
    <cellStyle name="Total 2 5 5 2 3 2 2 4" xfId="54131" xr:uid="{00000000-0005-0000-0000-0000A0D80000}"/>
    <cellStyle name="Total 2 5 5 2 3 2 3" xfId="39726" xr:uid="{00000000-0005-0000-0000-0000A1D80000}"/>
    <cellStyle name="Total 2 5 5 2 3 2 4" xfId="39723" xr:uid="{00000000-0005-0000-0000-0000A2D80000}"/>
    <cellStyle name="Total 2 5 5 2 3 2 5" xfId="47163" xr:uid="{00000000-0005-0000-0000-0000A3D80000}"/>
    <cellStyle name="Total 2 5 5 2 3 2 6" xfId="59727" xr:uid="{00000000-0005-0000-0000-0000A4D80000}"/>
    <cellStyle name="Total 2 5 5 2 3 3" xfId="9399" xr:uid="{00000000-0005-0000-0000-0000A5D80000}"/>
    <cellStyle name="Total 2 5 5 2 3 3 2" xfId="16368" xr:uid="{00000000-0005-0000-0000-0000A6D80000}"/>
    <cellStyle name="Total 2 5 5 2 3 3 2 2" xfId="39729" xr:uid="{00000000-0005-0000-0000-0000A7D80000}"/>
    <cellStyle name="Total 2 5 5 2 3 3 2 3" xfId="39728" xr:uid="{00000000-0005-0000-0000-0000A8D80000}"/>
    <cellStyle name="Total 2 5 5 2 3 3 2 4" xfId="55873" xr:uid="{00000000-0005-0000-0000-0000A9D80000}"/>
    <cellStyle name="Total 2 5 5 2 3 3 3" xfId="39730" xr:uid="{00000000-0005-0000-0000-0000AAD80000}"/>
    <cellStyle name="Total 2 5 5 2 3 3 4" xfId="39727" xr:uid="{00000000-0005-0000-0000-0000ABD80000}"/>
    <cellStyle name="Total 2 5 5 2 3 3 5" xfId="48905" xr:uid="{00000000-0005-0000-0000-0000ACD80000}"/>
    <cellStyle name="Total 2 5 5 2 3 3 6" xfId="61469" xr:uid="{00000000-0005-0000-0000-0000ADD80000}"/>
    <cellStyle name="Total 2 5 5 2 3 4" xfId="12013" xr:uid="{00000000-0005-0000-0000-0000AED80000}"/>
    <cellStyle name="Total 2 5 5 2 3 4 2" xfId="39732" xr:uid="{00000000-0005-0000-0000-0000AFD80000}"/>
    <cellStyle name="Total 2 5 5 2 3 4 3" xfId="39731" xr:uid="{00000000-0005-0000-0000-0000B0D80000}"/>
    <cellStyle name="Total 2 5 5 2 3 4 4" xfId="51518" xr:uid="{00000000-0005-0000-0000-0000B1D80000}"/>
    <cellStyle name="Total 2 5 5 2 3 5" xfId="39733" xr:uid="{00000000-0005-0000-0000-0000B2D80000}"/>
    <cellStyle name="Total 2 5 5 2 3 6" xfId="39722" xr:uid="{00000000-0005-0000-0000-0000B3D80000}"/>
    <cellStyle name="Total 2 5 5 2 3 7" xfId="44550" xr:uid="{00000000-0005-0000-0000-0000B4D80000}"/>
    <cellStyle name="Total 2 5 5 2 3 8" xfId="57114" xr:uid="{00000000-0005-0000-0000-0000B5D80000}"/>
    <cellStyle name="Total 2 5 5 2 4" xfId="5906" xr:uid="{00000000-0005-0000-0000-0000B6D80000}"/>
    <cellStyle name="Total 2 5 5 2 4 2" xfId="12884" xr:uid="{00000000-0005-0000-0000-0000B7D80000}"/>
    <cellStyle name="Total 2 5 5 2 4 2 2" xfId="39736" xr:uid="{00000000-0005-0000-0000-0000B8D80000}"/>
    <cellStyle name="Total 2 5 5 2 4 2 3" xfId="39735" xr:uid="{00000000-0005-0000-0000-0000B9D80000}"/>
    <cellStyle name="Total 2 5 5 2 4 2 4" xfId="52389" xr:uid="{00000000-0005-0000-0000-0000BAD80000}"/>
    <cellStyle name="Total 2 5 5 2 4 3" xfId="39737" xr:uid="{00000000-0005-0000-0000-0000BBD80000}"/>
    <cellStyle name="Total 2 5 5 2 4 4" xfId="39734" xr:uid="{00000000-0005-0000-0000-0000BCD80000}"/>
    <cellStyle name="Total 2 5 5 2 4 5" xfId="45421" xr:uid="{00000000-0005-0000-0000-0000BDD80000}"/>
    <cellStyle name="Total 2 5 5 2 4 6" xfId="57985" xr:uid="{00000000-0005-0000-0000-0000BED80000}"/>
    <cellStyle name="Total 2 5 5 2 5" xfId="10270" xr:uid="{00000000-0005-0000-0000-0000BFD80000}"/>
    <cellStyle name="Total 2 5 5 2 5 2" xfId="39739" xr:uid="{00000000-0005-0000-0000-0000C0D80000}"/>
    <cellStyle name="Total 2 5 5 2 5 3" xfId="39738" xr:uid="{00000000-0005-0000-0000-0000C1D80000}"/>
    <cellStyle name="Total 2 5 5 2 5 4" xfId="49776" xr:uid="{00000000-0005-0000-0000-0000C2D80000}"/>
    <cellStyle name="Total 2 5 5 2 6" xfId="39710" xr:uid="{00000000-0005-0000-0000-0000C3D80000}"/>
    <cellStyle name="Total 2 5 5 2 7" xfId="17842" xr:uid="{00000000-0005-0000-0000-0000C4D80000}"/>
    <cellStyle name="Total 2 5 5 3" xfId="4155" xr:uid="{00000000-0005-0000-0000-0000C5D80000}"/>
    <cellStyle name="Total 2 5 5 3 2" xfId="6776" xr:uid="{00000000-0005-0000-0000-0000C6D80000}"/>
    <cellStyle name="Total 2 5 5 3 2 2" xfId="13754" xr:uid="{00000000-0005-0000-0000-0000C7D80000}"/>
    <cellStyle name="Total 2 5 5 3 2 2 2" xfId="39743" xr:uid="{00000000-0005-0000-0000-0000C8D80000}"/>
    <cellStyle name="Total 2 5 5 3 2 2 3" xfId="39742" xr:uid="{00000000-0005-0000-0000-0000C9D80000}"/>
    <cellStyle name="Total 2 5 5 3 2 2 4" xfId="53259" xr:uid="{00000000-0005-0000-0000-0000CAD80000}"/>
    <cellStyle name="Total 2 5 5 3 2 3" xfId="39744" xr:uid="{00000000-0005-0000-0000-0000CBD80000}"/>
    <cellStyle name="Total 2 5 5 3 2 4" xfId="39741" xr:uid="{00000000-0005-0000-0000-0000CCD80000}"/>
    <cellStyle name="Total 2 5 5 3 2 5" xfId="46291" xr:uid="{00000000-0005-0000-0000-0000CDD80000}"/>
    <cellStyle name="Total 2 5 5 3 2 6" xfId="58855" xr:uid="{00000000-0005-0000-0000-0000CED80000}"/>
    <cellStyle name="Total 2 5 5 3 3" xfId="8522" xr:uid="{00000000-0005-0000-0000-0000CFD80000}"/>
    <cellStyle name="Total 2 5 5 3 3 2" xfId="15496" xr:uid="{00000000-0005-0000-0000-0000D0D80000}"/>
    <cellStyle name="Total 2 5 5 3 3 2 2" xfId="39747" xr:uid="{00000000-0005-0000-0000-0000D1D80000}"/>
    <cellStyle name="Total 2 5 5 3 3 2 3" xfId="39746" xr:uid="{00000000-0005-0000-0000-0000D2D80000}"/>
    <cellStyle name="Total 2 5 5 3 3 2 4" xfId="55001" xr:uid="{00000000-0005-0000-0000-0000D3D80000}"/>
    <cellStyle name="Total 2 5 5 3 3 3" xfId="39748" xr:uid="{00000000-0005-0000-0000-0000D4D80000}"/>
    <cellStyle name="Total 2 5 5 3 3 4" xfId="39745" xr:uid="{00000000-0005-0000-0000-0000D5D80000}"/>
    <cellStyle name="Total 2 5 5 3 3 5" xfId="48033" xr:uid="{00000000-0005-0000-0000-0000D6D80000}"/>
    <cellStyle name="Total 2 5 5 3 3 6" xfId="60597" xr:uid="{00000000-0005-0000-0000-0000D7D80000}"/>
    <cellStyle name="Total 2 5 5 3 4" xfId="11141" xr:uid="{00000000-0005-0000-0000-0000D8D80000}"/>
    <cellStyle name="Total 2 5 5 3 4 2" xfId="39750" xr:uid="{00000000-0005-0000-0000-0000D9D80000}"/>
    <cellStyle name="Total 2 5 5 3 4 3" xfId="39749" xr:uid="{00000000-0005-0000-0000-0000DAD80000}"/>
    <cellStyle name="Total 2 5 5 3 4 4" xfId="50646" xr:uid="{00000000-0005-0000-0000-0000DBD80000}"/>
    <cellStyle name="Total 2 5 5 3 5" xfId="39740" xr:uid="{00000000-0005-0000-0000-0000DCD80000}"/>
    <cellStyle name="Total 2 5 5 3 6" xfId="56242" xr:uid="{00000000-0005-0000-0000-0000DDD80000}"/>
    <cellStyle name="Total 2 5 5 4" xfId="5031" xr:uid="{00000000-0005-0000-0000-0000DED80000}"/>
    <cellStyle name="Total 2 5 5 4 2" xfId="7647" xr:uid="{00000000-0005-0000-0000-0000DFD80000}"/>
    <cellStyle name="Total 2 5 5 4 2 2" xfId="14625" xr:uid="{00000000-0005-0000-0000-0000E0D80000}"/>
    <cellStyle name="Total 2 5 5 4 2 2 2" xfId="39754" xr:uid="{00000000-0005-0000-0000-0000E1D80000}"/>
    <cellStyle name="Total 2 5 5 4 2 2 3" xfId="39753" xr:uid="{00000000-0005-0000-0000-0000E2D80000}"/>
    <cellStyle name="Total 2 5 5 4 2 2 4" xfId="54130" xr:uid="{00000000-0005-0000-0000-0000E3D80000}"/>
    <cellStyle name="Total 2 5 5 4 2 3" xfId="39755" xr:uid="{00000000-0005-0000-0000-0000E4D80000}"/>
    <cellStyle name="Total 2 5 5 4 2 4" xfId="39752" xr:uid="{00000000-0005-0000-0000-0000E5D80000}"/>
    <cellStyle name="Total 2 5 5 4 2 5" xfId="47162" xr:uid="{00000000-0005-0000-0000-0000E6D80000}"/>
    <cellStyle name="Total 2 5 5 4 2 6" xfId="59726" xr:uid="{00000000-0005-0000-0000-0000E7D80000}"/>
    <cellStyle name="Total 2 5 5 4 3" xfId="9398" xr:uid="{00000000-0005-0000-0000-0000E8D80000}"/>
    <cellStyle name="Total 2 5 5 4 3 2" xfId="16367" xr:uid="{00000000-0005-0000-0000-0000E9D80000}"/>
    <cellStyle name="Total 2 5 5 4 3 2 2" xfId="39758" xr:uid="{00000000-0005-0000-0000-0000EAD80000}"/>
    <cellStyle name="Total 2 5 5 4 3 2 3" xfId="39757" xr:uid="{00000000-0005-0000-0000-0000EBD80000}"/>
    <cellStyle name="Total 2 5 5 4 3 2 4" xfId="55872" xr:uid="{00000000-0005-0000-0000-0000ECD80000}"/>
    <cellStyle name="Total 2 5 5 4 3 3" xfId="39759" xr:uid="{00000000-0005-0000-0000-0000EDD80000}"/>
    <cellStyle name="Total 2 5 5 4 3 4" xfId="39756" xr:uid="{00000000-0005-0000-0000-0000EED80000}"/>
    <cellStyle name="Total 2 5 5 4 3 5" xfId="48904" xr:uid="{00000000-0005-0000-0000-0000EFD80000}"/>
    <cellStyle name="Total 2 5 5 4 3 6" xfId="61468" xr:uid="{00000000-0005-0000-0000-0000F0D80000}"/>
    <cellStyle name="Total 2 5 5 4 4" xfId="12012" xr:uid="{00000000-0005-0000-0000-0000F1D80000}"/>
    <cellStyle name="Total 2 5 5 4 4 2" xfId="39761" xr:uid="{00000000-0005-0000-0000-0000F2D80000}"/>
    <cellStyle name="Total 2 5 5 4 4 3" xfId="39760" xr:uid="{00000000-0005-0000-0000-0000F3D80000}"/>
    <cellStyle name="Total 2 5 5 4 4 4" xfId="51517" xr:uid="{00000000-0005-0000-0000-0000F4D80000}"/>
    <cellStyle name="Total 2 5 5 4 5" xfId="39762" xr:uid="{00000000-0005-0000-0000-0000F5D80000}"/>
    <cellStyle name="Total 2 5 5 4 6" xfId="39751" xr:uid="{00000000-0005-0000-0000-0000F6D80000}"/>
    <cellStyle name="Total 2 5 5 4 7" xfId="44549" xr:uid="{00000000-0005-0000-0000-0000F7D80000}"/>
    <cellStyle name="Total 2 5 5 4 8" xfId="57113" xr:uid="{00000000-0005-0000-0000-0000F8D80000}"/>
    <cellStyle name="Total 2 5 5 5" xfId="5905" xr:uid="{00000000-0005-0000-0000-0000F9D80000}"/>
    <cellStyle name="Total 2 5 5 5 2" xfId="12883" xr:uid="{00000000-0005-0000-0000-0000FAD80000}"/>
    <cellStyle name="Total 2 5 5 5 2 2" xfId="39765" xr:uid="{00000000-0005-0000-0000-0000FBD80000}"/>
    <cellStyle name="Total 2 5 5 5 2 3" xfId="39764" xr:uid="{00000000-0005-0000-0000-0000FCD80000}"/>
    <cellStyle name="Total 2 5 5 5 2 4" xfId="52388" xr:uid="{00000000-0005-0000-0000-0000FDD80000}"/>
    <cellStyle name="Total 2 5 5 5 3" xfId="39766" xr:uid="{00000000-0005-0000-0000-0000FED80000}"/>
    <cellStyle name="Total 2 5 5 5 4" xfId="39763" xr:uid="{00000000-0005-0000-0000-0000FFD80000}"/>
    <cellStyle name="Total 2 5 5 5 5" xfId="45420" xr:uid="{00000000-0005-0000-0000-000000D90000}"/>
    <cellStyle name="Total 2 5 5 5 6" xfId="57984" xr:uid="{00000000-0005-0000-0000-000001D90000}"/>
    <cellStyle name="Total 2 5 5 6" xfId="10269" xr:uid="{00000000-0005-0000-0000-000002D90000}"/>
    <cellStyle name="Total 2 5 5 6 2" xfId="39768" xr:uid="{00000000-0005-0000-0000-000003D90000}"/>
    <cellStyle name="Total 2 5 5 6 3" xfId="39767" xr:uid="{00000000-0005-0000-0000-000004D90000}"/>
    <cellStyle name="Total 2 5 5 6 4" xfId="49775" xr:uid="{00000000-0005-0000-0000-000005D90000}"/>
    <cellStyle name="Total 2 5 5 7" xfId="39709" xr:uid="{00000000-0005-0000-0000-000006D90000}"/>
    <cellStyle name="Total 2 5 5 8" xfId="17841" xr:uid="{00000000-0005-0000-0000-000007D90000}"/>
    <cellStyle name="Total 2 5 6" xfId="3201" xr:uid="{00000000-0005-0000-0000-000008D90000}"/>
    <cellStyle name="Total 2 5 6 2" xfId="3202" xr:uid="{00000000-0005-0000-0000-000009D90000}"/>
    <cellStyle name="Total 2 5 6 2 2" xfId="4158" xr:uid="{00000000-0005-0000-0000-00000AD90000}"/>
    <cellStyle name="Total 2 5 6 2 2 2" xfId="6779" xr:uid="{00000000-0005-0000-0000-00000BD90000}"/>
    <cellStyle name="Total 2 5 6 2 2 2 2" xfId="13757" xr:uid="{00000000-0005-0000-0000-00000CD90000}"/>
    <cellStyle name="Total 2 5 6 2 2 2 2 2" xfId="39774" xr:uid="{00000000-0005-0000-0000-00000DD90000}"/>
    <cellStyle name="Total 2 5 6 2 2 2 2 3" xfId="39773" xr:uid="{00000000-0005-0000-0000-00000ED90000}"/>
    <cellStyle name="Total 2 5 6 2 2 2 2 4" xfId="53262" xr:uid="{00000000-0005-0000-0000-00000FD90000}"/>
    <cellStyle name="Total 2 5 6 2 2 2 3" xfId="39775" xr:uid="{00000000-0005-0000-0000-000010D90000}"/>
    <cellStyle name="Total 2 5 6 2 2 2 4" xfId="39772" xr:uid="{00000000-0005-0000-0000-000011D90000}"/>
    <cellStyle name="Total 2 5 6 2 2 2 5" xfId="46294" xr:uid="{00000000-0005-0000-0000-000012D90000}"/>
    <cellStyle name="Total 2 5 6 2 2 2 6" xfId="58858" xr:uid="{00000000-0005-0000-0000-000013D90000}"/>
    <cellStyle name="Total 2 5 6 2 2 3" xfId="8525" xr:uid="{00000000-0005-0000-0000-000014D90000}"/>
    <cellStyle name="Total 2 5 6 2 2 3 2" xfId="15499" xr:uid="{00000000-0005-0000-0000-000015D90000}"/>
    <cellStyle name="Total 2 5 6 2 2 3 2 2" xfId="39778" xr:uid="{00000000-0005-0000-0000-000016D90000}"/>
    <cellStyle name="Total 2 5 6 2 2 3 2 3" xfId="39777" xr:uid="{00000000-0005-0000-0000-000017D90000}"/>
    <cellStyle name="Total 2 5 6 2 2 3 2 4" xfId="55004" xr:uid="{00000000-0005-0000-0000-000018D90000}"/>
    <cellStyle name="Total 2 5 6 2 2 3 3" xfId="39779" xr:uid="{00000000-0005-0000-0000-000019D90000}"/>
    <cellStyle name="Total 2 5 6 2 2 3 4" xfId="39776" xr:uid="{00000000-0005-0000-0000-00001AD90000}"/>
    <cellStyle name="Total 2 5 6 2 2 3 5" xfId="48036" xr:uid="{00000000-0005-0000-0000-00001BD90000}"/>
    <cellStyle name="Total 2 5 6 2 2 3 6" xfId="60600" xr:uid="{00000000-0005-0000-0000-00001CD90000}"/>
    <cellStyle name="Total 2 5 6 2 2 4" xfId="11144" xr:uid="{00000000-0005-0000-0000-00001DD90000}"/>
    <cellStyle name="Total 2 5 6 2 2 4 2" xfId="39781" xr:uid="{00000000-0005-0000-0000-00001ED90000}"/>
    <cellStyle name="Total 2 5 6 2 2 4 3" xfId="39780" xr:uid="{00000000-0005-0000-0000-00001FD90000}"/>
    <cellStyle name="Total 2 5 6 2 2 4 4" xfId="50649" xr:uid="{00000000-0005-0000-0000-000020D90000}"/>
    <cellStyle name="Total 2 5 6 2 2 5" xfId="39771" xr:uid="{00000000-0005-0000-0000-000021D90000}"/>
    <cellStyle name="Total 2 5 6 2 2 6" xfId="56245" xr:uid="{00000000-0005-0000-0000-000022D90000}"/>
    <cellStyle name="Total 2 5 6 2 3" xfId="5034" xr:uid="{00000000-0005-0000-0000-000023D90000}"/>
    <cellStyle name="Total 2 5 6 2 3 2" xfId="7650" xr:uid="{00000000-0005-0000-0000-000024D90000}"/>
    <cellStyle name="Total 2 5 6 2 3 2 2" xfId="14628" xr:uid="{00000000-0005-0000-0000-000025D90000}"/>
    <cellStyle name="Total 2 5 6 2 3 2 2 2" xfId="39785" xr:uid="{00000000-0005-0000-0000-000026D90000}"/>
    <cellStyle name="Total 2 5 6 2 3 2 2 3" xfId="39784" xr:uid="{00000000-0005-0000-0000-000027D90000}"/>
    <cellStyle name="Total 2 5 6 2 3 2 2 4" xfId="54133" xr:uid="{00000000-0005-0000-0000-000028D90000}"/>
    <cellStyle name="Total 2 5 6 2 3 2 3" xfId="39786" xr:uid="{00000000-0005-0000-0000-000029D90000}"/>
    <cellStyle name="Total 2 5 6 2 3 2 4" xfId="39783" xr:uid="{00000000-0005-0000-0000-00002AD90000}"/>
    <cellStyle name="Total 2 5 6 2 3 2 5" xfId="47165" xr:uid="{00000000-0005-0000-0000-00002BD90000}"/>
    <cellStyle name="Total 2 5 6 2 3 2 6" xfId="59729" xr:uid="{00000000-0005-0000-0000-00002CD90000}"/>
    <cellStyle name="Total 2 5 6 2 3 3" xfId="9401" xr:uid="{00000000-0005-0000-0000-00002DD90000}"/>
    <cellStyle name="Total 2 5 6 2 3 3 2" xfId="16370" xr:uid="{00000000-0005-0000-0000-00002ED90000}"/>
    <cellStyle name="Total 2 5 6 2 3 3 2 2" xfId="39789" xr:uid="{00000000-0005-0000-0000-00002FD90000}"/>
    <cellStyle name="Total 2 5 6 2 3 3 2 3" xfId="39788" xr:uid="{00000000-0005-0000-0000-000030D90000}"/>
    <cellStyle name="Total 2 5 6 2 3 3 2 4" xfId="55875" xr:uid="{00000000-0005-0000-0000-000031D90000}"/>
    <cellStyle name="Total 2 5 6 2 3 3 3" xfId="39790" xr:uid="{00000000-0005-0000-0000-000032D90000}"/>
    <cellStyle name="Total 2 5 6 2 3 3 4" xfId="39787" xr:uid="{00000000-0005-0000-0000-000033D90000}"/>
    <cellStyle name="Total 2 5 6 2 3 3 5" xfId="48907" xr:uid="{00000000-0005-0000-0000-000034D90000}"/>
    <cellStyle name="Total 2 5 6 2 3 3 6" xfId="61471" xr:uid="{00000000-0005-0000-0000-000035D90000}"/>
    <cellStyle name="Total 2 5 6 2 3 4" xfId="12015" xr:uid="{00000000-0005-0000-0000-000036D90000}"/>
    <cellStyle name="Total 2 5 6 2 3 4 2" xfId="39792" xr:uid="{00000000-0005-0000-0000-000037D90000}"/>
    <cellStyle name="Total 2 5 6 2 3 4 3" xfId="39791" xr:uid="{00000000-0005-0000-0000-000038D90000}"/>
    <cellStyle name="Total 2 5 6 2 3 4 4" xfId="51520" xr:uid="{00000000-0005-0000-0000-000039D90000}"/>
    <cellStyle name="Total 2 5 6 2 3 5" xfId="39793" xr:uid="{00000000-0005-0000-0000-00003AD90000}"/>
    <cellStyle name="Total 2 5 6 2 3 6" xfId="39782" xr:uid="{00000000-0005-0000-0000-00003BD90000}"/>
    <cellStyle name="Total 2 5 6 2 3 7" xfId="44552" xr:uid="{00000000-0005-0000-0000-00003CD90000}"/>
    <cellStyle name="Total 2 5 6 2 3 8" xfId="57116" xr:uid="{00000000-0005-0000-0000-00003DD90000}"/>
    <cellStyle name="Total 2 5 6 2 4" xfId="5908" xr:uid="{00000000-0005-0000-0000-00003ED90000}"/>
    <cellStyle name="Total 2 5 6 2 4 2" xfId="12886" xr:uid="{00000000-0005-0000-0000-00003FD90000}"/>
    <cellStyle name="Total 2 5 6 2 4 2 2" xfId="39796" xr:uid="{00000000-0005-0000-0000-000040D90000}"/>
    <cellStyle name="Total 2 5 6 2 4 2 3" xfId="39795" xr:uid="{00000000-0005-0000-0000-000041D90000}"/>
    <cellStyle name="Total 2 5 6 2 4 2 4" xfId="52391" xr:uid="{00000000-0005-0000-0000-000042D90000}"/>
    <cellStyle name="Total 2 5 6 2 4 3" xfId="39797" xr:uid="{00000000-0005-0000-0000-000043D90000}"/>
    <cellStyle name="Total 2 5 6 2 4 4" xfId="39794" xr:uid="{00000000-0005-0000-0000-000044D90000}"/>
    <cellStyle name="Total 2 5 6 2 4 5" xfId="45423" xr:uid="{00000000-0005-0000-0000-000045D90000}"/>
    <cellStyle name="Total 2 5 6 2 4 6" xfId="57987" xr:uid="{00000000-0005-0000-0000-000046D90000}"/>
    <cellStyle name="Total 2 5 6 2 5" xfId="10272" xr:uid="{00000000-0005-0000-0000-000047D90000}"/>
    <cellStyle name="Total 2 5 6 2 5 2" xfId="39799" xr:uid="{00000000-0005-0000-0000-000048D90000}"/>
    <cellStyle name="Total 2 5 6 2 5 3" xfId="39798" xr:uid="{00000000-0005-0000-0000-000049D90000}"/>
    <cellStyle name="Total 2 5 6 2 5 4" xfId="49778" xr:uid="{00000000-0005-0000-0000-00004AD90000}"/>
    <cellStyle name="Total 2 5 6 2 6" xfId="39770" xr:uid="{00000000-0005-0000-0000-00004BD90000}"/>
    <cellStyle name="Total 2 5 6 2 7" xfId="17848" xr:uid="{00000000-0005-0000-0000-00004CD90000}"/>
    <cellStyle name="Total 2 5 6 3" xfId="4157" xr:uid="{00000000-0005-0000-0000-00004DD90000}"/>
    <cellStyle name="Total 2 5 6 3 2" xfId="6778" xr:uid="{00000000-0005-0000-0000-00004ED90000}"/>
    <cellStyle name="Total 2 5 6 3 2 2" xfId="13756" xr:uid="{00000000-0005-0000-0000-00004FD90000}"/>
    <cellStyle name="Total 2 5 6 3 2 2 2" xfId="39803" xr:uid="{00000000-0005-0000-0000-000050D90000}"/>
    <cellStyle name="Total 2 5 6 3 2 2 3" xfId="39802" xr:uid="{00000000-0005-0000-0000-000051D90000}"/>
    <cellStyle name="Total 2 5 6 3 2 2 4" xfId="53261" xr:uid="{00000000-0005-0000-0000-000052D90000}"/>
    <cellStyle name="Total 2 5 6 3 2 3" xfId="39804" xr:uid="{00000000-0005-0000-0000-000053D90000}"/>
    <cellStyle name="Total 2 5 6 3 2 4" xfId="39801" xr:uid="{00000000-0005-0000-0000-000054D90000}"/>
    <cellStyle name="Total 2 5 6 3 2 5" xfId="46293" xr:uid="{00000000-0005-0000-0000-000055D90000}"/>
    <cellStyle name="Total 2 5 6 3 2 6" xfId="58857" xr:uid="{00000000-0005-0000-0000-000056D90000}"/>
    <cellStyle name="Total 2 5 6 3 3" xfId="8524" xr:uid="{00000000-0005-0000-0000-000057D90000}"/>
    <cellStyle name="Total 2 5 6 3 3 2" xfId="15498" xr:uid="{00000000-0005-0000-0000-000058D90000}"/>
    <cellStyle name="Total 2 5 6 3 3 2 2" xfId="39807" xr:uid="{00000000-0005-0000-0000-000059D90000}"/>
    <cellStyle name="Total 2 5 6 3 3 2 3" xfId="39806" xr:uid="{00000000-0005-0000-0000-00005AD90000}"/>
    <cellStyle name="Total 2 5 6 3 3 2 4" xfId="55003" xr:uid="{00000000-0005-0000-0000-00005BD90000}"/>
    <cellStyle name="Total 2 5 6 3 3 3" xfId="39808" xr:uid="{00000000-0005-0000-0000-00005CD90000}"/>
    <cellStyle name="Total 2 5 6 3 3 4" xfId="39805" xr:uid="{00000000-0005-0000-0000-00005DD90000}"/>
    <cellStyle name="Total 2 5 6 3 3 5" xfId="48035" xr:uid="{00000000-0005-0000-0000-00005ED90000}"/>
    <cellStyle name="Total 2 5 6 3 3 6" xfId="60599" xr:uid="{00000000-0005-0000-0000-00005FD90000}"/>
    <cellStyle name="Total 2 5 6 3 4" xfId="11143" xr:uid="{00000000-0005-0000-0000-000060D90000}"/>
    <cellStyle name="Total 2 5 6 3 4 2" xfId="39810" xr:uid="{00000000-0005-0000-0000-000061D90000}"/>
    <cellStyle name="Total 2 5 6 3 4 3" xfId="39809" xr:uid="{00000000-0005-0000-0000-000062D90000}"/>
    <cellStyle name="Total 2 5 6 3 4 4" xfId="50648" xr:uid="{00000000-0005-0000-0000-000063D90000}"/>
    <cellStyle name="Total 2 5 6 3 5" xfId="39800" xr:uid="{00000000-0005-0000-0000-000064D90000}"/>
    <cellStyle name="Total 2 5 6 3 6" xfId="56244" xr:uid="{00000000-0005-0000-0000-000065D90000}"/>
    <cellStyle name="Total 2 5 6 4" xfId="5033" xr:uid="{00000000-0005-0000-0000-000066D90000}"/>
    <cellStyle name="Total 2 5 6 4 2" xfId="7649" xr:uid="{00000000-0005-0000-0000-000067D90000}"/>
    <cellStyle name="Total 2 5 6 4 2 2" xfId="14627" xr:uid="{00000000-0005-0000-0000-000068D90000}"/>
    <cellStyle name="Total 2 5 6 4 2 2 2" xfId="39814" xr:uid="{00000000-0005-0000-0000-000069D90000}"/>
    <cellStyle name="Total 2 5 6 4 2 2 3" xfId="39813" xr:uid="{00000000-0005-0000-0000-00006AD90000}"/>
    <cellStyle name="Total 2 5 6 4 2 2 4" xfId="54132" xr:uid="{00000000-0005-0000-0000-00006BD90000}"/>
    <cellStyle name="Total 2 5 6 4 2 3" xfId="39815" xr:uid="{00000000-0005-0000-0000-00006CD90000}"/>
    <cellStyle name="Total 2 5 6 4 2 4" xfId="39812" xr:uid="{00000000-0005-0000-0000-00006DD90000}"/>
    <cellStyle name="Total 2 5 6 4 2 5" xfId="47164" xr:uid="{00000000-0005-0000-0000-00006ED90000}"/>
    <cellStyle name="Total 2 5 6 4 2 6" xfId="59728" xr:uid="{00000000-0005-0000-0000-00006FD90000}"/>
    <cellStyle name="Total 2 5 6 4 3" xfId="9400" xr:uid="{00000000-0005-0000-0000-000070D90000}"/>
    <cellStyle name="Total 2 5 6 4 3 2" xfId="16369" xr:uid="{00000000-0005-0000-0000-000071D90000}"/>
    <cellStyle name="Total 2 5 6 4 3 2 2" xfId="39818" xr:uid="{00000000-0005-0000-0000-000072D90000}"/>
    <cellStyle name="Total 2 5 6 4 3 2 3" xfId="39817" xr:uid="{00000000-0005-0000-0000-000073D90000}"/>
    <cellStyle name="Total 2 5 6 4 3 2 4" xfId="55874" xr:uid="{00000000-0005-0000-0000-000074D90000}"/>
    <cellStyle name="Total 2 5 6 4 3 3" xfId="39819" xr:uid="{00000000-0005-0000-0000-000075D90000}"/>
    <cellStyle name="Total 2 5 6 4 3 4" xfId="39816" xr:uid="{00000000-0005-0000-0000-000076D90000}"/>
    <cellStyle name="Total 2 5 6 4 3 5" xfId="48906" xr:uid="{00000000-0005-0000-0000-000077D90000}"/>
    <cellStyle name="Total 2 5 6 4 3 6" xfId="61470" xr:uid="{00000000-0005-0000-0000-000078D90000}"/>
    <cellStyle name="Total 2 5 6 4 4" xfId="12014" xr:uid="{00000000-0005-0000-0000-000079D90000}"/>
    <cellStyle name="Total 2 5 6 4 4 2" xfId="39821" xr:uid="{00000000-0005-0000-0000-00007AD90000}"/>
    <cellStyle name="Total 2 5 6 4 4 3" xfId="39820" xr:uid="{00000000-0005-0000-0000-00007BD90000}"/>
    <cellStyle name="Total 2 5 6 4 4 4" xfId="51519" xr:uid="{00000000-0005-0000-0000-00007CD90000}"/>
    <cellStyle name="Total 2 5 6 4 5" xfId="39822" xr:uid="{00000000-0005-0000-0000-00007DD90000}"/>
    <cellStyle name="Total 2 5 6 4 6" xfId="39811" xr:uid="{00000000-0005-0000-0000-00007ED90000}"/>
    <cellStyle name="Total 2 5 6 4 7" xfId="44551" xr:uid="{00000000-0005-0000-0000-00007FD90000}"/>
    <cellStyle name="Total 2 5 6 4 8" xfId="57115" xr:uid="{00000000-0005-0000-0000-000080D90000}"/>
    <cellStyle name="Total 2 5 6 5" xfId="5907" xr:uid="{00000000-0005-0000-0000-000081D90000}"/>
    <cellStyle name="Total 2 5 6 5 2" xfId="12885" xr:uid="{00000000-0005-0000-0000-000082D90000}"/>
    <cellStyle name="Total 2 5 6 5 2 2" xfId="39825" xr:uid="{00000000-0005-0000-0000-000083D90000}"/>
    <cellStyle name="Total 2 5 6 5 2 3" xfId="39824" xr:uid="{00000000-0005-0000-0000-000084D90000}"/>
    <cellStyle name="Total 2 5 6 5 2 4" xfId="52390" xr:uid="{00000000-0005-0000-0000-000085D90000}"/>
    <cellStyle name="Total 2 5 6 5 3" xfId="39826" xr:uid="{00000000-0005-0000-0000-000086D90000}"/>
    <cellStyle name="Total 2 5 6 5 4" xfId="39823" xr:uid="{00000000-0005-0000-0000-000087D90000}"/>
    <cellStyle name="Total 2 5 6 5 5" xfId="45422" xr:uid="{00000000-0005-0000-0000-000088D90000}"/>
    <cellStyle name="Total 2 5 6 5 6" xfId="57986" xr:uid="{00000000-0005-0000-0000-000089D90000}"/>
    <cellStyle name="Total 2 5 6 6" xfId="10271" xr:uid="{00000000-0005-0000-0000-00008AD90000}"/>
    <cellStyle name="Total 2 5 6 6 2" xfId="39828" xr:uid="{00000000-0005-0000-0000-00008BD90000}"/>
    <cellStyle name="Total 2 5 6 6 3" xfId="39827" xr:uid="{00000000-0005-0000-0000-00008CD90000}"/>
    <cellStyle name="Total 2 5 6 6 4" xfId="49777" xr:uid="{00000000-0005-0000-0000-00008DD90000}"/>
    <cellStyle name="Total 2 5 6 7" xfId="39769" xr:uid="{00000000-0005-0000-0000-00008ED90000}"/>
    <cellStyle name="Total 2 5 6 8" xfId="17845" xr:uid="{00000000-0005-0000-0000-00008FD90000}"/>
    <cellStyle name="Total 2 5 7" xfId="3203" xr:uid="{00000000-0005-0000-0000-000090D90000}"/>
    <cellStyle name="Total 2 5 7 2" xfId="4159" xr:uid="{00000000-0005-0000-0000-000091D90000}"/>
    <cellStyle name="Total 2 5 7 2 2" xfId="6780" xr:uid="{00000000-0005-0000-0000-000092D90000}"/>
    <cellStyle name="Total 2 5 7 2 2 2" xfId="13758" xr:uid="{00000000-0005-0000-0000-000093D90000}"/>
    <cellStyle name="Total 2 5 7 2 2 2 2" xfId="39833" xr:uid="{00000000-0005-0000-0000-000094D90000}"/>
    <cellStyle name="Total 2 5 7 2 2 2 3" xfId="39832" xr:uid="{00000000-0005-0000-0000-000095D90000}"/>
    <cellStyle name="Total 2 5 7 2 2 2 4" xfId="53263" xr:uid="{00000000-0005-0000-0000-000096D90000}"/>
    <cellStyle name="Total 2 5 7 2 2 3" xfId="39834" xr:uid="{00000000-0005-0000-0000-000097D90000}"/>
    <cellStyle name="Total 2 5 7 2 2 4" xfId="39831" xr:uid="{00000000-0005-0000-0000-000098D90000}"/>
    <cellStyle name="Total 2 5 7 2 2 5" xfId="46295" xr:uid="{00000000-0005-0000-0000-000099D90000}"/>
    <cellStyle name="Total 2 5 7 2 2 6" xfId="58859" xr:uid="{00000000-0005-0000-0000-00009AD90000}"/>
    <cellStyle name="Total 2 5 7 2 3" xfId="8526" xr:uid="{00000000-0005-0000-0000-00009BD90000}"/>
    <cellStyle name="Total 2 5 7 2 3 2" xfId="15500" xr:uid="{00000000-0005-0000-0000-00009CD90000}"/>
    <cellStyle name="Total 2 5 7 2 3 2 2" xfId="39837" xr:uid="{00000000-0005-0000-0000-00009DD90000}"/>
    <cellStyle name="Total 2 5 7 2 3 2 3" xfId="39836" xr:uid="{00000000-0005-0000-0000-00009ED90000}"/>
    <cellStyle name="Total 2 5 7 2 3 2 4" xfId="55005" xr:uid="{00000000-0005-0000-0000-00009FD90000}"/>
    <cellStyle name="Total 2 5 7 2 3 3" xfId="39838" xr:uid="{00000000-0005-0000-0000-0000A0D90000}"/>
    <cellStyle name="Total 2 5 7 2 3 4" xfId="39835" xr:uid="{00000000-0005-0000-0000-0000A1D90000}"/>
    <cellStyle name="Total 2 5 7 2 3 5" xfId="48037" xr:uid="{00000000-0005-0000-0000-0000A2D90000}"/>
    <cellStyle name="Total 2 5 7 2 3 6" xfId="60601" xr:uid="{00000000-0005-0000-0000-0000A3D90000}"/>
    <cellStyle name="Total 2 5 7 2 4" xfId="11145" xr:uid="{00000000-0005-0000-0000-0000A4D90000}"/>
    <cellStyle name="Total 2 5 7 2 4 2" xfId="39840" xr:uid="{00000000-0005-0000-0000-0000A5D90000}"/>
    <cellStyle name="Total 2 5 7 2 4 3" xfId="39839" xr:uid="{00000000-0005-0000-0000-0000A6D90000}"/>
    <cellStyle name="Total 2 5 7 2 4 4" xfId="50650" xr:uid="{00000000-0005-0000-0000-0000A7D90000}"/>
    <cellStyle name="Total 2 5 7 2 5" xfId="39830" xr:uid="{00000000-0005-0000-0000-0000A8D90000}"/>
    <cellStyle name="Total 2 5 7 2 6" xfId="56246" xr:uid="{00000000-0005-0000-0000-0000A9D90000}"/>
    <cellStyle name="Total 2 5 7 3" xfId="5035" xr:uid="{00000000-0005-0000-0000-0000AAD90000}"/>
    <cellStyle name="Total 2 5 7 3 2" xfId="7651" xr:uid="{00000000-0005-0000-0000-0000ABD90000}"/>
    <cellStyle name="Total 2 5 7 3 2 2" xfId="14629" xr:uid="{00000000-0005-0000-0000-0000ACD90000}"/>
    <cellStyle name="Total 2 5 7 3 2 2 2" xfId="39844" xr:uid="{00000000-0005-0000-0000-0000ADD90000}"/>
    <cellStyle name="Total 2 5 7 3 2 2 3" xfId="39843" xr:uid="{00000000-0005-0000-0000-0000AED90000}"/>
    <cellStyle name="Total 2 5 7 3 2 2 4" xfId="54134" xr:uid="{00000000-0005-0000-0000-0000AFD90000}"/>
    <cellStyle name="Total 2 5 7 3 2 3" xfId="39845" xr:uid="{00000000-0005-0000-0000-0000B0D90000}"/>
    <cellStyle name="Total 2 5 7 3 2 4" xfId="39842" xr:uid="{00000000-0005-0000-0000-0000B1D90000}"/>
    <cellStyle name="Total 2 5 7 3 2 5" xfId="47166" xr:uid="{00000000-0005-0000-0000-0000B2D90000}"/>
    <cellStyle name="Total 2 5 7 3 2 6" xfId="59730" xr:uid="{00000000-0005-0000-0000-0000B3D90000}"/>
    <cellStyle name="Total 2 5 7 3 3" xfId="9402" xr:uid="{00000000-0005-0000-0000-0000B4D90000}"/>
    <cellStyle name="Total 2 5 7 3 3 2" xfId="16371" xr:uid="{00000000-0005-0000-0000-0000B5D90000}"/>
    <cellStyle name="Total 2 5 7 3 3 2 2" xfId="39848" xr:uid="{00000000-0005-0000-0000-0000B6D90000}"/>
    <cellStyle name="Total 2 5 7 3 3 2 3" xfId="39847" xr:uid="{00000000-0005-0000-0000-0000B7D90000}"/>
    <cellStyle name="Total 2 5 7 3 3 2 4" xfId="55876" xr:uid="{00000000-0005-0000-0000-0000B8D90000}"/>
    <cellStyle name="Total 2 5 7 3 3 3" xfId="39849" xr:uid="{00000000-0005-0000-0000-0000B9D90000}"/>
    <cellStyle name="Total 2 5 7 3 3 4" xfId="39846" xr:uid="{00000000-0005-0000-0000-0000BAD90000}"/>
    <cellStyle name="Total 2 5 7 3 3 5" xfId="48908" xr:uid="{00000000-0005-0000-0000-0000BBD90000}"/>
    <cellStyle name="Total 2 5 7 3 3 6" xfId="61472" xr:uid="{00000000-0005-0000-0000-0000BCD90000}"/>
    <cellStyle name="Total 2 5 7 3 4" xfId="12016" xr:uid="{00000000-0005-0000-0000-0000BDD90000}"/>
    <cellStyle name="Total 2 5 7 3 4 2" xfId="39851" xr:uid="{00000000-0005-0000-0000-0000BED90000}"/>
    <cellStyle name="Total 2 5 7 3 4 3" xfId="39850" xr:uid="{00000000-0005-0000-0000-0000BFD90000}"/>
    <cellStyle name="Total 2 5 7 3 4 4" xfId="51521" xr:uid="{00000000-0005-0000-0000-0000C0D90000}"/>
    <cellStyle name="Total 2 5 7 3 5" xfId="39852" xr:uid="{00000000-0005-0000-0000-0000C1D90000}"/>
    <cellStyle name="Total 2 5 7 3 6" xfId="39841" xr:uid="{00000000-0005-0000-0000-0000C2D90000}"/>
    <cellStyle name="Total 2 5 7 3 7" xfId="44553" xr:uid="{00000000-0005-0000-0000-0000C3D90000}"/>
    <cellStyle name="Total 2 5 7 3 8" xfId="57117" xr:uid="{00000000-0005-0000-0000-0000C4D90000}"/>
    <cellStyle name="Total 2 5 7 4" xfId="5909" xr:uid="{00000000-0005-0000-0000-0000C5D90000}"/>
    <cellStyle name="Total 2 5 7 4 2" xfId="12887" xr:uid="{00000000-0005-0000-0000-0000C6D90000}"/>
    <cellStyle name="Total 2 5 7 4 2 2" xfId="39855" xr:uid="{00000000-0005-0000-0000-0000C7D90000}"/>
    <cellStyle name="Total 2 5 7 4 2 3" xfId="39854" xr:uid="{00000000-0005-0000-0000-0000C8D90000}"/>
    <cellStyle name="Total 2 5 7 4 2 4" xfId="52392" xr:uid="{00000000-0005-0000-0000-0000C9D90000}"/>
    <cellStyle name="Total 2 5 7 4 3" xfId="39856" xr:uid="{00000000-0005-0000-0000-0000CAD90000}"/>
    <cellStyle name="Total 2 5 7 4 4" xfId="39853" xr:uid="{00000000-0005-0000-0000-0000CBD90000}"/>
    <cellStyle name="Total 2 5 7 4 5" xfId="45424" xr:uid="{00000000-0005-0000-0000-0000CCD90000}"/>
    <cellStyle name="Total 2 5 7 4 6" xfId="57988" xr:uid="{00000000-0005-0000-0000-0000CDD90000}"/>
    <cellStyle name="Total 2 5 7 5" xfId="10273" xr:uid="{00000000-0005-0000-0000-0000CED90000}"/>
    <cellStyle name="Total 2 5 7 5 2" xfId="39858" xr:uid="{00000000-0005-0000-0000-0000CFD90000}"/>
    <cellStyle name="Total 2 5 7 5 3" xfId="39857" xr:uid="{00000000-0005-0000-0000-0000D0D90000}"/>
    <cellStyle name="Total 2 5 7 5 4" xfId="49779" xr:uid="{00000000-0005-0000-0000-0000D1D90000}"/>
    <cellStyle name="Total 2 5 7 6" xfId="39829" xr:uid="{00000000-0005-0000-0000-0000D2D90000}"/>
    <cellStyle name="Total 2 5 7 7" xfId="17849" xr:uid="{00000000-0005-0000-0000-0000D3D90000}"/>
    <cellStyle name="Total 2 5 8" xfId="3204" xr:uid="{00000000-0005-0000-0000-0000D4D90000}"/>
    <cellStyle name="Total 2 5 8 2" xfId="4160" xr:uid="{00000000-0005-0000-0000-0000D5D90000}"/>
    <cellStyle name="Total 2 5 8 2 2" xfId="6781" xr:uid="{00000000-0005-0000-0000-0000D6D90000}"/>
    <cellStyle name="Total 2 5 8 2 2 2" xfId="13759" xr:uid="{00000000-0005-0000-0000-0000D7D90000}"/>
    <cellStyle name="Total 2 5 8 2 2 2 2" xfId="39863" xr:uid="{00000000-0005-0000-0000-0000D8D90000}"/>
    <cellStyle name="Total 2 5 8 2 2 2 3" xfId="39862" xr:uid="{00000000-0005-0000-0000-0000D9D90000}"/>
    <cellStyle name="Total 2 5 8 2 2 2 4" xfId="53264" xr:uid="{00000000-0005-0000-0000-0000DAD90000}"/>
    <cellStyle name="Total 2 5 8 2 2 3" xfId="39864" xr:uid="{00000000-0005-0000-0000-0000DBD90000}"/>
    <cellStyle name="Total 2 5 8 2 2 4" xfId="39861" xr:uid="{00000000-0005-0000-0000-0000DCD90000}"/>
    <cellStyle name="Total 2 5 8 2 2 5" xfId="46296" xr:uid="{00000000-0005-0000-0000-0000DDD90000}"/>
    <cellStyle name="Total 2 5 8 2 2 6" xfId="58860" xr:uid="{00000000-0005-0000-0000-0000DED90000}"/>
    <cellStyle name="Total 2 5 8 2 3" xfId="8527" xr:uid="{00000000-0005-0000-0000-0000DFD90000}"/>
    <cellStyle name="Total 2 5 8 2 3 2" xfId="15501" xr:uid="{00000000-0005-0000-0000-0000E0D90000}"/>
    <cellStyle name="Total 2 5 8 2 3 2 2" xfId="39867" xr:uid="{00000000-0005-0000-0000-0000E1D90000}"/>
    <cellStyle name="Total 2 5 8 2 3 2 3" xfId="39866" xr:uid="{00000000-0005-0000-0000-0000E2D90000}"/>
    <cellStyle name="Total 2 5 8 2 3 2 4" xfId="55006" xr:uid="{00000000-0005-0000-0000-0000E3D90000}"/>
    <cellStyle name="Total 2 5 8 2 3 3" xfId="39868" xr:uid="{00000000-0005-0000-0000-0000E4D90000}"/>
    <cellStyle name="Total 2 5 8 2 3 4" xfId="39865" xr:uid="{00000000-0005-0000-0000-0000E5D90000}"/>
    <cellStyle name="Total 2 5 8 2 3 5" xfId="48038" xr:uid="{00000000-0005-0000-0000-0000E6D90000}"/>
    <cellStyle name="Total 2 5 8 2 3 6" xfId="60602" xr:uid="{00000000-0005-0000-0000-0000E7D90000}"/>
    <cellStyle name="Total 2 5 8 2 4" xfId="11146" xr:uid="{00000000-0005-0000-0000-0000E8D90000}"/>
    <cellStyle name="Total 2 5 8 2 4 2" xfId="39870" xr:uid="{00000000-0005-0000-0000-0000E9D90000}"/>
    <cellStyle name="Total 2 5 8 2 4 3" xfId="39869" xr:uid="{00000000-0005-0000-0000-0000EAD90000}"/>
    <cellStyle name="Total 2 5 8 2 4 4" xfId="50651" xr:uid="{00000000-0005-0000-0000-0000EBD90000}"/>
    <cellStyle name="Total 2 5 8 2 5" xfId="39860" xr:uid="{00000000-0005-0000-0000-0000ECD90000}"/>
    <cellStyle name="Total 2 5 8 2 6" xfId="56247" xr:uid="{00000000-0005-0000-0000-0000EDD90000}"/>
    <cellStyle name="Total 2 5 8 3" xfId="5036" xr:uid="{00000000-0005-0000-0000-0000EED90000}"/>
    <cellStyle name="Total 2 5 8 3 2" xfId="7652" xr:uid="{00000000-0005-0000-0000-0000EFD90000}"/>
    <cellStyle name="Total 2 5 8 3 2 2" xfId="14630" xr:uid="{00000000-0005-0000-0000-0000F0D90000}"/>
    <cellStyle name="Total 2 5 8 3 2 2 2" xfId="39874" xr:uid="{00000000-0005-0000-0000-0000F1D90000}"/>
    <cellStyle name="Total 2 5 8 3 2 2 3" xfId="39873" xr:uid="{00000000-0005-0000-0000-0000F2D90000}"/>
    <cellStyle name="Total 2 5 8 3 2 2 4" xfId="54135" xr:uid="{00000000-0005-0000-0000-0000F3D90000}"/>
    <cellStyle name="Total 2 5 8 3 2 3" xfId="39875" xr:uid="{00000000-0005-0000-0000-0000F4D90000}"/>
    <cellStyle name="Total 2 5 8 3 2 4" xfId="39872" xr:uid="{00000000-0005-0000-0000-0000F5D90000}"/>
    <cellStyle name="Total 2 5 8 3 2 5" xfId="47167" xr:uid="{00000000-0005-0000-0000-0000F6D90000}"/>
    <cellStyle name="Total 2 5 8 3 2 6" xfId="59731" xr:uid="{00000000-0005-0000-0000-0000F7D90000}"/>
    <cellStyle name="Total 2 5 8 3 3" xfId="9403" xr:uid="{00000000-0005-0000-0000-0000F8D90000}"/>
    <cellStyle name="Total 2 5 8 3 3 2" xfId="16372" xr:uid="{00000000-0005-0000-0000-0000F9D90000}"/>
    <cellStyle name="Total 2 5 8 3 3 2 2" xfId="39878" xr:uid="{00000000-0005-0000-0000-0000FAD90000}"/>
    <cellStyle name="Total 2 5 8 3 3 2 3" xfId="39877" xr:uid="{00000000-0005-0000-0000-0000FBD90000}"/>
    <cellStyle name="Total 2 5 8 3 3 2 4" xfId="55877" xr:uid="{00000000-0005-0000-0000-0000FCD90000}"/>
    <cellStyle name="Total 2 5 8 3 3 3" xfId="39879" xr:uid="{00000000-0005-0000-0000-0000FDD90000}"/>
    <cellStyle name="Total 2 5 8 3 3 4" xfId="39876" xr:uid="{00000000-0005-0000-0000-0000FED90000}"/>
    <cellStyle name="Total 2 5 8 3 3 5" xfId="48909" xr:uid="{00000000-0005-0000-0000-0000FFD90000}"/>
    <cellStyle name="Total 2 5 8 3 3 6" xfId="61473" xr:uid="{00000000-0005-0000-0000-000000DA0000}"/>
    <cellStyle name="Total 2 5 8 3 4" xfId="12017" xr:uid="{00000000-0005-0000-0000-000001DA0000}"/>
    <cellStyle name="Total 2 5 8 3 4 2" xfId="39881" xr:uid="{00000000-0005-0000-0000-000002DA0000}"/>
    <cellStyle name="Total 2 5 8 3 4 3" xfId="39880" xr:uid="{00000000-0005-0000-0000-000003DA0000}"/>
    <cellStyle name="Total 2 5 8 3 4 4" xfId="51522" xr:uid="{00000000-0005-0000-0000-000004DA0000}"/>
    <cellStyle name="Total 2 5 8 3 5" xfId="39882" xr:uid="{00000000-0005-0000-0000-000005DA0000}"/>
    <cellStyle name="Total 2 5 8 3 6" xfId="39871" xr:uid="{00000000-0005-0000-0000-000006DA0000}"/>
    <cellStyle name="Total 2 5 8 3 7" xfId="44554" xr:uid="{00000000-0005-0000-0000-000007DA0000}"/>
    <cellStyle name="Total 2 5 8 3 8" xfId="57118" xr:uid="{00000000-0005-0000-0000-000008DA0000}"/>
    <cellStyle name="Total 2 5 8 4" xfId="5910" xr:uid="{00000000-0005-0000-0000-000009DA0000}"/>
    <cellStyle name="Total 2 5 8 4 2" xfId="12888" xr:uid="{00000000-0005-0000-0000-00000ADA0000}"/>
    <cellStyle name="Total 2 5 8 4 2 2" xfId="39885" xr:uid="{00000000-0005-0000-0000-00000BDA0000}"/>
    <cellStyle name="Total 2 5 8 4 2 3" xfId="39884" xr:uid="{00000000-0005-0000-0000-00000CDA0000}"/>
    <cellStyle name="Total 2 5 8 4 2 4" xfId="52393" xr:uid="{00000000-0005-0000-0000-00000DDA0000}"/>
    <cellStyle name="Total 2 5 8 4 3" xfId="39886" xr:uid="{00000000-0005-0000-0000-00000EDA0000}"/>
    <cellStyle name="Total 2 5 8 4 4" xfId="39883" xr:uid="{00000000-0005-0000-0000-00000FDA0000}"/>
    <cellStyle name="Total 2 5 8 4 5" xfId="45425" xr:uid="{00000000-0005-0000-0000-000010DA0000}"/>
    <cellStyle name="Total 2 5 8 4 6" xfId="57989" xr:uid="{00000000-0005-0000-0000-000011DA0000}"/>
    <cellStyle name="Total 2 5 8 5" xfId="10274" xr:uid="{00000000-0005-0000-0000-000012DA0000}"/>
    <cellStyle name="Total 2 5 8 5 2" xfId="39888" xr:uid="{00000000-0005-0000-0000-000013DA0000}"/>
    <cellStyle name="Total 2 5 8 5 3" xfId="39887" xr:uid="{00000000-0005-0000-0000-000014DA0000}"/>
    <cellStyle name="Total 2 5 8 5 4" xfId="49780" xr:uid="{00000000-0005-0000-0000-000015DA0000}"/>
    <cellStyle name="Total 2 5 8 6" xfId="39859" xr:uid="{00000000-0005-0000-0000-000016DA0000}"/>
    <cellStyle name="Total 2 5 8 7" xfId="17852" xr:uid="{00000000-0005-0000-0000-000017DA0000}"/>
    <cellStyle name="Total 2 5 9" xfId="3205" xr:uid="{00000000-0005-0000-0000-000018DA0000}"/>
    <cellStyle name="Total 2 5 9 2" xfId="4161" xr:uid="{00000000-0005-0000-0000-000019DA0000}"/>
    <cellStyle name="Total 2 5 9 2 2" xfId="6782" xr:uid="{00000000-0005-0000-0000-00001ADA0000}"/>
    <cellStyle name="Total 2 5 9 2 2 2" xfId="13760" xr:uid="{00000000-0005-0000-0000-00001BDA0000}"/>
    <cellStyle name="Total 2 5 9 2 2 2 2" xfId="39893" xr:uid="{00000000-0005-0000-0000-00001CDA0000}"/>
    <cellStyle name="Total 2 5 9 2 2 2 3" xfId="39892" xr:uid="{00000000-0005-0000-0000-00001DDA0000}"/>
    <cellStyle name="Total 2 5 9 2 2 2 4" xfId="53265" xr:uid="{00000000-0005-0000-0000-00001EDA0000}"/>
    <cellStyle name="Total 2 5 9 2 2 3" xfId="39894" xr:uid="{00000000-0005-0000-0000-00001FDA0000}"/>
    <cellStyle name="Total 2 5 9 2 2 4" xfId="39891" xr:uid="{00000000-0005-0000-0000-000020DA0000}"/>
    <cellStyle name="Total 2 5 9 2 2 5" xfId="46297" xr:uid="{00000000-0005-0000-0000-000021DA0000}"/>
    <cellStyle name="Total 2 5 9 2 2 6" xfId="58861" xr:uid="{00000000-0005-0000-0000-000022DA0000}"/>
    <cellStyle name="Total 2 5 9 2 3" xfId="8528" xr:uid="{00000000-0005-0000-0000-000023DA0000}"/>
    <cellStyle name="Total 2 5 9 2 3 2" xfId="15502" xr:uid="{00000000-0005-0000-0000-000024DA0000}"/>
    <cellStyle name="Total 2 5 9 2 3 2 2" xfId="39897" xr:uid="{00000000-0005-0000-0000-000025DA0000}"/>
    <cellStyle name="Total 2 5 9 2 3 2 3" xfId="39896" xr:uid="{00000000-0005-0000-0000-000026DA0000}"/>
    <cellStyle name="Total 2 5 9 2 3 2 4" xfId="55007" xr:uid="{00000000-0005-0000-0000-000027DA0000}"/>
    <cellStyle name="Total 2 5 9 2 3 3" xfId="39898" xr:uid="{00000000-0005-0000-0000-000028DA0000}"/>
    <cellStyle name="Total 2 5 9 2 3 4" xfId="39895" xr:uid="{00000000-0005-0000-0000-000029DA0000}"/>
    <cellStyle name="Total 2 5 9 2 3 5" xfId="48039" xr:uid="{00000000-0005-0000-0000-00002ADA0000}"/>
    <cellStyle name="Total 2 5 9 2 3 6" xfId="60603" xr:uid="{00000000-0005-0000-0000-00002BDA0000}"/>
    <cellStyle name="Total 2 5 9 2 4" xfId="11147" xr:uid="{00000000-0005-0000-0000-00002CDA0000}"/>
    <cellStyle name="Total 2 5 9 2 4 2" xfId="39900" xr:uid="{00000000-0005-0000-0000-00002DDA0000}"/>
    <cellStyle name="Total 2 5 9 2 4 3" xfId="39899" xr:uid="{00000000-0005-0000-0000-00002EDA0000}"/>
    <cellStyle name="Total 2 5 9 2 4 4" xfId="50652" xr:uid="{00000000-0005-0000-0000-00002FDA0000}"/>
    <cellStyle name="Total 2 5 9 2 5" xfId="39890" xr:uid="{00000000-0005-0000-0000-000030DA0000}"/>
    <cellStyle name="Total 2 5 9 2 6" xfId="56248" xr:uid="{00000000-0005-0000-0000-000031DA0000}"/>
    <cellStyle name="Total 2 5 9 3" xfId="5037" xr:uid="{00000000-0005-0000-0000-000032DA0000}"/>
    <cellStyle name="Total 2 5 9 3 2" xfId="7653" xr:uid="{00000000-0005-0000-0000-000033DA0000}"/>
    <cellStyle name="Total 2 5 9 3 2 2" xfId="14631" xr:uid="{00000000-0005-0000-0000-000034DA0000}"/>
    <cellStyle name="Total 2 5 9 3 2 2 2" xfId="39904" xr:uid="{00000000-0005-0000-0000-000035DA0000}"/>
    <cellStyle name="Total 2 5 9 3 2 2 3" xfId="39903" xr:uid="{00000000-0005-0000-0000-000036DA0000}"/>
    <cellStyle name="Total 2 5 9 3 2 2 4" xfId="54136" xr:uid="{00000000-0005-0000-0000-000037DA0000}"/>
    <cellStyle name="Total 2 5 9 3 2 3" xfId="39905" xr:uid="{00000000-0005-0000-0000-000038DA0000}"/>
    <cellStyle name="Total 2 5 9 3 2 4" xfId="39902" xr:uid="{00000000-0005-0000-0000-000039DA0000}"/>
    <cellStyle name="Total 2 5 9 3 2 5" xfId="47168" xr:uid="{00000000-0005-0000-0000-00003ADA0000}"/>
    <cellStyle name="Total 2 5 9 3 2 6" xfId="59732" xr:uid="{00000000-0005-0000-0000-00003BDA0000}"/>
    <cellStyle name="Total 2 5 9 3 3" xfId="9404" xr:uid="{00000000-0005-0000-0000-00003CDA0000}"/>
    <cellStyle name="Total 2 5 9 3 3 2" xfId="16373" xr:uid="{00000000-0005-0000-0000-00003DDA0000}"/>
    <cellStyle name="Total 2 5 9 3 3 2 2" xfId="39908" xr:uid="{00000000-0005-0000-0000-00003EDA0000}"/>
    <cellStyle name="Total 2 5 9 3 3 2 3" xfId="39907" xr:uid="{00000000-0005-0000-0000-00003FDA0000}"/>
    <cellStyle name="Total 2 5 9 3 3 2 4" xfId="55878" xr:uid="{00000000-0005-0000-0000-000040DA0000}"/>
    <cellStyle name="Total 2 5 9 3 3 3" xfId="39909" xr:uid="{00000000-0005-0000-0000-000041DA0000}"/>
    <cellStyle name="Total 2 5 9 3 3 4" xfId="39906" xr:uid="{00000000-0005-0000-0000-000042DA0000}"/>
    <cellStyle name="Total 2 5 9 3 3 5" xfId="48910" xr:uid="{00000000-0005-0000-0000-000043DA0000}"/>
    <cellStyle name="Total 2 5 9 3 3 6" xfId="61474" xr:uid="{00000000-0005-0000-0000-000044DA0000}"/>
    <cellStyle name="Total 2 5 9 3 4" xfId="12018" xr:uid="{00000000-0005-0000-0000-000045DA0000}"/>
    <cellStyle name="Total 2 5 9 3 4 2" xfId="39911" xr:uid="{00000000-0005-0000-0000-000046DA0000}"/>
    <cellStyle name="Total 2 5 9 3 4 3" xfId="39910" xr:uid="{00000000-0005-0000-0000-000047DA0000}"/>
    <cellStyle name="Total 2 5 9 3 4 4" xfId="51523" xr:uid="{00000000-0005-0000-0000-000048DA0000}"/>
    <cellStyle name="Total 2 5 9 3 5" xfId="39912" xr:uid="{00000000-0005-0000-0000-000049DA0000}"/>
    <cellStyle name="Total 2 5 9 3 6" xfId="39901" xr:uid="{00000000-0005-0000-0000-00004ADA0000}"/>
    <cellStyle name="Total 2 5 9 3 7" xfId="44555" xr:uid="{00000000-0005-0000-0000-00004BDA0000}"/>
    <cellStyle name="Total 2 5 9 3 8" xfId="57119" xr:uid="{00000000-0005-0000-0000-00004CDA0000}"/>
    <cellStyle name="Total 2 5 9 4" xfId="5911" xr:uid="{00000000-0005-0000-0000-00004DDA0000}"/>
    <cellStyle name="Total 2 5 9 4 2" xfId="12889" xr:uid="{00000000-0005-0000-0000-00004EDA0000}"/>
    <cellStyle name="Total 2 5 9 4 2 2" xfId="39915" xr:uid="{00000000-0005-0000-0000-00004FDA0000}"/>
    <cellStyle name="Total 2 5 9 4 2 3" xfId="39914" xr:uid="{00000000-0005-0000-0000-000050DA0000}"/>
    <cellStyle name="Total 2 5 9 4 2 4" xfId="52394" xr:uid="{00000000-0005-0000-0000-000051DA0000}"/>
    <cellStyle name="Total 2 5 9 4 3" xfId="39916" xr:uid="{00000000-0005-0000-0000-000052DA0000}"/>
    <cellStyle name="Total 2 5 9 4 4" xfId="39913" xr:uid="{00000000-0005-0000-0000-000053DA0000}"/>
    <cellStyle name="Total 2 5 9 4 5" xfId="45426" xr:uid="{00000000-0005-0000-0000-000054DA0000}"/>
    <cellStyle name="Total 2 5 9 4 6" xfId="57990" xr:uid="{00000000-0005-0000-0000-000055DA0000}"/>
    <cellStyle name="Total 2 5 9 5" xfId="10275" xr:uid="{00000000-0005-0000-0000-000056DA0000}"/>
    <cellStyle name="Total 2 5 9 5 2" xfId="39918" xr:uid="{00000000-0005-0000-0000-000057DA0000}"/>
    <cellStyle name="Total 2 5 9 5 3" xfId="39917" xr:uid="{00000000-0005-0000-0000-000058DA0000}"/>
    <cellStyle name="Total 2 5 9 5 4" xfId="49781" xr:uid="{00000000-0005-0000-0000-000059DA0000}"/>
    <cellStyle name="Total 2 5 9 6" xfId="39889" xr:uid="{00000000-0005-0000-0000-00005ADA0000}"/>
    <cellStyle name="Total 2 5 9 7" xfId="17854" xr:uid="{00000000-0005-0000-0000-00005BDA0000}"/>
    <cellStyle name="Total 2 6" xfId="3206" xr:uid="{00000000-0005-0000-0000-00005CDA0000}"/>
    <cellStyle name="Total 2 6 2" xfId="3207" xr:uid="{00000000-0005-0000-0000-00005DDA0000}"/>
    <cellStyle name="Total 2 6 2 2" xfId="4163" xr:uid="{00000000-0005-0000-0000-00005EDA0000}"/>
    <cellStyle name="Total 2 6 2 2 2" xfId="6784" xr:uid="{00000000-0005-0000-0000-00005FDA0000}"/>
    <cellStyle name="Total 2 6 2 2 2 2" xfId="13762" xr:uid="{00000000-0005-0000-0000-000060DA0000}"/>
    <cellStyle name="Total 2 6 2 2 2 2 2" xfId="39924" xr:uid="{00000000-0005-0000-0000-000061DA0000}"/>
    <cellStyle name="Total 2 6 2 2 2 2 3" xfId="39923" xr:uid="{00000000-0005-0000-0000-000062DA0000}"/>
    <cellStyle name="Total 2 6 2 2 2 2 4" xfId="53267" xr:uid="{00000000-0005-0000-0000-000063DA0000}"/>
    <cellStyle name="Total 2 6 2 2 2 3" xfId="39925" xr:uid="{00000000-0005-0000-0000-000064DA0000}"/>
    <cellStyle name="Total 2 6 2 2 2 4" xfId="39922" xr:uid="{00000000-0005-0000-0000-000065DA0000}"/>
    <cellStyle name="Total 2 6 2 2 2 5" xfId="46299" xr:uid="{00000000-0005-0000-0000-000066DA0000}"/>
    <cellStyle name="Total 2 6 2 2 2 6" xfId="58863" xr:uid="{00000000-0005-0000-0000-000067DA0000}"/>
    <cellStyle name="Total 2 6 2 2 3" xfId="8530" xr:uid="{00000000-0005-0000-0000-000068DA0000}"/>
    <cellStyle name="Total 2 6 2 2 3 2" xfId="15504" xr:uid="{00000000-0005-0000-0000-000069DA0000}"/>
    <cellStyle name="Total 2 6 2 2 3 2 2" xfId="39928" xr:uid="{00000000-0005-0000-0000-00006ADA0000}"/>
    <cellStyle name="Total 2 6 2 2 3 2 3" xfId="39927" xr:uid="{00000000-0005-0000-0000-00006BDA0000}"/>
    <cellStyle name="Total 2 6 2 2 3 2 4" xfId="55009" xr:uid="{00000000-0005-0000-0000-00006CDA0000}"/>
    <cellStyle name="Total 2 6 2 2 3 3" xfId="39929" xr:uid="{00000000-0005-0000-0000-00006DDA0000}"/>
    <cellStyle name="Total 2 6 2 2 3 4" xfId="39926" xr:uid="{00000000-0005-0000-0000-00006EDA0000}"/>
    <cellStyle name="Total 2 6 2 2 3 5" xfId="48041" xr:uid="{00000000-0005-0000-0000-00006FDA0000}"/>
    <cellStyle name="Total 2 6 2 2 3 6" xfId="60605" xr:uid="{00000000-0005-0000-0000-000070DA0000}"/>
    <cellStyle name="Total 2 6 2 2 4" xfId="11149" xr:uid="{00000000-0005-0000-0000-000071DA0000}"/>
    <cellStyle name="Total 2 6 2 2 4 2" xfId="39931" xr:uid="{00000000-0005-0000-0000-000072DA0000}"/>
    <cellStyle name="Total 2 6 2 2 4 3" xfId="39930" xr:uid="{00000000-0005-0000-0000-000073DA0000}"/>
    <cellStyle name="Total 2 6 2 2 4 4" xfId="50654" xr:uid="{00000000-0005-0000-0000-000074DA0000}"/>
    <cellStyle name="Total 2 6 2 2 5" xfId="39921" xr:uid="{00000000-0005-0000-0000-000075DA0000}"/>
    <cellStyle name="Total 2 6 2 2 6" xfId="56250" xr:uid="{00000000-0005-0000-0000-000076DA0000}"/>
    <cellStyle name="Total 2 6 2 3" xfId="5039" xr:uid="{00000000-0005-0000-0000-000077DA0000}"/>
    <cellStyle name="Total 2 6 2 3 2" xfId="7655" xr:uid="{00000000-0005-0000-0000-000078DA0000}"/>
    <cellStyle name="Total 2 6 2 3 2 2" xfId="14633" xr:uid="{00000000-0005-0000-0000-000079DA0000}"/>
    <cellStyle name="Total 2 6 2 3 2 2 2" xfId="39935" xr:uid="{00000000-0005-0000-0000-00007ADA0000}"/>
    <cellStyle name="Total 2 6 2 3 2 2 3" xfId="39934" xr:uid="{00000000-0005-0000-0000-00007BDA0000}"/>
    <cellStyle name="Total 2 6 2 3 2 2 4" xfId="54138" xr:uid="{00000000-0005-0000-0000-00007CDA0000}"/>
    <cellStyle name="Total 2 6 2 3 2 3" xfId="39936" xr:uid="{00000000-0005-0000-0000-00007DDA0000}"/>
    <cellStyle name="Total 2 6 2 3 2 4" xfId="39933" xr:uid="{00000000-0005-0000-0000-00007EDA0000}"/>
    <cellStyle name="Total 2 6 2 3 2 5" xfId="47170" xr:uid="{00000000-0005-0000-0000-00007FDA0000}"/>
    <cellStyle name="Total 2 6 2 3 2 6" xfId="59734" xr:uid="{00000000-0005-0000-0000-000080DA0000}"/>
    <cellStyle name="Total 2 6 2 3 3" xfId="9406" xr:uid="{00000000-0005-0000-0000-000081DA0000}"/>
    <cellStyle name="Total 2 6 2 3 3 2" xfId="16375" xr:uid="{00000000-0005-0000-0000-000082DA0000}"/>
    <cellStyle name="Total 2 6 2 3 3 2 2" xfId="39939" xr:uid="{00000000-0005-0000-0000-000083DA0000}"/>
    <cellStyle name="Total 2 6 2 3 3 2 3" xfId="39938" xr:uid="{00000000-0005-0000-0000-000084DA0000}"/>
    <cellStyle name="Total 2 6 2 3 3 2 4" xfId="55880" xr:uid="{00000000-0005-0000-0000-000085DA0000}"/>
    <cellStyle name="Total 2 6 2 3 3 3" xfId="39940" xr:uid="{00000000-0005-0000-0000-000086DA0000}"/>
    <cellStyle name="Total 2 6 2 3 3 4" xfId="39937" xr:uid="{00000000-0005-0000-0000-000087DA0000}"/>
    <cellStyle name="Total 2 6 2 3 3 5" xfId="48912" xr:uid="{00000000-0005-0000-0000-000088DA0000}"/>
    <cellStyle name="Total 2 6 2 3 3 6" xfId="61476" xr:uid="{00000000-0005-0000-0000-000089DA0000}"/>
    <cellStyle name="Total 2 6 2 3 4" xfId="12020" xr:uid="{00000000-0005-0000-0000-00008ADA0000}"/>
    <cellStyle name="Total 2 6 2 3 4 2" xfId="39942" xr:uid="{00000000-0005-0000-0000-00008BDA0000}"/>
    <cellStyle name="Total 2 6 2 3 4 3" xfId="39941" xr:uid="{00000000-0005-0000-0000-00008CDA0000}"/>
    <cellStyle name="Total 2 6 2 3 4 4" xfId="51525" xr:uid="{00000000-0005-0000-0000-00008DDA0000}"/>
    <cellStyle name="Total 2 6 2 3 5" xfId="39943" xr:uid="{00000000-0005-0000-0000-00008EDA0000}"/>
    <cellStyle name="Total 2 6 2 3 6" xfId="39932" xr:uid="{00000000-0005-0000-0000-00008FDA0000}"/>
    <cellStyle name="Total 2 6 2 3 7" xfId="44557" xr:uid="{00000000-0005-0000-0000-000090DA0000}"/>
    <cellStyle name="Total 2 6 2 3 8" xfId="57121" xr:uid="{00000000-0005-0000-0000-000091DA0000}"/>
    <cellStyle name="Total 2 6 2 4" xfId="5913" xr:uid="{00000000-0005-0000-0000-000092DA0000}"/>
    <cellStyle name="Total 2 6 2 4 2" xfId="12891" xr:uid="{00000000-0005-0000-0000-000093DA0000}"/>
    <cellStyle name="Total 2 6 2 4 2 2" xfId="39946" xr:uid="{00000000-0005-0000-0000-000094DA0000}"/>
    <cellStyle name="Total 2 6 2 4 2 3" xfId="39945" xr:uid="{00000000-0005-0000-0000-000095DA0000}"/>
    <cellStyle name="Total 2 6 2 4 2 4" xfId="52396" xr:uid="{00000000-0005-0000-0000-000096DA0000}"/>
    <cellStyle name="Total 2 6 2 4 3" xfId="39947" xr:uid="{00000000-0005-0000-0000-000097DA0000}"/>
    <cellStyle name="Total 2 6 2 4 4" xfId="39944" xr:uid="{00000000-0005-0000-0000-000098DA0000}"/>
    <cellStyle name="Total 2 6 2 4 5" xfId="45428" xr:uid="{00000000-0005-0000-0000-000099DA0000}"/>
    <cellStyle name="Total 2 6 2 4 6" xfId="57992" xr:uid="{00000000-0005-0000-0000-00009ADA0000}"/>
    <cellStyle name="Total 2 6 2 5" xfId="10277" xr:uid="{00000000-0005-0000-0000-00009BDA0000}"/>
    <cellStyle name="Total 2 6 2 5 2" xfId="39949" xr:uid="{00000000-0005-0000-0000-00009CDA0000}"/>
    <cellStyle name="Total 2 6 2 5 3" xfId="39948" xr:uid="{00000000-0005-0000-0000-00009DDA0000}"/>
    <cellStyle name="Total 2 6 2 5 4" xfId="49783" xr:uid="{00000000-0005-0000-0000-00009EDA0000}"/>
    <cellStyle name="Total 2 6 2 6" xfId="39920" xr:uid="{00000000-0005-0000-0000-00009FDA0000}"/>
    <cellStyle name="Total 2 6 2 7" xfId="17856" xr:uid="{00000000-0005-0000-0000-0000A0DA0000}"/>
    <cellStyle name="Total 2 6 3" xfId="4162" xr:uid="{00000000-0005-0000-0000-0000A1DA0000}"/>
    <cellStyle name="Total 2 6 3 2" xfId="6783" xr:uid="{00000000-0005-0000-0000-0000A2DA0000}"/>
    <cellStyle name="Total 2 6 3 2 2" xfId="13761" xr:uid="{00000000-0005-0000-0000-0000A3DA0000}"/>
    <cellStyle name="Total 2 6 3 2 2 2" xfId="39953" xr:uid="{00000000-0005-0000-0000-0000A4DA0000}"/>
    <cellStyle name="Total 2 6 3 2 2 3" xfId="39952" xr:uid="{00000000-0005-0000-0000-0000A5DA0000}"/>
    <cellStyle name="Total 2 6 3 2 2 4" xfId="53266" xr:uid="{00000000-0005-0000-0000-0000A6DA0000}"/>
    <cellStyle name="Total 2 6 3 2 3" xfId="39954" xr:uid="{00000000-0005-0000-0000-0000A7DA0000}"/>
    <cellStyle name="Total 2 6 3 2 4" xfId="39951" xr:uid="{00000000-0005-0000-0000-0000A8DA0000}"/>
    <cellStyle name="Total 2 6 3 2 5" xfId="46298" xr:uid="{00000000-0005-0000-0000-0000A9DA0000}"/>
    <cellStyle name="Total 2 6 3 2 6" xfId="58862" xr:uid="{00000000-0005-0000-0000-0000AADA0000}"/>
    <cellStyle name="Total 2 6 3 3" xfId="8529" xr:uid="{00000000-0005-0000-0000-0000ABDA0000}"/>
    <cellStyle name="Total 2 6 3 3 2" xfId="15503" xr:uid="{00000000-0005-0000-0000-0000ACDA0000}"/>
    <cellStyle name="Total 2 6 3 3 2 2" xfId="39957" xr:uid="{00000000-0005-0000-0000-0000ADDA0000}"/>
    <cellStyle name="Total 2 6 3 3 2 3" xfId="39956" xr:uid="{00000000-0005-0000-0000-0000AEDA0000}"/>
    <cellStyle name="Total 2 6 3 3 2 4" xfId="55008" xr:uid="{00000000-0005-0000-0000-0000AFDA0000}"/>
    <cellStyle name="Total 2 6 3 3 3" xfId="39958" xr:uid="{00000000-0005-0000-0000-0000B0DA0000}"/>
    <cellStyle name="Total 2 6 3 3 4" xfId="39955" xr:uid="{00000000-0005-0000-0000-0000B1DA0000}"/>
    <cellStyle name="Total 2 6 3 3 5" xfId="48040" xr:uid="{00000000-0005-0000-0000-0000B2DA0000}"/>
    <cellStyle name="Total 2 6 3 3 6" xfId="60604" xr:uid="{00000000-0005-0000-0000-0000B3DA0000}"/>
    <cellStyle name="Total 2 6 3 4" xfId="11148" xr:uid="{00000000-0005-0000-0000-0000B4DA0000}"/>
    <cellStyle name="Total 2 6 3 4 2" xfId="39960" xr:uid="{00000000-0005-0000-0000-0000B5DA0000}"/>
    <cellStyle name="Total 2 6 3 4 3" xfId="39959" xr:uid="{00000000-0005-0000-0000-0000B6DA0000}"/>
    <cellStyle name="Total 2 6 3 4 4" xfId="50653" xr:uid="{00000000-0005-0000-0000-0000B7DA0000}"/>
    <cellStyle name="Total 2 6 3 5" xfId="39950" xr:uid="{00000000-0005-0000-0000-0000B8DA0000}"/>
    <cellStyle name="Total 2 6 3 6" xfId="56249" xr:uid="{00000000-0005-0000-0000-0000B9DA0000}"/>
    <cellStyle name="Total 2 6 4" xfId="5038" xr:uid="{00000000-0005-0000-0000-0000BADA0000}"/>
    <cellStyle name="Total 2 6 4 2" xfId="7654" xr:uid="{00000000-0005-0000-0000-0000BBDA0000}"/>
    <cellStyle name="Total 2 6 4 2 2" xfId="14632" xr:uid="{00000000-0005-0000-0000-0000BCDA0000}"/>
    <cellStyle name="Total 2 6 4 2 2 2" xfId="39964" xr:uid="{00000000-0005-0000-0000-0000BDDA0000}"/>
    <cellStyle name="Total 2 6 4 2 2 3" xfId="39963" xr:uid="{00000000-0005-0000-0000-0000BEDA0000}"/>
    <cellStyle name="Total 2 6 4 2 2 4" xfId="54137" xr:uid="{00000000-0005-0000-0000-0000BFDA0000}"/>
    <cellStyle name="Total 2 6 4 2 3" xfId="39965" xr:uid="{00000000-0005-0000-0000-0000C0DA0000}"/>
    <cellStyle name="Total 2 6 4 2 4" xfId="39962" xr:uid="{00000000-0005-0000-0000-0000C1DA0000}"/>
    <cellStyle name="Total 2 6 4 2 5" xfId="47169" xr:uid="{00000000-0005-0000-0000-0000C2DA0000}"/>
    <cellStyle name="Total 2 6 4 2 6" xfId="59733" xr:uid="{00000000-0005-0000-0000-0000C3DA0000}"/>
    <cellStyle name="Total 2 6 4 3" xfId="9405" xr:uid="{00000000-0005-0000-0000-0000C4DA0000}"/>
    <cellStyle name="Total 2 6 4 3 2" xfId="16374" xr:uid="{00000000-0005-0000-0000-0000C5DA0000}"/>
    <cellStyle name="Total 2 6 4 3 2 2" xfId="39968" xr:uid="{00000000-0005-0000-0000-0000C6DA0000}"/>
    <cellStyle name="Total 2 6 4 3 2 3" xfId="39967" xr:uid="{00000000-0005-0000-0000-0000C7DA0000}"/>
    <cellStyle name="Total 2 6 4 3 2 4" xfId="55879" xr:uid="{00000000-0005-0000-0000-0000C8DA0000}"/>
    <cellStyle name="Total 2 6 4 3 3" xfId="39969" xr:uid="{00000000-0005-0000-0000-0000C9DA0000}"/>
    <cellStyle name="Total 2 6 4 3 4" xfId="39966" xr:uid="{00000000-0005-0000-0000-0000CADA0000}"/>
    <cellStyle name="Total 2 6 4 3 5" xfId="48911" xr:uid="{00000000-0005-0000-0000-0000CBDA0000}"/>
    <cellStyle name="Total 2 6 4 3 6" xfId="61475" xr:uid="{00000000-0005-0000-0000-0000CCDA0000}"/>
    <cellStyle name="Total 2 6 4 4" xfId="12019" xr:uid="{00000000-0005-0000-0000-0000CDDA0000}"/>
    <cellStyle name="Total 2 6 4 4 2" xfId="39971" xr:uid="{00000000-0005-0000-0000-0000CEDA0000}"/>
    <cellStyle name="Total 2 6 4 4 3" xfId="39970" xr:uid="{00000000-0005-0000-0000-0000CFDA0000}"/>
    <cellStyle name="Total 2 6 4 4 4" xfId="51524" xr:uid="{00000000-0005-0000-0000-0000D0DA0000}"/>
    <cellStyle name="Total 2 6 4 5" xfId="39972" xr:uid="{00000000-0005-0000-0000-0000D1DA0000}"/>
    <cellStyle name="Total 2 6 4 6" xfId="39961" xr:uid="{00000000-0005-0000-0000-0000D2DA0000}"/>
    <cellStyle name="Total 2 6 4 7" xfId="44556" xr:uid="{00000000-0005-0000-0000-0000D3DA0000}"/>
    <cellStyle name="Total 2 6 4 8" xfId="57120" xr:uid="{00000000-0005-0000-0000-0000D4DA0000}"/>
    <cellStyle name="Total 2 6 5" xfId="5912" xr:uid="{00000000-0005-0000-0000-0000D5DA0000}"/>
    <cellStyle name="Total 2 6 5 2" xfId="12890" xr:uid="{00000000-0005-0000-0000-0000D6DA0000}"/>
    <cellStyle name="Total 2 6 5 2 2" xfId="39975" xr:uid="{00000000-0005-0000-0000-0000D7DA0000}"/>
    <cellStyle name="Total 2 6 5 2 3" xfId="39974" xr:uid="{00000000-0005-0000-0000-0000D8DA0000}"/>
    <cellStyle name="Total 2 6 5 2 4" xfId="52395" xr:uid="{00000000-0005-0000-0000-0000D9DA0000}"/>
    <cellStyle name="Total 2 6 5 3" xfId="39976" xr:uid="{00000000-0005-0000-0000-0000DADA0000}"/>
    <cellStyle name="Total 2 6 5 4" xfId="39973" xr:uid="{00000000-0005-0000-0000-0000DBDA0000}"/>
    <cellStyle name="Total 2 6 5 5" xfId="45427" xr:uid="{00000000-0005-0000-0000-0000DCDA0000}"/>
    <cellStyle name="Total 2 6 5 6" xfId="57991" xr:uid="{00000000-0005-0000-0000-0000DDDA0000}"/>
    <cellStyle name="Total 2 6 6" xfId="10276" xr:uid="{00000000-0005-0000-0000-0000DEDA0000}"/>
    <cellStyle name="Total 2 6 6 2" xfId="39978" xr:uid="{00000000-0005-0000-0000-0000DFDA0000}"/>
    <cellStyle name="Total 2 6 6 3" xfId="39977" xr:uid="{00000000-0005-0000-0000-0000E0DA0000}"/>
    <cellStyle name="Total 2 6 6 4" xfId="49782" xr:uid="{00000000-0005-0000-0000-0000E1DA0000}"/>
    <cellStyle name="Total 2 6 7" xfId="39919" xr:uid="{00000000-0005-0000-0000-0000E2DA0000}"/>
    <cellStyle name="Total 2 6 8" xfId="17855" xr:uid="{00000000-0005-0000-0000-0000E3DA0000}"/>
    <cellStyle name="Total 2 7" xfId="3208" xr:uid="{00000000-0005-0000-0000-0000E4DA0000}"/>
    <cellStyle name="Total 2 7 2" xfId="3209" xr:uid="{00000000-0005-0000-0000-0000E5DA0000}"/>
    <cellStyle name="Total 2 7 2 2" xfId="4165" xr:uid="{00000000-0005-0000-0000-0000E6DA0000}"/>
    <cellStyle name="Total 2 7 2 2 2" xfId="6786" xr:uid="{00000000-0005-0000-0000-0000E7DA0000}"/>
    <cellStyle name="Total 2 7 2 2 2 2" xfId="13764" xr:uid="{00000000-0005-0000-0000-0000E8DA0000}"/>
    <cellStyle name="Total 2 7 2 2 2 2 2" xfId="39984" xr:uid="{00000000-0005-0000-0000-0000E9DA0000}"/>
    <cellStyle name="Total 2 7 2 2 2 2 3" xfId="39983" xr:uid="{00000000-0005-0000-0000-0000EADA0000}"/>
    <cellStyle name="Total 2 7 2 2 2 2 4" xfId="53269" xr:uid="{00000000-0005-0000-0000-0000EBDA0000}"/>
    <cellStyle name="Total 2 7 2 2 2 3" xfId="39985" xr:uid="{00000000-0005-0000-0000-0000ECDA0000}"/>
    <cellStyle name="Total 2 7 2 2 2 4" xfId="39982" xr:uid="{00000000-0005-0000-0000-0000EDDA0000}"/>
    <cellStyle name="Total 2 7 2 2 2 5" xfId="46301" xr:uid="{00000000-0005-0000-0000-0000EEDA0000}"/>
    <cellStyle name="Total 2 7 2 2 2 6" xfId="58865" xr:uid="{00000000-0005-0000-0000-0000EFDA0000}"/>
    <cellStyle name="Total 2 7 2 2 3" xfId="8532" xr:uid="{00000000-0005-0000-0000-0000F0DA0000}"/>
    <cellStyle name="Total 2 7 2 2 3 2" xfId="15506" xr:uid="{00000000-0005-0000-0000-0000F1DA0000}"/>
    <cellStyle name="Total 2 7 2 2 3 2 2" xfId="39988" xr:uid="{00000000-0005-0000-0000-0000F2DA0000}"/>
    <cellStyle name="Total 2 7 2 2 3 2 3" xfId="39987" xr:uid="{00000000-0005-0000-0000-0000F3DA0000}"/>
    <cellStyle name="Total 2 7 2 2 3 2 4" xfId="55011" xr:uid="{00000000-0005-0000-0000-0000F4DA0000}"/>
    <cellStyle name="Total 2 7 2 2 3 3" xfId="39989" xr:uid="{00000000-0005-0000-0000-0000F5DA0000}"/>
    <cellStyle name="Total 2 7 2 2 3 4" xfId="39986" xr:uid="{00000000-0005-0000-0000-0000F6DA0000}"/>
    <cellStyle name="Total 2 7 2 2 3 5" xfId="48043" xr:uid="{00000000-0005-0000-0000-0000F7DA0000}"/>
    <cellStyle name="Total 2 7 2 2 3 6" xfId="60607" xr:uid="{00000000-0005-0000-0000-0000F8DA0000}"/>
    <cellStyle name="Total 2 7 2 2 4" xfId="11151" xr:uid="{00000000-0005-0000-0000-0000F9DA0000}"/>
    <cellStyle name="Total 2 7 2 2 4 2" xfId="39991" xr:uid="{00000000-0005-0000-0000-0000FADA0000}"/>
    <cellStyle name="Total 2 7 2 2 4 3" xfId="39990" xr:uid="{00000000-0005-0000-0000-0000FBDA0000}"/>
    <cellStyle name="Total 2 7 2 2 4 4" xfId="50656" xr:uid="{00000000-0005-0000-0000-0000FCDA0000}"/>
    <cellStyle name="Total 2 7 2 2 5" xfId="39981" xr:uid="{00000000-0005-0000-0000-0000FDDA0000}"/>
    <cellStyle name="Total 2 7 2 2 6" xfId="56252" xr:uid="{00000000-0005-0000-0000-0000FEDA0000}"/>
    <cellStyle name="Total 2 7 2 3" xfId="5041" xr:uid="{00000000-0005-0000-0000-0000FFDA0000}"/>
    <cellStyle name="Total 2 7 2 3 2" xfId="7657" xr:uid="{00000000-0005-0000-0000-000000DB0000}"/>
    <cellStyle name="Total 2 7 2 3 2 2" xfId="14635" xr:uid="{00000000-0005-0000-0000-000001DB0000}"/>
    <cellStyle name="Total 2 7 2 3 2 2 2" xfId="39995" xr:uid="{00000000-0005-0000-0000-000002DB0000}"/>
    <cellStyle name="Total 2 7 2 3 2 2 3" xfId="39994" xr:uid="{00000000-0005-0000-0000-000003DB0000}"/>
    <cellStyle name="Total 2 7 2 3 2 2 4" xfId="54140" xr:uid="{00000000-0005-0000-0000-000004DB0000}"/>
    <cellStyle name="Total 2 7 2 3 2 3" xfId="39996" xr:uid="{00000000-0005-0000-0000-000005DB0000}"/>
    <cellStyle name="Total 2 7 2 3 2 4" xfId="39993" xr:uid="{00000000-0005-0000-0000-000006DB0000}"/>
    <cellStyle name="Total 2 7 2 3 2 5" xfId="47172" xr:uid="{00000000-0005-0000-0000-000007DB0000}"/>
    <cellStyle name="Total 2 7 2 3 2 6" xfId="59736" xr:uid="{00000000-0005-0000-0000-000008DB0000}"/>
    <cellStyle name="Total 2 7 2 3 3" xfId="9408" xr:uid="{00000000-0005-0000-0000-000009DB0000}"/>
    <cellStyle name="Total 2 7 2 3 3 2" xfId="16377" xr:uid="{00000000-0005-0000-0000-00000ADB0000}"/>
    <cellStyle name="Total 2 7 2 3 3 2 2" xfId="39999" xr:uid="{00000000-0005-0000-0000-00000BDB0000}"/>
    <cellStyle name="Total 2 7 2 3 3 2 3" xfId="39998" xr:uid="{00000000-0005-0000-0000-00000CDB0000}"/>
    <cellStyle name="Total 2 7 2 3 3 2 4" xfId="55882" xr:uid="{00000000-0005-0000-0000-00000DDB0000}"/>
    <cellStyle name="Total 2 7 2 3 3 3" xfId="40000" xr:uid="{00000000-0005-0000-0000-00000EDB0000}"/>
    <cellStyle name="Total 2 7 2 3 3 4" xfId="39997" xr:uid="{00000000-0005-0000-0000-00000FDB0000}"/>
    <cellStyle name="Total 2 7 2 3 3 5" xfId="48914" xr:uid="{00000000-0005-0000-0000-000010DB0000}"/>
    <cellStyle name="Total 2 7 2 3 3 6" xfId="61478" xr:uid="{00000000-0005-0000-0000-000011DB0000}"/>
    <cellStyle name="Total 2 7 2 3 4" xfId="12022" xr:uid="{00000000-0005-0000-0000-000012DB0000}"/>
    <cellStyle name="Total 2 7 2 3 4 2" xfId="40002" xr:uid="{00000000-0005-0000-0000-000013DB0000}"/>
    <cellStyle name="Total 2 7 2 3 4 3" xfId="40001" xr:uid="{00000000-0005-0000-0000-000014DB0000}"/>
    <cellStyle name="Total 2 7 2 3 4 4" xfId="51527" xr:uid="{00000000-0005-0000-0000-000015DB0000}"/>
    <cellStyle name="Total 2 7 2 3 5" xfId="40003" xr:uid="{00000000-0005-0000-0000-000016DB0000}"/>
    <cellStyle name="Total 2 7 2 3 6" xfId="39992" xr:uid="{00000000-0005-0000-0000-000017DB0000}"/>
    <cellStyle name="Total 2 7 2 3 7" xfId="44559" xr:uid="{00000000-0005-0000-0000-000018DB0000}"/>
    <cellStyle name="Total 2 7 2 3 8" xfId="57123" xr:uid="{00000000-0005-0000-0000-000019DB0000}"/>
    <cellStyle name="Total 2 7 2 4" xfId="5915" xr:uid="{00000000-0005-0000-0000-00001ADB0000}"/>
    <cellStyle name="Total 2 7 2 4 2" xfId="12893" xr:uid="{00000000-0005-0000-0000-00001BDB0000}"/>
    <cellStyle name="Total 2 7 2 4 2 2" xfId="40006" xr:uid="{00000000-0005-0000-0000-00001CDB0000}"/>
    <cellStyle name="Total 2 7 2 4 2 3" xfId="40005" xr:uid="{00000000-0005-0000-0000-00001DDB0000}"/>
    <cellStyle name="Total 2 7 2 4 2 4" xfId="52398" xr:uid="{00000000-0005-0000-0000-00001EDB0000}"/>
    <cellStyle name="Total 2 7 2 4 3" xfId="40007" xr:uid="{00000000-0005-0000-0000-00001FDB0000}"/>
    <cellStyle name="Total 2 7 2 4 4" xfId="40004" xr:uid="{00000000-0005-0000-0000-000020DB0000}"/>
    <cellStyle name="Total 2 7 2 4 5" xfId="45430" xr:uid="{00000000-0005-0000-0000-000021DB0000}"/>
    <cellStyle name="Total 2 7 2 4 6" xfId="57994" xr:uid="{00000000-0005-0000-0000-000022DB0000}"/>
    <cellStyle name="Total 2 7 2 5" xfId="10279" xr:uid="{00000000-0005-0000-0000-000023DB0000}"/>
    <cellStyle name="Total 2 7 2 5 2" xfId="40009" xr:uid="{00000000-0005-0000-0000-000024DB0000}"/>
    <cellStyle name="Total 2 7 2 5 3" xfId="40008" xr:uid="{00000000-0005-0000-0000-000025DB0000}"/>
    <cellStyle name="Total 2 7 2 5 4" xfId="49785" xr:uid="{00000000-0005-0000-0000-000026DB0000}"/>
    <cellStyle name="Total 2 7 2 6" xfId="39980" xr:uid="{00000000-0005-0000-0000-000027DB0000}"/>
    <cellStyle name="Total 2 7 2 7" xfId="17858" xr:uid="{00000000-0005-0000-0000-000028DB0000}"/>
    <cellStyle name="Total 2 7 3" xfId="4164" xr:uid="{00000000-0005-0000-0000-000029DB0000}"/>
    <cellStyle name="Total 2 7 3 2" xfId="6785" xr:uid="{00000000-0005-0000-0000-00002ADB0000}"/>
    <cellStyle name="Total 2 7 3 2 2" xfId="13763" xr:uid="{00000000-0005-0000-0000-00002BDB0000}"/>
    <cellStyle name="Total 2 7 3 2 2 2" xfId="40013" xr:uid="{00000000-0005-0000-0000-00002CDB0000}"/>
    <cellStyle name="Total 2 7 3 2 2 3" xfId="40012" xr:uid="{00000000-0005-0000-0000-00002DDB0000}"/>
    <cellStyle name="Total 2 7 3 2 2 4" xfId="53268" xr:uid="{00000000-0005-0000-0000-00002EDB0000}"/>
    <cellStyle name="Total 2 7 3 2 3" xfId="40014" xr:uid="{00000000-0005-0000-0000-00002FDB0000}"/>
    <cellStyle name="Total 2 7 3 2 4" xfId="40011" xr:uid="{00000000-0005-0000-0000-000030DB0000}"/>
    <cellStyle name="Total 2 7 3 2 5" xfId="46300" xr:uid="{00000000-0005-0000-0000-000031DB0000}"/>
    <cellStyle name="Total 2 7 3 2 6" xfId="58864" xr:uid="{00000000-0005-0000-0000-000032DB0000}"/>
    <cellStyle name="Total 2 7 3 3" xfId="8531" xr:uid="{00000000-0005-0000-0000-000033DB0000}"/>
    <cellStyle name="Total 2 7 3 3 2" xfId="15505" xr:uid="{00000000-0005-0000-0000-000034DB0000}"/>
    <cellStyle name="Total 2 7 3 3 2 2" xfId="40017" xr:uid="{00000000-0005-0000-0000-000035DB0000}"/>
    <cellStyle name="Total 2 7 3 3 2 3" xfId="40016" xr:uid="{00000000-0005-0000-0000-000036DB0000}"/>
    <cellStyle name="Total 2 7 3 3 2 4" xfId="55010" xr:uid="{00000000-0005-0000-0000-000037DB0000}"/>
    <cellStyle name="Total 2 7 3 3 3" xfId="40018" xr:uid="{00000000-0005-0000-0000-000038DB0000}"/>
    <cellStyle name="Total 2 7 3 3 4" xfId="40015" xr:uid="{00000000-0005-0000-0000-000039DB0000}"/>
    <cellStyle name="Total 2 7 3 3 5" xfId="48042" xr:uid="{00000000-0005-0000-0000-00003ADB0000}"/>
    <cellStyle name="Total 2 7 3 3 6" xfId="60606" xr:uid="{00000000-0005-0000-0000-00003BDB0000}"/>
    <cellStyle name="Total 2 7 3 4" xfId="11150" xr:uid="{00000000-0005-0000-0000-00003CDB0000}"/>
    <cellStyle name="Total 2 7 3 4 2" xfId="40020" xr:uid="{00000000-0005-0000-0000-00003DDB0000}"/>
    <cellStyle name="Total 2 7 3 4 3" xfId="40019" xr:uid="{00000000-0005-0000-0000-00003EDB0000}"/>
    <cellStyle name="Total 2 7 3 4 4" xfId="50655" xr:uid="{00000000-0005-0000-0000-00003FDB0000}"/>
    <cellStyle name="Total 2 7 3 5" xfId="40010" xr:uid="{00000000-0005-0000-0000-000040DB0000}"/>
    <cellStyle name="Total 2 7 3 6" xfId="56251" xr:uid="{00000000-0005-0000-0000-000041DB0000}"/>
    <cellStyle name="Total 2 7 4" xfId="5040" xr:uid="{00000000-0005-0000-0000-000042DB0000}"/>
    <cellStyle name="Total 2 7 4 2" xfId="7656" xr:uid="{00000000-0005-0000-0000-000043DB0000}"/>
    <cellStyle name="Total 2 7 4 2 2" xfId="14634" xr:uid="{00000000-0005-0000-0000-000044DB0000}"/>
    <cellStyle name="Total 2 7 4 2 2 2" xfId="40024" xr:uid="{00000000-0005-0000-0000-000045DB0000}"/>
    <cellStyle name="Total 2 7 4 2 2 3" xfId="40023" xr:uid="{00000000-0005-0000-0000-000046DB0000}"/>
    <cellStyle name="Total 2 7 4 2 2 4" xfId="54139" xr:uid="{00000000-0005-0000-0000-000047DB0000}"/>
    <cellStyle name="Total 2 7 4 2 3" xfId="40025" xr:uid="{00000000-0005-0000-0000-000048DB0000}"/>
    <cellStyle name="Total 2 7 4 2 4" xfId="40022" xr:uid="{00000000-0005-0000-0000-000049DB0000}"/>
    <cellStyle name="Total 2 7 4 2 5" xfId="47171" xr:uid="{00000000-0005-0000-0000-00004ADB0000}"/>
    <cellStyle name="Total 2 7 4 2 6" xfId="59735" xr:uid="{00000000-0005-0000-0000-00004BDB0000}"/>
    <cellStyle name="Total 2 7 4 3" xfId="9407" xr:uid="{00000000-0005-0000-0000-00004CDB0000}"/>
    <cellStyle name="Total 2 7 4 3 2" xfId="16376" xr:uid="{00000000-0005-0000-0000-00004DDB0000}"/>
    <cellStyle name="Total 2 7 4 3 2 2" xfId="40028" xr:uid="{00000000-0005-0000-0000-00004EDB0000}"/>
    <cellStyle name="Total 2 7 4 3 2 3" xfId="40027" xr:uid="{00000000-0005-0000-0000-00004FDB0000}"/>
    <cellStyle name="Total 2 7 4 3 2 4" xfId="55881" xr:uid="{00000000-0005-0000-0000-000050DB0000}"/>
    <cellStyle name="Total 2 7 4 3 3" xfId="40029" xr:uid="{00000000-0005-0000-0000-000051DB0000}"/>
    <cellStyle name="Total 2 7 4 3 4" xfId="40026" xr:uid="{00000000-0005-0000-0000-000052DB0000}"/>
    <cellStyle name="Total 2 7 4 3 5" xfId="48913" xr:uid="{00000000-0005-0000-0000-000053DB0000}"/>
    <cellStyle name="Total 2 7 4 3 6" xfId="61477" xr:uid="{00000000-0005-0000-0000-000054DB0000}"/>
    <cellStyle name="Total 2 7 4 4" xfId="12021" xr:uid="{00000000-0005-0000-0000-000055DB0000}"/>
    <cellStyle name="Total 2 7 4 4 2" xfId="40031" xr:uid="{00000000-0005-0000-0000-000056DB0000}"/>
    <cellStyle name="Total 2 7 4 4 3" xfId="40030" xr:uid="{00000000-0005-0000-0000-000057DB0000}"/>
    <cellStyle name="Total 2 7 4 4 4" xfId="51526" xr:uid="{00000000-0005-0000-0000-000058DB0000}"/>
    <cellStyle name="Total 2 7 4 5" xfId="40032" xr:uid="{00000000-0005-0000-0000-000059DB0000}"/>
    <cellStyle name="Total 2 7 4 6" xfId="40021" xr:uid="{00000000-0005-0000-0000-00005ADB0000}"/>
    <cellStyle name="Total 2 7 4 7" xfId="44558" xr:uid="{00000000-0005-0000-0000-00005BDB0000}"/>
    <cellStyle name="Total 2 7 4 8" xfId="57122" xr:uid="{00000000-0005-0000-0000-00005CDB0000}"/>
    <cellStyle name="Total 2 7 5" xfId="5914" xr:uid="{00000000-0005-0000-0000-00005DDB0000}"/>
    <cellStyle name="Total 2 7 5 2" xfId="12892" xr:uid="{00000000-0005-0000-0000-00005EDB0000}"/>
    <cellStyle name="Total 2 7 5 2 2" xfId="40035" xr:uid="{00000000-0005-0000-0000-00005FDB0000}"/>
    <cellStyle name="Total 2 7 5 2 3" xfId="40034" xr:uid="{00000000-0005-0000-0000-000060DB0000}"/>
    <cellStyle name="Total 2 7 5 2 4" xfId="52397" xr:uid="{00000000-0005-0000-0000-000061DB0000}"/>
    <cellStyle name="Total 2 7 5 3" xfId="40036" xr:uid="{00000000-0005-0000-0000-000062DB0000}"/>
    <cellStyle name="Total 2 7 5 4" xfId="40033" xr:uid="{00000000-0005-0000-0000-000063DB0000}"/>
    <cellStyle name="Total 2 7 5 5" xfId="45429" xr:uid="{00000000-0005-0000-0000-000064DB0000}"/>
    <cellStyle name="Total 2 7 5 6" xfId="57993" xr:uid="{00000000-0005-0000-0000-000065DB0000}"/>
    <cellStyle name="Total 2 7 6" xfId="10278" xr:uid="{00000000-0005-0000-0000-000066DB0000}"/>
    <cellStyle name="Total 2 7 6 2" xfId="40038" xr:uid="{00000000-0005-0000-0000-000067DB0000}"/>
    <cellStyle name="Total 2 7 6 3" xfId="40037" xr:uid="{00000000-0005-0000-0000-000068DB0000}"/>
    <cellStyle name="Total 2 7 6 4" xfId="49784" xr:uid="{00000000-0005-0000-0000-000069DB0000}"/>
    <cellStyle name="Total 2 7 7" xfId="39979" xr:uid="{00000000-0005-0000-0000-00006ADB0000}"/>
    <cellStyle name="Total 2 7 8" xfId="17857" xr:uid="{00000000-0005-0000-0000-00006BDB0000}"/>
    <cellStyle name="Total 2 8" xfId="3210" xr:uid="{00000000-0005-0000-0000-00006CDB0000}"/>
    <cellStyle name="Total 2 8 2" xfId="3211" xr:uid="{00000000-0005-0000-0000-00006DDB0000}"/>
    <cellStyle name="Total 2 8 2 2" xfId="4167" xr:uid="{00000000-0005-0000-0000-00006EDB0000}"/>
    <cellStyle name="Total 2 8 2 2 2" xfId="6788" xr:uid="{00000000-0005-0000-0000-00006FDB0000}"/>
    <cellStyle name="Total 2 8 2 2 2 2" xfId="13766" xr:uid="{00000000-0005-0000-0000-000070DB0000}"/>
    <cellStyle name="Total 2 8 2 2 2 2 2" xfId="40044" xr:uid="{00000000-0005-0000-0000-000071DB0000}"/>
    <cellStyle name="Total 2 8 2 2 2 2 3" xfId="40043" xr:uid="{00000000-0005-0000-0000-000072DB0000}"/>
    <cellStyle name="Total 2 8 2 2 2 2 4" xfId="53271" xr:uid="{00000000-0005-0000-0000-000073DB0000}"/>
    <cellStyle name="Total 2 8 2 2 2 3" xfId="40045" xr:uid="{00000000-0005-0000-0000-000074DB0000}"/>
    <cellStyle name="Total 2 8 2 2 2 4" xfId="40042" xr:uid="{00000000-0005-0000-0000-000075DB0000}"/>
    <cellStyle name="Total 2 8 2 2 2 5" xfId="46303" xr:uid="{00000000-0005-0000-0000-000076DB0000}"/>
    <cellStyle name="Total 2 8 2 2 2 6" xfId="58867" xr:uid="{00000000-0005-0000-0000-000077DB0000}"/>
    <cellStyle name="Total 2 8 2 2 3" xfId="8534" xr:uid="{00000000-0005-0000-0000-000078DB0000}"/>
    <cellStyle name="Total 2 8 2 2 3 2" xfId="15508" xr:uid="{00000000-0005-0000-0000-000079DB0000}"/>
    <cellStyle name="Total 2 8 2 2 3 2 2" xfId="40048" xr:uid="{00000000-0005-0000-0000-00007ADB0000}"/>
    <cellStyle name="Total 2 8 2 2 3 2 3" xfId="40047" xr:uid="{00000000-0005-0000-0000-00007BDB0000}"/>
    <cellStyle name="Total 2 8 2 2 3 2 4" xfId="55013" xr:uid="{00000000-0005-0000-0000-00007CDB0000}"/>
    <cellStyle name="Total 2 8 2 2 3 3" xfId="40049" xr:uid="{00000000-0005-0000-0000-00007DDB0000}"/>
    <cellStyle name="Total 2 8 2 2 3 4" xfId="40046" xr:uid="{00000000-0005-0000-0000-00007EDB0000}"/>
    <cellStyle name="Total 2 8 2 2 3 5" xfId="48045" xr:uid="{00000000-0005-0000-0000-00007FDB0000}"/>
    <cellStyle name="Total 2 8 2 2 3 6" xfId="60609" xr:uid="{00000000-0005-0000-0000-000080DB0000}"/>
    <cellStyle name="Total 2 8 2 2 4" xfId="11153" xr:uid="{00000000-0005-0000-0000-000081DB0000}"/>
    <cellStyle name="Total 2 8 2 2 4 2" xfId="40051" xr:uid="{00000000-0005-0000-0000-000082DB0000}"/>
    <cellStyle name="Total 2 8 2 2 4 3" xfId="40050" xr:uid="{00000000-0005-0000-0000-000083DB0000}"/>
    <cellStyle name="Total 2 8 2 2 4 4" xfId="50658" xr:uid="{00000000-0005-0000-0000-000084DB0000}"/>
    <cellStyle name="Total 2 8 2 2 5" xfId="40041" xr:uid="{00000000-0005-0000-0000-000085DB0000}"/>
    <cellStyle name="Total 2 8 2 2 6" xfId="56254" xr:uid="{00000000-0005-0000-0000-000086DB0000}"/>
    <cellStyle name="Total 2 8 2 3" xfId="5043" xr:uid="{00000000-0005-0000-0000-000087DB0000}"/>
    <cellStyle name="Total 2 8 2 3 2" xfId="7659" xr:uid="{00000000-0005-0000-0000-000088DB0000}"/>
    <cellStyle name="Total 2 8 2 3 2 2" xfId="14637" xr:uid="{00000000-0005-0000-0000-000089DB0000}"/>
    <cellStyle name="Total 2 8 2 3 2 2 2" xfId="40055" xr:uid="{00000000-0005-0000-0000-00008ADB0000}"/>
    <cellStyle name="Total 2 8 2 3 2 2 3" xfId="40054" xr:uid="{00000000-0005-0000-0000-00008BDB0000}"/>
    <cellStyle name="Total 2 8 2 3 2 2 4" xfId="54142" xr:uid="{00000000-0005-0000-0000-00008CDB0000}"/>
    <cellStyle name="Total 2 8 2 3 2 3" xfId="40056" xr:uid="{00000000-0005-0000-0000-00008DDB0000}"/>
    <cellStyle name="Total 2 8 2 3 2 4" xfId="40053" xr:uid="{00000000-0005-0000-0000-00008EDB0000}"/>
    <cellStyle name="Total 2 8 2 3 2 5" xfId="47174" xr:uid="{00000000-0005-0000-0000-00008FDB0000}"/>
    <cellStyle name="Total 2 8 2 3 2 6" xfId="59738" xr:uid="{00000000-0005-0000-0000-000090DB0000}"/>
    <cellStyle name="Total 2 8 2 3 3" xfId="9410" xr:uid="{00000000-0005-0000-0000-000091DB0000}"/>
    <cellStyle name="Total 2 8 2 3 3 2" xfId="16379" xr:uid="{00000000-0005-0000-0000-000092DB0000}"/>
    <cellStyle name="Total 2 8 2 3 3 2 2" xfId="40059" xr:uid="{00000000-0005-0000-0000-000093DB0000}"/>
    <cellStyle name="Total 2 8 2 3 3 2 3" xfId="40058" xr:uid="{00000000-0005-0000-0000-000094DB0000}"/>
    <cellStyle name="Total 2 8 2 3 3 2 4" xfId="55884" xr:uid="{00000000-0005-0000-0000-000095DB0000}"/>
    <cellStyle name="Total 2 8 2 3 3 3" xfId="40060" xr:uid="{00000000-0005-0000-0000-000096DB0000}"/>
    <cellStyle name="Total 2 8 2 3 3 4" xfId="40057" xr:uid="{00000000-0005-0000-0000-000097DB0000}"/>
    <cellStyle name="Total 2 8 2 3 3 5" xfId="48916" xr:uid="{00000000-0005-0000-0000-000098DB0000}"/>
    <cellStyle name="Total 2 8 2 3 3 6" xfId="61480" xr:uid="{00000000-0005-0000-0000-000099DB0000}"/>
    <cellStyle name="Total 2 8 2 3 4" xfId="12024" xr:uid="{00000000-0005-0000-0000-00009ADB0000}"/>
    <cellStyle name="Total 2 8 2 3 4 2" xfId="40062" xr:uid="{00000000-0005-0000-0000-00009BDB0000}"/>
    <cellStyle name="Total 2 8 2 3 4 3" xfId="40061" xr:uid="{00000000-0005-0000-0000-00009CDB0000}"/>
    <cellStyle name="Total 2 8 2 3 4 4" xfId="51529" xr:uid="{00000000-0005-0000-0000-00009DDB0000}"/>
    <cellStyle name="Total 2 8 2 3 5" xfId="40063" xr:uid="{00000000-0005-0000-0000-00009EDB0000}"/>
    <cellStyle name="Total 2 8 2 3 6" xfId="40052" xr:uid="{00000000-0005-0000-0000-00009FDB0000}"/>
    <cellStyle name="Total 2 8 2 3 7" xfId="44561" xr:uid="{00000000-0005-0000-0000-0000A0DB0000}"/>
    <cellStyle name="Total 2 8 2 3 8" xfId="57125" xr:uid="{00000000-0005-0000-0000-0000A1DB0000}"/>
    <cellStyle name="Total 2 8 2 4" xfId="5917" xr:uid="{00000000-0005-0000-0000-0000A2DB0000}"/>
    <cellStyle name="Total 2 8 2 4 2" xfId="12895" xr:uid="{00000000-0005-0000-0000-0000A3DB0000}"/>
    <cellStyle name="Total 2 8 2 4 2 2" xfId="40066" xr:uid="{00000000-0005-0000-0000-0000A4DB0000}"/>
    <cellStyle name="Total 2 8 2 4 2 3" xfId="40065" xr:uid="{00000000-0005-0000-0000-0000A5DB0000}"/>
    <cellStyle name="Total 2 8 2 4 2 4" xfId="52400" xr:uid="{00000000-0005-0000-0000-0000A6DB0000}"/>
    <cellStyle name="Total 2 8 2 4 3" xfId="40067" xr:uid="{00000000-0005-0000-0000-0000A7DB0000}"/>
    <cellStyle name="Total 2 8 2 4 4" xfId="40064" xr:uid="{00000000-0005-0000-0000-0000A8DB0000}"/>
    <cellStyle name="Total 2 8 2 4 5" xfId="45432" xr:uid="{00000000-0005-0000-0000-0000A9DB0000}"/>
    <cellStyle name="Total 2 8 2 4 6" xfId="57996" xr:uid="{00000000-0005-0000-0000-0000AADB0000}"/>
    <cellStyle name="Total 2 8 2 5" xfId="10281" xr:uid="{00000000-0005-0000-0000-0000ABDB0000}"/>
    <cellStyle name="Total 2 8 2 5 2" xfId="40069" xr:uid="{00000000-0005-0000-0000-0000ACDB0000}"/>
    <cellStyle name="Total 2 8 2 5 3" xfId="40068" xr:uid="{00000000-0005-0000-0000-0000ADDB0000}"/>
    <cellStyle name="Total 2 8 2 5 4" xfId="49787" xr:uid="{00000000-0005-0000-0000-0000AEDB0000}"/>
    <cellStyle name="Total 2 8 2 6" xfId="40040" xr:uid="{00000000-0005-0000-0000-0000AFDB0000}"/>
    <cellStyle name="Total 2 8 2 7" xfId="17862" xr:uid="{00000000-0005-0000-0000-0000B0DB0000}"/>
    <cellStyle name="Total 2 8 3" xfId="4166" xr:uid="{00000000-0005-0000-0000-0000B1DB0000}"/>
    <cellStyle name="Total 2 8 3 2" xfId="6787" xr:uid="{00000000-0005-0000-0000-0000B2DB0000}"/>
    <cellStyle name="Total 2 8 3 2 2" xfId="13765" xr:uid="{00000000-0005-0000-0000-0000B3DB0000}"/>
    <cellStyle name="Total 2 8 3 2 2 2" xfId="40073" xr:uid="{00000000-0005-0000-0000-0000B4DB0000}"/>
    <cellStyle name="Total 2 8 3 2 2 3" xfId="40072" xr:uid="{00000000-0005-0000-0000-0000B5DB0000}"/>
    <cellStyle name="Total 2 8 3 2 2 4" xfId="53270" xr:uid="{00000000-0005-0000-0000-0000B6DB0000}"/>
    <cellStyle name="Total 2 8 3 2 3" xfId="40074" xr:uid="{00000000-0005-0000-0000-0000B7DB0000}"/>
    <cellStyle name="Total 2 8 3 2 4" xfId="40071" xr:uid="{00000000-0005-0000-0000-0000B8DB0000}"/>
    <cellStyle name="Total 2 8 3 2 5" xfId="46302" xr:uid="{00000000-0005-0000-0000-0000B9DB0000}"/>
    <cellStyle name="Total 2 8 3 2 6" xfId="58866" xr:uid="{00000000-0005-0000-0000-0000BADB0000}"/>
    <cellStyle name="Total 2 8 3 3" xfId="8533" xr:uid="{00000000-0005-0000-0000-0000BBDB0000}"/>
    <cellStyle name="Total 2 8 3 3 2" xfId="15507" xr:uid="{00000000-0005-0000-0000-0000BCDB0000}"/>
    <cellStyle name="Total 2 8 3 3 2 2" xfId="40077" xr:uid="{00000000-0005-0000-0000-0000BDDB0000}"/>
    <cellStyle name="Total 2 8 3 3 2 3" xfId="40076" xr:uid="{00000000-0005-0000-0000-0000BEDB0000}"/>
    <cellStyle name="Total 2 8 3 3 2 4" xfId="55012" xr:uid="{00000000-0005-0000-0000-0000BFDB0000}"/>
    <cellStyle name="Total 2 8 3 3 3" xfId="40078" xr:uid="{00000000-0005-0000-0000-0000C0DB0000}"/>
    <cellStyle name="Total 2 8 3 3 4" xfId="40075" xr:uid="{00000000-0005-0000-0000-0000C1DB0000}"/>
    <cellStyle name="Total 2 8 3 3 5" xfId="48044" xr:uid="{00000000-0005-0000-0000-0000C2DB0000}"/>
    <cellStyle name="Total 2 8 3 3 6" xfId="60608" xr:uid="{00000000-0005-0000-0000-0000C3DB0000}"/>
    <cellStyle name="Total 2 8 3 4" xfId="11152" xr:uid="{00000000-0005-0000-0000-0000C4DB0000}"/>
    <cellStyle name="Total 2 8 3 4 2" xfId="40080" xr:uid="{00000000-0005-0000-0000-0000C5DB0000}"/>
    <cellStyle name="Total 2 8 3 4 3" xfId="40079" xr:uid="{00000000-0005-0000-0000-0000C6DB0000}"/>
    <cellStyle name="Total 2 8 3 4 4" xfId="50657" xr:uid="{00000000-0005-0000-0000-0000C7DB0000}"/>
    <cellStyle name="Total 2 8 3 5" xfId="40070" xr:uid="{00000000-0005-0000-0000-0000C8DB0000}"/>
    <cellStyle name="Total 2 8 3 6" xfId="56253" xr:uid="{00000000-0005-0000-0000-0000C9DB0000}"/>
    <cellStyle name="Total 2 8 4" xfId="5042" xr:uid="{00000000-0005-0000-0000-0000CADB0000}"/>
    <cellStyle name="Total 2 8 4 2" xfId="7658" xr:uid="{00000000-0005-0000-0000-0000CBDB0000}"/>
    <cellStyle name="Total 2 8 4 2 2" xfId="14636" xr:uid="{00000000-0005-0000-0000-0000CCDB0000}"/>
    <cellStyle name="Total 2 8 4 2 2 2" xfId="40084" xr:uid="{00000000-0005-0000-0000-0000CDDB0000}"/>
    <cellStyle name="Total 2 8 4 2 2 3" xfId="40083" xr:uid="{00000000-0005-0000-0000-0000CEDB0000}"/>
    <cellStyle name="Total 2 8 4 2 2 4" xfId="54141" xr:uid="{00000000-0005-0000-0000-0000CFDB0000}"/>
    <cellStyle name="Total 2 8 4 2 3" xfId="40085" xr:uid="{00000000-0005-0000-0000-0000D0DB0000}"/>
    <cellStyle name="Total 2 8 4 2 4" xfId="40082" xr:uid="{00000000-0005-0000-0000-0000D1DB0000}"/>
    <cellStyle name="Total 2 8 4 2 5" xfId="47173" xr:uid="{00000000-0005-0000-0000-0000D2DB0000}"/>
    <cellStyle name="Total 2 8 4 2 6" xfId="59737" xr:uid="{00000000-0005-0000-0000-0000D3DB0000}"/>
    <cellStyle name="Total 2 8 4 3" xfId="9409" xr:uid="{00000000-0005-0000-0000-0000D4DB0000}"/>
    <cellStyle name="Total 2 8 4 3 2" xfId="16378" xr:uid="{00000000-0005-0000-0000-0000D5DB0000}"/>
    <cellStyle name="Total 2 8 4 3 2 2" xfId="40088" xr:uid="{00000000-0005-0000-0000-0000D6DB0000}"/>
    <cellStyle name="Total 2 8 4 3 2 3" xfId="40087" xr:uid="{00000000-0005-0000-0000-0000D7DB0000}"/>
    <cellStyle name="Total 2 8 4 3 2 4" xfId="55883" xr:uid="{00000000-0005-0000-0000-0000D8DB0000}"/>
    <cellStyle name="Total 2 8 4 3 3" xfId="40089" xr:uid="{00000000-0005-0000-0000-0000D9DB0000}"/>
    <cellStyle name="Total 2 8 4 3 4" xfId="40086" xr:uid="{00000000-0005-0000-0000-0000DADB0000}"/>
    <cellStyle name="Total 2 8 4 3 5" xfId="48915" xr:uid="{00000000-0005-0000-0000-0000DBDB0000}"/>
    <cellStyle name="Total 2 8 4 3 6" xfId="61479" xr:uid="{00000000-0005-0000-0000-0000DCDB0000}"/>
    <cellStyle name="Total 2 8 4 4" xfId="12023" xr:uid="{00000000-0005-0000-0000-0000DDDB0000}"/>
    <cellStyle name="Total 2 8 4 4 2" xfId="40091" xr:uid="{00000000-0005-0000-0000-0000DEDB0000}"/>
    <cellStyle name="Total 2 8 4 4 3" xfId="40090" xr:uid="{00000000-0005-0000-0000-0000DFDB0000}"/>
    <cellStyle name="Total 2 8 4 4 4" xfId="51528" xr:uid="{00000000-0005-0000-0000-0000E0DB0000}"/>
    <cellStyle name="Total 2 8 4 5" xfId="40092" xr:uid="{00000000-0005-0000-0000-0000E1DB0000}"/>
    <cellStyle name="Total 2 8 4 6" xfId="40081" xr:uid="{00000000-0005-0000-0000-0000E2DB0000}"/>
    <cellStyle name="Total 2 8 4 7" xfId="44560" xr:uid="{00000000-0005-0000-0000-0000E3DB0000}"/>
    <cellStyle name="Total 2 8 4 8" xfId="57124" xr:uid="{00000000-0005-0000-0000-0000E4DB0000}"/>
    <cellStyle name="Total 2 8 5" xfId="5916" xr:uid="{00000000-0005-0000-0000-0000E5DB0000}"/>
    <cellStyle name="Total 2 8 5 2" xfId="12894" xr:uid="{00000000-0005-0000-0000-0000E6DB0000}"/>
    <cellStyle name="Total 2 8 5 2 2" xfId="40095" xr:uid="{00000000-0005-0000-0000-0000E7DB0000}"/>
    <cellStyle name="Total 2 8 5 2 3" xfId="40094" xr:uid="{00000000-0005-0000-0000-0000E8DB0000}"/>
    <cellStyle name="Total 2 8 5 2 4" xfId="52399" xr:uid="{00000000-0005-0000-0000-0000E9DB0000}"/>
    <cellStyle name="Total 2 8 5 3" xfId="40096" xr:uid="{00000000-0005-0000-0000-0000EADB0000}"/>
    <cellStyle name="Total 2 8 5 4" xfId="40093" xr:uid="{00000000-0005-0000-0000-0000EBDB0000}"/>
    <cellStyle name="Total 2 8 5 5" xfId="45431" xr:uid="{00000000-0005-0000-0000-0000ECDB0000}"/>
    <cellStyle name="Total 2 8 5 6" xfId="57995" xr:uid="{00000000-0005-0000-0000-0000EDDB0000}"/>
    <cellStyle name="Total 2 8 6" xfId="10280" xr:uid="{00000000-0005-0000-0000-0000EEDB0000}"/>
    <cellStyle name="Total 2 8 6 2" xfId="40098" xr:uid="{00000000-0005-0000-0000-0000EFDB0000}"/>
    <cellStyle name="Total 2 8 6 3" xfId="40097" xr:uid="{00000000-0005-0000-0000-0000F0DB0000}"/>
    <cellStyle name="Total 2 8 6 4" xfId="49786" xr:uid="{00000000-0005-0000-0000-0000F1DB0000}"/>
    <cellStyle name="Total 2 8 7" xfId="40039" xr:uid="{00000000-0005-0000-0000-0000F2DB0000}"/>
    <cellStyle name="Total 2 8 8" xfId="17861" xr:uid="{00000000-0005-0000-0000-0000F3DB0000}"/>
    <cellStyle name="Total 2 9" xfId="3212" xr:uid="{00000000-0005-0000-0000-0000F4DB0000}"/>
    <cellStyle name="Total 2 9 2" xfId="3213" xr:uid="{00000000-0005-0000-0000-0000F5DB0000}"/>
    <cellStyle name="Total 2 9 2 2" xfId="4169" xr:uid="{00000000-0005-0000-0000-0000F6DB0000}"/>
    <cellStyle name="Total 2 9 2 2 2" xfId="6790" xr:uid="{00000000-0005-0000-0000-0000F7DB0000}"/>
    <cellStyle name="Total 2 9 2 2 2 2" xfId="13768" xr:uid="{00000000-0005-0000-0000-0000F8DB0000}"/>
    <cellStyle name="Total 2 9 2 2 2 2 2" xfId="40104" xr:uid="{00000000-0005-0000-0000-0000F9DB0000}"/>
    <cellStyle name="Total 2 9 2 2 2 2 3" xfId="40103" xr:uid="{00000000-0005-0000-0000-0000FADB0000}"/>
    <cellStyle name="Total 2 9 2 2 2 2 4" xfId="53273" xr:uid="{00000000-0005-0000-0000-0000FBDB0000}"/>
    <cellStyle name="Total 2 9 2 2 2 3" xfId="40105" xr:uid="{00000000-0005-0000-0000-0000FCDB0000}"/>
    <cellStyle name="Total 2 9 2 2 2 4" xfId="40102" xr:uid="{00000000-0005-0000-0000-0000FDDB0000}"/>
    <cellStyle name="Total 2 9 2 2 2 5" xfId="46305" xr:uid="{00000000-0005-0000-0000-0000FEDB0000}"/>
    <cellStyle name="Total 2 9 2 2 2 6" xfId="58869" xr:uid="{00000000-0005-0000-0000-0000FFDB0000}"/>
    <cellStyle name="Total 2 9 2 2 3" xfId="8536" xr:uid="{00000000-0005-0000-0000-000000DC0000}"/>
    <cellStyle name="Total 2 9 2 2 3 2" xfId="15510" xr:uid="{00000000-0005-0000-0000-000001DC0000}"/>
    <cellStyle name="Total 2 9 2 2 3 2 2" xfId="40108" xr:uid="{00000000-0005-0000-0000-000002DC0000}"/>
    <cellStyle name="Total 2 9 2 2 3 2 3" xfId="40107" xr:uid="{00000000-0005-0000-0000-000003DC0000}"/>
    <cellStyle name="Total 2 9 2 2 3 2 4" xfId="55015" xr:uid="{00000000-0005-0000-0000-000004DC0000}"/>
    <cellStyle name="Total 2 9 2 2 3 3" xfId="40109" xr:uid="{00000000-0005-0000-0000-000005DC0000}"/>
    <cellStyle name="Total 2 9 2 2 3 4" xfId="40106" xr:uid="{00000000-0005-0000-0000-000006DC0000}"/>
    <cellStyle name="Total 2 9 2 2 3 5" xfId="48047" xr:uid="{00000000-0005-0000-0000-000007DC0000}"/>
    <cellStyle name="Total 2 9 2 2 3 6" xfId="60611" xr:uid="{00000000-0005-0000-0000-000008DC0000}"/>
    <cellStyle name="Total 2 9 2 2 4" xfId="11155" xr:uid="{00000000-0005-0000-0000-000009DC0000}"/>
    <cellStyle name="Total 2 9 2 2 4 2" xfId="40111" xr:uid="{00000000-0005-0000-0000-00000ADC0000}"/>
    <cellStyle name="Total 2 9 2 2 4 3" xfId="40110" xr:uid="{00000000-0005-0000-0000-00000BDC0000}"/>
    <cellStyle name="Total 2 9 2 2 4 4" xfId="50660" xr:uid="{00000000-0005-0000-0000-00000CDC0000}"/>
    <cellStyle name="Total 2 9 2 2 5" xfId="40101" xr:uid="{00000000-0005-0000-0000-00000DDC0000}"/>
    <cellStyle name="Total 2 9 2 2 6" xfId="56256" xr:uid="{00000000-0005-0000-0000-00000EDC0000}"/>
    <cellStyle name="Total 2 9 2 3" xfId="5045" xr:uid="{00000000-0005-0000-0000-00000FDC0000}"/>
    <cellStyle name="Total 2 9 2 3 2" xfId="7661" xr:uid="{00000000-0005-0000-0000-000010DC0000}"/>
    <cellStyle name="Total 2 9 2 3 2 2" xfId="14639" xr:uid="{00000000-0005-0000-0000-000011DC0000}"/>
    <cellStyle name="Total 2 9 2 3 2 2 2" xfId="40115" xr:uid="{00000000-0005-0000-0000-000012DC0000}"/>
    <cellStyle name="Total 2 9 2 3 2 2 3" xfId="40114" xr:uid="{00000000-0005-0000-0000-000013DC0000}"/>
    <cellStyle name="Total 2 9 2 3 2 2 4" xfId="54144" xr:uid="{00000000-0005-0000-0000-000014DC0000}"/>
    <cellStyle name="Total 2 9 2 3 2 3" xfId="40116" xr:uid="{00000000-0005-0000-0000-000015DC0000}"/>
    <cellStyle name="Total 2 9 2 3 2 4" xfId="40113" xr:uid="{00000000-0005-0000-0000-000016DC0000}"/>
    <cellStyle name="Total 2 9 2 3 2 5" xfId="47176" xr:uid="{00000000-0005-0000-0000-000017DC0000}"/>
    <cellStyle name="Total 2 9 2 3 2 6" xfId="59740" xr:uid="{00000000-0005-0000-0000-000018DC0000}"/>
    <cellStyle name="Total 2 9 2 3 3" xfId="9412" xr:uid="{00000000-0005-0000-0000-000019DC0000}"/>
    <cellStyle name="Total 2 9 2 3 3 2" xfId="16381" xr:uid="{00000000-0005-0000-0000-00001ADC0000}"/>
    <cellStyle name="Total 2 9 2 3 3 2 2" xfId="40119" xr:uid="{00000000-0005-0000-0000-00001BDC0000}"/>
    <cellStyle name="Total 2 9 2 3 3 2 3" xfId="40118" xr:uid="{00000000-0005-0000-0000-00001CDC0000}"/>
    <cellStyle name="Total 2 9 2 3 3 2 4" xfId="55886" xr:uid="{00000000-0005-0000-0000-00001DDC0000}"/>
    <cellStyle name="Total 2 9 2 3 3 3" xfId="40120" xr:uid="{00000000-0005-0000-0000-00001EDC0000}"/>
    <cellStyle name="Total 2 9 2 3 3 4" xfId="40117" xr:uid="{00000000-0005-0000-0000-00001FDC0000}"/>
    <cellStyle name="Total 2 9 2 3 3 5" xfId="48918" xr:uid="{00000000-0005-0000-0000-000020DC0000}"/>
    <cellStyle name="Total 2 9 2 3 3 6" xfId="61482" xr:uid="{00000000-0005-0000-0000-000021DC0000}"/>
    <cellStyle name="Total 2 9 2 3 4" xfId="12026" xr:uid="{00000000-0005-0000-0000-000022DC0000}"/>
    <cellStyle name="Total 2 9 2 3 4 2" xfId="40122" xr:uid="{00000000-0005-0000-0000-000023DC0000}"/>
    <cellStyle name="Total 2 9 2 3 4 3" xfId="40121" xr:uid="{00000000-0005-0000-0000-000024DC0000}"/>
    <cellStyle name="Total 2 9 2 3 4 4" xfId="51531" xr:uid="{00000000-0005-0000-0000-000025DC0000}"/>
    <cellStyle name="Total 2 9 2 3 5" xfId="40123" xr:uid="{00000000-0005-0000-0000-000026DC0000}"/>
    <cellStyle name="Total 2 9 2 3 6" xfId="40112" xr:uid="{00000000-0005-0000-0000-000027DC0000}"/>
    <cellStyle name="Total 2 9 2 3 7" xfId="44563" xr:uid="{00000000-0005-0000-0000-000028DC0000}"/>
    <cellStyle name="Total 2 9 2 3 8" xfId="57127" xr:uid="{00000000-0005-0000-0000-000029DC0000}"/>
    <cellStyle name="Total 2 9 2 4" xfId="5919" xr:uid="{00000000-0005-0000-0000-00002ADC0000}"/>
    <cellStyle name="Total 2 9 2 4 2" xfId="12897" xr:uid="{00000000-0005-0000-0000-00002BDC0000}"/>
    <cellStyle name="Total 2 9 2 4 2 2" xfId="40126" xr:uid="{00000000-0005-0000-0000-00002CDC0000}"/>
    <cellStyle name="Total 2 9 2 4 2 3" xfId="40125" xr:uid="{00000000-0005-0000-0000-00002DDC0000}"/>
    <cellStyle name="Total 2 9 2 4 2 4" xfId="52402" xr:uid="{00000000-0005-0000-0000-00002EDC0000}"/>
    <cellStyle name="Total 2 9 2 4 3" xfId="40127" xr:uid="{00000000-0005-0000-0000-00002FDC0000}"/>
    <cellStyle name="Total 2 9 2 4 4" xfId="40124" xr:uid="{00000000-0005-0000-0000-000030DC0000}"/>
    <cellStyle name="Total 2 9 2 4 5" xfId="45434" xr:uid="{00000000-0005-0000-0000-000031DC0000}"/>
    <cellStyle name="Total 2 9 2 4 6" xfId="57998" xr:uid="{00000000-0005-0000-0000-000032DC0000}"/>
    <cellStyle name="Total 2 9 2 5" xfId="10283" xr:uid="{00000000-0005-0000-0000-000033DC0000}"/>
    <cellStyle name="Total 2 9 2 5 2" xfId="40129" xr:uid="{00000000-0005-0000-0000-000034DC0000}"/>
    <cellStyle name="Total 2 9 2 5 3" xfId="40128" xr:uid="{00000000-0005-0000-0000-000035DC0000}"/>
    <cellStyle name="Total 2 9 2 5 4" xfId="49789" xr:uid="{00000000-0005-0000-0000-000036DC0000}"/>
    <cellStyle name="Total 2 9 2 6" xfId="40100" xr:uid="{00000000-0005-0000-0000-000037DC0000}"/>
    <cellStyle name="Total 2 9 2 7" xfId="17867" xr:uid="{00000000-0005-0000-0000-000038DC0000}"/>
    <cellStyle name="Total 2 9 3" xfId="4168" xr:uid="{00000000-0005-0000-0000-000039DC0000}"/>
    <cellStyle name="Total 2 9 3 2" xfId="6789" xr:uid="{00000000-0005-0000-0000-00003ADC0000}"/>
    <cellStyle name="Total 2 9 3 2 2" xfId="13767" xr:uid="{00000000-0005-0000-0000-00003BDC0000}"/>
    <cellStyle name="Total 2 9 3 2 2 2" xfId="40133" xr:uid="{00000000-0005-0000-0000-00003CDC0000}"/>
    <cellStyle name="Total 2 9 3 2 2 3" xfId="40132" xr:uid="{00000000-0005-0000-0000-00003DDC0000}"/>
    <cellStyle name="Total 2 9 3 2 2 4" xfId="53272" xr:uid="{00000000-0005-0000-0000-00003EDC0000}"/>
    <cellStyle name="Total 2 9 3 2 3" xfId="40134" xr:uid="{00000000-0005-0000-0000-00003FDC0000}"/>
    <cellStyle name="Total 2 9 3 2 4" xfId="40131" xr:uid="{00000000-0005-0000-0000-000040DC0000}"/>
    <cellStyle name="Total 2 9 3 2 5" xfId="46304" xr:uid="{00000000-0005-0000-0000-000041DC0000}"/>
    <cellStyle name="Total 2 9 3 2 6" xfId="58868" xr:uid="{00000000-0005-0000-0000-000042DC0000}"/>
    <cellStyle name="Total 2 9 3 3" xfId="8535" xr:uid="{00000000-0005-0000-0000-000043DC0000}"/>
    <cellStyle name="Total 2 9 3 3 2" xfId="15509" xr:uid="{00000000-0005-0000-0000-000044DC0000}"/>
    <cellStyle name="Total 2 9 3 3 2 2" xfId="40137" xr:uid="{00000000-0005-0000-0000-000045DC0000}"/>
    <cellStyle name="Total 2 9 3 3 2 3" xfId="40136" xr:uid="{00000000-0005-0000-0000-000046DC0000}"/>
    <cellStyle name="Total 2 9 3 3 2 4" xfId="55014" xr:uid="{00000000-0005-0000-0000-000047DC0000}"/>
    <cellStyle name="Total 2 9 3 3 3" xfId="40138" xr:uid="{00000000-0005-0000-0000-000048DC0000}"/>
    <cellStyle name="Total 2 9 3 3 4" xfId="40135" xr:uid="{00000000-0005-0000-0000-000049DC0000}"/>
    <cellStyle name="Total 2 9 3 3 5" xfId="48046" xr:uid="{00000000-0005-0000-0000-00004ADC0000}"/>
    <cellStyle name="Total 2 9 3 3 6" xfId="60610" xr:uid="{00000000-0005-0000-0000-00004BDC0000}"/>
    <cellStyle name="Total 2 9 3 4" xfId="11154" xr:uid="{00000000-0005-0000-0000-00004CDC0000}"/>
    <cellStyle name="Total 2 9 3 4 2" xfId="40140" xr:uid="{00000000-0005-0000-0000-00004DDC0000}"/>
    <cellStyle name="Total 2 9 3 4 3" xfId="40139" xr:uid="{00000000-0005-0000-0000-00004EDC0000}"/>
    <cellStyle name="Total 2 9 3 4 4" xfId="50659" xr:uid="{00000000-0005-0000-0000-00004FDC0000}"/>
    <cellStyle name="Total 2 9 3 5" xfId="40130" xr:uid="{00000000-0005-0000-0000-000050DC0000}"/>
    <cellStyle name="Total 2 9 3 6" xfId="56255" xr:uid="{00000000-0005-0000-0000-000051DC0000}"/>
    <cellStyle name="Total 2 9 4" xfId="5044" xr:uid="{00000000-0005-0000-0000-000052DC0000}"/>
    <cellStyle name="Total 2 9 4 2" xfId="7660" xr:uid="{00000000-0005-0000-0000-000053DC0000}"/>
    <cellStyle name="Total 2 9 4 2 2" xfId="14638" xr:uid="{00000000-0005-0000-0000-000054DC0000}"/>
    <cellStyle name="Total 2 9 4 2 2 2" xfId="40144" xr:uid="{00000000-0005-0000-0000-000055DC0000}"/>
    <cellStyle name="Total 2 9 4 2 2 3" xfId="40143" xr:uid="{00000000-0005-0000-0000-000056DC0000}"/>
    <cellStyle name="Total 2 9 4 2 2 4" xfId="54143" xr:uid="{00000000-0005-0000-0000-000057DC0000}"/>
    <cellStyle name="Total 2 9 4 2 3" xfId="40145" xr:uid="{00000000-0005-0000-0000-000058DC0000}"/>
    <cellStyle name="Total 2 9 4 2 4" xfId="40142" xr:uid="{00000000-0005-0000-0000-000059DC0000}"/>
    <cellStyle name="Total 2 9 4 2 5" xfId="47175" xr:uid="{00000000-0005-0000-0000-00005ADC0000}"/>
    <cellStyle name="Total 2 9 4 2 6" xfId="59739" xr:uid="{00000000-0005-0000-0000-00005BDC0000}"/>
    <cellStyle name="Total 2 9 4 3" xfId="9411" xr:uid="{00000000-0005-0000-0000-00005CDC0000}"/>
    <cellStyle name="Total 2 9 4 3 2" xfId="16380" xr:uid="{00000000-0005-0000-0000-00005DDC0000}"/>
    <cellStyle name="Total 2 9 4 3 2 2" xfId="40148" xr:uid="{00000000-0005-0000-0000-00005EDC0000}"/>
    <cellStyle name="Total 2 9 4 3 2 3" xfId="40147" xr:uid="{00000000-0005-0000-0000-00005FDC0000}"/>
    <cellStyle name="Total 2 9 4 3 2 4" xfId="55885" xr:uid="{00000000-0005-0000-0000-000060DC0000}"/>
    <cellStyle name="Total 2 9 4 3 3" xfId="40149" xr:uid="{00000000-0005-0000-0000-000061DC0000}"/>
    <cellStyle name="Total 2 9 4 3 4" xfId="40146" xr:uid="{00000000-0005-0000-0000-000062DC0000}"/>
    <cellStyle name="Total 2 9 4 3 5" xfId="48917" xr:uid="{00000000-0005-0000-0000-000063DC0000}"/>
    <cellStyle name="Total 2 9 4 3 6" xfId="61481" xr:uid="{00000000-0005-0000-0000-000064DC0000}"/>
    <cellStyle name="Total 2 9 4 4" xfId="12025" xr:uid="{00000000-0005-0000-0000-000065DC0000}"/>
    <cellStyle name="Total 2 9 4 4 2" xfId="40151" xr:uid="{00000000-0005-0000-0000-000066DC0000}"/>
    <cellStyle name="Total 2 9 4 4 3" xfId="40150" xr:uid="{00000000-0005-0000-0000-000067DC0000}"/>
    <cellStyle name="Total 2 9 4 4 4" xfId="51530" xr:uid="{00000000-0005-0000-0000-000068DC0000}"/>
    <cellStyle name="Total 2 9 4 5" xfId="40152" xr:uid="{00000000-0005-0000-0000-000069DC0000}"/>
    <cellStyle name="Total 2 9 4 6" xfId="40141" xr:uid="{00000000-0005-0000-0000-00006ADC0000}"/>
    <cellStyle name="Total 2 9 4 7" xfId="44562" xr:uid="{00000000-0005-0000-0000-00006BDC0000}"/>
    <cellStyle name="Total 2 9 4 8" xfId="57126" xr:uid="{00000000-0005-0000-0000-00006CDC0000}"/>
    <cellStyle name="Total 2 9 5" xfId="5918" xr:uid="{00000000-0005-0000-0000-00006DDC0000}"/>
    <cellStyle name="Total 2 9 5 2" xfId="12896" xr:uid="{00000000-0005-0000-0000-00006EDC0000}"/>
    <cellStyle name="Total 2 9 5 2 2" xfId="40155" xr:uid="{00000000-0005-0000-0000-00006FDC0000}"/>
    <cellStyle name="Total 2 9 5 2 3" xfId="40154" xr:uid="{00000000-0005-0000-0000-000070DC0000}"/>
    <cellStyle name="Total 2 9 5 2 4" xfId="52401" xr:uid="{00000000-0005-0000-0000-000071DC0000}"/>
    <cellStyle name="Total 2 9 5 3" xfId="40156" xr:uid="{00000000-0005-0000-0000-000072DC0000}"/>
    <cellStyle name="Total 2 9 5 4" xfId="40153" xr:uid="{00000000-0005-0000-0000-000073DC0000}"/>
    <cellStyle name="Total 2 9 5 5" xfId="45433" xr:uid="{00000000-0005-0000-0000-000074DC0000}"/>
    <cellStyle name="Total 2 9 5 6" xfId="57997" xr:uid="{00000000-0005-0000-0000-000075DC0000}"/>
    <cellStyle name="Total 2 9 6" xfId="10282" xr:uid="{00000000-0005-0000-0000-000076DC0000}"/>
    <cellStyle name="Total 2 9 6 2" xfId="40158" xr:uid="{00000000-0005-0000-0000-000077DC0000}"/>
    <cellStyle name="Total 2 9 6 3" xfId="40157" xr:uid="{00000000-0005-0000-0000-000078DC0000}"/>
    <cellStyle name="Total 2 9 6 4" xfId="49788" xr:uid="{00000000-0005-0000-0000-000079DC0000}"/>
    <cellStyle name="Total 2 9 7" xfId="40099" xr:uid="{00000000-0005-0000-0000-00007ADC0000}"/>
    <cellStyle name="Total 2 9 8" xfId="17865" xr:uid="{00000000-0005-0000-0000-00007BDC0000}"/>
    <cellStyle name="Total 20" xfId="3214" xr:uid="{00000000-0005-0000-0000-00007CDC0000}"/>
    <cellStyle name="Total 20 2" xfId="4170" xr:uid="{00000000-0005-0000-0000-00007DDC0000}"/>
    <cellStyle name="Total 20 2 2" xfId="6791" xr:uid="{00000000-0005-0000-0000-00007EDC0000}"/>
    <cellStyle name="Total 20 2 2 2" xfId="13769" xr:uid="{00000000-0005-0000-0000-00007FDC0000}"/>
    <cellStyle name="Total 20 2 2 2 2" xfId="40163" xr:uid="{00000000-0005-0000-0000-000080DC0000}"/>
    <cellStyle name="Total 20 2 2 2 3" xfId="40162" xr:uid="{00000000-0005-0000-0000-000081DC0000}"/>
    <cellStyle name="Total 20 2 2 2 4" xfId="53274" xr:uid="{00000000-0005-0000-0000-000082DC0000}"/>
    <cellStyle name="Total 20 2 2 3" xfId="40164" xr:uid="{00000000-0005-0000-0000-000083DC0000}"/>
    <cellStyle name="Total 20 2 2 4" xfId="40161" xr:uid="{00000000-0005-0000-0000-000084DC0000}"/>
    <cellStyle name="Total 20 2 2 5" xfId="46306" xr:uid="{00000000-0005-0000-0000-000085DC0000}"/>
    <cellStyle name="Total 20 2 2 6" xfId="58870" xr:uid="{00000000-0005-0000-0000-000086DC0000}"/>
    <cellStyle name="Total 20 2 3" xfId="8537" xr:uid="{00000000-0005-0000-0000-000087DC0000}"/>
    <cellStyle name="Total 20 2 3 2" xfId="15511" xr:uid="{00000000-0005-0000-0000-000088DC0000}"/>
    <cellStyle name="Total 20 2 3 2 2" xfId="40167" xr:uid="{00000000-0005-0000-0000-000089DC0000}"/>
    <cellStyle name="Total 20 2 3 2 3" xfId="40166" xr:uid="{00000000-0005-0000-0000-00008ADC0000}"/>
    <cellStyle name="Total 20 2 3 2 4" xfId="55016" xr:uid="{00000000-0005-0000-0000-00008BDC0000}"/>
    <cellStyle name="Total 20 2 3 3" xfId="40168" xr:uid="{00000000-0005-0000-0000-00008CDC0000}"/>
    <cellStyle name="Total 20 2 3 4" xfId="40165" xr:uid="{00000000-0005-0000-0000-00008DDC0000}"/>
    <cellStyle name="Total 20 2 3 5" xfId="48048" xr:uid="{00000000-0005-0000-0000-00008EDC0000}"/>
    <cellStyle name="Total 20 2 3 6" xfId="60612" xr:uid="{00000000-0005-0000-0000-00008FDC0000}"/>
    <cellStyle name="Total 20 2 4" xfId="11156" xr:uid="{00000000-0005-0000-0000-000090DC0000}"/>
    <cellStyle name="Total 20 2 4 2" xfId="40170" xr:uid="{00000000-0005-0000-0000-000091DC0000}"/>
    <cellStyle name="Total 20 2 4 3" xfId="40169" xr:uid="{00000000-0005-0000-0000-000092DC0000}"/>
    <cellStyle name="Total 20 2 4 4" xfId="50661" xr:uid="{00000000-0005-0000-0000-000093DC0000}"/>
    <cellStyle name="Total 20 2 5" xfId="40160" xr:uid="{00000000-0005-0000-0000-000094DC0000}"/>
    <cellStyle name="Total 20 2 6" xfId="56257" xr:uid="{00000000-0005-0000-0000-000095DC0000}"/>
    <cellStyle name="Total 20 3" xfId="5046" xr:uid="{00000000-0005-0000-0000-000096DC0000}"/>
    <cellStyle name="Total 20 3 2" xfId="7662" xr:uid="{00000000-0005-0000-0000-000097DC0000}"/>
    <cellStyle name="Total 20 3 2 2" xfId="14640" xr:uid="{00000000-0005-0000-0000-000098DC0000}"/>
    <cellStyle name="Total 20 3 2 2 2" xfId="40174" xr:uid="{00000000-0005-0000-0000-000099DC0000}"/>
    <cellStyle name="Total 20 3 2 2 3" xfId="40173" xr:uid="{00000000-0005-0000-0000-00009ADC0000}"/>
    <cellStyle name="Total 20 3 2 2 4" xfId="54145" xr:uid="{00000000-0005-0000-0000-00009BDC0000}"/>
    <cellStyle name="Total 20 3 2 3" xfId="40175" xr:uid="{00000000-0005-0000-0000-00009CDC0000}"/>
    <cellStyle name="Total 20 3 2 4" xfId="40172" xr:uid="{00000000-0005-0000-0000-00009DDC0000}"/>
    <cellStyle name="Total 20 3 2 5" xfId="47177" xr:uid="{00000000-0005-0000-0000-00009EDC0000}"/>
    <cellStyle name="Total 20 3 2 6" xfId="59741" xr:uid="{00000000-0005-0000-0000-00009FDC0000}"/>
    <cellStyle name="Total 20 3 3" xfId="9413" xr:uid="{00000000-0005-0000-0000-0000A0DC0000}"/>
    <cellStyle name="Total 20 3 3 2" xfId="16382" xr:uid="{00000000-0005-0000-0000-0000A1DC0000}"/>
    <cellStyle name="Total 20 3 3 2 2" xfId="40178" xr:uid="{00000000-0005-0000-0000-0000A2DC0000}"/>
    <cellStyle name="Total 20 3 3 2 3" xfId="40177" xr:uid="{00000000-0005-0000-0000-0000A3DC0000}"/>
    <cellStyle name="Total 20 3 3 2 4" xfId="55887" xr:uid="{00000000-0005-0000-0000-0000A4DC0000}"/>
    <cellStyle name="Total 20 3 3 3" xfId="40179" xr:uid="{00000000-0005-0000-0000-0000A5DC0000}"/>
    <cellStyle name="Total 20 3 3 4" xfId="40176" xr:uid="{00000000-0005-0000-0000-0000A6DC0000}"/>
    <cellStyle name="Total 20 3 3 5" xfId="48919" xr:uid="{00000000-0005-0000-0000-0000A7DC0000}"/>
    <cellStyle name="Total 20 3 3 6" xfId="61483" xr:uid="{00000000-0005-0000-0000-0000A8DC0000}"/>
    <cellStyle name="Total 20 3 4" xfId="12027" xr:uid="{00000000-0005-0000-0000-0000A9DC0000}"/>
    <cellStyle name="Total 20 3 4 2" xfId="40181" xr:uid="{00000000-0005-0000-0000-0000AADC0000}"/>
    <cellStyle name="Total 20 3 4 3" xfId="40180" xr:uid="{00000000-0005-0000-0000-0000ABDC0000}"/>
    <cellStyle name="Total 20 3 4 4" xfId="51532" xr:uid="{00000000-0005-0000-0000-0000ACDC0000}"/>
    <cellStyle name="Total 20 3 5" xfId="40182" xr:uid="{00000000-0005-0000-0000-0000ADDC0000}"/>
    <cellStyle name="Total 20 3 6" xfId="40171" xr:uid="{00000000-0005-0000-0000-0000AEDC0000}"/>
    <cellStyle name="Total 20 3 7" xfId="44564" xr:uid="{00000000-0005-0000-0000-0000AFDC0000}"/>
    <cellStyle name="Total 20 3 8" xfId="57128" xr:uid="{00000000-0005-0000-0000-0000B0DC0000}"/>
    <cellStyle name="Total 20 4" xfId="5920" xr:uid="{00000000-0005-0000-0000-0000B1DC0000}"/>
    <cellStyle name="Total 20 4 2" xfId="12898" xr:uid="{00000000-0005-0000-0000-0000B2DC0000}"/>
    <cellStyle name="Total 20 4 2 2" xfId="40185" xr:uid="{00000000-0005-0000-0000-0000B3DC0000}"/>
    <cellStyle name="Total 20 4 2 3" xfId="40184" xr:uid="{00000000-0005-0000-0000-0000B4DC0000}"/>
    <cellStyle name="Total 20 4 2 4" xfId="52403" xr:uid="{00000000-0005-0000-0000-0000B5DC0000}"/>
    <cellStyle name="Total 20 4 3" xfId="40186" xr:uid="{00000000-0005-0000-0000-0000B6DC0000}"/>
    <cellStyle name="Total 20 4 4" xfId="40183" xr:uid="{00000000-0005-0000-0000-0000B7DC0000}"/>
    <cellStyle name="Total 20 4 5" xfId="45435" xr:uid="{00000000-0005-0000-0000-0000B8DC0000}"/>
    <cellStyle name="Total 20 4 6" xfId="57999" xr:uid="{00000000-0005-0000-0000-0000B9DC0000}"/>
    <cellStyle name="Total 20 5" xfId="10284" xr:uid="{00000000-0005-0000-0000-0000BADC0000}"/>
    <cellStyle name="Total 20 5 2" xfId="40188" xr:uid="{00000000-0005-0000-0000-0000BBDC0000}"/>
    <cellStyle name="Total 20 5 3" xfId="40187" xr:uid="{00000000-0005-0000-0000-0000BCDC0000}"/>
    <cellStyle name="Total 20 5 4" xfId="49790" xr:uid="{00000000-0005-0000-0000-0000BDDC0000}"/>
    <cellStyle name="Total 20 6" xfId="40159" xr:uid="{00000000-0005-0000-0000-0000BEDC0000}"/>
    <cellStyle name="Total 20 7" xfId="17868" xr:uid="{00000000-0005-0000-0000-0000BFDC0000}"/>
    <cellStyle name="Total 21" xfId="3215" xr:uid="{00000000-0005-0000-0000-0000C0DC0000}"/>
    <cellStyle name="Total 21 2" xfId="4171" xr:uid="{00000000-0005-0000-0000-0000C1DC0000}"/>
    <cellStyle name="Total 21 2 2" xfId="6792" xr:uid="{00000000-0005-0000-0000-0000C2DC0000}"/>
    <cellStyle name="Total 21 2 2 2" xfId="13770" xr:uid="{00000000-0005-0000-0000-0000C3DC0000}"/>
    <cellStyle name="Total 21 2 2 2 2" xfId="40193" xr:uid="{00000000-0005-0000-0000-0000C4DC0000}"/>
    <cellStyle name="Total 21 2 2 2 3" xfId="40192" xr:uid="{00000000-0005-0000-0000-0000C5DC0000}"/>
    <cellStyle name="Total 21 2 2 2 4" xfId="53275" xr:uid="{00000000-0005-0000-0000-0000C6DC0000}"/>
    <cellStyle name="Total 21 2 2 3" xfId="40194" xr:uid="{00000000-0005-0000-0000-0000C7DC0000}"/>
    <cellStyle name="Total 21 2 2 4" xfId="40191" xr:uid="{00000000-0005-0000-0000-0000C8DC0000}"/>
    <cellStyle name="Total 21 2 2 5" xfId="46307" xr:uid="{00000000-0005-0000-0000-0000C9DC0000}"/>
    <cellStyle name="Total 21 2 2 6" xfId="58871" xr:uid="{00000000-0005-0000-0000-0000CADC0000}"/>
    <cellStyle name="Total 21 2 3" xfId="8538" xr:uid="{00000000-0005-0000-0000-0000CBDC0000}"/>
    <cellStyle name="Total 21 2 3 2" xfId="15512" xr:uid="{00000000-0005-0000-0000-0000CCDC0000}"/>
    <cellStyle name="Total 21 2 3 2 2" xfId="40197" xr:uid="{00000000-0005-0000-0000-0000CDDC0000}"/>
    <cellStyle name="Total 21 2 3 2 3" xfId="40196" xr:uid="{00000000-0005-0000-0000-0000CEDC0000}"/>
    <cellStyle name="Total 21 2 3 2 4" xfId="55017" xr:uid="{00000000-0005-0000-0000-0000CFDC0000}"/>
    <cellStyle name="Total 21 2 3 3" xfId="40198" xr:uid="{00000000-0005-0000-0000-0000D0DC0000}"/>
    <cellStyle name="Total 21 2 3 4" xfId="40195" xr:uid="{00000000-0005-0000-0000-0000D1DC0000}"/>
    <cellStyle name="Total 21 2 3 5" xfId="48049" xr:uid="{00000000-0005-0000-0000-0000D2DC0000}"/>
    <cellStyle name="Total 21 2 3 6" xfId="60613" xr:uid="{00000000-0005-0000-0000-0000D3DC0000}"/>
    <cellStyle name="Total 21 2 4" xfId="11157" xr:uid="{00000000-0005-0000-0000-0000D4DC0000}"/>
    <cellStyle name="Total 21 2 4 2" xfId="40200" xr:uid="{00000000-0005-0000-0000-0000D5DC0000}"/>
    <cellStyle name="Total 21 2 4 3" xfId="40199" xr:uid="{00000000-0005-0000-0000-0000D6DC0000}"/>
    <cellStyle name="Total 21 2 4 4" xfId="50662" xr:uid="{00000000-0005-0000-0000-0000D7DC0000}"/>
    <cellStyle name="Total 21 2 5" xfId="40190" xr:uid="{00000000-0005-0000-0000-0000D8DC0000}"/>
    <cellStyle name="Total 21 2 6" xfId="56258" xr:uid="{00000000-0005-0000-0000-0000D9DC0000}"/>
    <cellStyle name="Total 21 3" xfId="5047" xr:uid="{00000000-0005-0000-0000-0000DADC0000}"/>
    <cellStyle name="Total 21 3 2" xfId="7663" xr:uid="{00000000-0005-0000-0000-0000DBDC0000}"/>
    <cellStyle name="Total 21 3 2 2" xfId="14641" xr:uid="{00000000-0005-0000-0000-0000DCDC0000}"/>
    <cellStyle name="Total 21 3 2 2 2" xfId="40204" xr:uid="{00000000-0005-0000-0000-0000DDDC0000}"/>
    <cellStyle name="Total 21 3 2 2 3" xfId="40203" xr:uid="{00000000-0005-0000-0000-0000DEDC0000}"/>
    <cellStyle name="Total 21 3 2 2 4" xfId="54146" xr:uid="{00000000-0005-0000-0000-0000DFDC0000}"/>
    <cellStyle name="Total 21 3 2 3" xfId="40205" xr:uid="{00000000-0005-0000-0000-0000E0DC0000}"/>
    <cellStyle name="Total 21 3 2 4" xfId="40202" xr:uid="{00000000-0005-0000-0000-0000E1DC0000}"/>
    <cellStyle name="Total 21 3 2 5" xfId="47178" xr:uid="{00000000-0005-0000-0000-0000E2DC0000}"/>
    <cellStyle name="Total 21 3 2 6" xfId="59742" xr:uid="{00000000-0005-0000-0000-0000E3DC0000}"/>
    <cellStyle name="Total 21 3 3" xfId="9414" xr:uid="{00000000-0005-0000-0000-0000E4DC0000}"/>
    <cellStyle name="Total 21 3 3 2" xfId="16383" xr:uid="{00000000-0005-0000-0000-0000E5DC0000}"/>
    <cellStyle name="Total 21 3 3 2 2" xfId="40208" xr:uid="{00000000-0005-0000-0000-0000E6DC0000}"/>
    <cellStyle name="Total 21 3 3 2 3" xfId="40207" xr:uid="{00000000-0005-0000-0000-0000E7DC0000}"/>
    <cellStyle name="Total 21 3 3 2 4" xfId="55888" xr:uid="{00000000-0005-0000-0000-0000E8DC0000}"/>
    <cellStyle name="Total 21 3 3 3" xfId="40209" xr:uid="{00000000-0005-0000-0000-0000E9DC0000}"/>
    <cellStyle name="Total 21 3 3 4" xfId="40206" xr:uid="{00000000-0005-0000-0000-0000EADC0000}"/>
    <cellStyle name="Total 21 3 3 5" xfId="48920" xr:uid="{00000000-0005-0000-0000-0000EBDC0000}"/>
    <cellStyle name="Total 21 3 3 6" xfId="61484" xr:uid="{00000000-0005-0000-0000-0000ECDC0000}"/>
    <cellStyle name="Total 21 3 4" xfId="12028" xr:uid="{00000000-0005-0000-0000-0000EDDC0000}"/>
    <cellStyle name="Total 21 3 4 2" xfId="40211" xr:uid="{00000000-0005-0000-0000-0000EEDC0000}"/>
    <cellStyle name="Total 21 3 4 3" xfId="40210" xr:uid="{00000000-0005-0000-0000-0000EFDC0000}"/>
    <cellStyle name="Total 21 3 4 4" xfId="51533" xr:uid="{00000000-0005-0000-0000-0000F0DC0000}"/>
    <cellStyle name="Total 21 3 5" xfId="40212" xr:uid="{00000000-0005-0000-0000-0000F1DC0000}"/>
    <cellStyle name="Total 21 3 6" xfId="40201" xr:uid="{00000000-0005-0000-0000-0000F2DC0000}"/>
    <cellStyle name="Total 21 3 7" xfId="44565" xr:uid="{00000000-0005-0000-0000-0000F3DC0000}"/>
    <cellStyle name="Total 21 3 8" xfId="57129" xr:uid="{00000000-0005-0000-0000-0000F4DC0000}"/>
    <cellStyle name="Total 21 4" xfId="5921" xr:uid="{00000000-0005-0000-0000-0000F5DC0000}"/>
    <cellStyle name="Total 21 4 2" xfId="12899" xr:uid="{00000000-0005-0000-0000-0000F6DC0000}"/>
    <cellStyle name="Total 21 4 2 2" xfId="40215" xr:uid="{00000000-0005-0000-0000-0000F7DC0000}"/>
    <cellStyle name="Total 21 4 2 3" xfId="40214" xr:uid="{00000000-0005-0000-0000-0000F8DC0000}"/>
    <cellStyle name="Total 21 4 2 4" xfId="52404" xr:uid="{00000000-0005-0000-0000-0000F9DC0000}"/>
    <cellStyle name="Total 21 4 3" xfId="40216" xr:uid="{00000000-0005-0000-0000-0000FADC0000}"/>
    <cellStyle name="Total 21 4 4" xfId="40213" xr:uid="{00000000-0005-0000-0000-0000FBDC0000}"/>
    <cellStyle name="Total 21 4 5" xfId="45436" xr:uid="{00000000-0005-0000-0000-0000FCDC0000}"/>
    <cellStyle name="Total 21 4 6" xfId="58000" xr:uid="{00000000-0005-0000-0000-0000FDDC0000}"/>
    <cellStyle name="Total 21 5" xfId="10285" xr:uid="{00000000-0005-0000-0000-0000FEDC0000}"/>
    <cellStyle name="Total 21 5 2" xfId="40218" xr:uid="{00000000-0005-0000-0000-0000FFDC0000}"/>
    <cellStyle name="Total 21 5 3" xfId="40217" xr:uid="{00000000-0005-0000-0000-000000DD0000}"/>
    <cellStyle name="Total 21 5 4" xfId="49791" xr:uid="{00000000-0005-0000-0000-000001DD0000}"/>
    <cellStyle name="Total 21 6" xfId="40189" xr:uid="{00000000-0005-0000-0000-000002DD0000}"/>
    <cellStyle name="Total 21 7" xfId="17869" xr:uid="{00000000-0005-0000-0000-000003DD0000}"/>
    <cellStyle name="Total 22" xfId="3216" xr:uid="{00000000-0005-0000-0000-000004DD0000}"/>
    <cellStyle name="Total 22 2" xfId="4172" xr:uid="{00000000-0005-0000-0000-000005DD0000}"/>
    <cellStyle name="Total 22 2 2" xfId="6793" xr:uid="{00000000-0005-0000-0000-000006DD0000}"/>
    <cellStyle name="Total 22 2 2 2" xfId="13771" xr:uid="{00000000-0005-0000-0000-000007DD0000}"/>
    <cellStyle name="Total 22 2 2 2 2" xfId="40223" xr:uid="{00000000-0005-0000-0000-000008DD0000}"/>
    <cellStyle name="Total 22 2 2 2 3" xfId="40222" xr:uid="{00000000-0005-0000-0000-000009DD0000}"/>
    <cellStyle name="Total 22 2 2 2 4" xfId="53276" xr:uid="{00000000-0005-0000-0000-00000ADD0000}"/>
    <cellStyle name="Total 22 2 2 3" xfId="40224" xr:uid="{00000000-0005-0000-0000-00000BDD0000}"/>
    <cellStyle name="Total 22 2 2 4" xfId="40221" xr:uid="{00000000-0005-0000-0000-00000CDD0000}"/>
    <cellStyle name="Total 22 2 2 5" xfId="46308" xr:uid="{00000000-0005-0000-0000-00000DDD0000}"/>
    <cellStyle name="Total 22 2 2 6" xfId="58872" xr:uid="{00000000-0005-0000-0000-00000EDD0000}"/>
    <cellStyle name="Total 22 2 3" xfId="8539" xr:uid="{00000000-0005-0000-0000-00000FDD0000}"/>
    <cellStyle name="Total 22 2 3 2" xfId="15513" xr:uid="{00000000-0005-0000-0000-000010DD0000}"/>
    <cellStyle name="Total 22 2 3 2 2" xfId="40227" xr:uid="{00000000-0005-0000-0000-000011DD0000}"/>
    <cellStyle name="Total 22 2 3 2 3" xfId="40226" xr:uid="{00000000-0005-0000-0000-000012DD0000}"/>
    <cellStyle name="Total 22 2 3 2 4" xfId="55018" xr:uid="{00000000-0005-0000-0000-000013DD0000}"/>
    <cellStyle name="Total 22 2 3 3" xfId="40228" xr:uid="{00000000-0005-0000-0000-000014DD0000}"/>
    <cellStyle name="Total 22 2 3 4" xfId="40225" xr:uid="{00000000-0005-0000-0000-000015DD0000}"/>
    <cellStyle name="Total 22 2 3 5" xfId="48050" xr:uid="{00000000-0005-0000-0000-000016DD0000}"/>
    <cellStyle name="Total 22 2 3 6" xfId="60614" xr:uid="{00000000-0005-0000-0000-000017DD0000}"/>
    <cellStyle name="Total 22 2 4" xfId="11158" xr:uid="{00000000-0005-0000-0000-000018DD0000}"/>
    <cellStyle name="Total 22 2 4 2" xfId="40230" xr:uid="{00000000-0005-0000-0000-000019DD0000}"/>
    <cellStyle name="Total 22 2 4 3" xfId="40229" xr:uid="{00000000-0005-0000-0000-00001ADD0000}"/>
    <cellStyle name="Total 22 2 4 4" xfId="50663" xr:uid="{00000000-0005-0000-0000-00001BDD0000}"/>
    <cellStyle name="Total 22 2 5" xfId="40220" xr:uid="{00000000-0005-0000-0000-00001CDD0000}"/>
    <cellStyle name="Total 22 2 6" xfId="56259" xr:uid="{00000000-0005-0000-0000-00001DDD0000}"/>
    <cellStyle name="Total 22 3" xfId="5048" xr:uid="{00000000-0005-0000-0000-00001EDD0000}"/>
    <cellStyle name="Total 22 3 2" xfId="7664" xr:uid="{00000000-0005-0000-0000-00001FDD0000}"/>
    <cellStyle name="Total 22 3 2 2" xfId="14642" xr:uid="{00000000-0005-0000-0000-000020DD0000}"/>
    <cellStyle name="Total 22 3 2 2 2" xfId="40234" xr:uid="{00000000-0005-0000-0000-000021DD0000}"/>
    <cellStyle name="Total 22 3 2 2 3" xfId="40233" xr:uid="{00000000-0005-0000-0000-000022DD0000}"/>
    <cellStyle name="Total 22 3 2 2 4" xfId="54147" xr:uid="{00000000-0005-0000-0000-000023DD0000}"/>
    <cellStyle name="Total 22 3 2 3" xfId="40235" xr:uid="{00000000-0005-0000-0000-000024DD0000}"/>
    <cellStyle name="Total 22 3 2 4" xfId="40232" xr:uid="{00000000-0005-0000-0000-000025DD0000}"/>
    <cellStyle name="Total 22 3 2 5" xfId="47179" xr:uid="{00000000-0005-0000-0000-000026DD0000}"/>
    <cellStyle name="Total 22 3 2 6" xfId="59743" xr:uid="{00000000-0005-0000-0000-000027DD0000}"/>
    <cellStyle name="Total 22 3 3" xfId="9415" xr:uid="{00000000-0005-0000-0000-000028DD0000}"/>
    <cellStyle name="Total 22 3 3 2" xfId="16384" xr:uid="{00000000-0005-0000-0000-000029DD0000}"/>
    <cellStyle name="Total 22 3 3 2 2" xfId="40238" xr:uid="{00000000-0005-0000-0000-00002ADD0000}"/>
    <cellStyle name="Total 22 3 3 2 3" xfId="40237" xr:uid="{00000000-0005-0000-0000-00002BDD0000}"/>
    <cellStyle name="Total 22 3 3 2 4" xfId="55889" xr:uid="{00000000-0005-0000-0000-00002CDD0000}"/>
    <cellStyle name="Total 22 3 3 3" xfId="40239" xr:uid="{00000000-0005-0000-0000-00002DDD0000}"/>
    <cellStyle name="Total 22 3 3 4" xfId="40236" xr:uid="{00000000-0005-0000-0000-00002EDD0000}"/>
    <cellStyle name="Total 22 3 3 5" xfId="48921" xr:uid="{00000000-0005-0000-0000-00002FDD0000}"/>
    <cellStyle name="Total 22 3 3 6" xfId="61485" xr:uid="{00000000-0005-0000-0000-000030DD0000}"/>
    <cellStyle name="Total 22 3 4" xfId="12029" xr:uid="{00000000-0005-0000-0000-000031DD0000}"/>
    <cellStyle name="Total 22 3 4 2" xfId="40241" xr:uid="{00000000-0005-0000-0000-000032DD0000}"/>
    <cellStyle name="Total 22 3 4 3" xfId="40240" xr:uid="{00000000-0005-0000-0000-000033DD0000}"/>
    <cellStyle name="Total 22 3 4 4" xfId="51534" xr:uid="{00000000-0005-0000-0000-000034DD0000}"/>
    <cellStyle name="Total 22 3 5" xfId="40242" xr:uid="{00000000-0005-0000-0000-000035DD0000}"/>
    <cellStyle name="Total 22 3 6" xfId="40231" xr:uid="{00000000-0005-0000-0000-000036DD0000}"/>
    <cellStyle name="Total 22 3 7" xfId="44566" xr:uid="{00000000-0005-0000-0000-000037DD0000}"/>
    <cellStyle name="Total 22 3 8" xfId="57130" xr:uid="{00000000-0005-0000-0000-000038DD0000}"/>
    <cellStyle name="Total 22 4" xfId="5922" xr:uid="{00000000-0005-0000-0000-000039DD0000}"/>
    <cellStyle name="Total 22 4 2" xfId="12900" xr:uid="{00000000-0005-0000-0000-00003ADD0000}"/>
    <cellStyle name="Total 22 4 2 2" xfId="40245" xr:uid="{00000000-0005-0000-0000-00003BDD0000}"/>
    <cellStyle name="Total 22 4 2 3" xfId="40244" xr:uid="{00000000-0005-0000-0000-00003CDD0000}"/>
    <cellStyle name="Total 22 4 2 4" xfId="52405" xr:uid="{00000000-0005-0000-0000-00003DDD0000}"/>
    <cellStyle name="Total 22 4 3" xfId="40246" xr:uid="{00000000-0005-0000-0000-00003EDD0000}"/>
    <cellStyle name="Total 22 4 4" xfId="40243" xr:uid="{00000000-0005-0000-0000-00003FDD0000}"/>
    <cellStyle name="Total 22 4 5" xfId="45437" xr:uid="{00000000-0005-0000-0000-000040DD0000}"/>
    <cellStyle name="Total 22 4 6" xfId="58001" xr:uid="{00000000-0005-0000-0000-000041DD0000}"/>
    <cellStyle name="Total 22 5" xfId="10286" xr:uid="{00000000-0005-0000-0000-000042DD0000}"/>
    <cellStyle name="Total 22 5 2" xfId="40248" xr:uid="{00000000-0005-0000-0000-000043DD0000}"/>
    <cellStyle name="Total 22 5 3" xfId="40247" xr:uid="{00000000-0005-0000-0000-000044DD0000}"/>
    <cellStyle name="Total 22 5 4" xfId="49792" xr:uid="{00000000-0005-0000-0000-000045DD0000}"/>
    <cellStyle name="Total 22 6" xfId="40219" xr:uid="{00000000-0005-0000-0000-000046DD0000}"/>
    <cellStyle name="Total 22 7" xfId="17872" xr:uid="{00000000-0005-0000-0000-000047DD0000}"/>
    <cellStyle name="Total 23" xfId="3217" xr:uid="{00000000-0005-0000-0000-000048DD0000}"/>
    <cellStyle name="Total 23 2" xfId="4173" xr:uid="{00000000-0005-0000-0000-000049DD0000}"/>
    <cellStyle name="Total 23 2 2" xfId="6794" xr:uid="{00000000-0005-0000-0000-00004ADD0000}"/>
    <cellStyle name="Total 23 2 2 2" xfId="13772" xr:uid="{00000000-0005-0000-0000-00004BDD0000}"/>
    <cellStyle name="Total 23 2 2 2 2" xfId="40253" xr:uid="{00000000-0005-0000-0000-00004CDD0000}"/>
    <cellStyle name="Total 23 2 2 2 3" xfId="40252" xr:uid="{00000000-0005-0000-0000-00004DDD0000}"/>
    <cellStyle name="Total 23 2 2 2 4" xfId="53277" xr:uid="{00000000-0005-0000-0000-00004EDD0000}"/>
    <cellStyle name="Total 23 2 2 3" xfId="40254" xr:uid="{00000000-0005-0000-0000-00004FDD0000}"/>
    <cellStyle name="Total 23 2 2 4" xfId="40251" xr:uid="{00000000-0005-0000-0000-000050DD0000}"/>
    <cellStyle name="Total 23 2 2 5" xfId="46309" xr:uid="{00000000-0005-0000-0000-000051DD0000}"/>
    <cellStyle name="Total 23 2 2 6" xfId="58873" xr:uid="{00000000-0005-0000-0000-000052DD0000}"/>
    <cellStyle name="Total 23 2 3" xfId="8540" xr:uid="{00000000-0005-0000-0000-000053DD0000}"/>
    <cellStyle name="Total 23 2 3 2" xfId="15514" xr:uid="{00000000-0005-0000-0000-000054DD0000}"/>
    <cellStyle name="Total 23 2 3 2 2" xfId="40257" xr:uid="{00000000-0005-0000-0000-000055DD0000}"/>
    <cellStyle name="Total 23 2 3 2 3" xfId="40256" xr:uid="{00000000-0005-0000-0000-000056DD0000}"/>
    <cellStyle name="Total 23 2 3 2 4" xfId="55019" xr:uid="{00000000-0005-0000-0000-000057DD0000}"/>
    <cellStyle name="Total 23 2 3 3" xfId="40258" xr:uid="{00000000-0005-0000-0000-000058DD0000}"/>
    <cellStyle name="Total 23 2 3 4" xfId="40255" xr:uid="{00000000-0005-0000-0000-000059DD0000}"/>
    <cellStyle name="Total 23 2 3 5" xfId="48051" xr:uid="{00000000-0005-0000-0000-00005ADD0000}"/>
    <cellStyle name="Total 23 2 3 6" xfId="60615" xr:uid="{00000000-0005-0000-0000-00005BDD0000}"/>
    <cellStyle name="Total 23 2 4" xfId="11159" xr:uid="{00000000-0005-0000-0000-00005CDD0000}"/>
    <cellStyle name="Total 23 2 4 2" xfId="40260" xr:uid="{00000000-0005-0000-0000-00005DDD0000}"/>
    <cellStyle name="Total 23 2 4 3" xfId="40259" xr:uid="{00000000-0005-0000-0000-00005EDD0000}"/>
    <cellStyle name="Total 23 2 4 4" xfId="50664" xr:uid="{00000000-0005-0000-0000-00005FDD0000}"/>
    <cellStyle name="Total 23 2 5" xfId="40250" xr:uid="{00000000-0005-0000-0000-000060DD0000}"/>
    <cellStyle name="Total 23 2 6" xfId="56260" xr:uid="{00000000-0005-0000-0000-000061DD0000}"/>
    <cellStyle name="Total 23 3" xfId="5049" xr:uid="{00000000-0005-0000-0000-000062DD0000}"/>
    <cellStyle name="Total 23 3 2" xfId="7665" xr:uid="{00000000-0005-0000-0000-000063DD0000}"/>
    <cellStyle name="Total 23 3 2 2" xfId="14643" xr:uid="{00000000-0005-0000-0000-000064DD0000}"/>
    <cellStyle name="Total 23 3 2 2 2" xfId="40264" xr:uid="{00000000-0005-0000-0000-000065DD0000}"/>
    <cellStyle name="Total 23 3 2 2 3" xfId="40263" xr:uid="{00000000-0005-0000-0000-000066DD0000}"/>
    <cellStyle name="Total 23 3 2 2 4" xfId="54148" xr:uid="{00000000-0005-0000-0000-000067DD0000}"/>
    <cellStyle name="Total 23 3 2 3" xfId="40265" xr:uid="{00000000-0005-0000-0000-000068DD0000}"/>
    <cellStyle name="Total 23 3 2 4" xfId="40262" xr:uid="{00000000-0005-0000-0000-000069DD0000}"/>
    <cellStyle name="Total 23 3 2 5" xfId="47180" xr:uid="{00000000-0005-0000-0000-00006ADD0000}"/>
    <cellStyle name="Total 23 3 2 6" xfId="59744" xr:uid="{00000000-0005-0000-0000-00006BDD0000}"/>
    <cellStyle name="Total 23 3 3" xfId="9416" xr:uid="{00000000-0005-0000-0000-00006CDD0000}"/>
    <cellStyle name="Total 23 3 3 2" xfId="16385" xr:uid="{00000000-0005-0000-0000-00006DDD0000}"/>
    <cellStyle name="Total 23 3 3 2 2" xfId="40268" xr:uid="{00000000-0005-0000-0000-00006EDD0000}"/>
    <cellStyle name="Total 23 3 3 2 3" xfId="40267" xr:uid="{00000000-0005-0000-0000-00006FDD0000}"/>
    <cellStyle name="Total 23 3 3 2 4" xfId="55890" xr:uid="{00000000-0005-0000-0000-000070DD0000}"/>
    <cellStyle name="Total 23 3 3 3" xfId="40269" xr:uid="{00000000-0005-0000-0000-000071DD0000}"/>
    <cellStyle name="Total 23 3 3 4" xfId="40266" xr:uid="{00000000-0005-0000-0000-000072DD0000}"/>
    <cellStyle name="Total 23 3 3 5" xfId="48922" xr:uid="{00000000-0005-0000-0000-000073DD0000}"/>
    <cellStyle name="Total 23 3 3 6" xfId="61486" xr:uid="{00000000-0005-0000-0000-000074DD0000}"/>
    <cellStyle name="Total 23 3 4" xfId="12030" xr:uid="{00000000-0005-0000-0000-000075DD0000}"/>
    <cellStyle name="Total 23 3 4 2" xfId="40271" xr:uid="{00000000-0005-0000-0000-000076DD0000}"/>
    <cellStyle name="Total 23 3 4 3" xfId="40270" xr:uid="{00000000-0005-0000-0000-000077DD0000}"/>
    <cellStyle name="Total 23 3 4 4" xfId="51535" xr:uid="{00000000-0005-0000-0000-000078DD0000}"/>
    <cellStyle name="Total 23 3 5" xfId="40272" xr:uid="{00000000-0005-0000-0000-000079DD0000}"/>
    <cellStyle name="Total 23 3 6" xfId="40261" xr:uid="{00000000-0005-0000-0000-00007ADD0000}"/>
    <cellStyle name="Total 23 3 7" xfId="44567" xr:uid="{00000000-0005-0000-0000-00007BDD0000}"/>
    <cellStyle name="Total 23 3 8" xfId="57131" xr:uid="{00000000-0005-0000-0000-00007CDD0000}"/>
    <cellStyle name="Total 23 4" xfId="5923" xr:uid="{00000000-0005-0000-0000-00007DDD0000}"/>
    <cellStyle name="Total 23 4 2" xfId="12901" xr:uid="{00000000-0005-0000-0000-00007EDD0000}"/>
    <cellStyle name="Total 23 4 2 2" xfId="40275" xr:uid="{00000000-0005-0000-0000-00007FDD0000}"/>
    <cellStyle name="Total 23 4 2 3" xfId="40274" xr:uid="{00000000-0005-0000-0000-000080DD0000}"/>
    <cellStyle name="Total 23 4 2 4" xfId="52406" xr:uid="{00000000-0005-0000-0000-000081DD0000}"/>
    <cellStyle name="Total 23 4 3" xfId="40276" xr:uid="{00000000-0005-0000-0000-000082DD0000}"/>
    <cellStyle name="Total 23 4 4" xfId="40273" xr:uid="{00000000-0005-0000-0000-000083DD0000}"/>
    <cellStyle name="Total 23 4 5" xfId="45438" xr:uid="{00000000-0005-0000-0000-000084DD0000}"/>
    <cellStyle name="Total 23 4 6" xfId="58002" xr:uid="{00000000-0005-0000-0000-000085DD0000}"/>
    <cellStyle name="Total 23 5" xfId="10287" xr:uid="{00000000-0005-0000-0000-000086DD0000}"/>
    <cellStyle name="Total 23 5 2" xfId="40278" xr:uid="{00000000-0005-0000-0000-000087DD0000}"/>
    <cellStyle name="Total 23 5 3" xfId="40277" xr:uid="{00000000-0005-0000-0000-000088DD0000}"/>
    <cellStyle name="Total 23 5 4" xfId="49793" xr:uid="{00000000-0005-0000-0000-000089DD0000}"/>
    <cellStyle name="Total 23 6" xfId="40249" xr:uid="{00000000-0005-0000-0000-00008ADD0000}"/>
    <cellStyle name="Total 23 7" xfId="19108" xr:uid="{00000000-0005-0000-0000-00008BDD0000}"/>
    <cellStyle name="Total 24" xfId="3218" xr:uid="{00000000-0005-0000-0000-00008CDD0000}"/>
    <cellStyle name="Total 24 2" xfId="4174" xr:uid="{00000000-0005-0000-0000-00008DDD0000}"/>
    <cellStyle name="Total 24 2 2" xfId="6795" xr:uid="{00000000-0005-0000-0000-00008EDD0000}"/>
    <cellStyle name="Total 24 2 2 2" xfId="13773" xr:uid="{00000000-0005-0000-0000-00008FDD0000}"/>
    <cellStyle name="Total 24 2 2 2 2" xfId="40283" xr:uid="{00000000-0005-0000-0000-000090DD0000}"/>
    <cellStyle name="Total 24 2 2 2 3" xfId="40282" xr:uid="{00000000-0005-0000-0000-000091DD0000}"/>
    <cellStyle name="Total 24 2 2 2 4" xfId="53278" xr:uid="{00000000-0005-0000-0000-000092DD0000}"/>
    <cellStyle name="Total 24 2 2 3" xfId="40284" xr:uid="{00000000-0005-0000-0000-000093DD0000}"/>
    <cellStyle name="Total 24 2 2 4" xfId="40281" xr:uid="{00000000-0005-0000-0000-000094DD0000}"/>
    <cellStyle name="Total 24 2 2 5" xfId="46310" xr:uid="{00000000-0005-0000-0000-000095DD0000}"/>
    <cellStyle name="Total 24 2 2 6" xfId="58874" xr:uid="{00000000-0005-0000-0000-000096DD0000}"/>
    <cellStyle name="Total 24 2 3" xfId="8541" xr:uid="{00000000-0005-0000-0000-000097DD0000}"/>
    <cellStyle name="Total 24 2 3 2" xfId="15515" xr:uid="{00000000-0005-0000-0000-000098DD0000}"/>
    <cellStyle name="Total 24 2 3 2 2" xfId="40287" xr:uid="{00000000-0005-0000-0000-000099DD0000}"/>
    <cellStyle name="Total 24 2 3 2 3" xfId="40286" xr:uid="{00000000-0005-0000-0000-00009ADD0000}"/>
    <cellStyle name="Total 24 2 3 2 4" xfId="55020" xr:uid="{00000000-0005-0000-0000-00009BDD0000}"/>
    <cellStyle name="Total 24 2 3 3" xfId="40288" xr:uid="{00000000-0005-0000-0000-00009CDD0000}"/>
    <cellStyle name="Total 24 2 3 4" xfId="40285" xr:uid="{00000000-0005-0000-0000-00009DDD0000}"/>
    <cellStyle name="Total 24 2 3 5" xfId="48052" xr:uid="{00000000-0005-0000-0000-00009EDD0000}"/>
    <cellStyle name="Total 24 2 3 6" xfId="60616" xr:uid="{00000000-0005-0000-0000-00009FDD0000}"/>
    <cellStyle name="Total 24 2 4" xfId="11160" xr:uid="{00000000-0005-0000-0000-0000A0DD0000}"/>
    <cellStyle name="Total 24 2 4 2" xfId="40290" xr:uid="{00000000-0005-0000-0000-0000A1DD0000}"/>
    <cellStyle name="Total 24 2 4 3" xfId="40289" xr:uid="{00000000-0005-0000-0000-0000A2DD0000}"/>
    <cellStyle name="Total 24 2 4 4" xfId="50665" xr:uid="{00000000-0005-0000-0000-0000A3DD0000}"/>
    <cellStyle name="Total 24 2 5" xfId="40280" xr:uid="{00000000-0005-0000-0000-0000A4DD0000}"/>
    <cellStyle name="Total 24 2 6" xfId="56261" xr:uid="{00000000-0005-0000-0000-0000A5DD0000}"/>
    <cellStyle name="Total 24 3" xfId="5050" xr:uid="{00000000-0005-0000-0000-0000A6DD0000}"/>
    <cellStyle name="Total 24 3 2" xfId="7666" xr:uid="{00000000-0005-0000-0000-0000A7DD0000}"/>
    <cellStyle name="Total 24 3 2 2" xfId="14644" xr:uid="{00000000-0005-0000-0000-0000A8DD0000}"/>
    <cellStyle name="Total 24 3 2 2 2" xfId="40294" xr:uid="{00000000-0005-0000-0000-0000A9DD0000}"/>
    <cellStyle name="Total 24 3 2 2 3" xfId="40293" xr:uid="{00000000-0005-0000-0000-0000AADD0000}"/>
    <cellStyle name="Total 24 3 2 2 4" xfId="54149" xr:uid="{00000000-0005-0000-0000-0000ABDD0000}"/>
    <cellStyle name="Total 24 3 2 3" xfId="40295" xr:uid="{00000000-0005-0000-0000-0000ACDD0000}"/>
    <cellStyle name="Total 24 3 2 4" xfId="40292" xr:uid="{00000000-0005-0000-0000-0000ADDD0000}"/>
    <cellStyle name="Total 24 3 2 5" xfId="47181" xr:uid="{00000000-0005-0000-0000-0000AEDD0000}"/>
    <cellStyle name="Total 24 3 2 6" xfId="59745" xr:uid="{00000000-0005-0000-0000-0000AFDD0000}"/>
    <cellStyle name="Total 24 3 3" xfId="9417" xr:uid="{00000000-0005-0000-0000-0000B0DD0000}"/>
    <cellStyle name="Total 24 3 3 2" xfId="16386" xr:uid="{00000000-0005-0000-0000-0000B1DD0000}"/>
    <cellStyle name="Total 24 3 3 2 2" xfId="40298" xr:uid="{00000000-0005-0000-0000-0000B2DD0000}"/>
    <cellStyle name="Total 24 3 3 2 3" xfId="40297" xr:uid="{00000000-0005-0000-0000-0000B3DD0000}"/>
    <cellStyle name="Total 24 3 3 2 4" xfId="55891" xr:uid="{00000000-0005-0000-0000-0000B4DD0000}"/>
    <cellStyle name="Total 24 3 3 3" xfId="40299" xr:uid="{00000000-0005-0000-0000-0000B5DD0000}"/>
    <cellStyle name="Total 24 3 3 4" xfId="40296" xr:uid="{00000000-0005-0000-0000-0000B6DD0000}"/>
    <cellStyle name="Total 24 3 3 5" xfId="48923" xr:uid="{00000000-0005-0000-0000-0000B7DD0000}"/>
    <cellStyle name="Total 24 3 3 6" xfId="61487" xr:uid="{00000000-0005-0000-0000-0000B8DD0000}"/>
    <cellStyle name="Total 24 3 4" xfId="12031" xr:uid="{00000000-0005-0000-0000-0000B9DD0000}"/>
    <cellStyle name="Total 24 3 4 2" xfId="40301" xr:uid="{00000000-0005-0000-0000-0000BADD0000}"/>
    <cellStyle name="Total 24 3 4 3" xfId="40300" xr:uid="{00000000-0005-0000-0000-0000BBDD0000}"/>
    <cellStyle name="Total 24 3 4 4" xfId="51536" xr:uid="{00000000-0005-0000-0000-0000BCDD0000}"/>
    <cellStyle name="Total 24 3 5" xfId="40302" xr:uid="{00000000-0005-0000-0000-0000BDDD0000}"/>
    <cellStyle name="Total 24 3 6" xfId="40291" xr:uid="{00000000-0005-0000-0000-0000BEDD0000}"/>
    <cellStyle name="Total 24 3 7" xfId="44568" xr:uid="{00000000-0005-0000-0000-0000BFDD0000}"/>
    <cellStyle name="Total 24 3 8" xfId="57132" xr:uid="{00000000-0005-0000-0000-0000C0DD0000}"/>
    <cellStyle name="Total 24 4" xfId="5924" xr:uid="{00000000-0005-0000-0000-0000C1DD0000}"/>
    <cellStyle name="Total 24 4 2" xfId="12902" xr:uid="{00000000-0005-0000-0000-0000C2DD0000}"/>
    <cellStyle name="Total 24 4 2 2" xfId="40305" xr:uid="{00000000-0005-0000-0000-0000C3DD0000}"/>
    <cellStyle name="Total 24 4 2 3" xfId="40304" xr:uid="{00000000-0005-0000-0000-0000C4DD0000}"/>
    <cellStyle name="Total 24 4 2 4" xfId="52407" xr:uid="{00000000-0005-0000-0000-0000C5DD0000}"/>
    <cellStyle name="Total 24 4 3" xfId="40306" xr:uid="{00000000-0005-0000-0000-0000C6DD0000}"/>
    <cellStyle name="Total 24 4 4" xfId="40303" xr:uid="{00000000-0005-0000-0000-0000C7DD0000}"/>
    <cellStyle name="Total 24 4 5" xfId="45439" xr:uid="{00000000-0005-0000-0000-0000C8DD0000}"/>
    <cellStyle name="Total 24 4 6" xfId="58003" xr:uid="{00000000-0005-0000-0000-0000C9DD0000}"/>
    <cellStyle name="Total 24 5" xfId="10288" xr:uid="{00000000-0005-0000-0000-0000CADD0000}"/>
    <cellStyle name="Total 24 5 2" xfId="40308" xr:uid="{00000000-0005-0000-0000-0000CBDD0000}"/>
    <cellStyle name="Total 24 5 3" xfId="40307" xr:uid="{00000000-0005-0000-0000-0000CCDD0000}"/>
    <cellStyle name="Total 24 5 4" xfId="49794" xr:uid="{00000000-0005-0000-0000-0000CDDD0000}"/>
    <cellStyle name="Total 24 6" xfId="40279" xr:uid="{00000000-0005-0000-0000-0000CEDD0000}"/>
    <cellStyle name="Total 24 7" xfId="17873" xr:uid="{00000000-0005-0000-0000-0000CFDD0000}"/>
    <cellStyle name="Total 25" xfId="3219" xr:uid="{00000000-0005-0000-0000-0000D0DD0000}"/>
    <cellStyle name="Total 25 2" xfId="4175" xr:uid="{00000000-0005-0000-0000-0000D1DD0000}"/>
    <cellStyle name="Total 25 2 2" xfId="6796" xr:uid="{00000000-0005-0000-0000-0000D2DD0000}"/>
    <cellStyle name="Total 25 2 2 2" xfId="13774" xr:uid="{00000000-0005-0000-0000-0000D3DD0000}"/>
    <cellStyle name="Total 25 2 2 2 2" xfId="40313" xr:uid="{00000000-0005-0000-0000-0000D4DD0000}"/>
    <cellStyle name="Total 25 2 2 2 3" xfId="40312" xr:uid="{00000000-0005-0000-0000-0000D5DD0000}"/>
    <cellStyle name="Total 25 2 2 2 4" xfId="53279" xr:uid="{00000000-0005-0000-0000-0000D6DD0000}"/>
    <cellStyle name="Total 25 2 2 3" xfId="40314" xr:uid="{00000000-0005-0000-0000-0000D7DD0000}"/>
    <cellStyle name="Total 25 2 2 4" xfId="40311" xr:uid="{00000000-0005-0000-0000-0000D8DD0000}"/>
    <cellStyle name="Total 25 2 2 5" xfId="46311" xr:uid="{00000000-0005-0000-0000-0000D9DD0000}"/>
    <cellStyle name="Total 25 2 2 6" xfId="58875" xr:uid="{00000000-0005-0000-0000-0000DADD0000}"/>
    <cellStyle name="Total 25 2 3" xfId="8542" xr:uid="{00000000-0005-0000-0000-0000DBDD0000}"/>
    <cellStyle name="Total 25 2 3 2" xfId="15516" xr:uid="{00000000-0005-0000-0000-0000DCDD0000}"/>
    <cellStyle name="Total 25 2 3 2 2" xfId="40317" xr:uid="{00000000-0005-0000-0000-0000DDDD0000}"/>
    <cellStyle name="Total 25 2 3 2 3" xfId="40316" xr:uid="{00000000-0005-0000-0000-0000DEDD0000}"/>
    <cellStyle name="Total 25 2 3 2 4" xfId="55021" xr:uid="{00000000-0005-0000-0000-0000DFDD0000}"/>
    <cellStyle name="Total 25 2 3 3" xfId="40318" xr:uid="{00000000-0005-0000-0000-0000E0DD0000}"/>
    <cellStyle name="Total 25 2 3 4" xfId="40315" xr:uid="{00000000-0005-0000-0000-0000E1DD0000}"/>
    <cellStyle name="Total 25 2 3 5" xfId="48053" xr:uid="{00000000-0005-0000-0000-0000E2DD0000}"/>
    <cellStyle name="Total 25 2 3 6" xfId="60617" xr:uid="{00000000-0005-0000-0000-0000E3DD0000}"/>
    <cellStyle name="Total 25 2 4" xfId="11161" xr:uid="{00000000-0005-0000-0000-0000E4DD0000}"/>
    <cellStyle name="Total 25 2 4 2" xfId="40320" xr:uid="{00000000-0005-0000-0000-0000E5DD0000}"/>
    <cellStyle name="Total 25 2 4 3" xfId="40319" xr:uid="{00000000-0005-0000-0000-0000E6DD0000}"/>
    <cellStyle name="Total 25 2 4 4" xfId="50666" xr:uid="{00000000-0005-0000-0000-0000E7DD0000}"/>
    <cellStyle name="Total 25 2 5" xfId="40310" xr:uid="{00000000-0005-0000-0000-0000E8DD0000}"/>
    <cellStyle name="Total 25 2 6" xfId="56262" xr:uid="{00000000-0005-0000-0000-0000E9DD0000}"/>
    <cellStyle name="Total 25 3" xfId="5051" xr:uid="{00000000-0005-0000-0000-0000EADD0000}"/>
    <cellStyle name="Total 25 3 2" xfId="7667" xr:uid="{00000000-0005-0000-0000-0000EBDD0000}"/>
    <cellStyle name="Total 25 3 2 2" xfId="14645" xr:uid="{00000000-0005-0000-0000-0000ECDD0000}"/>
    <cellStyle name="Total 25 3 2 2 2" xfId="40324" xr:uid="{00000000-0005-0000-0000-0000EDDD0000}"/>
    <cellStyle name="Total 25 3 2 2 3" xfId="40323" xr:uid="{00000000-0005-0000-0000-0000EEDD0000}"/>
    <cellStyle name="Total 25 3 2 2 4" xfId="54150" xr:uid="{00000000-0005-0000-0000-0000EFDD0000}"/>
    <cellStyle name="Total 25 3 2 3" xfId="40325" xr:uid="{00000000-0005-0000-0000-0000F0DD0000}"/>
    <cellStyle name="Total 25 3 2 4" xfId="40322" xr:uid="{00000000-0005-0000-0000-0000F1DD0000}"/>
    <cellStyle name="Total 25 3 2 5" xfId="47182" xr:uid="{00000000-0005-0000-0000-0000F2DD0000}"/>
    <cellStyle name="Total 25 3 2 6" xfId="59746" xr:uid="{00000000-0005-0000-0000-0000F3DD0000}"/>
    <cellStyle name="Total 25 3 3" xfId="9418" xr:uid="{00000000-0005-0000-0000-0000F4DD0000}"/>
    <cellStyle name="Total 25 3 3 2" xfId="16387" xr:uid="{00000000-0005-0000-0000-0000F5DD0000}"/>
    <cellStyle name="Total 25 3 3 2 2" xfId="40328" xr:uid="{00000000-0005-0000-0000-0000F6DD0000}"/>
    <cellStyle name="Total 25 3 3 2 3" xfId="40327" xr:uid="{00000000-0005-0000-0000-0000F7DD0000}"/>
    <cellStyle name="Total 25 3 3 2 4" xfId="55892" xr:uid="{00000000-0005-0000-0000-0000F8DD0000}"/>
    <cellStyle name="Total 25 3 3 3" xfId="40329" xr:uid="{00000000-0005-0000-0000-0000F9DD0000}"/>
    <cellStyle name="Total 25 3 3 4" xfId="40326" xr:uid="{00000000-0005-0000-0000-0000FADD0000}"/>
    <cellStyle name="Total 25 3 3 5" xfId="48924" xr:uid="{00000000-0005-0000-0000-0000FBDD0000}"/>
    <cellStyle name="Total 25 3 3 6" xfId="61488" xr:uid="{00000000-0005-0000-0000-0000FCDD0000}"/>
    <cellStyle name="Total 25 3 4" xfId="12032" xr:uid="{00000000-0005-0000-0000-0000FDDD0000}"/>
    <cellStyle name="Total 25 3 4 2" xfId="40331" xr:uid="{00000000-0005-0000-0000-0000FEDD0000}"/>
    <cellStyle name="Total 25 3 4 3" xfId="40330" xr:uid="{00000000-0005-0000-0000-0000FFDD0000}"/>
    <cellStyle name="Total 25 3 4 4" xfId="51537" xr:uid="{00000000-0005-0000-0000-000000DE0000}"/>
    <cellStyle name="Total 25 3 5" xfId="40332" xr:uid="{00000000-0005-0000-0000-000001DE0000}"/>
    <cellStyle name="Total 25 3 6" xfId="40321" xr:uid="{00000000-0005-0000-0000-000002DE0000}"/>
    <cellStyle name="Total 25 3 7" xfId="44569" xr:uid="{00000000-0005-0000-0000-000003DE0000}"/>
    <cellStyle name="Total 25 3 8" xfId="57133" xr:uid="{00000000-0005-0000-0000-000004DE0000}"/>
    <cellStyle name="Total 25 4" xfId="5925" xr:uid="{00000000-0005-0000-0000-000005DE0000}"/>
    <cellStyle name="Total 25 4 2" xfId="12903" xr:uid="{00000000-0005-0000-0000-000006DE0000}"/>
    <cellStyle name="Total 25 4 2 2" xfId="40335" xr:uid="{00000000-0005-0000-0000-000007DE0000}"/>
    <cellStyle name="Total 25 4 2 3" xfId="40334" xr:uid="{00000000-0005-0000-0000-000008DE0000}"/>
    <cellStyle name="Total 25 4 2 4" xfId="52408" xr:uid="{00000000-0005-0000-0000-000009DE0000}"/>
    <cellStyle name="Total 25 4 3" xfId="40336" xr:uid="{00000000-0005-0000-0000-00000ADE0000}"/>
    <cellStyle name="Total 25 4 4" xfId="40333" xr:uid="{00000000-0005-0000-0000-00000BDE0000}"/>
    <cellStyle name="Total 25 4 5" xfId="45440" xr:uid="{00000000-0005-0000-0000-00000CDE0000}"/>
    <cellStyle name="Total 25 4 6" xfId="58004" xr:uid="{00000000-0005-0000-0000-00000DDE0000}"/>
    <cellStyle name="Total 25 5" xfId="10289" xr:uid="{00000000-0005-0000-0000-00000EDE0000}"/>
    <cellStyle name="Total 25 5 2" xfId="40338" xr:uid="{00000000-0005-0000-0000-00000FDE0000}"/>
    <cellStyle name="Total 25 5 3" xfId="40337" xr:uid="{00000000-0005-0000-0000-000010DE0000}"/>
    <cellStyle name="Total 25 5 4" xfId="49795" xr:uid="{00000000-0005-0000-0000-000011DE0000}"/>
    <cellStyle name="Total 25 6" xfId="40309" xr:uid="{00000000-0005-0000-0000-000012DE0000}"/>
    <cellStyle name="Total 25 7" xfId="17876" xr:uid="{00000000-0005-0000-0000-000013DE0000}"/>
    <cellStyle name="Total 26" xfId="3220" xr:uid="{00000000-0005-0000-0000-000014DE0000}"/>
    <cellStyle name="Total 26 2" xfId="4176" xr:uid="{00000000-0005-0000-0000-000015DE0000}"/>
    <cellStyle name="Total 26 2 2" xfId="6797" xr:uid="{00000000-0005-0000-0000-000016DE0000}"/>
    <cellStyle name="Total 26 2 2 2" xfId="13775" xr:uid="{00000000-0005-0000-0000-000017DE0000}"/>
    <cellStyle name="Total 26 2 2 2 2" xfId="40343" xr:uid="{00000000-0005-0000-0000-000018DE0000}"/>
    <cellStyle name="Total 26 2 2 2 3" xfId="40342" xr:uid="{00000000-0005-0000-0000-000019DE0000}"/>
    <cellStyle name="Total 26 2 2 2 4" xfId="53280" xr:uid="{00000000-0005-0000-0000-00001ADE0000}"/>
    <cellStyle name="Total 26 2 2 3" xfId="40344" xr:uid="{00000000-0005-0000-0000-00001BDE0000}"/>
    <cellStyle name="Total 26 2 2 4" xfId="40341" xr:uid="{00000000-0005-0000-0000-00001CDE0000}"/>
    <cellStyle name="Total 26 2 2 5" xfId="46312" xr:uid="{00000000-0005-0000-0000-00001DDE0000}"/>
    <cellStyle name="Total 26 2 2 6" xfId="58876" xr:uid="{00000000-0005-0000-0000-00001EDE0000}"/>
    <cellStyle name="Total 26 2 3" xfId="8543" xr:uid="{00000000-0005-0000-0000-00001FDE0000}"/>
    <cellStyle name="Total 26 2 3 2" xfId="15517" xr:uid="{00000000-0005-0000-0000-000020DE0000}"/>
    <cellStyle name="Total 26 2 3 2 2" xfId="40347" xr:uid="{00000000-0005-0000-0000-000021DE0000}"/>
    <cellStyle name="Total 26 2 3 2 3" xfId="40346" xr:uid="{00000000-0005-0000-0000-000022DE0000}"/>
    <cellStyle name="Total 26 2 3 2 4" xfId="55022" xr:uid="{00000000-0005-0000-0000-000023DE0000}"/>
    <cellStyle name="Total 26 2 3 3" xfId="40348" xr:uid="{00000000-0005-0000-0000-000024DE0000}"/>
    <cellStyle name="Total 26 2 3 4" xfId="40345" xr:uid="{00000000-0005-0000-0000-000025DE0000}"/>
    <cellStyle name="Total 26 2 3 5" xfId="48054" xr:uid="{00000000-0005-0000-0000-000026DE0000}"/>
    <cellStyle name="Total 26 2 3 6" xfId="60618" xr:uid="{00000000-0005-0000-0000-000027DE0000}"/>
    <cellStyle name="Total 26 2 4" xfId="11162" xr:uid="{00000000-0005-0000-0000-000028DE0000}"/>
    <cellStyle name="Total 26 2 4 2" xfId="40350" xr:uid="{00000000-0005-0000-0000-000029DE0000}"/>
    <cellStyle name="Total 26 2 4 3" xfId="40349" xr:uid="{00000000-0005-0000-0000-00002ADE0000}"/>
    <cellStyle name="Total 26 2 4 4" xfId="50667" xr:uid="{00000000-0005-0000-0000-00002BDE0000}"/>
    <cellStyle name="Total 26 2 5" xfId="40340" xr:uid="{00000000-0005-0000-0000-00002CDE0000}"/>
    <cellStyle name="Total 26 2 6" xfId="56263" xr:uid="{00000000-0005-0000-0000-00002DDE0000}"/>
    <cellStyle name="Total 26 3" xfId="5052" xr:uid="{00000000-0005-0000-0000-00002EDE0000}"/>
    <cellStyle name="Total 26 3 2" xfId="7668" xr:uid="{00000000-0005-0000-0000-00002FDE0000}"/>
    <cellStyle name="Total 26 3 2 2" xfId="14646" xr:uid="{00000000-0005-0000-0000-000030DE0000}"/>
    <cellStyle name="Total 26 3 2 2 2" xfId="40354" xr:uid="{00000000-0005-0000-0000-000031DE0000}"/>
    <cellStyle name="Total 26 3 2 2 3" xfId="40353" xr:uid="{00000000-0005-0000-0000-000032DE0000}"/>
    <cellStyle name="Total 26 3 2 2 4" xfId="54151" xr:uid="{00000000-0005-0000-0000-000033DE0000}"/>
    <cellStyle name="Total 26 3 2 3" xfId="40355" xr:uid="{00000000-0005-0000-0000-000034DE0000}"/>
    <cellStyle name="Total 26 3 2 4" xfId="40352" xr:uid="{00000000-0005-0000-0000-000035DE0000}"/>
    <cellStyle name="Total 26 3 2 5" xfId="47183" xr:uid="{00000000-0005-0000-0000-000036DE0000}"/>
    <cellStyle name="Total 26 3 2 6" xfId="59747" xr:uid="{00000000-0005-0000-0000-000037DE0000}"/>
    <cellStyle name="Total 26 3 3" xfId="9419" xr:uid="{00000000-0005-0000-0000-000038DE0000}"/>
    <cellStyle name="Total 26 3 3 2" xfId="16388" xr:uid="{00000000-0005-0000-0000-000039DE0000}"/>
    <cellStyle name="Total 26 3 3 2 2" xfId="40358" xr:uid="{00000000-0005-0000-0000-00003ADE0000}"/>
    <cellStyle name="Total 26 3 3 2 3" xfId="40357" xr:uid="{00000000-0005-0000-0000-00003BDE0000}"/>
    <cellStyle name="Total 26 3 3 2 4" xfId="55893" xr:uid="{00000000-0005-0000-0000-00003CDE0000}"/>
    <cellStyle name="Total 26 3 3 3" xfId="40359" xr:uid="{00000000-0005-0000-0000-00003DDE0000}"/>
    <cellStyle name="Total 26 3 3 4" xfId="40356" xr:uid="{00000000-0005-0000-0000-00003EDE0000}"/>
    <cellStyle name="Total 26 3 3 5" xfId="48925" xr:uid="{00000000-0005-0000-0000-00003FDE0000}"/>
    <cellStyle name="Total 26 3 3 6" xfId="61489" xr:uid="{00000000-0005-0000-0000-000040DE0000}"/>
    <cellStyle name="Total 26 3 4" xfId="12033" xr:uid="{00000000-0005-0000-0000-000041DE0000}"/>
    <cellStyle name="Total 26 3 4 2" xfId="40361" xr:uid="{00000000-0005-0000-0000-000042DE0000}"/>
    <cellStyle name="Total 26 3 4 3" xfId="40360" xr:uid="{00000000-0005-0000-0000-000043DE0000}"/>
    <cellStyle name="Total 26 3 4 4" xfId="51538" xr:uid="{00000000-0005-0000-0000-000044DE0000}"/>
    <cellStyle name="Total 26 3 5" xfId="40362" xr:uid="{00000000-0005-0000-0000-000045DE0000}"/>
    <cellStyle name="Total 26 3 6" xfId="40351" xr:uid="{00000000-0005-0000-0000-000046DE0000}"/>
    <cellStyle name="Total 26 3 7" xfId="44570" xr:uid="{00000000-0005-0000-0000-000047DE0000}"/>
    <cellStyle name="Total 26 3 8" xfId="57134" xr:uid="{00000000-0005-0000-0000-000048DE0000}"/>
    <cellStyle name="Total 26 4" xfId="5926" xr:uid="{00000000-0005-0000-0000-000049DE0000}"/>
    <cellStyle name="Total 26 4 2" xfId="12904" xr:uid="{00000000-0005-0000-0000-00004ADE0000}"/>
    <cellStyle name="Total 26 4 2 2" xfId="40365" xr:uid="{00000000-0005-0000-0000-00004BDE0000}"/>
    <cellStyle name="Total 26 4 2 3" xfId="40364" xr:uid="{00000000-0005-0000-0000-00004CDE0000}"/>
    <cellStyle name="Total 26 4 2 4" xfId="52409" xr:uid="{00000000-0005-0000-0000-00004DDE0000}"/>
    <cellStyle name="Total 26 4 3" xfId="40366" xr:uid="{00000000-0005-0000-0000-00004EDE0000}"/>
    <cellStyle name="Total 26 4 4" xfId="40363" xr:uid="{00000000-0005-0000-0000-00004FDE0000}"/>
    <cellStyle name="Total 26 4 5" xfId="45441" xr:uid="{00000000-0005-0000-0000-000050DE0000}"/>
    <cellStyle name="Total 26 4 6" xfId="58005" xr:uid="{00000000-0005-0000-0000-000051DE0000}"/>
    <cellStyle name="Total 26 5" xfId="10290" xr:uid="{00000000-0005-0000-0000-000052DE0000}"/>
    <cellStyle name="Total 26 5 2" xfId="40368" xr:uid="{00000000-0005-0000-0000-000053DE0000}"/>
    <cellStyle name="Total 26 5 3" xfId="40367" xr:uid="{00000000-0005-0000-0000-000054DE0000}"/>
    <cellStyle name="Total 26 5 4" xfId="49796" xr:uid="{00000000-0005-0000-0000-000055DE0000}"/>
    <cellStyle name="Total 26 6" xfId="40339" xr:uid="{00000000-0005-0000-0000-000056DE0000}"/>
    <cellStyle name="Total 26 7" xfId="17879" xr:uid="{00000000-0005-0000-0000-000057DE0000}"/>
    <cellStyle name="Total 27" xfId="3221" xr:uid="{00000000-0005-0000-0000-000058DE0000}"/>
    <cellStyle name="Total 27 2" xfId="4177" xr:uid="{00000000-0005-0000-0000-000059DE0000}"/>
    <cellStyle name="Total 27 2 2" xfId="6798" xr:uid="{00000000-0005-0000-0000-00005ADE0000}"/>
    <cellStyle name="Total 27 2 2 2" xfId="13776" xr:uid="{00000000-0005-0000-0000-00005BDE0000}"/>
    <cellStyle name="Total 27 2 2 2 2" xfId="40373" xr:uid="{00000000-0005-0000-0000-00005CDE0000}"/>
    <cellStyle name="Total 27 2 2 2 3" xfId="40372" xr:uid="{00000000-0005-0000-0000-00005DDE0000}"/>
    <cellStyle name="Total 27 2 2 2 4" xfId="53281" xr:uid="{00000000-0005-0000-0000-00005EDE0000}"/>
    <cellStyle name="Total 27 2 2 3" xfId="40374" xr:uid="{00000000-0005-0000-0000-00005FDE0000}"/>
    <cellStyle name="Total 27 2 2 4" xfId="40371" xr:uid="{00000000-0005-0000-0000-000060DE0000}"/>
    <cellStyle name="Total 27 2 2 5" xfId="46313" xr:uid="{00000000-0005-0000-0000-000061DE0000}"/>
    <cellStyle name="Total 27 2 2 6" xfId="58877" xr:uid="{00000000-0005-0000-0000-000062DE0000}"/>
    <cellStyle name="Total 27 2 3" xfId="8544" xr:uid="{00000000-0005-0000-0000-000063DE0000}"/>
    <cellStyle name="Total 27 2 3 2" xfId="15518" xr:uid="{00000000-0005-0000-0000-000064DE0000}"/>
    <cellStyle name="Total 27 2 3 2 2" xfId="40377" xr:uid="{00000000-0005-0000-0000-000065DE0000}"/>
    <cellStyle name="Total 27 2 3 2 3" xfId="40376" xr:uid="{00000000-0005-0000-0000-000066DE0000}"/>
    <cellStyle name="Total 27 2 3 2 4" xfId="55023" xr:uid="{00000000-0005-0000-0000-000067DE0000}"/>
    <cellStyle name="Total 27 2 3 3" xfId="40378" xr:uid="{00000000-0005-0000-0000-000068DE0000}"/>
    <cellStyle name="Total 27 2 3 4" xfId="40375" xr:uid="{00000000-0005-0000-0000-000069DE0000}"/>
    <cellStyle name="Total 27 2 3 5" xfId="48055" xr:uid="{00000000-0005-0000-0000-00006ADE0000}"/>
    <cellStyle name="Total 27 2 3 6" xfId="60619" xr:uid="{00000000-0005-0000-0000-00006BDE0000}"/>
    <cellStyle name="Total 27 2 4" xfId="11163" xr:uid="{00000000-0005-0000-0000-00006CDE0000}"/>
    <cellStyle name="Total 27 2 4 2" xfId="40380" xr:uid="{00000000-0005-0000-0000-00006DDE0000}"/>
    <cellStyle name="Total 27 2 4 3" xfId="40379" xr:uid="{00000000-0005-0000-0000-00006EDE0000}"/>
    <cellStyle name="Total 27 2 4 4" xfId="50668" xr:uid="{00000000-0005-0000-0000-00006FDE0000}"/>
    <cellStyle name="Total 27 2 5" xfId="40370" xr:uid="{00000000-0005-0000-0000-000070DE0000}"/>
    <cellStyle name="Total 27 2 6" xfId="56264" xr:uid="{00000000-0005-0000-0000-000071DE0000}"/>
    <cellStyle name="Total 27 3" xfId="5053" xr:uid="{00000000-0005-0000-0000-000072DE0000}"/>
    <cellStyle name="Total 27 3 2" xfId="7669" xr:uid="{00000000-0005-0000-0000-000073DE0000}"/>
    <cellStyle name="Total 27 3 2 2" xfId="14647" xr:uid="{00000000-0005-0000-0000-000074DE0000}"/>
    <cellStyle name="Total 27 3 2 2 2" xfId="40384" xr:uid="{00000000-0005-0000-0000-000075DE0000}"/>
    <cellStyle name="Total 27 3 2 2 3" xfId="40383" xr:uid="{00000000-0005-0000-0000-000076DE0000}"/>
    <cellStyle name="Total 27 3 2 2 4" xfId="54152" xr:uid="{00000000-0005-0000-0000-000077DE0000}"/>
    <cellStyle name="Total 27 3 2 3" xfId="40385" xr:uid="{00000000-0005-0000-0000-000078DE0000}"/>
    <cellStyle name="Total 27 3 2 4" xfId="40382" xr:uid="{00000000-0005-0000-0000-000079DE0000}"/>
    <cellStyle name="Total 27 3 2 5" xfId="47184" xr:uid="{00000000-0005-0000-0000-00007ADE0000}"/>
    <cellStyle name="Total 27 3 2 6" xfId="59748" xr:uid="{00000000-0005-0000-0000-00007BDE0000}"/>
    <cellStyle name="Total 27 3 3" xfId="9420" xr:uid="{00000000-0005-0000-0000-00007CDE0000}"/>
    <cellStyle name="Total 27 3 3 2" xfId="16389" xr:uid="{00000000-0005-0000-0000-00007DDE0000}"/>
    <cellStyle name="Total 27 3 3 2 2" xfId="40388" xr:uid="{00000000-0005-0000-0000-00007EDE0000}"/>
    <cellStyle name="Total 27 3 3 2 3" xfId="40387" xr:uid="{00000000-0005-0000-0000-00007FDE0000}"/>
    <cellStyle name="Total 27 3 3 2 4" xfId="55894" xr:uid="{00000000-0005-0000-0000-000080DE0000}"/>
    <cellStyle name="Total 27 3 3 3" xfId="40389" xr:uid="{00000000-0005-0000-0000-000081DE0000}"/>
    <cellStyle name="Total 27 3 3 4" xfId="40386" xr:uid="{00000000-0005-0000-0000-000082DE0000}"/>
    <cellStyle name="Total 27 3 3 5" xfId="48926" xr:uid="{00000000-0005-0000-0000-000083DE0000}"/>
    <cellStyle name="Total 27 3 3 6" xfId="61490" xr:uid="{00000000-0005-0000-0000-000084DE0000}"/>
    <cellStyle name="Total 27 3 4" xfId="12034" xr:uid="{00000000-0005-0000-0000-000085DE0000}"/>
    <cellStyle name="Total 27 3 4 2" xfId="40391" xr:uid="{00000000-0005-0000-0000-000086DE0000}"/>
    <cellStyle name="Total 27 3 4 3" xfId="40390" xr:uid="{00000000-0005-0000-0000-000087DE0000}"/>
    <cellStyle name="Total 27 3 4 4" xfId="51539" xr:uid="{00000000-0005-0000-0000-000088DE0000}"/>
    <cellStyle name="Total 27 3 5" xfId="40392" xr:uid="{00000000-0005-0000-0000-000089DE0000}"/>
    <cellStyle name="Total 27 3 6" xfId="40381" xr:uid="{00000000-0005-0000-0000-00008ADE0000}"/>
    <cellStyle name="Total 27 3 7" xfId="44571" xr:uid="{00000000-0005-0000-0000-00008BDE0000}"/>
    <cellStyle name="Total 27 3 8" xfId="57135" xr:uid="{00000000-0005-0000-0000-00008CDE0000}"/>
    <cellStyle name="Total 27 4" xfId="5927" xr:uid="{00000000-0005-0000-0000-00008DDE0000}"/>
    <cellStyle name="Total 27 4 2" xfId="12905" xr:uid="{00000000-0005-0000-0000-00008EDE0000}"/>
    <cellStyle name="Total 27 4 2 2" xfId="40395" xr:uid="{00000000-0005-0000-0000-00008FDE0000}"/>
    <cellStyle name="Total 27 4 2 3" xfId="40394" xr:uid="{00000000-0005-0000-0000-000090DE0000}"/>
    <cellStyle name="Total 27 4 2 4" xfId="52410" xr:uid="{00000000-0005-0000-0000-000091DE0000}"/>
    <cellStyle name="Total 27 4 3" xfId="40396" xr:uid="{00000000-0005-0000-0000-000092DE0000}"/>
    <cellStyle name="Total 27 4 4" xfId="40393" xr:uid="{00000000-0005-0000-0000-000093DE0000}"/>
    <cellStyle name="Total 27 4 5" xfId="45442" xr:uid="{00000000-0005-0000-0000-000094DE0000}"/>
    <cellStyle name="Total 27 4 6" xfId="58006" xr:uid="{00000000-0005-0000-0000-000095DE0000}"/>
    <cellStyle name="Total 27 5" xfId="10291" xr:uid="{00000000-0005-0000-0000-000096DE0000}"/>
    <cellStyle name="Total 27 5 2" xfId="40398" xr:uid="{00000000-0005-0000-0000-000097DE0000}"/>
    <cellStyle name="Total 27 5 3" xfId="40397" xr:uid="{00000000-0005-0000-0000-000098DE0000}"/>
    <cellStyle name="Total 27 5 4" xfId="49797" xr:uid="{00000000-0005-0000-0000-000099DE0000}"/>
    <cellStyle name="Total 27 6" xfId="40369" xr:uid="{00000000-0005-0000-0000-00009ADE0000}"/>
    <cellStyle name="Total 27 7" xfId="17880" xr:uid="{00000000-0005-0000-0000-00009BDE0000}"/>
    <cellStyle name="Total 28" xfId="3222" xr:uid="{00000000-0005-0000-0000-00009CDE0000}"/>
    <cellStyle name="Total 28 2" xfId="4178" xr:uid="{00000000-0005-0000-0000-00009DDE0000}"/>
    <cellStyle name="Total 28 2 2" xfId="6799" xr:uid="{00000000-0005-0000-0000-00009EDE0000}"/>
    <cellStyle name="Total 28 2 2 2" xfId="13777" xr:uid="{00000000-0005-0000-0000-00009FDE0000}"/>
    <cellStyle name="Total 28 2 2 2 2" xfId="40403" xr:uid="{00000000-0005-0000-0000-0000A0DE0000}"/>
    <cellStyle name="Total 28 2 2 2 3" xfId="40402" xr:uid="{00000000-0005-0000-0000-0000A1DE0000}"/>
    <cellStyle name="Total 28 2 2 2 4" xfId="53282" xr:uid="{00000000-0005-0000-0000-0000A2DE0000}"/>
    <cellStyle name="Total 28 2 2 3" xfId="40404" xr:uid="{00000000-0005-0000-0000-0000A3DE0000}"/>
    <cellStyle name="Total 28 2 2 4" xfId="40401" xr:uid="{00000000-0005-0000-0000-0000A4DE0000}"/>
    <cellStyle name="Total 28 2 2 5" xfId="46314" xr:uid="{00000000-0005-0000-0000-0000A5DE0000}"/>
    <cellStyle name="Total 28 2 2 6" xfId="58878" xr:uid="{00000000-0005-0000-0000-0000A6DE0000}"/>
    <cellStyle name="Total 28 2 3" xfId="8545" xr:uid="{00000000-0005-0000-0000-0000A7DE0000}"/>
    <cellStyle name="Total 28 2 3 2" xfId="15519" xr:uid="{00000000-0005-0000-0000-0000A8DE0000}"/>
    <cellStyle name="Total 28 2 3 2 2" xfId="40407" xr:uid="{00000000-0005-0000-0000-0000A9DE0000}"/>
    <cellStyle name="Total 28 2 3 2 3" xfId="40406" xr:uid="{00000000-0005-0000-0000-0000AADE0000}"/>
    <cellStyle name="Total 28 2 3 2 4" xfId="55024" xr:uid="{00000000-0005-0000-0000-0000ABDE0000}"/>
    <cellStyle name="Total 28 2 3 3" xfId="40408" xr:uid="{00000000-0005-0000-0000-0000ACDE0000}"/>
    <cellStyle name="Total 28 2 3 4" xfId="40405" xr:uid="{00000000-0005-0000-0000-0000ADDE0000}"/>
    <cellStyle name="Total 28 2 3 5" xfId="48056" xr:uid="{00000000-0005-0000-0000-0000AEDE0000}"/>
    <cellStyle name="Total 28 2 3 6" xfId="60620" xr:uid="{00000000-0005-0000-0000-0000AFDE0000}"/>
    <cellStyle name="Total 28 2 4" xfId="11164" xr:uid="{00000000-0005-0000-0000-0000B0DE0000}"/>
    <cellStyle name="Total 28 2 4 2" xfId="40410" xr:uid="{00000000-0005-0000-0000-0000B1DE0000}"/>
    <cellStyle name="Total 28 2 4 3" xfId="40409" xr:uid="{00000000-0005-0000-0000-0000B2DE0000}"/>
    <cellStyle name="Total 28 2 4 4" xfId="50669" xr:uid="{00000000-0005-0000-0000-0000B3DE0000}"/>
    <cellStyle name="Total 28 2 5" xfId="40400" xr:uid="{00000000-0005-0000-0000-0000B4DE0000}"/>
    <cellStyle name="Total 28 2 6" xfId="56265" xr:uid="{00000000-0005-0000-0000-0000B5DE0000}"/>
    <cellStyle name="Total 28 3" xfId="5054" xr:uid="{00000000-0005-0000-0000-0000B6DE0000}"/>
    <cellStyle name="Total 28 3 2" xfId="7670" xr:uid="{00000000-0005-0000-0000-0000B7DE0000}"/>
    <cellStyle name="Total 28 3 2 2" xfId="14648" xr:uid="{00000000-0005-0000-0000-0000B8DE0000}"/>
    <cellStyle name="Total 28 3 2 2 2" xfId="40414" xr:uid="{00000000-0005-0000-0000-0000B9DE0000}"/>
    <cellStyle name="Total 28 3 2 2 3" xfId="40413" xr:uid="{00000000-0005-0000-0000-0000BADE0000}"/>
    <cellStyle name="Total 28 3 2 2 4" xfId="54153" xr:uid="{00000000-0005-0000-0000-0000BBDE0000}"/>
    <cellStyle name="Total 28 3 2 3" xfId="40415" xr:uid="{00000000-0005-0000-0000-0000BCDE0000}"/>
    <cellStyle name="Total 28 3 2 4" xfId="40412" xr:uid="{00000000-0005-0000-0000-0000BDDE0000}"/>
    <cellStyle name="Total 28 3 2 5" xfId="47185" xr:uid="{00000000-0005-0000-0000-0000BEDE0000}"/>
    <cellStyle name="Total 28 3 2 6" xfId="59749" xr:uid="{00000000-0005-0000-0000-0000BFDE0000}"/>
    <cellStyle name="Total 28 3 3" xfId="9421" xr:uid="{00000000-0005-0000-0000-0000C0DE0000}"/>
    <cellStyle name="Total 28 3 3 2" xfId="16390" xr:uid="{00000000-0005-0000-0000-0000C1DE0000}"/>
    <cellStyle name="Total 28 3 3 2 2" xfId="40418" xr:uid="{00000000-0005-0000-0000-0000C2DE0000}"/>
    <cellStyle name="Total 28 3 3 2 3" xfId="40417" xr:uid="{00000000-0005-0000-0000-0000C3DE0000}"/>
    <cellStyle name="Total 28 3 3 2 4" xfId="55895" xr:uid="{00000000-0005-0000-0000-0000C4DE0000}"/>
    <cellStyle name="Total 28 3 3 3" xfId="40419" xr:uid="{00000000-0005-0000-0000-0000C5DE0000}"/>
    <cellStyle name="Total 28 3 3 4" xfId="40416" xr:uid="{00000000-0005-0000-0000-0000C6DE0000}"/>
    <cellStyle name="Total 28 3 3 5" xfId="48927" xr:uid="{00000000-0005-0000-0000-0000C7DE0000}"/>
    <cellStyle name="Total 28 3 3 6" xfId="61491" xr:uid="{00000000-0005-0000-0000-0000C8DE0000}"/>
    <cellStyle name="Total 28 3 4" xfId="12035" xr:uid="{00000000-0005-0000-0000-0000C9DE0000}"/>
    <cellStyle name="Total 28 3 4 2" xfId="40421" xr:uid="{00000000-0005-0000-0000-0000CADE0000}"/>
    <cellStyle name="Total 28 3 4 3" xfId="40420" xr:uid="{00000000-0005-0000-0000-0000CBDE0000}"/>
    <cellStyle name="Total 28 3 4 4" xfId="51540" xr:uid="{00000000-0005-0000-0000-0000CCDE0000}"/>
    <cellStyle name="Total 28 3 5" xfId="40422" xr:uid="{00000000-0005-0000-0000-0000CDDE0000}"/>
    <cellStyle name="Total 28 3 6" xfId="40411" xr:uid="{00000000-0005-0000-0000-0000CEDE0000}"/>
    <cellStyle name="Total 28 3 7" xfId="44572" xr:uid="{00000000-0005-0000-0000-0000CFDE0000}"/>
    <cellStyle name="Total 28 3 8" xfId="57136" xr:uid="{00000000-0005-0000-0000-0000D0DE0000}"/>
    <cellStyle name="Total 28 4" xfId="5928" xr:uid="{00000000-0005-0000-0000-0000D1DE0000}"/>
    <cellStyle name="Total 28 4 2" xfId="12906" xr:uid="{00000000-0005-0000-0000-0000D2DE0000}"/>
    <cellStyle name="Total 28 4 2 2" xfId="40425" xr:uid="{00000000-0005-0000-0000-0000D3DE0000}"/>
    <cellStyle name="Total 28 4 2 3" xfId="40424" xr:uid="{00000000-0005-0000-0000-0000D4DE0000}"/>
    <cellStyle name="Total 28 4 2 4" xfId="52411" xr:uid="{00000000-0005-0000-0000-0000D5DE0000}"/>
    <cellStyle name="Total 28 4 3" xfId="40426" xr:uid="{00000000-0005-0000-0000-0000D6DE0000}"/>
    <cellStyle name="Total 28 4 4" xfId="40423" xr:uid="{00000000-0005-0000-0000-0000D7DE0000}"/>
    <cellStyle name="Total 28 4 5" xfId="45443" xr:uid="{00000000-0005-0000-0000-0000D8DE0000}"/>
    <cellStyle name="Total 28 4 6" xfId="58007" xr:uid="{00000000-0005-0000-0000-0000D9DE0000}"/>
    <cellStyle name="Total 28 5" xfId="10292" xr:uid="{00000000-0005-0000-0000-0000DADE0000}"/>
    <cellStyle name="Total 28 5 2" xfId="40428" xr:uid="{00000000-0005-0000-0000-0000DBDE0000}"/>
    <cellStyle name="Total 28 5 3" xfId="40427" xr:uid="{00000000-0005-0000-0000-0000DCDE0000}"/>
    <cellStyle name="Total 28 5 4" xfId="49798" xr:uid="{00000000-0005-0000-0000-0000DDDE0000}"/>
    <cellStyle name="Total 28 6" xfId="40399" xr:uid="{00000000-0005-0000-0000-0000DEDE0000}"/>
    <cellStyle name="Total 28 7" xfId="17883" xr:uid="{00000000-0005-0000-0000-0000DFDE0000}"/>
    <cellStyle name="Total 29" xfId="3223" xr:uid="{00000000-0005-0000-0000-0000E0DE0000}"/>
    <cellStyle name="Total 29 2" xfId="4179" xr:uid="{00000000-0005-0000-0000-0000E1DE0000}"/>
    <cellStyle name="Total 29 2 2" xfId="6800" xr:uid="{00000000-0005-0000-0000-0000E2DE0000}"/>
    <cellStyle name="Total 29 2 2 2" xfId="13778" xr:uid="{00000000-0005-0000-0000-0000E3DE0000}"/>
    <cellStyle name="Total 29 2 2 2 2" xfId="40433" xr:uid="{00000000-0005-0000-0000-0000E4DE0000}"/>
    <cellStyle name="Total 29 2 2 2 3" xfId="40432" xr:uid="{00000000-0005-0000-0000-0000E5DE0000}"/>
    <cellStyle name="Total 29 2 2 2 4" xfId="53283" xr:uid="{00000000-0005-0000-0000-0000E6DE0000}"/>
    <cellStyle name="Total 29 2 2 3" xfId="40434" xr:uid="{00000000-0005-0000-0000-0000E7DE0000}"/>
    <cellStyle name="Total 29 2 2 4" xfId="40431" xr:uid="{00000000-0005-0000-0000-0000E8DE0000}"/>
    <cellStyle name="Total 29 2 2 5" xfId="46315" xr:uid="{00000000-0005-0000-0000-0000E9DE0000}"/>
    <cellStyle name="Total 29 2 2 6" xfId="58879" xr:uid="{00000000-0005-0000-0000-0000EADE0000}"/>
    <cellStyle name="Total 29 2 3" xfId="8546" xr:uid="{00000000-0005-0000-0000-0000EBDE0000}"/>
    <cellStyle name="Total 29 2 3 2" xfId="15520" xr:uid="{00000000-0005-0000-0000-0000ECDE0000}"/>
    <cellStyle name="Total 29 2 3 2 2" xfId="40437" xr:uid="{00000000-0005-0000-0000-0000EDDE0000}"/>
    <cellStyle name="Total 29 2 3 2 3" xfId="40436" xr:uid="{00000000-0005-0000-0000-0000EEDE0000}"/>
    <cellStyle name="Total 29 2 3 2 4" xfId="55025" xr:uid="{00000000-0005-0000-0000-0000EFDE0000}"/>
    <cellStyle name="Total 29 2 3 3" xfId="40438" xr:uid="{00000000-0005-0000-0000-0000F0DE0000}"/>
    <cellStyle name="Total 29 2 3 4" xfId="40435" xr:uid="{00000000-0005-0000-0000-0000F1DE0000}"/>
    <cellStyle name="Total 29 2 3 5" xfId="48057" xr:uid="{00000000-0005-0000-0000-0000F2DE0000}"/>
    <cellStyle name="Total 29 2 3 6" xfId="60621" xr:uid="{00000000-0005-0000-0000-0000F3DE0000}"/>
    <cellStyle name="Total 29 2 4" xfId="11165" xr:uid="{00000000-0005-0000-0000-0000F4DE0000}"/>
    <cellStyle name="Total 29 2 4 2" xfId="40440" xr:uid="{00000000-0005-0000-0000-0000F5DE0000}"/>
    <cellStyle name="Total 29 2 4 3" xfId="40439" xr:uid="{00000000-0005-0000-0000-0000F6DE0000}"/>
    <cellStyle name="Total 29 2 4 4" xfId="50670" xr:uid="{00000000-0005-0000-0000-0000F7DE0000}"/>
    <cellStyle name="Total 29 2 5" xfId="40430" xr:uid="{00000000-0005-0000-0000-0000F8DE0000}"/>
    <cellStyle name="Total 29 2 6" xfId="56266" xr:uid="{00000000-0005-0000-0000-0000F9DE0000}"/>
    <cellStyle name="Total 29 3" xfId="5055" xr:uid="{00000000-0005-0000-0000-0000FADE0000}"/>
    <cellStyle name="Total 29 3 2" xfId="7671" xr:uid="{00000000-0005-0000-0000-0000FBDE0000}"/>
    <cellStyle name="Total 29 3 2 2" xfId="14649" xr:uid="{00000000-0005-0000-0000-0000FCDE0000}"/>
    <cellStyle name="Total 29 3 2 2 2" xfId="40444" xr:uid="{00000000-0005-0000-0000-0000FDDE0000}"/>
    <cellStyle name="Total 29 3 2 2 3" xfId="40443" xr:uid="{00000000-0005-0000-0000-0000FEDE0000}"/>
    <cellStyle name="Total 29 3 2 2 4" xfId="54154" xr:uid="{00000000-0005-0000-0000-0000FFDE0000}"/>
    <cellStyle name="Total 29 3 2 3" xfId="40445" xr:uid="{00000000-0005-0000-0000-000000DF0000}"/>
    <cellStyle name="Total 29 3 2 4" xfId="40442" xr:uid="{00000000-0005-0000-0000-000001DF0000}"/>
    <cellStyle name="Total 29 3 2 5" xfId="47186" xr:uid="{00000000-0005-0000-0000-000002DF0000}"/>
    <cellStyle name="Total 29 3 2 6" xfId="59750" xr:uid="{00000000-0005-0000-0000-000003DF0000}"/>
    <cellStyle name="Total 29 3 3" xfId="9422" xr:uid="{00000000-0005-0000-0000-000004DF0000}"/>
    <cellStyle name="Total 29 3 3 2" xfId="16391" xr:uid="{00000000-0005-0000-0000-000005DF0000}"/>
    <cellStyle name="Total 29 3 3 2 2" xfId="40448" xr:uid="{00000000-0005-0000-0000-000006DF0000}"/>
    <cellStyle name="Total 29 3 3 2 3" xfId="40447" xr:uid="{00000000-0005-0000-0000-000007DF0000}"/>
    <cellStyle name="Total 29 3 3 2 4" xfId="55896" xr:uid="{00000000-0005-0000-0000-000008DF0000}"/>
    <cellStyle name="Total 29 3 3 3" xfId="40449" xr:uid="{00000000-0005-0000-0000-000009DF0000}"/>
    <cellStyle name="Total 29 3 3 4" xfId="40446" xr:uid="{00000000-0005-0000-0000-00000ADF0000}"/>
    <cellStyle name="Total 29 3 3 5" xfId="48928" xr:uid="{00000000-0005-0000-0000-00000BDF0000}"/>
    <cellStyle name="Total 29 3 3 6" xfId="61492" xr:uid="{00000000-0005-0000-0000-00000CDF0000}"/>
    <cellStyle name="Total 29 3 4" xfId="12036" xr:uid="{00000000-0005-0000-0000-00000DDF0000}"/>
    <cellStyle name="Total 29 3 4 2" xfId="40451" xr:uid="{00000000-0005-0000-0000-00000EDF0000}"/>
    <cellStyle name="Total 29 3 4 3" xfId="40450" xr:uid="{00000000-0005-0000-0000-00000FDF0000}"/>
    <cellStyle name="Total 29 3 4 4" xfId="51541" xr:uid="{00000000-0005-0000-0000-000010DF0000}"/>
    <cellStyle name="Total 29 3 5" xfId="40452" xr:uid="{00000000-0005-0000-0000-000011DF0000}"/>
    <cellStyle name="Total 29 3 6" xfId="40441" xr:uid="{00000000-0005-0000-0000-000012DF0000}"/>
    <cellStyle name="Total 29 3 7" xfId="44573" xr:uid="{00000000-0005-0000-0000-000013DF0000}"/>
    <cellStyle name="Total 29 3 8" xfId="57137" xr:uid="{00000000-0005-0000-0000-000014DF0000}"/>
    <cellStyle name="Total 29 4" xfId="5929" xr:uid="{00000000-0005-0000-0000-000015DF0000}"/>
    <cellStyle name="Total 29 4 2" xfId="12907" xr:uid="{00000000-0005-0000-0000-000016DF0000}"/>
    <cellStyle name="Total 29 4 2 2" xfId="40455" xr:uid="{00000000-0005-0000-0000-000017DF0000}"/>
    <cellStyle name="Total 29 4 2 3" xfId="40454" xr:uid="{00000000-0005-0000-0000-000018DF0000}"/>
    <cellStyle name="Total 29 4 2 4" xfId="52412" xr:uid="{00000000-0005-0000-0000-000019DF0000}"/>
    <cellStyle name="Total 29 4 3" xfId="40456" xr:uid="{00000000-0005-0000-0000-00001ADF0000}"/>
    <cellStyle name="Total 29 4 4" xfId="40453" xr:uid="{00000000-0005-0000-0000-00001BDF0000}"/>
    <cellStyle name="Total 29 4 5" xfId="45444" xr:uid="{00000000-0005-0000-0000-00001CDF0000}"/>
    <cellStyle name="Total 29 4 6" xfId="58008" xr:uid="{00000000-0005-0000-0000-00001DDF0000}"/>
    <cellStyle name="Total 29 5" xfId="10293" xr:uid="{00000000-0005-0000-0000-00001EDF0000}"/>
    <cellStyle name="Total 29 5 2" xfId="40458" xr:uid="{00000000-0005-0000-0000-00001FDF0000}"/>
    <cellStyle name="Total 29 5 3" xfId="40457" xr:uid="{00000000-0005-0000-0000-000020DF0000}"/>
    <cellStyle name="Total 29 5 4" xfId="49799" xr:uid="{00000000-0005-0000-0000-000021DF0000}"/>
    <cellStyle name="Total 29 6" xfId="40429" xr:uid="{00000000-0005-0000-0000-000022DF0000}"/>
    <cellStyle name="Total 29 7" xfId="17885" xr:uid="{00000000-0005-0000-0000-000023DF0000}"/>
    <cellStyle name="Total 3" xfId="3224" xr:uid="{00000000-0005-0000-0000-000024DF0000}"/>
    <cellStyle name="Total 3 10" xfId="3225" xr:uid="{00000000-0005-0000-0000-000025DF0000}"/>
    <cellStyle name="Total 3 10 2" xfId="4181" xr:uid="{00000000-0005-0000-0000-000026DF0000}"/>
    <cellStyle name="Total 3 10 2 2" xfId="6802" xr:uid="{00000000-0005-0000-0000-000027DF0000}"/>
    <cellStyle name="Total 3 10 2 2 2" xfId="13780" xr:uid="{00000000-0005-0000-0000-000028DF0000}"/>
    <cellStyle name="Total 3 10 2 2 2 2" xfId="40464" xr:uid="{00000000-0005-0000-0000-000029DF0000}"/>
    <cellStyle name="Total 3 10 2 2 2 3" xfId="40463" xr:uid="{00000000-0005-0000-0000-00002ADF0000}"/>
    <cellStyle name="Total 3 10 2 2 2 4" xfId="53285" xr:uid="{00000000-0005-0000-0000-00002BDF0000}"/>
    <cellStyle name="Total 3 10 2 2 3" xfId="40465" xr:uid="{00000000-0005-0000-0000-00002CDF0000}"/>
    <cellStyle name="Total 3 10 2 2 4" xfId="40462" xr:uid="{00000000-0005-0000-0000-00002DDF0000}"/>
    <cellStyle name="Total 3 10 2 2 5" xfId="46317" xr:uid="{00000000-0005-0000-0000-00002EDF0000}"/>
    <cellStyle name="Total 3 10 2 2 6" xfId="58881" xr:uid="{00000000-0005-0000-0000-00002FDF0000}"/>
    <cellStyle name="Total 3 10 2 3" xfId="8548" xr:uid="{00000000-0005-0000-0000-000030DF0000}"/>
    <cellStyle name="Total 3 10 2 3 2" xfId="15522" xr:uid="{00000000-0005-0000-0000-000031DF0000}"/>
    <cellStyle name="Total 3 10 2 3 2 2" xfId="40468" xr:uid="{00000000-0005-0000-0000-000032DF0000}"/>
    <cellStyle name="Total 3 10 2 3 2 3" xfId="40467" xr:uid="{00000000-0005-0000-0000-000033DF0000}"/>
    <cellStyle name="Total 3 10 2 3 2 4" xfId="55027" xr:uid="{00000000-0005-0000-0000-000034DF0000}"/>
    <cellStyle name="Total 3 10 2 3 3" xfId="40469" xr:uid="{00000000-0005-0000-0000-000035DF0000}"/>
    <cellStyle name="Total 3 10 2 3 4" xfId="40466" xr:uid="{00000000-0005-0000-0000-000036DF0000}"/>
    <cellStyle name="Total 3 10 2 3 5" xfId="48059" xr:uid="{00000000-0005-0000-0000-000037DF0000}"/>
    <cellStyle name="Total 3 10 2 3 6" xfId="60623" xr:uid="{00000000-0005-0000-0000-000038DF0000}"/>
    <cellStyle name="Total 3 10 2 4" xfId="11167" xr:uid="{00000000-0005-0000-0000-000039DF0000}"/>
    <cellStyle name="Total 3 10 2 4 2" xfId="40471" xr:uid="{00000000-0005-0000-0000-00003ADF0000}"/>
    <cellStyle name="Total 3 10 2 4 3" xfId="40470" xr:uid="{00000000-0005-0000-0000-00003BDF0000}"/>
    <cellStyle name="Total 3 10 2 4 4" xfId="50672" xr:uid="{00000000-0005-0000-0000-00003CDF0000}"/>
    <cellStyle name="Total 3 10 2 5" xfId="40461" xr:uid="{00000000-0005-0000-0000-00003DDF0000}"/>
    <cellStyle name="Total 3 10 2 6" xfId="56268" xr:uid="{00000000-0005-0000-0000-00003EDF0000}"/>
    <cellStyle name="Total 3 10 3" xfId="5057" xr:uid="{00000000-0005-0000-0000-00003FDF0000}"/>
    <cellStyle name="Total 3 10 3 2" xfId="7673" xr:uid="{00000000-0005-0000-0000-000040DF0000}"/>
    <cellStyle name="Total 3 10 3 2 2" xfId="14651" xr:uid="{00000000-0005-0000-0000-000041DF0000}"/>
    <cellStyle name="Total 3 10 3 2 2 2" xfId="40475" xr:uid="{00000000-0005-0000-0000-000042DF0000}"/>
    <cellStyle name="Total 3 10 3 2 2 3" xfId="40474" xr:uid="{00000000-0005-0000-0000-000043DF0000}"/>
    <cellStyle name="Total 3 10 3 2 2 4" xfId="54156" xr:uid="{00000000-0005-0000-0000-000044DF0000}"/>
    <cellStyle name="Total 3 10 3 2 3" xfId="40476" xr:uid="{00000000-0005-0000-0000-000045DF0000}"/>
    <cellStyle name="Total 3 10 3 2 4" xfId="40473" xr:uid="{00000000-0005-0000-0000-000046DF0000}"/>
    <cellStyle name="Total 3 10 3 2 5" xfId="47188" xr:uid="{00000000-0005-0000-0000-000047DF0000}"/>
    <cellStyle name="Total 3 10 3 2 6" xfId="59752" xr:uid="{00000000-0005-0000-0000-000048DF0000}"/>
    <cellStyle name="Total 3 10 3 3" xfId="9424" xr:uid="{00000000-0005-0000-0000-000049DF0000}"/>
    <cellStyle name="Total 3 10 3 3 2" xfId="16393" xr:uid="{00000000-0005-0000-0000-00004ADF0000}"/>
    <cellStyle name="Total 3 10 3 3 2 2" xfId="40479" xr:uid="{00000000-0005-0000-0000-00004BDF0000}"/>
    <cellStyle name="Total 3 10 3 3 2 3" xfId="40478" xr:uid="{00000000-0005-0000-0000-00004CDF0000}"/>
    <cellStyle name="Total 3 10 3 3 2 4" xfId="55898" xr:uid="{00000000-0005-0000-0000-00004DDF0000}"/>
    <cellStyle name="Total 3 10 3 3 3" xfId="40480" xr:uid="{00000000-0005-0000-0000-00004EDF0000}"/>
    <cellStyle name="Total 3 10 3 3 4" xfId="40477" xr:uid="{00000000-0005-0000-0000-00004FDF0000}"/>
    <cellStyle name="Total 3 10 3 3 5" xfId="48930" xr:uid="{00000000-0005-0000-0000-000050DF0000}"/>
    <cellStyle name="Total 3 10 3 3 6" xfId="61494" xr:uid="{00000000-0005-0000-0000-000051DF0000}"/>
    <cellStyle name="Total 3 10 3 4" xfId="12038" xr:uid="{00000000-0005-0000-0000-000052DF0000}"/>
    <cellStyle name="Total 3 10 3 4 2" xfId="40482" xr:uid="{00000000-0005-0000-0000-000053DF0000}"/>
    <cellStyle name="Total 3 10 3 4 3" xfId="40481" xr:uid="{00000000-0005-0000-0000-000054DF0000}"/>
    <cellStyle name="Total 3 10 3 4 4" xfId="51543" xr:uid="{00000000-0005-0000-0000-000055DF0000}"/>
    <cellStyle name="Total 3 10 3 5" xfId="40483" xr:uid="{00000000-0005-0000-0000-000056DF0000}"/>
    <cellStyle name="Total 3 10 3 6" xfId="40472" xr:uid="{00000000-0005-0000-0000-000057DF0000}"/>
    <cellStyle name="Total 3 10 3 7" xfId="44575" xr:uid="{00000000-0005-0000-0000-000058DF0000}"/>
    <cellStyle name="Total 3 10 3 8" xfId="57139" xr:uid="{00000000-0005-0000-0000-000059DF0000}"/>
    <cellStyle name="Total 3 10 4" xfId="5931" xr:uid="{00000000-0005-0000-0000-00005ADF0000}"/>
    <cellStyle name="Total 3 10 4 2" xfId="12909" xr:uid="{00000000-0005-0000-0000-00005BDF0000}"/>
    <cellStyle name="Total 3 10 4 2 2" xfId="40486" xr:uid="{00000000-0005-0000-0000-00005CDF0000}"/>
    <cellStyle name="Total 3 10 4 2 3" xfId="40485" xr:uid="{00000000-0005-0000-0000-00005DDF0000}"/>
    <cellStyle name="Total 3 10 4 2 4" xfId="52414" xr:uid="{00000000-0005-0000-0000-00005EDF0000}"/>
    <cellStyle name="Total 3 10 4 3" xfId="40487" xr:uid="{00000000-0005-0000-0000-00005FDF0000}"/>
    <cellStyle name="Total 3 10 4 4" xfId="40484" xr:uid="{00000000-0005-0000-0000-000060DF0000}"/>
    <cellStyle name="Total 3 10 4 5" xfId="45446" xr:uid="{00000000-0005-0000-0000-000061DF0000}"/>
    <cellStyle name="Total 3 10 4 6" xfId="58010" xr:uid="{00000000-0005-0000-0000-000062DF0000}"/>
    <cellStyle name="Total 3 10 5" xfId="10295" xr:uid="{00000000-0005-0000-0000-000063DF0000}"/>
    <cellStyle name="Total 3 10 5 2" xfId="40489" xr:uid="{00000000-0005-0000-0000-000064DF0000}"/>
    <cellStyle name="Total 3 10 5 3" xfId="40488" xr:uid="{00000000-0005-0000-0000-000065DF0000}"/>
    <cellStyle name="Total 3 10 5 4" xfId="49801" xr:uid="{00000000-0005-0000-0000-000066DF0000}"/>
    <cellStyle name="Total 3 10 6" xfId="40460" xr:uid="{00000000-0005-0000-0000-000067DF0000}"/>
    <cellStyle name="Total 3 10 7" xfId="17887" xr:uid="{00000000-0005-0000-0000-000068DF0000}"/>
    <cellStyle name="Total 3 11" xfId="4180" xr:uid="{00000000-0005-0000-0000-000069DF0000}"/>
    <cellStyle name="Total 3 11 2" xfId="6801" xr:uid="{00000000-0005-0000-0000-00006ADF0000}"/>
    <cellStyle name="Total 3 11 2 2" xfId="13779" xr:uid="{00000000-0005-0000-0000-00006BDF0000}"/>
    <cellStyle name="Total 3 11 2 2 2" xfId="40493" xr:uid="{00000000-0005-0000-0000-00006CDF0000}"/>
    <cellStyle name="Total 3 11 2 2 3" xfId="40492" xr:uid="{00000000-0005-0000-0000-00006DDF0000}"/>
    <cellStyle name="Total 3 11 2 2 4" xfId="53284" xr:uid="{00000000-0005-0000-0000-00006EDF0000}"/>
    <cellStyle name="Total 3 11 2 3" xfId="40494" xr:uid="{00000000-0005-0000-0000-00006FDF0000}"/>
    <cellStyle name="Total 3 11 2 4" xfId="40491" xr:uid="{00000000-0005-0000-0000-000070DF0000}"/>
    <cellStyle name="Total 3 11 2 5" xfId="46316" xr:uid="{00000000-0005-0000-0000-000071DF0000}"/>
    <cellStyle name="Total 3 11 2 6" xfId="58880" xr:uid="{00000000-0005-0000-0000-000072DF0000}"/>
    <cellStyle name="Total 3 11 3" xfId="8547" xr:uid="{00000000-0005-0000-0000-000073DF0000}"/>
    <cellStyle name="Total 3 11 3 2" xfId="15521" xr:uid="{00000000-0005-0000-0000-000074DF0000}"/>
    <cellStyle name="Total 3 11 3 2 2" xfId="40497" xr:uid="{00000000-0005-0000-0000-000075DF0000}"/>
    <cellStyle name="Total 3 11 3 2 3" xfId="40496" xr:uid="{00000000-0005-0000-0000-000076DF0000}"/>
    <cellStyle name="Total 3 11 3 2 4" xfId="55026" xr:uid="{00000000-0005-0000-0000-000077DF0000}"/>
    <cellStyle name="Total 3 11 3 3" xfId="40498" xr:uid="{00000000-0005-0000-0000-000078DF0000}"/>
    <cellStyle name="Total 3 11 3 4" xfId="40495" xr:uid="{00000000-0005-0000-0000-000079DF0000}"/>
    <cellStyle name="Total 3 11 3 5" xfId="48058" xr:uid="{00000000-0005-0000-0000-00007ADF0000}"/>
    <cellStyle name="Total 3 11 3 6" xfId="60622" xr:uid="{00000000-0005-0000-0000-00007BDF0000}"/>
    <cellStyle name="Total 3 11 4" xfId="11166" xr:uid="{00000000-0005-0000-0000-00007CDF0000}"/>
    <cellStyle name="Total 3 11 4 2" xfId="40500" xr:uid="{00000000-0005-0000-0000-00007DDF0000}"/>
    <cellStyle name="Total 3 11 4 3" xfId="40499" xr:uid="{00000000-0005-0000-0000-00007EDF0000}"/>
    <cellStyle name="Total 3 11 4 4" xfId="50671" xr:uid="{00000000-0005-0000-0000-00007FDF0000}"/>
    <cellStyle name="Total 3 11 5" xfId="40490" xr:uid="{00000000-0005-0000-0000-000080DF0000}"/>
    <cellStyle name="Total 3 11 6" xfId="56267" xr:uid="{00000000-0005-0000-0000-000081DF0000}"/>
    <cellStyle name="Total 3 12" xfId="5056" xr:uid="{00000000-0005-0000-0000-000082DF0000}"/>
    <cellStyle name="Total 3 12 2" xfId="7672" xr:uid="{00000000-0005-0000-0000-000083DF0000}"/>
    <cellStyle name="Total 3 12 2 2" xfId="14650" xr:uid="{00000000-0005-0000-0000-000084DF0000}"/>
    <cellStyle name="Total 3 12 2 2 2" xfId="40504" xr:uid="{00000000-0005-0000-0000-000085DF0000}"/>
    <cellStyle name="Total 3 12 2 2 3" xfId="40503" xr:uid="{00000000-0005-0000-0000-000086DF0000}"/>
    <cellStyle name="Total 3 12 2 2 4" xfId="54155" xr:uid="{00000000-0005-0000-0000-000087DF0000}"/>
    <cellStyle name="Total 3 12 2 3" xfId="40505" xr:uid="{00000000-0005-0000-0000-000088DF0000}"/>
    <cellStyle name="Total 3 12 2 4" xfId="40502" xr:uid="{00000000-0005-0000-0000-000089DF0000}"/>
    <cellStyle name="Total 3 12 2 5" xfId="47187" xr:uid="{00000000-0005-0000-0000-00008ADF0000}"/>
    <cellStyle name="Total 3 12 2 6" xfId="59751" xr:uid="{00000000-0005-0000-0000-00008BDF0000}"/>
    <cellStyle name="Total 3 12 3" xfId="9423" xr:uid="{00000000-0005-0000-0000-00008CDF0000}"/>
    <cellStyle name="Total 3 12 3 2" xfId="16392" xr:uid="{00000000-0005-0000-0000-00008DDF0000}"/>
    <cellStyle name="Total 3 12 3 2 2" xfId="40508" xr:uid="{00000000-0005-0000-0000-00008EDF0000}"/>
    <cellStyle name="Total 3 12 3 2 3" xfId="40507" xr:uid="{00000000-0005-0000-0000-00008FDF0000}"/>
    <cellStyle name="Total 3 12 3 2 4" xfId="55897" xr:uid="{00000000-0005-0000-0000-000090DF0000}"/>
    <cellStyle name="Total 3 12 3 3" xfId="40509" xr:uid="{00000000-0005-0000-0000-000091DF0000}"/>
    <cellStyle name="Total 3 12 3 4" xfId="40506" xr:uid="{00000000-0005-0000-0000-000092DF0000}"/>
    <cellStyle name="Total 3 12 3 5" xfId="48929" xr:uid="{00000000-0005-0000-0000-000093DF0000}"/>
    <cellStyle name="Total 3 12 3 6" xfId="61493" xr:uid="{00000000-0005-0000-0000-000094DF0000}"/>
    <cellStyle name="Total 3 12 4" xfId="12037" xr:uid="{00000000-0005-0000-0000-000095DF0000}"/>
    <cellStyle name="Total 3 12 4 2" xfId="40511" xr:uid="{00000000-0005-0000-0000-000096DF0000}"/>
    <cellStyle name="Total 3 12 4 3" xfId="40510" xr:uid="{00000000-0005-0000-0000-000097DF0000}"/>
    <cellStyle name="Total 3 12 4 4" xfId="51542" xr:uid="{00000000-0005-0000-0000-000098DF0000}"/>
    <cellStyle name="Total 3 12 5" xfId="40512" xr:uid="{00000000-0005-0000-0000-000099DF0000}"/>
    <cellStyle name="Total 3 12 6" xfId="40501" xr:uid="{00000000-0005-0000-0000-00009ADF0000}"/>
    <cellStyle name="Total 3 12 7" xfId="44574" xr:uid="{00000000-0005-0000-0000-00009BDF0000}"/>
    <cellStyle name="Total 3 12 8" xfId="57138" xr:uid="{00000000-0005-0000-0000-00009CDF0000}"/>
    <cellStyle name="Total 3 13" xfId="5930" xr:uid="{00000000-0005-0000-0000-00009DDF0000}"/>
    <cellStyle name="Total 3 13 2" xfId="12908" xr:uid="{00000000-0005-0000-0000-00009EDF0000}"/>
    <cellStyle name="Total 3 13 2 2" xfId="40515" xr:uid="{00000000-0005-0000-0000-00009FDF0000}"/>
    <cellStyle name="Total 3 13 2 3" xfId="40514" xr:uid="{00000000-0005-0000-0000-0000A0DF0000}"/>
    <cellStyle name="Total 3 13 2 4" xfId="52413" xr:uid="{00000000-0005-0000-0000-0000A1DF0000}"/>
    <cellStyle name="Total 3 13 3" xfId="40516" xr:uid="{00000000-0005-0000-0000-0000A2DF0000}"/>
    <cellStyle name="Total 3 13 4" xfId="40513" xr:uid="{00000000-0005-0000-0000-0000A3DF0000}"/>
    <cellStyle name="Total 3 13 5" xfId="45445" xr:uid="{00000000-0005-0000-0000-0000A4DF0000}"/>
    <cellStyle name="Total 3 13 6" xfId="58009" xr:uid="{00000000-0005-0000-0000-0000A5DF0000}"/>
    <cellStyle name="Total 3 14" xfId="10294" xr:uid="{00000000-0005-0000-0000-0000A6DF0000}"/>
    <cellStyle name="Total 3 14 2" xfId="40518" xr:uid="{00000000-0005-0000-0000-0000A7DF0000}"/>
    <cellStyle name="Total 3 14 3" xfId="40517" xr:uid="{00000000-0005-0000-0000-0000A8DF0000}"/>
    <cellStyle name="Total 3 14 4" xfId="49800" xr:uid="{00000000-0005-0000-0000-0000A9DF0000}"/>
    <cellStyle name="Total 3 15" xfId="40459" xr:uid="{00000000-0005-0000-0000-0000AADF0000}"/>
    <cellStyle name="Total 3 16" xfId="17886" xr:uid="{00000000-0005-0000-0000-0000ABDF0000}"/>
    <cellStyle name="Total 3 2" xfId="3226" xr:uid="{00000000-0005-0000-0000-0000ACDF0000}"/>
    <cellStyle name="Total 3 2 2" xfId="3227" xr:uid="{00000000-0005-0000-0000-0000ADDF0000}"/>
    <cellStyle name="Total 3 2 2 2" xfId="4183" xr:uid="{00000000-0005-0000-0000-0000AEDF0000}"/>
    <cellStyle name="Total 3 2 2 2 2" xfId="6804" xr:uid="{00000000-0005-0000-0000-0000AFDF0000}"/>
    <cellStyle name="Total 3 2 2 2 2 2" xfId="13782" xr:uid="{00000000-0005-0000-0000-0000B0DF0000}"/>
    <cellStyle name="Total 3 2 2 2 2 2 2" xfId="40524" xr:uid="{00000000-0005-0000-0000-0000B1DF0000}"/>
    <cellStyle name="Total 3 2 2 2 2 2 3" xfId="40523" xr:uid="{00000000-0005-0000-0000-0000B2DF0000}"/>
    <cellStyle name="Total 3 2 2 2 2 2 4" xfId="53287" xr:uid="{00000000-0005-0000-0000-0000B3DF0000}"/>
    <cellStyle name="Total 3 2 2 2 2 3" xfId="40525" xr:uid="{00000000-0005-0000-0000-0000B4DF0000}"/>
    <cellStyle name="Total 3 2 2 2 2 4" xfId="40522" xr:uid="{00000000-0005-0000-0000-0000B5DF0000}"/>
    <cellStyle name="Total 3 2 2 2 2 5" xfId="46319" xr:uid="{00000000-0005-0000-0000-0000B6DF0000}"/>
    <cellStyle name="Total 3 2 2 2 2 6" xfId="58883" xr:uid="{00000000-0005-0000-0000-0000B7DF0000}"/>
    <cellStyle name="Total 3 2 2 2 3" xfId="8550" xr:uid="{00000000-0005-0000-0000-0000B8DF0000}"/>
    <cellStyle name="Total 3 2 2 2 3 2" xfId="15524" xr:uid="{00000000-0005-0000-0000-0000B9DF0000}"/>
    <cellStyle name="Total 3 2 2 2 3 2 2" xfId="40528" xr:uid="{00000000-0005-0000-0000-0000BADF0000}"/>
    <cellStyle name="Total 3 2 2 2 3 2 3" xfId="40527" xr:uid="{00000000-0005-0000-0000-0000BBDF0000}"/>
    <cellStyle name="Total 3 2 2 2 3 2 4" xfId="55029" xr:uid="{00000000-0005-0000-0000-0000BCDF0000}"/>
    <cellStyle name="Total 3 2 2 2 3 3" xfId="40529" xr:uid="{00000000-0005-0000-0000-0000BDDF0000}"/>
    <cellStyle name="Total 3 2 2 2 3 4" xfId="40526" xr:uid="{00000000-0005-0000-0000-0000BEDF0000}"/>
    <cellStyle name="Total 3 2 2 2 3 5" xfId="48061" xr:uid="{00000000-0005-0000-0000-0000BFDF0000}"/>
    <cellStyle name="Total 3 2 2 2 3 6" xfId="60625" xr:uid="{00000000-0005-0000-0000-0000C0DF0000}"/>
    <cellStyle name="Total 3 2 2 2 4" xfId="11169" xr:uid="{00000000-0005-0000-0000-0000C1DF0000}"/>
    <cellStyle name="Total 3 2 2 2 4 2" xfId="40531" xr:uid="{00000000-0005-0000-0000-0000C2DF0000}"/>
    <cellStyle name="Total 3 2 2 2 4 3" xfId="40530" xr:uid="{00000000-0005-0000-0000-0000C3DF0000}"/>
    <cellStyle name="Total 3 2 2 2 4 4" xfId="50674" xr:uid="{00000000-0005-0000-0000-0000C4DF0000}"/>
    <cellStyle name="Total 3 2 2 2 5" xfId="40521" xr:uid="{00000000-0005-0000-0000-0000C5DF0000}"/>
    <cellStyle name="Total 3 2 2 2 6" xfId="56270" xr:uid="{00000000-0005-0000-0000-0000C6DF0000}"/>
    <cellStyle name="Total 3 2 2 3" xfId="5059" xr:uid="{00000000-0005-0000-0000-0000C7DF0000}"/>
    <cellStyle name="Total 3 2 2 3 2" xfId="7675" xr:uid="{00000000-0005-0000-0000-0000C8DF0000}"/>
    <cellStyle name="Total 3 2 2 3 2 2" xfId="14653" xr:uid="{00000000-0005-0000-0000-0000C9DF0000}"/>
    <cellStyle name="Total 3 2 2 3 2 2 2" xfId="40535" xr:uid="{00000000-0005-0000-0000-0000CADF0000}"/>
    <cellStyle name="Total 3 2 2 3 2 2 3" xfId="40534" xr:uid="{00000000-0005-0000-0000-0000CBDF0000}"/>
    <cellStyle name="Total 3 2 2 3 2 2 4" xfId="54158" xr:uid="{00000000-0005-0000-0000-0000CCDF0000}"/>
    <cellStyle name="Total 3 2 2 3 2 3" xfId="40536" xr:uid="{00000000-0005-0000-0000-0000CDDF0000}"/>
    <cellStyle name="Total 3 2 2 3 2 4" xfId="40533" xr:uid="{00000000-0005-0000-0000-0000CEDF0000}"/>
    <cellStyle name="Total 3 2 2 3 2 5" xfId="47190" xr:uid="{00000000-0005-0000-0000-0000CFDF0000}"/>
    <cellStyle name="Total 3 2 2 3 2 6" xfId="59754" xr:uid="{00000000-0005-0000-0000-0000D0DF0000}"/>
    <cellStyle name="Total 3 2 2 3 3" xfId="9426" xr:uid="{00000000-0005-0000-0000-0000D1DF0000}"/>
    <cellStyle name="Total 3 2 2 3 3 2" xfId="16395" xr:uid="{00000000-0005-0000-0000-0000D2DF0000}"/>
    <cellStyle name="Total 3 2 2 3 3 2 2" xfId="40539" xr:uid="{00000000-0005-0000-0000-0000D3DF0000}"/>
    <cellStyle name="Total 3 2 2 3 3 2 3" xfId="40538" xr:uid="{00000000-0005-0000-0000-0000D4DF0000}"/>
    <cellStyle name="Total 3 2 2 3 3 2 4" xfId="55900" xr:uid="{00000000-0005-0000-0000-0000D5DF0000}"/>
    <cellStyle name="Total 3 2 2 3 3 3" xfId="40540" xr:uid="{00000000-0005-0000-0000-0000D6DF0000}"/>
    <cellStyle name="Total 3 2 2 3 3 4" xfId="40537" xr:uid="{00000000-0005-0000-0000-0000D7DF0000}"/>
    <cellStyle name="Total 3 2 2 3 3 5" xfId="48932" xr:uid="{00000000-0005-0000-0000-0000D8DF0000}"/>
    <cellStyle name="Total 3 2 2 3 3 6" xfId="61496" xr:uid="{00000000-0005-0000-0000-0000D9DF0000}"/>
    <cellStyle name="Total 3 2 2 3 4" xfId="12040" xr:uid="{00000000-0005-0000-0000-0000DADF0000}"/>
    <cellStyle name="Total 3 2 2 3 4 2" xfId="40542" xr:uid="{00000000-0005-0000-0000-0000DBDF0000}"/>
    <cellStyle name="Total 3 2 2 3 4 3" xfId="40541" xr:uid="{00000000-0005-0000-0000-0000DCDF0000}"/>
    <cellStyle name="Total 3 2 2 3 4 4" xfId="51545" xr:uid="{00000000-0005-0000-0000-0000DDDF0000}"/>
    <cellStyle name="Total 3 2 2 3 5" xfId="40543" xr:uid="{00000000-0005-0000-0000-0000DEDF0000}"/>
    <cellStyle name="Total 3 2 2 3 6" xfId="40532" xr:uid="{00000000-0005-0000-0000-0000DFDF0000}"/>
    <cellStyle name="Total 3 2 2 3 7" xfId="44577" xr:uid="{00000000-0005-0000-0000-0000E0DF0000}"/>
    <cellStyle name="Total 3 2 2 3 8" xfId="57141" xr:uid="{00000000-0005-0000-0000-0000E1DF0000}"/>
    <cellStyle name="Total 3 2 2 4" xfId="5933" xr:uid="{00000000-0005-0000-0000-0000E2DF0000}"/>
    <cellStyle name="Total 3 2 2 4 2" xfId="12911" xr:uid="{00000000-0005-0000-0000-0000E3DF0000}"/>
    <cellStyle name="Total 3 2 2 4 2 2" xfId="40546" xr:uid="{00000000-0005-0000-0000-0000E4DF0000}"/>
    <cellStyle name="Total 3 2 2 4 2 3" xfId="40545" xr:uid="{00000000-0005-0000-0000-0000E5DF0000}"/>
    <cellStyle name="Total 3 2 2 4 2 4" xfId="52416" xr:uid="{00000000-0005-0000-0000-0000E6DF0000}"/>
    <cellStyle name="Total 3 2 2 4 3" xfId="40547" xr:uid="{00000000-0005-0000-0000-0000E7DF0000}"/>
    <cellStyle name="Total 3 2 2 4 4" xfId="40544" xr:uid="{00000000-0005-0000-0000-0000E8DF0000}"/>
    <cellStyle name="Total 3 2 2 4 5" xfId="45448" xr:uid="{00000000-0005-0000-0000-0000E9DF0000}"/>
    <cellStyle name="Total 3 2 2 4 6" xfId="58012" xr:uid="{00000000-0005-0000-0000-0000EADF0000}"/>
    <cellStyle name="Total 3 2 2 5" xfId="10297" xr:uid="{00000000-0005-0000-0000-0000EBDF0000}"/>
    <cellStyle name="Total 3 2 2 5 2" xfId="40549" xr:uid="{00000000-0005-0000-0000-0000ECDF0000}"/>
    <cellStyle name="Total 3 2 2 5 3" xfId="40548" xr:uid="{00000000-0005-0000-0000-0000EDDF0000}"/>
    <cellStyle name="Total 3 2 2 5 4" xfId="49803" xr:uid="{00000000-0005-0000-0000-0000EEDF0000}"/>
    <cellStyle name="Total 3 2 2 6" xfId="40520" xr:uid="{00000000-0005-0000-0000-0000EFDF0000}"/>
    <cellStyle name="Total 3 2 2 7" xfId="17891" xr:uid="{00000000-0005-0000-0000-0000F0DF0000}"/>
    <cellStyle name="Total 3 2 3" xfId="4182" xr:uid="{00000000-0005-0000-0000-0000F1DF0000}"/>
    <cellStyle name="Total 3 2 3 2" xfId="6803" xr:uid="{00000000-0005-0000-0000-0000F2DF0000}"/>
    <cellStyle name="Total 3 2 3 2 2" xfId="13781" xr:uid="{00000000-0005-0000-0000-0000F3DF0000}"/>
    <cellStyle name="Total 3 2 3 2 2 2" xfId="40553" xr:uid="{00000000-0005-0000-0000-0000F4DF0000}"/>
    <cellStyle name="Total 3 2 3 2 2 3" xfId="40552" xr:uid="{00000000-0005-0000-0000-0000F5DF0000}"/>
    <cellStyle name="Total 3 2 3 2 2 4" xfId="53286" xr:uid="{00000000-0005-0000-0000-0000F6DF0000}"/>
    <cellStyle name="Total 3 2 3 2 3" xfId="40554" xr:uid="{00000000-0005-0000-0000-0000F7DF0000}"/>
    <cellStyle name="Total 3 2 3 2 4" xfId="40551" xr:uid="{00000000-0005-0000-0000-0000F8DF0000}"/>
    <cellStyle name="Total 3 2 3 2 5" xfId="46318" xr:uid="{00000000-0005-0000-0000-0000F9DF0000}"/>
    <cellStyle name="Total 3 2 3 2 6" xfId="58882" xr:uid="{00000000-0005-0000-0000-0000FADF0000}"/>
    <cellStyle name="Total 3 2 3 3" xfId="8549" xr:uid="{00000000-0005-0000-0000-0000FBDF0000}"/>
    <cellStyle name="Total 3 2 3 3 2" xfId="15523" xr:uid="{00000000-0005-0000-0000-0000FCDF0000}"/>
    <cellStyle name="Total 3 2 3 3 2 2" xfId="40557" xr:uid="{00000000-0005-0000-0000-0000FDDF0000}"/>
    <cellStyle name="Total 3 2 3 3 2 3" xfId="40556" xr:uid="{00000000-0005-0000-0000-0000FEDF0000}"/>
    <cellStyle name="Total 3 2 3 3 2 4" xfId="55028" xr:uid="{00000000-0005-0000-0000-0000FFDF0000}"/>
    <cellStyle name="Total 3 2 3 3 3" xfId="40558" xr:uid="{00000000-0005-0000-0000-000000E00000}"/>
    <cellStyle name="Total 3 2 3 3 4" xfId="40555" xr:uid="{00000000-0005-0000-0000-000001E00000}"/>
    <cellStyle name="Total 3 2 3 3 5" xfId="48060" xr:uid="{00000000-0005-0000-0000-000002E00000}"/>
    <cellStyle name="Total 3 2 3 3 6" xfId="60624" xr:uid="{00000000-0005-0000-0000-000003E00000}"/>
    <cellStyle name="Total 3 2 3 4" xfId="11168" xr:uid="{00000000-0005-0000-0000-000004E00000}"/>
    <cellStyle name="Total 3 2 3 4 2" xfId="40560" xr:uid="{00000000-0005-0000-0000-000005E00000}"/>
    <cellStyle name="Total 3 2 3 4 3" xfId="40559" xr:uid="{00000000-0005-0000-0000-000006E00000}"/>
    <cellStyle name="Total 3 2 3 4 4" xfId="50673" xr:uid="{00000000-0005-0000-0000-000007E00000}"/>
    <cellStyle name="Total 3 2 3 5" xfId="40550" xr:uid="{00000000-0005-0000-0000-000008E00000}"/>
    <cellStyle name="Total 3 2 3 6" xfId="56269" xr:uid="{00000000-0005-0000-0000-000009E00000}"/>
    <cellStyle name="Total 3 2 4" xfId="5058" xr:uid="{00000000-0005-0000-0000-00000AE00000}"/>
    <cellStyle name="Total 3 2 4 2" xfId="7674" xr:uid="{00000000-0005-0000-0000-00000BE00000}"/>
    <cellStyle name="Total 3 2 4 2 2" xfId="14652" xr:uid="{00000000-0005-0000-0000-00000CE00000}"/>
    <cellStyle name="Total 3 2 4 2 2 2" xfId="40564" xr:uid="{00000000-0005-0000-0000-00000DE00000}"/>
    <cellStyle name="Total 3 2 4 2 2 3" xfId="40563" xr:uid="{00000000-0005-0000-0000-00000EE00000}"/>
    <cellStyle name="Total 3 2 4 2 2 4" xfId="54157" xr:uid="{00000000-0005-0000-0000-00000FE00000}"/>
    <cellStyle name="Total 3 2 4 2 3" xfId="40565" xr:uid="{00000000-0005-0000-0000-000010E00000}"/>
    <cellStyle name="Total 3 2 4 2 4" xfId="40562" xr:uid="{00000000-0005-0000-0000-000011E00000}"/>
    <cellStyle name="Total 3 2 4 2 5" xfId="47189" xr:uid="{00000000-0005-0000-0000-000012E00000}"/>
    <cellStyle name="Total 3 2 4 2 6" xfId="59753" xr:uid="{00000000-0005-0000-0000-000013E00000}"/>
    <cellStyle name="Total 3 2 4 3" xfId="9425" xr:uid="{00000000-0005-0000-0000-000014E00000}"/>
    <cellStyle name="Total 3 2 4 3 2" xfId="16394" xr:uid="{00000000-0005-0000-0000-000015E00000}"/>
    <cellStyle name="Total 3 2 4 3 2 2" xfId="40568" xr:uid="{00000000-0005-0000-0000-000016E00000}"/>
    <cellStyle name="Total 3 2 4 3 2 3" xfId="40567" xr:uid="{00000000-0005-0000-0000-000017E00000}"/>
    <cellStyle name="Total 3 2 4 3 2 4" xfId="55899" xr:uid="{00000000-0005-0000-0000-000018E00000}"/>
    <cellStyle name="Total 3 2 4 3 3" xfId="40569" xr:uid="{00000000-0005-0000-0000-000019E00000}"/>
    <cellStyle name="Total 3 2 4 3 4" xfId="40566" xr:uid="{00000000-0005-0000-0000-00001AE00000}"/>
    <cellStyle name="Total 3 2 4 3 5" xfId="48931" xr:uid="{00000000-0005-0000-0000-00001BE00000}"/>
    <cellStyle name="Total 3 2 4 3 6" xfId="61495" xr:uid="{00000000-0005-0000-0000-00001CE00000}"/>
    <cellStyle name="Total 3 2 4 4" xfId="12039" xr:uid="{00000000-0005-0000-0000-00001DE00000}"/>
    <cellStyle name="Total 3 2 4 4 2" xfId="40571" xr:uid="{00000000-0005-0000-0000-00001EE00000}"/>
    <cellStyle name="Total 3 2 4 4 3" xfId="40570" xr:uid="{00000000-0005-0000-0000-00001FE00000}"/>
    <cellStyle name="Total 3 2 4 4 4" xfId="51544" xr:uid="{00000000-0005-0000-0000-000020E00000}"/>
    <cellStyle name="Total 3 2 4 5" xfId="40572" xr:uid="{00000000-0005-0000-0000-000021E00000}"/>
    <cellStyle name="Total 3 2 4 6" xfId="40561" xr:uid="{00000000-0005-0000-0000-000022E00000}"/>
    <cellStyle name="Total 3 2 4 7" xfId="44576" xr:uid="{00000000-0005-0000-0000-000023E00000}"/>
    <cellStyle name="Total 3 2 4 8" xfId="57140" xr:uid="{00000000-0005-0000-0000-000024E00000}"/>
    <cellStyle name="Total 3 2 5" xfId="5932" xr:uid="{00000000-0005-0000-0000-000025E00000}"/>
    <cellStyle name="Total 3 2 5 2" xfId="12910" xr:uid="{00000000-0005-0000-0000-000026E00000}"/>
    <cellStyle name="Total 3 2 5 2 2" xfId="40575" xr:uid="{00000000-0005-0000-0000-000027E00000}"/>
    <cellStyle name="Total 3 2 5 2 3" xfId="40574" xr:uid="{00000000-0005-0000-0000-000028E00000}"/>
    <cellStyle name="Total 3 2 5 2 4" xfId="52415" xr:uid="{00000000-0005-0000-0000-000029E00000}"/>
    <cellStyle name="Total 3 2 5 3" xfId="40576" xr:uid="{00000000-0005-0000-0000-00002AE00000}"/>
    <cellStyle name="Total 3 2 5 4" xfId="40573" xr:uid="{00000000-0005-0000-0000-00002BE00000}"/>
    <cellStyle name="Total 3 2 5 5" xfId="45447" xr:uid="{00000000-0005-0000-0000-00002CE00000}"/>
    <cellStyle name="Total 3 2 5 6" xfId="58011" xr:uid="{00000000-0005-0000-0000-00002DE00000}"/>
    <cellStyle name="Total 3 2 6" xfId="10296" xr:uid="{00000000-0005-0000-0000-00002EE00000}"/>
    <cellStyle name="Total 3 2 6 2" xfId="40578" xr:uid="{00000000-0005-0000-0000-00002FE00000}"/>
    <cellStyle name="Total 3 2 6 3" xfId="40577" xr:uid="{00000000-0005-0000-0000-000030E00000}"/>
    <cellStyle name="Total 3 2 6 4" xfId="49802" xr:uid="{00000000-0005-0000-0000-000031E00000}"/>
    <cellStyle name="Total 3 2 7" xfId="40519" xr:uid="{00000000-0005-0000-0000-000032E00000}"/>
    <cellStyle name="Total 3 2 8" xfId="17890" xr:uid="{00000000-0005-0000-0000-000033E00000}"/>
    <cellStyle name="Total 3 3" xfId="3228" xr:uid="{00000000-0005-0000-0000-000034E00000}"/>
    <cellStyle name="Total 3 3 2" xfId="3229" xr:uid="{00000000-0005-0000-0000-000035E00000}"/>
    <cellStyle name="Total 3 3 2 2" xfId="4185" xr:uid="{00000000-0005-0000-0000-000036E00000}"/>
    <cellStyle name="Total 3 3 2 2 2" xfId="6806" xr:uid="{00000000-0005-0000-0000-000037E00000}"/>
    <cellStyle name="Total 3 3 2 2 2 2" xfId="13784" xr:uid="{00000000-0005-0000-0000-000038E00000}"/>
    <cellStyle name="Total 3 3 2 2 2 2 2" xfId="40584" xr:uid="{00000000-0005-0000-0000-000039E00000}"/>
    <cellStyle name="Total 3 3 2 2 2 2 3" xfId="40583" xr:uid="{00000000-0005-0000-0000-00003AE00000}"/>
    <cellStyle name="Total 3 3 2 2 2 2 4" xfId="53289" xr:uid="{00000000-0005-0000-0000-00003BE00000}"/>
    <cellStyle name="Total 3 3 2 2 2 3" xfId="40585" xr:uid="{00000000-0005-0000-0000-00003CE00000}"/>
    <cellStyle name="Total 3 3 2 2 2 4" xfId="40582" xr:uid="{00000000-0005-0000-0000-00003DE00000}"/>
    <cellStyle name="Total 3 3 2 2 2 5" xfId="46321" xr:uid="{00000000-0005-0000-0000-00003EE00000}"/>
    <cellStyle name="Total 3 3 2 2 2 6" xfId="58885" xr:uid="{00000000-0005-0000-0000-00003FE00000}"/>
    <cellStyle name="Total 3 3 2 2 3" xfId="8552" xr:uid="{00000000-0005-0000-0000-000040E00000}"/>
    <cellStyle name="Total 3 3 2 2 3 2" xfId="15526" xr:uid="{00000000-0005-0000-0000-000041E00000}"/>
    <cellStyle name="Total 3 3 2 2 3 2 2" xfId="40588" xr:uid="{00000000-0005-0000-0000-000042E00000}"/>
    <cellStyle name="Total 3 3 2 2 3 2 3" xfId="40587" xr:uid="{00000000-0005-0000-0000-000043E00000}"/>
    <cellStyle name="Total 3 3 2 2 3 2 4" xfId="55031" xr:uid="{00000000-0005-0000-0000-000044E00000}"/>
    <cellStyle name="Total 3 3 2 2 3 3" xfId="40589" xr:uid="{00000000-0005-0000-0000-000045E00000}"/>
    <cellStyle name="Total 3 3 2 2 3 4" xfId="40586" xr:uid="{00000000-0005-0000-0000-000046E00000}"/>
    <cellStyle name="Total 3 3 2 2 3 5" xfId="48063" xr:uid="{00000000-0005-0000-0000-000047E00000}"/>
    <cellStyle name="Total 3 3 2 2 3 6" xfId="60627" xr:uid="{00000000-0005-0000-0000-000048E00000}"/>
    <cellStyle name="Total 3 3 2 2 4" xfId="11171" xr:uid="{00000000-0005-0000-0000-000049E00000}"/>
    <cellStyle name="Total 3 3 2 2 4 2" xfId="40591" xr:uid="{00000000-0005-0000-0000-00004AE00000}"/>
    <cellStyle name="Total 3 3 2 2 4 3" xfId="40590" xr:uid="{00000000-0005-0000-0000-00004BE00000}"/>
    <cellStyle name="Total 3 3 2 2 4 4" xfId="50676" xr:uid="{00000000-0005-0000-0000-00004CE00000}"/>
    <cellStyle name="Total 3 3 2 2 5" xfId="40581" xr:uid="{00000000-0005-0000-0000-00004DE00000}"/>
    <cellStyle name="Total 3 3 2 2 6" xfId="56272" xr:uid="{00000000-0005-0000-0000-00004EE00000}"/>
    <cellStyle name="Total 3 3 2 3" xfId="5061" xr:uid="{00000000-0005-0000-0000-00004FE00000}"/>
    <cellStyle name="Total 3 3 2 3 2" xfId="7677" xr:uid="{00000000-0005-0000-0000-000050E00000}"/>
    <cellStyle name="Total 3 3 2 3 2 2" xfId="14655" xr:uid="{00000000-0005-0000-0000-000051E00000}"/>
    <cellStyle name="Total 3 3 2 3 2 2 2" xfId="40595" xr:uid="{00000000-0005-0000-0000-000052E00000}"/>
    <cellStyle name="Total 3 3 2 3 2 2 3" xfId="40594" xr:uid="{00000000-0005-0000-0000-000053E00000}"/>
    <cellStyle name="Total 3 3 2 3 2 2 4" xfId="54160" xr:uid="{00000000-0005-0000-0000-000054E00000}"/>
    <cellStyle name="Total 3 3 2 3 2 3" xfId="40596" xr:uid="{00000000-0005-0000-0000-000055E00000}"/>
    <cellStyle name="Total 3 3 2 3 2 4" xfId="40593" xr:uid="{00000000-0005-0000-0000-000056E00000}"/>
    <cellStyle name="Total 3 3 2 3 2 5" xfId="47192" xr:uid="{00000000-0005-0000-0000-000057E00000}"/>
    <cellStyle name="Total 3 3 2 3 2 6" xfId="59756" xr:uid="{00000000-0005-0000-0000-000058E00000}"/>
    <cellStyle name="Total 3 3 2 3 3" xfId="9428" xr:uid="{00000000-0005-0000-0000-000059E00000}"/>
    <cellStyle name="Total 3 3 2 3 3 2" xfId="16397" xr:uid="{00000000-0005-0000-0000-00005AE00000}"/>
    <cellStyle name="Total 3 3 2 3 3 2 2" xfId="40599" xr:uid="{00000000-0005-0000-0000-00005BE00000}"/>
    <cellStyle name="Total 3 3 2 3 3 2 3" xfId="40598" xr:uid="{00000000-0005-0000-0000-00005CE00000}"/>
    <cellStyle name="Total 3 3 2 3 3 2 4" xfId="55902" xr:uid="{00000000-0005-0000-0000-00005DE00000}"/>
    <cellStyle name="Total 3 3 2 3 3 3" xfId="40600" xr:uid="{00000000-0005-0000-0000-00005EE00000}"/>
    <cellStyle name="Total 3 3 2 3 3 4" xfId="40597" xr:uid="{00000000-0005-0000-0000-00005FE00000}"/>
    <cellStyle name="Total 3 3 2 3 3 5" xfId="48934" xr:uid="{00000000-0005-0000-0000-000060E00000}"/>
    <cellStyle name="Total 3 3 2 3 3 6" xfId="61498" xr:uid="{00000000-0005-0000-0000-000061E00000}"/>
    <cellStyle name="Total 3 3 2 3 4" xfId="12042" xr:uid="{00000000-0005-0000-0000-000062E00000}"/>
    <cellStyle name="Total 3 3 2 3 4 2" xfId="40602" xr:uid="{00000000-0005-0000-0000-000063E00000}"/>
    <cellStyle name="Total 3 3 2 3 4 3" xfId="40601" xr:uid="{00000000-0005-0000-0000-000064E00000}"/>
    <cellStyle name="Total 3 3 2 3 4 4" xfId="51547" xr:uid="{00000000-0005-0000-0000-000065E00000}"/>
    <cellStyle name="Total 3 3 2 3 5" xfId="40603" xr:uid="{00000000-0005-0000-0000-000066E00000}"/>
    <cellStyle name="Total 3 3 2 3 6" xfId="40592" xr:uid="{00000000-0005-0000-0000-000067E00000}"/>
    <cellStyle name="Total 3 3 2 3 7" xfId="44579" xr:uid="{00000000-0005-0000-0000-000068E00000}"/>
    <cellStyle name="Total 3 3 2 3 8" xfId="57143" xr:uid="{00000000-0005-0000-0000-000069E00000}"/>
    <cellStyle name="Total 3 3 2 4" xfId="5935" xr:uid="{00000000-0005-0000-0000-00006AE00000}"/>
    <cellStyle name="Total 3 3 2 4 2" xfId="12913" xr:uid="{00000000-0005-0000-0000-00006BE00000}"/>
    <cellStyle name="Total 3 3 2 4 2 2" xfId="40606" xr:uid="{00000000-0005-0000-0000-00006CE00000}"/>
    <cellStyle name="Total 3 3 2 4 2 3" xfId="40605" xr:uid="{00000000-0005-0000-0000-00006DE00000}"/>
    <cellStyle name="Total 3 3 2 4 2 4" xfId="52418" xr:uid="{00000000-0005-0000-0000-00006EE00000}"/>
    <cellStyle name="Total 3 3 2 4 3" xfId="40607" xr:uid="{00000000-0005-0000-0000-00006FE00000}"/>
    <cellStyle name="Total 3 3 2 4 4" xfId="40604" xr:uid="{00000000-0005-0000-0000-000070E00000}"/>
    <cellStyle name="Total 3 3 2 4 5" xfId="45450" xr:uid="{00000000-0005-0000-0000-000071E00000}"/>
    <cellStyle name="Total 3 3 2 4 6" xfId="58014" xr:uid="{00000000-0005-0000-0000-000072E00000}"/>
    <cellStyle name="Total 3 3 2 5" xfId="10299" xr:uid="{00000000-0005-0000-0000-000073E00000}"/>
    <cellStyle name="Total 3 3 2 5 2" xfId="40609" xr:uid="{00000000-0005-0000-0000-000074E00000}"/>
    <cellStyle name="Total 3 3 2 5 3" xfId="40608" xr:uid="{00000000-0005-0000-0000-000075E00000}"/>
    <cellStyle name="Total 3 3 2 5 4" xfId="49805" xr:uid="{00000000-0005-0000-0000-000076E00000}"/>
    <cellStyle name="Total 3 3 2 6" xfId="40580" xr:uid="{00000000-0005-0000-0000-000077E00000}"/>
    <cellStyle name="Total 3 3 2 7" xfId="17896" xr:uid="{00000000-0005-0000-0000-000078E00000}"/>
    <cellStyle name="Total 3 3 3" xfId="4184" xr:uid="{00000000-0005-0000-0000-000079E00000}"/>
    <cellStyle name="Total 3 3 3 2" xfId="6805" xr:uid="{00000000-0005-0000-0000-00007AE00000}"/>
    <cellStyle name="Total 3 3 3 2 2" xfId="13783" xr:uid="{00000000-0005-0000-0000-00007BE00000}"/>
    <cellStyle name="Total 3 3 3 2 2 2" xfId="40613" xr:uid="{00000000-0005-0000-0000-00007CE00000}"/>
    <cellStyle name="Total 3 3 3 2 2 3" xfId="40612" xr:uid="{00000000-0005-0000-0000-00007DE00000}"/>
    <cellStyle name="Total 3 3 3 2 2 4" xfId="53288" xr:uid="{00000000-0005-0000-0000-00007EE00000}"/>
    <cellStyle name="Total 3 3 3 2 3" xfId="40614" xr:uid="{00000000-0005-0000-0000-00007FE00000}"/>
    <cellStyle name="Total 3 3 3 2 4" xfId="40611" xr:uid="{00000000-0005-0000-0000-000080E00000}"/>
    <cellStyle name="Total 3 3 3 2 5" xfId="46320" xr:uid="{00000000-0005-0000-0000-000081E00000}"/>
    <cellStyle name="Total 3 3 3 2 6" xfId="58884" xr:uid="{00000000-0005-0000-0000-000082E00000}"/>
    <cellStyle name="Total 3 3 3 3" xfId="8551" xr:uid="{00000000-0005-0000-0000-000083E00000}"/>
    <cellStyle name="Total 3 3 3 3 2" xfId="15525" xr:uid="{00000000-0005-0000-0000-000084E00000}"/>
    <cellStyle name="Total 3 3 3 3 2 2" xfId="40617" xr:uid="{00000000-0005-0000-0000-000085E00000}"/>
    <cellStyle name="Total 3 3 3 3 2 3" xfId="40616" xr:uid="{00000000-0005-0000-0000-000086E00000}"/>
    <cellStyle name="Total 3 3 3 3 2 4" xfId="55030" xr:uid="{00000000-0005-0000-0000-000087E00000}"/>
    <cellStyle name="Total 3 3 3 3 3" xfId="40618" xr:uid="{00000000-0005-0000-0000-000088E00000}"/>
    <cellStyle name="Total 3 3 3 3 4" xfId="40615" xr:uid="{00000000-0005-0000-0000-000089E00000}"/>
    <cellStyle name="Total 3 3 3 3 5" xfId="48062" xr:uid="{00000000-0005-0000-0000-00008AE00000}"/>
    <cellStyle name="Total 3 3 3 3 6" xfId="60626" xr:uid="{00000000-0005-0000-0000-00008BE00000}"/>
    <cellStyle name="Total 3 3 3 4" xfId="11170" xr:uid="{00000000-0005-0000-0000-00008CE00000}"/>
    <cellStyle name="Total 3 3 3 4 2" xfId="40620" xr:uid="{00000000-0005-0000-0000-00008DE00000}"/>
    <cellStyle name="Total 3 3 3 4 3" xfId="40619" xr:uid="{00000000-0005-0000-0000-00008EE00000}"/>
    <cellStyle name="Total 3 3 3 4 4" xfId="50675" xr:uid="{00000000-0005-0000-0000-00008FE00000}"/>
    <cellStyle name="Total 3 3 3 5" xfId="40610" xr:uid="{00000000-0005-0000-0000-000090E00000}"/>
    <cellStyle name="Total 3 3 3 6" xfId="56271" xr:uid="{00000000-0005-0000-0000-000091E00000}"/>
    <cellStyle name="Total 3 3 4" xfId="5060" xr:uid="{00000000-0005-0000-0000-000092E00000}"/>
    <cellStyle name="Total 3 3 4 2" xfId="7676" xr:uid="{00000000-0005-0000-0000-000093E00000}"/>
    <cellStyle name="Total 3 3 4 2 2" xfId="14654" xr:uid="{00000000-0005-0000-0000-000094E00000}"/>
    <cellStyle name="Total 3 3 4 2 2 2" xfId="40624" xr:uid="{00000000-0005-0000-0000-000095E00000}"/>
    <cellStyle name="Total 3 3 4 2 2 3" xfId="40623" xr:uid="{00000000-0005-0000-0000-000096E00000}"/>
    <cellStyle name="Total 3 3 4 2 2 4" xfId="54159" xr:uid="{00000000-0005-0000-0000-000097E00000}"/>
    <cellStyle name="Total 3 3 4 2 3" xfId="40625" xr:uid="{00000000-0005-0000-0000-000098E00000}"/>
    <cellStyle name="Total 3 3 4 2 4" xfId="40622" xr:uid="{00000000-0005-0000-0000-000099E00000}"/>
    <cellStyle name="Total 3 3 4 2 5" xfId="47191" xr:uid="{00000000-0005-0000-0000-00009AE00000}"/>
    <cellStyle name="Total 3 3 4 2 6" xfId="59755" xr:uid="{00000000-0005-0000-0000-00009BE00000}"/>
    <cellStyle name="Total 3 3 4 3" xfId="9427" xr:uid="{00000000-0005-0000-0000-00009CE00000}"/>
    <cellStyle name="Total 3 3 4 3 2" xfId="16396" xr:uid="{00000000-0005-0000-0000-00009DE00000}"/>
    <cellStyle name="Total 3 3 4 3 2 2" xfId="40628" xr:uid="{00000000-0005-0000-0000-00009EE00000}"/>
    <cellStyle name="Total 3 3 4 3 2 3" xfId="40627" xr:uid="{00000000-0005-0000-0000-00009FE00000}"/>
    <cellStyle name="Total 3 3 4 3 2 4" xfId="55901" xr:uid="{00000000-0005-0000-0000-0000A0E00000}"/>
    <cellStyle name="Total 3 3 4 3 3" xfId="40629" xr:uid="{00000000-0005-0000-0000-0000A1E00000}"/>
    <cellStyle name="Total 3 3 4 3 4" xfId="40626" xr:uid="{00000000-0005-0000-0000-0000A2E00000}"/>
    <cellStyle name="Total 3 3 4 3 5" xfId="48933" xr:uid="{00000000-0005-0000-0000-0000A3E00000}"/>
    <cellStyle name="Total 3 3 4 3 6" xfId="61497" xr:uid="{00000000-0005-0000-0000-0000A4E00000}"/>
    <cellStyle name="Total 3 3 4 4" xfId="12041" xr:uid="{00000000-0005-0000-0000-0000A5E00000}"/>
    <cellStyle name="Total 3 3 4 4 2" xfId="40631" xr:uid="{00000000-0005-0000-0000-0000A6E00000}"/>
    <cellStyle name="Total 3 3 4 4 3" xfId="40630" xr:uid="{00000000-0005-0000-0000-0000A7E00000}"/>
    <cellStyle name="Total 3 3 4 4 4" xfId="51546" xr:uid="{00000000-0005-0000-0000-0000A8E00000}"/>
    <cellStyle name="Total 3 3 4 5" xfId="40632" xr:uid="{00000000-0005-0000-0000-0000A9E00000}"/>
    <cellStyle name="Total 3 3 4 6" xfId="40621" xr:uid="{00000000-0005-0000-0000-0000AAE00000}"/>
    <cellStyle name="Total 3 3 4 7" xfId="44578" xr:uid="{00000000-0005-0000-0000-0000ABE00000}"/>
    <cellStyle name="Total 3 3 4 8" xfId="57142" xr:uid="{00000000-0005-0000-0000-0000ACE00000}"/>
    <cellStyle name="Total 3 3 5" xfId="5934" xr:uid="{00000000-0005-0000-0000-0000ADE00000}"/>
    <cellStyle name="Total 3 3 5 2" xfId="12912" xr:uid="{00000000-0005-0000-0000-0000AEE00000}"/>
    <cellStyle name="Total 3 3 5 2 2" xfId="40635" xr:uid="{00000000-0005-0000-0000-0000AFE00000}"/>
    <cellStyle name="Total 3 3 5 2 3" xfId="40634" xr:uid="{00000000-0005-0000-0000-0000B0E00000}"/>
    <cellStyle name="Total 3 3 5 2 4" xfId="52417" xr:uid="{00000000-0005-0000-0000-0000B1E00000}"/>
    <cellStyle name="Total 3 3 5 3" xfId="40636" xr:uid="{00000000-0005-0000-0000-0000B2E00000}"/>
    <cellStyle name="Total 3 3 5 4" xfId="40633" xr:uid="{00000000-0005-0000-0000-0000B3E00000}"/>
    <cellStyle name="Total 3 3 5 5" xfId="45449" xr:uid="{00000000-0005-0000-0000-0000B4E00000}"/>
    <cellStyle name="Total 3 3 5 6" xfId="58013" xr:uid="{00000000-0005-0000-0000-0000B5E00000}"/>
    <cellStyle name="Total 3 3 6" xfId="10298" xr:uid="{00000000-0005-0000-0000-0000B6E00000}"/>
    <cellStyle name="Total 3 3 6 2" xfId="40638" xr:uid="{00000000-0005-0000-0000-0000B7E00000}"/>
    <cellStyle name="Total 3 3 6 3" xfId="40637" xr:uid="{00000000-0005-0000-0000-0000B8E00000}"/>
    <cellStyle name="Total 3 3 6 4" xfId="49804" xr:uid="{00000000-0005-0000-0000-0000B9E00000}"/>
    <cellStyle name="Total 3 3 7" xfId="40579" xr:uid="{00000000-0005-0000-0000-0000BAE00000}"/>
    <cellStyle name="Total 3 3 8" xfId="17894" xr:uid="{00000000-0005-0000-0000-0000BBE00000}"/>
    <cellStyle name="Total 3 4" xfId="3230" xr:uid="{00000000-0005-0000-0000-0000BCE00000}"/>
    <cellStyle name="Total 3 4 2" xfId="3231" xr:uid="{00000000-0005-0000-0000-0000BDE00000}"/>
    <cellStyle name="Total 3 4 2 2" xfId="4187" xr:uid="{00000000-0005-0000-0000-0000BEE00000}"/>
    <cellStyle name="Total 3 4 2 2 2" xfId="6808" xr:uid="{00000000-0005-0000-0000-0000BFE00000}"/>
    <cellStyle name="Total 3 4 2 2 2 2" xfId="13786" xr:uid="{00000000-0005-0000-0000-0000C0E00000}"/>
    <cellStyle name="Total 3 4 2 2 2 2 2" xfId="40644" xr:uid="{00000000-0005-0000-0000-0000C1E00000}"/>
    <cellStyle name="Total 3 4 2 2 2 2 3" xfId="40643" xr:uid="{00000000-0005-0000-0000-0000C2E00000}"/>
    <cellStyle name="Total 3 4 2 2 2 2 4" xfId="53291" xr:uid="{00000000-0005-0000-0000-0000C3E00000}"/>
    <cellStyle name="Total 3 4 2 2 2 3" xfId="40645" xr:uid="{00000000-0005-0000-0000-0000C4E00000}"/>
    <cellStyle name="Total 3 4 2 2 2 4" xfId="40642" xr:uid="{00000000-0005-0000-0000-0000C5E00000}"/>
    <cellStyle name="Total 3 4 2 2 2 5" xfId="46323" xr:uid="{00000000-0005-0000-0000-0000C6E00000}"/>
    <cellStyle name="Total 3 4 2 2 2 6" xfId="58887" xr:uid="{00000000-0005-0000-0000-0000C7E00000}"/>
    <cellStyle name="Total 3 4 2 2 3" xfId="8554" xr:uid="{00000000-0005-0000-0000-0000C8E00000}"/>
    <cellStyle name="Total 3 4 2 2 3 2" xfId="15528" xr:uid="{00000000-0005-0000-0000-0000C9E00000}"/>
    <cellStyle name="Total 3 4 2 2 3 2 2" xfId="40648" xr:uid="{00000000-0005-0000-0000-0000CAE00000}"/>
    <cellStyle name="Total 3 4 2 2 3 2 3" xfId="40647" xr:uid="{00000000-0005-0000-0000-0000CBE00000}"/>
    <cellStyle name="Total 3 4 2 2 3 2 4" xfId="55033" xr:uid="{00000000-0005-0000-0000-0000CCE00000}"/>
    <cellStyle name="Total 3 4 2 2 3 3" xfId="40649" xr:uid="{00000000-0005-0000-0000-0000CDE00000}"/>
    <cellStyle name="Total 3 4 2 2 3 4" xfId="40646" xr:uid="{00000000-0005-0000-0000-0000CEE00000}"/>
    <cellStyle name="Total 3 4 2 2 3 5" xfId="48065" xr:uid="{00000000-0005-0000-0000-0000CFE00000}"/>
    <cellStyle name="Total 3 4 2 2 3 6" xfId="60629" xr:uid="{00000000-0005-0000-0000-0000D0E00000}"/>
    <cellStyle name="Total 3 4 2 2 4" xfId="11173" xr:uid="{00000000-0005-0000-0000-0000D1E00000}"/>
    <cellStyle name="Total 3 4 2 2 4 2" xfId="40651" xr:uid="{00000000-0005-0000-0000-0000D2E00000}"/>
    <cellStyle name="Total 3 4 2 2 4 3" xfId="40650" xr:uid="{00000000-0005-0000-0000-0000D3E00000}"/>
    <cellStyle name="Total 3 4 2 2 4 4" xfId="50678" xr:uid="{00000000-0005-0000-0000-0000D4E00000}"/>
    <cellStyle name="Total 3 4 2 2 5" xfId="40641" xr:uid="{00000000-0005-0000-0000-0000D5E00000}"/>
    <cellStyle name="Total 3 4 2 2 6" xfId="56274" xr:uid="{00000000-0005-0000-0000-0000D6E00000}"/>
    <cellStyle name="Total 3 4 2 3" xfId="5063" xr:uid="{00000000-0005-0000-0000-0000D7E00000}"/>
    <cellStyle name="Total 3 4 2 3 2" xfId="7679" xr:uid="{00000000-0005-0000-0000-0000D8E00000}"/>
    <cellStyle name="Total 3 4 2 3 2 2" xfId="14657" xr:uid="{00000000-0005-0000-0000-0000D9E00000}"/>
    <cellStyle name="Total 3 4 2 3 2 2 2" xfId="40655" xr:uid="{00000000-0005-0000-0000-0000DAE00000}"/>
    <cellStyle name="Total 3 4 2 3 2 2 3" xfId="40654" xr:uid="{00000000-0005-0000-0000-0000DBE00000}"/>
    <cellStyle name="Total 3 4 2 3 2 2 4" xfId="54162" xr:uid="{00000000-0005-0000-0000-0000DCE00000}"/>
    <cellStyle name="Total 3 4 2 3 2 3" xfId="40656" xr:uid="{00000000-0005-0000-0000-0000DDE00000}"/>
    <cellStyle name="Total 3 4 2 3 2 4" xfId="40653" xr:uid="{00000000-0005-0000-0000-0000DEE00000}"/>
    <cellStyle name="Total 3 4 2 3 2 5" xfId="47194" xr:uid="{00000000-0005-0000-0000-0000DFE00000}"/>
    <cellStyle name="Total 3 4 2 3 2 6" xfId="59758" xr:uid="{00000000-0005-0000-0000-0000E0E00000}"/>
    <cellStyle name="Total 3 4 2 3 3" xfId="9430" xr:uid="{00000000-0005-0000-0000-0000E1E00000}"/>
    <cellStyle name="Total 3 4 2 3 3 2" xfId="16399" xr:uid="{00000000-0005-0000-0000-0000E2E00000}"/>
    <cellStyle name="Total 3 4 2 3 3 2 2" xfId="40659" xr:uid="{00000000-0005-0000-0000-0000E3E00000}"/>
    <cellStyle name="Total 3 4 2 3 3 2 3" xfId="40658" xr:uid="{00000000-0005-0000-0000-0000E4E00000}"/>
    <cellStyle name="Total 3 4 2 3 3 2 4" xfId="55904" xr:uid="{00000000-0005-0000-0000-0000E5E00000}"/>
    <cellStyle name="Total 3 4 2 3 3 3" xfId="40660" xr:uid="{00000000-0005-0000-0000-0000E6E00000}"/>
    <cellStyle name="Total 3 4 2 3 3 4" xfId="40657" xr:uid="{00000000-0005-0000-0000-0000E7E00000}"/>
    <cellStyle name="Total 3 4 2 3 3 5" xfId="48936" xr:uid="{00000000-0005-0000-0000-0000E8E00000}"/>
    <cellStyle name="Total 3 4 2 3 3 6" xfId="61500" xr:uid="{00000000-0005-0000-0000-0000E9E00000}"/>
    <cellStyle name="Total 3 4 2 3 4" xfId="12044" xr:uid="{00000000-0005-0000-0000-0000EAE00000}"/>
    <cellStyle name="Total 3 4 2 3 4 2" xfId="40662" xr:uid="{00000000-0005-0000-0000-0000EBE00000}"/>
    <cellStyle name="Total 3 4 2 3 4 3" xfId="40661" xr:uid="{00000000-0005-0000-0000-0000ECE00000}"/>
    <cellStyle name="Total 3 4 2 3 4 4" xfId="51549" xr:uid="{00000000-0005-0000-0000-0000EDE00000}"/>
    <cellStyle name="Total 3 4 2 3 5" xfId="40663" xr:uid="{00000000-0005-0000-0000-0000EEE00000}"/>
    <cellStyle name="Total 3 4 2 3 6" xfId="40652" xr:uid="{00000000-0005-0000-0000-0000EFE00000}"/>
    <cellStyle name="Total 3 4 2 3 7" xfId="44581" xr:uid="{00000000-0005-0000-0000-0000F0E00000}"/>
    <cellStyle name="Total 3 4 2 3 8" xfId="57145" xr:uid="{00000000-0005-0000-0000-0000F1E00000}"/>
    <cellStyle name="Total 3 4 2 4" xfId="5937" xr:uid="{00000000-0005-0000-0000-0000F2E00000}"/>
    <cellStyle name="Total 3 4 2 4 2" xfId="12915" xr:uid="{00000000-0005-0000-0000-0000F3E00000}"/>
    <cellStyle name="Total 3 4 2 4 2 2" xfId="40666" xr:uid="{00000000-0005-0000-0000-0000F4E00000}"/>
    <cellStyle name="Total 3 4 2 4 2 3" xfId="40665" xr:uid="{00000000-0005-0000-0000-0000F5E00000}"/>
    <cellStyle name="Total 3 4 2 4 2 4" xfId="52420" xr:uid="{00000000-0005-0000-0000-0000F6E00000}"/>
    <cellStyle name="Total 3 4 2 4 3" xfId="40667" xr:uid="{00000000-0005-0000-0000-0000F7E00000}"/>
    <cellStyle name="Total 3 4 2 4 4" xfId="40664" xr:uid="{00000000-0005-0000-0000-0000F8E00000}"/>
    <cellStyle name="Total 3 4 2 4 5" xfId="45452" xr:uid="{00000000-0005-0000-0000-0000F9E00000}"/>
    <cellStyle name="Total 3 4 2 4 6" xfId="58016" xr:uid="{00000000-0005-0000-0000-0000FAE00000}"/>
    <cellStyle name="Total 3 4 2 5" xfId="10301" xr:uid="{00000000-0005-0000-0000-0000FBE00000}"/>
    <cellStyle name="Total 3 4 2 5 2" xfId="40669" xr:uid="{00000000-0005-0000-0000-0000FCE00000}"/>
    <cellStyle name="Total 3 4 2 5 3" xfId="40668" xr:uid="{00000000-0005-0000-0000-0000FDE00000}"/>
    <cellStyle name="Total 3 4 2 5 4" xfId="49807" xr:uid="{00000000-0005-0000-0000-0000FEE00000}"/>
    <cellStyle name="Total 3 4 2 6" xfId="40640" xr:uid="{00000000-0005-0000-0000-0000FFE00000}"/>
    <cellStyle name="Total 3 4 2 7" xfId="17898" xr:uid="{00000000-0005-0000-0000-000000E10000}"/>
    <cellStyle name="Total 3 4 3" xfId="4186" xr:uid="{00000000-0005-0000-0000-000001E10000}"/>
    <cellStyle name="Total 3 4 3 2" xfId="6807" xr:uid="{00000000-0005-0000-0000-000002E10000}"/>
    <cellStyle name="Total 3 4 3 2 2" xfId="13785" xr:uid="{00000000-0005-0000-0000-000003E10000}"/>
    <cellStyle name="Total 3 4 3 2 2 2" xfId="40673" xr:uid="{00000000-0005-0000-0000-000004E10000}"/>
    <cellStyle name="Total 3 4 3 2 2 3" xfId="40672" xr:uid="{00000000-0005-0000-0000-000005E10000}"/>
    <cellStyle name="Total 3 4 3 2 2 4" xfId="53290" xr:uid="{00000000-0005-0000-0000-000006E10000}"/>
    <cellStyle name="Total 3 4 3 2 3" xfId="40674" xr:uid="{00000000-0005-0000-0000-000007E10000}"/>
    <cellStyle name="Total 3 4 3 2 4" xfId="40671" xr:uid="{00000000-0005-0000-0000-000008E10000}"/>
    <cellStyle name="Total 3 4 3 2 5" xfId="46322" xr:uid="{00000000-0005-0000-0000-000009E10000}"/>
    <cellStyle name="Total 3 4 3 2 6" xfId="58886" xr:uid="{00000000-0005-0000-0000-00000AE10000}"/>
    <cellStyle name="Total 3 4 3 3" xfId="8553" xr:uid="{00000000-0005-0000-0000-00000BE10000}"/>
    <cellStyle name="Total 3 4 3 3 2" xfId="15527" xr:uid="{00000000-0005-0000-0000-00000CE10000}"/>
    <cellStyle name="Total 3 4 3 3 2 2" xfId="40677" xr:uid="{00000000-0005-0000-0000-00000DE10000}"/>
    <cellStyle name="Total 3 4 3 3 2 3" xfId="40676" xr:uid="{00000000-0005-0000-0000-00000EE10000}"/>
    <cellStyle name="Total 3 4 3 3 2 4" xfId="55032" xr:uid="{00000000-0005-0000-0000-00000FE10000}"/>
    <cellStyle name="Total 3 4 3 3 3" xfId="40678" xr:uid="{00000000-0005-0000-0000-000010E10000}"/>
    <cellStyle name="Total 3 4 3 3 4" xfId="40675" xr:uid="{00000000-0005-0000-0000-000011E10000}"/>
    <cellStyle name="Total 3 4 3 3 5" xfId="48064" xr:uid="{00000000-0005-0000-0000-000012E10000}"/>
    <cellStyle name="Total 3 4 3 3 6" xfId="60628" xr:uid="{00000000-0005-0000-0000-000013E10000}"/>
    <cellStyle name="Total 3 4 3 4" xfId="11172" xr:uid="{00000000-0005-0000-0000-000014E10000}"/>
    <cellStyle name="Total 3 4 3 4 2" xfId="40680" xr:uid="{00000000-0005-0000-0000-000015E10000}"/>
    <cellStyle name="Total 3 4 3 4 3" xfId="40679" xr:uid="{00000000-0005-0000-0000-000016E10000}"/>
    <cellStyle name="Total 3 4 3 4 4" xfId="50677" xr:uid="{00000000-0005-0000-0000-000017E10000}"/>
    <cellStyle name="Total 3 4 3 5" xfId="40670" xr:uid="{00000000-0005-0000-0000-000018E10000}"/>
    <cellStyle name="Total 3 4 3 6" xfId="56273" xr:uid="{00000000-0005-0000-0000-000019E10000}"/>
    <cellStyle name="Total 3 4 4" xfId="5062" xr:uid="{00000000-0005-0000-0000-00001AE10000}"/>
    <cellStyle name="Total 3 4 4 2" xfId="7678" xr:uid="{00000000-0005-0000-0000-00001BE10000}"/>
    <cellStyle name="Total 3 4 4 2 2" xfId="14656" xr:uid="{00000000-0005-0000-0000-00001CE10000}"/>
    <cellStyle name="Total 3 4 4 2 2 2" xfId="40684" xr:uid="{00000000-0005-0000-0000-00001DE10000}"/>
    <cellStyle name="Total 3 4 4 2 2 3" xfId="40683" xr:uid="{00000000-0005-0000-0000-00001EE10000}"/>
    <cellStyle name="Total 3 4 4 2 2 4" xfId="54161" xr:uid="{00000000-0005-0000-0000-00001FE10000}"/>
    <cellStyle name="Total 3 4 4 2 3" xfId="40685" xr:uid="{00000000-0005-0000-0000-000020E10000}"/>
    <cellStyle name="Total 3 4 4 2 4" xfId="40682" xr:uid="{00000000-0005-0000-0000-000021E10000}"/>
    <cellStyle name="Total 3 4 4 2 5" xfId="47193" xr:uid="{00000000-0005-0000-0000-000022E10000}"/>
    <cellStyle name="Total 3 4 4 2 6" xfId="59757" xr:uid="{00000000-0005-0000-0000-000023E10000}"/>
    <cellStyle name="Total 3 4 4 3" xfId="9429" xr:uid="{00000000-0005-0000-0000-000024E10000}"/>
    <cellStyle name="Total 3 4 4 3 2" xfId="16398" xr:uid="{00000000-0005-0000-0000-000025E10000}"/>
    <cellStyle name="Total 3 4 4 3 2 2" xfId="40688" xr:uid="{00000000-0005-0000-0000-000026E10000}"/>
    <cellStyle name="Total 3 4 4 3 2 3" xfId="40687" xr:uid="{00000000-0005-0000-0000-000027E10000}"/>
    <cellStyle name="Total 3 4 4 3 2 4" xfId="55903" xr:uid="{00000000-0005-0000-0000-000028E10000}"/>
    <cellStyle name="Total 3 4 4 3 3" xfId="40689" xr:uid="{00000000-0005-0000-0000-000029E10000}"/>
    <cellStyle name="Total 3 4 4 3 4" xfId="40686" xr:uid="{00000000-0005-0000-0000-00002AE10000}"/>
    <cellStyle name="Total 3 4 4 3 5" xfId="48935" xr:uid="{00000000-0005-0000-0000-00002BE10000}"/>
    <cellStyle name="Total 3 4 4 3 6" xfId="61499" xr:uid="{00000000-0005-0000-0000-00002CE10000}"/>
    <cellStyle name="Total 3 4 4 4" xfId="12043" xr:uid="{00000000-0005-0000-0000-00002DE10000}"/>
    <cellStyle name="Total 3 4 4 4 2" xfId="40691" xr:uid="{00000000-0005-0000-0000-00002EE10000}"/>
    <cellStyle name="Total 3 4 4 4 3" xfId="40690" xr:uid="{00000000-0005-0000-0000-00002FE10000}"/>
    <cellStyle name="Total 3 4 4 4 4" xfId="51548" xr:uid="{00000000-0005-0000-0000-000030E10000}"/>
    <cellStyle name="Total 3 4 4 5" xfId="40692" xr:uid="{00000000-0005-0000-0000-000031E10000}"/>
    <cellStyle name="Total 3 4 4 6" xfId="40681" xr:uid="{00000000-0005-0000-0000-000032E10000}"/>
    <cellStyle name="Total 3 4 4 7" xfId="44580" xr:uid="{00000000-0005-0000-0000-000033E10000}"/>
    <cellStyle name="Total 3 4 4 8" xfId="57144" xr:uid="{00000000-0005-0000-0000-000034E10000}"/>
    <cellStyle name="Total 3 4 5" xfId="5936" xr:uid="{00000000-0005-0000-0000-000035E10000}"/>
    <cellStyle name="Total 3 4 5 2" xfId="12914" xr:uid="{00000000-0005-0000-0000-000036E10000}"/>
    <cellStyle name="Total 3 4 5 2 2" xfId="40695" xr:uid="{00000000-0005-0000-0000-000037E10000}"/>
    <cellStyle name="Total 3 4 5 2 3" xfId="40694" xr:uid="{00000000-0005-0000-0000-000038E10000}"/>
    <cellStyle name="Total 3 4 5 2 4" xfId="52419" xr:uid="{00000000-0005-0000-0000-000039E10000}"/>
    <cellStyle name="Total 3 4 5 3" xfId="40696" xr:uid="{00000000-0005-0000-0000-00003AE10000}"/>
    <cellStyle name="Total 3 4 5 4" xfId="40693" xr:uid="{00000000-0005-0000-0000-00003BE10000}"/>
    <cellStyle name="Total 3 4 5 5" xfId="45451" xr:uid="{00000000-0005-0000-0000-00003CE10000}"/>
    <cellStyle name="Total 3 4 5 6" xfId="58015" xr:uid="{00000000-0005-0000-0000-00003DE10000}"/>
    <cellStyle name="Total 3 4 6" xfId="10300" xr:uid="{00000000-0005-0000-0000-00003EE10000}"/>
    <cellStyle name="Total 3 4 6 2" xfId="40698" xr:uid="{00000000-0005-0000-0000-00003FE10000}"/>
    <cellStyle name="Total 3 4 6 3" xfId="40697" xr:uid="{00000000-0005-0000-0000-000040E10000}"/>
    <cellStyle name="Total 3 4 6 4" xfId="49806" xr:uid="{00000000-0005-0000-0000-000041E10000}"/>
    <cellStyle name="Total 3 4 7" xfId="40639" xr:uid="{00000000-0005-0000-0000-000042E10000}"/>
    <cellStyle name="Total 3 4 8" xfId="17897" xr:uid="{00000000-0005-0000-0000-000043E10000}"/>
    <cellStyle name="Total 3 5" xfId="3232" xr:uid="{00000000-0005-0000-0000-000044E10000}"/>
    <cellStyle name="Total 3 5 2" xfId="3233" xr:uid="{00000000-0005-0000-0000-000045E10000}"/>
    <cellStyle name="Total 3 5 2 2" xfId="4189" xr:uid="{00000000-0005-0000-0000-000046E10000}"/>
    <cellStyle name="Total 3 5 2 2 2" xfId="6810" xr:uid="{00000000-0005-0000-0000-000047E10000}"/>
    <cellStyle name="Total 3 5 2 2 2 2" xfId="13788" xr:uid="{00000000-0005-0000-0000-000048E10000}"/>
    <cellStyle name="Total 3 5 2 2 2 2 2" xfId="40704" xr:uid="{00000000-0005-0000-0000-000049E10000}"/>
    <cellStyle name="Total 3 5 2 2 2 2 3" xfId="40703" xr:uid="{00000000-0005-0000-0000-00004AE10000}"/>
    <cellStyle name="Total 3 5 2 2 2 2 4" xfId="53293" xr:uid="{00000000-0005-0000-0000-00004BE10000}"/>
    <cellStyle name="Total 3 5 2 2 2 3" xfId="40705" xr:uid="{00000000-0005-0000-0000-00004CE10000}"/>
    <cellStyle name="Total 3 5 2 2 2 4" xfId="40702" xr:uid="{00000000-0005-0000-0000-00004DE10000}"/>
    <cellStyle name="Total 3 5 2 2 2 5" xfId="46325" xr:uid="{00000000-0005-0000-0000-00004EE10000}"/>
    <cellStyle name="Total 3 5 2 2 2 6" xfId="58889" xr:uid="{00000000-0005-0000-0000-00004FE10000}"/>
    <cellStyle name="Total 3 5 2 2 3" xfId="8556" xr:uid="{00000000-0005-0000-0000-000050E10000}"/>
    <cellStyle name="Total 3 5 2 2 3 2" xfId="15530" xr:uid="{00000000-0005-0000-0000-000051E10000}"/>
    <cellStyle name="Total 3 5 2 2 3 2 2" xfId="40708" xr:uid="{00000000-0005-0000-0000-000052E10000}"/>
    <cellStyle name="Total 3 5 2 2 3 2 3" xfId="40707" xr:uid="{00000000-0005-0000-0000-000053E10000}"/>
    <cellStyle name="Total 3 5 2 2 3 2 4" xfId="55035" xr:uid="{00000000-0005-0000-0000-000054E10000}"/>
    <cellStyle name="Total 3 5 2 2 3 3" xfId="40709" xr:uid="{00000000-0005-0000-0000-000055E10000}"/>
    <cellStyle name="Total 3 5 2 2 3 4" xfId="40706" xr:uid="{00000000-0005-0000-0000-000056E10000}"/>
    <cellStyle name="Total 3 5 2 2 3 5" xfId="48067" xr:uid="{00000000-0005-0000-0000-000057E10000}"/>
    <cellStyle name="Total 3 5 2 2 3 6" xfId="60631" xr:uid="{00000000-0005-0000-0000-000058E10000}"/>
    <cellStyle name="Total 3 5 2 2 4" xfId="11175" xr:uid="{00000000-0005-0000-0000-000059E10000}"/>
    <cellStyle name="Total 3 5 2 2 4 2" xfId="40711" xr:uid="{00000000-0005-0000-0000-00005AE10000}"/>
    <cellStyle name="Total 3 5 2 2 4 3" xfId="40710" xr:uid="{00000000-0005-0000-0000-00005BE10000}"/>
    <cellStyle name="Total 3 5 2 2 4 4" xfId="50680" xr:uid="{00000000-0005-0000-0000-00005CE10000}"/>
    <cellStyle name="Total 3 5 2 2 5" xfId="40701" xr:uid="{00000000-0005-0000-0000-00005DE10000}"/>
    <cellStyle name="Total 3 5 2 2 6" xfId="56276" xr:uid="{00000000-0005-0000-0000-00005EE10000}"/>
    <cellStyle name="Total 3 5 2 3" xfId="5065" xr:uid="{00000000-0005-0000-0000-00005FE10000}"/>
    <cellStyle name="Total 3 5 2 3 2" xfId="7681" xr:uid="{00000000-0005-0000-0000-000060E10000}"/>
    <cellStyle name="Total 3 5 2 3 2 2" xfId="14659" xr:uid="{00000000-0005-0000-0000-000061E10000}"/>
    <cellStyle name="Total 3 5 2 3 2 2 2" xfId="40715" xr:uid="{00000000-0005-0000-0000-000062E10000}"/>
    <cellStyle name="Total 3 5 2 3 2 2 3" xfId="40714" xr:uid="{00000000-0005-0000-0000-000063E10000}"/>
    <cellStyle name="Total 3 5 2 3 2 2 4" xfId="54164" xr:uid="{00000000-0005-0000-0000-000064E10000}"/>
    <cellStyle name="Total 3 5 2 3 2 3" xfId="40716" xr:uid="{00000000-0005-0000-0000-000065E10000}"/>
    <cellStyle name="Total 3 5 2 3 2 4" xfId="40713" xr:uid="{00000000-0005-0000-0000-000066E10000}"/>
    <cellStyle name="Total 3 5 2 3 2 5" xfId="47196" xr:uid="{00000000-0005-0000-0000-000067E10000}"/>
    <cellStyle name="Total 3 5 2 3 2 6" xfId="59760" xr:uid="{00000000-0005-0000-0000-000068E10000}"/>
    <cellStyle name="Total 3 5 2 3 3" xfId="9432" xr:uid="{00000000-0005-0000-0000-000069E10000}"/>
    <cellStyle name="Total 3 5 2 3 3 2" xfId="16401" xr:uid="{00000000-0005-0000-0000-00006AE10000}"/>
    <cellStyle name="Total 3 5 2 3 3 2 2" xfId="40719" xr:uid="{00000000-0005-0000-0000-00006BE10000}"/>
    <cellStyle name="Total 3 5 2 3 3 2 3" xfId="40718" xr:uid="{00000000-0005-0000-0000-00006CE10000}"/>
    <cellStyle name="Total 3 5 2 3 3 2 4" xfId="55906" xr:uid="{00000000-0005-0000-0000-00006DE10000}"/>
    <cellStyle name="Total 3 5 2 3 3 3" xfId="40720" xr:uid="{00000000-0005-0000-0000-00006EE10000}"/>
    <cellStyle name="Total 3 5 2 3 3 4" xfId="40717" xr:uid="{00000000-0005-0000-0000-00006FE10000}"/>
    <cellStyle name="Total 3 5 2 3 3 5" xfId="48938" xr:uid="{00000000-0005-0000-0000-000070E10000}"/>
    <cellStyle name="Total 3 5 2 3 3 6" xfId="61502" xr:uid="{00000000-0005-0000-0000-000071E10000}"/>
    <cellStyle name="Total 3 5 2 3 4" xfId="12046" xr:uid="{00000000-0005-0000-0000-000072E10000}"/>
    <cellStyle name="Total 3 5 2 3 4 2" xfId="40722" xr:uid="{00000000-0005-0000-0000-000073E10000}"/>
    <cellStyle name="Total 3 5 2 3 4 3" xfId="40721" xr:uid="{00000000-0005-0000-0000-000074E10000}"/>
    <cellStyle name="Total 3 5 2 3 4 4" xfId="51551" xr:uid="{00000000-0005-0000-0000-000075E10000}"/>
    <cellStyle name="Total 3 5 2 3 5" xfId="40723" xr:uid="{00000000-0005-0000-0000-000076E10000}"/>
    <cellStyle name="Total 3 5 2 3 6" xfId="40712" xr:uid="{00000000-0005-0000-0000-000077E10000}"/>
    <cellStyle name="Total 3 5 2 3 7" xfId="44583" xr:uid="{00000000-0005-0000-0000-000078E10000}"/>
    <cellStyle name="Total 3 5 2 3 8" xfId="57147" xr:uid="{00000000-0005-0000-0000-000079E10000}"/>
    <cellStyle name="Total 3 5 2 4" xfId="5939" xr:uid="{00000000-0005-0000-0000-00007AE10000}"/>
    <cellStyle name="Total 3 5 2 4 2" xfId="12917" xr:uid="{00000000-0005-0000-0000-00007BE10000}"/>
    <cellStyle name="Total 3 5 2 4 2 2" xfId="40726" xr:uid="{00000000-0005-0000-0000-00007CE10000}"/>
    <cellStyle name="Total 3 5 2 4 2 3" xfId="40725" xr:uid="{00000000-0005-0000-0000-00007DE10000}"/>
    <cellStyle name="Total 3 5 2 4 2 4" xfId="52422" xr:uid="{00000000-0005-0000-0000-00007EE10000}"/>
    <cellStyle name="Total 3 5 2 4 3" xfId="40727" xr:uid="{00000000-0005-0000-0000-00007FE10000}"/>
    <cellStyle name="Total 3 5 2 4 4" xfId="40724" xr:uid="{00000000-0005-0000-0000-000080E10000}"/>
    <cellStyle name="Total 3 5 2 4 5" xfId="45454" xr:uid="{00000000-0005-0000-0000-000081E10000}"/>
    <cellStyle name="Total 3 5 2 4 6" xfId="58018" xr:uid="{00000000-0005-0000-0000-000082E10000}"/>
    <cellStyle name="Total 3 5 2 5" xfId="10303" xr:uid="{00000000-0005-0000-0000-000083E10000}"/>
    <cellStyle name="Total 3 5 2 5 2" xfId="40729" xr:uid="{00000000-0005-0000-0000-000084E10000}"/>
    <cellStyle name="Total 3 5 2 5 3" xfId="40728" xr:uid="{00000000-0005-0000-0000-000085E10000}"/>
    <cellStyle name="Total 3 5 2 5 4" xfId="49809" xr:uid="{00000000-0005-0000-0000-000086E10000}"/>
    <cellStyle name="Total 3 5 2 6" xfId="40700" xr:uid="{00000000-0005-0000-0000-000087E10000}"/>
    <cellStyle name="Total 3 5 2 7" xfId="17902" xr:uid="{00000000-0005-0000-0000-000088E10000}"/>
    <cellStyle name="Total 3 5 3" xfId="4188" xr:uid="{00000000-0005-0000-0000-000089E10000}"/>
    <cellStyle name="Total 3 5 3 2" xfId="6809" xr:uid="{00000000-0005-0000-0000-00008AE10000}"/>
    <cellStyle name="Total 3 5 3 2 2" xfId="13787" xr:uid="{00000000-0005-0000-0000-00008BE10000}"/>
    <cellStyle name="Total 3 5 3 2 2 2" xfId="40733" xr:uid="{00000000-0005-0000-0000-00008CE10000}"/>
    <cellStyle name="Total 3 5 3 2 2 3" xfId="40732" xr:uid="{00000000-0005-0000-0000-00008DE10000}"/>
    <cellStyle name="Total 3 5 3 2 2 4" xfId="53292" xr:uid="{00000000-0005-0000-0000-00008EE10000}"/>
    <cellStyle name="Total 3 5 3 2 3" xfId="40734" xr:uid="{00000000-0005-0000-0000-00008FE10000}"/>
    <cellStyle name="Total 3 5 3 2 4" xfId="40731" xr:uid="{00000000-0005-0000-0000-000090E10000}"/>
    <cellStyle name="Total 3 5 3 2 5" xfId="46324" xr:uid="{00000000-0005-0000-0000-000091E10000}"/>
    <cellStyle name="Total 3 5 3 2 6" xfId="58888" xr:uid="{00000000-0005-0000-0000-000092E10000}"/>
    <cellStyle name="Total 3 5 3 3" xfId="8555" xr:uid="{00000000-0005-0000-0000-000093E10000}"/>
    <cellStyle name="Total 3 5 3 3 2" xfId="15529" xr:uid="{00000000-0005-0000-0000-000094E10000}"/>
    <cellStyle name="Total 3 5 3 3 2 2" xfId="40737" xr:uid="{00000000-0005-0000-0000-000095E10000}"/>
    <cellStyle name="Total 3 5 3 3 2 3" xfId="40736" xr:uid="{00000000-0005-0000-0000-000096E10000}"/>
    <cellStyle name="Total 3 5 3 3 2 4" xfId="55034" xr:uid="{00000000-0005-0000-0000-000097E10000}"/>
    <cellStyle name="Total 3 5 3 3 3" xfId="40738" xr:uid="{00000000-0005-0000-0000-000098E10000}"/>
    <cellStyle name="Total 3 5 3 3 4" xfId="40735" xr:uid="{00000000-0005-0000-0000-000099E10000}"/>
    <cellStyle name="Total 3 5 3 3 5" xfId="48066" xr:uid="{00000000-0005-0000-0000-00009AE10000}"/>
    <cellStyle name="Total 3 5 3 3 6" xfId="60630" xr:uid="{00000000-0005-0000-0000-00009BE10000}"/>
    <cellStyle name="Total 3 5 3 4" xfId="11174" xr:uid="{00000000-0005-0000-0000-00009CE10000}"/>
    <cellStyle name="Total 3 5 3 4 2" xfId="40740" xr:uid="{00000000-0005-0000-0000-00009DE10000}"/>
    <cellStyle name="Total 3 5 3 4 3" xfId="40739" xr:uid="{00000000-0005-0000-0000-00009EE10000}"/>
    <cellStyle name="Total 3 5 3 4 4" xfId="50679" xr:uid="{00000000-0005-0000-0000-00009FE10000}"/>
    <cellStyle name="Total 3 5 3 5" xfId="40730" xr:uid="{00000000-0005-0000-0000-0000A0E10000}"/>
    <cellStyle name="Total 3 5 3 6" xfId="56275" xr:uid="{00000000-0005-0000-0000-0000A1E10000}"/>
    <cellStyle name="Total 3 5 4" xfId="5064" xr:uid="{00000000-0005-0000-0000-0000A2E10000}"/>
    <cellStyle name="Total 3 5 4 2" xfId="7680" xr:uid="{00000000-0005-0000-0000-0000A3E10000}"/>
    <cellStyle name="Total 3 5 4 2 2" xfId="14658" xr:uid="{00000000-0005-0000-0000-0000A4E10000}"/>
    <cellStyle name="Total 3 5 4 2 2 2" xfId="40744" xr:uid="{00000000-0005-0000-0000-0000A5E10000}"/>
    <cellStyle name="Total 3 5 4 2 2 3" xfId="40743" xr:uid="{00000000-0005-0000-0000-0000A6E10000}"/>
    <cellStyle name="Total 3 5 4 2 2 4" xfId="54163" xr:uid="{00000000-0005-0000-0000-0000A7E10000}"/>
    <cellStyle name="Total 3 5 4 2 3" xfId="40745" xr:uid="{00000000-0005-0000-0000-0000A8E10000}"/>
    <cellStyle name="Total 3 5 4 2 4" xfId="40742" xr:uid="{00000000-0005-0000-0000-0000A9E10000}"/>
    <cellStyle name="Total 3 5 4 2 5" xfId="47195" xr:uid="{00000000-0005-0000-0000-0000AAE10000}"/>
    <cellStyle name="Total 3 5 4 2 6" xfId="59759" xr:uid="{00000000-0005-0000-0000-0000ABE10000}"/>
    <cellStyle name="Total 3 5 4 3" xfId="9431" xr:uid="{00000000-0005-0000-0000-0000ACE10000}"/>
    <cellStyle name="Total 3 5 4 3 2" xfId="16400" xr:uid="{00000000-0005-0000-0000-0000ADE10000}"/>
    <cellStyle name="Total 3 5 4 3 2 2" xfId="40748" xr:uid="{00000000-0005-0000-0000-0000AEE10000}"/>
    <cellStyle name="Total 3 5 4 3 2 3" xfId="40747" xr:uid="{00000000-0005-0000-0000-0000AFE10000}"/>
    <cellStyle name="Total 3 5 4 3 2 4" xfId="55905" xr:uid="{00000000-0005-0000-0000-0000B0E10000}"/>
    <cellStyle name="Total 3 5 4 3 3" xfId="40749" xr:uid="{00000000-0005-0000-0000-0000B1E10000}"/>
    <cellStyle name="Total 3 5 4 3 4" xfId="40746" xr:uid="{00000000-0005-0000-0000-0000B2E10000}"/>
    <cellStyle name="Total 3 5 4 3 5" xfId="48937" xr:uid="{00000000-0005-0000-0000-0000B3E10000}"/>
    <cellStyle name="Total 3 5 4 3 6" xfId="61501" xr:uid="{00000000-0005-0000-0000-0000B4E10000}"/>
    <cellStyle name="Total 3 5 4 4" xfId="12045" xr:uid="{00000000-0005-0000-0000-0000B5E10000}"/>
    <cellStyle name="Total 3 5 4 4 2" xfId="40751" xr:uid="{00000000-0005-0000-0000-0000B6E10000}"/>
    <cellStyle name="Total 3 5 4 4 3" xfId="40750" xr:uid="{00000000-0005-0000-0000-0000B7E10000}"/>
    <cellStyle name="Total 3 5 4 4 4" xfId="51550" xr:uid="{00000000-0005-0000-0000-0000B8E10000}"/>
    <cellStyle name="Total 3 5 4 5" xfId="40752" xr:uid="{00000000-0005-0000-0000-0000B9E10000}"/>
    <cellStyle name="Total 3 5 4 6" xfId="40741" xr:uid="{00000000-0005-0000-0000-0000BAE10000}"/>
    <cellStyle name="Total 3 5 4 7" xfId="44582" xr:uid="{00000000-0005-0000-0000-0000BBE10000}"/>
    <cellStyle name="Total 3 5 4 8" xfId="57146" xr:uid="{00000000-0005-0000-0000-0000BCE10000}"/>
    <cellStyle name="Total 3 5 5" xfId="5938" xr:uid="{00000000-0005-0000-0000-0000BDE10000}"/>
    <cellStyle name="Total 3 5 5 2" xfId="12916" xr:uid="{00000000-0005-0000-0000-0000BEE10000}"/>
    <cellStyle name="Total 3 5 5 2 2" xfId="40755" xr:uid="{00000000-0005-0000-0000-0000BFE10000}"/>
    <cellStyle name="Total 3 5 5 2 3" xfId="40754" xr:uid="{00000000-0005-0000-0000-0000C0E10000}"/>
    <cellStyle name="Total 3 5 5 2 4" xfId="52421" xr:uid="{00000000-0005-0000-0000-0000C1E10000}"/>
    <cellStyle name="Total 3 5 5 3" xfId="40756" xr:uid="{00000000-0005-0000-0000-0000C2E10000}"/>
    <cellStyle name="Total 3 5 5 4" xfId="40753" xr:uid="{00000000-0005-0000-0000-0000C3E10000}"/>
    <cellStyle name="Total 3 5 5 5" xfId="45453" xr:uid="{00000000-0005-0000-0000-0000C4E10000}"/>
    <cellStyle name="Total 3 5 5 6" xfId="58017" xr:uid="{00000000-0005-0000-0000-0000C5E10000}"/>
    <cellStyle name="Total 3 5 6" xfId="10302" xr:uid="{00000000-0005-0000-0000-0000C6E10000}"/>
    <cellStyle name="Total 3 5 6 2" xfId="40758" xr:uid="{00000000-0005-0000-0000-0000C7E10000}"/>
    <cellStyle name="Total 3 5 6 3" xfId="40757" xr:uid="{00000000-0005-0000-0000-0000C8E10000}"/>
    <cellStyle name="Total 3 5 6 4" xfId="49808" xr:uid="{00000000-0005-0000-0000-0000C9E10000}"/>
    <cellStyle name="Total 3 5 7" xfId="40699" xr:uid="{00000000-0005-0000-0000-0000CAE10000}"/>
    <cellStyle name="Total 3 5 8" xfId="17901" xr:uid="{00000000-0005-0000-0000-0000CBE10000}"/>
    <cellStyle name="Total 3 6" xfId="3234" xr:uid="{00000000-0005-0000-0000-0000CCE10000}"/>
    <cellStyle name="Total 3 6 2" xfId="3235" xr:uid="{00000000-0005-0000-0000-0000CDE10000}"/>
    <cellStyle name="Total 3 6 2 2" xfId="4191" xr:uid="{00000000-0005-0000-0000-0000CEE10000}"/>
    <cellStyle name="Total 3 6 2 2 2" xfId="6812" xr:uid="{00000000-0005-0000-0000-0000CFE10000}"/>
    <cellStyle name="Total 3 6 2 2 2 2" xfId="13790" xr:uid="{00000000-0005-0000-0000-0000D0E10000}"/>
    <cellStyle name="Total 3 6 2 2 2 2 2" xfId="40764" xr:uid="{00000000-0005-0000-0000-0000D1E10000}"/>
    <cellStyle name="Total 3 6 2 2 2 2 3" xfId="40763" xr:uid="{00000000-0005-0000-0000-0000D2E10000}"/>
    <cellStyle name="Total 3 6 2 2 2 2 4" xfId="53295" xr:uid="{00000000-0005-0000-0000-0000D3E10000}"/>
    <cellStyle name="Total 3 6 2 2 2 3" xfId="40765" xr:uid="{00000000-0005-0000-0000-0000D4E10000}"/>
    <cellStyle name="Total 3 6 2 2 2 4" xfId="40762" xr:uid="{00000000-0005-0000-0000-0000D5E10000}"/>
    <cellStyle name="Total 3 6 2 2 2 5" xfId="46327" xr:uid="{00000000-0005-0000-0000-0000D6E10000}"/>
    <cellStyle name="Total 3 6 2 2 2 6" xfId="58891" xr:uid="{00000000-0005-0000-0000-0000D7E10000}"/>
    <cellStyle name="Total 3 6 2 2 3" xfId="8558" xr:uid="{00000000-0005-0000-0000-0000D8E10000}"/>
    <cellStyle name="Total 3 6 2 2 3 2" xfId="15532" xr:uid="{00000000-0005-0000-0000-0000D9E10000}"/>
    <cellStyle name="Total 3 6 2 2 3 2 2" xfId="40768" xr:uid="{00000000-0005-0000-0000-0000DAE10000}"/>
    <cellStyle name="Total 3 6 2 2 3 2 3" xfId="40767" xr:uid="{00000000-0005-0000-0000-0000DBE10000}"/>
    <cellStyle name="Total 3 6 2 2 3 2 4" xfId="55037" xr:uid="{00000000-0005-0000-0000-0000DCE10000}"/>
    <cellStyle name="Total 3 6 2 2 3 3" xfId="40769" xr:uid="{00000000-0005-0000-0000-0000DDE10000}"/>
    <cellStyle name="Total 3 6 2 2 3 4" xfId="40766" xr:uid="{00000000-0005-0000-0000-0000DEE10000}"/>
    <cellStyle name="Total 3 6 2 2 3 5" xfId="48069" xr:uid="{00000000-0005-0000-0000-0000DFE10000}"/>
    <cellStyle name="Total 3 6 2 2 3 6" xfId="60633" xr:uid="{00000000-0005-0000-0000-0000E0E10000}"/>
    <cellStyle name="Total 3 6 2 2 4" xfId="11177" xr:uid="{00000000-0005-0000-0000-0000E1E10000}"/>
    <cellStyle name="Total 3 6 2 2 4 2" xfId="40771" xr:uid="{00000000-0005-0000-0000-0000E2E10000}"/>
    <cellStyle name="Total 3 6 2 2 4 3" xfId="40770" xr:uid="{00000000-0005-0000-0000-0000E3E10000}"/>
    <cellStyle name="Total 3 6 2 2 4 4" xfId="50682" xr:uid="{00000000-0005-0000-0000-0000E4E10000}"/>
    <cellStyle name="Total 3 6 2 2 5" xfId="40761" xr:uid="{00000000-0005-0000-0000-0000E5E10000}"/>
    <cellStyle name="Total 3 6 2 2 6" xfId="56278" xr:uid="{00000000-0005-0000-0000-0000E6E10000}"/>
    <cellStyle name="Total 3 6 2 3" xfId="5067" xr:uid="{00000000-0005-0000-0000-0000E7E10000}"/>
    <cellStyle name="Total 3 6 2 3 2" xfId="7683" xr:uid="{00000000-0005-0000-0000-0000E8E10000}"/>
    <cellStyle name="Total 3 6 2 3 2 2" xfId="14661" xr:uid="{00000000-0005-0000-0000-0000E9E10000}"/>
    <cellStyle name="Total 3 6 2 3 2 2 2" xfId="40775" xr:uid="{00000000-0005-0000-0000-0000EAE10000}"/>
    <cellStyle name="Total 3 6 2 3 2 2 3" xfId="40774" xr:uid="{00000000-0005-0000-0000-0000EBE10000}"/>
    <cellStyle name="Total 3 6 2 3 2 2 4" xfId="54166" xr:uid="{00000000-0005-0000-0000-0000ECE10000}"/>
    <cellStyle name="Total 3 6 2 3 2 3" xfId="40776" xr:uid="{00000000-0005-0000-0000-0000EDE10000}"/>
    <cellStyle name="Total 3 6 2 3 2 4" xfId="40773" xr:uid="{00000000-0005-0000-0000-0000EEE10000}"/>
    <cellStyle name="Total 3 6 2 3 2 5" xfId="47198" xr:uid="{00000000-0005-0000-0000-0000EFE10000}"/>
    <cellStyle name="Total 3 6 2 3 2 6" xfId="59762" xr:uid="{00000000-0005-0000-0000-0000F0E10000}"/>
    <cellStyle name="Total 3 6 2 3 3" xfId="9434" xr:uid="{00000000-0005-0000-0000-0000F1E10000}"/>
    <cellStyle name="Total 3 6 2 3 3 2" xfId="16403" xr:uid="{00000000-0005-0000-0000-0000F2E10000}"/>
    <cellStyle name="Total 3 6 2 3 3 2 2" xfId="40779" xr:uid="{00000000-0005-0000-0000-0000F3E10000}"/>
    <cellStyle name="Total 3 6 2 3 3 2 3" xfId="40778" xr:uid="{00000000-0005-0000-0000-0000F4E10000}"/>
    <cellStyle name="Total 3 6 2 3 3 2 4" xfId="55908" xr:uid="{00000000-0005-0000-0000-0000F5E10000}"/>
    <cellStyle name="Total 3 6 2 3 3 3" xfId="40780" xr:uid="{00000000-0005-0000-0000-0000F6E10000}"/>
    <cellStyle name="Total 3 6 2 3 3 4" xfId="40777" xr:uid="{00000000-0005-0000-0000-0000F7E10000}"/>
    <cellStyle name="Total 3 6 2 3 3 5" xfId="48940" xr:uid="{00000000-0005-0000-0000-0000F8E10000}"/>
    <cellStyle name="Total 3 6 2 3 3 6" xfId="61504" xr:uid="{00000000-0005-0000-0000-0000F9E10000}"/>
    <cellStyle name="Total 3 6 2 3 4" xfId="12048" xr:uid="{00000000-0005-0000-0000-0000FAE10000}"/>
    <cellStyle name="Total 3 6 2 3 4 2" xfId="40782" xr:uid="{00000000-0005-0000-0000-0000FBE10000}"/>
    <cellStyle name="Total 3 6 2 3 4 3" xfId="40781" xr:uid="{00000000-0005-0000-0000-0000FCE10000}"/>
    <cellStyle name="Total 3 6 2 3 4 4" xfId="51553" xr:uid="{00000000-0005-0000-0000-0000FDE10000}"/>
    <cellStyle name="Total 3 6 2 3 5" xfId="40783" xr:uid="{00000000-0005-0000-0000-0000FEE10000}"/>
    <cellStyle name="Total 3 6 2 3 6" xfId="40772" xr:uid="{00000000-0005-0000-0000-0000FFE10000}"/>
    <cellStyle name="Total 3 6 2 3 7" xfId="44585" xr:uid="{00000000-0005-0000-0000-000000E20000}"/>
    <cellStyle name="Total 3 6 2 3 8" xfId="57149" xr:uid="{00000000-0005-0000-0000-000001E20000}"/>
    <cellStyle name="Total 3 6 2 4" xfId="5941" xr:uid="{00000000-0005-0000-0000-000002E20000}"/>
    <cellStyle name="Total 3 6 2 4 2" xfId="12919" xr:uid="{00000000-0005-0000-0000-000003E20000}"/>
    <cellStyle name="Total 3 6 2 4 2 2" xfId="40786" xr:uid="{00000000-0005-0000-0000-000004E20000}"/>
    <cellStyle name="Total 3 6 2 4 2 3" xfId="40785" xr:uid="{00000000-0005-0000-0000-000005E20000}"/>
    <cellStyle name="Total 3 6 2 4 2 4" xfId="52424" xr:uid="{00000000-0005-0000-0000-000006E20000}"/>
    <cellStyle name="Total 3 6 2 4 3" xfId="40787" xr:uid="{00000000-0005-0000-0000-000007E20000}"/>
    <cellStyle name="Total 3 6 2 4 4" xfId="40784" xr:uid="{00000000-0005-0000-0000-000008E20000}"/>
    <cellStyle name="Total 3 6 2 4 5" xfId="45456" xr:uid="{00000000-0005-0000-0000-000009E20000}"/>
    <cellStyle name="Total 3 6 2 4 6" xfId="58020" xr:uid="{00000000-0005-0000-0000-00000AE20000}"/>
    <cellStyle name="Total 3 6 2 5" xfId="10305" xr:uid="{00000000-0005-0000-0000-00000BE20000}"/>
    <cellStyle name="Total 3 6 2 5 2" xfId="40789" xr:uid="{00000000-0005-0000-0000-00000CE20000}"/>
    <cellStyle name="Total 3 6 2 5 3" xfId="40788" xr:uid="{00000000-0005-0000-0000-00000DE20000}"/>
    <cellStyle name="Total 3 6 2 5 4" xfId="49811" xr:uid="{00000000-0005-0000-0000-00000EE20000}"/>
    <cellStyle name="Total 3 6 2 6" xfId="40760" xr:uid="{00000000-0005-0000-0000-00000FE20000}"/>
    <cellStyle name="Total 3 6 2 7" xfId="17908" xr:uid="{00000000-0005-0000-0000-000010E20000}"/>
    <cellStyle name="Total 3 6 3" xfId="4190" xr:uid="{00000000-0005-0000-0000-000011E20000}"/>
    <cellStyle name="Total 3 6 3 2" xfId="6811" xr:uid="{00000000-0005-0000-0000-000012E20000}"/>
    <cellStyle name="Total 3 6 3 2 2" xfId="13789" xr:uid="{00000000-0005-0000-0000-000013E20000}"/>
    <cellStyle name="Total 3 6 3 2 2 2" xfId="40793" xr:uid="{00000000-0005-0000-0000-000014E20000}"/>
    <cellStyle name="Total 3 6 3 2 2 3" xfId="40792" xr:uid="{00000000-0005-0000-0000-000015E20000}"/>
    <cellStyle name="Total 3 6 3 2 2 4" xfId="53294" xr:uid="{00000000-0005-0000-0000-000016E20000}"/>
    <cellStyle name="Total 3 6 3 2 3" xfId="40794" xr:uid="{00000000-0005-0000-0000-000017E20000}"/>
    <cellStyle name="Total 3 6 3 2 4" xfId="40791" xr:uid="{00000000-0005-0000-0000-000018E20000}"/>
    <cellStyle name="Total 3 6 3 2 5" xfId="46326" xr:uid="{00000000-0005-0000-0000-000019E20000}"/>
    <cellStyle name="Total 3 6 3 2 6" xfId="58890" xr:uid="{00000000-0005-0000-0000-00001AE20000}"/>
    <cellStyle name="Total 3 6 3 3" xfId="8557" xr:uid="{00000000-0005-0000-0000-00001BE20000}"/>
    <cellStyle name="Total 3 6 3 3 2" xfId="15531" xr:uid="{00000000-0005-0000-0000-00001CE20000}"/>
    <cellStyle name="Total 3 6 3 3 2 2" xfId="40797" xr:uid="{00000000-0005-0000-0000-00001DE20000}"/>
    <cellStyle name="Total 3 6 3 3 2 3" xfId="40796" xr:uid="{00000000-0005-0000-0000-00001EE20000}"/>
    <cellStyle name="Total 3 6 3 3 2 4" xfId="55036" xr:uid="{00000000-0005-0000-0000-00001FE20000}"/>
    <cellStyle name="Total 3 6 3 3 3" xfId="40798" xr:uid="{00000000-0005-0000-0000-000020E20000}"/>
    <cellStyle name="Total 3 6 3 3 4" xfId="40795" xr:uid="{00000000-0005-0000-0000-000021E20000}"/>
    <cellStyle name="Total 3 6 3 3 5" xfId="48068" xr:uid="{00000000-0005-0000-0000-000022E20000}"/>
    <cellStyle name="Total 3 6 3 3 6" xfId="60632" xr:uid="{00000000-0005-0000-0000-000023E20000}"/>
    <cellStyle name="Total 3 6 3 4" xfId="11176" xr:uid="{00000000-0005-0000-0000-000024E20000}"/>
    <cellStyle name="Total 3 6 3 4 2" xfId="40800" xr:uid="{00000000-0005-0000-0000-000025E20000}"/>
    <cellStyle name="Total 3 6 3 4 3" xfId="40799" xr:uid="{00000000-0005-0000-0000-000026E20000}"/>
    <cellStyle name="Total 3 6 3 4 4" xfId="50681" xr:uid="{00000000-0005-0000-0000-000027E20000}"/>
    <cellStyle name="Total 3 6 3 5" xfId="40790" xr:uid="{00000000-0005-0000-0000-000028E20000}"/>
    <cellStyle name="Total 3 6 3 6" xfId="56277" xr:uid="{00000000-0005-0000-0000-000029E20000}"/>
    <cellStyle name="Total 3 6 4" xfId="5066" xr:uid="{00000000-0005-0000-0000-00002AE20000}"/>
    <cellStyle name="Total 3 6 4 2" xfId="7682" xr:uid="{00000000-0005-0000-0000-00002BE20000}"/>
    <cellStyle name="Total 3 6 4 2 2" xfId="14660" xr:uid="{00000000-0005-0000-0000-00002CE20000}"/>
    <cellStyle name="Total 3 6 4 2 2 2" xfId="40804" xr:uid="{00000000-0005-0000-0000-00002DE20000}"/>
    <cellStyle name="Total 3 6 4 2 2 3" xfId="40803" xr:uid="{00000000-0005-0000-0000-00002EE20000}"/>
    <cellStyle name="Total 3 6 4 2 2 4" xfId="54165" xr:uid="{00000000-0005-0000-0000-00002FE20000}"/>
    <cellStyle name="Total 3 6 4 2 3" xfId="40805" xr:uid="{00000000-0005-0000-0000-000030E20000}"/>
    <cellStyle name="Total 3 6 4 2 4" xfId="40802" xr:uid="{00000000-0005-0000-0000-000031E20000}"/>
    <cellStyle name="Total 3 6 4 2 5" xfId="47197" xr:uid="{00000000-0005-0000-0000-000032E20000}"/>
    <cellStyle name="Total 3 6 4 2 6" xfId="59761" xr:uid="{00000000-0005-0000-0000-000033E20000}"/>
    <cellStyle name="Total 3 6 4 3" xfId="9433" xr:uid="{00000000-0005-0000-0000-000034E20000}"/>
    <cellStyle name="Total 3 6 4 3 2" xfId="16402" xr:uid="{00000000-0005-0000-0000-000035E20000}"/>
    <cellStyle name="Total 3 6 4 3 2 2" xfId="40808" xr:uid="{00000000-0005-0000-0000-000036E20000}"/>
    <cellStyle name="Total 3 6 4 3 2 3" xfId="40807" xr:uid="{00000000-0005-0000-0000-000037E20000}"/>
    <cellStyle name="Total 3 6 4 3 2 4" xfId="55907" xr:uid="{00000000-0005-0000-0000-000038E20000}"/>
    <cellStyle name="Total 3 6 4 3 3" xfId="40809" xr:uid="{00000000-0005-0000-0000-000039E20000}"/>
    <cellStyle name="Total 3 6 4 3 4" xfId="40806" xr:uid="{00000000-0005-0000-0000-00003AE20000}"/>
    <cellStyle name="Total 3 6 4 3 5" xfId="48939" xr:uid="{00000000-0005-0000-0000-00003BE20000}"/>
    <cellStyle name="Total 3 6 4 3 6" xfId="61503" xr:uid="{00000000-0005-0000-0000-00003CE20000}"/>
    <cellStyle name="Total 3 6 4 4" xfId="12047" xr:uid="{00000000-0005-0000-0000-00003DE20000}"/>
    <cellStyle name="Total 3 6 4 4 2" xfId="40811" xr:uid="{00000000-0005-0000-0000-00003EE20000}"/>
    <cellStyle name="Total 3 6 4 4 3" xfId="40810" xr:uid="{00000000-0005-0000-0000-00003FE20000}"/>
    <cellStyle name="Total 3 6 4 4 4" xfId="51552" xr:uid="{00000000-0005-0000-0000-000040E20000}"/>
    <cellStyle name="Total 3 6 4 5" xfId="40812" xr:uid="{00000000-0005-0000-0000-000041E20000}"/>
    <cellStyle name="Total 3 6 4 6" xfId="40801" xr:uid="{00000000-0005-0000-0000-000042E20000}"/>
    <cellStyle name="Total 3 6 4 7" xfId="44584" xr:uid="{00000000-0005-0000-0000-000043E20000}"/>
    <cellStyle name="Total 3 6 4 8" xfId="57148" xr:uid="{00000000-0005-0000-0000-000044E20000}"/>
    <cellStyle name="Total 3 6 5" xfId="5940" xr:uid="{00000000-0005-0000-0000-000045E20000}"/>
    <cellStyle name="Total 3 6 5 2" xfId="12918" xr:uid="{00000000-0005-0000-0000-000046E20000}"/>
    <cellStyle name="Total 3 6 5 2 2" xfId="40815" xr:uid="{00000000-0005-0000-0000-000047E20000}"/>
    <cellStyle name="Total 3 6 5 2 3" xfId="40814" xr:uid="{00000000-0005-0000-0000-000048E20000}"/>
    <cellStyle name="Total 3 6 5 2 4" xfId="52423" xr:uid="{00000000-0005-0000-0000-000049E20000}"/>
    <cellStyle name="Total 3 6 5 3" xfId="40816" xr:uid="{00000000-0005-0000-0000-00004AE20000}"/>
    <cellStyle name="Total 3 6 5 4" xfId="40813" xr:uid="{00000000-0005-0000-0000-00004BE20000}"/>
    <cellStyle name="Total 3 6 5 5" xfId="45455" xr:uid="{00000000-0005-0000-0000-00004CE20000}"/>
    <cellStyle name="Total 3 6 5 6" xfId="58019" xr:uid="{00000000-0005-0000-0000-00004DE20000}"/>
    <cellStyle name="Total 3 6 6" xfId="10304" xr:uid="{00000000-0005-0000-0000-00004EE20000}"/>
    <cellStyle name="Total 3 6 6 2" xfId="40818" xr:uid="{00000000-0005-0000-0000-00004FE20000}"/>
    <cellStyle name="Total 3 6 6 3" xfId="40817" xr:uid="{00000000-0005-0000-0000-000050E20000}"/>
    <cellStyle name="Total 3 6 6 4" xfId="49810" xr:uid="{00000000-0005-0000-0000-000051E20000}"/>
    <cellStyle name="Total 3 6 7" xfId="40759" xr:uid="{00000000-0005-0000-0000-000052E20000}"/>
    <cellStyle name="Total 3 6 8" xfId="17905" xr:uid="{00000000-0005-0000-0000-000053E20000}"/>
    <cellStyle name="Total 3 7" xfId="3236" xr:uid="{00000000-0005-0000-0000-000054E20000}"/>
    <cellStyle name="Total 3 7 2" xfId="4192" xr:uid="{00000000-0005-0000-0000-000055E20000}"/>
    <cellStyle name="Total 3 7 2 2" xfId="6813" xr:uid="{00000000-0005-0000-0000-000056E20000}"/>
    <cellStyle name="Total 3 7 2 2 2" xfId="13791" xr:uid="{00000000-0005-0000-0000-000057E20000}"/>
    <cellStyle name="Total 3 7 2 2 2 2" xfId="40823" xr:uid="{00000000-0005-0000-0000-000058E20000}"/>
    <cellStyle name="Total 3 7 2 2 2 3" xfId="40822" xr:uid="{00000000-0005-0000-0000-000059E20000}"/>
    <cellStyle name="Total 3 7 2 2 2 4" xfId="53296" xr:uid="{00000000-0005-0000-0000-00005AE20000}"/>
    <cellStyle name="Total 3 7 2 2 3" xfId="40824" xr:uid="{00000000-0005-0000-0000-00005BE20000}"/>
    <cellStyle name="Total 3 7 2 2 4" xfId="40821" xr:uid="{00000000-0005-0000-0000-00005CE20000}"/>
    <cellStyle name="Total 3 7 2 2 5" xfId="46328" xr:uid="{00000000-0005-0000-0000-00005DE20000}"/>
    <cellStyle name="Total 3 7 2 2 6" xfId="58892" xr:uid="{00000000-0005-0000-0000-00005EE20000}"/>
    <cellStyle name="Total 3 7 2 3" xfId="8559" xr:uid="{00000000-0005-0000-0000-00005FE20000}"/>
    <cellStyle name="Total 3 7 2 3 2" xfId="15533" xr:uid="{00000000-0005-0000-0000-000060E20000}"/>
    <cellStyle name="Total 3 7 2 3 2 2" xfId="40827" xr:uid="{00000000-0005-0000-0000-000061E20000}"/>
    <cellStyle name="Total 3 7 2 3 2 3" xfId="40826" xr:uid="{00000000-0005-0000-0000-000062E20000}"/>
    <cellStyle name="Total 3 7 2 3 2 4" xfId="55038" xr:uid="{00000000-0005-0000-0000-000063E20000}"/>
    <cellStyle name="Total 3 7 2 3 3" xfId="40828" xr:uid="{00000000-0005-0000-0000-000064E20000}"/>
    <cellStyle name="Total 3 7 2 3 4" xfId="40825" xr:uid="{00000000-0005-0000-0000-000065E20000}"/>
    <cellStyle name="Total 3 7 2 3 5" xfId="48070" xr:uid="{00000000-0005-0000-0000-000066E20000}"/>
    <cellStyle name="Total 3 7 2 3 6" xfId="60634" xr:uid="{00000000-0005-0000-0000-000067E20000}"/>
    <cellStyle name="Total 3 7 2 4" xfId="11178" xr:uid="{00000000-0005-0000-0000-000068E20000}"/>
    <cellStyle name="Total 3 7 2 4 2" xfId="40830" xr:uid="{00000000-0005-0000-0000-000069E20000}"/>
    <cellStyle name="Total 3 7 2 4 3" xfId="40829" xr:uid="{00000000-0005-0000-0000-00006AE20000}"/>
    <cellStyle name="Total 3 7 2 4 4" xfId="50683" xr:uid="{00000000-0005-0000-0000-00006BE20000}"/>
    <cellStyle name="Total 3 7 2 5" xfId="40820" xr:uid="{00000000-0005-0000-0000-00006CE20000}"/>
    <cellStyle name="Total 3 7 2 6" xfId="56279" xr:uid="{00000000-0005-0000-0000-00006DE20000}"/>
    <cellStyle name="Total 3 7 3" xfId="5068" xr:uid="{00000000-0005-0000-0000-00006EE20000}"/>
    <cellStyle name="Total 3 7 3 2" xfId="7684" xr:uid="{00000000-0005-0000-0000-00006FE20000}"/>
    <cellStyle name="Total 3 7 3 2 2" xfId="14662" xr:uid="{00000000-0005-0000-0000-000070E20000}"/>
    <cellStyle name="Total 3 7 3 2 2 2" xfId="40834" xr:uid="{00000000-0005-0000-0000-000071E20000}"/>
    <cellStyle name="Total 3 7 3 2 2 3" xfId="40833" xr:uid="{00000000-0005-0000-0000-000072E20000}"/>
    <cellStyle name="Total 3 7 3 2 2 4" xfId="54167" xr:uid="{00000000-0005-0000-0000-000073E20000}"/>
    <cellStyle name="Total 3 7 3 2 3" xfId="40835" xr:uid="{00000000-0005-0000-0000-000074E20000}"/>
    <cellStyle name="Total 3 7 3 2 4" xfId="40832" xr:uid="{00000000-0005-0000-0000-000075E20000}"/>
    <cellStyle name="Total 3 7 3 2 5" xfId="47199" xr:uid="{00000000-0005-0000-0000-000076E20000}"/>
    <cellStyle name="Total 3 7 3 2 6" xfId="59763" xr:uid="{00000000-0005-0000-0000-000077E20000}"/>
    <cellStyle name="Total 3 7 3 3" xfId="9435" xr:uid="{00000000-0005-0000-0000-000078E20000}"/>
    <cellStyle name="Total 3 7 3 3 2" xfId="16404" xr:uid="{00000000-0005-0000-0000-000079E20000}"/>
    <cellStyle name="Total 3 7 3 3 2 2" xfId="40838" xr:uid="{00000000-0005-0000-0000-00007AE20000}"/>
    <cellStyle name="Total 3 7 3 3 2 3" xfId="40837" xr:uid="{00000000-0005-0000-0000-00007BE20000}"/>
    <cellStyle name="Total 3 7 3 3 2 4" xfId="55909" xr:uid="{00000000-0005-0000-0000-00007CE20000}"/>
    <cellStyle name="Total 3 7 3 3 3" xfId="40839" xr:uid="{00000000-0005-0000-0000-00007DE20000}"/>
    <cellStyle name="Total 3 7 3 3 4" xfId="40836" xr:uid="{00000000-0005-0000-0000-00007EE20000}"/>
    <cellStyle name="Total 3 7 3 3 5" xfId="48941" xr:uid="{00000000-0005-0000-0000-00007FE20000}"/>
    <cellStyle name="Total 3 7 3 3 6" xfId="61505" xr:uid="{00000000-0005-0000-0000-000080E20000}"/>
    <cellStyle name="Total 3 7 3 4" xfId="12049" xr:uid="{00000000-0005-0000-0000-000081E20000}"/>
    <cellStyle name="Total 3 7 3 4 2" xfId="40841" xr:uid="{00000000-0005-0000-0000-000082E20000}"/>
    <cellStyle name="Total 3 7 3 4 3" xfId="40840" xr:uid="{00000000-0005-0000-0000-000083E20000}"/>
    <cellStyle name="Total 3 7 3 4 4" xfId="51554" xr:uid="{00000000-0005-0000-0000-000084E20000}"/>
    <cellStyle name="Total 3 7 3 5" xfId="40842" xr:uid="{00000000-0005-0000-0000-000085E20000}"/>
    <cellStyle name="Total 3 7 3 6" xfId="40831" xr:uid="{00000000-0005-0000-0000-000086E20000}"/>
    <cellStyle name="Total 3 7 3 7" xfId="44586" xr:uid="{00000000-0005-0000-0000-000087E20000}"/>
    <cellStyle name="Total 3 7 3 8" xfId="57150" xr:uid="{00000000-0005-0000-0000-000088E20000}"/>
    <cellStyle name="Total 3 7 4" xfId="5942" xr:uid="{00000000-0005-0000-0000-000089E20000}"/>
    <cellStyle name="Total 3 7 4 2" xfId="12920" xr:uid="{00000000-0005-0000-0000-00008AE20000}"/>
    <cellStyle name="Total 3 7 4 2 2" xfId="40845" xr:uid="{00000000-0005-0000-0000-00008BE20000}"/>
    <cellStyle name="Total 3 7 4 2 3" xfId="40844" xr:uid="{00000000-0005-0000-0000-00008CE20000}"/>
    <cellStyle name="Total 3 7 4 2 4" xfId="52425" xr:uid="{00000000-0005-0000-0000-00008DE20000}"/>
    <cellStyle name="Total 3 7 4 3" xfId="40846" xr:uid="{00000000-0005-0000-0000-00008EE20000}"/>
    <cellStyle name="Total 3 7 4 4" xfId="40843" xr:uid="{00000000-0005-0000-0000-00008FE20000}"/>
    <cellStyle name="Total 3 7 4 5" xfId="45457" xr:uid="{00000000-0005-0000-0000-000090E20000}"/>
    <cellStyle name="Total 3 7 4 6" xfId="58021" xr:uid="{00000000-0005-0000-0000-000091E20000}"/>
    <cellStyle name="Total 3 7 5" xfId="10306" xr:uid="{00000000-0005-0000-0000-000092E20000}"/>
    <cellStyle name="Total 3 7 5 2" xfId="40848" xr:uid="{00000000-0005-0000-0000-000093E20000}"/>
    <cellStyle name="Total 3 7 5 3" xfId="40847" xr:uid="{00000000-0005-0000-0000-000094E20000}"/>
    <cellStyle name="Total 3 7 5 4" xfId="49812" xr:uid="{00000000-0005-0000-0000-000095E20000}"/>
    <cellStyle name="Total 3 7 6" xfId="40819" xr:uid="{00000000-0005-0000-0000-000096E20000}"/>
    <cellStyle name="Total 3 7 7" xfId="17909" xr:uid="{00000000-0005-0000-0000-000097E20000}"/>
    <cellStyle name="Total 3 8" xfId="3237" xr:uid="{00000000-0005-0000-0000-000098E20000}"/>
    <cellStyle name="Total 3 8 2" xfId="4193" xr:uid="{00000000-0005-0000-0000-000099E20000}"/>
    <cellStyle name="Total 3 8 2 2" xfId="6814" xr:uid="{00000000-0005-0000-0000-00009AE20000}"/>
    <cellStyle name="Total 3 8 2 2 2" xfId="13792" xr:uid="{00000000-0005-0000-0000-00009BE20000}"/>
    <cellStyle name="Total 3 8 2 2 2 2" xfId="40853" xr:uid="{00000000-0005-0000-0000-00009CE20000}"/>
    <cellStyle name="Total 3 8 2 2 2 3" xfId="40852" xr:uid="{00000000-0005-0000-0000-00009DE20000}"/>
    <cellStyle name="Total 3 8 2 2 2 4" xfId="53297" xr:uid="{00000000-0005-0000-0000-00009EE20000}"/>
    <cellStyle name="Total 3 8 2 2 3" xfId="40854" xr:uid="{00000000-0005-0000-0000-00009FE20000}"/>
    <cellStyle name="Total 3 8 2 2 4" xfId="40851" xr:uid="{00000000-0005-0000-0000-0000A0E20000}"/>
    <cellStyle name="Total 3 8 2 2 5" xfId="46329" xr:uid="{00000000-0005-0000-0000-0000A1E20000}"/>
    <cellStyle name="Total 3 8 2 2 6" xfId="58893" xr:uid="{00000000-0005-0000-0000-0000A2E20000}"/>
    <cellStyle name="Total 3 8 2 3" xfId="8560" xr:uid="{00000000-0005-0000-0000-0000A3E20000}"/>
    <cellStyle name="Total 3 8 2 3 2" xfId="15534" xr:uid="{00000000-0005-0000-0000-0000A4E20000}"/>
    <cellStyle name="Total 3 8 2 3 2 2" xfId="40857" xr:uid="{00000000-0005-0000-0000-0000A5E20000}"/>
    <cellStyle name="Total 3 8 2 3 2 3" xfId="40856" xr:uid="{00000000-0005-0000-0000-0000A6E20000}"/>
    <cellStyle name="Total 3 8 2 3 2 4" xfId="55039" xr:uid="{00000000-0005-0000-0000-0000A7E20000}"/>
    <cellStyle name="Total 3 8 2 3 3" xfId="40858" xr:uid="{00000000-0005-0000-0000-0000A8E20000}"/>
    <cellStyle name="Total 3 8 2 3 4" xfId="40855" xr:uid="{00000000-0005-0000-0000-0000A9E20000}"/>
    <cellStyle name="Total 3 8 2 3 5" xfId="48071" xr:uid="{00000000-0005-0000-0000-0000AAE20000}"/>
    <cellStyle name="Total 3 8 2 3 6" xfId="60635" xr:uid="{00000000-0005-0000-0000-0000ABE20000}"/>
    <cellStyle name="Total 3 8 2 4" xfId="11179" xr:uid="{00000000-0005-0000-0000-0000ACE20000}"/>
    <cellStyle name="Total 3 8 2 4 2" xfId="40860" xr:uid="{00000000-0005-0000-0000-0000ADE20000}"/>
    <cellStyle name="Total 3 8 2 4 3" xfId="40859" xr:uid="{00000000-0005-0000-0000-0000AEE20000}"/>
    <cellStyle name="Total 3 8 2 4 4" xfId="50684" xr:uid="{00000000-0005-0000-0000-0000AFE20000}"/>
    <cellStyle name="Total 3 8 2 5" xfId="40850" xr:uid="{00000000-0005-0000-0000-0000B0E20000}"/>
    <cellStyle name="Total 3 8 2 6" xfId="56280" xr:uid="{00000000-0005-0000-0000-0000B1E20000}"/>
    <cellStyle name="Total 3 8 3" xfId="5069" xr:uid="{00000000-0005-0000-0000-0000B2E20000}"/>
    <cellStyle name="Total 3 8 3 2" xfId="7685" xr:uid="{00000000-0005-0000-0000-0000B3E20000}"/>
    <cellStyle name="Total 3 8 3 2 2" xfId="14663" xr:uid="{00000000-0005-0000-0000-0000B4E20000}"/>
    <cellStyle name="Total 3 8 3 2 2 2" xfId="40864" xr:uid="{00000000-0005-0000-0000-0000B5E20000}"/>
    <cellStyle name="Total 3 8 3 2 2 3" xfId="40863" xr:uid="{00000000-0005-0000-0000-0000B6E20000}"/>
    <cellStyle name="Total 3 8 3 2 2 4" xfId="54168" xr:uid="{00000000-0005-0000-0000-0000B7E20000}"/>
    <cellStyle name="Total 3 8 3 2 3" xfId="40865" xr:uid="{00000000-0005-0000-0000-0000B8E20000}"/>
    <cellStyle name="Total 3 8 3 2 4" xfId="40862" xr:uid="{00000000-0005-0000-0000-0000B9E20000}"/>
    <cellStyle name="Total 3 8 3 2 5" xfId="47200" xr:uid="{00000000-0005-0000-0000-0000BAE20000}"/>
    <cellStyle name="Total 3 8 3 2 6" xfId="59764" xr:uid="{00000000-0005-0000-0000-0000BBE20000}"/>
    <cellStyle name="Total 3 8 3 3" xfId="9436" xr:uid="{00000000-0005-0000-0000-0000BCE20000}"/>
    <cellStyle name="Total 3 8 3 3 2" xfId="16405" xr:uid="{00000000-0005-0000-0000-0000BDE20000}"/>
    <cellStyle name="Total 3 8 3 3 2 2" xfId="40868" xr:uid="{00000000-0005-0000-0000-0000BEE20000}"/>
    <cellStyle name="Total 3 8 3 3 2 3" xfId="40867" xr:uid="{00000000-0005-0000-0000-0000BFE20000}"/>
    <cellStyle name="Total 3 8 3 3 2 4" xfId="55910" xr:uid="{00000000-0005-0000-0000-0000C0E20000}"/>
    <cellStyle name="Total 3 8 3 3 3" xfId="40869" xr:uid="{00000000-0005-0000-0000-0000C1E20000}"/>
    <cellStyle name="Total 3 8 3 3 4" xfId="40866" xr:uid="{00000000-0005-0000-0000-0000C2E20000}"/>
    <cellStyle name="Total 3 8 3 3 5" xfId="48942" xr:uid="{00000000-0005-0000-0000-0000C3E20000}"/>
    <cellStyle name="Total 3 8 3 3 6" xfId="61506" xr:uid="{00000000-0005-0000-0000-0000C4E20000}"/>
    <cellStyle name="Total 3 8 3 4" xfId="12050" xr:uid="{00000000-0005-0000-0000-0000C5E20000}"/>
    <cellStyle name="Total 3 8 3 4 2" xfId="40871" xr:uid="{00000000-0005-0000-0000-0000C6E20000}"/>
    <cellStyle name="Total 3 8 3 4 3" xfId="40870" xr:uid="{00000000-0005-0000-0000-0000C7E20000}"/>
    <cellStyle name="Total 3 8 3 4 4" xfId="51555" xr:uid="{00000000-0005-0000-0000-0000C8E20000}"/>
    <cellStyle name="Total 3 8 3 5" xfId="40872" xr:uid="{00000000-0005-0000-0000-0000C9E20000}"/>
    <cellStyle name="Total 3 8 3 6" xfId="40861" xr:uid="{00000000-0005-0000-0000-0000CAE20000}"/>
    <cellStyle name="Total 3 8 3 7" xfId="44587" xr:uid="{00000000-0005-0000-0000-0000CBE20000}"/>
    <cellStyle name="Total 3 8 3 8" xfId="57151" xr:uid="{00000000-0005-0000-0000-0000CCE20000}"/>
    <cellStyle name="Total 3 8 4" xfId="5943" xr:uid="{00000000-0005-0000-0000-0000CDE20000}"/>
    <cellStyle name="Total 3 8 4 2" xfId="12921" xr:uid="{00000000-0005-0000-0000-0000CEE20000}"/>
    <cellStyle name="Total 3 8 4 2 2" xfId="40875" xr:uid="{00000000-0005-0000-0000-0000CFE20000}"/>
    <cellStyle name="Total 3 8 4 2 3" xfId="40874" xr:uid="{00000000-0005-0000-0000-0000D0E20000}"/>
    <cellStyle name="Total 3 8 4 2 4" xfId="52426" xr:uid="{00000000-0005-0000-0000-0000D1E20000}"/>
    <cellStyle name="Total 3 8 4 3" xfId="40876" xr:uid="{00000000-0005-0000-0000-0000D2E20000}"/>
    <cellStyle name="Total 3 8 4 4" xfId="40873" xr:uid="{00000000-0005-0000-0000-0000D3E20000}"/>
    <cellStyle name="Total 3 8 4 5" xfId="45458" xr:uid="{00000000-0005-0000-0000-0000D4E20000}"/>
    <cellStyle name="Total 3 8 4 6" xfId="58022" xr:uid="{00000000-0005-0000-0000-0000D5E20000}"/>
    <cellStyle name="Total 3 8 5" xfId="10307" xr:uid="{00000000-0005-0000-0000-0000D6E20000}"/>
    <cellStyle name="Total 3 8 5 2" xfId="40878" xr:uid="{00000000-0005-0000-0000-0000D7E20000}"/>
    <cellStyle name="Total 3 8 5 3" xfId="40877" xr:uid="{00000000-0005-0000-0000-0000D8E20000}"/>
    <cellStyle name="Total 3 8 5 4" xfId="49813" xr:uid="{00000000-0005-0000-0000-0000D9E20000}"/>
    <cellStyle name="Total 3 8 6" xfId="40849" xr:uid="{00000000-0005-0000-0000-0000DAE20000}"/>
    <cellStyle name="Total 3 8 7" xfId="17912" xr:uid="{00000000-0005-0000-0000-0000DBE20000}"/>
    <cellStyle name="Total 3 9" xfId="3238" xr:uid="{00000000-0005-0000-0000-0000DCE20000}"/>
    <cellStyle name="Total 3 9 2" xfId="4194" xr:uid="{00000000-0005-0000-0000-0000DDE20000}"/>
    <cellStyle name="Total 3 9 2 2" xfId="6815" xr:uid="{00000000-0005-0000-0000-0000DEE20000}"/>
    <cellStyle name="Total 3 9 2 2 2" xfId="13793" xr:uid="{00000000-0005-0000-0000-0000DFE20000}"/>
    <cellStyle name="Total 3 9 2 2 2 2" xfId="40883" xr:uid="{00000000-0005-0000-0000-0000E0E20000}"/>
    <cellStyle name="Total 3 9 2 2 2 3" xfId="40882" xr:uid="{00000000-0005-0000-0000-0000E1E20000}"/>
    <cellStyle name="Total 3 9 2 2 2 4" xfId="53298" xr:uid="{00000000-0005-0000-0000-0000E2E20000}"/>
    <cellStyle name="Total 3 9 2 2 3" xfId="40884" xr:uid="{00000000-0005-0000-0000-0000E3E20000}"/>
    <cellStyle name="Total 3 9 2 2 4" xfId="40881" xr:uid="{00000000-0005-0000-0000-0000E4E20000}"/>
    <cellStyle name="Total 3 9 2 2 5" xfId="46330" xr:uid="{00000000-0005-0000-0000-0000E5E20000}"/>
    <cellStyle name="Total 3 9 2 2 6" xfId="58894" xr:uid="{00000000-0005-0000-0000-0000E6E20000}"/>
    <cellStyle name="Total 3 9 2 3" xfId="8561" xr:uid="{00000000-0005-0000-0000-0000E7E20000}"/>
    <cellStyle name="Total 3 9 2 3 2" xfId="15535" xr:uid="{00000000-0005-0000-0000-0000E8E20000}"/>
    <cellStyle name="Total 3 9 2 3 2 2" xfId="40887" xr:uid="{00000000-0005-0000-0000-0000E9E20000}"/>
    <cellStyle name="Total 3 9 2 3 2 3" xfId="40886" xr:uid="{00000000-0005-0000-0000-0000EAE20000}"/>
    <cellStyle name="Total 3 9 2 3 2 4" xfId="55040" xr:uid="{00000000-0005-0000-0000-0000EBE20000}"/>
    <cellStyle name="Total 3 9 2 3 3" xfId="40888" xr:uid="{00000000-0005-0000-0000-0000ECE20000}"/>
    <cellStyle name="Total 3 9 2 3 4" xfId="40885" xr:uid="{00000000-0005-0000-0000-0000EDE20000}"/>
    <cellStyle name="Total 3 9 2 3 5" xfId="48072" xr:uid="{00000000-0005-0000-0000-0000EEE20000}"/>
    <cellStyle name="Total 3 9 2 3 6" xfId="60636" xr:uid="{00000000-0005-0000-0000-0000EFE20000}"/>
    <cellStyle name="Total 3 9 2 4" xfId="11180" xr:uid="{00000000-0005-0000-0000-0000F0E20000}"/>
    <cellStyle name="Total 3 9 2 4 2" xfId="40890" xr:uid="{00000000-0005-0000-0000-0000F1E20000}"/>
    <cellStyle name="Total 3 9 2 4 3" xfId="40889" xr:uid="{00000000-0005-0000-0000-0000F2E20000}"/>
    <cellStyle name="Total 3 9 2 4 4" xfId="50685" xr:uid="{00000000-0005-0000-0000-0000F3E20000}"/>
    <cellStyle name="Total 3 9 2 5" xfId="40880" xr:uid="{00000000-0005-0000-0000-0000F4E20000}"/>
    <cellStyle name="Total 3 9 2 6" xfId="56281" xr:uid="{00000000-0005-0000-0000-0000F5E20000}"/>
    <cellStyle name="Total 3 9 3" xfId="5070" xr:uid="{00000000-0005-0000-0000-0000F6E20000}"/>
    <cellStyle name="Total 3 9 3 2" xfId="7686" xr:uid="{00000000-0005-0000-0000-0000F7E20000}"/>
    <cellStyle name="Total 3 9 3 2 2" xfId="14664" xr:uid="{00000000-0005-0000-0000-0000F8E20000}"/>
    <cellStyle name="Total 3 9 3 2 2 2" xfId="40894" xr:uid="{00000000-0005-0000-0000-0000F9E20000}"/>
    <cellStyle name="Total 3 9 3 2 2 3" xfId="40893" xr:uid="{00000000-0005-0000-0000-0000FAE20000}"/>
    <cellStyle name="Total 3 9 3 2 2 4" xfId="54169" xr:uid="{00000000-0005-0000-0000-0000FBE20000}"/>
    <cellStyle name="Total 3 9 3 2 3" xfId="40895" xr:uid="{00000000-0005-0000-0000-0000FCE20000}"/>
    <cellStyle name="Total 3 9 3 2 4" xfId="40892" xr:uid="{00000000-0005-0000-0000-0000FDE20000}"/>
    <cellStyle name="Total 3 9 3 2 5" xfId="47201" xr:uid="{00000000-0005-0000-0000-0000FEE20000}"/>
    <cellStyle name="Total 3 9 3 2 6" xfId="59765" xr:uid="{00000000-0005-0000-0000-0000FFE20000}"/>
    <cellStyle name="Total 3 9 3 3" xfId="9437" xr:uid="{00000000-0005-0000-0000-000000E30000}"/>
    <cellStyle name="Total 3 9 3 3 2" xfId="16406" xr:uid="{00000000-0005-0000-0000-000001E30000}"/>
    <cellStyle name="Total 3 9 3 3 2 2" xfId="40898" xr:uid="{00000000-0005-0000-0000-000002E30000}"/>
    <cellStyle name="Total 3 9 3 3 2 3" xfId="40897" xr:uid="{00000000-0005-0000-0000-000003E30000}"/>
    <cellStyle name="Total 3 9 3 3 2 4" xfId="55911" xr:uid="{00000000-0005-0000-0000-000004E30000}"/>
    <cellStyle name="Total 3 9 3 3 3" xfId="40899" xr:uid="{00000000-0005-0000-0000-000005E30000}"/>
    <cellStyle name="Total 3 9 3 3 4" xfId="40896" xr:uid="{00000000-0005-0000-0000-000006E30000}"/>
    <cellStyle name="Total 3 9 3 3 5" xfId="48943" xr:uid="{00000000-0005-0000-0000-000007E30000}"/>
    <cellStyle name="Total 3 9 3 3 6" xfId="61507" xr:uid="{00000000-0005-0000-0000-000008E30000}"/>
    <cellStyle name="Total 3 9 3 4" xfId="12051" xr:uid="{00000000-0005-0000-0000-000009E30000}"/>
    <cellStyle name="Total 3 9 3 4 2" xfId="40901" xr:uid="{00000000-0005-0000-0000-00000AE30000}"/>
    <cellStyle name="Total 3 9 3 4 3" xfId="40900" xr:uid="{00000000-0005-0000-0000-00000BE30000}"/>
    <cellStyle name="Total 3 9 3 4 4" xfId="51556" xr:uid="{00000000-0005-0000-0000-00000CE30000}"/>
    <cellStyle name="Total 3 9 3 5" xfId="40902" xr:uid="{00000000-0005-0000-0000-00000DE30000}"/>
    <cellStyle name="Total 3 9 3 6" xfId="40891" xr:uid="{00000000-0005-0000-0000-00000EE30000}"/>
    <cellStyle name="Total 3 9 3 7" xfId="44588" xr:uid="{00000000-0005-0000-0000-00000FE30000}"/>
    <cellStyle name="Total 3 9 3 8" xfId="57152" xr:uid="{00000000-0005-0000-0000-000010E30000}"/>
    <cellStyle name="Total 3 9 4" xfId="5944" xr:uid="{00000000-0005-0000-0000-000011E30000}"/>
    <cellStyle name="Total 3 9 4 2" xfId="12922" xr:uid="{00000000-0005-0000-0000-000012E30000}"/>
    <cellStyle name="Total 3 9 4 2 2" xfId="40905" xr:uid="{00000000-0005-0000-0000-000013E30000}"/>
    <cellStyle name="Total 3 9 4 2 3" xfId="40904" xr:uid="{00000000-0005-0000-0000-000014E30000}"/>
    <cellStyle name="Total 3 9 4 2 4" xfId="52427" xr:uid="{00000000-0005-0000-0000-000015E30000}"/>
    <cellStyle name="Total 3 9 4 3" xfId="40906" xr:uid="{00000000-0005-0000-0000-000016E30000}"/>
    <cellStyle name="Total 3 9 4 4" xfId="40903" xr:uid="{00000000-0005-0000-0000-000017E30000}"/>
    <cellStyle name="Total 3 9 4 5" xfId="45459" xr:uid="{00000000-0005-0000-0000-000018E30000}"/>
    <cellStyle name="Total 3 9 4 6" xfId="58023" xr:uid="{00000000-0005-0000-0000-000019E30000}"/>
    <cellStyle name="Total 3 9 5" xfId="10308" xr:uid="{00000000-0005-0000-0000-00001AE30000}"/>
    <cellStyle name="Total 3 9 5 2" xfId="40908" xr:uid="{00000000-0005-0000-0000-00001BE30000}"/>
    <cellStyle name="Total 3 9 5 3" xfId="40907" xr:uid="{00000000-0005-0000-0000-00001CE30000}"/>
    <cellStyle name="Total 3 9 5 4" xfId="49814" xr:uid="{00000000-0005-0000-0000-00001DE30000}"/>
    <cellStyle name="Total 3 9 6" xfId="40879" xr:uid="{00000000-0005-0000-0000-00001EE30000}"/>
    <cellStyle name="Total 3 9 7" xfId="17914" xr:uid="{00000000-0005-0000-0000-00001FE30000}"/>
    <cellStyle name="Total 30" xfId="3239" xr:uid="{00000000-0005-0000-0000-000020E30000}"/>
    <cellStyle name="Total 30 2" xfId="4195" xr:uid="{00000000-0005-0000-0000-000021E30000}"/>
    <cellStyle name="Total 30 2 2" xfId="6816" xr:uid="{00000000-0005-0000-0000-000022E30000}"/>
    <cellStyle name="Total 30 2 2 2" xfId="13794" xr:uid="{00000000-0005-0000-0000-000023E30000}"/>
    <cellStyle name="Total 30 2 2 2 2" xfId="40913" xr:uid="{00000000-0005-0000-0000-000024E30000}"/>
    <cellStyle name="Total 30 2 2 2 3" xfId="40912" xr:uid="{00000000-0005-0000-0000-000025E30000}"/>
    <cellStyle name="Total 30 2 2 2 4" xfId="53299" xr:uid="{00000000-0005-0000-0000-000026E30000}"/>
    <cellStyle name="Total 30 2 2 3" xfId="40914" xr:uid="{00000000-0005-0000-0000-000027E30000}"/>
    <cellStyle name="Total 30 2 2 4" xfId="40911" xr:uid="{00000000-0005-0000-0000-000028E30000}"/>
    <cellStyle name="Total 30 2 2 5" xfId="46331" xr:uid="{00000000-0005-0000-0000-000029E30000}"/>
    <cellStyle name="Total 30 2 2 6" xfId="58895" xr:uid="{00000000-0005-0000-0000-00002AE30000}"/>
    <cellStyle name="Total 30 2 3" xfId="8562" xr:uid="{00000000-0005-0000-0000-00002BE30000}"/>
    <cellStyle name="Total 30 2 3 2" xfId="15536" xr:uid="{00000000-0005-0000-0000-00002CE30000}"/>
    <cellStyle name="Total 30 2 3 2 2" xfId="40917" xr:uid="{00000000-0005-0000-0000-00002DE30000}"/>
    <cellStyle name="Total 30 2 3 2 3" xfId="40916" xr:uid="{00000000-0005-0000-0000-00002EE30000}"/>
    <cellStyle name="Total 30 2 3 2 4" xfId="55041" xr:uid="{00000000-0005-0000-0000-00002FE30000}"/>
    <cellStyle name="Total 30 2 3 3" xfId="40918" xr:uid="{00000000-0005-0000-0000-000030E30000}"/>
    <cellStyle name="Total 30 2 3 4" xfId="40915" xr:uid="{00000000-0005-0000-0000-000031E30000}"/>
    <cellStyle name="Total 30 2 3 5" xfId="48073" xr:uid="{00000000-0005-0000-0000-000032E30000}"/>
    <cellStyle name="Total 30 2 3 6" xfId="60637" xr:uid="{00000000-0005-0000-0000-000033E30000}"/>
    <cellStyle name="Total 30 2 4" xfId="11181" xr:uid="{00000000-0005-0000-0000-000034E30000}"/>
    <cellStyle name="Total 30 2 4 2" xfId="40920" xr:uid="{00000000-0005-0000-0000-000035E30000}"/>
    <cellStyle name="Total 30 2 4 3" xfId="40919" xr:uid="{00000000-0005-0000-0000-000036E30000}"/>
    <cellStyle name="Total 30 2 4 4" xfId="50686" xr:uid="{00000000-0005-0000-0000-000037E30000}"/>
    <cellStyle name="Total 30 2 5" xfId="40910" xr:uid="{00000000-0005-0000-0000-000038E30000}"/>
    <cellStyle name="Total 30 2 6" xfId="56282" xr:uid="{00000000-0005-0000-0000-000039E30000}"/>
    <cellStyle name="Total 30 3" xfId="5071" xr:uid="{00000000-0005-0000-0000-00003AE30000}"/>
    <cellStyle name="Total 30 3 2" xfId="7687" xr:uid="{00000000-0005-0000-0000-00003BE30000}"/>
    <cellStyle name="Total 30 3 2 2" xfId="14665" xr:uid="{00000000-0005-0000-0000-00003CE30000}"/>
    <cellStyle name="Total 30 3 2 2 2" xfId="40924" xr:uid="{00000000-0005-0000-0000-00003DE30000}"/>
    <cellStyle name="Total 30 3 2 2 3" xfId="40923" xr:uid="{00000000-0005-0000-0000-00003EE30000}"/>
    <cellStyle name="Total 30 3 2 2 4" xfId="54170" xr:uid="{00000000-0005-0000-0000-00003FE30000}"/>
    <cellStyle name="Total 30 3 2 3" xfId="40925" xr:uid="{00000000-0005-0000-0000-000040E30000}"/>
    <cellStyle name="Total 30 3 2 4" xfId="40922" xr:uid="{00000000-0005-0000-0000-000041E30000}"/>
    <cellStyle name="Total 30 3 2 5" xfId="47202" xr:uid="{00000000-0005-0000-0000-000042E30000}"/>
    <cellStyle name="Total 30 3 2 6" xfId="59766" xr:uid="{00000000-0005-0000-0000-000043E30000}"/>
    <cellStyle name="Total 30 3 3" xfId="9438" xr:uid="{00000000-0005-0000-0000-000044E30000}"/>
    <cellStyle name="Total 30 3 3 2" xfId="16407" xr:uid="{00000000-0005-0000-0000-000045E30000}"/>
    <cellStyle name="Total 30 3 3 2 2" xfId="40928" xr:uid="{00000000-0005-0000-0000-000046E30000}"/>
    <cellStyle name="Total 30 3 3 2 3" xfId="40927" xr:uid="{00000000-0005-0000-0000-000047E30000}"/>
    <cellStyle name="Total 30 3 3 2 4" xfId="55912" xr:uid="{00000000-0005-0000-0000-000048E30000}"/>
    <cellStyle name="Total 30 3 3 3" xfId="40929" xr:uid="{00000000-0005-0000-0000-000049E30000}"/>
    <cellStyle name="Total 30 3 3 4" xfId="40926" xr:uid="{00000000-0005-0000-0000-00004AE30000}"/>
    <cellStyle name="Total 30 3 3 5" xfId="48944" xr:uid="{00000000-0005-0000-0000-00004BE30000}"/>
    <cellStyle name="Total 30 3 3 6" xfId="61508" xr:uid="{00000000-0005-0000-0000-00004CE30000}"/>
    <cellStyle name="Total 30 3 4" xfId="12052" xr:uid="{00000000-0005-0000-0000-00004DE30000}"/>
    <cellStyle name="Total 30 3 4 2" xfId="40931" xr:uid="{00000000-0005-0000-0000-00004EE30000}"/>
    <cellStyle name="Total 30 3 4 3" xfId="40930" xr:uid="{00000000-0005-0000-0000-00004FE30000}"/>
    <cellStyle name="Total 30 3 4 4" xfId="51557" xr:uid="{00000000-0005-0000-0000-000050E30000}"/>
    <cellStyle name="Total 30 3 5" xfId="40932" xr:uid="{00000000-0005-0000-0000-000051E30000}"/>
    <cellStyle name="Total 30 3 6" xfId="40921" xr:uid="{00000000-0005-0000-0000-000052E30000}"/>
    <cellStyle name="Total 30 3 7" xfId="44589" xr:uid="{00000000-0005-0000-0000-000053E30000}"/>
    <cellStyle name="Total 30 3 8" xfId="57153" xr:uid="{00000000-0005-0000-0000-000054E30000}"/>
    <cellStyle name="Total 30 4" xfId="5945" xr:uid="{00000000-0005-0000-0000-000055E30000}"/>
    <cellStyle name="Total 30 4 2" xfId="12923" xr:uid="{00000000-0005-0000-0000-000056E30000}"/>
    <cellStyle name="Total 30 4 2 2" xfId="40935" xr:uid="{00000000-0005-0000-0000-000057E30000}"/>
    <cellStyle name="Total 30 4 2 3" xfId="40934" xr:uid="{00000000-0005-0000-0000-000058E30000}"/>
    <cellStyle name="Total 30 4 2 4" xfId="52428" xr:uid="{00000000-0005-0000-0000-000059E30000}"/>
    <cellStyle name="Total 30 4 3" xfId="40936" xr:uid="{00000000-0005-0000-0000-00005AE30000}"/>
    <cellStyle name="Total 30 4 4" xfId="40933" xr:uid="{00000000-0005-0000-0000-00005BE30000}"/>
    <cellStyle name="Total 30 4 5" xfId="45460" xr:uid="{00000000-0005-0000-0000-00005CE30000}"/>
    <cellStyle name="Total 30 4 6" xfId="58024" xr:uid="{00000000-0005-0000-0000-00005DE30000}"/>
    <cellStyle name="Total 30 5" xfId="10309" xr:uid="{00000000-0005-0000-0000-00005EE30000}"/>
    <cellStyle name="Total 30 5 2" xfId="40938" xr:uid="{00000000-0005-0000-0000-00005FE30000}"/>
    <cellStyle name="Total 30 5 3" xfId="40937" xr:uid="{00000000-0005-0000-0000-000060E30000}"/>
    <cellStyle name="Total 30 5 4" xfId="49815" xr:uid="{00000000-0005-0000-0000-000061E30000}"/>
    <cellStyle name="Total 30 6" xfId="40909" xr:uid="{00000000-0005-0000-0000-000062E30000}"/>
    <cellStyle name="Total 30 7" xfId="17915" xr:uid="{00000000-0005-0000-0000-000063E30000}"/>
    <cellStyle name="Total 31" xfId="3240" xr:uid="{00000000-0005-0000-0000-000064E30000}"/>
    <cellStyle name="Total 31 2" xfId="4196" xr:uid="{00000000-0005-0000-0000-000065E30000}"/>
    <cellStyle name="Total 31 2 2" xfId="6817" xr:uid="{00000000-0005-0000-0000-000066E30000}"/>
    <cellStyle name="Total 31 2 2 2" xfId="13795" xr:uid="{00000000-0005-0000-0000-000067E30000}"/>
    <cellStyle name="Total 31 2 2 2 2" xfId="40943" xr:uid="{00000000-0005-0000-0000-000068E30000}"/>
    <cellStyle name="Total 31 2 2 2 3" xfId="40942" xr:uid="{00000000-0005-0000-0000-000069E30000}"/>
    <cellStyle name="Total 31 2 2 2 4" xfId="53300" xr:uid="{00000000-0005-0000-0000-00006AE30000}"/>
    <cellStyle name="Total 31 2 2 3" xfId="40944" xr:uid="{00000000-0005-0000-0000-00006BE30000}"/>
    <cellStyle name="Total 31 2 2 4" xfId="40941" xr:uid="{00000000-0005-0000-0000-00006CE30000}"/>
    <cellStyle name="Total 31 2 2 5" xfId="46332" xr:uid="{00000000-0005-0000-0000-00006DE30000}"/>
    <cellStyle name="Total 31 2 2 6" xfId="58896" xr:uid="{00000000-0005-0000-0000-00006EE30000}"/>
    <cellStyle name="Total 31 2 3" xfId="8563" xr:uid="{00000000-0005-0000-0000-00006FE30000}"/>
    <cellStyle name="Total 31 2 3 2" xfId="15537" xr:uid="{00000000-0005-0000-0000-000070E30000}"/>
    <cellStyle name="Total 31 2 3 2 2" xfId="40947" xr:uid="{00000000-0005-0000-0000-000071E30000}"/>
    <cellStyle name="Total 31 2 3 2 3" xfId="40946" xr:uid="{00000000-0005-0000-0000-000072E30000}"/>
    <cellStyle name="Total 31 2 3 2 4" xfId="55042" xr:uid="{00000000-0005-0000-0000-000073E30000}"/>
    <cellStyle name="Total 31 2 3 3" xfId="40948" xr:uid="{00000000-0005-0000-0000-000074E30000}"/>
    <cellStyle name="Total 31 2 3 4" xfId="40945" xr:uid="{00000000-0005-0000-0000-000075E30000}"/>
    <cellStyle name="Total 31 2 3 5" xfId="48074" xr:uid="{00000000-0005-0000-0000-000076E30000}"/>
    <cellStyle name="Total 31 2 3 6" xfId="60638" xr:uid="{00000000-0005-0000-0000-000077E30000}"/>
    <cellStyle name="Total 31 2 4" xfId="11182" xr:uid="{00000000-0005-0000-0000-000078E30000}"/>
    <cellStyle name="Total 31 2 4 2" xfId="40950" xr:uid="{00000000-0005-0000-0000-000079E30000}"/>
    <cellStyle name="Total 31 2 4 3" xfId="40949" xr:uid="{00000000-0005-0000-0000-00007AE30000}"/>
    <cellStyle name="Total 31 2 4 4" xfId="50687" xr:uid="{00000000-0005-0000-0000-00007BE30000}"/>
    <cellStyle name="Total 31 2 5" xfId="40940" xr:uid="{00000000-0005-0000-0000-00007CE30000}"/>
    <cellStyle name="Total 31 2 6" xfId="56283" xr:uid="{00000000-0005-0000-0000-00007DE30000}"/>
    <cellStyle name="Total 31 3" xfId="5072" xr:uid="{00000000-0005-0000-0000-00007EE30000}"/>
    <cellStyle name="Total 31 3 2" xfId="7688" xr:uid="{00000000-0005-0000-0000-00007FE30000}"/>
    <cellStyle name="Total 31 3 2 2" xfId="14666" xr:uid="{00000000-0005-0000-0000-000080E30000}"/>
    <cellStyle name="Total 31 3 2 2 2" xfId="40954" xr:uid="{00000000-0005-0000-0000-000081E30000}"/>
    <cellStyle name="Total 31 3 2 2 3" xfId="40953" xr:uid="{00000000-0005-0000-0000-000082E30000}"/>
    <cellStyle name="Total 31 3 2 2 4" xfId="54171" xr:uid="{00000000-0005-0000-0000-000083E30000}"/>
    <cellStyle name="Total 31 3 2 3" xfId="40955" xr:uid="{00000000-0005-0000-0000-000084E30000}"/>
    <cellStyle name="Total 31 3 2 4" xfId="40952" xr:uid="{00000000-0005-0000-0000-000085E30000}"/>
    <cellStyle name="Total 31 3 2 5" xfId="47203" xr:uid="{00000000-0005-0000-0000-000086E30000}"/>
    <cellStyle name="Total 31 3 2 6" xfId="59767" xr:uid="{00000000-0005-0000-0000-000087E30000}"/>
    <cellStyle name="Total 31 3 3" xfId="9439" xr:uid="{00000000-0005-0000-0000-000088E30000}"/>
    <cellStyle name="Total 31 3 3 2" xfId="16408" xr:uid="{00000000-0005-0000-0000-000089E30000}"/>
    <cellStyle name="Total 31 3 3 2 2" xfId="40958" xr:uid="{00000000-0005-0000-0000-00008AE30000}"/>
    <cellStyle name="Total 31 3 3 2 3" xfId="40957" xr:uid="{00000000-0005-0000-0000-00008BE30000}"/>
    <cellStyle name="Total 31 3 3 2 4" xfId="55913" xr:uid="{00000000-0005-0000-0000-00008CE30000}"/>
    <cellStyle name="Total 31 3 3 3" xfId="40959" xr:uid="{00000000-0005-0000-0000-00008DE30000}"/>
    <cellStyle name="Total 31 3 3 4" xfId="40956" xr:uid="{00000000-0005-0000-0000-00008EE30000}"/>
    <cellStyle name="Total 31 3 3 5" xfId="48945" xr:uid="{00000000-0005-0000-0000-00008FE30000}"/>
    <cellStyle name="Total 31 3 3 6" xfId="61509" xr:uid="{00000000-0005-0000-0000-000090E30000}"/>
    <cellStyle name="Total 31 3 4" xfId="12053" xr:uid="{00000000-0005-0000-0000-000091E30000}"/>
    <cellStyle name="Total 31 3 4 2" xfId="40961" xr:uid="{00000000-0005-0000-0000-000092E30000}"/>
    <cellStyle name="Total 31 3 4 3" xfId="40960" xr:uid="{00000000-0005-0000-0000-000093E30000}"/>
    <cellStyle name="Total 31 3 4 4" xfId="51558" xr:uid="{00000000-0005-0000-0000-000094E30000}"/>
    <cellStyle name="Total 31 3 5" xfId="40962" xr:uid="{00000000-0005-0000-0000-000095E30000}"/>
    <cellStyle name="Total 31 3 6" xfId="40951" xr:uid="{00000000-0005-0000-0000-000096E30000}"/>
    <cellStyle name="Total 31 3 7" xfId="44590" xr:uid="{00000000-0005-0000-0000-000097E30000}"/>
    <cellStyle name="Total 31 3 8" xfId="57154" xr:uid="{00000000-0005-0000-0000-000098E30000}"/>
    <cellStyle name="Total 31 4" xfId="5946" xr:uid="{00000000-0005-0000-0000-000099E30000}"/>
    <cellStyle name="Total 31 4 2" xfId="12924" xr:uid="{00000000-0005-0000-0000-00009AE30000}"/>
    <cellStyle name="Total 31 4 2 2" xfId="40965" xr:uid="{00000000-0005-0000-0000-00009BE30000}"/>
    <cellStyle name="Total 31 4 2 3" xfId="40964" xr:uid="{00000000-0005-0000-0000-00009CE30000}"/>
    <cellStyle name="Total 31 4 2 4" xfId="52429" xr:uid="{00000000-0005-0000-0000-00009DE30000}"/>
    <cellStyle name="Total 31 4 3" xfId="40966" xr:uid="{00000000-0005-0000-0000-00009EE30000}"/>
    <cellStyle name="Total 31 4 4" xfId="40963" xr:uid="{00000000-0005-0000-0000-00009FE30000}"/>
    <cellStyle name="Total 31 4 5" xfId="45461" xr:uid="{00000000-0005-0000-0000-0000A0E30000}"/>
    <cellStyle name="Total 31 4 6" xfId="58025" xr:uid="{00000000-0005-0000-0000-0000A1E30000}"/>
    <cellStyle name="Total 31 5" xfId="10310" xr:uid="{00000000-0005-0000-0000-0000A2E30000}"/>
    <cellStyle name="Total 31 5 2" xfId="40968" xr:uid="{00000000-0005-0000-0000-0000A3E30000}"/>
    <cellStyle name="Total 31 5 3" xfId="40967" xr:uid="{00000000-0005-0000-0000-0000A4E30000}"/>
    <cellStyle name="Total 31 5 4" xfId="49816" xr:uid="{00000000-0005-0000-0000-0000A5E30000}"/>
    <cellStyle name="Total 31 6" xfId="40939" xr:uid="{00000000-0005-0000-0000-0000A6E30000}"/>
    <cellStyle name="Total 31 7" xfId="17916" xr:uid="{00000000-0005-0000-0000-0000A7E30000}"/>
    <cellStyle name="Total 32" xfId="3241" xr:uid="{00000000-0005-0000-0000-0000A8E30000}"/>
    <cellStyle name="Total 32 2" xfId="4197" xr:uid="{00000000-0005-0000-0000-0000A9E30000}"/>
    <cellStyle name="Total 32 2 2" xfId="6818" xr:uid="{00000000-0005-0000-0000-0000AAE30000}"/>
    <cellStyle name="Total 32 2 2 2" xfId="13796" xr:uid="{00000000-0005-0000-0000-0000ABE30000}"/>
    <cellStyle name="Total 32 2 2 2 2" xfId="40973" xr:uid="{00000000-0005-0000-0000-0000ACE30000}"/>
    <cellStyle name="Total 32 2 2 2 3" xfId="40972" xr:uid="{00000000-0005-0000-0000-0000ADE30000}"/>
    <cellStyle name="Total 32 2 2 2 4" xfId="53301" xr:uid="{00000000-0005-0000-0000-0000AEE30000}"/>
    <cellStyle name="Total 32 2 2 3" xfId="40974" xr:uid="{00000000-0005-0000-0000-0000AFE30000}"/>
    <cellStyle name="Total 32 2 2 4" xfId="40971" xr:uid="{00000000-0005-0000-0000-0000B0E30000}"/>
    <cellStyle name="Total 32 2 2 5" xfId="46333" xr:uid="{00000000-0005-0000-0000-0000B1E30000}"/>
    <cellStyle name="Total 32 2 2 6" xfId="58897" xr:uid="{00000000-0005-0000-0000-0000B2E30000}"/>
    <cellStyle name="Total 32 2 3" xfId="8564" xr:uid="{00000000-0005-0000-0000-0000B3E30000}"/>
    <cellStyle name="Total 32 2 3 2" xfId="15538" xr:uid="{00000000-0005-0000-0000-0000B4E30000}"/>
    <cellStyle name="Total 32 2 3 2 2" xfId="40977" xr:uid="{00000000-0005-0000-0000-0000B5E30000}"/>
    <cellStyle name="Total 32 2 3 2 3" xfId="40976" xr:uid="{00000000-0005-0000-0000-0000B6E30000}"/>
    <cellStyle name="Total 32 2 3 2 4" xfId="55043" xr:uid="{00000000-0005-0000-0000-0000B7E30000}"/>
    <cellStyle name="Total 32 2 3 3" xfId="40978" xr:uid="{00000000-0005-0000-0000-0000B8E30000}"/>
    <cellStyle name="Total 32 2 3 4" xfId="40975" xr:uid="{00000000-0005-0000-0000-0000B9E30000}"/>
    <cellStyle name="Total 32 2 3 5" xfId="48075" xr:uid="{00000000-0005-0000-0000-0000BAE30000}"/>
    <cellStyle name="Total 32 2 3 6" xfId="60639" xr:uid="{00000000-0005-0000-0000-0000BBE30000}"/>
    <cellStyle name="Total 32 2 4" xfId="11183" xr:uid="{00000000-0005-0000-0000-0000BCE30000}"/>
    <cellStyle name="Total 32 2 4 2" xfId="40980" xr:uid="{00000000-0005-0000-0000-0000BDE30000}"/>
    <cellStyle name="Total 32 2 4 3" xfId="40979" xr:uid="{00000000-0005-0000-0000-0000BEE30000}"/>
    <cellStyle name="Total 32 2 4 4" xfId="50688" xr:uid="{00000000-0005-0000-0000-0000BFE30000}"/>
    <cellStyle name="Total 32 2 5" xfId="40970" xr:uid="{00000000-0005-0000-0000-0000C0E30000}"/>
    <cellStyle name="Total 32 2 6" xfId="56284" xr:uid="{00000000-0005-0000-0000-0000C1E30000}"/>
    <cellStyle name="Total 32 3" xfId="5073" xr:uid="{00000000-0005-0000-0000-0000C2E30000}"/>
    <cellStyle name="Total 32 3 2" xfId="7689" xr:uid="{00000000-0005-0000-0000-0000C3E30000}"/>
    <cellStyle name="Total 32 3 2 2" xfId="14667" xr:uid="{00000000-0005-0000-0000-0000C4E30000}"/>
    <cellStyle name="Total 32 3 2 2 2" xfId="40984" xr:uid="{00000000-0005-0000-0000-0000C5E30000}"/>
    <cellStyle name="Total 32 3 2 2 3" xfId="40983" xr:uid="{00000000-0005-0000-0000-0000C6E30000}"/>
    <cellStyle name="Total 32 3 2 2 4" xfId="54172" xr:uid="{00000000-0005-0000-0000-0000C7E30000}"/>
    <cellStyle name="Total 32 3 2 3" xfId="40985" xr:uid="{00000000-0005-0000-0000-0000C8E30000}"/>
    <cellStyle name="Total 32 3 2 4" xfId="40982" xr:uid="{00000000-0005-0000-0000-0000C9E30000}"/>
    <cellStyle name="Total 32 3 2 5" xfId="47204" xr:uid="{00000000-0005-0000-0000-0000CAE30000}"/>
    <cellStyle name="Total 32 3 2 6" xfId="59768" xr:uid="{00000000-0005-0000-0000-0000CBE30000}"/>
    <cellStyle name="Total 32 3 3" xfId="9440" xr:uid="{00000000-0005-0000-0000-0000CCE30000}"/>
    <cellStyle name="Total 32 3 3 2" xfId="16409" xr:uid="{00000000-0005-0000-0000-0000CDE30000}"/>
    <cellStyle name="Total 32 3 3 2 2" xfId="40988" xr:uid="{00000000-0005-0000-0000-0000CEE30000}"/>
    <cellStyle name="Total 32 3 3 2 3" xfId="40987" xr:uid="{00000000-0005-0000-0000-0000CFE30000}"/>
    <cellStyle name="Total 32 3 3 2 4" xfId="55914" xr:uid="{00000000-0005-0000-0000-0000D0E30000}"/>
    <cellStyle name="Total 32 3 3 3" xfId="40989" xr:uid="{00000000-0005-0000-0000-0000D1E30000}"/>
    <cellStyle name="Total 32 3 3 4" xfId="40986" xr:uid="{00000000-0005-0000-0000-0000D2E30000}"/>
    <cellStyle name="Total 32 3 3 5" xfId="48946" xr:uid="{00000000-0005-0000-0000-0000D3E30000}"/>
    <cellStyle name="Total 32 3 3 6" xfId="61510" xr:uid="{00000000-0005-0000-0000-0000D4E30000}"/>
    <cellStyle name="Total 32 3 4" xfId="12054" xr:uid="{00000000-0005-0000-0000-0000D5E30000}"/>
    <cellStyle name="Total 32 3 4 2" xfId="40991" xr:uid="{00000000-0005-0000-0000-0000D6E30000}"/>
    <cellStyle name="Total 32 3 4 3" xfId="40990" xr:uid="{00000000-0005-0000-0000-0000D7E30000}"/>
    <cellStyle name="Total 32 3 4 4" xfId="51559" xr:uid="{00000000-0005-0000-0000-0000D8E30000}"/>
    <cellStyle name="Total 32 3 5" xfId="40992" xr:uid="{00000000-0005-0000-0000-0000D9E30000}"/>
    <cellStyle name="Total 32 3 6" xfId="40981" xr:uid="{00000000-0005-0000-0000-0000DAE30000}"/>
    <cellStyle name="Total 32 3 7" xfId="44591" xr:uid="{00000000-0005-0000-0000-0000DBE30000}"/>
    <cellStyle name="Total 32 3 8" xfId="57155" xr:uid="{00000000-0005-0000-0000-0000DCE30000}"/>
    <cellStyle name="Total 32 4" xfId="5947" xr:uid="{00000000-0005-0000-0000-0000DDE30000}"/>
    <cellStyle name="Total 32 4 2" xfId="12925" xr:uid="{00000000-0005-0000-0000-0000DEE30000}"/>
    <cellStyle name="Total 32 4 2 2" xfId="40995" xr:uid="{00000000-0005-0000-0000-0000DFE30000}"/>
    <cellStyle name="Total 32 4 2 3" xfId="40994" xr:uid="{00000000-0005-0000-0000-0000E0E30000}"/>
    <cellStyle name="Total 32 4 2 4" xfId="52430" xr:uid="{00000000-0005-0000-0000-0000E1E30000}"/>
    <cellStyle name="Total 32 4 3" xfId="40996" xr:uid="{00000000-0005-0000-0000-0000E2E30000}"/>
    <cellStyle name="Total 32 4 4" xfId="40993" xr:uid="{00000000-0005-0000-0000-0000E3E30000}"/>
    <cellStyle name="Total 32 4 5" xfId="45462" xr:uid="{00000000-0005-0000-0000-0000E4E30000}"/>
    <cellStyle name="Total 32 4 6" xfId="58026" xr:uid="{00000000-0005-0000-0000-0000E5E30000}"/>
    <cellStyle name="Total 32 5" xfId="10311" xr:uid="{00000000-0005-0000-0000-0000E6E30000}"/>
    <cellStyle name="Total 32 5 2" xfId="40998" xr:uid="{00000000-0005-0000-0000-0000E7E30000}"/>
    <cellStyle name="Total 32 5 3" xfId="40997" xr:uid="{00000000-0005-0000-0000-0000E8E30000}"/>
    <cellStyle name="Total 32 5 4" xfId="49817" xr:uid="{00000000-0005-0000-0000-0000E9E30000}"/>
    <cellStyle name="Total 32 6" xfId="40969" xr:uid="{00000000-0005-0000-0000-0000EAE30000}"/>
    <cellStyle name="Total 32 7" xfId="17917" xr:uid="{00000000-0005-0000-0000-0000EBE30000}"/>
    <cellStyle name="Total 33" xfId="3242" xr:uid="{00000000-0005-0000-0000-0000ECE30000}"/>
    <cellStyle name="Total 33 2" xfId="4198" xr:uid="{00000000-0005-0000-0000-0000EDE30000}"/>
    <cellStyle name="Total 33 2 2" xfId="6819" xr:uid="{00000000-0005-0000-0000-0000EEE30000}"/>
    <cellStyle name="Total 33 2 2 2" xfId="13797" xr:uid="{00000000-0005-0000-0000-0000EFE30000}"/>
    <cellStyle name="Total 33 2 2 2 2" xfId="41003" xr:uid="{00000000-0005-0000-0000-0000F0E30000}"/>
    <cellStyle name="Total 33 2 2 2 3" xfId="41002" xr:uid="{00000000-0005-0000-0000-0000F1E30000}"/>
    <cellStyle name="Total 33 2 2 2 4" xfId="53302" xr:uid="{00000000-0005-0000-0000-0000F2E30000}"/>
    <cellStyle name="Total 33 2 2 3" xfId="41004" xr:uid="{00000000-0005-0000-0000-0000F3E30000}"/>
    <cellStyle name="Total 33 2 2 4" xfId="41001" xr:uid="{00000000-0005-0000-0000-0000F4E30000}"/>
    <cellStyle name="Total 33 2 2 5" xfId="46334" xr:uid="{00000000-0005-0000-0000-0000F5E30000}"/>
    <cellStyle name="Total 33 2 2 6" xfId="58898" xr:uid="{00000000-0005-0000-0000-0000F6E30000}"/>
    <cellStyle name="Total 33 2 3" xfId="8565" xr:uid="{00000000-0005-0000-0000-0000F7E30000}"/>
    <cellStyle name="Total 33 2 3 2" xfId="15539" xr:uid="{00000000-0005-0000-0000-0000F8E30000}"/>
    <cellStyle name="Total 33 2 3 2 2" xfId="41007" xr:uid="{00000000-0005-0000-0000-0000F9E30000}"/>
    <cellStyle name="Total 33 2 3 2 3" xfId="41006" xr:uid="{00000000-0005-0000-0000-0000FAE30000}"/>
    <cellStyle name="Total 33 2 3 2 4" xfId="55044" xr:uid="{00000000-0005-0000-0000-0000FBE30000}"/>
    <cellStyle name="Total 33 2 3 3" xfId="41008" xr:uid="{00000000-0005-0000-0000-0000FCE30000}"/>
    <cellStyle name="Total 33 2 3 4" xfId="41005" xr:uid="{00000000-0005-0000-0000-0000FDE30000}"/>
    <cellStyle name="Total 33 2 3 5" xfId="48076" xr:uid="{00000000-0005-0000-0000-0000FEE30000}"/>
    <cellStyle name="Total 33 2 3 6" xfId="60640" xr:uid="{00000000-0005-0000-0000-0000FFE30000}"/>
    <cellStyle name="Total 33 2 4" xfId="11184" xr:uid="{00000000-0005-0000-0000-000000E40000}"/>
    <cellStyle name="Total 33 2 4 2" xfId="41010" xr:uid="{00000000-0005-0000-0000-000001E40000}"/>
    <cellStyle name="Total 33 2 4 3" xfId="41009" xr:uid="{00000000-0005-0000-0000-000002E40000}"/>
    <cellStyle name="Total 33 2 4 4" xfId="50689" xr:uid="{00000000-0005-0000-0000-000003E40000}"/>
    <cellStyle name="Total 33 2 5" xfId="41000" xr:uid="{00000000-0005-0000-0000-000004E40000}"/>
    <cellStyle name="Total 33 2 6" xfId="56285" xr:uid="{00000000-0005-0000-0000-000005E40000}"/>
    <cellStyle name="Total 33 3" xfId="5074" xr:uid="{00000000-0005-0000-0000-000006E40000}"/>
    <cellStyle name="Total 33 3 2" xfId="7690" xr:uid="{00000000-0005-0000-0000-000007E40000}"/>
    <cellStyle name="Total 33 3 2 2" xfId="14668" xr:uid="{00000000-0005-0000-0000-000008E40000}"/>
    <cellStyle name="Total 33 3 2 2 2" xfId="41014" xr:uid="{00000000-0005-0000-0000-000009E40000}"/>
    <cellStyle name="Total 33 3 2 2 3" xfId="41013" xr:uid="{00000000-0005-0000-0000-00000AE40000}"/>
    <cellStyle name="Total 33 3 2 2 4" xfId="54173" xr:uid="{00000000-0005-0000-0000-00000BE40000}"/>
    <cellStyle name="Total 33 3 2 3" xfId="41015" xr:uid="{00000000-0005-0000-0000-00000CE40000}"/>
    <cellStyle name="Total 33 3 2 4" xfId="41012" xr:uid="{00000000-0005-0000-0000-00000DE40000}"/>
    <cellStyle name="Total 33 3 2 5" xfId="47205" xr:uid="{00000000-0005-0000-0000-00000EE40000}"/>
    <cellStyle name="Total 33 3 2 6" xfId="59769" xr:uid="{00000000-0005-0000-0000-00000FE40000}"/>
    <cellStyle name="Total 33 3 3" xfId="9441" xr:uid="{00000000-0005-0000-0000-000010E40000}"/>
    <cellStyle name="Total 33 3 3 2" xfId="16410" xr:uid="{00000000-0005-0000-0000-000011E40000}"/>
    <cellStyle name="Total 33 3 3 2 2" xfId="41018" xr:uid="{00000000-0005-0000-0000-000012E40000}"/>
    <cellStyle name="Total 33 3 3 2 3" xfId="41017" xr:uid="{00000000-0005-0000-0000-000013E40000}"/>
    <cellStyle name="Total 33 3 3 2 4" xfId="55915" xr:uid="{00000000-0005-0000-0000-000014E40000}"/>
    <cellStyle name="Total 33 3 3 3" xfId="41019" xr:uid="{00000000-0005-0000-0000-000015E40000}"/>
    <cellStyle name="Total 33 3 3 4" xfId="41016" xr:uid="{00000000-0005-0000-0000-000016E40000}"/>
    <cellStyle name="Total 33 3 3 5" xfId="48947" xr:uid="{00000000-0005-0000-0000-000017E40000}"/>
    <cellStyle name="Total 33 3 3 6" xfId="61511" xr:uid="{00000000-0005-0000-0000-000018E40000}"/>
    <cellStyle name="Total 33 3 4" xfId="12055" xr:uid="{00000000-0005-0000-0000-000019E40000}"/>
    <cellStyle name="Total 33 3 4 2" xfId="41021" xr:uid="{00000000-0005-0000-0000-00001AE40000}"/>
    <cellStyle name="Total 33 3 4 3" xfId="41020" xr:uid="{00000000-0005-0000-0000-00001BE40000}"/>
    <cellStyle name="Total 33 3 4 4" xfId="51560" xr:uid="{00000000-0005-0000-0000-00001CE40000}"/>
    <cellStyle name="Total 33 3 5" xfId="41022" xr:uid="{00000000-0005-0000-0000-00001DE40000}"/>
    <cellStyle name="Total 33 3 6" xfId="41011" xr:uid="{00000000-0005-0000-0000-00001EE40000}"/>
    <cellStyle name="Total 33 3 7" xfId="44592" xr:uid="{00000000-0005-0000-0000-00001FE40000}"/>
    <cellStyle name="Total 33 3 8" xfId="57156" xr:uid="{00000000-0005-0000-0000-000020E40000}"/>
    <cellStyle name="Total 33 4" xfId="5948" xr:uid="{00000000-0005-0000-0000-000021E40000}"/>
    <cellStyle name="Total 33 4 2" xfId="12926" xr:uid="{00000000-0005-0000-0000-000022E40000}"/>
    <cellStyle name="Total 33 4 2 2" xfId="41025" xr:uid="{00000000-0005-0000-0000-000023E40000}"/>
    <cellStyle name="Total 33 4 2 3" xfId="41024" xr:uid="{00000000-0005-0000-0000-000024E40000}"/>
    <cellStyle name="Total 33 4 2 4" xfId="52431" xr:uid="{00000000-0005-0000-0000-000025E40000}"/>
    <cellStyle name="Total 33 4 3" xfId="41026" xr:uid="{00000000-0005-0000-0000-000026E40000}"/>
    <cellStyle name="Total 33 4 4" xfId="41023" xr:uid="{00000000-0005-0000-0000-000027E40000}"/>
    <cellStyle name="Total 33 4 5" xfId="45463" xr:uid="{00000000-0005-0000-0000-000028E40000}"/>
    <cellStyle name="Total 33 4 6" xfId="58027" xr:uid="{00000000-0005-0000-0000-000029E40000}"/>
    <cellStyle name="Total 33 5" xfId="10312" xr:uid="{00000000-0005-0000-0000-00002AE40000}"/>
    <cellStyle name="Total 33 5 2" xfId="41028" xr:uid="{00000000-0005-0000-0000-00002BE40000}"/>
    <cellStyle name="Total 33 5 3" xfId="41027" xr:uid="{00000000-0005-0000-0000-00002CE40000}"/>
    <cellStyle name="Total 33 5 4" xfId="49818" xr:uid="{00000000-0005-0000-0000-00002DE40000}"/>
    <cellStyle name="Total 33 6" xfId="40999" xr:uid="{00000000-0005-0000-0000-00002EE40000}"/>
    <cellStyle name="Total 33 7" xfId="17918" xr:uid="{00000000-0005-0000-0000-00002FE40000}"/>
    <cellStyle name="Total 34" xfId="3243" xr:uid="{00000000-0005-0000-0000-000030E40000}"/>
    <cellStyle name="Total 34 2" xfId="4199" xr:uid="{00000000-0005-0000-0000-000031E40000}"/>
    <cellStyle name="Total 34 2 2" xfId="6820" xr:uid="{00000000-0005-0000-0000-000032E40000}"/>
    <cellStyle name="Total 34 2 2 2" xfId="13798" xr:uid="{00000000-0005-0000-0000-000033E40000}"/>
    <cellStyle name="Total 34 2 2 2 2" xfId="41033" xr:uid="{00000000-0005-0000-0000-000034E40000}"/>
    <cellStyle name="Total 34 2 2 2 3" xfId="41032" xr:uid="{00000000-0005-0000-0000-000035E40000}"/>
    <cellStyle name="Total 34 2 2 2 4" xfId="53303" xr:uid="{00000000-0005-0000-0000-000036E40000}"/>
    <cellStyle name="Total 34 2 2 3" xfId="41034" xr:uid="{00000000-0005-0000-0000-000037E40000}"/>
    <cellStyle name="Total 34 2 2 4" xfId="41031" xr:uid="{00000000-0005-0000-0000-000038E40000}"/>
    <cellStyle name="Total 34 2 2 5" xfId="46335" xr:uid="{00000000-0005-0000-0000-000039E40000}"/>
    <cellStyle name="Total 34 2 2 6" xfId="58899" xr:uid="{00000000-0005-0000-0000-00003AE40000}"/>
    <cellStyle name="Total 34 2 3" xfId="8566" xr:uid="{00000000-0005-0000-0000-00003BE40000}"/>
    <cellStyle name="Total 34 2 3 2" xfId="15540" xr:uid="{00000000-0005-0000-0000-00003CE40000}"/>
    <cellStyle name="Total 34 2 3 2 2" xfId="41037" xr:uid="{00000000-0005-0000-0000-00003DE40000}"/>
    <cellStyle name="Total 34 2 3 2 3" xfId="41036" xr:uid="{00000000-0005-0000-0000-00003EE40000}"/>
    <cellStyle name="Total 34 2 3 2 4" xfId="55045" xr:uid="{00000000-0005-0000-0000-00003FE40000}"/>
    <cellStyle name="Total 34 2 3 3" xfId="41038" xr:uid="{00000000-0005-0000-0000-000040E40000}"/>
    <cellStyle name="Total 34 2 3 4" xfId="41035" xr:uid="{00000000-0005-0000-0000-000041E40000}"/>
    <cellStyle name="Total 34 2 3 5" xfId="48077" xr:uid="{00000000-0005-0000-0000-000042E40000}"/>
    <cellStyle name="Total 34 2 3 6" xfId="60641" xr:uid="{00000000-0005-0000-0000-000043E40000}"/>
    <cellStyle name="Total 34 2 4" xfId="11185" xr:uid="{00000000-0005-0000-0000-000044E40000}"/>
    <cellStyle name="Total 34 2 4 2" xfId="41040" xr:uid="{00000000-0005-0000-0000-000045E40000}"/>
    <cellStyle name="Total 34 2 4 3" xfId="41039" xr:uid="{00000000-0005-0000-0000-000046E40000}"/>
    <cellStyle name="Total 34 2 4 4" xfId="50690" xr:uid="{00000000-0005-0000-0000-000047E40000}"/>
    <cellStyle name="Total 34 2 5" xfId="41030" xr:uid="{00000000-0005-0000-0000-000048E40000}"/>
    <cellStyle name="Total 34 2 6" xfId="56286" xr:uid="{00000000-0005-0000-0000-000049E40000}"/>
    <cellStyle name="Total 34 3" xfId="5075" xr:uid="{00000000-0005-0000-0000-00004AE40000}"/>
    <cellStyle name="Total 34 3 2" xfId="7691" xr:uid="{00000000-0005-0000-0000-00004BE40000}"/>
    <cellStyle name="Total 34 3 2 2" xfId="14669" xr:uid="{00000000-0005-0000-0000-00004CE40000}"/>
    <cellStyle name="Total 34 3 2 2 2" xfId="41044" xr:uid="{00000000-0005-0000-0000-00004DE40000}"/>
    <cellStyle name="Total 34 3 2 2 3" xfId="41043" xr:uid="{00000000-0005-0000-0000-00004EE40000}"/>
    <cellStyle name="Total 34 3 2 2 4" xfId="54174" xr:uid="{00000000-0005-0000-0000-00004FE40000}"/>
    <cellStyle name="Total 34 3 2 3" xfId="41045" xr:uid="{00000000-0005-0000-0000-000050E40000}"/>
    <cellStyle name="Total 34 3 2 4" xfId="41042" xr:uid="{00000000-0005-0000-0000-000051E40000}"/>
    <cellStyle name="Total 34 3 2 5" xfId="47206" xr:uid="{00000000-0005-0000-0000-000052E40000}"/>
    <cellStyle name="Total 34 3 2 6" xfId="59770" xr:uid="{00000000-0005-0000-0000-000053E40000}"/>
    <cellStyle name="Total 34 3 3" xfId="9442" xr:uid="{00000000-0005-0000-0000-000054E40000}"/>
    <cellStyle name="Total 34 3 3 2" xfId="16411" xr:uid="{00000000-0005-0000-0000-000055E40000}"/>
    <cellStyle name="Total 34 3 3 2 2" xfId="41048" xr:uid="{00000000-0005-0000-0000-000056E40000}"/>
    <cellStyle name="Total 34 3 3 2 3" xfId="41047" xr:uid="{00000000-0005-0000-0000-000057E40000}"/>
    <cellStyle name="Total 34 3 3 2 4" xfId="55916" xr:uid="{00000000-0005-0000-0000-000058E40000}"/>
    <cellStyle name="Total 34 3 3 3" xfId="41049" xr:uid="{00000000-0005-0000-0000-000059E40000}"/>
    <cellStyle name="Total 34 3 3 4" xfId="41046" xr:uid="{00000000-0005-0000-0000-00005AE40000}"/>
    <cellStyle name="Total 34 3 3 5" xfId="48948" xr:uid="{00000000-0005-0000-0000-00005BE40000}"/>
    <cellStyle name="Total 34 3 3 6" xfId="61512" xr:uid="{00000000-0005-0000-0000-00005CE40000}"/>
    <cellStyle name="Total 34 3 4" xfId="12056" xr:uid="{00000000-0005-0000-0000-00005DE40000}"/>
    <cellStyle name="Total 34 3 4 2" xfId="41051" xr:uid="{00000000-0005-0000-0000-00005EE40000}"/>
    <cellStyle name="Total 34 3 4 3" xfId="41050" xr:uid="{00000000-0005-0000-0000-00005FE40000}"/>
    <cellStyle name="Total 34 3 4 4" xfId="51561" xr:uid="{00000000-0005-0000-0000-000060E40000}"/>
    <cellStyle name="Total 34 3 5" xfId="41052" xr:uid="{00000000-0005-0000-0000-000061E40000}"/>
    <cellStyle name="Total 34 3 6" xfId="41041" xr:uid="{00000000-0005-0000-0000-000062E40000}"/>
    <cellStyle name="Total 34 3 7" xfId="44593" xr:uid="{00000000-0005-0000-0000-000063E40000}"/>
    <cellStyle name="Total 34 3 8" xfId="57157" xr:uid="{00000000-0005-0000-0000-000064E40000}"/>
    <cellStyle name="Total 34 4" xfId="5949" xr:uid="{00000000-0005-0000-0000-000065E40000}"/>
    <cellStyle name="Total 34 4 2" xfId="12927" xr:uid="{00000000-0005-0000-0000-000066E40000}"/>
    <cellStyle name="Total 34 4 2 2" xfId="41055" xr:uid="{00000000-0005-0000-0000-000067E40000}"/>
    <cellStyle name="Total 34 4 2 3" xfId="41054" xr:uid="{00000000-0005-0000-0000-000068E40000}"/>
    <cellStyle name="Total 34 4 2 4" xfId="52432" xr:uid="{00000000-0005-0000-0000-000069E40000}"/>
    <cellStyle name="Total 34 4 3" xfId="41056" xr:uid="{00000000-0005-0000-0000-00006AE40000}"/>
    <cellStyle name="Total 34 4 4" xfId="41053" xr:uid="{00000000-0005-0000-0000-00006BE40000}"/>
    <cellStyle name="Total 34 4 5" xfId="45464" xr:uid="{00000000-0005-0000-0000-00006CE40000}"/>
    <cellStyle name="Total 34 4 6" xfId="58028" xr:uid="{00000000-0005-0000-0000-00006DE40000}"/>
    <cellStyle name="Total 34 5" xfId="10313" xr:uid="{00000000-0005-0000-0000-00006EE40000}"/>
    <cellStyle name="Total 34 5 2" xfId="41058" xr:uid="{00000000-0005-0000-0000-00006FE40000}"/>
    <cellStyle name="Total 34 5 3" xfId="41057" xr:uid="{00000000-0005-0000-0000-000070E40000}"/>
    <cellStyle name="Total 34 5 4" xfId="49819" xr:uid="{00000000-0005-0000-0000-000071E40000}"/>
    <cellStyle name="Total 34 6" xfId="41029" xr:uid="{00000000-0005-0000-0000-000072E40000}"/>
    <cellStyle name="Total 34 7" xfId="17921" xr:uid="{00000000-0005-0000-0000-000073E40000}"/>
    <cellStyle name="Total 35" xfId="3244" xr:uid="{00000000-0005-0000-0000-000074E40000}"/>
    <cellStyle name="Total 35 2" xfId="4200" xr:uid="{00000000-0005-0000-0000-000075E40000}"/>
    <cellStyle name="Total 35 2 2" xfId="6821" xr:uid="{00000000-0005-0000-0000-000076E40000}"/>
    <cellStyle name="Total 35 2 2 2" xfId="13799" xr:uid="{00000000-0005-0000-0000-000077E40000}"/>
    <cellStyle name="Total 35 2 2 2 2" xfId="41063" xr:uid="{00000000-0005-0000-0000-000078E40000}"/>
    <cellStyle name="Total 35 2 2 2 3" xfId="41062" xr:uid="{00000000-0005-0000-0000-000079E40000}"/>
    <cellStyle name="Total 35 2 2 2 4" xfId="53304" xr:uid="{00000000-0005-0000-0000-00007AE40000}"/>
    <cellStyle name="Total 35 2 2 3" xfId="41064" xr:uid="{00000000-0005-0000-0000-00007BE40000}"/>
    <cellStyle name="Total 35 2 2 4" xfId="41061" xr:uid="{00000000-0005-0000-0000-00007CE40000}"/>
    <cellStyle name="Total 35 2 2 5" xfId="46336" xr:uid="{00000000-0005-0000-0000-00007DE40000}"/>
    <cellStyle name="Total 35 2 2 6" xfId="58900" xr:uid="{00000000-0005-0000-0000-00007EE40000}"/>
    <cellStyle name="Total 35 2 3" xfId="8567" xr:uid="{00000000-0005-0000-0000-00007FE40000}"/>
    <cellStyle name="Total 35 2 3 2" xfId="15541" xr:uid="{00000000-0005-0000-0000-000080E40000}"/>
    <cellStyle name="Total 35 2 3 2 2" xfId="41067" xr:uid="{00000000-0005-0000-0000-000081E40000}"/>
    <cellStyle name="Total 35 2 3 2 3" xfId="41066" xr:uid="{00000000-0005-0000-0000-000082E40000}"/>
    <cellStyle name="Total 35 2 3 2 4" xfId="55046" xr:uid="{00000000-0005-0000-0000-000083E40000}"/>
    <cellStyle name="Total 35 2 3 3" xfId="41068" xr:uid="{00000000-0005-0000-0000-000084E40000}"/>
    <cellStyle name="Total 35 2 3 4" xfId="41065" xr:uid="{00000000-0005-0000-0000-000085E40000}"/>
    <cellStyle name="Total 35 2 3 5" xfId="48078" xr:uid="{00000000-0005-0000-0000-000086E40000}"/>
    <cellStyle name="Total 35 2 3 6" xfId="60642" xr:uid="{00000000-0005-0000-0000-000087E40000}"/>
    <cellStyle name="Total 35 2 4" xfId="11186" xr:uid="{00000000-0005-0000-0000-000088E40000}"/>
    <cellStyle name="Total 35 2 4 2" xfId="41070" xr:uid="{00000000-0005-0000-0000-000089E40000}"/>
    <cellStyle name="Total 35 2 4 3" xfId="41069" xr:uid="{00000000-0005-0000-0000-00008AE40000}"/>
    <cellStyle name="Total 35 2 4 4" xfId="50691" xr:uid="{00000000-0005-0000-0000-00008BE40000}"/>
    <cellStyle name="Total 35 2 5" xfId="41060" xr:uid="{00000000-0005-0000-0000-00008CE40000}"/>
    <cellStyle name="Total 35 2 6" xfId="56287" xr:uid="{00000000-0005-0000-0000-00008DE40000}"/>
    <cellStyle name="Total 35 3" xfId="5076" xr:uid="{00000000-0005-0000-0000-00008EE40000}"/>
    <cellStyle name="Total 35 3 2" xfId="7692" xr:uid="{00000000-0005-0000-0000-00008FE40000}"/>
    <cellStyle name="Total 35 3 2 2" xfId="14670" xr:uid="{00000000-0005-0000-0000-000090E40000}"/>
    <cellStyle name="Total 35 3 2 2 2" xfId="41074" xr:uid="{00000000-0005-0000-0000-000091E40000}"/>
    <cellStyle name="Total 35 3 2 2 3" xfId="41073" xr:uid="{00000000-0005-0000-0000-000092E40000}"/>
    <cellStyle name="Total 35 3 2 2 4" xfId="54175" xr:uid="{00000000-0005-0000-0000-000093E40000}"/>
    <cellStyle name="Total 35 3 2 3" xfId="41075" xr:uid="{00000000-0005-0000-0000-000094E40000}"/>
    <cellStyle name="Total 35 3 2 4" xfId="41072" xr:uid="{00000000-0005-0000-0000-000095E40000}"/>
    <cellStyle name="Total 35 3 2 5" xfId="47207" xr:uid="{00000000-0005-0000-0000-000096E40000}"/>
    <cellStyle name="Total 35 3 2 6" xfId="59771" xr:uid="{00000000-0005-0000-0000-000097E40000}"/>
    <cellStyle name="Total 35 3 3" xfId="9443" xr:uid="{00000000-0005-0000-0000-000098E40000}"/>
    <cellStyle name="Total 35 3 3 2" xfId="16412" xr:uid="{00000000-0005-0000-0000-000099E40000}"/>
    <cellStyle name="Total 35 3 3 2 2" xfId="41078" xr:uid="{00000000-0005-0000-0000-00009AE40000}"/>
    <cellStyle name="Total 35 3 3 2 3" xfId="41077" xr:uid="{00000000-0005-0000-0000-00009BE40000}"/>
    <cellStyle name="Total 35 3 3 2 4" xfId="55917" xr:uid="{00000000-0005-0000-0000-00009CE40000}"/>
    <cellStyle name="Total 35 3 3 3" xfId="41079" xr:uid="{00000000-0005-0000-0000-00009DE40000}"/>
    <cellStyle name="Total 35 3 3 4" xfId="41076" xr:uid="{00000000-0005-0000-0000-00009EE40000}"/>
    <cellStyle name="Total 35 3 3 5" xfId="48949" xr:uid="{00000000-0005-0000-0000-00009FE40000}"/>
    <cellStyle name="Total 35 3 3 6" xfId="61513" xr:uid="{00000000-0005-0000-0000-0000A0E40000}"/>
    <cellStyle name="Total 35 3 4" xfId="12057" xr:uid="{00000000-0005-0000-0000-0000A1E40000}"/>
    <cellStyle name="Total 35 3 4 2" xfId="41081" xr:uid="{00000000-0005-0000-0000-0000A2E40000}"/>
    <cellStyle name="Total 35 3 4 3" xfId="41080" xr:uid="{00000000-0005-0000-0000-0000A3E40000}"/>
    <cellStyle name="Total 35 3 4 4" xfId="51562" xr:uid="{00000000-0005-0000-0000-0000A4E40000}"/>
    <cellStyle name="Total 35 3 5" xfId="41082" xr:uid="{00000000-0005-0000-0000-0000A5E40000}"/>
    <cellStyle name="Total 35 3 6" xfId="41071" xr:uid="{00000000-0005-0000-0000-0000A6E40000}"/>
    <cellStyle name="Total 35 3 7" xfId="44594" xr:uid="{00000000-0005-0000-0000-0000A7E40000}"/>
    <cellStyle name="Total 35 3 8" xfId="57158" xr:uid="{00000000-0005-0000-0000-0000A8E40000}"/>
    <cellStyle name="Total 35 4" xfId="5950" xr:uid="{00000000-0005-0000-0000-0000A9E40000}"/>
    <cellStyle name="Total 35 4 2" xfId="12928" xr:uid="{00000000-0005-0000-0000-0000AAE40000}"/>
    <cellStyle name="Total 35 4 2 2" xfId="41085" xr:uid="{00000000-0005-0000-0000-0000ABE40000}"/>
    <cellStyle name="Total 35 4 2 3" xfId="41084" xr:uid="{00000000-0005-0000-0000-0000ACE40000}"/>
    <cellStyle name="Total 35 4 2 4" xfId="52433" xr:uid="{00000000-0005-0000-0000-0000ADE40000}"/>
    <cellStyle name="Total 35 4 3" xfId="41086" xr:uid="{00000000-0005-0000-0000-0000AEE40000}"/>
    <cellStyle name="Total 35 4 4" xfId="41083" xr:uid="{00000000-0005-0000-0000-0000AFE40000}"/>
    <cellStyle name="Total 35 4 5" xfId="45465" xr:uid="{00000000-0005-0000-0000-0000B0E40000}"/>
    <cellStyle name="Total 35 4 6" xfId="58029" xr:uid="{00000000-0005-0000-0000-0000B1E40000}"/>
    <cellStyle name="Total 35 5" xfId="10314" xr:uid="{00000000-0005-0000-0000-0000B2E40000}"/>
    <cellStyle name="Total 35 5 2" xfId="41088" xr:uid="{00000000-0005-0000-0000-0000B3E40000}"/>
    <cellStyle name="Total 35 5 3" xfId="41087" xr:uid="{00000000-0005-0000-0000-0000B4E40000}"/>
    <cellStyle name="Total 35 5 4" xfId="49820" xr:uid="{00000000-0005-0000-0000-0000B5E40000}"/>
    <cellStyle name="Total 35 6" xfId="41059" xr:uid="{00000000-0005-0000-0000-0000B6E40000}"/>
    <cellStyle name="Total 35 7" xfId="17922" xr:uid="{00000000-0005-0000-0000-0000B7E40000}"/>
    <cellStyle name="Total 36" xfId="3245" xr:uid="{00000000-0005-0000-0000-0000B8E40000}"/>
    <cellStyle name="Total 36 2" xfId="4201" xr:uid="{00000000-0005-0000-0000-0000B9E40000}"/>
    <cellStyle name="Total 36 2 2" xfId="6822" xr:uid="{00000000-0005-0000-0000-0000BAE40000}"/>
    <cellStyle name="Total 36 2 2 2" xfId="13800" xr:uid="{00000000-0005-0000-0000-0000BBE40000}"/>
    <cellStyle name="Total 36 2 2 2 2" xfId="41093" xr:uid="{00000000-0005-0000-0000-0000BCE40000}"/>
    <cellStyle name="Total 36 2 2 2 3" xfId="41092" xr:uid="{00000000-0005-0000-0000-0000BDE40000}"/>
    <cellStyle name="Total 36 2 2 2 4" xfId="53305" xr:uid="{00000000-0005-0000-0000-0000BEE40000}"/>
    <cellStyle name="Total 36 2 2 3" xfId="41094" xr:uid="{00000000-0005-0000-0000-0000BFE40000}"/>
    <cellStyle name="Total 36 2 2 4" xfId="41091" xr:uid="{00000000-0005-0000-0000-0000C0E40000}"/>
    <cellStyle name="Total 36 2 2 5" xfId="46337" xr:uid="{00000000-0005-0000-0000-0000C1E40000}"/>
    <cellStyle name="Total 36 2 2 6" xfId="58901" xr:uid="{00000000-0005-0000-0000-0000C2E40000}"/>
    <cellStyle name="Total 36 2 3" xfId="8568" xr:uid="{00000000-0005-0000-0000-0000C3E40000}"/>
    <cellStyle name="Total 36 2 3 2" xfId="15542" xr:uid="{00000000-0005-0000-0000-0000C4E40000}"/>
    <cellStyle name="Total 36 2 3 2 2" xfId="41097" xr:uid="{00000000-0005-0000-0000-0000C5E40000}"/>
    <cellStyle name="Total 36 2 3 2 3" xfId="41096" xr:uid="{00000000-0005-0000-0000-0000C6E40000}"/>
    <cellStyle name="Total 36 2 3 2 4" xfId="55047" xr:uid="{00000000-0005-0000-0000-0000C7E40000}"/>
    <cellStyle name="Total 36 2 3 3" xfId="41098" xr:uid="{00000000-0005-0000-0000-0000C8E40000}"/>
    <cellStyle name="Total 36 2 3 4" xfId="41095" xr:uid="{00000000-0005-0000-0000-0000C9E40000}"/>
    <cellStyle name="Total 36 2 3 5" xfId="48079" xr:uid="{00000000-0005-0000-0000-0000CAE40000}"/>
    <cellStyle name="Total 36 2 3 6" xfId="60643" xr:uid="{00000000-0005-0000-0000-0000CBE40000}"/>
    <cellStyle name="Total 36 2 4" xfId="11187" xr:uid="{00000000-0005-0000-0000-0000CCE40000}"/>
    <cellStyle name="Total 36 2 4 2" xfId="41100" xr:uid="{00000000-0005-0000-0000-0000CDE40000}"/>
    <cellStyle name="Total 36 2 4 3" xfId="41099" xr:uid="{00000000-0005-0000-0000-0000CEE40000}"/>
    <cellStyle name="Total 36 2 4 4" xfId="50692" xr:uid="{00000000-0005-0000-0000-0000CFE40000}"/>
    <cellStyle name="Total 36 2 5" xfId="41090" xr:uid="{00000000-0005-0000-0000-0000D0E40000}"/>
    <cellStyle name="Total 36 2 6" xfId="56288" xr:uid="{00000000-0005-0000-0000-0000D1E40000}"/>
    <cellStyle name="Total 36 3" xfId="5077" xr:uid="{00000000-0005-0000-0000-0000D2E40000}"/>
    <cellStyle name="Total 36 3 2" xfId="7693" xr:uid="{00000000-0005-0000-0000-0000D3E40000}"/>
    <cellStyle name="Total 36 3 2 2" xfId="14671" xr:uid="{00000000-0005-0000-0000-0000D4E40000}"/>
    <cellStyle name="Total 36 3 2 2 2" xfId="41104" xr:uid="{00000000-0005-0000-0000-0000D5E40000}"/>
    <cellStyle name="Total 36 3 2 2 3" xfId="41103" xr:uid="{00000000-0005-0000-0000-0000D6E40000}"/>
    <cellStyle name="Total 36 3 2 2 4" xfId="54176" xr:uid="{00000000-0005-0000-0000-0000D7E40000}"/>
    <cellStyle name="Total 36 3 2 3" xfId="41105" xr:uid="{00000000-0005-0000-0000-0000D8E40000}"/>
    <cellStyle name="Total 36 3 2 4" xfId="41102" xr:uid="{00000000-0005-0000-0000-0000D9E40000}"/>
    <cellStyle name="Total 36 3 2 5" xfId="47208" xr:uid="{00000000-0005-0000-0000-0000DAE40000}"/>
    <cellStyle name="Total 36 3 2 6" xfId="59772" xr:uid="{00000000-0005-0000-0000-0000DBE40000}"/>
    <cellStyle name="Total 36 3 3" xfId="9444" xr:uid="{00000000-0005-0000-0000-0000DCE40000}"/>
    <cellStyle name="Total 36 3 3 2" xfId="16413" xr:uid="{00000000-0005-0000-0000-0000DDE40000}"/>
    <cellStyle name="Total 36 3 3 2 2" xfId="41108" xr:uid="{00000000-0005-0000-0000-0000DEE40000}"/>
    <cellStyle name="Total 36 3 3 2 3" xfId="41107" xr:uid="{00000000-0005-0000-0000-0000DFE40000}"/>
    <cellStyle name="Total 36 3 3 2 4" xfId="55918" xr:uid="{00000000-0005-0000-0000-0000E0E40000}"/>
    <cellStyle name="Total 36 3 3 3" xfId="41109" xr:uid="{00000000-0005-0000-0000-0000E1E40000}"/>
    <cellStyle name="Total 36 3 3 4" xfId="41106" xr:uid="{00000000-0005-0000-0000-0000E2E40000}"/>
    <cellStyle name="Total 36 3 3 5" xfId="48950" xr:uid="{00000000-0005-0000-0000-0000E3E40000}"/>
    <cellStyle name="Total 36 3 3 6" xfId="61514" xr:uid="{00000000-0005-0000-0000-0000E4E40000}"/>
    <cellStyle name="Total 36 3 4" xfId="12058" xr:uid="{00000000-0005-0000-0000-0000E5E40000}"/>
    <cellStyle name="Total 36 3 4 2" xfId="41111" xr:uid="{00000000-0005-0000-0000-0000E6E40000}"/>
    <cellStyle name="Total 36 3 4 3" xfId="41110" xr:uid="{00000000-0005-0000-0000-0000E7E40000}"/>
    <cellStyle name="Total 36 3 4 4" xfId="51563" xr:uid="{00000000-0005-0000-0000-0000E8E40000}"/>
    <cellStyle name="Total 36 3 5" xfId="41112" xr:uid="{00000000-0005-0000-0000-0000E9E40000}"/>
    <cellStyle name="Total 36 3 6" xfId="41101" xr:uid="{00000000-0005-0000-0000-0000EAE40000}"/>
    <cellStyle name="Total 36 3 7" xfId="44595" xr:uid="{00000000-0005-0000-0000-0000EBE40000}"/>
    <cellStyle name="Total 36 3 8" xfId="57159" xr:uid="{00000000-0005-0000-0000-0000ECE40000}"/>
    <cellStyle name="Total 36 4" xfId="5951" xr:uid="{00000000-0005-0000-0000-0000EDE40000}"/>
    <cellStyle name="Total 36 4 2" xfId="12929" xr:uid="{00000000-0005-0000-0000-0000EEE40000}"/>
    <cellStyle name="Total 36 4 2 2" xfId="41115" xr:uid="{00000000-0005-0000-0000-0000EFE40000}"/>
    <cellStyle name="Total 36 4 2 3" xfId="41114" xr:uid="{00000000-0005-0000-0000-0000F0E40000}"/>
    <cellStyle name="Total 36 4 2 4" xfId="52434" xr:uid="{00000000-0005-0000-0000-0000F1E40000}"/>
    <cellStyle name="Total 36 4 3" xfId="41116" xr:uid="{00000000-0005-0000-0000-0000F2E40000}"/>
    <cellStyle name="Total 36 4 4" xfId="41113" xr:uid="{00000000-0005-0000-0000-0000F3E40000}"/>
    <cellStyle name="Total 36 4 5" xfId="45466" xr:uid="{00000000-0005-0000-0000-0000F4E40000}"/>
    <cellStyle name="Total 36 4 6" xfId="58030" xr:uid="{00000000-0005-0000-0000-0000F5E40000}"/>
    <cellStyle name="Total 36 5" xfId="10315" xr:uid="{00000000-0005-0000-0000-0000F6E40000}"/>
    <cellStyle name="Total 36 5 2" xfId="41118" xr:uid="{00000000-0005-0000-0000-0000F7E40000}"/>
    <cellStyle name="Total 36 5 3" xfId="41117" xr:uid="{00000000-0005-0000-0000-0000F8E40000}"/>
    <cellStyle name="Total 36 5 4" xfId="49821" xr:uid="{00000000-0005-0000-0000-0000F9E40000}"/>
    <cellStyle name="Total 36 6" xfId="41089" xr:uid="{00000000-0005-0000-0000-0000FAE40000}"/>
    <cellStyle name="Total 36 7" xfId="17925" xr:uid="{00000000-0005-0000-0000-0000FBE40000}"/>
    <cellStyle name="Total 37" xfId="3246" xr:uid="{00000000-0005-0000-0000-0000FCE40000}"/>
    <cellStyle name="Total 37 2" xfId="4202" xr:uid="{00000000-0005-0000-0000-0000FDE40000}"/>
    <cellStyle name="Total 37 2 2" xfId="6823" xr:uid="{00000000-0005-0000-0000-0000FEE40000}"/>
    <cellStyle name="Total 37 2 2 2" xfId="13801" xr:uid="{00000000-0005-0000-0000-0000FFE40000}"/>
    <cellStyle name="Total 37 2 2 2 2" xfId="41123" xr:uid="{00000000-0005-0000-0000-000000E50000}"/>
    <cellStyle name="Total 37 2 2 2 3" xfId="41122" xr:uid="{00000000-0005-0000-0000-000001E50000}"/>
    <cellStyle name="Total 37 2 2 2 4" xfId="53306" xr:uid="{00000000-0005-0000-0000-000002E50000}"/>
    <cellStyle name="Total 37 2 2 3" xfId="41124" xr:uid="{00000000-0005-0000-0000-000003E50000}"/>
    <cellStyle name="Total 37 2 2 4" xfId="41121" xr:uid="{00000000-0005-0000-0000-000004E50000}"/>
    <cellStyle name="Total 37 2 2 5" xfId="46338" xr:uid="{00000000-0005-0000-0000-000005E50000}"/>
    <cellStyle name="Total 37 2 2 6" xfId="58902" xr:uid="{00000000-0005-0000-0000-000006E50000}"/>
    <cellStyle name="Total 37 2 3" xfId="8569" xr:uid="{00000000-0005-0000-0000-000007E50000}"/>
    <cellStyle name="Total 37 2 3 2" xfId="15543" xr:uid="{00000000-0005-0000-0000-000008E50000}"/>
    <cellStyle name="Total 37 2 3 2 2" xfId="41127" xr:uid="{00000000-0005-0000-0000-000009E50000}"/>
    <cellStyle name="Total 37 2 3 2 3" xfId="41126" xr:uid="{00000000-0005-0000-0000-00000AE50000}"/>
    <cellStyle name="Total 37 2 3 2 4" xfId="55048" xr:uid="{00000000-0005-0000-0000-00000BE50000}"/>
    <cellStyle name="Total 37 2 3 3" xfId="41128" xr:uid="{00000000-0005-0000-0000-00000CE50000}"/>
    <cellStyle name="Total 37 2 3 4" xfId="41125" xr:uid="{00000000-0005-0000-0000-00000DE50000}"/>
    <cellStyle name="Total 37 2 3 5" xfId="48080" xr:uid="{00000000-0005-0000-0000-00000EE50000}"/>
    <cellStyle name="Total 37 2 3 6" xfId="60644" xr:uid="{00000000-0005-0000-0000-00000FE50000}"/>
    <cellStyle name="Total 37 2 4" xfId="11188" xr:uid="{00000000-0005-0000-0000-000010E50000}"/>
    <cellStyle name="Total 37 2 4 2" xfId="41130" xr:uid="{00000000-0005-0000-0000-000011E50000}"/>
    <cellStyle name="Total 37 2 4 3" xfId="41129" xr:uid="{00000000-0005-0000-0000-000012E50000}"/>
    <cellStyle name="Total 37 2 4 4" xfId="50693" xr:uid="{00000000-0005-0000-0000-000013E50000}"/>
    <cellStyle name="Total 37 2 5" xfId="41120" xr:uid="{00000000-0005-0000-0000-000014E50000}"/>
    <cellStyle name="Total 37 2 6" xfId="56289" xr:uid="{00000000-0005-0000-0000-000015E50000}"/>
    <cellStyle name="Total 37 3" xfId="5078" xr:uid="{00000000-0005-0000-0000-000016E50000}"/>
    <cellStyle name="Total 37 3 2" xfId="7694" xr:uid="{00000000-0005-0000-0000-000017E50000}"/>
    <cellStyle name="Total 37 3 2 2" xfId="14672" xr:uid="{00000000-0005-0000-0000-000018E50000}"/>
    <cellStyle name="Total 37 3 2 2 2" xfId="41134" xr:uid="{00000000-0005-0000-0000-000019E50000}"/>
    <cellStyle name="Total 37 3 2 2 3" xfId="41133" xr:uid="{00000000-0005-0000-0000-00001AE50000}"/>
    <cellStyle name="Total 37 3 2 2 4" xfId="54177" xr:uid="{00000000-0005-0000-0000-00001BE50000}"/>
    <cellStyle name="Total 37 3 2 3" xfId="41135" xr:uid="{00000000-0005-0000-0000-00001CE50000}"/>
    <cellStyle name="Total 37 3 2 4" xfId="41132" xr:uid="{00000000-0005-0000-0000-00001DE50000}"/>
    <cellStyle name="Total 37 3 2 5" xfId="47209" xr:uid="{00000000-0005-0000-0000-00001EE50000}"/>
    <cellStyle name="Total 37 3 2 6" xfId="59773" xr:uid="{00000000-0005-0000-0000-00001FE50000}"/>
    <cellStyle name="Total 37 3 3" xfId="9445" xr:uid="{00000000-0005-0000-0000-000020E50000}"/>
    <cellStyle name="Total 37 3 3 2" xfId="16414" xr:uid="{00000000-0005-0000-0000-000021E50000}"/>
    <cellStyle name="Total 37 3 3 2 2" xfId="41138" xr:uid="{00000000-0005-0000-0000-000022E50000}"/>
    <cellStyle name="Total 37 3 3 2 3" xfId="41137" xr:uid="{00000000-0005-0000-0000-000023E50000}"/>
    <cellStyle name="Total 37 3 3 2 4" xfId="55919" xr:uid="{00000000-0005-0000-0000-000024E50000}"/>
    <cellStyle name="Total 37 3 3 3" xfId="41139" xr:uid="{00000000-0005-0000-0000-000025E50000}"/>
    <cellStyle name="Total 37 3 3 4" xfId="41136" xr:uid="{00000000-0005-0000-0000-000026E50000}"/>
    <cellStyle name="Total 37 3 3 5" xfId="48951" xr:uid="{00000000-0005-0000-0000-000027E50000}"/>
    <cellStyle name="Total 37 3 3 6" xfId="61515" xr:uid="{00000000-0005-0000-0000-000028E50000}"/>
    <cellStyle name="Total 37 3 4" xfId="12059" xr:uid="{00000000-0005-0000-0000-000029E50000}"/>
    <cellStyle name="Total 37 3 4 2" xfId="41141" xr:uid="{00000000-0005-0000-0000-00002AE50000}"/>
    <cellStyle name="Total 37 3 4 3" xfId="41140" xr:uid="{00000000-0005-0000-0000-00002BE50000}"/>
    <cellStyle name="Total 37 3 4 4" xfId="51564" xr:uid="{00000000-0005-0000-0000-00002CE50000}"/>
    <cellStyle name="Total 37 3 5" xfId="41142" xr:uid="{00000000-0005-0000-0000-00002DE50000}"/>
    <cellStyle name="Total 37 3 6" xfId="41131" xr:uid="{00000000-0005-0000-0000-00002EE50000}"/>
    <cellStyle name="Total 37 3 7" xfId="44596" xr:uid="{00000000-0005-0000-0000-00002FE50000}"/>
    <cellStyle name="Total 37 3 8" xfId="57160" xr:uid="{00000000-0005-0000-0000-000030E50000}"/>
    <cellStyle name="Total 37 4" xfId="5952" xr:uid="{00000000-0005-0000-0000-000031E50000}"/>
    <cellStyle name="Total 37 4 2" xfId="12930" xr:uid="{00000000-0005-0000-0000-000032E50000}"/>
    <cellStyle name="Total 37 4 2 2" xfId="41145" xr:uid="{00000000-0005-0000-0000-000033E50000}"/>
    <cellStyle name="Total 37 4 2 3" xfId="41144" xr:uid="{00000000-0005-0000-0000-000034E50000}"/>
    <cellStyle name="Total 37 4 2 4" xfId="52435" xr:uid="{00000000-0005-0000-0000-000035E50000}"/>
    <cellStyle name="Total 37 4 3" xfId="41146" xr:uid="{00000000-0005-0000-0000-000036E50000}"/>
    <cellStyle name="Total 37 4 4" xfId="41143" xr:uid="{00000000-0005-0000-0000-000037E50000}"/>
    <cellStyle name="Total 37 4 5" xfId="45467" xr:uid="{00000000-0005-0000-0000-000038E50000}"/>
    <cellStyle name="Total 37 4 6" xfId="58031" xr:uid="{00000000-0005-0000-0000-000039E50000}"/>
    <cellStyle name="Total 37 5" xfId="10316" xr:uid="{00000000-0005-0000-0000-00003AE50000}"/>
    <cellStyle name="Total 37 5 2" xfId="41148" xr:uid="{00000000-0005-0000-0000-00003BE50000}"/>
    <cellStyle name="Total 37 5 3" xfId="41147" xr:uid="{00000000-0005-0000-0000-00003CE50000}"/>
    <cellStyle name="Total 37 5 4" xfId="49822" xr:uid="{00000000-0005-0000-0000-00003DE50000}"/>
    <cellStyle name="Total 37 6" xfId="41119" xr:uid="{00000000-0005-0000-0000-00003EE50000}"/>
    <cellStyle name="Total 37 7" xfId="17927" xr:uid="{00000000-0005-0000-0000-00003FE50000}"/>
    <cellStyle name="Total 38" xfId="3247" xr:uid="{00000000-0005-0000-0000-000040E50000}"/>
    <cellStyle name="Total 38 2" xfId="4203" xr:uid="{00000000-0005-0000-0000-000041E50000}"/>
    <cellStyle name="Total 38 2 2" xfId="6824" xr:uid="{00000000-0005-0000-0000-000042E50000}"/>
    <cellStyle name="Total 38 2 2 2" xfId="13802" xr:uid="{00000000-0005-0000-0000-000043E50000}"/>
    <cellStyle name="Total 38 2 2 2 2" xfId="41153" xr:uid="{00000000-0005-0000-0000-000044E50000}"/>
    <cellStyle name="Total 38 2 2 2 3" xfId="41152" xr:uid="{00000000-0005-0000-0000-000045E50000}"/>
    <cellStyle name="Total 38 2 2 2 4" xfId="53307" xr:uid="{00000000-0005-0000-0000-000046E50000}"/>
    <cellStyle name="Total 38 2 2 3" xfId="41154" xr:uid="{00000000-0005-0000-0000-000047E50000}"/>
    <cellStyle name="Total 38 2 2 4" xfId="41151" xr:uid="{00000000-0005-0000-0000-000048E50000}"/>
    <cellStyle name="Total 38 2 2 5" xfId="46339" xr:uid="{00000000-0005-0000-0000-000049E50000}"/>
    <cellStyle name="Total 38 2 2 6" xfId="58903" xr:uid="{00000000-0005-0000-0000-00004AE50000}"/>
    <cellStyle name="Total 38 2 3" xfId="8570" xr:uid="{00000000-0005-0000-0000-00004BE50000}"/>
    <cellStyle name="Total 38 2 3 2" xfId="15544" xr:uid="{00000000-0005-0000-0000-00004CE50000}"/>
    <cellStyle name="Total 38 2 3 2 2" xfId="41157" xr:uid="{00000000-0005-0000-0000-00004DE50000}"/>
    <cellStyle name="Total 38 2 3 2 3" xfId="41156" xr:uid="{00000000-0005-0000-0000-00004EE50000}"/>
    <cellStyle name="Total 38 2 3 2 4" xfId="55049" xr:uid="{00000000-0005-0000-0000-00004FE50000}"/>
    <cellStyle name="Total 38 2 3 3" xfId="41158" xr:uid="{00000000-0005-0000-0000-000050E50000}"/>
    <cellStyle name="Total 38 2 3 4" xfId="41155" xr:uid="{00000000-0005-0000-0000-000051E50000}"/>
    <cellStyle name="Total 38 2 3 5" xfId="48081" xr:uid="{00000000-0005-0000-0000-000052E50000}"/>
    <cellStyle name="Total 38 2 3 6" xfId="60645" xr:uid="{00000000-0005-0000-0000-000053E50000}"/>
    <cellStyle name="Total 38 2 4" xfId="11189" xr:uid="{00000000-0005-0000-0000-000054E50000}"/>
    <cellStyle name="Total 38 2 4 2" xfId="41160" xr:uid="{00000000-0005-0000-0000-000055E50000}"/>
    <cellStyle name="Total 38 2 4 3" xfId="41159" xr:uid="{00000000-0005-0000-0000-000056E50000}"/>
    <cellStyle name="Total 38 2 4 4" xfId="50694" xr:uid="{00000000-0005-0000-0000-000057E50000}"/>
    <cellStyle name="Total 38 2 5" xfId="41150" xr:uid="{00000000-0005-0000-0000-000058E50000}"/>
    <cellStyle name="Total 38 2 6" xfId="56290" xr:uid="{00000000-0005-0000-0000-000059E50000}"/>
    <cellStyle name="Total 38 3" xfId="5079" xr:uid="{00000000-0005-0000-0000-00005AE50000}"/>
    <cellStyle name="Total 38 3 2" xfId="7695" xr:uid="{00000000-0005-0000-0000-00005BE50000}"/>
    <cellStyle name="Total 38 3 2 2" xfId="14673" xr:uid="{00000000-0005-0000-0000-00005CE50000}"/>
    <cellStyle name="Total 38 3 2 2 2" xfId="41164" xr:uid="{00000000-0005-0000-0000-00005DE50000}"/>
    <cellStyle name="Total 38 3 2 2 3" xfId="41163" xr:uid="{00000000-0005-0000-0000-00005EE50000}"/>
    <cellStyle name="Total 38 3 2 2 4" xfId="54178" xr:uid="{00000000-0005-0000-0000-00005FE50000}"/>
    <cellStyle name="Total 38 3 2 3" xfId="41165" xr:uid="{00000000-0005-0000-0000-000060E50000}"/>
    <cellStyle name="Total 38 3 2 4" xfId="41162" xr:uid="{00000000-0005-0000-0000-000061E50000}"/>
    <cellStyle name="Total 38 3 2 5" xfId="47210" xr:uid="{00000000-0005-0000-0000-000062E50000}"/>
    <cellStyle name="Total 38 3 2 6" xfId="59774" xr:uid="{00000000-0005-0000-0000-000063E50000}"/>
    <cellStyle name="Total 38 3 3" xfId="9446" xr:uid="{00000000-0005-0000-0000-000064E50000}"/>
    <cellStyle name="Total 38 3 3 2" xfId="16415" xr:uid="{00000000-0005-0000-0000-000065E50000}"/>
    <cellStyle name="Total 38 3 3 2 2" xfId="41168" xr:uid="{00000000-0005-0000-0000-000066E50000}"/>
    <cellStyle name="Total 38 3 3 2 3" xfId="41167" xr:uid="{00000000-0005-0000-0000-000067E50000}"/>
    <cellStyle name="Total 38 3 3 2 4" xfId="55920" xr:uid="{00000000-0005-0000-0000-000068E50000}"/>
    <cellStyle name="Total 38 3 3 3" xfId="41169" xr:uid="{00000000-0005-0000-0000-000069E50000}"/>
    <cellStyle name="Total 38 3 3 4" xfId="41166" xr:uid="{00000000-0005-0000-0000-00006AE50000}"/>
    <cellStyle name="Total 38 3 3 5" xfId="48952" xr:uid="{00000000-0005-0000-0000-00006BE50000}"/>
    <cellStyle name="Total 38 3 3 6" xfId="61516" xr:uid="{00000000-0005-0000-0000-00006CE50000}"/>
    <cellStyle name="Total 38 3 4" xfId="12060" xr:uid="{00000000-0005-0000-0000-00006DE50000}"/>
    <cellStyle name="Total 38 3 4 2" xfId="41171" xr:uid="{00000000-0005-0000-0000-00006EE50000}"/>
    <cellStyle name="Total 38 3 4 3" xfId="41170" xr:uid="{00000000-0005-0000-0000-00006FE50000}"/>
    <cellStyle name="Total 38 3 4 4" xfId="51565" xr:uid="{00000000-0005-0000-0000-000070E50000}"/>
    <cellStyle name="Total 38 3 5" xfId="41172" xr:uid="{00000000-0005-0000-0000-000071E50000}"/>
    <cellStyle name="Total 38 3 6" xfId="41161" xr:uid="{00000000-0005-0000-0000-000072E50000}"/>
    <cellStyle name="Total 38 3 7" xfId="44597" xr:uid="{00000000-0005-0000-0000-000073E50000}"/>
    <cellStyle name="Total 38 3 8" xfId="57161" xr:uid="{00000000-0005-0000-0000-000074E50000}"/>
    <cellStyle name="Total 38 4" xfId="5953" xr:uid="{00000000-0005-0000-0000-000075E50000}"/>
    <cellStyle name="Total 38 4 2" xfId="12931" xr:uid="{00000000-0005-0000-0000-000076E50000}"/>
    <cellStyle name="Total 38 4 2 2" xfId="41175" xr:uid="{00000000-0005-0000-0000-000077E50000}"/>
    <cellStyle name="Total 38 4 2 3" xfId="41174" xr:uid="{00000000-0005-0000-0000-000078E50000}"/>
    <cellStyle name="Total 38 4 2 4" xfId="52436" xr:uid="{00000000-0005-0000-0000-000079E50000}"/>
    <cellStyle name="Total 38 4 3" xfId="41176" xr:uid="{00000000-0005-0000-0000-00007AE50000}"/>
    <cellStyle name="Total 38 4 4" xfId="41173" xr:uid="{00000000-0005-0000-0000-00007BE50000}"/>
    <cellStyle name="Total 38 4 5" xfId="45468" xr:uid="{00000000-0005-0000-0000-00007CE50000}"/>
    <cellStyle name="Total 38 4 6" xfId="58032" xr:uid="{00000000-0005-0000-0000-00007DE50000}"/>
    <cellStyle name="Total 38 5" xfId="10317" xr:uid="{00000000-0005-0000-0000-00007EE50000}"/>
    <cellStyle name="Total 38 5 2" xfId="41178" xr:uid="{00000000-0005-0000-0000-00007FE50000}"/>
    <cellStyle name="Total 38 5 3" xfId="41177" xr:uid="{00000000-0005-0000-0000-000080E50000}"/>
    <cellStyle name="Total 38 5 4" xfId="49823" xr:uid="{00000000-0005-0000-0000-000081E50000}"/>
    <cellStyle name="Total 38 6" xfId="41149" xr:uid="{00000000-0005-0000-0000-000082E50000}"/>
    <cellStyle name="Total 38 7" xfId="17928" xr:uid="{00000000-0005-0000-0000-000083E50000}"/>
    <cellStyle name="Total 39" xfId="3248" xr:uid="{00000000-0005-0000-0000-000084E50000}"/>
    <cellStyle name="Total 39 2" xfId="4204" xr:uid="{00000000-0005-0000-0000-000085E50000}"/>
    <cellStyle name="Total 39 2 2" xfId="6825" xr:uid="{00000000-0005-0000-0000-000086E50000}"/>
    <cellStyle name="Total 39 2 2 2" xfId="13803" xr:uid="{00000000-0005-0000-0000-000087E50000}"/>
    <cellStyle name="Total 39 2 2 2 2" xfId="41183" xr:uid="{00000000-0005-0000-0000-000088E50000}"/>
    <cellStyle name="Total 39 2 2 2 3" xfId="41182" xr:uid="{00000000-0005-0000-0000-000089E50000}"/>
    <cellStyle name="Total 39 2 2 2 4" xfId="53308" xr:uid="{00000000-0005-0000-0000-00008AE50000}"/>
    <cellStyle name="Total 39 2 2 3" xfId="41184" xr:uid="{00000000-0005-0000-0000-00008BE50000}"/>
    <cellStyle name="Total 39 2 2 4" xfId="41181" xr:uid="{00000000-0005-0000-0000-00008CE50000}"/>
    <cellStyle name="Total 39 2 2 5" xfId="46340" xr:uid="{00000000-0005-0000-0000-00008DE50000}"/>
    <cellStyle name="Total 39 2 2 6" xfId="58904" xr:uid="{00000000-0005-0000-0000-00008EE50000}"/>
    <cellStyle name="Total 39 2 3" xfId="8571" xr:uid="{00000000-0005-0000-0000-00008FE50000}"/>
    <cellStyle name="Total 39 2 3 2" xfId="15545" xr:uid="{00000000-0005-0000-0000-000090E50000}"/>
    <cellStyle name="Total 39 2 3 2 2" xfId="41187" xr:uid="{00000000-0005-0000-0000-000091E50000}"/>
    <cellStyle name="Total 39 2 3 2 3" xfId="41186" xr:uid="{00000000-0005-0000-0000-000092E50000}"/>
    <cellStyle name="Total 39 2 3 2 4" xfId="55050" xr:uid="{00000000-0005-0000-0000-000093E50000}"/>
    <cellStyle name="Total 39 2 3 3" xfId="41188" xr:uid="{00000000-0005-0000-0000-000094E50000}"/>
    <cellStyle name="Total 39 2 3 4" xfId="41185" xr:uid="{00000000-0005-0000-0000-000095E50000}"/>
    <cellStyle name="Total 39 2 3 5" xfId="48082" xr:uid="{00000000-0005-0000-0000-000096E50000}"/>
    <cellStyle name="Total 39 2 3 6" xfId="60646" xr:uid="{00000000-0005-0000-0000-000097E50000}"/>
    <cellStyle name="Total 39 2 4" xfId="11190" xr:uid="{00000000-0005-0000-0000-000098E50000}"/>
    <cellStyle name="Total 39 2 4 2" xfId="41190" xr:uid="{00000000-0005-0000-0000-000099E50000}"/>
    <cellStyle name="Total 39 2 4 3" xfId="41189" xr:uid="{00000000-0005-0000-0000-00009AE50000}"/>
    <cellStyle name="Total 39 2 4 4" xfId="50695" xr:uid="{00000000-0005-0000-0000-00009BE50000}"/>
    <cellStyle name="Total 39 2 5" xfId="41180" xr:uid="{00000000-0005-0000-0000-00009CE50000}"/>
    <cellStyle name="Total 39 2 6" xfId="56291" xr:uid="{00000000-0005-0000-0000-00009DE50000}"/>
    <cellStyle name="Total 39 3" xfId="5080" xr:uid="{00000000-0005-0000-0000-00009EE50000}"/>
    <cellStyle name="Total 39 3 2" xfId="7696" xr:uid="{00000000-0005-0000-0000-00009FE50000}"/>
    <cellStyle name="Total 39 3 2 2" xfId="14674" xr:uid="{00000000-0005-0000-0000-0000A0E50000}"/>
    <cellStyle name="Total 39 3 2 2 2" xfId="41194" xr:uid="{00000000-0005-0000-0000-0000A1E50000}"/>
    <cellStyle name="Total 39 3 2 2 3" xfId="41193" xr:uid="{00000000-0005-0000-0000-0000A2E50000}"/>
    <cellStyle name="Total 39 3 2 2 4" xfId="54179" xr:uid="{00000000-0005-0000-0000-0000A3E50000}"/>
    <cellStyle name="Total 39 3 2 3" xfId="41195" xr:uid="{00000000-0005-0000-0000-0000A4E50000}"/>
    <cellStyle name="Total 39 3 2 4" xfId="41192" xr:uid="{00000000-0005-0000-0000-0000A5E50000}"/>
    <cellStyle name="Total 39 3 2 5" xfId="47211" xr:uid="{00000000-0005-0000-0000-0000A6E50000}"/>
    <cellStyle name="Total 39 3 2 6" xfId="59775" xr:uid="{00000000-0005-0000-0000-0000A7E50000}"/>
    <cellStyle name="Total 39 3 3" xfId="9447" xr:uid="{00000000-0005-0000-0000-0000A8E50000}"/>
    <cellStyle name="Total 39 3 3 2" xfId="16416" xr:uid="{00000000-0005-0000-0000-0000A9E50000}"/>
    <cellStyle name="Total 39 3 3 2 2" xfId="41198" xr:uid="{00000000-0005-0000-0000-0000AAE50000}"/>
    <cellStyle name="Total 39 3 3 2 3" xfId="41197" xr:uid="{00000000-0005-0000-0000-0000ABE50000}"/>
    <cellStyle name="Total 39 3 3 2 4" xfId="55921" xr:uid="{00000000-0005-0000-0000-0000ACE50000}"/>
    <cellStyle name="Total 39 3 3 3" xfId="41199" xr:uid="{00000000-0005-0000-0000-0000ADE50000}"/>
    <cellStyle name="Total 39 3 3 4" xfId="41196" xr:uid="{00000000-0005-0000-0000-0000AEE50000}"/>
    <cellStyle name="Total 39 3 3 5" xfId="48953" xr:uid="{00000000-0005-0000-0000-0000AFE50000}"/>
    <cellStyle name="Total 39 3 3 6" xfId="61517" xr:uid="{00000000-0005-0000-0000-0000B0E50000}"/>
    <cellStyle name="Total 39 3 4" xfId="12061" xr:uid="{00000000-0005-0000-0000-0000B1E50000}"/>
    <cellStyle name="Total 39 3 4 2" xfId="41201" xr:uid="{00000000-0005-0000-0000-0000B2E50000}"/>
    <cellStyle name="Total 39 3 4 3" xfId="41200" xr:uid="{00000000-0005-0000-0000-0000B3E50000}"/>
    <cellStyle name="Total 39 3 4 4" xfId="51566" xr:uid="{00000000-0005-0000-0000-0000B4E50000}"/>
    <cellStyle name="Total 39 3 5" xfId="41202" xr:uid="{00000000-0005-0000-0000-0000B5E50000}"/>
    <cellStyle name="Total 39 3 6" xfId="41191" xr:uid="{00000000-0005-0000-0000-0000B6E50000}"/>
    <cellStyle name="Total 39 3 7" xfId="44598" xr:uid="{00000000-0005-0000-0000-0000B7E50000}"/>
    <cellStyle name="Total 39 3 8" xfId="57162" xr:uid="{00000000-0005-0000-0000-0000B8E50000}"/>
    <cellStyle name="Total 39 4" xfId="5954" xr:uid="{00000000-0005-0000-0000-0000B9E50000}"/>
    <cellStyle name="Total 39 4 2" xfId="12932" xr:uid="{00000000-0005-0000-0000-0000BAE50000}"/>
    <cellStyle name="Total 39 4 2 2" xfId="41205" xr:uid="{00000000-0005-0000-0000-0000BBE50000}"/>
    <cellStyle name="Total 39 4 2 3" xfId="41204" xr:uid="{00000000-0005-0000-0000-0000BCE50000}"/>
    <cellStyle name="Total 39 4 2 4" xfId="52437" xr:uid="{00000000-0005-0000-0000-0000BDE50000}"/>
    <cellStyle name="Total 39 4 3" xfId="41206" xr:uid="{00000000-0005-0000-0000-0000BEE50000}"/>
    <cellStyle name="Total 39 4 4" xfId="41203" xr:uid="{00000000-0005-0000-0000-0000BFE50000}"/>
    <cellStyle name="Total 39 4 5" xfId="45469" xr:uid="{00000000-0005-0000-0000-0000C0E50000}"/>
    <cellStyle name="Total 39 4 6" xfId="58033" xr:uid="{00000000-0005-0000-0000-0000C1E50000}"/>
    <cellStyle name="Total 39 5" xfId="10318" xr:uid="{00000000-0005-0000-0000-0000C2E50000}"/>
    <cellStyle name="Total 39 5 2" xfId="41208" xr:uid="{00000000-0005-0000-0000-0000C3E50000}"/>
    <cellStyle name="Total 39 5 3" xfId="41207" xr:uid="{00000000-0005-0000-0000-0000C4E50000}"/>
    <cellStyle name="Total 39 5 4" xfId="49824" xr:uid="{00000000-0005-0000-0000-0000C5E50000}"/>
    <cellStyle name="Total 39 6" xfId="41179" xr:uid="{00000000-0005-0000-0000-0000C6E50000}"/>
    <cellStyle name="Total 39 7" xfId="17929" xr:uid="{00000000-0005-0000-0000-0000C7E50000}"/>
    <cellStyle name="Total 4" xfId="3249" xr:uid="{00000000-0005-0000-0000-0000C8E50000}"/>
    <cellStyle name="Total 4 10" xfId="3250" xr:uid="{00000000-0005-0000-0000-0000C9E50000}"/>
    <cellStyle name="Total 4 10 2" xfId="4206" xr:uid="{00000000-0005-0000-0000-0000CAE50000}"/>
    <cellStyle name="Total 4 10 2 2" xfId="6827" xr:uid="{00000000-0005-0000-0000-0000CBE50000}"/>
    <cellStyle name="Total 4 10 2 2 2" xfId="13805" xr:uid="{00000000-0005-0000-0000-0000CCE50000}"/>
    <cellStyle name="Total 4 10 2 2 2 2" xfId="41214" xr:uid="{00000000-0005-0000-0000-0000CDE50000}"/>
    <cellStyle name="Total 4 10 2 2 2 3" xfId="41213" xr:uid="{00000000-0005-0000-0000-0000CEE50000}"/>
    <cellStyle name="Total 4 10 2 2 2 4" xfId="53310" xr:uid="{00000000-0005-0000-0000-0000CFE50000}"/>
    <cellStyle name="Total 4 10 2 2 3" xfId="41215" xr:uid="{00000000-0005-0000-0000-0000D0E50000}"/>
    <cellStyle name="Total 4 10 2 2 4" xfId="41212" xr:uid="{00000000-0005-0000-0000-0000D1E50000}"/>
    <cellStyle name="Total 4 10 2 2 5" xfId="46342" xr:uid="{00000000-0005-0000-0000-0000D2E50000}"/>
    <cellStyle name="Total 4 10 2 2 6" xfId="58906" xr:uid="{00000000-0005-0000-0000-0000D3E50000}"/>
    <cellStyle name="Total 4 10 2 3" xfId="8573" xr:uid="{00000000-0005-0000-0000-0000D4E50000}"/>
    <cellStyle name="Total 4 10 2 3 2" xfId="15547" xr:uid="{00000000-0005-0000-0000-0000D5E50000}"/>
    <cellStyle name="Total 4 10 2 3 2 2" xfId="41218" xr:uid="{00000000-0005-0000-0000-0000D6E50000}"/>
    <cellStyle name="Total 4 10 2 3 2 3" xfId="41217" xr:uid="{00000000-0005-0000-0000-0000D7E50000}"/>
    <cellStyle name="Total 4 10 2 3 2 4" xfId="55052" xr:uid="{00000000-0005-0000-0000-0000D8E50000}"/>
    <cellStyle name="Total 4 10 2 3 3" xfId="41219" xr:uid="{00000000-0005-0000-0000-0000D9E50000}"/>
    <cellStyle name="Total 4 10 2 3 4" xfId="41216" xr:uid="{00000000-0005-0000-0000-0000DAE50000}"/>
    <cellStyle name="Total 4 10 2 3 5" xfId="48084" xr:uid="{00000000-0005-0000-0000-0000DBE50000}"/>
    <cellStyle name="Total 4 10 2 3 6" xfId="60648" xr:uid="{00000000-0005-0000-0000-0000DCE50000}"/>
    <cellStyle name="Total 4 10 2 4" xfId="11192" xr:uid="{00000000-0005-0000-0000-0000DDE50000}"/>
    <cellStyle name="Total 4 10 2 4 2" xfId="41221" xr:uid="{00000000-0005-0000-0000-0000DEE50000}"/>
    <cellStyle name="Total 4 10 2 4 3" xfId="41220" xr:uid="{00000000-0005-0000-0000-0000DFE50000}"/>
    <cellStyle name="Total 4 10 2 4 4" xfId="50697" xr:uid="{00000000-0005-0000-0000-0000E0E50000}"/>
    <cellStyle name="Total 4 10 2 5" xfId="41211" xr:uid="{00000000-0005-0000-0000-0000E1E50000}"/>
    <cellStyle name="Total 4 10 2 6" xfId="56293" xr:uid="{00000000-0005-0000-0000-0000E2E50000}"/>
    <cellStyle name="Total 4 10 3" xfId="5082" xr:uid="{00000000-0005-0000-0000-0000E3E50000}"/>
    <cellStyle name="Total 4 10 3 2" xfId="7698" xr:uid="{00000000-0005-0000-0000-0000E4E50000}"/>
    <cellStyle name="Total 4 10 3 2 2" xfId="14676" xr:uid="{00000000-0005-0000-0000-0000E5E50000}"/>
    <cellStyle name="Total 4 10 3 2 2 2" xfId="41225" xr:uid="{00000000-0005-0000-0000-0000E6E50000}"/>
    <cellStyle name="Total 4 10 3 2 2 3" xfId="41224" xr:uid="{00000000-0005-0000-0000-0000E7E50000}"/>
    <cellStyle name="Total 4 10 3 2 2 4" xfId="54181" xr:uid="{00000000-0005-0000-0000-0000E8E50000}"/>
    <cellStyle name="Total 4 10 3 2 3" xfId="41226" xr:uid="{00000000-0005-0000-0000-0000E9E50000}"/>
    <cellStyle name="Total 4 10 3 2 4" xfId="41223" xr:uid="{00000000-0005-0000-0000-0000EAE50000}"/>
    <cellStyle name="Total 4 10 3 2 5" xfId="47213" xr:uid="{00000000-0005-0000-0000-0000EBE50000}"/>
    <cellStyle name="Total 4 10 3 2 6" xfId="59777" xr:uid="{00000000-0005-0000-0000-0000ECE50000}"/>
    <cellStyle name="Total 4 10 3 3" xfId="9449" xr:uid="{00000000-0005-0000-0000-0000EDE50000}"/>
    <cellStyle name="Total 4 10 3 3 2" xfId="16418" xr:uid="{00000000-0005-0000-0000-0000EEE50000}"/>
    <cellStyle name="Total 4 10 3 3 2 2" xfId="41229" xr:uid="{00000000-0005-0000-0000-0000EFE50000}"/>
    <cellStyle name="Total 4 10 3 3 2 3" xfId="41228" xr:uid="{00000000-0005-0000-0000-0000F0E50000}"/>
    <cellStyle name="Total 4 10 3 3 2 4" xfId="55923" xr:uid="{00000000-0005-0000-0000-0000F1E50000}"/>
    <cellStyle name="Total 4 10 3 3 3" xfId="41230" xr:uid="{00000000-0005-0000-0000-0000F2E50000}"/>
    <cellStyle name="Total 4 10 3 3 4" xfId="41227" xr:uid="{00000000-0005-0000-0000-0000F3E50000}"/>
    <cellStyle name="Total 4 10 3 3 5" xfId="48955" xr:uid="{00000000-0005-0000-0000-0000F4E50000}"/>
    <cellStyle name="Total 4 10 3 3 6" xfId="61519" xr:uid="{00000000-0005-0000-0000-0000F5E50000}"/>
    <cellStyle name="Total 4 10 3 4" xfId="12063" xr:uid="{00000000-0005-0000-0000-0000F6E50000}"/>
    <cellStyle name="Total 4 10 3 4 2" xfId="41232" xr:uid="{00000000-0005-0000-0000-0000F7E50000}"/>
    <cellStyle name="Total 4 10 3 4 3" xfId="41231" xr:uid="{00000000-0005-0000-0000-0000F8E50000}"/>
    <cellStyle name="Total 4 10 3 4 4" xfId="51568" xr:uid="{00000000-0005-0000-0000-0000F9E50000}"/>
    <cellStyle name="Total 4 10 3 5" xfId="41233" xr:uid="{00000000-0005-0000-0000-0000FAE50000}"/>
    <cellStyle name="Total 4 10 3 6" xfId="41222" xr:uid="{00000000-0005-0000-0000-0000FBE50000}"/>
    <cellStyle name="Total 4 10 3 7" xfId="44600" xr:uid="{00000000-0005-0000-0000-0000FCE50000}"/>
    <cellStyle name="Total 4 10 3 8" xfId="57164" xr:uid="{00000000-0005-0000-0000-0000FDE50000}"/>
    <cellStyle name="Total 4 10 4" xfId="5956" xr:uid="{00000000-0005-0000-0000-0000FEE50000}"/>
    <cellStyle name="Total 4 10 4 2" xfId="12934" xr:uid="{00000000-0005-0000-0000-0000FFE50000}"/>
    <cellStyle name="Total 4 10 4 2 2" xfId="41236" xr:uid="{00000000-0005-0000-0000-000000E60000}"/>
    <cellStyle name="Total 4 10 4 2 3" xfId="41235" xr:uid="{00000000-0005-0000-0000-000001E60000}"/>
    <cellStyle name="Total 4 10 4 2 4" xfId="52439" xr:uid="{00000000-0005-0000-0000-000002E60000}"/>
    <cellStyle name="Total 4 10 4 3" xfId="41237" xr:uid="{00000000-0005-0000-0000-000003E60000}"/>
    <cellStyle name="Total 4 10 4 4" xfId="41234" xr:uid="{00000000-0005-0000-0000-000004E60000}"/>
    <cellStyle name="Total 4 10 4 5" xfId="45471" xr:uid="{00000000-0005-0000-0000-000005E60000}"/>
    <cellStyle name="Total 4 10 4 6" xfId="58035" xr:uid="{00000000-0005-0000-0000-000006E60000}"/>
    <cellStyle name="Total 4 10 5" xfId="10320" xr:uid="{00000000-0005-0000-0000-000007E60000}"/>
    <cellStyle name="Total 4 10 5 2" xfId="41239" xr:uid="{00000000-0005-0000-0000-000008E60000}"/>
    <cellStyle name="Total 4 10 5 3" xfId="41238" xr:uid="{00000000-0005-0000-0000-000009E60000}"/>
    <cellStyle name="Total 4 10 5 4" xfId="49826" xr:uid="{00000000-0005-0000-0000-00000AE60000}"/>
    <cellStyle name="Total 4 10 6" xfId="41210" xr:uid="{00000000-0005-0000-0000-00000BE60000}"/>
    <cellStyle name="Total 4 10 7" xfId="17933" xr:uid="{00000000-0005-0000-0000-00000CE60000}"/>
    <cellStyle name="Total 4 11" xfId="4205" xr:uid="{00000000-0005-0000-0000-00000DE60000}"/>
    <cellStyle name="Total 4 11 2" xfId="6826" xr:uid="{00000000-0005-0000-0000-00000EE60000}"/>
    <cellStyle name="Total 4 11 2 2" xfId="13804" xr:uid="{00000000-0005-0000-0000-00000FE60000}"/>
    <cellStyle name="Total 4 11 2 2 2" xfId="41243" xr:uid="{00000000-0005-0000-0000-000010E60000}"/>
    <cellStyle name="Total 4 11 2 2 3" xfId="41242" xr:uid="{00000000-0005-0000-0000-000011E60000}"/>
    <cellStyle name="Total 4 11 2 2 4" xfId="53309" xr:uid="{00000000-0005-0000-0000-000012E60000}"/>
    <cellStyle name="Total 4 11 2 3" xfId="41244" xr:uid="{00000000-0005-0000-0000-000013E60000}"/>
    <cellStyle name="Total 4 11 2 4" xfId="41241" xr:uid="{00000000-0005-0000-0000-000014E60000}"/>
    <cellStyle name="Total 4 11 2 5" xfId="46341" xr:uid="{00000000-0005-0000-0000-000015E60000}"/>
    <cellStyle name="Total 4 11 2 6" xfId="58905" xr:uid="{00000000-0005-0000-0000-000016E60000}"/>
    <cellStyle name="Total 4 11 3" xfId="8572" xr:uid="{00000000-0005-0000-0000-000017E60000}"/>
    <cellStyle name="Total 4 11 3 2" xfId="15546" xr:uid="{00000000-0005-0000-0000-000018E60000}"/>
    <cellStyle name="Total 4 11 3 2 2" xfId="41247" xr:uid="{00000000-0005-0000-0000-000019E60000}"/>
    <cellStyle name="Total 4 11 3 2 3" xfId="41246" xr:uid="{00000000-0005-0000-0000-00001AE60000}"/>
    <cellStyle name="Total 4 11 3 2 4" xfId="55051" xr:uid="{00000000-0005-0000-0000-00001BE60000}"/>
    <cellStyle name="Total 4 11 3 3" xfId="41248" xr:uid="{00000000-0005-0000-0000-00001CE60000}"/>
    <cellStyle name="Total 4 11 3 4" xfId="41245" xr:uid="{00000000-0005-0000-0000-00001DE60000}"/>
    <cellStyle name="Total 4 11 3 5" xfId="48083" xr:uid="{00000000-0005-0000-0000-00001EE60000}"/>
    <cellStyle name="Total 4 11 3 6" xfId="60647" xr:uid="{00000000-0005-0000-0000-00001FE60000}"/>
    <cellStyle name="Total 4 11 4" xfId="11191" xr:uid="{00000000-0005-0000-0000-000020E60000}"/>
    <cellStyle name="Total 4 11 4 2" xfId="41250" xr:uid="{00000000-0005-0000-0000-000021E60000}"/>
    <cellStyle name="Total 4 11 4 3" xfId="41249" xr:uid="{00000000-0005-0000-0000-000022E60000}"/>
    <cellStyle name="Total 4 11 4 4" xfId="50696" xr:uid="{00000000-0005-0000-0000-000023E60000}"/>
    <cellStyle name="Total 4 11 5" xfId="41240" xr:uid="{00000000-0005-0000-0000-000024E60000}"/>
    <cellStyle name="Total 4 11 6" xfId="56292" xr:uid="{00000000-0005-0000-0000-000025E60000}"/>
    <cellStyle name="Total 4 12" xfId="5081" xr:uid="{00000000-0005-0000-0000-000026E60000}"/>
    <cellStyle name="Total 4 12 2" xfId="7697" xr:uid="{00000000-0005-0000-0000-000027E60000}"/>
    <cellStyle name="Total 4 12 2 2" xfId="14675" xr:uid="{00000000-0005-0000-0000-000028E60000}"/>
    <cellStyle name="Total 4 12 2 2 2" xfId="41254" xr:uid="{00000000-0005-0000-0000-000029E60000}"/>
    <cellStyle name="Total 4 12 2 2 3" xfId="41253" xr:uid="{00000000-0005-0000-0000-00002AE60000}"/>
    <cellStyle name="Total 4 12 2 2 4" xfId="54180" xr:uid="{00000000-0005-0000-0000-00002BE60000}"/>
    <cellStyle name="Total 4 12 2 3" xfId="41255" xr:uid="{00000000-0005-0000-0000-00002CE60000}"/>
    <cellStyle name="Total 4 12 2 4" xfId="41252" xr:uid="{00000000-0005-0000-0000-00002DE60000}"/>
    <cellStyle name="Total 4 12 2 5" xfId="47212" xr:uid="{00000000-0005-0000-0000-00002EE60000}"/>
    <cellStyle name="Total 4 12 2 6" xfId="59776" xr:uid="{00000000-0005-0000-0000-00002FE60000}"/>
    <cellStyle name="Total 4 12 3" xfId="9448" xr:uid="{00000000-0005-0000-0000-000030E60000}"/>
    <cellStyle name="Total 4 12 3 2" xfId="16417" xr:uid="{00000000-0005-0000-0000-000031E60000}"/>
    <cellStyle name="Total 4 12 3 2 2" xfId="41258" xr:uid="{00000000-0005-0000-0000-000032E60000}"/>
    <cellStyle name="Total 4 12 3 2 3" xfId="41257" xr:uid="{00000000-0005-0000-0000-000033E60000}"/>
    <cellStyle name="Total 4 12 3 2 4" xfId="55922" xr:uid="{00000000-0005-0000-0000-000034E60000}"/>
    <cellStyle name="Total 4 12 3 3" xfId="41259" xr:uid="{00000000-0005-0000-0000-000035E60000}"/>
    <cellStyle name="Total 4 12 3 4" xfId="41256" xr:uid="{00000000-0005-0000-0000-000036E60000}"/>
    <cellStyle name="Total 4 12 3 5" xfId="48954" xr:uid="{00000000-0005-0000-0000-000037E60000}"/>
    <cellStyle name="Total 4 12 3 6" xfId="61518" xr:uid="{00000000-0005-0000-0000-000038E60000}"/>
    <cellStyle name="Total 4 12 4" xfId="12062" xr:uid="{00000000-0005-0000-0000-000039E60000}"/>
    <cellStyle name="Total 4 12 4 2" xfId="41261" xr:uid="{00000000-0005-0000-0000-00003AE60000}"/>
    <cellStyle name="Total 4 12 4 3" xfId="41260" xr:uid="{00000000-0005-0000-0000-00003BE60000}"/>
    <cellStyle name="Total 4 12 4 4" xfId="51567" xr:uid="{00000000-0005-0000-0000-00003CE60000}"/>
    <cellStyle name="Total 4 12 5" xfId="41262" xr:uid="{00000000-0005-0000-0000-00003DE60000}"/>
    <cellStyle name="Total 4 12 6" xfId="41251" xr:uid="{00000000-0005-0000-0000-00003EE60000}"/>
    <cellStyle name="Total 4 12 7" xfId="44599" xr:uid="{00000000-0005-0000-0000-00003FE60000}"/>
    <cellStyle name="Total 4 12 8" xfId="57163" xr:uid="{00000000-0005-0000-0000-000040E60000}"/>
    <cellStyle name="Total 4 13" xfId="5955" xr:uid="{00000000-0005-0000-0000-000041E60000}"/>
    <cellStyle name="Total 4 13 2" xfId="12933" xr:uid="{00000000-0005-0000-0000-000042E60000}"/>
    <cellStyle name="Total 4 13 2 2" xfId="41265" xr:uid="{00000000-0005-0000-0000-000043E60000}"/>
    <cellStyle name="Total 4 13 2 3" xfId="41264" xr:uid="{00000000-0005-0000-0000-000044E60000}"/>
    <cellStyle name="Total 4 13 2 4" xfId="52438" xr:uid="{00000000-0005-0000-0000-000045E60000}"/>
    <cellStyle name="Total 4 13 3" xfId="41266" xr:uid="{00000000-0005-0000-0000-000046E60000}"/>
    <cellStyle name="Total 4 13 4" xfId="41263" xr:uid="{00000000-0005-0000-0000-000047E60000}"/>
    <cellStyle name="Total 4 13 5" xfId="45470" xr:uid="{00000000-0005-0000-0000-000048E60000}"/>
    <cellStyle name="Total 4 13 6" xfId="58034" xr:uid="{00000000-0005-0000-0000-000049E60000}"/>
    <cellStyle name="Total 4 14" xfId="10319" xr:uid="{00000000-0005-0000-0000-00004AE60000}"/>
    <cellStyle name="Total 4 14 2" xfId="41268" xr:uid="{00000000-0005-0000-0000-00004BE60000}"/>
    <cellStyle name="Total 4 14 3" xfId="41267" xr:uid="{00000000-0005-0000-0000-00004CE60000}"/>
    <cellStyle name="Total 4 14 4" xfId="49825" xr:uid="{00000000-0005-0000-0000-00004DE60000}"/>
    <cellStyle name="Total 4 15" xfId="41209" xr:uid="{00000000-0005-0000-0000-00004EE60000}"/>
    <cellStyle name="Total 4 16" xfId="17932" xr:uid="{00000000-0005-0000-0000-00004FE60000}"/>
    <cellStyle name="Total 4 2" xfId="3251" xr:uid="{00000000-0005-0000-0000-000050E60000}"/>
    <cellStyle name="Total 4 2 2" xfId="3252" xr:uid="{00000000-0005-0000-0000-000051E60000}"/>
    <cellStyle name="Total 4 2 2 2" xfId="4208" xr:uid="{00000000-0005-0000-0000-000052E60000}"/>
    <cellStyle name="Total 4 2 2 2 2" xfId="6829" xr:uid="{00000000-0005-0000-0000-000053E60000}"/>
    <cellStyle name="Total 4 2 2 2 2 2" xfId="13807" xr:uid="{00000000-0005-0000-0000-000054E60000}"/>
    <cellStyle name="Total 4 2 2 2 2 2 2" xfId="41274" xr:uid="{00000000-0005-0000-0000-000055E60000}"/>
    <cellStyle name="Total 4 2 2 2 2 2 3" xfId="41273" xr:uid="{00000000-0005-0000-0000-000056E60000}"/>
    <cellStyle name="Total 4 2 2 2 2 2 4" xfId="53312" xr:uid="{00000000-0005-0000-0000-000057E60000}"/>
    <cellStyle name="Total 4 2 2 2 2 3" xfId="41275" xr:uid="{00000000-0005-0000-0000-000058E60000}"/>
    <cellStyle name="Total 4 2 2 2 2 4" xfId="41272" xr:uid="{00000000-0005-0000-0000-000059E60000}"/>
    <cellStyle name="Total 4 2 2 2 2 5" xfId="46344" xr:uid="{00000000-0005-0000-0000-00005AE60000}"/>
    <cellStyle name="Total 4 2 2 2 2 6" xfId="58908" xr:uid="{00000000-0005-0000-0000-00005BE60000}"/>
    <cellStyle name="Total 4 2 2 2 3" xfId="8575" xr:uid="{00000000-0005-0000-0000-00005CE60000}"/>
    <cellStyle name="Total 4 2 2 2 3 2" xfId="15549" xr:uid="{00000000-0005-0000-0000-00005DE60000}"/>
    <cellStyle name="Total 4 2 2 2 3 2 2" xfId="41278" xr:uid="{00000000-0005-0000-0000-00005EE60000}"/>
    <cellStyle name="Total 4 2 2 2 3 2 3" xfId="41277" xr:uid="{00000000-0005-0000-0000-00005FE60000}"/>
    <cellStyle name="Total 4 2 2 2 3 2 4" xfId="55054" xr:uid="{00000000-0005-0000-0000-000060E60000}"/>
    <cellStyle name="Total 4 2 2 2 3 3" xfId="41279" xr:uid="{00000000-0005-0000-0000-000061E60000}"/>
    <cellStyle name="Total 4 2 2 2 3 4" xfId="41276" xr:uid="{00000000-0005-0000-0000-000062E60000}"/>
    <cellStyle name="Total 4 2 2 2 3 5" xfId="48086" xr:uid="{00000000-0005-0000-0000-000063E60000}"/>
    <cellStyle name="Total 4 2 2 2 3 6" xfId="60650" xr:uid="{00000000-0005-0000-0000-000064E60000}"/>
    <cellStyle name="Total 4 2 2 2 4" xfId="11194" xr:uid="{00000000-0005-0000-0000-000065E60000}"/>
    <cellStyle name="Total 4 2 2 2 4 2" xfId="41281" xr:uid="{00000000-0005-0000-0000-000066E60000}"/>
    <cellStyle name="Total 4 2 2 2 4 3" xfId="41280" xr:uid="{00000000-0005-0000-0000-000067E60000}"/>
    <cellStyle name="Total 4 2 2 2 4 4" xfId="50699" xr:uid="{00000000-0005-0000-0000-000068E60000}"/>
    <cellStyle name="Total 4 2 2 2 5" xfId="41271" xr:uid="{00000000-0005-0000-0000-000069E60000}"/>
    <cellStyle name="Total 4 2 2 2 6" xfId="56295" xr:uid="{00000000-0005-0000-0000-00006AE60000}"/>
    <cellStyle name="Total 4 2 2 3" xfId="5084" xr:uid="{00000000-0005-0000-0000-00006BE60000}"/>
    <cellStyle name="Total 4 2 2 3 2" xfId="7700" xr:uid="{00000000-0005-0000-0000-00006CE60000}"/>
    <cellStyle name="Total 4 2 2 3 2 2" xfId="14678" xr:uid="{00000000-0005-0000-0000-00006DE60000}"/>
    <cellStyle name="Total 4 2 2 3 2 2 2" xfId="41285" xr:uid="{00000000-0005-0000-0000-00006EE60000}"/>
    <cellStyle name="Total 4 2 2 3 2 2 3" xfId="41284" xr:uid="{00000000-0005-0000-0000-00006FE60000}"/>
    <cellStyle name="Total 4 2 2 3 2 2 4" xfId="54183" xr:uid="{00000000-0005-0000-0000-000070E60000}"/>
    <cellStyle name="Total 4 2 2 3 2 3" xfId="41286" xr:uid="{00000000-0005-0000-0000-000071E60000}"/>
    <cellStyle name="Total 4 2 2 3 2 4" xfId="41283" xr:uid="{00000000-0005-0000-0000-000072E60000}"/>
    <cellStyle name="Total 4 2 2 3 2 5" xfId="47215" xr:uid="{00000000-0005-0000-0000-000073E60000}"/>
    <cellStyle name="Total 4 2 2 3 2 6" xfId="59779" xr:uid="{00000000-0005-0000-0000-000074E60000}"/>
    <cellStyle name="Total 4 2 2 3 3" xfId="9451" xr:uid="{00000000-0005-0000-0000-000075E60000}"/>
    <cellStyle name="Total 4 2 2 3 3 2" xfId="16420" xr:uid="{00000000-0005-0000-0000-000076E60000}"/>
    <cellStyle name="Total 4 2 2 3 3 2 2" xfId="41289" xr:uid="{00000000-0005-0000-0000-000077E60000}"/>
    <cellStyle name="Total 4 2 2 3 3 2 3" xfId="41288" xr:uid="{00000000-0005-0000-0000-000078E60000}"/>
    <cellStyle name="Total 4 2 2 3 3 2 4" xfId="55925" xr:uid="{00000000-0005-0000-0000-000079E60000}"/>
    <cellStyle name="Total 4 2 2 3 3 3" xfId="41290" xr:uid="{00000000-0005-0000-0000-00007AE60000}"/>
    <cellStyle name="Total 4 2 2 3 3 4" xfId="41287" xr:uid="{00000000-0005-0000-0000-00007BE60000}"/>
    <cellStyle name="Total 4 2 2 3 3 5" xfId="48957" xr:uid="{00000000-0005-0000-0000-00007CE60000}"/>
    <cellStyle name="Total 4 2 2 3 3 6" xfId="61521" xr:uid="{00000000-0005-0000-0000-00007DE60000}"/>
    <cellStyle name="Total 4 2 2 3 4" xfId="12065" xr:uid="{00000000-0005-0000-0000-00007EE60000}"/>
    <cellStyle name="Total 4 2 2 3 4 2" xfId="41292" xr:uid="{00000000-0005-0000-0000-00007FE60000}"/>
    <cellStyle name="Total 4 2 2 3 4 3" xfId="41291" xr:uid="{00000000-0005-0000-0000-000080E60000}"/>
    <cellStyle name="Total 4 2 2 3 4 4" xfId="51570" xr:uid="{00000000-0005-0000-0000-000081E60000}"/>
    <cellStyle name="Total 4 2 2 3 5" xfId="41293" xr:uid="{00000000-0005-0000-0000-000082E60000}"/>
    <cellStyle name="Total 4 2 2 3 6" xfId="41282" xr:uid="{00000000-0005-0000-0000-000083E60000}"/>
    <cellStyle name="Total 4 2 2 3 7" xfId="44602" xr:uid="{00000000-0005-0000-0000-000084E60000}"/>
    <cellStyle name="Total 4 2 2 3 8" xfId="57166" xr:uid="{00000000-0005-0000-0000-000085E60000}"/>
    <cellStyle name="Total 4 2 2 4" xfId="5958" xr:uid="{00000000-0005-0000-0000-000086E60000}"/>
    <cellStyle name="Total 4 2 2 4 2" xfId="12936" xr:uid="{00000000-0005-0000-0000-000087E60000}"/>
    <cellStyle name="Total 4 2 2 4 2 2" xfId="41296" xr:uid="{00000000-0005-0000-0000-000088E60000}"/>
    <cellStyle name="Total 4 2 2 4 2 3" xfId="41295" xr:uid="{00000000-0005-0000-0000-000089E60000}"/>
    <cellStyle name="Total 4 2 2 4 2 4" xfId="52441" xr:uid="{00000000-0005-0000-0000-00008AE60000}"/>
    <cellStyle name="Total 4 2 2 4 3" xfId="41297" xr:uid="{00000000-0005-0000-0000-00008BE60000}"/>
    <cellStyle name="Total 4 2 2 4 4" xfId="41294" xr:uid="{00000000-0005-0000-0000-00008CE60000}"/>
    <cellStyle name="Total 4 2 2 4 5" xfId="45473" xr:uid="{00000000-0005-0000-0000-00008DE60000}"/>
    <cellStyle name="Total 4 2 2 4 6" xfId="58037" xr:uid="{00000000-0005-0000-0000-00008EE60000}"/>
    <cellStyle name="Total 4 2 2 5" xfId="10322" xr:uid="{00000000-0005-0000-0000-00008FE60000}"/>
    <cellStyle name="Total 4 2 2 5 2" xfId="41299" xr:uid="{00000000-0005-0000-0000-000090E60000}"/>
    <cellStyle name="Total 4 2 2 5 3" xfId="41298" xr:uid="{00000000-0005-0000-0000-000091E60000}"/>
    <cellStyle name="Total 4 2 2 5 4" xfId="49828" xr:uid="{00000000-0005-0000-0000-000092E60000}"/>
    <cellStyle name="Total 4 2 2 6" xfId="41270" xr:uid="{00000000-0005-0000-0000-000093E60000}"/>
    <cellStyle name="Total 4 2 2 7" xfId="17939" xr:uid="{00000000-0005-0000-0000-000094E60000}"/>
    <cellStyle name="Total 4 2 3" xfId="4207" xr:uid="{00000000-0005-0000-0000-000095E60000}"/>
    <cellStyle name="Total 4 2 3 2" xfId="6828" xr:uid="{00000000-0005-0000-0000-000096E60000}"/>
    <cellStyle name="Total 4 2 3 2 2" xfId="13806" xr:uid="{00000000-0005-0000-0000-000097E60000}"/>
    <cellStyle name="Total 4 2 3 2 2 2" xfId="41303" xr:uid="{00000000-0005-0000-0000-000098E60000}"/>
    <cellStyle name="Total 4 2 3 2 2 3" xfId="41302" xr:uid="{00000000-0005-0000-0000-000099E60000}"/>
    <cellStyle name="Total 4 2 3 2 2 4" xfId="53311" xr:uid="{00000000-0005-0000-0000-00009AE60000}"/>
    <cellStyle name="Total 4 2 3 2 3" xfId="41304" xr:uid="{00000000-0005-0000-0000-00009BE60000}"/>
    <cellStyle name="Total 4 2 3 2 4" xfId="41301" xr:uid="{00000000-0005-0000-0000-00009CE60000}"/>
    <cellStyle name="Total 4 2 3 2 5" xfId="46343" xr:uid="{00000000-0005-0000-0000-00009DE60000}"/>
    <cellStyle name="Total 4 2 3 2 6" xfId="58907" xr:uid="{00000000-0005-0000-0000-00009EE60000}"/>
    <cellStyle name="Total 4 2 3 3" xfId="8574" xr:uid="{00000000-0005-0000-0000-00009FE60000}"/>
    <cellStyle name="Total 4 2 3 3 2" xfId="15548" xr:uid="{00000000-0005-0000-0000-0000A0E60000}"/>
    <cellStyle name="Total 4 2 3 3 2 2" xfId="41307" xr:uid="{00000000-0005-0000-0000-0000A1E60000}"/>
    <cellStyle name="Total 4 2 3 3 2 3" xfId="41306" xr:uid="{00000000-0005-0000-0000-0000A2E60000}"/>
    <cellStyle name="Total 4 2 3 3 2 4" xfId="55053" xr:uid="{00000000-0005-0000-0000-0000A3E60000}"/>
    <cellStyle name="Total 4 2 3 3 3" xfId="41308" xr:uid="{00000000-0005-0000-0000-0000A4E60000}"/>
    <cellStyle name="Total 4 2 3 3 4" xfId="41305" xr:uid="{00000000-0005-0000-0000-0000A5E60000}"/>
    <cellStyle name="Total 4 2 3 3 5" xfId="48085" xr:uid="{00000000-0005-0000-0000-0000A6E60000}"/>
    <cellStyle name="Total 4 2 3 3 6" xfId="60649" xr:uid="{00000000-0005-0000-0000-0000A7E60000}"/>
    <cellStyle name="Total 4 2 3 4" xfId="11193" xr:uid="{00000000-0005-0000-0000-0000A8E60000}"/>
    <cellStyle name="Total 4 2 3 4 2" xfId="41310" xr:uid="{00000000-0005-0000-0000-0000A9E60000}"/>
    <cellStyle name="Total 4 2 3 4 3" xfId="41309" xr:uid="{00000000-0005-0000-0000-0000AAE60000}"/>
    <cellStyle name="Total 4 2 3 4 4" xfId="50698" xr:uid="{00000000-0005-0000-0000-0000ABE60000}"/>
    <cellStyle name="Total 4 2 3 5" xfId="41300" xr:uid="{00000000-0005-0000-0000-0000ACE60000}"/>
    <cellStyle name="Total 4 2 3 6" xfId="56294" xr:uid="{00000000-0005-0000-0000-0000ADE60000}"/>
    <cellStyle name="Total 4 2 4" xfId="5083" xr:uid="{00000000-0005-0000-0000-0000AEE60000}"/>
    <cellStyle name="Total 4 2 4 2" xfId="7699" xr:uid="{00000000-0005-0000-0000-0000AFE60000}"/>
    <cellStyle name="Total 4 2 4 2 2" xfId="14677" xr:uid="{00000000-0005-0000-0000-0000B0E60000}"/>
    <cellStyle name="Total 4 2 4 2 2 2" xfId="41314" xr:uid="{00000000-0005-0000-0000-0000B1E60000}"/>
    <cellStyle name="Total 4 2 4 2 2 3" xfId="41313" xr:uid="{00000000-0005-0000-0000-0000B2E60000}"/>
    <cellStyle name="Total 4 2 4 2 2 4" xfId="54182" xr:uid="{00000000-0005-0000-0000-0000B3E60000}"/>
    <cellStyle name="Total 4 2 4 2 3" xfId="41315" xr:uid="{00000000-0005-0000-0000-0000B4E60000}"/>
    <cellStyle name="Total 4 2 4 2 4" xfId="41312" xr:uid="{00000000-0005-0000-0000-0000B5E60000}"/>
    <cellStyle name="Total 4 2 4 2 5" xfId="47214" xr:uid="{00000000-0005-0000-0000-0000B6E60000}"/>
    <cellStyle name="Total 4 2 4 2 6" xfId="59778" xr:uid="{00000000-0005-0000-0000-0000B7E60000}"/>
    <cellStyle name="Total 4 2 4 3" xfId="9450" xr:uid="{00000000-0005-0000-0000-0000B8E60000}"/>
    <cellStyle name="Total 4 2 4 3 2" xfId="16419" xr:uid="{00000000-0005-0000-0000-0000B9E60000}"/>
    <cellStyle name="Total 4 2 4 3 2 2" xfId="41318" xr:uid="{00000000-0005-0000-0000-0000BAE60000}"/>
    <cellStyle name="Total 4 2 4 3 2 3" xfId="41317" xr:uid="{00000000-0005-0000-0000-0000BBE60000}"/>
    <cellStyle name="Total 4 2 4 3 2 4" xfId="55924" xr:uid="{00000000-0005-0000-0000-0000BCE60000}"/>
    <cellStyle name="Total 4 2 4 3 3" xfId="41319" xr:uid="{00000000-0005-0000-0000-0000BDE60000}"/>
    <cellStyle name="Total 4 2 4 3 4" xfId="41316" xr:uid="{00000000-0005-0000-0000-0000BEE60000}"/>
    <cellStyle name="Total 4 2 4 3 5" xfId="48956" xr:uid="{00000000-0005-0000-0000-0000BFE60000}"/>
    <cellStyle name="Total 4 2 4 3 6" xfId="61520" xr:uid="{00000000-0005-0000-0000-0000C0E60000}"/>
    <cellStyle name="Total 4 2 4 4" xfId="12064" xr:uid="{00000000-0005-0000-0000-0000C1E60000}"/>
    <cellStyle name="Total 4 2 4 4 2" xfId="41321" xr:uid="{00000000-0005-0000-0000-0000C2E60000}"/>
    <cellStyle name="Total 4 2 4 4 3" xfId="41320" xr:uid="{00000000-0005-0000-0000-0000C3E60000}"/>
    <cellStyle name="Total 4 2 4 4 4" xfId="51569" xr:uid="{00000000-0005-0000-0000-0000C4E60000}"/>
    <cellStyle name="Total 4 2 4 5" xfId="41322" xr:uid="{00000000-0005-0000-0000-0000C5E60000}"/>
    <cellStyle name="Total 4 2 4 6" xfId="41311" xr:uid="{00000000-0005-0000-0000-0000C6E60000}"/>
    <cellStyle name="Total 4 2 4 7" xfId="44601" xr:uid="{00000000-0005-0000-0000-0000C7E60000}"/>
    <cellStyle name="Total 4 2 4 8" xfId="57165" xr:uid="{00000000-0005-0000-0000-0000C8E60000}"/>
    <cellStyle name="Total 4 2 5" xfId="5957" xr:uid="{00000000-0005-0000-0000-0000C9E60000}"/>
    <cellStyle name="Total 4 2 5 2" xfId="12935" xr:uid="{00000000-0005-0000-0000-0000CAE60000}"/>
    <cellStyle name="Total 4 2 5 2 2" xfId="41325" xr:uid="{00000000-0005-0000-0000-0000CBE60000}"/>
    <cellStyle name="Total 4 2 5 2 3" xfId="41324" xr:uid="{00000000-0005-0000-0000-0000CCE60000}"/>
    <cellStyle name="Total 4 2 5 2 4" xfId="52440" xr:uid="{00000000-0005-0000-0000-0000CDE60000}"/>
    <cellStyle name="Total 4 2 5 3" xfId="41326" xr:uid="{00000000-0005-0000-0000-0000CEE60000}"/>
    <cellStyle name="Total 4 2 5 4" xfId="41323" xr:uid="{00000000-0005-0000-0000-0000CFE60000}"/>
    <cellStyle name="Total 4 2 5 5" xfId="45472" xr:uid="{00000000-0005-0000-0000-0000D0E60000}"/>
    <cellStyle name="Total 4 2 5 6" xfId="58036" xr:uid="{00000000-0005-0000-0000-0000D1E60000}"/>
    <cellStyle name="Total 4 2 6" xfId="10321" xr:uid="{00000000-0005-0000-0000-0000D2E60000}"/>
    <cellStyle name="Total 4 2 6 2" xfId="41328" xr:uid="{00000000-0005-0000-0000-0000D3E60000}"/>
    <cellStyle name="Total 4 2 6 3" xfId="41327" xr:uid="{00000000-0005-0000-0000-0000D4E60000}"/>
    <cellStyle name="Total 4 2 6 4" xfId="49827" xr:uid="{00000000-0005-0000-0000-0000D5E60000}"/>
    <cellStyle name="Total 4 2 7" xfId="41269" xr:uid="{00000000-0005-0000-0000-0000D6E60000}"/>
    <cellStyle name="Total 4 2 8" xfId="17936" xr:uid="{00000000-0005-0000-0000-0000D7E60000}"/>
    <cellStyle name="Total 4 3" xfId="3253" xr:uid="{00000000-0005-0000-0000-0000D8E60000}"/>
    <cellStyle name="Total 4 3 2" xfId="3254" xr:uid="{00000000-0005-0000-0000-0000D9E60000}"/>
    <cellStyle name="Total 4 3 2 2" xfId="4210" xr:uid="{00000000-0005-0000-0000-0000DAE60000}"/>
    <cellStyle name="Total 4 3 2 2 2" xfId="6831" xr:uid="{00000000-0005-0000-0000-0000DBE60000}"/>
    <cellStyle name="Total 4 3 2 2 2 2" xfId="13809" xr:uid="{00000000-0005-0000-0000-0000DCE60000}"/>
    <cellStyle name="Total 4 3 2 2 2 2 2" xfId="41334" xr:uid="{00000000-0005-0000-0000-0000DDE60000}"/>
    <cellStyle name="Total 4 3 2 2 2 2 3" xfId="41333" xr:uid="{00000000-0005-0000-0000-0000DEE60000}"/>
    <cellStyle name="Total 4 3 2 2 2 2 4" xfId="53314" xr:uid="{00000000-0005-0000-0000-0000DFE60000}"/>
    <cellStyle name="Total 4 3 2 2 2 3" xfId="41335" xr:uid="{00000000-0005-0000-0000-0000E0E60000}"/>
    <cellStyle name="Total 4 3 2 2 2 4" xfId="41332" xr:uid="{00000000-0005-0000-0000-0000E1E60000}"/>
    <cellStyle name="Total 4 3 2 2 2 5" xfId="46346" xr:uid="{00000000-0005-0000-0000-0000E2E60000}"/>
    <cellStyle name="Total 4 3 2 2 2 6" xfId="58910" xr:uid="{00000000-0005-0000-0000-0000E3E60000}"/>
    <cellStyle name="Total 4 3 2 2 3" xfId="8577" xr:uid="{00000000-0005-0000-0000-0000E4E60000}"/>
    <cellStyle name="Total 4 3 2 2 3 2" xfId="15551" xr:uid="{00000000-0005-0000-0000-0000E5E60000}"/>
    <cellStyle name="Total 4 3 2 2 3 2 2" xfId="41338" xr:uid="{00000000-0005-0000-0000-0000E6E60000}"/>
    <cellStyle name="Total 4 3 2 2 3 2 3" xfId="41337" xr:uid="{00000000-0005-0000-0000-0000E7E60000}"/>
    <cellStyle name="Total 4 3 2 2 3 2 4" xfId="55056" xr:uid="{00000000-0005-0000-0000-0000E8E60000}"/>
    <cellStyle name="Total 4 3 2 2 3 3" xfId="41339" xr:uid="{00000000-0005-0000-0000-0000E9E60000}"/>
    <cellStyle name="Total 4 3 2 2 3 4" xfId="41336" xr:uid="{00000000-0005-0000-0000-0000EAE60000}"/>
    <cellStyle name="Total 4 3 2 2 3 5" xfId="48088" xr:uid="{00000000-0005-0000-0000-0000EBE60000}"/>
    <cellStyle name="Total 4 3 2 2 3 6" xfId="60652" xr:uid="{00000000-0005-0000-0000-0000ECE60000}"/>
    <cellStyle name="Total 4 3 2 2 4" xfId="11196" xr:uid="{00000000-0005-0000-0000-0000EDE60000}"/>
    <cellStyle name="Total 4 3 2 2 4 2" xfId="41341" xr:uid="{00000000-0005-0000-0000-0000EEE60000}"/>
    <cellStyle name="Total 4 3 2 2 4 3" xfId="41340" xr:uid="{00000000-0005-0000-0000-0000EFE60000}"/>
    <cellStyle name="Total 4 3 2 2 4 4" xfId="50701" xr:uid="{00000000-0005-0000-0000-0000F0E60000}"/>
    <cellStyle name="Total 4 3 2 2 5" xfId="41331" xr:uid="{00000000-0005-0000-0000-0000F1E60000}"/>
    <cellStyle name="Total 4 3 2 2 6" xfId="56297" xr:uid="{00000000-0005-0000-0000-0000F2E60000}"/>
    <cellStyle name="Total 4 3 2 3" xfId="5086" xr:uid="{00000000-0005-0000-0000-0000F3E60000}"/>
    <cellStyle name="Total 4 3 2 3 2" xfId="7702" xr:uid="{00000000-0005-0000-0000-0000F4E60000}"/>
    <cellStyle name="Total 4 3 2 3 2 2" xfId="14680" xr:uid="{00000000-0005-0000-0000-0000F5E60000}"/>
    <cellStyle name="Total 4 3 2 3 2 2 2" xfId="41345" xr:uid="{00000000-0005-0000-0000-0000F6E60000}"/>
    <cellStyle name="Total 4 3 2 3 2 2 3" xfId="41344" xr:uid="{00000000-0005-0000-0000-0000F7E60000}"/>
    <cellStyle name="Total 4 3 2 3 2 2 4" xfId="54185" xr:uid="{00000000-0005-0000-0000-0000F8E60000}"/>
    <cellStyle name="Total 4 3 2 3 2 3" xfId="41346" xr:uid="{00000000-0005-0000-0000-0000F9E60000}"/>
    <cellStyle name="Total 4 3 2 3 2 4" xfId="41343" xr:uid="{00000000-0005-0000-0000-0000FAE60000}"/>
    <cellStyle name="Total 4 3 2 3 2 5" xfId="47217" xr:uid="{00000000-0005-0000-0000-0000FBE60000}"/>
    <cellStyle name="Total 4 3 2 3 2 6" xfId="59781" xr:uid="{00000000-0005-0000-0000-0000FCE60000}"/>
    <cellStyle name="Total 4 3 2 3 3" xfId="9453" xr:uid="{00000000-0005-0000-0000-0000FDE60000}"/>
    <cellStyle name="Total 4 3 2 3 3 2" xfId="16422" xr:uid="{00000000-0005-0000-0000-0000FEE60000}"/>
    <cellStyle name="Total 4 3 2 3 3 2 2" xfId="41349" xr:uid="{00000000-0005-0000-0000-0000FFE60000}"/>
    <cellStyle name="Total 4 3 2 3 3 2 3" xfId="41348" xr:uid="{00000000-0005-0000-0000-000000E70000}"/>
    <cellStyle name="Total 4 3 2 3 3 2 4" xfId="55927" xr:uid="{00000000-0005-0000-0000-000001E70000}"/>
    <cellStyle name="Total 4 3 2 3 3 3" xfId="41350" xr:uid="{00000000-0005-0000-0000-000002E70000}"/>
    <cellStyle name="Total 4 3 2 3 3 4" xfId="41347" xr:uid="{00000000-0005-0000-0000-000003E70000}"/>
    <cellStyle name="Total 4 3 2 3 3 5" xfId="48959" xr:uid="{00000000-0005-0000-0000-000004E70000}"/>
    <cellStyle name="Total 4 3 2 3 3 6" xfId="61523" xr:uid="{00000000-0005-0000-0000-000005E70000}"/>
    <cellStyle name="Total 4 3 2 3 4" xfId="12067" xr:uid="{00000000-0005-0000-0000-000006E70000}"/>
    <cellStyle name="Total 4 3 2 3 4 2" xfId="41352" xr:uid="{00000000-0005-0000-0000-000007E70000}"/>
    <cellStyle name="Total 4 3 2 3 4 3" xfId="41351" xr:uid="{00000000-0005-0000-0000-000008E70000}"/>
    <cellStyle name="Total 4 3 2 3 4 4" xfId="51572" xr:uid="{00000000-0005-0000-0000-000009E70000}"/>
    <cellStyle name="Total 4 3 2 3 5" xfId="41353" xr:uid="{00000000-0005-0000-0000-00000AE70000}"/>
    <cellStyle name="Total 4 3 2 3 6" xfId="41342" xr:uid="{00000000-0005-0000-0000-00000BE70000}"/>
    <cellStyle name="Total 4 3 2 3 7" xfId="44604" xr:uid="{00000000-0005-0000-0000-00000CE70000}"/>
    <cellStyle name="Total 4 3 2 3 8" xfId="57168" xr:uid="{00000000-0005-0000-0000-00000DE70000}"/>
    <cellStyle name="Total 4 3 2 4" xfId="5960" xr:uid="{00000000-0005-0000-0000-00000EE70000}"/>
    <cellStyle name="Total 4 3 2 4 2" xfId="12938" xr:uid="{00000000-0005-0000-0000-00000FE70000}"/>
    <cellStyle name="Total 4 3 2 4 2 2" xfId="41356" xr:uid="{00000000-0005-0000-0000-000010E70000}"/>
    <cellStyle name="Total 4 3 2 4 2 3" xfId="41355" xr:uid="{00000000-0005-0000-0000-000011E70000}"/>
    <cellStyle name="Total 4 3 2 4 2 4" xfId="52443" xr:uid="{00000000-0005-0000-0000-000012E70000}"/>
    <cellStyle name="Total 4 3 2 4 3" xfId="41357" xr:uid="{00000000-0005-0000-0000-000013E70000}"/>
    <cellStyle name="Total 4 3 2 4 4" xfId="41354" xr:uid="{00000000-0005-0000-0000-000014E70000}"/>
    <cellStyle name="Total 4 3 2 4 5" xfId="45475" xr:uid="{00000000-0005-0000-0000-000015E70000}"/>
    <cellStyle name="Total 4 3 2 4 6" xfId="58039" xr:uid="{00000000-0005-0000-0000-000016E70000}"/>
    <cellStyle name="Total 4 3 2 5" xfId="10324" xr:uid="{00000000-0005-0000-0000-000017E70000}"/>
    <cellStyle name="Total 4 3 2 5 2" xfId="41359" xr:uid="{00000000-0005-0000-0000-000018E70000}"/>
    <cellStyle name="Total 4 3 2 5 3" xfId="41358" xr:uid="{00000000-0005-0000-0000-000019E70000}"/>
    <cellStyle name="Total 4 3 2 5 4" xfId="49830" xr:uid="{00000000-0005-0000-0000-00001AE70000}"/>
    <cellStyle name="Total 4 3 2 6" xfId="41330" xr:uid="{00000000-0005-0000-0000-00001BE70000}"/>
    <cellStyle name="Total 4 3 2 7" xfId="17943" xr:uid="{00000000-0005-0000-0000-00001CE70000}"/>
    <cellStyle name="Total 4 3 3" xfId="4209" xr:uid="{00000000-0005-0000-0000-00001DE70000}"/>
    <cellStyle name="Total 4 3 3 2" xfId="6830" xr:uid="{00000000-0005-0000-0000-00001EE70000}"/>
    <cellStyle name="Total 4 3 3 2 2" xfId="13808" xr:uid="{00000000-0005-0000-0000-00001FE70000}"/>
    <cellStyle name="Total 4 3 3 2 2 2" xfId="41363" xr:uid="{00000000-0005-0000-0000-000020E70000}"/>
    <cellStyle name="Total 4 3 3 2 2 3" xfId="41362" xr:uid="{00000000-0005-0000-0000-000021E70000}"/>
    <cellStyle name="Total 4 3 3 2 2 4" xfId="53313" xr:uid="{00000000-0005-0000-0000-000022E70000}"/>
    <cellStyle name="Total 4 3 3 2 3" xfId="41364" xr:uid="{00000000-0005-0000-0000-000023E70000}"/>
    <cellStyle name="Total 4 3 3 2 4" xfId="41361" xr:uid="{00000000-0005-0000-0000-000024E70000}"/>
    <cellStyle name="Total 4 3 3 2 5" xfId="46345" xr:uid="{00000000-0005-0000-0000-000025E70000}"/>
    <cellStyle name="Total 4 3 3 2 6" xfId="58909" xr:uid="{00000000-0005-0000-0000-000026E70000}"/>
    <cellStyle name="Total 4 3 3 3" xfId="8576" xr:uid="{00000000-0005-0000-0000-000027E70000}"/>
    <cellStyle name="Total 4 3 3 3 2" xfId="15550" xr:uid="{00000000-0005-0000-0000-000028E70000}"/>
    <cellStyle name="Total 4 3 3 3 2 2" xfId="41367" xr:uid="{00000000-0005-0000-0000-000029E70000}"/>
    <cellStyle name="Total 4 3 3 3 2 3" xfId="41366" xr:uid="{00000000-0005-0000-0000-00002AE70000}"/>
    <cellStyle name="Total 4 3 3 3 2 4" xfId="55055" xr:uid="{00000000-0005-0000-0000-00002BE70000}"/>
    <cellStyle name="Total 4 3 3 3 3" xfId="41368" xr:uid="{00000000-0005-0000-0000-00002CE70000}"/>
    <cellStyle name="Total 4 3 3 3 4" xfId="41365" xr:uid="{00000000-0005-0000-0000-00002DE70000}"/>
    <cellStyle name="Total 4 3 3 3 5" xfId="48087" xr:uid="{00000000-0005-0000-0000-00002EE70000}"/>
    <cellStyle name="Total 4 3 3 3 6" xfId="60651" xr:uid="{00000000-0005-0000-0000-00002FE70000}"/>
    <cellStyle name="Total 4 3 3 4" xfId="11195" xr:uid="{00000000-0005-0000-0000-000030E70000}"/>
    <cellStyle name="Total 4 3 3 4 2" xfId="41370" xr:uid="{00000000-0005-0000-0000-000031E70000}"/>
    <cellStyle name="Total 4 3 3 4 3" xfId="41369" xr:uid="{00000000-0005-0000-0000-000032E70000}"/>
    <cellStyle name="Total 4 3 3 4 4" xfId="50700" xr:uid="{00000000-0005-0000-0000-000033E70000}"/>
    <cellStyle name="Total 4 3 3 5" xfId="41360" xr:uid="{00000000-0005-0000-0000-000034E70000}"/>
    <cellStyle name="Total 4 3 3 6" xfId="56296" xr:uid="{00000000-0005-0000-0000-000035E70000}"/>
    <cellStyle name="Total 4 3 4" xfId="5085" xr:uid="{00000000-0005-0000-0000-000036E70000}"/>
    <cellStyle name="Total 4 3 4 2" xfId="7701" xr:uid="{00000000-0005-0000-0000-000037E70000}"/>
    <cellStyle name="Total 4 3 4 2 2" xfId="14679" xr:uid="{00000000-0005-0000-0000-000038E70000}"/>
    <cellStyle name="Total 4 3 4 2 2 2" xfId="41374" xr:uid="{00000000-0005-0000-0000-000039E70000}"/>
    <cellStyle name="Total 4 3 4 2 2 3" xfId="41373" xr:uid="{00000000-0005-0000-0000-00003AE70000}"/>
    <cellStyle name="Total 4 3 4 2 2 4" xfId="54184" xr:uid="{00000000-0005-0000-0000-00003BE70000}"/>
    <cellStyle name="Total 4 3 4 2 3" xfId="41375" xr:uid="{00000000-0005-0000-0000-00003CE70000}"/>
    <cellStyle name="Total 4 3 4 2 4" xfId="41372" xr:uid="{00000000-0005-0000-0000-00003DE70000}"/>
    <cellStyle name="Total 4 3 4 2 5" xfId="47216" xr:uid="{00000000-0005-0000-0000-00003EE70000}"/>
    <cellStyle name="Total 4 3 4 2 6" xfId="59780" xr:uid="{00000000-0005-0000-0000-00003FE70000}"/>
    <cellStyle name="Total 4 3 4 3" xfId="9452" xr:uid="{00000000-0005-0000-0000-000040E70000}"/>
    <cellStyle name="Total 4 3 4 3 2" xfId="16421" xr:uid="{00000000-0005-0000-0000-000041E70000}"/>
    <cellStyle name="Total 4 3 4 3 2 2" xfId="41378" xr:uid="{00000000-0005-0000-0000-000042E70000}"/>
    <cellStyle name="Total 4 3 4 3 2 3" xfId="41377" xr:uid="{00000000-0005-0000-0000-000043E70000}"/>
    <cellStyle name="Total 4 3 4 3 2 4" xfId="55926" xr:uid="{00000000-0005-0000-0000-000044E70000}"/>
    <cellStyle name="Total 4 3 4 3 3" xfId="41379" xr:uid="{00000000-0005-0000-0000-000045E70000}"/>
    <cellStyle name="Total 4 3 4 3 4" xfId="41376" xr:uid="{00000000-0005-0000-0000-000046E70000}"/>
    <cellStyle name="Total 4 3 4 3 5" xfId="48958" xr:uid="{00000000-0005-0000-0000-000047E70000}"/>
    <cellStyle name="Total 4 3 4 3 6" xfId="61522" xr:uid="{00000000-0005-0000-0000-000048E70000}"/>
    <cellStyle name="Total 4 3 4 4" xfId="12066" xr:uid="{00000000-0005-0000-0000-000049E70000}"/>
    <cellStyle name="Total 4 3 4 4 2" xfId="41381" xr:uid="{00000000-0005-0000-0000-00004AE70000}"/>
    <cellStyle name="Total 4 3 4 4 3" xfId="41380" xr:uid="{00000000-0005-0000-0000-00004BE70000}"/>
    <cellStyle name="Total 4 3 4 4 4" xfId="51571" xr:uid="{00000000-0005-0000-0000-00004CE70000}"/>
    <cellStyle name="Total 4 3 4 5" xfId="41382" xr:uid="{00000000-0005-0000-0000-00004DE70000}"/>
    <cellStyle name="Total 4 3 4 6" xfId="41371" xr:uid="{00000000-0005-0000-0000-00004EE70000}"/>
    <cellStyle name="Total 4 3 4 7" xfId="44603" xr:uid="{00000000-0005-0000-0000-00004FE70000}"/>
    <cellStyle name="Total 4 3 4 8" xfId="57167" xr:uid="{00000000-0005-0000-0000-000050E70000}"/>
    <cellStyle name="Total 4 3 5" xfId="5959" xr:uid="{00000000-0005-0000-0000-000051E70000}"/>
    <cellStyle name="Total 4 3 5 2" xfId="12937" xr:uid="{00000000-0005-0000-0000-000052E70000}"/>
    <cellStyle name="Total 4 3 5 2 2" xfId="41385" xr:uid="{00000000-0005-0000-0000-000053E70000}"/>
    <cellStyle name="Total 4 3 5 2 3" xfId="41384" xr:uid="{00000000-0005-0000-0000-000054E70000}"/>
    <cellStyle name="Total 4 3 5 2 4" xfId="52442" xr:uid="{00000000-0005-0000-0000-000055E70000}"/>
    <cellStyle name="Total 4 3 5 3" xfId="41386" xr:uid="{00000000-0005-0000-0000-000056E70000}"/>
    <cellStyle name="Total 4 3 5 4" xfId="41383" xr:uid="{00000000-0005-0000-0000-000057E70000}"/>
    <cellStyle name="Total 4 3 5 5" xfId="45474" xr:uid="{00000000-0005-0000-0000-000058E70000}"/>
    <cellStyle name="Total 4 3 5 6" xfId="58038" xr:uid="{00000000-0005-0000-0000-000059E70000}"/>
    <cellStyle name="Total 4 3 6" xfId="10323" xr:uid="{00000000-0005-0000-0000-00005AE70000}"/>
    <cellStyle name="Total 4 3 6 2" xfId="41388" xr:uid="{00000000-0005-0000-0000-00005BE70000}"/>
    <cellStyle name="Total 4 3 6 3" xfId="41387" xr:uid="{00000000-0005-0000-0000-00005CE70000}"/>
    <cellStyle name="Total 4 3 6 4" xfId="49829" xr:uid="{00000000-0005-0000-0000-00005DE70000}"/>
    <cellStyle name="Total 4 3 7" xfId="41329" xr:uid="{00000000-0005-0000-0000-00005EE70000}"/>
    <cellStyle name="Total 4 3 8" xfId="17940" xr:uid="{00000000-0005-0000-0000-00005FE70000}"/>
    <cellStyle name="Total 4 4" xfId="3255" xr:uid="{00000000-0005-0000-0000-000060E70000}"/>
    <cellStyle name="Total 4 4 2" xfId="3256" xr:uid="{00000000-0005-0000-0000-000061E70000}"/>
    <cellStyle name="Total 4 4 2 2" xfId="4212" xr:uid="{00000000-0005-0000-0000-000062E70000}"/>
    <cellStyle name="Total 4 4 2 2 2" xfId="6833" xr:uid="{00000000-0005-0000-0000-000063E70000}"/>
    <cellStyle name="Total 4 4 2 2 2 2" xfId="13811" xr:uid="{00000000-0005-0000-0000-000064E70000}"/>
    <cellStyle name="Total 4 4 2 2 2 2 2" xfId="41394" xr:uid="{00000000-0005-0000-0000-000065E70000}"/>
    <cellStyle name="Total 4 4 2 2 2 2 3" xfId="41393" xr:uid="{00000000-0005-0000-0000-000066E70000}"/>
    <cellStyle name="Total 4 4 2 2 2 2 4" xfId="53316" xr:uid="{00000000-0005-0000-0000-000067E70000}"/>
    <cellStyle name="Total 4 4 2 2 2 3" xfId="41395" xr:uid="{00000000-0005-0000-0000-000068E70000}"/>
    <cellStyle name="Total 4 4 2 2 2 4" xfId="41392" xr:uid="{00000000-0005-0000-0000-000069E70000}"/>
    <cellStyle name="Total 4 4 2 2 2 5" xfId="46348" xr:uid="{00000000-0005-0000-0000-00006AE70000}"/>
    <cellStyle name="Total 4 4 2 2 2 6" xfId="58912" xr:uid="{00000000-0005-0000-0000-00006BE70000}"/>
    <cellStyle name="Total 4 4 2 2 3" xfId="8579" xr:uid="{00000000-0005-0000-0000-00006CE70000}"/>
    <cellStyle name="Total 4 4 2 2 3 2" xfId="15553" xr:uid="{00000000-0005-0000-0000-00006DE70000}"/>
    <cellStyle name="Total 4 4 2 2 3 2 2" xfId="41398" xr:uid="{00000000-0005-0000-0000-00006EE70000}"/>
    <cellStyle name="Total 4 4 2 2 3 2 3" xfId="41397" xr:uid="{00000000-0005-0000-0000-00006FE70000}"/>
    <cellStyle name="Total 4 4 2 2 3 2 4" xfId="55058" xr:uid="{00000000-0005-0000-0000-000070E70000}"/>
    <cellStyle name="Total 4 4 2 2 3 3" xfId="41399" xr:uid="{00000000-0005-0000-0000-000071E70000}"/>
    <cellStyle name="Total 4 4 2 2 3 4" xfId="41396" xr:uid="{00000000-0005-0000-0000-000072E70000}"/>
    <cellStyle name="Total 4 4 2 2 3 5" xfId="48090" xr:uid="{00000000-0005-0000-0000-000073E70000}"/>
    <cellStyle name="Total 4 4 2 2 3 6" xfId="60654" xr:uid="{00000000-0005-0000-0000-000074E70000}"/>
    <cellStyle name="Total 4 4 2 2 4" xfId="11198" xr:uid="{00000000-0005-0000-0000-000075E70000}"/>
    <cellStyle name="Total 4 4 2 2 4 2" xfId="41401" xr:uid="{00000000-0005-0000-0000-000076E70000}"/>
    <cellStyle name="Total 4 4 2 2 4 3" xfId="41400" xr:uid="{00000000-0005-0000-0000-000077E70000}"/>
    <cellStyle name="Total 4 4 2 2 4 4" xfId="50703" xr:uid="{00000000-0005-0000-0000-000078E70000}"/>
    <cellStyle name="Total 4 4 2 2 5" xfId="41391" xr:uid="{00000000-0005-0000-0000-000079E70000}"/>
    <cellStyle name="Total 4 4 2 2 6" xfId="56299" xr:uid="{00000000-0005-0000-0000-00007AE70000}"/>
    <cellStyle name="Total 4 4 2 3" xfId="5088" xr:uid="{00000000-0005-0000-0000-00007BE70000}"/>
    <cellStyle name="Total 4 4 2 3 2" xfId="7704" xr:uid="{00000000-0005-0000-0000-00007CE70000}"/>
    <cellStyle name="Total 4 4 2 3 2 2" xfId="14682" xr:uid="{00000000-0005-0000-0000-00007DE70000}"/>
    <cellStyle name="Total 4 4 2 3 2 2 2" xfId="41405" xr:uid="{00000000-0005-0000-0000-00007EE70000}"/>
    <cellStyle name="Total 4 4 2 3 2 2 3" xfId="41404" xr:uid="{00000000-0005-0000-0000-00007FE70000}"/>
    <cellStyle name="Total 4 4 2 3 2 2 4" xfId="54187" xr:uid="{00000000-0005-0000-0000-000080E70000}"/>
    <cellStyle name="Total 4 4 2 3 2 3" xfId="41406" xr:uid="{00000000-0005-0000-0000-000081E70000}"/>
    <cellStyle name="Total 4 4 2 3 2 4" xfId="41403" xr:uid="{00000000-0005-0000-0000-000082E70000}"/>
    <cellStyle name="Total 4 4 2 3 2 5" xfId="47219" xr:uid="{00000000-0005-0000-0000-000083E70000}"/>
    <cellStyle name="Total 4 4 2 3 2 6" xfId="59783" xr:uid="{00000000-0005-0000-0000-000084E70000}"/>
    <cellStyle name="Total 4 4 2 3 3" xfId="9455" xr:uid="{00000000-0005-0000-0000-000085E70000}"/>
    <cellStyle name="Total 4 4 2 3 3 2" xfId="16424" xr:uid="{00000000-0005-0000-0000-000086E70000}"/>
    <cellStyle name="Total 4 4 2 3 3 2 2" xfId="41409" xr:uid="{00000000-0005-0000-0000-000087E70000}"/>
    <cellStyle name="Total 4 4 2 3 3 2 3" xfId="41408" xr:uid="{00000000-0005-0000-0000-000088E70000}"/>
    <cellStyle name="Total 4 4 2 3 3 2 4" xfId="55929" xr:uid="{00000000-0005-0000-0000-000089E70000}"/>
    <cellStyle name="Total 4 4 2 3 3 3" xfId="41410" xr:uid="{00000000-0005-0000-0000-00008AE70000}"/>
    <cellStyle name="Total 4 4 2 3 3 4" xfId="41407" xr:uid="{00000000-0005-0000-0000-00008BE70000}"/>
    <cellStyle name="Total 4 4 2 3 3 5" xfId="48961" xr:uid="{00000000-0005-0000-0000-00008CE70000}"/>
    <cellStyle name="Total 4 4 2 3 3 6" xfId="61525" xr:uid="{00000000-0005-0000-0000-00008DE70000}"/>
    <cellStyle name="Total 4 4 2 3 4" xfId="12069" xr:uid="{00000000-0005-0000-0000-00008EE70000}"/>
    <cellStyle name="Total 4 4 2 3 4 2" xfId="41412" xr:uid="{00000000-0005-0000-0000-00008FE70000}"/>
    <cellStyle name="Total 4 4 2 3 4 3" xfId="41411" xr:uid="{00000000-0005-0000-0000-000090E70000}"/>
    <cellStyle name="Total 4 4 2 3 4 4" xfId="51574" xr:uid="{00000000-0005-0000-0000-000091E70000}"/>
    <cellStyle name="Total 4 4 2 3 5" xfId="41413" xr:uid="{00000000-0005-0000-0000-000092E70000}"/>
    <cellStyle name="Total 4 4 2 3 6" xfId="41402" xr:uid="{00000000-0005-0000-0000-000093E70000}"/>
    <cellStyle name="Total 4 4 2 3 7" xfId="44606" xr:uid="{00000000-0005-0000-0000-000094E70000}"/>
    <cellStyle name="Total 4 4 2 3 8" xfId="57170" xr:uid="{00000000-0005-0000-0000-000095E70000}"/>
    <cellStyle name="Total 4 4 2 4" xfId="5962" xr:uid="{00000000-0005-0000-0000-000096E70000}"/>
    <cellStyle name="Total 4 4 2 4 2" xfId="12940" xr:uid="{00000000-0005-0000-0000-000097E70000}"/>
    <cellStyle name="Total 4 4 2 4 2 2" xfId="41416" xr:uid="{00000000-0005-0000-0000-000098E70000}"/>
    <cellStyle name="Total 4 4 2 4 2 3" xfId="41415" xr:uid="{00000000-0005-0000-0000-000099E70000}"/>
    <cellStyle name="Total 4 4 2 4 2 4" xfId="52445" xr:uid="{00000000-0005-0000-0000-00009AE70000}"/>
    <cellStyle name="Total 4 4 2 4 3" xfId="41417" xr:uid="{00000000-0005-0000-0000-00009BE70000}"/>
    <cellStyle name="Total 4 4 2 4 4" xfId="41414" xr:uid="{00000000-0005-0000-0000-00009CE70000}"/>
    <cellStyle name="Total 4 4 2 4 5" xfId="45477" xr:uid="{00000000-0005-0000-0000-00009DE70000}"/>
    <cellStyle name="Total 4 4 2 4 6" xfId="58041" xr:uid="{00000000-0005-0000-0000-00009EE70000}"/>
    <cellStyle name="Total 4 4 2 5" xfId="10326" xr:uid="{00000000-0005-0000-0000-00009FE70000}"/>
    <cellStyle name="Total 4 4 2 5 2" xfId="41419" xr:uid="{00000000-0005-0000-0000-0000A0E70000}"/>
    <cellStyle name="Total 4 4 2 5 3" xfId="41418" xr:uid="{00000000-0005-0000-0000-0000A1E70000}"/>
    <cellStyle name="Total 4 4 2 5 4" xfId="49832" xr:uid="{00000000-0005-0000-0000-0000A2E70000}"/>
    <cellStyle name="Total 4 4 2 6" xfId="41390" xr:uid="{00000000-0005-0000-0000-0000A3E70000}"/>
    <cellStyle name="Total 4 4 2 7" xfId="17946" xr:uid="{00000000-0005-0000-0000-0000A4E70000}"/>
    <cellStyle name="Total 4 4 3" xfId="4211" xr:uid="{00000000-0005-0000-0000-0000A5E70000}"/>
    <cellStyle name="Total 4 4 3 2" xfId="6832" xr:uid="{00000000-0005-0000-0000-0000A6E70000}"/>
    <cellStyle name="Total 4 4 3 2 2" xfId="13810" xr:uid="{00000000-0005-0000-0000-0000A7E70000}"/>
    <cellStyle name="Total 4 4 3 2 2 2" xfId="41423" xr:uid="{00000000-0005-0000-0000-0000A8E70000}"/>
    <cellStyle name="Total 4 4 3 2 2 3" xfId="41422" xr:uid="{00000000-0005-0000-0000-0000A9E70000}"/>
    <cellStyle name="Total 4 4 3 2 2 4" xfId="53315" xr:uid="{00000000-0005-0000-0000-0000AAE70000}"/>
    <cellStyle name="Total 4 4 3 2 3" xfId="41424" xr:uid="{00000000-0005-0000-0000-0000ABE70000}"/>
    <cellStyle name="Total 4 4 3 2 4" xfId="41421" xr:uid="{00000000-0005-0000-0000-0000ACE70000}"/>
    <cellStyle name="Total 4 4 3 2 5" xfId="46347" xr:uid="{00000000-0005-0000-0000-0000ADE70000}"/>
    <cellStyle name="Total 4 4 3 2 6" xfId="58911" xr:uid="{00000000-0005-0000-0000-0000AEE70000}"/>
    <cellStyle name="Total 4 4 3 3" xfId="8578" xr:uid="{00000000-0005-0000-0000-0000AFE70000}"/>
    <cellStyle name="Total 4 4 3 3 2" xfId="15552" xr:uid="{00000000-0005-0000-0000-0000B0E70000}"/>
    <cellStyle name="Total 4 4 3 3 2 2" xfId="41427" xr:uid="{00000000-0005-0000-0000-0000B1E70000}"/>
    <cellStyle name="Total 4 4 3 3 2 3" xfId="41426" xr:uid="{00000000-0005-0000-0000-0000B2E70000}"/>
    <cellStyle name="Total 4 4 3 3 2 4" xfId="55057" xr:uid="{00000000-0005-0000-0000-0000B3E70000}"/>
    <cellStyle name="Total 4 4 3 3 3" xfId="41428" xr:uid="{00000000-0005-0000-0000-0000B4E70000}"/>
    <cellStyle name="Total 4 4 3 3 4" xfId="41425" xr:uid="{00000000-0005-0000-0000-0000B5E70000}"/>
    <cellStyle name="Total 4 4 3 3 5" xfId="48089" xr:uid="{00000000-0005-0000-0000-0000B6E70000}"/>
    <cellStyle name="Total 4 4 3 3 6" xfId="60653" xr:uid="{00000000-0005-0000-0000-0000B7E70000}"/>
    <cellStyle name="Total 4 4 3 4" xfId="11197" xr:uid="{00000000-0005-0000-0000-0000B8E70000}"/>
    <cellStyle name="Total 4 4 3 4 2" xfId="41430" xr:uid="{00000000-0005-0000-0000-0000B9E70000}"/>
    <cellStyle name="Total 4 4 3 4 3" xfId="41429" xr:uid="{00000000-0005-0000-0000-0000BAE70000}"/>
    <cellStyle name="Total 4 4 3 4 4" xfId="50702" xr:uid="{00000000-0005-0000-0000-0000BBE70000}"/>
    <cellStyle name="Total 4 4 3 5" xfId="41420" xr:uid="{00000000-0005-0000-0000-0000BCE70000}"/>
    <cellStyle name="Total 4 4 3 6" xfId="56298" xr:uid="{00000000-0005-0000-0000-0000BDE70000}"/>
    <cellStyle name="Total 4 4 4" xfId="5087" xr:uid="{00000000-0005-0000-0000-0000BEE70000}"/>
    <cellStyle name="Total 4 4 4 2" xfId="7703" xr:uid="{00000000-0005-0000-0000-0000BFE70000}"/>
    <cellStyle name="Total 4 4 4 2 2" xfId="14681" xr:uid="{00000000-0005-0000-0000-0000C0E70000}"/>
    <cellStyle name="Total 4 4 4 2 2 2" xfId="41434" xr:uid="{00000000-0005-0000-0000-0000C1E70000}"/>
    <cellStyle name="Total 4 4 4 2 2 3" xfId="41433" xr:uid="{00000000-0005-0000-0000-0000C2E70000}"/>
    <cellStyle name="Total 4 4 4 2 2 4" xfId="54186" xr:uid="{00000000-0005-0000-0000-0000C3E70000}"/>
    <cellStyle name="Total 4 4 4 2 3" xfId="41435" xr:uid="{00000000-0005-0000-0000-0000C4E70000}"/>
    <cellStyle name="Total 4 4 4 2 4" xfId="41432" xr:uid="{00000000-0005-0000-0000-0000C5E70000}"/>
    <cellStyle name="Total 4 4 4 2 5" xfId="47218" xr:uid="{00000000-0005-0000-0000-0000C6E70000}"/>
    <cellStyle name="Total 4 4 4 2 6" xfId="59782" xr:uid="{00000000-0005-0000-0000-0000C7E70000}"/>
    <cellStyle name="Total 4 4 4 3" xfId="9454" xr:uid="{00000000-0005-0000-0000-0000C8E70000}"/>
    <cellStyle name="Total 4 4 4 3 2" xfId="16423" xr:uid="{00000000-0005-0000-0000-0000C9E70000}"/>
    <cellStyle name="Total 4 4 4 3 2 2" xfId="41438" xr:uid="{00000000-0005-0000-0000-0000CAE70000}"/>
    <cellStyle name="Total 4 4 4 3 2 3" xfId="41437" xr:uid="{00000000-0005-0000-0000-0000CBE70000}"/>
    <cellStyle name="Total 4 4 4 3 2 4" xfId="55928" xr:uid="{00000000-0005-0000-0000-0000CCE70000}"/>
    <cellStyle name="Total 4 4 4 3 3" xfId="41439" xr:uid="{00000000-0005-0000-0000-0000CDE70000}"/>
    <cellStyle name="Total 4 4 4 3 4" xfId="41436" xr:uid="{00000000-0005-0000-0000-0000CEE70000}"/>
    <cellStyle name="Total 4 4 4 3 5" xfId="48960" xr:uid="{00000000-0005-0000-0000-0000CFE70000}"/>
    <cellStyle name="Total 4 4 4 3 6" xfId="61524" xr:uid="{00000000-0005-0000-0000-0000D0E70000}"/>
    <cellStyle name="Total 4 4 4 4" xfId="12068" xr:uid="{00000000-0005-0000-0000-0000D1E70000}"/>
    <cellStyle name="Total 4 4 4 4 2" xfId="41441" xr:uid="{00000000-0005-0000-0000-0000D2E70000}"/>
    <cellStyle name="Total 4 4 4 4 3" xfId="41440" xr:uid="{00000000-0005-0000-0000-0000D3E70000}"/>
    <cellStyle name="Total 4 4 4 4 4" xfId="51573" xr:uid="{00000000-0005-0000-0000-0000D4E70000}"/>
    <cellStyle name="Total 4 4 4 5" xfId="41442" xr:uid="{00000000-0005-0000-0000-0000D5E70000}"/>
    <cellStyle name="Total 4 4 4 6" xfId="41431" xr:uid="{00000000-0005-0000-0000-0000D6E70000}"/>
    <cellStyle name="Total 4 4 4 7" xfId="44605" xr:uid="{00000000-0005-0000-0000-0000D7E70000}"/>
    <cellStyle name="Total 4 4 4 8" xfId="57169" xr:uid="{00000000-0005-0000-0000-0000D8E70000}"/>
    <cellStyle name="Total 4 4 5" xfId="5961" xr:uid="{00000000-0005-0000-0000-0000D9E70000}"/>
    <cellStyle name="Total 4 4 5 2" xfId="12939" xr:uid="{00000000-0005-0000-0000-0000DAE70000}"/>
    <cellStyle name="Total 4 4 5 2 2" xfId="41445" xr:uid="{00000000-0005-0000-0000-0000DBE70000}"/>
    <cellStyle name="Total 4 4 5 2 3" xfId="41444" xr:uid="{00000000-0005-0000-0000-0000DCE70000}"/>
    <cellStyle name="Total 4 4 5 2 4" xfId="52444" xr:uid="{00000000-0005-0000-0000-0000DDE70000}"/>
    <cellStyle name="Total 4 4 5 3" xfId="41446" xr:uid="{00000000-0005-0000-0000-0000DEE70000}"/>
    <cellStyle name="Total 4 4 5 4" xfId="41443" xr:uid="{00000000-0005-0000-0000-0000DFE70000}"/>
    <cellStyle name="Total 4 4 5 5" xfId="45476" xr:uid="{00000000-0005-0000-0000-0000E0E70000}"/>
    <cellStyle name="Total 4 4 5 6" xfId="58040" xr:uid="{00000000-0005-0000-0000-0000E1E70000}"/>
    <cellStyle name="Total 4 4 6" xfId="10325" xr:uid="{00000000-0005-0000-0000-0000E2E70000}"/>
    <cellStyle name="Total 4 4 6 2" xfId="41448" xr:uid="{00000000-0005-0000-0000-0000E3E70000}"/>
    <cellStyle name="Total 4 4 6 3" xfId="41447" xr:uid="{00000000-0005-0000-0000-0000E4E70000}"/>
    <cellStyle name="Total 4 4 6 4" xfId="49831" xr:uid="{00000000-0005-0000-0000-0000E5E70000}"/>
    <cellStyle name="Total 4 4 7" xfId="41389" xr:uid="{00000000-0005-0000-0000-0000E6E70000}"/>
    <cellStyle name="Total 4 4 8" xfId="17945" xr:uid="{00000000-0005-0000-0000-0000E7E70000}"/>
    <cellStyle name="Total 4 5" xfId="3257" xr:uid="{00000000-0005-0000-0000-0000E8E70000}"/>
    <cellStyle name="Total 4 5 2" xfId="3258" xr:uid="{00000000-0005-0000-0000-0000E9E70000}"/>
    <cellStyle name="Total 4 5 2 2" xfId="4214" xr:uid="{00000000-0005-0000-0000-0000EAE70000}"/>
    <cellStyle name="Total 4 5 2 2 2" xfId="6835" xr:uid="{00000000-0005-0000-0000-0000EBE70000}"/>
    <cellStyle name="Total 4 5 2 2 2 2" xfId="13813" xr:uid="{00000000-0005-0000-0000-0000ECE70000}"/>
    <cellStyle name="Total 4 5 2 2 2 2 2" xfId="41454" xr:uid="{00000000-0005-0000-0000-0000EDE70000}"/>
    <cellStyle name="Total 4 5 2 2 2 2 3" xfId="41453" xr:uid="{00000000-0005-0000-0000-0000EEE70000}"/>
    <cellStyle name="Total 4 5 2 2 2 2 4" xfId="53318" xr:uid="{00000000-0005-0000-0000-0000EFE70000}"/>
    <cellStyle name="Total 4 5 2 2 2 3" xfId="41455" xr:uid="{00000000-0005-0000-0000-0000F0E70000}"/>
    <cellStyle name="Total 4 5 2 2 2 4" xfId="41452" xr:uid="{00000000-0005-0000-0000-0000F1E70000}"/>
    <cellStyle name="Total 4 5 2 2 2 5" xfId="46350" xr:uid="{00000000-0005-0000-0000-0000F2E70000}"/>
    <cellStyle name="Total 4 5 2 2 2 6" xfId="58914" xr:uid="{00000000-0005-0000-0000-0000F3E70000}"/>
    <cellStyle name="Total 4 5 2 2 3" xfId="8581" xr:uid="{00000000-0005-0000-0000-0000F4E70000}"/>
    <cellStyle name="Total 4 5 2 2 3 2" xfId="15555" xr:uid="{00000000-0005-0000-0000-0000F5E70000}"/>
    <cellStyle name="Total 4 5 2 2 3 2 2" xfId="41458" xr:uid="{00000000-0005-0000-0000-0000F6E70000}"/>
    <cellStyle name="Total 4 5 2 2 3 2 3" xfId="41457" xr:uid="{00000000-0005-0000-0000-0000F7E70000}"/>
    <cellStyle name="Total 4 5 2 2 3 2 4" xfId="55060" xr:uid="{00000000-0005-0000-0000-0000F8E70000}"/>
    <cellStyle name="Total 4 5 2 2 3 3" xfId="41459" xr:uid="{00000000-0005-0000-0000-0000F9E70000}"/>
    <cellStyle name="Total 4 5 2 2 3 4" xfId="41456" xr:uid="{00000000-0005-0000-0000-0000FAE70000}"/>
    <cellStyle name="Total 4 5 2 2 3 5" xfId="48092" xr:uid="{00000000-0005-0000-0000-0000FBE70000}"/>
    <cellStyle name="Total 4 5 2 2 3 6" xfId="60656" xr:uid="{00000000-0005-0000-0000-0000FCE70000}"/>
    <cellStyle name="Total 4 5 2 2 4" xfId="11200" xr:uid="{00000000-0005-0000-0000-0000FDE70000}"/>
    <cellStyle name="Total 4 5 2 2 4 2" xfId="41461" xr:uid="{00000000-0005-0000-0000-0000FEE70000}"/>
    <cellStyle name="Total 4 5 2 2 4 3" xfId="41460" xr:uid="{00000000-0005-0000-0000-0000FFE70000}"/>
    <cellStyle name="Total 4 5 2 2 4 4" xfId="50705" xr:uid="{00000000-0005-0000-0000-000000E80000}"/>
    <cellStyle name="Total 4 5 2 2 5" xfId="41451" xr:uid="{00000000-0005-0000-0000-000001E80000}"/>
    <cellStyle name="Total 4 5 2 2 6" xfId="56301" xr:uid="{00000000-0005-0000-0000-000002E80000}"/>
    <cellStyle name="Total 4 5 2 3" xfId="5090" xr:uid="{00000000-0005-0000-0000-000003E80000}"/>
    <cellStyle name="Total 4 5 2 3 2" xfId="7706" xr:uid="{00000000-0005-0000-0000-000004E80000}"/>
    <cellStyle name="Total 4 5 2 3 2 2" xfId="14684" xr:uid="{00000000-0005-0000-0000-000005E80000}"/>
    <cellStyle name="Total 4 5 2 3 2 2 2" xfId="41465" xr:uid="{00000000-0005-0000-0000-000006E80000}"/>
    <cellStyle name="Total 4 5 2 3 2 2 3" xfId="41464" xr:uid="{00000000-0005-0000-0000-000007E80000}"/>
    <cellStyle name="Total 4 5 2 3 2 2 4" xfId="54189" xr:uid="{00000000-0005-0000-0000-000008E80000}"/>
    <cellStyle name="Total 4 5 2 3 2 3" xfId="41466" xr:uid="{00000000-0005-0000-0000-000009E80000}"/>
    <cellStyle name="Total 4 5 2 3 2 4" xfId="41463" xr:uid="{00000000-0005-0000-0000-00000AE80000}"/>
    <cellStyle name="Total 4 5 2 3 2 5" xfId="47221" xr:uid="{00000000-0005-0000-0000-00000BE80000}"/>
    <cellStyle name="Total 4 5 2 3 2 6" xfId="59785" xr:uid="{00000000-0005-0000-0000-00000CE80000}"/>
    <cellStyle name="Total 4 5 2 3 3" xfId="9457" xr:uid="{00000000-0005-0000-0000-00000DE80000}"/>
    <cellStyle name="Total 4 5 2 3 3 2" xfId="16426" xr:uid="{00000000-0005-0000-0000-00000EE80000}"/>
    <cellStyle name="Total 4 5 2 3 3 2 2" xfId="41469" xr:uid="{00000000-0005-0000-0000-00000FE80000}"/>
    <cellStyle name="Total 4 5 2 3 3 2 3" xfId="41468" xr:uid="{00000000-0005-0000-0000-000010E80000}"/>
    <cellStyle name="Total 4 5 2 3 3 2 4" xfId="55931" xr:uid="{00000000-0005-0000-0000-000011E80000}"/>
    <cellStyle name="Total 4 5 2 3 3 3" xfId="41470" xr:uid="{00000000-0005-0000-0000-000012E80000}"/>
    <cellStyle name="Total 4 5 2 3 3 4" xfId="41467" xr:uid="{00000000-0005-0000-0000-000013E80000}"/>
    <cellStyle name="Total 4 5 2 3 3 5" xfId="48963" xr:uid="{00000000-0005-0000-0000-000014E80000}"/>
    <cellStyle name="Total 4 5 2 3 3 6" xfId="61527" xr:uid="{00000000-0005-0000-0000-000015E80000}"/>
    <cellStyle name="Total 4 5 2 3 4" xfId="12071" xr:uid="{00000000-0005-0000-0000-000016E80000}"/>
    <cellStyle name="Total 4 5 2 3 4 2" xfId="41472" xr:uid="{00000000-0005-0000-0000-000017E80000}"/>
    <cellStyle name="Total 4 5 2 3 4 3" xfId="41471" xr:uid="{00000000-0005-0000-0000-000018E80000}"/>
    <cellStyle name="Total 4 5 2 3 4 4" xfId="51576" xr:uid="{00000000-0005-0000-0000-000019E80000}"/>
    <cellStyle name="Total 4 5 2 3 5" xfId="41473" xr:uid="{00000000-0005-0000-0000-00001AE80000}"/>
    <cellStyle name="Total 4 5 2 3 6" xfId="41462" xr:uid="{00000000-0005-0000-0000-00001BE80000}"/>
    <cellStyle name="Total 4 5 2 3 7" xfId="44608" xr:uid="{00000000-0005-0000-0000-00001CE80000}"/>
    <cellStyle name="Total 4 5 2 3 8" xfId="57172" xr:uid="{00000000-0005-0000-0000-00001DE80000}"/>
    <cellStyle name="Total 4 5 2 4" xfId="5964" xr:uid="{00000000-0005-0000-0000-00001EE80000}"/>
    <cellStyle name="Total 4 5 2 4 2" xfId="12942" xr:uid="{00000000-0005-0000-0000-00001FE80000}"/>
    <cellStyle name="Total 4 5 2 4 2 2" xfId="41476" xr:uid="{00000000-0005-0000-0000-000020E80000}"/>
    <cellStyle name="Total 4 5 2 4 2 3" xfId="41475" xr:uid="{00000000-0005-0000-0000-000021E80000}"/>
    <cellStyle name="Total 4 5 2 4 2 4" xfId="52447" xr:uid="{00000000-0005-0000-0000-000022E80000}"/>
    <cellStyle name="Total 4 5 2 4 3" xfId="41477" xr:uid="{00000000-0005-0000-0000-000023E80000}"/>
    <cellStyle name="Total 4 5 2 4 4" xfId="41474" xr:uid="{00000000-0005-0000-0000-000024E80000}"/>
    <cellStyle name="Total 4 5 2 4 5" xfId="45479" xr:uid="{00000000-0005-0000-0000-000025E80000}"/>
    <cellStyle name="Total 4 5 2 4 6" xfId="58043" xr:uid="{00000000-0005-0000-0000-000026E80000}"/>
    <cellStyle name="Total 4 5 2 5" xfId="10328" xr:uid="{00000000-0005-0000-0000-000027E80000}"/>
    <cellStyle name="Total 4 5 2 5 2" xfId="41479" xr:uid="{00000000-0005-0000-0000-000028E80000}"/>
    <cellStyle name="Total 4 5 2 5 3" xfId="41478" xr:uid="{00000000-0005-0000-0000-000029E80000}"/>
    <cellStyle name="Total 4 5 2 5 4" xfId="49834" xr:uid="{00000000-0005-0000-0000-00002AE80000}"/>
    <cellStyle name="Total 4 5 2 6" xfId="41450" xr:uid="{00000000-0005-0000-0000-00002BE80000}"/>
    <cellStyle name="Total 4 5 2 7" xfId="17950" xr:uid="{00000000-0005-0000-0000-00002CE80000}"/>
    <cellStyle name="Total 4 5 3" xfId="4213" xr:uid="{00000000-0005-0000-0000-00002DE80000}"/>
    <cellStyle name="Total 4 5 3 2" xfId="6834" xr:uid="{00000000-0005-0000-0000-00002EE80000}"/>
    <cellStyle name="Total 4 5 3 2 2" xfId="13812" xr:uid="{00000000-0005-0000-0000-00002FE80000}"/>
    <cellStyle name="Total 4 5 3 2 2 2" xfId="41483" xr:uid="{00000000-0005-0000-0000-000030E80000}"/>
    <cellStyle name="Total 4 5 3 2 2 3" xfId="41482" xr:uid="{00000000-0005-0000-0000-000031E80000}"/>
    <cellStyle name="Total 4 5 3 2 2 4" xfId="53317" xr:uid="{00000000-0005-0000-0000-000032E80000}"/>
    <cellStyle name="Total 4 5 3 2 3" xfId="41484" xr:uid="{00000000-0005-0000-0000-000033E80000}"/>
    <cellStyle name="Total 4 5 3 2 4" xfId="41481" xr:uid="{00000000-0005-0000-0000-000034E80000}"/>
    <cellStyle name="Total 4 5 3 2 5" xfId="46349" xr:uid="{00000000-0005-0000-0000-000035E80000}"/>
    <cellStyle name="Total 4 5 3 2 6" xfId="58913" xr:uid="{00000000-0005-0000-0000-000036E80000}"/>
    <cellStyle name="Total 4 5 3 3" xfId="8580" xr:uid="{00000000-0005-0000-0000-000037E80000}"/>
    <cellStyle name="Total 4 5 3 3 2" xfId="15554" xr:uid="{00000000-0005-0000-0000-000038E80000}"/>
    <cellStyle name="Total 4 5 3 3 2 2" xfId="41487" xr:uid="{00000000-0005-0000-0000-000039E80000}"/>
    <cellStyle name="Total 4 5 3 3 2 3" xfId="41486" xr:uid="{00000000-0005-0000-0000-00003AE80000}"/>
    <cellStyle name="Total 4 5 3 3 2 4" xfId="55059" xr:uid="{00000000-0005-0000-0000-00003BE80000}"/>
    <cellStyle name="Total 4 5 3 3 3" xfId="41488" xr:uid="{00000000-0005-0000-0000-00003CE80000}"/>
    <cellStyle name="Total 4 5 3 3 4" xfId="41485" xr:uid="{00000000-0005-0000-0000-00003DE80000}"/>
    <cellStyle name="Total 4 5 3 3 5" xfId="48091" xr:uid="{00000000-0005-0000-0000-00003EE80000}"/>
    <cellStyle name="Total 4 5 3 3 6" xfId="60655" xr:uid="{00000000-0005-0000-0000-00003FE80000}"/>
    <cellStyle name="Total 4 5 3 4" xfId="11199" xr:uid="{00000000-0005-0000-0000-000040E80000}"/>
    <cellStyle name="Total 4 5 3 4 2" xfId="41490" xr:uid="{00000000-0005-0000-0000-000041E80000}"/>
    <cellStyle name="Total 4 5 3 4 3" xfId="41489" xr:uid="{00000000-0005-0000-0000-000042E80000}"/>
    <cellStyle name="Total 4 5 3 4 4" xfId="50704" xr:uid="{00000000-0005-0000-0000-000043E80000}"/>
    <cellStyle name="Total 4 5 3 5" xfId="41480" xr:uid="{00000000-0005-0000-0000-000044E80000}"/>
    <cellStyle name="Total 4 5 3 6" xfId="56300" xr:uid="{00000000-0005-0000-0000-000045E80000}"/>
    <cellStyle name="Total 4 5 4" xfId="5089" xr:uid="{00000000-0005-0000-0000-000046E80000}"/>
    <cellStyle name="Total 4 5 4 2" xfId="7705" xr:uid="{00000000-0005-0000-0000-000047E80000}"/>
    <cellStyle name="Total 4 5 4 2 2" xfId="14683" xr:uid="{00000000-0005-0000-0000-000048E80000}"/>
    <cellStyle name="Total 4 5 4 2 2 2" xfId="41494" xr:uid="{00000000-0005-0000-0000-000049E80000}"/>
    <cellStyle name="Total 4 5 4 2 2 3" xfId="41493" xr:uid="{00000000-0005-0000-0000-00004AE80000}"/>
    <cellStyle name="Total 4 5 4 2 2 4" xfId="54188" xr:uid="{00000000-0005-0000-0000-00004BE80000}"/>
    <cellStyle name="Total 4 5 4 2 3" xfId="41495" xr:uid="{00000000-0005-0000-0000-00004CE80000}"/>
    <cellStyle name="Total 4 5 4 2 4" xfId="41492" xr:uid="{00000000-0005-0000-0000-00004DE80000}"/>
    <cellStyle name="Total 4 5 4 2 5" xfId="47220" xr:uid="{00000000-0005-0000-0000-00004EE80000}"/>
    <cellStyle name="Total 4 5 4 2 6" xfId="59784" xr:uid="{00000000-0005-0000-0000-00004FE80000}"/>
    <cellStyle name="Total 4 5 4 3" xfId="9456" xr:uid="{00000000-0005-0000-0000-000050E80000}"/>
    <cellStyle name="Total 4 5 4 3 2" xfId="16425" xr:uid="{00000000-0005-0000-0000-000051E80000}"/>
    <cellStyle name="Total 4 5 4 3 2 2" xfId="41498" xr:uid="{00000000-0005-0000-0000-000052E80000}"/>
    <cellStyle name="Total 4 5 4 3 2 3" xfId="41497" xr:uid="{00000000-0005-0000-0000-000053E80000}"/>
    <cellStyle name="Total 4 5 4 3 2 4" xfId="55930" xr:uid="{00000000-0005-0000-0000-000054E80000}"/>
    <cellStyle name="Total 4 5 4 3 3" xfId="41499" xr:uid="{00000000-0005-0000-0000-000055E80000}"/>
    <cellStyle name="Total 4 5 4 3 4" xfId="41496" xr:uid="{00000000-0005-0000-0000-000056E80000}"/>
    <cellStyle name="Total 4 5 4 3 5" xfId="48962" xr:uid="{00000000-0005-0000-0000-000057E80000}"/>
    <cellStyle name="Total 4 5 4 3 6" xfId="61526" xr:uid="{00000000-0005-0000-0000-000058E80000}"/>
    <cellStyle name="Total 4 5 4 4" xfId="12070" xr:uid="{00000000-0005-0000-0000-000059E80000}"/>
    <cellStyle name="Total 4 5 4 4 2" xfId="41501" xr:uid="{00000000-0005-0000-0000-00005AE80000}"/>
    <cellStyle name="Total 4 5 4 4 3" xfId="41500" xr:uid="{00000000-0005-0000-0000-00005BE80000}"/>
    <cellStyle name="Total 4 5 4 4 4" xfId="51575" xr:uid="{00000000-0005-0000-0000-00005CE80000}"/>
    <cellStyle name="Total 4 5 4 5" xfId="41502" xr:uid="{00000000-0005-0000-0000-00005DE80000}"/>
    <cellStyle name="Total 4 5 4 6" xfId="41491" xr:uid="{00000000-0005-0000-0000-00005EE80000}"/>
    <cellStyle name="Total 4 5 4 7" xfId="44607" xr:uid="{00000000-0005-0000-0000-00005FE80000}"/>
    <cellStyle name="Total 4 5 4 8" xfId="57171" xr:uid="{00000000-0005-0000-0000-000060E80000}"/>
    <cellStyle name="Total 4 5 5" xfId="5963" xr:uid="{00000000-0005-0000-0000-000061E80000}"/>
    <cellStyle name="Total 4 5 5 2" xfId="12941" xr:uid="{00000000-0005-0000-0000-000062E80000}"/>
    <cellStyle name="Total 4 5 5 2 2" xfId="41505" xr:uid="{00000000-0005-0000-0000-000063E80000}"/>
    <cellStyle name="Total 4 5 5 2 3" xfId="41504" xr:uid="{00000000-0005-0000-0000-000064E80000}"/>
    <cellStyle name="Total 4 5 5 2 4" xfId="52446" xr:uid="{00000000-0005-0000-0000-000065E80000}"/>
    <cellStyle name="Total 4 5 5 3" xfId="41506" xr:uid="{00000000-0005-0000-0000-000066E80000}"/>
    <cellStyle name="Total 4 5 5 4" xfId="41503" xr:uid="{00000000-0005-0000-0000-000067E80000}"/>
    <cellStyle name="Total 4 5 5 5" xfId="45478" xr:uid="{00000000-0005-0000-0000-000068E80000}"/>
    <cellStyle name="Total 4 5 5 6" xfId="58042" xr:uid="{00000000-0005-0000-0000-000069E80000}"/>
    <cellStyle name="Total 4 5 6" xfId="10327" xr:uid="{00000000-0005-0000-0000-00006AE80000}"/>
    <cellStyle name="Total 4 5 6 2" xfId="41508" xr:uid="{00000000-0005-0000-0000-00006BE80000}"/>
    <cellStyle name="Total 4 5 6 3" xfId="41507" xr:uid="{00000000-0005-0000-0000-00006CE80000}"/>
    <cellStyle name="Total 4 5 6 4" xfId="49833" xr:uid="{00000000-0005-0000-0000-00006DE80000}"/>
    <cellStyle name="Total 4 5 7" xfId="41449" xr:uid="{00000000-0005-0000-0000-00006EE80000}"/>
    <cellStyle name="Total 4 5 8" xfId="17947" xr:uid="{00000000-0005-0000-0000-00006FE80000}"/>
    <cellStyle name="Total 4 6" xfId="3259" xr:uid="{00000000-0005-0000-0000-000070E80000}"/>
    <cellStyle name="Total 4 6 2" xfId="3260" xr:uid="{00000000-0005-0000-0000-000071E80000}"/>
    <cellStyle name="Total 4 6 2 2" xfId="4216" xr:uid="{00000000-0005-0000-0000-000072E80000}"/>
    <cellStyle name="Total 4 6 2 2 2" xfId="6837" xr:uid="{00000000-0005-0000-0000-000073E80000}"/>
    <cellStyle name="Total 4 6 2 2 2 2" xfId="13815" xr:uid="{00000000-0005-0000-0000-000074E80000}"/>
    <cellStyle name="Total 4 6 2 2 2 2 2" xfId="41514" xr:uid="{00000000-0005-0000-0000-000075E80000}"/>
    <cellStyle name="Total 4 6 2 2 2 2 3" xfId="41513" xr:uid="{00000000-0005-0000-0000-000076E80000}"/>
    <cellStyle name="Total 4 6 2 2 2 2 4" xfId="53320" xr:uid="{00000000-0005-0000-0000-000077E80000}"/>
    <cellStyle name="Total 4 6 2 2 2 3" xfId="41515" xr:uid="{00000000-0005-0000-0000-000078E80000}"/>
    <cellStyle name="Total 4 6 2 2 2 4" xfId="41512" xr:uid="{00000000-0005-0000-0000-000079E80000}"/>
    <cellStyle name="Total 4 6 2 2 2 5" xfId="46352" xr:uid="{00000000-0005-0000-0000-00007AE80000}"/>
    <cellStyle name="Total 4 6 2 2 2 6" xfId="58916" xr:uid="{00000000-0005-0000-0000-00007BE80000}"/>
    <cellStyle name="Total 4 6 2 2 3" xfId="8583" xr:uid="{00000000-0005-0000-0000-00007CE80000}"/>
    <cellStyle name="Total 4 6 2 2 3 2" xfId="15557" xr:uid="{00000000-0005-0000-0000-00007DE80000}"/>
    <cellStyle name="Total 4 6 2 2 3 2 2" xfId="41518" xr:uid="{00000000-0005-0000-0000-00007EE80000}"/>
    <cellStyle name="Total 4 6 2 2 3 2 3" xfId="41517" xr:uid="{00000000-0005-0000-0000-00007FE80000}"/>
    <cellStyle name="Total 4 6 2 2 3 2 4" xfId="55062" xr:uid="{00000000-0005-0000-0000-000080E80000}"/>
    <cellStyle name="Total 4 6 2 2 3 3" xfId="41519" xr:uid="{00000000-0005-0000-0000-000081E80000}"/>
    <cellStyle name="Total 4 6 2 2 3 4" xfId="41516" xr:uid="{00000000-0005-0000-0000-000082E80000}"/>
    <cellStyle name="Total 4 6 2 2 3 5" xfId="48094" xr:uid="{00000000-0005-0000-0000-000083E80000}"/>
    <cellStyle name="Total 4 6 2 2 3 6" xfId="60658" xr:uid="{00000000-0005-0000-0000-000084E80000}"/>
    <cellStyle name="Total 4 6 2 2 4" xfId="11202" xr:uid="{00000000-0005-0000-0000-000085E80000}"/>
    <cellStyle name="Total 4 6 2 2 4 2" xfId="41521" xr:uid="{00000000-0005-0000-0000-000086E80000}"/>
    <cellStyle name="Total 4 6 2 2 4 3" xfId="41520" xr:uid="{00000000-0005-0000-0000-000087E80000}"/>
    <cellStyle name="Total 4 6 2 2 4 4" xfId="50707" xr:uid="{00000000-0005-0000-0000-000088E80000}"/>
    <cellStyle name="Total 4 6 2 2 5" xfId="41511" xr:uid="{00000000-0005-0000-0000-000089E80000}"/>
    <cellStyle name="Total 4 6 2 2 6" xfId="56303" xr:uid="{00000000-0005-0000-0000-00008AE80000}"/>
    <cellStyle name="Total 4 6 2 3" xfId="5092" xr:uid="{00000000-0005-0000-0000-00008BE80000}"/>
    <cellStyle name="Total 4 6 2 3 2" xfId="7708" xr:uid="{00000000-0005-0000-0000-00008CE80000}"/>
    <cellStyle name="Total 4 6 2 3 2 2" xfId="14686" xr:uid="{00000000-0005-0000-0000-00008DE80000}"/>
    <cellStyle name="Total 4 6 2 3 2 2 2" xfId="41525" xr:uid="{00000000-0005-0000-0000-00008EE80000}"/>
    <cellStyle name="Total 4 6 2 3 2 2 3" xfId="41524" xr:uid="{00000000-0005-0000-0000-00008FE80000}"/>
    <cellStyle name="Total 4 6 2 3 2 2 4" xfId="54191" xr:uid="{00000000-0005-0000-0000-000090E80000}"/>
    <cellStyle name="Total 4 6 2 3 2 3" xfId="41526" xr:uid="{00000000-0005-0000-0000-000091E80000}"/>
    <cellStyle name="Total 4 6 2 3 2 4" xfId="41523" xr:uid="{00000000-0005-0000-0000-000092E80000}"/>
    <cellStyle name="Total 4 6 2 3 2 5" xfId="47223" xr:uid="{00000000-0005-0000-0000-000093E80000}"/>
    <cellStyle name="Total 4 6 2 3 2 6" xfId="59787" xr:uid="{00000000-0005-0000-0000-000094E80000}"/>
    <cellStyle name="Total 4 6 2 3 3" xfId="9459" xr:uid="{00000000-0005-0000-0000-000095E80000}"/>
    <cellStyle name="Total 4 6 2 3 3 2" xfId="16428" xr:uid="{00000000-0005-0000-0000-000096E80000}"/>
    <cellStyle name="Total 4 6 2 3 3 2 2" xfId="41529" xr:uid="{00000000-0005-0000-0000-000097E80000}"/>
    <cellStyle name="Total 4 6 2 3 3 2 3" xfId="41528" xr:uid="{00000000-0005-0000-0000-000098E80000}"/>
    <cellStyle name="Total 4 6 2 3 3 2 4" xfId="55933" xr:uid="{00000000-0005-0000-0000-000099E80000}"/>
    <cellStyle name="Total 4 6 2 3 3 3" xfId="41530" xr:uid="{00000000-0005-0000-0000-00009AE80000}"/>
    <cellStyle name="Total 4 6 2 3 3 4" xfId="41527" xr:uid="{00000000-0005-0000-0000-00009BE80000}"/>
    <cellStyle name="Total 4 6 2 3 3 5" xfId="48965" xr:uid="{00000000-0005-0000-0000-00009CE80000}"/>
    <cellStyle name="Total 4 6 2 3 3 6" xfId="61529" xr:uid="{00000000-0005-0000-0000-00009DE80000}"/>
    <cellStyle name="Total 4 6 2 3 4" xfId="12073" xr:uid="{00000000-0005-0000-0000-00009EE80000}"/>
    <cellStyle name="Total 4 6 2 3 4 2" xfId="41532" xr:uid="{00000000-0005-0000-0000-00009FE80000}"/>
    <cellStyle name="Total 4 6 2 3 4 3" xfId="41531" xr:uid="{00000000-0005-0000-0000-0000A0E80000}"/>
    <cellStyle name="Total 4 6 2 3 4 4" xfId="51578" xr:uid="{00000000-0005-0000-0000-0000A1E80000}"/>
    <cellStyle name="Total 4 6 2 3 5" xfId="41533" xr:uid="{00000000-0005-0000-0000-0000A2E80000}"/>
    <cellStyle name="Total 4 6 2 3 6" xfId="41522" xr:uid="{00000000-0005-0000-0000-0000A3E80000}"/>
    <cellStyle name="Total 4 6 2 3 7" xfId="44610" xr:uid="{00000000-0005-0000-0000-0000A4E80000}"/>
    <cellStyle name="Total 4 6 2 3 8" xfId="57174" xr:uid="{00000000-0005-0000-0000-0000A5E80000}"/>
    <cellStyle name="Total 4 6 2 4" xfId="5966" xr:uid="{00000000-0005-0000-0000-0000A6E80000}"/>
    <cellStyle name="Total 4 6 2 4 2" xfId="12944" xr:uid="{00000000-0005-0000-0000-0000A7E80000}"/>
    <cellStyle name="Total 4 6 2 4 2 2" xfId="41536" xr:uid="{00000000-0005-0000-0000-0000A8E80000}"/>
    <cellStyle name="Total 4 6 2 4 2 3" xfId="41535" xr:uid="{00000000-0005-0000-0000-0000A9E80000}"/>
    <cellStyle name="Total 4 6 2 4 2 4" xfId="52449" xr:uid="{00000000-0005-0000-0000-0000AAE80000}"/>
    <cellStyle name="Total 4 6 2 4 3" xfId="41537" xr:uid="{00000000-0005-0000-0000-0000ABE80000}"/>
    <cellStyle name="Total 4 6 2 4 4" xfId="41534" xr:uid="{00000000-0005-0000-0000-0000ACE80000}"/>
    <cellStyle name="Total 4 6 2 4 5" xfId="45481" xr:uid="{00000000-0005-0000-0000-0000ADE80000}"/>
    <cellStyle name="Total 4 6 2 4 6" xfId="58045" xr:uid="{00000000-0005-0000-0000-0000AEE80000}"/>
    <cellStyle name="Total 4 6 2 5" xfId="10330" xr:uid="{00000000-0005-0000-0000-0000AFE80000}"/>
    <cellStyle name="Total 4 6 2 5 2" xfId="41539" xr:uid="{00000000-0005-0000-0000-0000B0E80000}"/>
    <cellStyle name="Total 4 6 2 5 3" xfId="41538" xr:uid="{00000000-0005-0000-0000-0000B1E80000}"/>
    <cellStyle name="Total 4 6 2 5 4" xfId="49836" xr:uid="{00000000-0005-0000-0000-0000B2E80000}"/>
    <cellStyle name="Total 4 6 2 6" xfId="41510" xr:uid="{00000000-0005-0000-0000-0000B3E80000}"/>
    <cellStyle name="Total 4 6 2 7" xfId="17954" xr:uid="{00000000-0005-0000-0000-0000B4E80000}"/>
    <cellStyle name="Total 4 6 3" xfId="4215" xr:uid="{00000000-0005-0000-0000-0000B5E80000}"/>
    <cellStyle name="Total 4 6 3 2" xfId="6836" xr:uid="{00000000-0005-0000-0000-0000B6E80000}"/>
    <cellStyle name="Total 4 6 3 2 2" xfId="13814" xr:uid="{00000000-0005-0000-0000-0000B7E80000}"/>
    <cellStyle name="Total 4 6 3 2 2 2" xfId="41543" xr:uid="{00000000-0005-0000-0000-0000B8E80000}"/>
    <cellStyle name="Total 4 6 3 2 2 3" xfId="41542" xr:uid="{00000000-0005-0000-0000-0000B9E80000}"/>
    <cellStyle name="Total 4 6 3 2 2 4" xfId="53319" xr:uid="{00000000-0005-0000-0000-0000BAE80000}"/>
    <cellStyle name="Total 4 6 3 2 3" xfId="41544" xr:uid="{00000000-0005-0000-0000-0000BBE80000}"/>
    <cellStyle name="Total 4 6 3 2 4" xfId="41541" xr:uid="{00000000-0005-0000-0000-0000BCE80000}"/>
    <cellStyle name="Total 4 6 3 2 5" xfId="46351" xr:uid="{00000000-0005-0000-0000-0000BDE80000}"/>
    <cellStyle name="Total 4 6 3 2 6" xfId="58915" xr:uid="{00000000-0005-0000-0000-0000BEE80000}"/>
    <cellStyle name="Total 4 6 3 3" xfId="8582" xr:uid="{00000000-0005-0000-0000-0000BFE80000}"/>
    <cellStyle name="Total 4 6 3 3 2" xfId="15556" xr:uid="{00000000-0005-0000-0000-0000C0E80000}"/>
    <cellStyle name="Total 4 6 3 3 2 2" xfId="41547" xr:uid="{00000000-0005-0000-0000-0000C1E80000}"/>
    <cellStyle name="Total 4 6 3 3 2 3" xfId="41546" xr:uid="{00000000-0005-0000-0000-0000C2E80000}"/>
    <cellStyle name="Total 4 6 3 3 2 4" xfId="55061" xr:uid="{00000000-0005-0000-0000-0000C3E80000}"/>
    <cellStyle name="Total 4 6 3 3 3" xfId="41548" xr:uid="{00000000-0005-0000-0000-0000C4E80000}"/>
    <cellStyle name="Total 4 6 3 3 4" xfId="41545" xr:uid="{00000000-0005-0000-0000-0000C5E80000}"/>
    <cellStyle name="Total 4 6 3 3 5" xfId="48093" xr:uid="{00000000-0005-0000-0000-0000C6E80000}"/>
    <cellStyle name="Total 4 6 3 3 6" xfId="60657" xr:uid="{00000000-0005-0000-0000-0000C7E80000}"/>
    <cellStyle name="Total 4 6 3 4" xfId="11201" xr:uid="{00000000-0005-0000-0000-0000C8E80000}"/>
    <cellStyle name="Total 4 6 3 4 2" xfId="41550" xr:uid="{00000000-0005-0000-0000-0000C9E80000}"/>
    <cellStyle name="Total 4 6 3 4 3" xfId="41549" xr:uid="{00000000-0005-0000-0000-0000CAE80000}"/>
    <cellStyle name="Total 4 6 3 4 4" xfId="50706" xr:uid="{00000000-0005-0000-0000-0000CBE80000}"/>
    <cellStyle name="Total 4 6 3 5" xfId="41540" xr:uid="{00000000-0005-0000-0000-0000CCE80000}"/>
    <cellStyle name="Total 4 6 3 6" xfId="56302" xr:uid="{00000000-0005-0000-0000-0000CDE80000}"/>
    <cellStyle name="Total 4 6 4" xfId="5091" xr:uid="{00000000-0005-0000-0000-0000CEE80000}"/>
    <cellStyle name="Total 4 6 4 2" xfId="7707" xr:uid="{00000000-0005-0000-0000-0000CFE80000}"/>
    <cellStyle name="Total 4 6 4 2 2" xfId="14685" xr:uid="{00000000-0005-0000-0000-0000D0E80000}"/>
    <cellStyle name="Total 4 6 4 2 2 2" xfId="41554" xr:uid="{00000000-0005-0000-0000-0000D1E80000}"/>
    <cellStyle name="Total 4 6 4 2 2 3" xfId="41553" xr:uid="{00000000-0005-0000-0000-0000D2E80000}"/>
    <cellStyle name="Total 4 6 4 2 2 4" xfId="54190" xr:uid="{00000000-0005-0000-0000-0000D3E80000}"/>
    <cellStyle name="Total 4 6 4 2 3" xfId="41555" xr:uid="{00000000-0005-0000-0000-0000D4E80000}"/>
    <cellStyle name="Total 4 6 4 2 4" xfId="41552" xr:uid="{00000000-0005-0000-0000-0000D5E80000}"/>
    <cellStyle name="Total 4 6 4 2 5" xfId="47222" xr:uid="{00000000-0005-0000-0000-0000D6E80000}"/>
    <cellStyle name="Total 4 6 4 2 6" xfId="59786" xr:uid="{00000000-0005-0000-0000-0000D7E80000}"/>
    <cellStyle name="Total 4 6 4 3" xfId="9458" xr:uid="{00000000-0005-0000-0000-0000D8E80000}"/>
    <cellStyle name="Total 4 6 4 3 2" xfId="16427" xr:uid="{00000000-0005-0000-0000-0000D9E80000}"/>
    <cellStyle name="Total 4 6 4 3 2 2" xfId="41558" xr:uid="{00000000-0005-0000-0000-0000DAE80000}"/>
    <cellStyle name="Total 4 6 4 3 2 3" xfId="41557" xr:uid="{00000000-0005-0000-0000-0000DBE80000}"/>
    <cellStyle name="Total 4 6 4 3 2 4" xfId="55932" xr:uid="{00000000-0005-0000-0000-0000DCE80000}"/>
    <cellStyle name="Total 4 6 4 3 3" xfId="41559" xr:uid="{00000000-0005-0000-0000-0000DDE80000}"/>
    <cellStyle name="Total 4 6 4 3 4" xfId="41556" xr:uid="{00000000-0005-0000-0000-0000DEE80000}"/>
    <cellStyle name="Total 4 6 4 3 5" xfId="48964" xr:uid="{00000000-0005-0000-0000-0000DFE80000}"/>
    <cellStyle name="Total 4 6 4 3 6" xfId="61528" xr:uid="{00000000-0005-0000-0000-0000E0E80000}"/>
    <cellStyle name="Total 4 6 4 4" xfId="12072" xr:uid="{00000000-0005-0000-0000-0000E1E80000}"/>
    <cellStyle name="Total 4 6 4 4 2" xfId="41561" xr:uid="{00000000-0005-0000-0000-0000E2E80000}"/>
    <cellStyle name="Total 4 6 4 4 3" xfId="41560" xr:uid="{00000000-0005-0000-0000-0000E3E80000}"/>
    <cellStyle name="Total 4 6 4 4 4" xfId="51577" xr:uid="{00000000-0005-0000-0000-0000E4E80000}"/>
    <cellStyle name="Total 4 6 4 5" xfId="41562" xr:uid="{00000000-0005-0000-0000-0000E5E80000}"/>
    <cellStyle name="Total 4 6 4 6" xfId="41551" xr:uid="{00000000-0005-0000-0000-0000E6E80000}"/>
    <cellStyle name="Total 4 6 4 7" xfId="44609" xr:uid="{00000000-0005-0000-0000-0000E7E80000}"/>
    <cellStyle name="Total 4 6 4 8" xfId="57173" xr:uid="{00000000-0005-0000-0000-0000E8E80000}"/>
    <cellStyle name="Total 4 6 5" xfId="5965" xr:uid="{00000000-0005-0000-0000-0000E9E80000}"/>
    <cellStyle name="Total 4 6 5 2" xfId="12943" xr:uid="{00000000-0005-0000-0000-0000EAE80000}"/>
    <cellStyle name="Total 4 6 5 2 2" xfId="41565" xr:uid="{00000000-0005-0000-0000-0000EBE80000}"/>
    <cellStyle name="Total 4 6 5 2 3" xfId="41564" xr:uid="{00000000-0005-0000-0000-0000ECE80000}"/>
    <cellStyle name="Total 4 6 5 2 4" xfId="52448" xr:uid="{00000000-0005-0000-0000-0000EDE80000}"/>
    <cellStyle name="Total 4 6 5 3" xfId="41566" xr:uid="{00000000-0005-0000-0000-0000EEE80000}"/>
    <cellStyle name="Total 4 6 5 4" xfId="41563" xr:uid="{00000000-0005-0000-0000-0000EFE80000}"/>
    <cellStyle name="Total 4 6 5 5" xfId="45480" xr:uid="{00000000-0005-0000-0000-0000F0E80000}"/>
    <cellStyle name="Total 4 6 5 6" xfId="58044" xr:uid="{00000000-0005-0000-0000-0000F1E80000}"/>
    <cellStyle name="Total 4 6 6" xfId="10329" xr:uid="{00000000-0005-0000-0000-0000F2E80000}"/>
    <cellStyle name="Total 4 6 6 2" xfId="41568" xr:uid="{00000000-0005-0000-0000-0000F3E80000}"/>
    <cellStyle name="Total 4 6 6 3" xfId="41567" xr:uid="{00000000-0005-0000-0000-0000F4E80000}"/>
    <cellStyle name="Total 4 6 6 4" xfId="49835" xr:uid="{00000000-0005-0000-0000-0000F5E80000}"/>
    <cellStyle name="Total 4 6 7" xfId="41509" xr:uid="{00000000-0005-0000-0000-0000F6E80000}"/>
    <cellStyle name="Total 4 6 8" xfId="17951" xr:uid="{00000000-0005-0000-0000-0000F7E80000}"/>
    <cellStyle name="Total 4 7" xfId="3261" xr:uid="{00000000-0005-0000-0000-0000F8E80000}"/>
    <cellStyle name="Total 4 7 2" xfId="4217" xr:uid="{00000000-0005-0000-0000-0000F9E80000}"/>
    <cellStyle name="Total 4 7 2 2" xfId="6838" xr:uid="{00000000-0005-0000-0000-0000FAE80000}"/>
    <cellStyle name="Total 4 7 2 2 2" xfId="13816" xr:uid="{00000000-0005-0000-0000-0000FBE80000}"/>
    <cellStyle name="Total 4 7 2 2 2 2" xfId="41573" xr:uid="{00000000-0005-0000-0000-0000FCE80000}"/>
    <cellStyle name="Total 4 7 2 2 2 3" xfId="41572" xr:uid="{00000000-0005-0000-0000-0000FDE80000}"/>
    <cellStyle name="Total 4 7 2 2 2 4" xfId="53321" xr:uid="{00000000-0005-0000-0000-0000FEE80000}"/>
    <cellStyle name="Total 4 7 2 2 3" xfId="41574" xr:uid="{00000000-0005-0000-0000-0000FFE80000}"/>
    <cellStyle name="Total 4 7 2 2 4" xfId="41571" xr:uid="{00000000-0005-0000-0000-000000E90000}"/>
    <cellStyle name="Total 4 7 2 2 5" xfId="46353" xr:uid="{00000000-0005-0000-0000-000001E90000}"/>
    <cellStyle name="Total 4 7 2 2 6" xfId="58917" xr:uid="{00000000-0005-0000-0000-000002E90000}"/>
    <cellStyle name="Total 4 7 2 3" xfId="8584" xr:uid="{00000000-0005-0000-0000-000003E90000}"/>
    <cellStyle name="Total 4 7 2 3 2" xfId="15558" xr:uid="{00000000-0005-0000-0000-000004E90000}"/>
    <cellStyle name="Total 4 7 2 3 2 2" xfId="41577" xr:uid="{00000000-0005-0000-0000-000005E90000}"/>
    <cellStyle name="Total 4 7 2 3 2 3" xfId="41576" xr:uid="{00000000-0005-0000-0000-000006E90000}"/>
    <cellStyle name="Total 4 7 2 3 2 4" xfId="55063" xr:uid="{00000000-0005-0000-0000-000007E90000}"/>
    <cellStyle name="Total 4 7 2 3 3" xfId="41578" xr:uid="{00000000-0005-0000-0000-000008E90000}"/>
    <cellStyle name="Total 4 7 2 3 4" xfId="41575" xr:uid="{00000000-0005-0000-0000-000009E90000}"/>
    <cellStyle name="Total 4 7 2 3 5" xfId="48095" xr:uid="{00000000-0005-0000-0000-00000AE90000}"/>
    <cellStyle name="Total 4 7 2 3 6" xfId="60659" xr:uid="{00000000-0005-0000-0000-00000BE90000}"/>
    <cellStyle name="Total 4 7 2 4" xfId="11203" xr:uid="{00000000-0005-0000-0000-00000CE90000}"/>
    <cellStyle name="Total 4 7 2 4 2" xfId="41580" xr:uid="{00000000-0005-0000-0000-00000DE90000}"/>
    <cellStyle name="Total 4 7 2 4 3" xfId="41579" xr:uid="{00000000-0005-0000-0000-00000EE90000}"/>
    <cellStyle name="Total 4 7 2 4 4" xfId="50708" xr:uid="{00000000-0005-0000-0000-00000FE90000}"/>
    <cellStyle name="Total 4 7 2 5" xfId="41570" xr:uid="{00000000-0005-0000-0000-000010E90000}"/>
    <cellStyle name="Total 4 7 2 6" xfId="56304" xr:uid="{00000000-0005-0000-0000-000011E90000}"/>
    <cellStyle name="Total 4 7 3" xfId="5093" xr:uid="{00000000-0005-0000-0000-000012E90000}"/>
    <cellStyle name="Total 4 7 3 2" xfId="7709" xr:uid="{00000000-0005-0000-0000-000013E90000}"/>
    <cellStyle name="Total 4 7 3 2 2" xfId="14687" xr:uid="{00000000-0005-0000-0000-000014E90000}"/>
    <cellStyle name="Total 4 7 3 2 2 2" xfId="41584" xr:uid="{00000000-0005-0000-0000-000015E90000}"/>
    <cellStyle name="Total 4 7 3 2 2 3" xfId="41583" xr:uid="{00000000-0005-0000-0000-000016E90000}"/>
    <cellStyle name="Total 4 7 3 2 2 4" xfId="54192" xr:uid="{00000000-0005-0000-0000-000017E90000}"/>
    <cellStyle name="Total 4 7 3 2 3" xfId="41585" xr:uid="{00000000-0005-0000-0000-000018E90000}"/>
    <cellStyle name="Total 4 7 3 2 4" xfId="41582" xr:uid="{00000000-0005-0000-0000-000019E90000}"/>
    <cellStyle name="Total 4 7 3 2 5" xfId="47224" xr:uid="{00000000-0005-0000-0000-00001AE90000}"/>
    <cellStyle name="Total 4 7 3 2 6" xfId="59788" xr:uid="{00000000-0005-0000-0000-00001BE90000}"/>
    <cellStyle name="Total 4 7 3 3" xfId="9460" xr:uid="{00000000-0005-0000-0000-00001CE90000}"/>
    <cellStyle name="Total 4 7 3 3 2" xfId="16429" xr:uid="{00000000-0005-0000-0000-00001DE90000}"/>
    <cellStyle name="Total 4 7 3 3 2 2" xfId="41588" xr:uid="{00000000-0005-0000-0000-00001EE90000}"/>
    <cellStyle name="Total 4 7 3 3 2 3" xfId="41587" xr:uid="{00000000-0005-0000-0000-00001FE90000}"/>
    <cellStyle name="Total 4 7 3 3 2 4" xfId="55934" xr:uid="{00000000-0005-0000-0000-000020E90000}"/>
    <cellStyle name="Total 4 7 3 3 3" xfId="41589" xr:uid="{00000000-0005-0000-0000-000021E90000}"/>
    <cellStyle name="Total 4 7 3 3 4" xfId="41586" xr:uid="{00000000-0005-0000-0000-000022E90000}"/>
    <cellStyle name="Total 4 7 3 3 5" xfId="48966" xr:uid="{00000000-0005-0000-0000-000023E90000}"/>
    <cellStyle name="Total 4 7 3 3 6" xfId="61530" xr:uid="{00000000-0005-0000-0000-000024E90000}"/>
    <cellStyle name="Total 4 7 3 4" xfId="12074" xr:uid="{00000000-0005-0000-0000-000025E90000}"/>
    <cellStyle name="Total 4 7 3 4 2" xfId="41591" xr:uid="{00000000-0005-0000-0000-000026E90000}"/>
    <cellStyle name="Total 4 7 3 4 3" xfId="41590" xr:uid="{00000000-0005-0000-0000-000027E90000}"/>
    <cellStyle name="Total 4 7 3 4 4" xfId="51579" xr:uid="{00000000-0005-0000-0000-000028E90000}"/>
    <cellStyle name="Total 4 7 3 5" xfId="41592" xr:uid="{00000000-0005-0000-0000-000029E90000}"/>
    <cellStyle name="Total 4 7 3 6" xfId="41581" xr:uid="{00000000-0005-0000-0000-00002AE90000}"/>
    <cellStyle name="Total 4 7 3 7" xfId="44611" xr:uid="{00000000-0005-0000-0000-00002BE90000}"/>
    <cellStyle name="Total 4 7 3 8" xfId="57175" xr:uid="{00000000-0005-0000-0000-00002CE90000}"/>
    <cellStyle name="Total 4 7 4" xfId="5967" xr:uid="{00000000-0005-0000-0000-00002DE90000}"/>
    <cellStyle name="Total 4 7 4 2" xfId="12945" xr:uid="{00000000-0005-0000-0000-00002EE90000}"/>
    <cellStyle name="Total 4 7 4 2 2" xfId="41595" xr:uid="{00000000-0005-0000-0000-00002FE90000}"/>
    <cellStyle name="Total 4 7 4 2 3" xfId="41594" xr:uid="{00000000-0005-0000-0000-000030E90000}"/>
    <cellStyle name="Total 4 7 4 2 4" xfId="52450" xr:uid="{00000000-0005-0000-0000-000031E90000}"/>
    <cellStyle name="Total 4 7 4 3" xfId="41596" xr:uid="{00000000-0005-0000-0000-000032E90000}"/>
    <cellStyle name="Total 4 7 4 4" xfId="41593" xr:uid="{00000000-0005-0000-0000-000033E90000}"/>
    <cellStyle name="Total 4 7 4 5" xfId="45482" xr:uid="{00000000-0005-0000-0000-000034E90000}"/>
    <cellStyle name="Total 4 7 4 6" xfId="58046" xr:uid="{00000000-0005-0000-0000-000035E90000}"/>
    <cellStyle name="Total 4 7 5" xfId="10331" xr:uid="{00000000-0005-0000-0000-000036E90000}"/>
    <cellStyle name="Total 4 7 5 2" xfId="41598" xr:uid="{00000000-0005-0000-0000-000037E90000}"/>
    <cellStyle name="Total 4 7 5 3" xfId="41597" xr:uid="{00000000-0005-0000-0000-000038E90000}"/>
    <cellStyle name="Total 4 7 5 4" xfId="49837" xr:uid="{00000000-0005-0000-0000-000039E90000}"/>
    <cellStyle name="Total 4 7 6" xfId="41569" xr:uid="{00000000-0005-0000-0000-00003AE90000}"/>
    <cellStyle name="Total 4 7 7" xfId="17956" xr:uid="{00000000-0005-0000-0000-00003BE90000}"/>
    <cellStyle name="Total 4 8" xfId="3262" xr:uid="{00000000-0005-0000-0000-00003CE90000}"/>
    <cellStyle name="Total 4 8 2" xfId="4218" xr:uid="{00000000-0005-0000-0000-00003DE90000}"/>
    <cellStyle name="Total 4 8 2 2" xfId="6839" xr:uid="{00000000-0005-0000-0000-00003EE90000}"/>
    <cellStyle name="Total 4 8 2 2 2" xfId="13817" xr:uid="{00000000-0005-0000-0000-00003FE90000}"/>
    <cellStyle name="Total 4 8 2 2 2 2" xfId="41603" xr:uid="{00000000-0005-0000-0000-000040E90000}"/>
    <cellStyle name="Total 4 8 2 2 2 3" xfId="41602" xr:uid="{00000000-0005-0000-0000-000041E90000}"/>
    <cellStyle name="Total 4 8 2 2 2 4" xfId="53322" xr:uid="{00000000-0005-0000-0000-000042E90000}"/>
    <cellStyle name="Total 4 8 2 2 3" xfId="41604" xr:uid="{00000000-0005-0000-0000-000043E90000}"/>
    <cellStyle name="Total 4 8 2 2 4" xfId="41601" xr:uid="{00000000-0005-0000-0000-000044E90000}"/>
    <cellStyle name="Total 4 8 2 2 5" xfId="46354" xr:uid="{00000000-0005-0000-0000-000045E90000}"/>
    <cellStyle name="Total 4 8 2 2 6" xfId="58918" xr:uid="{00000000-0005-0000-0000-000046E90000}"/>
    <cellStyle name="Total 4 8 2 3" xfId="8585" xr:uid="{00000000-0005-0000-0000-000047E90000}"/>
    <cellStyle name="Total 4 8 2 3 2" xfId="15559" xr:uid="{00000000-0005-0000-0000-000048E90000}"/>
    <cellStyle name="Total 4 8 2 3 2 2" xfId="41607" xr:uid="{00000000-0005-0000-0000-000049E90000}"/>
    <cellStyle name="Total 4 8 2 3 2 3" xfId="41606" xr:uid="{00000000-0005-0000-0000-00004AE90000}"/>
    <cellStyle name="Total 4 8 2 3 2 4" xfId="55064" xr:uid="{00000000-0005-0000-0000-00004BE90000}"/>
    <cellStyle name="Total 4 8 2 3 3" xfId="41608" xr:uid="{00000000-0005-0000-0000-00004CE90000}"/>
    <cellStyle name="Total 4 8 2 3 4" xfId="41605" xr:uid="{00000000-0005-0000-0000-00004DE90000}"/>
    <cellStyle name="Total 4 8 2 3 5" xfId="48096" xr:uid="{00000000-0005-0000-0000-00004EE90000}"/>
    <cellStyle name="Total 4 8 2 3 6" xfId="60660" xr:uid="{00000000-0005-0000-0000-00004FE90000}"/>
    <cellStyle name="Total 4 8 2 4" xfId="11204" xr:uid="{00000000-0005-0000-0000-000050E90000}"/>
    <cellStyle name="Total 4 8 2 4 2" xfId="41610" xr:uid="{00000000-0005-0000-0000-000051E90000}"/>
    <cellStyle name="Total 4 8 2 4 3" xfId="41609" xr:uid="{00000000-0005-0000-0000-000052E90000}"/>
    <cellStyle name="Total 4 8 2 4 4" xfId="50709" xr:uid="{00000000-0005-0000-0000-000053E90000}"/>
    <cellStyle name="Total 4 8 2 5" xfId="41600" xr:uid="{00000000-0005-0000-0000-000054E90000}"/>
    <cellStyle name="Total 4 8 2 6" xfId="56305" xr:uid="{00000000-0005-0000-0000-000055E90000}"/>
    <cellStyle name="Total 4 8 3" xfId="5094" xr:uid="{00000000-0005-0000-0000-000056E90000}"/>
    <cellStyle name="Total 4 8 3 2" xfId="7710" xr:uid="{00000000-0005-0000-0000-000057E90000}"/>
    <cellStyle name="Total 4 8 3 2 2" xfId="14688" xr:uid="{00000000-0005-0000-0000-000058E90000}"/>
    <cellStyle name="Total 4 8 3 2 2 2" xfId="41614" xr:uid="{00000000-0005-0000-0000-000059E90000}"/>
    <cellStyle name="Total 4 8 3 2 2 3" xfId="41613" xr:uid="{00000000-0005-0000-0000-00005AE90000}"/>
    <cellStyle name="Total 4 8 3 2 2 4" xfId="54193" xr:uid="{00000000-0005-0000-0000-00005BE90000}"/>
    <cellStyle name="Total 4 8 3 2 3" xfId="41615" xr:uid="{00000000-0005-0000-0000-00005CE90000}"/>
    <cellStyle name="Total 4 8 3 2 4" xfId="41612" xr:uid="{00000000-0005-0000-0000-00005DE90000}"/>
    <cellStyle name="Total 4 8 3 2 5" xfId="47225" xr:uid="{00000000-0005-0000-0000-00005EE90000}"/>
    <cellStyle name="Total 4 8 3 2 6" xfId="59789" xr:uid="{00000000-0005-0000-0000-00005FE90000}"/>
    <cellStyle name="Total 4 8 3 3" xfId="9461" xr:uid="{00000000-0005-0000-0000-000060E90000}"/>
    <cellStyle name="Total 4 8 3 3 2" xfId="16430" xr:uid="{00000000-0005-0000-0000-000061E90000}"/>
    <cellStyle name="Total 4 8 3 3 2 2" xfId="41618" xr:uid="{00000000-0005-0000-0000-000062E90000}"/>
    <cellStyle name="Total 4 8 3 3 2 3" xfId="41617" xr:uid="{00000000-0005-0000-0000-000063E90000}"/>
    <cellStyle name="Total 4 8 3 3 2 4" xfId="55935" xr:uid="{00000000-0005-0000-0000-000064E90000}"/>
    <cellStyle name="Total 4 8 3 3 3" xfId="41619" xr:uid="{00000000-0005-0000-0000-000065E90000}"/>
    <cellStyle name="Total 4 8 3 3 4" xfId="41616" xr:uid="{00000000-0005-0000-0000-000066E90000}"/>
    <cellStyle name="Total 4 8 3 3 5" xfId="48967" xr:uid="{00000000-0005-0000-0000-000067E90000}"/>
    <cellStyle name="Total 4 8 3 3 6" xfId="61531" xr:uid="{00000000-0005-0000-0000-000068E90000}"/>
    <cellStyle name="Total 4 8 3 4" xfId="12075" xr:uid="{00000000-0005-0000-0000-000069E90000}"/>
    <cellStyle name="Total 4 8 3 4 2" xfId="41621" xr:uid="{00000000-0005-0000-0000-00006AE90000}"/>
    <cellStyle name="Total 4 8 3 4 3" xfId="41620" xr:uid="{00000000-0005-0000-0000-00006BE90000}"/>
    <cellStyle name="Total 4 8 3 4 4" xfId="51580" xr:uid="{00000000-0005-0000-0000-00006CE90000}"/>
    <cellStyle name="Total 4 8 3 5" xfId="41622" xr:uid="{00000000-0005-0000-0000-00006DE90000}"/>
    <cellStyle name="Total 4 8 3 6" xfId="41611" xr:uid="{00000000-0005-0000-0000-00006EE90000}"/>
    <cellStyle name="Total 4 8 3 7" xfId="44612" xr:uid="{00000000-0005-0000-0000-00006FE90000}"/>
    <cellStyle name="Total 4 8 3 8" xfId="57176" xr:uid="{00000000-0005-0000-0000-000070E90000}"/>
    <cellStyle name="Total 4 8 4" xfId="5968" xr:uid="{00000000-0005-0000-0000-000071E90000}"/>
    <cellStyle name="Total 4 8 4 2" xfId="12946" xr:uid="{00000000-0005-0000-0000-000072E90000}"/>
    <cellStyle name="Total 4 8 4 2 2" xfId="41625" xr:uid="{00000000-0005-0000-0000-000073E90000}"/>
    <cellStyle name="Total 4 8 4 2 3" xfId="41624" xr:uid="{00000000-0005-0000-0000-000074E90000}"/>
    <cellStyle name="Total 4 8 4 2 4" xfId="52451" xr:uid="{00000000-0005-0000-0000-000075E90000}"/>
    <cellStyle name="Total 4 8 4 3" xfId="41626" xr:uid="{00000000-0005-0000-0000-000076E90000}"/>
    <cellStyle name="Total 4 8 4 4" xfId="41623" xr:uid="{00000000-0005-0000-0000-000077E90000}"/>
    <cellStyle name="Total 4 8 4 5" xfId="45483" xr:uid="{00000000-0005-0000-0000-000078E90000}"/>
    <cellStyle name="Total 4 8 4 6" xfId="58047" xr:uid="{00000000-0005-0000-0000-000079E90000}"/>
    <cellStyle name="Total 4 8 5" xfId="10332" xr:uid="{00000000-0005-0000-0000-00007AE90000}"/>
    <cellStyle name="Total 4 8 5 2" xfId="41628" xr:uid="{00000000-0005-0000-0000-00007BE90000}"/>
    <cellStyle name="Total 4 8 5 3" xfId="41627" xr:uid="{00000000-0005-0000-0000-00007CE90000}"/>
    <cellStyle name="Total 4 8 5 4" xfId="49838" xr:uid="{00000000-0005-0000-0000-00007DE90000}"/>
    <cellStyle name="Total 4 8 6" xfId="41599" xr:uid="{00000000-0005-0000-0000-00007EE90000}"/>
    <cellStyle name="Total 4 8 7" xfId="17957" xr:uid="{00000000-0005-0000-0000-00007FE90000}"/>
    <cellStyle name="Total 4 9" xfId="3263" xr:uid="{00000000-0005-0000-0000-000080E90000}"/>
    <cellStyle name="Total 4 9 2" xfId="4219" xr:uid="{00000000-0005-0000-0000-000081E90000}"/>
    <cellStyle name="Total 4 9 2 2" xfId="6840" xr:uid="{00000000-0005-0000-0000-000082E90000}"/>
    <cellStyle name="Total 4 9 2 2 2" xfId="13818" xr:uid="{00000000-0005-0000-0000-000083E90000}"/>
    <cellStyle name="Total 4 9 2 2 2 2" xfId="41633" xr:uid="{00000000-0005-0000-0000-000084E90000}"/>
    <cellStyle name="Total 4 9 2 2 2 3" xfId="41632" xr:uid="{00000000-0005-0000-0000-000085E90000}"/>
    <cellStyle name="Total 4 9 2 2 2 4" xfId="53323" xr:uid="{00000000-0005-0000-0000-000086E90000}"/>
    <cellStyle name="Total 4 9 2 2 3" xfId="41634" xr:uid="{00000000-0005-0000-0000-000087E90000}"/>
    <cellStyle name="Total 4 9 2 2 4" xfId="41631" xr:uid="{00000000-0005-0000-0000-000088E90000}"/>
    <cellStyle name="Total 4 9 2 2 5" xfId="46355" xr:uid="{00000000-0005-0000-0000-000089E90000}"/>
    <cellStyle name="Total 4 9 2 2 6" xfId="58919" xr:uid="{00000000-0005-0000-0000-00008AE90000}"/>
    <cellStyle name="Total 4 9 2 3" xfId="8586" xr:uid="{00000000-0005-0000-0000-00008BE90000}"/>
    <cellStyle name="Total 4 9 2 3 2" xfId="15560" xr:uid="{00000000-0005-0000-0000-00008CE90000}"/>
    <cellStyle name="Total 4 9 2 3 2 2" xfId="41637" xr:uid="{00000000-0005-0000-0000-00008DE90000}"/>
    <cellStyle name="Total 4 9 2 3 2 3" xfId="41636" xr:uid="{00000000-0005-0000-0000-00008EE90000}"/>
    <cellStyle name="Total 4 9 2 3 2 4" xfId="55065" xr:uid="{00000000-0005-0000-0000-00008FE90000}"/>
    <cellStyle name="Total 4 9 2 3 3" xfId="41638" xr:uid="{00000000-0005-0000-0000-000090E90000}"/>
    <cellStyle name="Total 4 9 2 3 4" xfId="41635" xr:uid="{00000000-0005-0000-0000-000091E90000}"/>
    <cellStyle name="Total 4 9 2 3 5" xfId="48097" xr:uid="{00000000-0005-0000-0000-000092E90000}"/>
    <cellStyle name="Total 4 9 2 3 6" xfId="60661" xr:uid="{00000000-0005-0000-0000-000093E90000}"/>
    <cellStyle name="Total 4 9 2 4" xfId="11205" xr:uid="{00000000-0005-0000-0000-000094E90000}"/>
    <cellStyle name="Total 4 9 2 4 2" xfId="41640" xr:uid="{00000000-0005-0000-0000-000095E90000}"/>
    <cellStyle name="Total 4 9 2 4 3" xfId="41639" xr:uid="{00000000-0005-0000-0000-000096E90000}"/>
    <cellStyle name="Total 4 9 2 4 4" xfId="50710" xr:uid="{00000000-0005-0000-0000-000097E90000}"/>
    <cellStyle name="Total 4 9 2 5" xfId="41630" xr:uid="{00000000-0005-0000-0000-000098E90000}"/>
    <cellStyle name="Total 4 9 2 6" xfId="56306" xr:uid="{00000000-0005-0000-0000-000099E90000}"/>
    <cellStyle name="Total 4 9 3" xfId="5095" xr:uid="{00000000-0005-0000-0000-00009AE90000}"/>
    <cellStyle name="Total 4 9 3 2" xfId="7711" xr:uid="{00000000-0005-0000-0000-00009BE90000}"/>
    <cellStyle name="Total 4 9 3 2 2" xfId="14689" xr:uid="{00000000-0005-0000-0000-00009CE90000}"/>
    <cellStyle name="Total 4 9 3 2 2 2" xfId="41644" xr:uid="{00000000-0005-0000-0000-00009DE90000}"/>
    <cellStyle name="Total 4 9 3 2 2 3" xfId="41643" xr:uid="{00000000-0005-0000-0000-00009EE90000}"/>
    <cellStyle name="Total 4 9 3 2 2 4" xfId="54194" xr:uid="{00000000-0005-0000-0000-00009FE90000}"/>
    <cellStyle name="Total 4 9 3 2 3" xfId="41645" xr:uid="{00000000-0005-0000-0000-0000A0E90000}"/>
    <cellStyle name="Total 4 9 3 2 4" xfId="41642" xr:uid="{00000000-0005-0000-0000-0000A1E90000}"/>
    <cellStyle name="Total 4 9 3 2 5" xfId="47226" xr:uid="{00000000-0005-0000-0000-0000A2E90000}"/>
    <cellStyle name="Total 4 9 3 2 6" xfId="59790" xr:uid="{00000000-0005-0000-0000-0000A3E90000}"/>
    <cellStyle name="Total 4 9 3 3" xfId="9462" xr:uid="{00000000-0005-0000-0000-0000A4E90000}"/>
    <cellStyle name="Total 4 9 3 3 2" xfId="16431" xr:uid="{00000000-0005-0000-0000-0000A5E90000}"/>
    <cellStyle name="Total 4 9 3 3 2 2" xfId="41648" xr:uid="{00000000-0005-0000-0000-0000A6E90000}"/>
    <cellStyle name="Total 4 9 3 3 2 3" xfId="41647" xr:uid="{00000000-0005-0000-0000-0000A7E90000}"/>
    <cellStyle name="Total 4 9 3 3 2 4" xfId="55936" xr:uid="{00000000-0005-0000-0000-0000A8E90000}"/>
    <cellStyle name="Total 4 9 3 3 3" xfId="41649" xr:uid="{00000000-0005-0000-0000-0000A9E90000}"/>
    <cellStyle name="Total 4 9 3 3 4" xfId="41646" xr:uid="{00000000-0005-0000-0000-0000AAE90000}"/>
    <cellStyle name="Total 4 9 3 3 5" xfId="48968" xr:uid="{00000000-0005-0000-0000-0000ABE90000}"/>
    <cellStyle name="Total 4 9 3 3 6" xfId="61532" xr:uid="{00000000-0005-0000-0000-0000ACE90000}"/>
    <cellStyle name="Total 4 9 3 4" xfId="12076" xr:uid="{00000000-0005-0000-0000-0000ADE90000}"/>
    <cellStyle name="Total 4 9 3 4 2" xfId="41651" xr:uid="{00000000-0005-0000-0000-0000AEE90000}"/>
    <cellStyle name="Total 4 9 3 4 3" xfId="41650" xr:uid="{00000000-0005-0000-0000-0000AFE90000}"/>
    <cellStyle name="Total 4 9 3 4 4" xfId="51581" xr:uid="{00000000-0005-0000-0000-0000B0E90000}"/>
    <cellStyle name="Total 4 9 3 5" xfId="41652" xr:uid="{00000000-0005-0000-0000-0000B1E90000}"/>
    <cellStyle name="Total 4 9 3 6" xfId="41641" xr:uid="{00000000-0005-0000-0000-0000B2E90000}"/>
    <cellStyle name="Total 4 9 3 7" xfId="44613" xr:uid="{00000000-0005-0000-0000-0000B3E90000}"/>
    <cellStyle name="Total 4 9 3 8" xfId="57177" xr:uid="{00000000-0005-0000-0000-0000B4E90000}"/>
    <cellStyle name="Total 4 9 4" xfId="5969" xr:uid="{00000000-0005-0000-0000-0000B5E90000}"/>
    <cellStyle name="Total 4 9 4 2" xfId="12947" xr:uid="{00000000-0005-0000-0000-0000B6E90000}"/>
    <cellStyle name="Total 4 9 4 2 2" xfId="41655" xr:uid="{00000000-0005-0000-0000-0000B7E90000}"/>
    <cellStyle name="Total 4 9 4 2 3" xfId="41654" xr:uid="{00000000-0005-0000-0000-0000B8E90000}"/>
    <cellStyle name="Total 4 9 4 2 4" xfId="52452" xr:uid="{00000000-0005-0000-0000-0000B9E90000}"/>
    <cellStyle name="Total 4 9 4 3" xfId="41656" xr:uid="{00000000-0005-0000-0000-0000BAE90000}"/>
    <cellStyle name="Total 4 9 4 4" xfId="41653" xr:uid="{00000000-0005-0000-0000-0000BBE90000}"/>
    <cellStyle name="Total 4 9 4 5" xfId="45484" xr:uid="{00000000-0005-0000-0000-0000BCE90000}"/>
    <cellStyle name="Total 4 9 4 6" xfId="58048" xr:uid="{00000000-0005-0000-0000-0000BDE90000}"/>
    <cellStyle name="Total 4 9 5" xfId="10333" xr:uid="{00000000-0005-0000-0000-0000BEE90000}"/>
    <cellStyle name="Total 4 9 5 2" xfId="41658" xr:uid="{00000000-0005-0000-0000-0000BFE90000}"/>
    <cellStyle name="Total 4 9 5 3" xfId="41657" xr:uid="{00000000-0005-0000-0000-0000C0E90000}"/>
    <cellStyle name="Total 4 9 5 4" xfId="49839" xr:uid="{00000000-0005-0000-0000-0000C1E90000}"/>
    <cellStyle name="Total 4 9 6" xfId="41629" xr:uid="{00000000-0005-0000-0000-0000C2E90000}"/>
    <cellStyle name="Total 4 9 7" xfId="17958" xr:uid="{00000000-0005-0000-0000-0000C3E90000}"/>
    <cellStyle name="Total 40" xfId="3264" xr:uid="{00000000-0005-0000-0000-0000C4E90000}"/>
    <cellStyle name="Total 40 2" xfId="4220" xr:uid="{00000000-0005-0000-0000-0000C5E90000}"/>
    <cellStyle name="Total 40 2 2" xfId="6841" xr:uid="{00000000-0005-0000-0000-0000C6E90000}"/>
    <cellStyle name="Total 40 2 2 2" xfId="13819" xr:uid="{00000000-0005-0000-0000-0000C7E90000}"/>
    <cellStyle name="Total 40 2 2 2 2" xfId="41663" xr:uid="{00000000-0005-0000-0000-0000C8E90000}"/>
    <cellStyle name="Total 40 2 2 2 3" xfId="41662" xr:uid="{00000000-0005-0000-0000-0000C9E90000}"/>
    <cellStyle name="Total 40 2 2 2 4" xfId="53324" xr:uid="{00000000-0005-0000-0000-0000CAE90000}"/>
    <cellStyle name="Total 40 2 2 3" xfId="41664" xr:uid="{00000000-0005-0000-0000-0000CBE90000}"/>
    <cellStyle name="Total 40 2 2 4" xfId="41661" xr:uid="{00000000-0005-0000-0000-0000CCE90000}"/>
    <cellStyle name="Total 40 2 2 5" xfId="46356" xr:uid="{00000000-0005-0000-0000-0000CDE90000}"/>
    <cellStyle name="Total 40 2 2 6" xfId="58920" xr:uid="{00000000-0005-0000-0000-0000CEE90000}"/>
    <cellStyle name="Total 40 2 3" xfId="8587" xr:uid="{00000000-0005-0000-0000-0000CFE90000}"/>
    <cellStyle name="Total 40 2 3 2" xfId="15561" xr:uid="{00000000-0005-0000-0000-0000D0E90000}"/>
    <cellStyle name="Total 40 2 3 2 2" xfId="41667" xr:uid="{00000000-0005-0000-0000-0000D1E90000}"/>
    <cellStyle name="Total 40 2 3 2 3" xfId="41666" xr:uid="{00000000-0005-0000-0000-0000D2E90000}"/>
    <cellStyle name="Total 40 2 3 2 4" xfId="55066" xr:uid="{00000000-0005-0000-0000-0000D3E90000}"/>
    <cellStyle name="Total 40 2 3 3" xfId="41668" xr:uid="{00000000-0005-0000-0000-0000D4E90000}"/>
    <cellStyle name="Total 40 2 3 4" xfId="41665" xr:uid="{00000000-0005-0000-0000-0000D5E90000}"/>
    <cellStyle name="Total 40 2 3 5" xfId="48098" xr:uid="{00000000-0005-0000-0000-0000D6E90000}"/>
    <cellStyle name="Total 40 2 3 6" xfId="60662" xr:uid="{00000000-0005-0000-0000-0000D7E90000}"/>
    <cellStyle name="Total 40 2 4" xfId="11206" xr:uid="{00000000-0005-0000-0000-0000D8E90000}"/>
    <cellStyle name="Total 40 2 4 2" xfId="41670" xr:uid="{00000000-0005-0000-0000-0000D9E90000}"/>
    <cellStyle name="Total 40 2 4 3" xfId="41669" xr:uid="{00000000-0005-0000-0000-0000DAE90000}"/>
    <cellStyle name="Total 40 2 4 4" xfId="50711" xr:uid="{00000000-0005-0000-0000-0000DBE90000}"/>
    <cellStyle name="Total 40 2 5" xfId="41660" xr:uid="{00000000-0005-0000-0000-0000DCE90000}"/>
    <cellStyle name="Total 40 2 6" xfId="56307" xr:uid="{00000000-0005-0000-0000-0000DDE90000}"/>
    <cellStyle name="Total 40 3" xfId="5096" xr:uid="{00000000-0005-0000-0000-0000DEE90000}"/>
    <cellStyle name="Total 40 3 2" xfId="7712" xr:uid="{00000000-0005-0000-0000-0000DFE90000}"/>
    <cellStyle name="Total 40 3 2 2" xfId="14690" xr:uid="{00000000-0005-0000-0000-0000E0E90000}"/>
    <cellStyle name="Total 40 3 2 2 2" xfId="41674" xr:uid="{00000000-0005-0000-0000-0000E1E90000}"/>
    <cellStyle name="Total 40 3 2 2 3" xfId="41673" xr:uid="{00000000-0005-0000-0000-0000E2E90000}"/>
    <cellStyle name="Total 40 3 2 2 4" xfId="54195" xr:uid="{00000000-0005-0000-0000-0000E3E90000}"/>
    <cellStyle name="Total 40 3 2 3" xfId="41675" xr:uid="{00000000-0005-0000-0000-0000E4E90000}"/>
    <cellStyle name="Total 40 3 2 4" xfId="41672" xr:uid="{00000000-0005-0000-0000-0000E5E90000}"/>
    <cellStyle name="Total 40 3 2 5" xfId="47227" xr:uid="{00000000-0005-0000-0000-0000E6E90000}"/>
    <cellStyle name="Total 40 3 2 6" xfId="59791" xr:uid="{00000000-0005-0000-0000-0000E7E90000}"/>
    <cellStyle name="Total 40 3 3" xfId="9463" xr:uid="{00000000-0005-0000-0000-0000E8E90000}"/>
    <cellStyle name="Total 40 3 3 2" xfId="16432" xr:uid="{00000000-0005-0000-0000-0000E9E90000}"/>
    <cellStyle name="Total 40 3 3 2 2" xfId="41678" xr:uid="{00000000-0005-0000-0000-0000EAE90000}"/>
    <cellStyle name="Total 40 3 3 2 3" xfId="41677" xr:uid="{00000000-0005-0000-0000-0000EBE90000}"/>
    <cellStyle name="Total 40 3 3 2 4" xfId="55937" xr:uid="{00000000-0005-0000-0000-0000ECE90000}"/>
    <cellStyle name="Total 40 3 3 3" xfId="41679" xr:uid="{00000000-0005-0000-0000-0000EDE90000}"/>
    <cellStyle name="Total 40 3 3 4" xfId="41676" xr:uid="{00000000-0005-0000-0000-0000EEE90000}"/>
    <cellStyle name="Total 40 3 3 5" xfId="48969" xr:uid="{00000000-0005-0000-0000-0000EFE90000}"/>
    <cellStyle name="Total 40 3 3 6" xfId="61533" xr:uid="{00000000-0005-0000-0000-0000F0E90000}"/>
    <cellStyle name="Total 40 3 4" xfId="12077" xr:uid="{00000000-0005-0000-0000-0000F1E90000}"/>
    <cellStyle name="Total 40 3 4 2" xfId="41681" xr:uid="{00000000-0005-0000-0000-0000F2E90000}"/>
    <cellStyle name="Total 40 3 4 3" xfId="41680" xr:uid="{00000000-0005-0000-0000-0000F3E90000}"/>
    <cellStyle name="Total 40 3 4 4" xfId="51582" xr:uid="{00000000-0005-0000-0000-0000F4E90000}"/>
    <cellStyle name="Total 40 3 5" xfId="41682" xr:uid="{00000000-0005-0000-0000-0000F5E90000}"/>
    <cellStyle name="Total 40 3 6" xfId="41671" xr:uid="{00000000-0005-0000-0000-0000F6E90000}"/>
    <cellStyle name="Total 40 3 7" xfId="44614" xr:uid="{00000000-0005-0000-0000-0000F7E90000}"/>
    <cellStyle name="Total 40 3 8" xfId="57178" xr:uid="{00000000-0005-0000-0000-0000F8E90000}"/>
    <cellStyle name="Total 40 4" xfId="5970" xr:uid="{00000000-0005-0000-0000-0000F9E90000}"/>
    <cellStyle name="Total 40 4 2" xfId="12948" xr:uid="{00000000-0005-0000-0000-0000FAE90000}"/>
    <cellStyle name="Total 40 4 2 2" xfId="41685" xr:uid="{00000000-0005-0000-0000-0000FBE90000}"/>
    <cellStyle name="Total 40 4 2 3" xfId="41684" xr:uid="{00000000-0005-0000-0000-0000FCE90000}"/>
    <cellStyle name="Total 40 4 2 4" xfId="52453" xr:uid="{00000000-0005-0000-0000-0000FDE90000}"/>
    <cellStyle name="Total 40 4 3" xfId="41686" xr:uid="{00000000-0005-0000-0000-0000FEE90000}"/>
    <cellStyle name="Total 40 4 4" xfId="41683" xr:uid="{00000000-0005-0000-0000-0000FFE90000}"/>
    <cellStyle name="Total 40 4 5" xfId="45485" xr:uid="{00000000-0005-0000-0000-000000EA0000}"/>
    <cellStyle name="Total 40 4 6" xfId="58049" xr:uid="{00000000-0005-0000-0000-000001EA0000}"/>
    <cellStyle name="Total 40 5" xfId="10334" xr:uid="{00000000-0005-0000-0000-000002EA0000}"/>
    <cellStyle name="Total 40 5 2" xfId="41688" xr:uid="{00000000-0005-0000-0000-000003EA0000}"/>
    <cellStyle name="Total 40 5 3" xfId="41687" xr:uid="{00000000-0005-0000-0000-000004EA0000}"/>
    <cellStyle name="Total 40 5 4" xfId="49840" xr:uid="{00000000-0005-0000-0000-000005EA0000}"/>
    <cellStyle name="Total 40 6" xfId="41659" xr:uid="{00000000-0005-0000-0000-000006EA0000}"/>
    <cellStyle name="Total 40 7" xfId="17961" xr:uid="{00000000-0005-0000-0000-000007EA0000}"/>
    <cellStyle name="Total 41" xfId="3265" xr:uid="{00000000-0005-0000-0000-000008EA0000}"/>
    <cellStyle name="Total 41 2" xfId="4221" xr:uid="{00000000-0005-0000-0000-000009EA0000}"/>
    <cellStyle name="Total 41 2 2" xfId="6842" xr:uid="{00000000-0005-0000-0000-00000AEA0000}"/>
    <cellStyle name="Total 41 2 2 2" xfId="13820" xr:uid="{00000000-0005-0000-0000-00000BEA0000}"/>
    <cellStyle name="Total 41 2 2 2 2" xfId="41693" xr:uid="{00000000-0005-0000-0000-00000CEA0000}"/>
    <cellStyle name="Total 41 2 2 2 3" xfId="41692" xr:uid="{00000000-0005-0000-0000-00000DEA0000}"/>
    <cellStyle name="Total 41 2 2 2 4" xfId="53325" xr:uid="{00000000-0005-0000-0000-00000EEA0000}"/>
    <cellStyle name="Total 41 2 2 3" xfId="41694" xr:uid="{00000000-0005-0000-0000-00000FEA0000}"/>
    <cellStyle name="Total 41 2 2 4" xfId="41691" xr:uid="{00000000-0005-0000-0000-000010EA0000}"/>
    <cellStyle name="Total 41 2 2 5" xfId="46357" xr:uid="{00000000-0005-0000-0000-000011EA0000}"/>
    <cellStyle name="Total 41 2 2 6" xfId="58921" xr:uid="{00000000-0005-0000-0000-000012EA0000}"/>
    <cellStyle name="Total 41 2 3" xfId="8588" xr:uid="{00000000-0005-0000-0000-000013EA0000}"/>
    <cellStyle name="Total 41 2 3 2" xfId="15562" xr:uid="{00000000-0005-0000-0000-000014EA0000}"/>
    <cellStyle name="Total 41 2 3 2 2" xfId="41697" xr:uid="{00000000-0005-0000-0000-000015EA0000}"/>
    <cellStyle name="Total 41 2 3 2 3" xfId="41696" xr:uid="{00000000-0005-0000-0000-000016EA0000}"/>
    <cellStyle name="Total 41 2 3 2 4" xfId="55067" xr:uid="{00000000-0005-0000-0000-000017EA0000}"/>
    <cellStyle name="Total 41 2 3 3" xfId="41698" xr:uid="{00000000-0005-0000-0000-000018EA0000}"/>
    <cellStyle name="Total 41 2 3 4" xfId="41695" xr:uid="{00000000-0005-0000-0000-000019EA0000}"/>
    <cellStyle name="Total 41 2 3 5" xfId="48099" xr:uid="{00000000-0005-0000-0000-00001AEA0000}"/>
    <cellStyle name="Total 41 2 3 6" xfId="60663" xr:uid="{00000000-0005-0000-0000-00001BEA0000}"/>
    <cellStyle name="Total 41 2 4" xfId="11207" xr:uid="{00000000-0005-0000-0000-00001CEA0000}"/>
    <cellStyle name="Total 41 2 4 2" xfId="41700" xr:uid="{00000000-0005-0000-0000-00001DEA0000}"/>
    <cellStyle name="Total 41 2 4 3" xfId="41699" xr:uid="{00000000-0005-0000-0000-00001EEA0000}"/>
    <cellStyle name="Total 41 2 4 4" xfId="50712" xr:uid="{00000000-0005-0000-0000-00001FEA0000}"/>
    <cellStyle name="Total 41 2 5" xfId="41690" xr:uid="{00000000-0005-0000-0000-000020EA0000}"/>
    <cellStyle name="Total 41 2 6" xfId="56308" xr:uid="{00000000-0005-0000-0000-000021EA0000}"/>
    <cellStyle name="Total 41 3" xfId="5097" xr:uid="{00000000-0005-0000-0000-000022EA0000}"/>
    <cellStyle name="Total 41 3 2" xfId="7713" xr:uid="{00000000-0005-0000-0000-000023EA0000}"/>
    <cellStyle name="Total 41 3 2 2" xfId="14691" xr:uid="{00000000-0005-0000-0000-000024EA0000}"/>
    <cellStyle name="Total 41 3 2 2 2" xfId="41704" xr:uid="{00000000-0005-0000-0000-000025EA0000}"/>
    <cellStyle name="Total 41 3 2 2 3" xfId="41703" xr:uid="{00000000-0005-0000-0000-000026EA0000}"/>
    <cellStyle name="Total 41 3 2 2 4" xfId="54196" xr:uid="{00000000-0005-0000-0000-000027EA0000}"/>
    <cellStyle name="Total 41 3 2 3" xfId="41705" xr:uid="{00000000-0005-0000-0000-000028EA0000}"/>
    <cellStyle name="Total 41 3 2 4" xfId="41702" xr:uid="{00000000-0005-0000-0000-000029EA0000}"/>
    <cellStyle name="Total 41 3 2 5" xfId="47228" xr:uid="{00000000-0005-0000-0000-00002AEA0000}"/>
    <cellStyle name="Total 41 3 2 6" xfId="59792" xr:uid="{00000000-0005-0000-0000-00002BEA0000}"/>
    <cellStyle name="Total 41 3 3" xfId="9464" xr:uid="{00000000-0005-0000-0000-00002CEA0000}"/>
    <cellStyle name="Total 41 3 3 2" xfId="16433" xr:uid="{00000000-0005-0000-0000-00002DEA0000}"/>
    <cellStyle name="Total 41 3 3 2 2" xfId="41708" xr:uid="{00000000-0005-0000-0000-00002EEA0000}"/>
    <cellStyle name="Total 41 3 3 2 3" xfId="41707" xr:uid="{00000000-0005-0000-0000-00002FEA0000}"/>
    <cellStyle name="Total 41 3 3 2 4" xfId="55938" xr:uid="{00000000-0005-0000-0000-000030EA0000}"/>
    <cellStyle name="Total 41 3 3 3" xfId="41709" xr:uid="{00000000-0005-0000-0000-000031EA0000}"/>
    <cellStyle name="Total 41 3 3 4" xfId="41706" xr:uid="{00000000-0005-0000-0000-000032EA0000}"/>
    <cellStyle name="Total 41 3 3 5" xfId="48970" xr:uid="{00000000-0005-0000-0000-000033EA0000}"/>
    <cellStyle name="Total 41 3 3 6" xfId="61534" xr:uid="{00000000-0005-0000-0000-000034EA0000}"/>
    <cellStyle name="Total 41 3 4" xfId="12078" xr:uid="{00000000-0005-0000-0000-000035EA0000}"/>
    <cellStyle name="Total 41 3 4 2" xfId="41711" xr:uid="{00000000-0005-0000-0000-000036EA0000}"/>
    <cellStyle name="Total 41 3 4 3" xfId="41710" xr:uid="{00000000-0005-0000-0000-000037EA0000}"/>
    <cellStyle name="Total 41 3 4 4" xfId="51583" xr:uid="{00000000-0005-0000-0000-000038EA0000}"/>
    <cellStyle name="Total 41 3 5" xfId="41712" xr:uid="{00000000-0005-0000-0000-000039EA0000}"/>
    <cellStyle name="Total 41 3 6" xfId="41701" xr:uid="{00000000-0005-0000-0000-00003AEA0000}"/>
    <cellStyle name="Total 41 3 7" xfId="44615" xr:uid="{00000000-0005-0000-0000-00003BEA0000}"/>
    <cellStyle name="Total 41 3 8" xfId="57179" xr:uid="{00000000-0005-0000-0000-00003CEA0000}"/>
    <cellStyle name="Total 41 4" xfId="5971" xr:uid="{00000000-0005-0000-0000-00003DEA0000}"/>
    <cellStyle name="Total 41 4 2" xfId="12949" xr:uid="{00000000-0005-0000-0000-00003EEA0000}"/>
    <cellStyle name="Total 41 4 2 2" xfId="41715" xr:uid="{00000000-0005-0000-0000-00003FEA0000}"/>
    <cellStyle name="Total 41 4 2 3" xfId="41714" xr:uid="{00000000-0005-0000-0000-000040EA0000}"/>
    <cellStyle name="Total 41 4 2 4" xfId="52454" xr:uid="{00000000-0005-0000-0000-000041EA0000}"/>
    <cellStyle name="Total 41 4 3" xfId="41716" xr:uid="{00000000-0005-0000-0000-000042EA0000}"/>
    <cellStyle name="Total 41 4 4" xfId="41713" xr:uid="{00000000-0005-0000-0000-000043EA0000}"/>
    <cellStyle name="Total 41 4 5" xfId="45486" xr:uid="{00000000-0005-0000-0000-000044EA0000}"/>
    <cellStyle name="Total 41 4 6" xfId="58050" xr:uid="{00000000-0005-0000-0000-000045EA0000}"/>
    <cellStyle name="Total 41 5" xfId="10335" xr:uid="{00000000-0005-0000-0000-000046EA0000}"/>
    <cellStyle name="Total 41 5 2" xfId="41718" xr:uid="{00000000-0005-0000-0000-000047EA0000}"/>
    <cellStyle name="Total 41 5 3" xfId="41717" xr:uid="{00000000-0005-0000-0000-000048EA0000}"/>
    <cellStyle name="Total 41 5 4" xfId="49841" xr:uid="{00000000-0005-0000-0000-000049EA0000}"/>
    <cellStyle name="Total 41 6" xfId="41689" xr:uid="{00000000-0005-0000-0000-00004AEA0000}"/>
    <cellStyle name="Total 41 7" xfId="17962" xr:uid="{00000000-0005-0000-0000-00004BEA0000}"/>
    <cellStyle name="Total 42" xfId="3266" xr:uid="{00000000-0005-0000-0000-00004CEA0000}"/>
    <cellStyle name="Total 42 2" xfId="4222" xr:uid="{00000000-0005-0000-0000-00004DEA0000}"/>
    <cellStyle name="Total 42 2 2" xfId="6843" xr:uid="{00000000-0005-0000-0000-00004EEA0000}"/>
    <cellStyle name="Total 42 2 2 2" xfId="13821" xr:uid="{00000000-0005-0000-0000-00004FEA0000}"/>
    <cellStyle name="Total 42 2 2 2 2" xfId="41723" xr:uid="{00000000-0005-0000-0000-000050EA0000}"/>
    <cellStyle name="Total 42 2 2 2 3" xfId="41722" xr:uid="{00000000-0005-0000-0000-000051EA0000}"/>
    <cellStyle name="Total 42 2 2 2 4" xfId="53326" xr:uid="{00000000-0005-0000-0000-000052EA0000}"/>
    <cellStyle name="Total 42 2 2 3" xfId="41724" xr:uid="{00000000-0005-0000-0000-000053EA0000}"/>
    <cellStyle name="Total 42 2 2 4" xfId="41721" xr:uid="{00000000-0005-0000-0000-000054EA0000}"/>
    <cellStyle name="Total 42 2 2 5" xfId="46358" xr:uid="{00000000-0005-0000-0000-000055EA0000}"/>
    <cellStyle name="Total 42 2 2 6" xfId="58922" xr:uid="{00000000-0005-0000-0000-000056EA0000}"/>
    <cellStyle name="Total 42 2 3" xfId="8589" xr:uid="{00000000-0005-0000-0000-000057EA0000}"/>
    <cellStyle name="Total 42 2 3 2" xfId="15563" xr:uid="{00000000-0005-0000-0000-000058EA0000}"/>
    <cellStyle name="Total 42 2 3 2 2" xfId="41727" xr:uid="{00000000-0005-0000-0000-000059EA0000}"/>
    <cellStyle name="Total 42 2 3 2 3" xfId="41726" xr:uid="{00000000-0005-0000-0000-00005AEA0000}"/>
    <cellStyle name="Total 42 2 3 2 4" xfId="55068" xr:uid="{00000000-0005-0000-0000-00005BEA0000}"/>
    <cellStyle name="Total 42 2 3 3" xfId="41728" xr:uid="{00000000-0005-0000-0000-00005CEA0000}"/>
    <cellStyle name="Total 42 2 3 4" xfId="41725" xr:uid="{00000000-0005-0000-0000-00005DEA0000}"/>
    <cellStyle name="Total 42 2 3 5" xfId="48100" xr:uid="{00000000-0005-0000-0000-00005EEA0000}"/>
    <cellStyle name="Total 42 2 3 6" xfId="60664" xr:uid="{00000000-0005-0000-0000-00005FEA0000}"/>
    <cellStyle name="Total 42 2 4" xfId="11208" xr:uid="{00000000-0005-0000-0000-000060EA0000}"/>
    <cellStyle name="Total 42 2 4 2" xfId="41730" xr:uid="{00000000-0005-0000-0000-000061EA0000}"/>
    <cellStyle name="Total 42 2 4 3" xfId="41729" xr:uid="{00000000-0005-0000-0000-000062EA0000}"/>
    <cellStyle name="Total 42 2 4 4" xfId="50713" xr:uid="{00000000-0005-0000-0000-000063EA0000}"/>
    <cellStyle name="Total 42 2 5" xfId="41720" xr:uid="{00000000-0005-0000-0000-000064EA0000}"/>
    <cellStyle name="Total 42 2 6" xfId="56309" xr:uid="{00000000-0005-0000-0000-000065EA0000}"/>
    <cellStyle name="Total 42 3" xfId="5098" xr:uid="{00000000-0005-0000-0000-000066EA0000}"/>
    <cellStyle name="Total 42 3 2" xfId="7714" xr:uid="{00000000-0005-0000-0000-000067EA0000}"/>
    <cellStyle name="Total 42 3 2 2" xfId="14692" xr:uid="{00000000-0005-0000-0000-000068EA0000}"/>
    <cellStyle name="Total 42 3 2 2 2" xfId="41734" xr:uid="{00000000-0005-0000-0000-000069EA0000}"/>
    <cellStyle name="Total 42 3 2 2 3" xfId="41733" xr:uid="{00000000-0005-0000-0000-00006AEA0000}"/>
    <cellStyle name="Total 42 3 2 2 4" xfId="54197" xr:uid="{00000000-0005-0000-0000-00006BEA0000}"/>
    <cellStyle name="Total 42 3 2 3" xfId="41735" xr:uid="{00000000-0005-0000-0000-00006CEA0000}"/>
    <cellStyle name="Total 42 3 2 4" xfId="41732" xr:uid="{00000000-0005-0000-0000-00006DEA0000}"/>
    <cellStyle name="Total 42 3 2 5" xfId="47229" xr:uid="{00000000-0005-0000-0000-00006EEA0000}"/>
    <cellStyle name="Total 42 3 2 6" xfId="59793" xr:uid="{00000000-0005-0000-0000-00006FEA0000}"/>
    <cellStyle name="Total 42 3 3" xfId="9465" xr:uid="{00000000-0005-0000-0000-000070EA0000}"/>
    <cellStyle name="Total 42 3 3 2" xfId="16434" xr:uid="{00000000-0005-0000-0000-000071EA0000}"/>
    <cellStyle name="Total 42 3 3 2 2" xfId="41738" xr:uid="{00000000-0005-0000-0000-000072EA0000}"/>
    <cellStyle name="Total 42 3 3 2 3" xfId="41737" xr:uid="{00000000-0005-0000-0000-000073EA0000}"/>
    <cellStyle name="Total 42 3 3 2 4" xfId="55939" xr:uid="{00000000-0005-0000-0000-000074EA0000}"/>
    <cellStyle name="Total 42 3 3 3" xfId="41739" xr:uid="{00000000-0005-0000-0000-000075EA0000}"/>
    <cellStyle name="Total 42 3 3 4" xfId="41736" xr:uid="{00000000-0005-0000-0000-000076EA0000}"/>
    <cellStyle name="Total 42 3 3 5" xfId="48971" xr:uid="{00000000-0005-0000-0000-000077EA0000}"/>
    <cellStyle name="Total 42 3 3 6" xfId="61535" xr:uid="{00000000-0005-0000-0000-000078EA0000}"/>
    <cellStyle name="Total 42 3 4" xfId="12079" xr:uid="{00000000-0005-0000-0000-000079EA0000}"/>
    <cellStyle name="Total 42 3 4 2" xfId="41741" xr:uid="{00000000-0005-0000-0000-00007AEA0000}"/>
    <cellStyle name="Total 42 3 4 3" xfId="41740" xr:uid="{00000000-0005-0000-0000-00007BEA0000}"/>
    <cellStyle name="Total 42 3 4 4" xfId="51584" xr:uid="{00000000-0005-0000-0000-00007CEA0000}"/>
    <cellStyle name="Total 42 3 5" xfId="41742" xr:uid="{00000000-0005-0000-0000-00007DEA0000}"/>
    <cellStyle name="Total 42 3 6" xfId="41731" xr:uid="{00000000-0005-0000-0000-00007EEA0000}"/>
    <cellStyle name="Total 42 3 7" xfId="44616" xr:uid="{00000000-0005-0000-0000-00007FEA0000}"/>
    <cellStyle name="Total 42 3 8" xfId="57180" xr:uid="{00000000-0005-0000-0000-000080EA0000}"/>
    <cellStyle name="Total 42 4" xfId="5972" xr:uid="{00000000-0005-0000-0000-000081EA0000}"/>
    <cellStyle name="Total 42 4 2" xfId="12950" xr:uid="{00000000-0005-0000-0000-000082EA0000}"/>
    <cellStyle name="Total 42 4 2 2" xfId="41745" xr:uid="{00000000-0005-0000-0000-000083EA0000}"/>
    <cellStyle name="Total 42 4 2 3" xfId="41744" xr:uid="{00000000-0005-0000-0000-000084EA0000}"/>
    <cellStyle name="Total 42 4 2 4" xfId="52455" xr:uid="{00000000-0005-0000-0000-000085EA0000}"/>
    <cellStyle name="Total 42 4 3" xfId="41746" xr:uid="{00000000-0005-0000-0000-000086EA0000}"/>
    <cellStyle name="Total 42 4 4" xfId="41743" xr:uid="{00000000-0005-0000-0000-000087EA0000}"/>
    <cellStyle name="Total 42 4 5" xfId="45487" xr:uid="{00000000-0005-0000-0000-000088EA0000}"/>
    <cellStyle name="Total 42 4 6" xfId="58051" xr:uid="{00000000-0005-0000-0000-000089EA0000}"/>
    <cellStyle name="Total 42 5" xfId="10336" xr:uid="{00000000-0005-0000-0000-00008AEA0000}"/>
    <cellStyle name="Total 42 5 2" xfId="41748" xr:uid="{00000000-0005-0000-0000-00008BEA0000}"/>
    <cellStyle name="Total 42 5 3" xfId="41747" xr:uid="{00000000-0005-0000-0000-00008CEA0000}"/>
    <cellStyle name="Total 42 5 4" xfId="49842" xr:uid="{00000000-0005-0000-0000-00008DEA0000}"/>
    <cellStyle name="Total 42 6" xfId="41719" xr:uid="{00000000-0005-0000-0000-00008EEA0000}"/>
    <cellStyle name="Total 42 7" xfId="17965" xr:uid="{00000000-0005-0000-0000-00008FEA0000}"/>
    <cellStyle name="Total 43" xfId="3267" xr:uid="{00000000-0005-0000-0000-000090EA0000}"/>
    <cellStyle name="Total 43 2" xfId="4223" xr:uid="{00000000-0005-0000-0000-000091EA0000}"/>
    <cellStyle name="Total 43 2 2" xfId="6844" xr:uid="{00000000-0005-0000-0000-000092EA0000}"/>
    <cellStyle name="Total 43 2 2 2" xfId="13822" xr:uid="{00000000-0005-0000-0000-000093EA0000}"/>
    <cellStyle name="Total 43 2 2 2 2" xfId="41753" xr:uid="{00000000-0005-0000-0000-000094EA0000}"/>
    <cellStyle name="Total 43 2 2 2 3" xfId="41752" xr:uid="{00000000-0005-0000-0000-000095EA0000}"/>
    <cellStyle name="Total 43 2 2 2 4" xfId="53327" xr:uid="{00000000-0005-0000-0000-000096EA0000}"/>
    <cellStyle name="Total 43 2 2 3" xfId="41754" xr:uid="{00000000-0005-0000-0000-000097EA0000}"/>
    <cellStyle name="Total 43 2 2 4" xfId="41751" xr:uid="{00000000-0005-0000-0000-000098EA0000}"/>
    <cellStyle name="Total 43 2 2 5" xfId="46359" xr:uid="{00000000-0005-0000-0000-000099EA0000}"/>
    <cellStyle name="Total 43 2 2 6" xfId="58923" xr:uid="{00000000-0005-0000-0000-00009AEA0000}"/>
    <cellStyle name="Total 43 2 3" xfId="8590" xr:uid="{00000000-0005-0000-0000-00009BEA0000}"/>
    <cellStyle name="Total 43 2 3 2" xfId="15564" xr:uid="{00000000-0005-0000-0000-00009CEA0000}"/>
    <cellStyle name="Total 43 2 3 2 2" xfId="41757" xr:uid="{00000000-0005-0000-0000-00009DEA0000}"/>
    <cellStyle name="Total 43 2 3 2 3" xfId="41756" xr:uid="{00000000-0005-0000-0000-00009EEA0000}"/>
    <cellStyle name="Total 43 2 3 2 4" xfId="55069" xr:uid="{00000000-0005-0000-0000-00009FEA0000}"/>
    <cellStyle name="Total 43 2 3 3" xfId="41758" xr:uid="{00000000-0005-0000-0000-0000A0EA0000}"/>
    <cellStyle name="Total 43 2 3 4" xfId="41755" xr:uid="{00000000-0005-0000-0000-0000A1EA0000}"/>
    <cellStyle name="Total 43 2 3 5" xfId="48101" xr:uid="{00000000-0005-0000-0000-0000A2EA0000}"/>
    <cellStyle name="Total 43 2 3 6" xfId="60665" xr:uid="{00000000-0005-0000-0000-0000A3EA0000}"/>
    <cellStyle name="Total 43 2 4" xfId="11209" xr:uid="{00000000-0005-0000-0000-0000A4EA0000}"/>
    <cellStyle name="Total 43 2 4 2" xfId="41760" xr:uid="{00000000-0005-0000-0000-0000A5EA0000}"/>
    <cellStyle name="Total 43 2 4 3" xfId="41759" xr:uid="{00000000-0005-0000-0000-0000A6EA0000}"/>
    <cellStyle name="Total 43 2 4 4" xfId="50714" xr:uid="{00000000-0005-0000-0000-0000A7EA0000}"/>
    <cellStyle name="Total 43 2 5" xfId="41750" xr:uid="{00000000-0005-0000-0000-0000A8EA0000}"/>
    <cellStyle name="Total 43 2 6" xfId="56310" xr:uid="{00000000-0005-0000-0000-0000A9EA0000}"/>
    <cellStyle name="Total 43 3" xfId="5099" xr:uid="{00000000-0005-0000-0000-0000AAEA0000}"/>
    <cellStyle name="Total 43 3 2" xfId="7715" xr:uid="{00000000-0005-0000-0000-0000ABEA0000}"/>
    <cellStyle name="Total 43 3 2 2" xfId="14693" xr:uid="{00000000-0005-0000-0000-0000ACEA0000}"/>
    <cellStyle name="Total 43 3 2 2 2" xfId="41764" xr:uid="{00000000-0005-0000-0000-0000ADEA0000}"/>
    <cellStyle name="Total 43 3 2 2 3" xfId="41763" xr:uid="{00000000-0005-0000-0000-0000AEEA0000}"/>
    <cellStyle name="Total 43 3 2 2 4" xfId="54198" xr:uid="{00000000-0005-0000-0000-0000AFEA0000}"/>
    <cellStyle name="Total 43 3 2 3" xfId="41765" xr:uid="{00000000-0005-0000-0000-0000B0EA0000}"/>
    <cellStyle name="Total 43 3 2 4" xfId="41762" xr:uid="{00000000-0005-0000-0000-0000B1EA0000}"/>
    <cellStyle name="Total 43 3 2 5" xfId="47230" xr:uid="{00000000-0005-0000-0000-0000B2EA0000}"/>
    <cellStyle name="Total 43 3 2 6" xfId="59794" xr:uid="{00000000-0005-0000-0000-0000B3EA0000}"/>
    <cellStyle name="Total 43 3 3" xfId="9466" xr:uid="{00000000-0005-0000-0000-0000B4EA0000}"/>
    <cellStyle name="Total 43 3 3 2" xfId="16435" xr:uid="{00000000-0005-0000-0000-0000B5EA0000}"/>
    <cellStyle name="Total 43 3 3 2 2" xfId="41768" xr:uid="{00000000-0005-0000-0000-0000B6EA0000}"/>
    <cellStyle name="Total 43 3 3 2 3" xfId="41767" xr:uid="{00000000-0005-0000-0000-0000B7EA0000}"/>
    <cellStyle name="Total 43 3 3 2 4" xfId="55940" xr:uid="{00000000-0005-0000-0000-0000B8EA0000}"/>
    <cellStyle name="Total 43 3 3 3" xfId="41769" xr:uid="{00000000-0005-0000-0000-0000B9EA0000}"/>
    <cellStyle name="Total 43 3 3 4" xfId="41766" xr:uid="{00000000-0005-0000-0000-0000BAEA0000}"/>
    <cellStyle name="Total 43 3 3 5" xfId="48972" xr:uid="{00000000-0005-0000-0000-0000BBEA0000}"/>
    <cellStyle name="Total 43 3 3 6" xfId="61536" xr:uid="{00000000-0005-0000-0000-0000BCEA0000}"/>
    <cellStyle name="Total 43 3 4" xfId="12080" xr:uid="{00000000-0005-0000-0000-0000BDEA0000}"/>
    <cellStyle name="Total 43 3 4 2" xfId="41771" xr:uid="{00000000-0005-0000-0000-0000BEEA0000}"/>
    <cellStyle name="Total 43 3 4 3" xfId="41770" xr:uid="{00000000-0005-0000-0000-0000BFEA0000}"/>
    <cellStyle name="Total 43 3 4 4" xfId="51585" xr:uid="{00000000-0005-0000-0000-0000C0EA0000}"/>
    <cellStyle name="Total 43 3 5" xfId="41772" xr:uid="{00000000-0005-0000-0000-0000C1EA0000}"/>
    <cellStyle name="Total 43 3 6" xfId="41761" xr:uid="{00000000-0005-0000-0000-0000C2EA0000}"/>
    <cellStyle name="Total 43 3 7" xfId="44617" xr:uid="{00000000-0005-0000-0000-0000C3EA0000}"/>
    <cellStyle name="Total 43 3 8" xfId="57181" xr:uid="{00000000-0005-0000-0000-0000C4EA0000}"/>
    <cellStyle name="Total 43 4" xfId="5973" xr:uid="{00000000-0005-0000-0000-0000C5EA0000}"/>
    <cellStyle name="Total 43 4 2" xfId="12951" xr:uid="{00000000-0005-0000-0000-0000C6EA0000}"/>
    <cellStyle name="Total 43 4 2 2" xfId="41775" xr:uid="{00000000-0005-0000-0000-0000C7EA0000}"/>
    <cellStyle name="Total 43 4 2 3" xfId="41774" xr:uid="{00000000-0005-0000-0000-0000C8EA0000}"/>
    <cellStyle name="Total 43 4 2 4" xfId="52456" xr:uid="{00000000-0005-0000-0000-0000C9EA0000}"/>
    <cellStyle name="Total 43 4 3" xfId="41776" xr:uid="{00000000-0005-0000-0000-0000CAEA0000}"/>
    <cellStyle name="Total 43 4 4" xfId="41773" xr:uid="{00000000-0005-0000-0000-0000CBEA0000}"/>
    <cellStyle name="Total 43 4 5" xfId="45488" xr:uid="{00000000-0005-0000-0000-0000CCEA0000}"/>
    <cellStyle name="Total 43 4 6" xfId="58052" xr:uid="{00000000-0005-0000-0000-0000CDEA0000}"/>
    <cellStyle name="Total 43 5" xfId="10337" xr:uid="{00000000-0005-0000-0000-0000CEEA0000}"/>
    <cellStyle name="Total 43 5 2" xfId="41778" xr:uid="{00000000-0005-0000-0000-0000CFEA0000}"/>
    <cellStyle name="Total 43 5 3" xfId="41777" xr:uid="{00000000-0005-0000-0000-0000D0EA0000}"/>
    <cellStyle name="Total 43 5 4" xfId="49843" xr:uid="{00000000-0005-0000-0000-0000D1EA0000}"/>
    <cellStyle name="Total 43 6" xfId="41749" xr:uid="{00000000-0005-0000-0000-0000D2EA0000}"/>
    <cellStyle name="Total 43 7" xfId="17968" xr:uid="{00000000-0005-0000-0000-0000D3EA0000}"/>
    <cellStyle name="Total 44" xfId="3268" xr:uid="{00000000-0005-0000-0000-0000D4EA0000}"/>
    <cellStyle name="Total 44 2" xfId="4224" xr:uid="{00000000-0005-0000-0000-0000D5EA0000}"/>
    <cellStyle name="Total 44 2 2" xfId="6845" xr:uid="{00000000-0005-0000-0000-0000D6EA0000}"/>
    <cellStyle name="Total 44 2 2 2" xfId="13823" xr:uid="{00000000-0005-0000-0000-0000D7EA0000}"/>
    <cellStyle name="Total 44 2 2 2 2" xfId="41783" xr:uid="{00000000-0005-0000-0000-0000D8EA0000}"/>
    <cellStyle name="Total 44 2 2 2 3" xfId="41782" xr:uid="{00000000-0005-0000-0000-0000D9EA0000}"/>
    <cellStyle name="Total 44 2 2 2 4" xfId="53328" xr:uid="{00000000-0005-0000-0000-0000DAEA0000}"/>
    <cellStyle name="Total 44 2 2 3" xfId="41784" xr:uid="{00000000-0005-0000-0000-0000DBEA0000}"/>
    <cellStyle name="Total 44 2 2 4" xfId="41781" xr:uid="{00000000-0005-0000-0000-0000DCEA0000}"/>
    <cellStyle name="Total 44 2 2 5" xfId="46360" xr:uid="{00000000-0005-0000-0000-0000DDEA0000}"/>
    <cellStyle name="Total 44 2 2 6" xfId="58924" xr:uid="{00000000-0005-0000-0000-0000DEEA0000}"/>
    <cellStyle name="Total 44 2 3" xfId="8591" xr:uid="{00000000-0005-0000-0000-0000DFEA0000}"/>
    <cellStyle name="Total 44 2 3 2" xfId="15565" xr:uid="{00000000-0005-0000-0000-0000E0EA0000}"/>
    <cellStyle name="Total 44 2 3 2 2" xfId="41787" xr:uid="{00000000-0005-0000-0000-0000E1EA0000}"/>
    <cellStyle name="Total 44 2 3 2 3" xfId="41786" xr:uid="{00000000-0005-0000-0000-0000E2EA0000}"/>
    <cellStyle name="Total 44 2 3 2 4" xfId="55070" xr:uid="{00000000-0005-0000-0000-0000E3EA0000}"/>
    <cellStyle name="Total 44 2 3 3" xfId="41788" xr:uid="{00000000-0005-0000-0000-0000E4EA0000}"/>
    <cellStyle name="Total 44 2 3 4" xfId="41785" xr:uid="{00000000-0005-0000-0000-0000E5EA0000}"/>
    <cellStyle name="Total 44 2 3 5" xfId="48102" xr:uid="{00000000-0005-0000-0000-0000E6EA0000}"/>
    <cellStyle name="Total 44 2 3 6" xfId="60666" xr:uid="{00000000-0005-0000-0000-0000E7EA0000}"/>
    <cellStyle name="Total 44 2 4" xfId="11210" xr:uid="{00000000-0005-0000-0000-0000E8EA0000}"/>
    <cellStyle name="Total 44 2 4 2" xfId="41790" xr:uid="{00000000-0005-0000-0000-0000E9EA0000}"/>
    <cellStyle name="Total 44 2 4 3" xfId="41789" xr:uid="{00000000-0005-0000-0000-0000EAEA0000}"/>
    <cellStyle name="Total 44 2 4 4" xfId="50715" xr:uid="{00000000-0005-0000-0000-0000EBEA0000}"/>
    <cellStyle name="Total 44 2 5" xfId="41780" xr:uid="{00000000-0005-0000-0000-0000ECEA0000}"/>
    <cellStyle name="Total 44 2 6" xfId="56311" xr:uid="{00000000-0005-0000-0000-0000EDEA0000}"/>
    <cellStyle name="Total 44 3" xfId="5100" xr:uid="{00000000-0005-0000-0000-0000EEEA0000}"/>
    <cellStyle name="Total 44 3 2" xfId="7716" xr:uid="{00000000-0005-0000-0000-0000EFEA0000}"/>
    <cellStyle name="Total 44 3 2 2" xfId="14694" xr:uid="{00000000-0005-0000-0000-0000F0EA0000}"/>
    <cellStyle name="Total 44 3 2 2 2" xfId="41794" xr:uid="{00000000-0005-0000-0000-0000F1EA0000}"/>
    <cellStyle name="Total 44 3 2 2 3" xfId="41793" xr:uid="{00000000-0005-0000-0000-0000F2EA0000}"/>
    <cellStyle name="Total 44 3 2 2 4" xfId="54199" xr:uid="{00000000-0005-0000-0000-0000F3EA0000}"/>
    <cellStyle name="Total 44 3 2 3" xfId="41795" xr:uid="{00000000-0005-0000-0000-0000F4EA0000}"/>
    <cellStyle name="Total 44 3 2 4" xfId="41792" xr:uid="{00000000-0005-0000-0000-0000F5EA0000}"/>
    <cellStyle name="Total 44 3 2 5" xfId="47231" xr:uid="{00000000-0005-0000-0000-0000F6EA0000}"/>
    <cellStyle name="Total 44 3 2 6" xfId="59795" xr:uid="{00000000-0005-0000-0000-0000F7EA0000}"/>
    <cellStyle name="Total 44 3 3" xfId="9467" xr:uid="{00000000-0005-0000-0000-0000F8EA0000}"/>
    <cellStyle name="Total 44 3 3 2" xfId="16436" xr:uid="{00000000-0005-0000-0000-0000F9EA0000}"/>
    <cellStyle name="Total 44 3 3 2 2" xfId="41798" xr:uid="{00000000-0005-0000-0000-0000FAEA0000}"/>
    <cellStyle name="Total 44 3 3 2 3" xfId="41797" xr:uid="{00000000-0005-0000-0000-0000FBEA0000}"/>
    <cellStyle name="Total 44 3 3 2 4" xfId="55941" xr:uid="{00000000-0005-0000-0000-0000FCEA0000}"/>
    <cellStyle name="Total 44 3 3 3" xfId="41799" xr:uid="{00000000-0005-0000-0000-0000FDEA0000}"/>
    <cellStyle name="Total 44 3 3 4" xfId="41796" xr:uid="{00000000-0005-0000-0000-0000FEEA0000}"/>
    <cellStyle name="Total 44 3 3 5" xfId="48973" xr:uid="{00000000-0005-0000-0000-0000FFEA0000}"/>
    <cellStyle name="Total 44 3 3 6" xfId="61537" xr:uid="{00000000-0005-0000-0000-000000EB0000}"/>
    <cellStyle name="Total 44 3 4" xfId="12081" xr:uid="{00000000-0005-0000-0000-000001EB0000}"/>
    <cellStyle name="Total 44 3 4 2" xfId="41801" xr:uid="{00000000-0005-0000-0000-000002EB0000}"/>
    <cellStyle name="Total 44 3 4 3" xfId="41800" xr:uid="{00000000-0005-0000-0000-000003EB0000}"/>
    <cellStyle name="Total 44 3 4 4" xfId="51586" xr:uid="{00000000-0005-0000-0000-000004EB0000}"/>
    <cellStyle name="Total 44 3 5" xfId="41802" xr:uid="{00000000-0005-0000-0000-000005EB0000}"/>
    <cellStyle name="Total 44 3 6" xfId="41791" xr:uid="{00000000-0005-0000-0000-000006EB0000}"/>
    <cellStyle name="Total 44 3 7" xfId="44618" xr:uid="{00000000-0005-0000-0000-000007EB0000}"/>
    <cellStyle name="Total 44 3 8" xfId="57182" xr:uid="{00000000-0005-0000-0000-000008EB0000}"/>
    <cellStyle name="Total 44 4" xfId="5974" xr:uid="{00000000-0005-0000-0000-000009EB0000}"/>
    <cellStyle name="Total 44 4 2" xfId="12952" xr:uid="{00000000-0005-0000-0000-00000AEB0000}"/>
    <cellStyle name="Total 44 4 2 2" xfId="41805" xr:uid="{00000000-0005-0000-0000-00000BEB0000}"/>
    <cellStyle name="Total 44 4 2 3" xfId="41804" xr:uid="{00000000-0005-0000-0000-00000CEB0000}"/>
    <cellStyle name="Total 44 4 2 4" xfId="52457" xr:uid="{00000000-0005-0000-0000-00000DEB0000}"/>
    <cellStyle name="Total 44 4 3" xfId="41806" xr:uid="{00000000-0005-0000-0000-00000EEB0000}"/>
    <cellStyle name="Total 44 4 4" xfId="41803" xr:uid="{00000000-0005-0000-0000-00000FEB0000}"/>
    <cellStyle name="Total 44 4 5" xfId="45489" xr:uid="{00000000-0005-0000-0000-000010EB0000}"/>
    <cellStyle name="Total 44 4 6" xfId="58053" xr:uid="{00000000-0005-0000-0000-000011EB0000}"/>
    <cellStyle name="Total 44 5" xfId="10338" xr:uid="{00000000-0005-0000-0000-000012EB0000}"/>
    <cellStyle name="Total 44 5 2" xfId="41808" xr:uid="{00000000-0005-0000-0000-000013EB0000}"/>
    <cellStyle name="Total 44 5 3" xfId="41807" xr:uid="{00000000-0005-0000-0000-000014EB0000}"/>
    <cellStyle name="Total 44 5 4" xfId="49844" xr:uid="{00000000-0005-0000-0000-000015EB0000}"/>
    <cellStyle name="Total 44 6" xfId="41779" xr:uid="{00000000-0005-0000-0000-000016EB0000}"/>
    <cellStyle name="Total 44 7" xfId="17969" xr:uid="{00000000-0005-0000-0000-000017EB0000}"/>
    <cellStyle name="Total 45" xfId="3269" xr:uid="{00000000-0005-0000-0000-000018EB0000}"/>
    <cellStyle name="Total 45 2" xfId="4225" xr:uid="{00000000-0005-0000-0000-000019EB0000}"/>
    <cellStyle name="Total 45 2 2" xfId="6846" xr:uid="{00000000-0005-0000-0000-00001AEB0000}"/>
    <cellStyle name="Total 45 2 2 2" xfId="13824" xr:uid="{00000000-0005-0000-0000-00001BEB0000}"/>
    <cellStyle name="Total 45 2 2 2 2" xfId="41813" xr:uid="{00000000-0005-0000-0000-00001CEB0000}"/>
    <cellStyle name="Total 45 2 2 2 3" xfId="41812" xr:uid="{00000000-0005-0000-0000-00001DEB0000}"/>
    <cellStyle name="Total 45 2 2 2 4" xfId="53329" xr:uid="{00000000-0005-0000-0000-00001EEB0000}"/>
    <cellStyle name="Total 45 2 2 3" xfId="41814" xr:uid="{00000000-0005-0000-0000-00001FEB0000}"/>
    <cellStyle name="Total 45 2 2 4" xfId="41811" xr:uid="{00000000-0005-0000-0000-000020EB0000}"/>
    <cellStyle name="Total 45 2 2 5" xfId="46361" xr:uid="{00000000-0005-0000-0000-000021EB0000}"/>
    <cellStyle name="Total 45 2 2 6" xfId="58925" xr:uid="{00000000-0005-0000-0000-000022EB0000}"/>
    <cellStyle name="Total 45 2 3" xfId="8592" xr:uid="{00000000-0005-0000-0000-000023EB0000}"/>
    <cellStyle name="Total 45 2 3 2" xfId="15566" xr:uid="{00000000-0005-0000-0000-000024EB0000}"/>
    <cellStyle name="Total 45 2 3 2 2" xfId="41817" xr:uid="{00000000-0005-0000-0000-000025EB0000}"/>
    <cellStyle name="Total 45 2 3 2 3" xfId="41816" xr:uid="{00000000-0005-0000-0000-000026EB0000}"/>
    <cellStyle name="Total 45 2 3 2 4" xfId="55071" xr:uid="{00000000-0005-0000-0000-000027EB0000}"/>
    <cellStyle name="Total 45 2 3 3" xfId="41818" xr:uid="{00000000-0005-0000-0000-000028EB0000}"/>
    <cellStyle name="Total 45 2 3 4" xfId="41815" xr:uid="{00000000-0005-0000-0000-000029EB0000}"/>
    <cellStyle name="Total 45 2 3 5" xfId="48103" xr:uid="{00000000-0005-0000-0000-00002AEB0000}"/>
    <cellStyle name="Total 45 2 3 6" xfId="60667" xr:uid="{00000000-0005-0000-0000-00002BEB0000}"/>
    <cellStyle name="Total 45 2 4" xfId="11211" xr:uid="{00000000-0005-0000-0000-00002CEB0000}"/>
    <cellStyle name="Total 45 2 4 2" xfId="41820" xr:uid="{00000000-0005-0000-0000-00002DEB0000}"/>
    <cellStyle name="Total 45 2 4 3" xfId="41819" xr:uid="{00000000-0005-0000-0000-00002EEB0000}"/>
    <cellStyle name="Total 45 2 4 4" xfId="50716" xr:uid="{00000000-0005-0000-0000-00002FEB0000}"/>
    <cellStyle name="Total 45 2 5" xfId="41810" xr:uid="{00000000-0005-0000-0000-000030EB0000}"/>
    <cellStyle name="Total 45 2 6" xfId="56312" xr:uid="{00000000-0005-0000-0000-000031EB0000}"/>
    <cellStyle name="Total 45 3" xfId="5101" xr:uid="{00000000-0005-0000-0000-000032EB0000}"/>
    <cellStyle name="Total 45 3 2" xfId="7717" xr:uid="{00000000-0005-0000-0000-000033EB0000}"/>
    <cellStyle name="Total 45 3 2 2" xfId="14695" xr:uid="{00000000-0005-0000-0000-000034EB0000}"/>
    <cellStyle name="Total 45 3 2 2 2" xfId="41824" xr:uid="{00000000-0005-0000-0000-000035EB0000}"/>
    <cellStyle name="Total 45 3 2 2 3" xfId="41823" xr:uid="{00000000-0005-0000-0000-000036EB0000}"/>
    <cellStyle name="Total 45 3 2 2 4" xfId="54200" xr:uid="{00000000-0005-0000-0000-000037EB0000}"/>
    <cellStyle name="Total 45 3 2 3" xfId="41825" xr:uid="{00000000-0005-0000-0000-000038EB0000}"/>
    <cellStyle name="Total 45 3 2 4" xfId="41822" xr:uid="{00000000-0005-0000-0000-000039EB0000}"/>
    <cellStyle name="Total 45 3 2 5" xfId="47232" xr:uid="{00000000-0005-0000-0000-00003AEB0000}"/>
    <cellStyle name="Total 45 3 2 6" xfId="59796" xr:uid="{00000000-0005-0000-0000-00003BEB0000}"/>
    <cellStyle name="Total 45 3 3" xfId="9468" xr:uid="{00000000-0005-0000-0000-00003CEB0000}"/>
    <cellStyle name="Total 45 3 3 2" xfId="16437" xr:uid="{00000000-0005-0000-0000-00003DEB0000}"/>
    <cellStyle name="Total 45 3 3 2 2" xfId="41828" xr:uid="{00000000-0005-0000-0000-00003EEB0000}"/>
    <cellStyle name="Total 45 3 3 2 3" xfId="41827" xr:uid="{00000000-0005-0000-0000-00003FEB0000}"/>
    <cellStyle name="Total 45 3 3 2 4" xfId="55942" xr:uid="{00000000-0005-0000-0000-000040EB0000}"/>
    <cellStyle name="Total 45 3 3 3" xfId="41829" xr:uid="{00000000-0005-0000-0000-000041EB0000}"/>
    <cellStyle name="Total 45 3 3 4" xfId="41826" xr:uid="{00000000-0005-0000-0000-000042EB0000}"/>
    <cellStyle name="Total 45 3 3 5" xfId="48974" xr:uid="{00000000-0005-0000-0000-000043EB0000}"/>
    <cellStyle name="Total 45 3 3 6" xfId="61538" xr:uid="{00000000-0005-0000-0000-000044EB0000}"/>
    <cellStyle name="Total 45 3 4" xfId="12082" xr:uid="{00000000-0005-0000-0000-000045EB0000}"/>
    <cellStyle name="Total 45 3 4 2" xfId="41831" xr:uid="{00000000-0005-0000-0000-000046EB0000}"/>
    <cellStyle name="Total 45 3 4 3" xfId="41830" xr:uid="{00000000-0005-0000-0000-000047EB0000}"/>
    <cellStyle name="Total 45 3 4 4" xfId="51587" xr:uid="{00000000-0005-0000-0000-000048EB0000}"/>
    <cellStyle name="Total 45 3 5" xfId="41832" xr:uid="{00000000-0005-0000-0000-000049EB0000}"/>
    <cellStyle name="Total 45 3 6" xfId="41821" xr:uid="{00000000-0005-0000-0000-00004AEB0000}"/>
    <cellStyle name="Total 45 3 7" xfId="44619" xr:uid="{00000000-0005-0000-0000-00004BEB0000}"/>
    <cellStyle name="Total 45 3 8" xfId="57183" xr:uid="{00000000-0005-0000-0000-00004CEB0000}"/>
    <cellStyle name="Total 45 4" xfId="5975" xr:uid="{00000000-0005-0000-0000-00004DEB0000}"/>
    <cellStyle name="Total 45 4 2" xfId="12953" xr:uid="{00000000-0005-0000-0000-00004EEB0000}"/>
    <cellStyle name="Total 45 4 2 2" xfId="41835" xr:uid="{00000000-0005-0000-0000-00004FEB0000}"/>
    <cellStyle name="Total 45 4 2 3" xfId="41834" xr:uid="{00000000-0005-0000-0000-000050EB0000}"/>
    <cellStyle name="Total 45 4 2 4" xfId="52458" xr:uid="{00000000-0005-0000-0000-000051EB0000}"/>
    <cellStyle name="Total 45 4 3" xfId="41836" xr:uid="{00000000-0005-0000-0000-000052EB0000}"/>
    <cellStyle name="Total 45 4 4" xfId="41833" xr:uid="{00000000-0005-0000-0000-000053EB0000}"/>
    <cellStyle name="Total 45 4 5" xfId="45490" xr:uid="{00000000-0005-0000-0000-000054EB0000}"/>
    <cellStyle name="Total 45 4 6" xfId="58054" xr:uid="{00000000-0005-0000-0000-000055EB0000}"/>
    <cellStyle name="Total 45 5" xfId="10339" xr:uid="{00000000-0005-0000-0000-000056EB0000}"/>
    <cellStyle name="Total 45 5 2" xfId="41838" xr:uid="{00000000-0005-0000-0000-000057EB0000}"/>
    <cellStyle name="Total 45 5 3" xfId="41837" xr:uid="{00000000-0005-0000-0000-000058EB0000}"/>
    <cellStyle name="Total 45 5 4" xfId="49845" xr:uid="{00000000-0005-0000-0000-000059EB0000}"/>
    <cellStyle name="Total 45 6" xfId="41809" xr:uid="{00000000-0005-0000-0000-00005AEB0000}"/>
    <cellStyle name="Total 45 7" xfId="17972" xr:uid="{00000000-0005-0000-0000-00005BEB0000}"/>
    <cellStyle name="Total 46" xfId="3270" xr:uid="{00000000-0005-0000-0000-00005CEB0000}"/>
    <cellStyle name="Total 46 2" xfId="41839" xr:uid="{00000000-0005-0000-0000-00005DEB0000}"/>
    <cellStyle name="Total 47" xfId="3271" xr:uid="{00000000-0005-0000-0000-00005EEB0000}"/>
    <cellStyle name="Total 47 2" xfId="4226" xr:uid="{00000000-0005-0000-0000-00005FEB0000}"/>
    <cellStyle name="Total 47 2 2" xfId="6847" xr:uid="{00000000-0005-0000-0000-000060EB0000}"/>
    <cellStyle name="Total 47 2 2 2" xfId="13825" xr:uid="{00000000-0005-0000-0000-000061EB0000}"/>
    <cellStyle name="Total 47 2 2 2 2" xfId="41844" xr:uid="{00000000-0005-0000-0000-000062EB0000}"/>
    <cellStyle name="Total 47 2 2 2 3" xfId="41843" xr:uid="{00000000-0005-0000-0000-000063EB0000}"/>
    <cellStyle name="Total 47 2 2 2 4" xfId="53330" xr:uid="{00000000-0005-0000-0000-000064EB0000}"/>
    <cellStyle name="Total 47 2 2 3" xfId="41845" xr:uid="{00000000-0005-0000-0000-000065EB0000}"/>
    <cellStyle name="Total 47 2 2 4" xfId="41842" xr:uid="{00000000-0005-0000-0000-000066EB0000}"/>
    <cellStyle name="Total 47 2 2 5" xfId="46362" xr:uid="{00000000-0005-0000-0000-000067EB0000}"/>
    <cellStyle name="Total 47 2 2 6" xfId="58926" xr:uid="{00000000-0005-0000-0000-000068EB0000}"/>
    <cellStyle name="Total 47 2 3" xfId="8593" xr:uid="{00000000-0005-0000-0000-000069EB0000}"/>
    <cellStyle name="Total 47 2 3 2" xfId="15567" xr:uid="{00000000-0005-0000-0000-00006AEB0000}"/>
    <cellStyle name="Total 47 2 3 2 2" xfId="41848" xr:uid="{00000000-0005-0000-0000-00006BEB0000}"/>
    <cellStyle name="Total 47 2 3 2 3" xfId="41847" xr:uid="{00000000-0005-0000-0000-00006CEB0000}"/>
    <cellStyle name="Total 47 2 3 2 4" xfId="55072" xr:uid="{00000000-0005-0000-0000-00006DEB0000}"/>
    <cellStyle name="Total 47 2 3 3" xfId="41849" xr:uid="{00000000-0005-0000-0000-00006EEB0000}"/>
    <cellStyle name="Total 47 2 3 4" xfId="41846" xr:uid="{00000000-0005-0000-0000-00006FEB0000}"/>
    <cellStyle name="Total 47 2 3 5" xfId="48104" xr:uid="{00000000-0005-0000-0000-000070EB0000}"/>
    <cellStyle name="Total 47 2 3 6" xfId="60668" xr:uid="{00000000-0005-0000-0000-000071EB0000}"/>
    <cellStyle name="Total 47 2 4" xfId="11212" xr:uid="{00000000-0005-0000-0000-000072EB0000}"/>
    <cellStyle name="Total 47 2 4 2" xfId="41851" xr:uid="{00000000-0005-0000-0000-000073EB0000}"/>
    <cellStyle name="Total 47 2 4 3" xfId="41850" xr:uid="{00000000-0005-0000-0000-000074EB0000}"/>
    <cellStyle name="Total 47 2 4 4" xfId="50717" xr:uid="{00000000-0005-0000-0000-000075EB0000}"/>
    <cellStyle name="Total 47 2 5" xfId="41841" xr:uid="{00000000-0005-0000-0000-000076EB0000}"/>
    <cellStyle name="Total 47 2 6" xfId="56313" xr:uid="{00000000-0005-0000-0000-000077EB0000}"/>
    <cellStyle name="Total 47 3" xfId="5102" xr:uid="{00000000-0005-0000-0000-000078EB0000}"/>
    <cellStyle name="Total 47 3 2" xfId="7718" xr:uid="{00000000-0005-0000-0000-000079EB0000}"/>
    <cellStyle name="Total 47 3 2 2" xfId="14696" xr:uid="{00000000-0005-0000-0000-00007AEB0000}"/>
    <cellStyle name="Total 47 3 2 2 2" xfId="41855" xr:uid="{00000000-0005-0000-0000-00007BEB0000}"/>
    <cellStyle name="Total 47 3 2 2 3" xfId="41854" xr:uid="{00000000-0005-0000-0000-00007CEB0000}"/>
    <cellStyle name="Total 47 3 2 2 4" xfId="54201" xr:uid="{00000000-0005-0000-0000-00007DEB0000}"/>
    <cellStyle name="Total 47 3 2 3" xfId="41856" xr:uid="{00000000-0005-0000-0000-00007EEB0000}"/>
    <cellStyle name="Total 47 3 2 4" xfId="41853" xr:uid="{00000000-0005-0000-0000-00007FEB0000}"/>
    <cellStyle name="Total 47 3 2 5" xfId="47233" xr:uid="{00000000-0005-0000-0000-000080EB0000}"/>
    <cellStyle name="Total 47 3 2 6" xfId="59797" xr:uid="{00000000-0005-0000-0000-000081EB0000}"/>
    <cellStyle name="Total 47 3 3" xfId="9469" xr:uid="{00000000-0005-0000-0000-000082EB0000}"/>
    <cellStyle name="Total 47 3 3 2" xfId="16438" xr:uid="{00000000-0005-0000-0000-000083EB0000}"/>
    <cellStyle name="Total 47 3 3 2 2" xfId="41859" xr:uid="{00000000-0005-0000-0000-000084EB0000}"/>
    <cellStyle name="Total 47 3 3 2 3" xfId="41858" xr:uid="{00000000-0005-0000-0000-000085EB0000}"/>
    <cellStyle name="Total 47 3 3 2 4" xfId="55943" xr:uid="{00000000-0005-0000-0000-000086EB0000}"/>
    <cellStyle name="Total 47 3 3 3" xfId="41860" xr:uid="{00000000-0005-0000-0000-000087EB0000}"/>
    <cellStyle name="Total 47 3 3 4" xfId="41857" xr:uid="{00000000-0005-0000-0000-000088EB0000}"/>
    <cellStyle name="Total 47 3 3 5" xfId="48975" xr:uid="{00000000-0005-0000-0000-000089EB0000}"/>
    <cellStyle name="Total 47 3 3 6" xfId="61539" xr:uid="{00000000-0005-0000-0000-00008AEB0000}"/>
    <cellStyle name="Total 47 3 4" xfId="12083" xr:uid="{00000000-0005-0000-0000-00008BEB0000}"/>
    <cellStyle name="Total 47 3 4 2" xfId="41862" xr:uid="{00000000-0005-0000-0000-00008CEB0000}"/>
    <cellStyle name="Total 47 3 4 3" xfId="41861" xr:uid="{00000000-0005-0000-0000-00008DEB0000}"/>
    <cellStyle name="Total 47 3 4 4" xfId="51588" xr:uid="{00000000-0005-0000-0000-00008EEB0000}"/>
    <cellStyle name="Total 47 3 5" xfId="41863" xr:uid="{00000000-0005-0000-0000-00008FEB0000}"/>
    <cellStyle name="Total 47 3 6" xfId="41852" xr:uid="{00000000-0005-0000-0000-000090EB0000}"/>
    <cellStyle name="Total 47 3 7" xfId="44620" xr:uid="{00000000-0005-0000-0000-000091EB0000}"/>
    <cellStyle name="Total 47 3 8" xfId="57184" xr:uid="{00000000-0005-0000-0000-000092EB0000}"/>
    <cellStyle name="Total 47 4" xfId="5976" xr:uid="{00000000-0005-0000-0000-000093EB0000}"/>
    <cellStyle name="Total 47 4 2" xfId="12954" xr:uid="{00000000-0005-0000-0000-000094EB0000}"/>
    <cellStyle name="Total 47 4 2 2" xfId="41866" xr:uid="{00000000-0005-0000-0000-000095EB0000}"/>
    <cellStyle name="Total 47 4 2 3" xfId="41865" xr:uid="{00000000-0005-0000-0000-000096EB0000}"/>
    <cellStyle name="Total 47 4 2 4" xfId="52459" xr:uid="{00000000-0005-0000-0000-000097EB0000}"/>
    <cellStyle name="Total 47 4 3" xfId="41867" xr:uid="{00000000-0005-0000-0000-000098EB0000}"/>
    <cellStyle name="Total 47 4 4" xfId="41864" xr:uid="{00000000-0005-0000-0000-000099EB0000}"/>
    <cellStyle name="Total 47 4 5" xfId="45491" xr:uid="{00000000-0005-0000-0000-00009AEB0000}"/>
    <cellStyle name="Total 47 4 6" xfId="58055" xr:uid="{00000000-0005-0000-0000-00009BEB0000}"/>
    <cellStyle name="Total 47 5" xfId="10340" xr:uid="{00000000-0005-0000-0000-00009CEB0000}"/>
    <cellStyle name="Total 47 5 2" xfId="41869" xr:uid="{00000000-0005-0000-0000-00009DEB0000}"/>
    <cellStyle name="Total 47 5 3" xfId="41868" xr:uid="{00000000-0005-0000-0000-00009EEB0000}"/>
    <cellStyle name="Total 47 5 4" xfId="49846" xr:uid="{00000000-0005-0000-0000-00009FEB0000}"/>
    <cellStyle name="Total 47 6" xfId="41840" xr:uid="{00000000-0005-0000-0000-0000A0EB0000}"/>
    <cellStyle name="Total 47 7" xfId="17974" xr:uid="{00000000-0005-0000-0000-0000A1EB0000}"/>
    <cellStyle name="Total 48" xfId="37608" xr:uid="{00000000-0005-0000-0000-0000A2EB0000}"/>
    <cellStyle name="Total 5" xfId="3272" xr:uid="{00000000-0005-0000-0000-0000A3EB0000}"/>
    <cellStyle name="Total 5 10" xfId="3273" xr:uid="{00000000-0005-0000-0000-0000A4EB0000}"/>
    <cellStyle name="Total 5 10 2" xfId="4228" xr:uid="{00000000-0005-0000-0000-0000A5EB0000}"/>
    <cellStyle name="Total 5 10 2 2" xfId="6849" xr:uid="{00000000-0005-0000-0000-0000A6EB0000}"/>
    <cellStyle name="Total 5 10 2 2 2" xfId="13827" xr:uid="{00000000-0005-0000-0000-0000A7EB0000}"/>
    <cellStyle name="Total 5 10 2 2 2 2" xfId="41875" xr:uid="{00000000-0005-0000-0000-0000A8EB0000}"/>
    <cellStyle name="Total 5 10 2 2 2 3" xfId="41874" xr:uid="{00000000-0005-0000-0000-0000A9EB0000}"/>
    <cellStyle name="Total 5 10 2 2 2 4" xfId="53332" xr:uid="{00000000-0005-0000-0000-0000AAEB0000}"/>
    <cellStyle name="Total 5 10 2 2 3" xfId="41876" xr:uid="{00000000-0005-0000-0000-0000ABEB0000}"/>
    <cellStyle name="Total 5 10 2 2 4" xfId="41873" xr:uid="{00000000-0005-0000-0000-0000ACEB0000}"/>
    <cellStyle name="Total 5 10 2 2 5" xfId="46364" xr:uid="{00000000-0005-0000-0000-0000ADEB0000}"/>
    <cellStyle name="Total 5 10 2 2 6" xfId="58928" xr:uid="{00000000-0005-0000-0000-0000AEEB0000}"/>
    <cellStyle name="Total 5 10 2 3" xfId="8595" xr:uid="{00000000-0005-0000-0000-0000AFEB0000}"/>
    <cellStyle name="Total 5 10 2 3 2" xfId="15569" xr:uid="{00000000-0005-0000-0000-0000B0EB0000}"/>
    <cellStyle name="Total 5 10 2 3 2 2" xfId="41879" xr:uid="{00000000-0005-0000-0000-0000B1EB0000}"/>
    <cellStyle name="Total 5 10 2 3 2 3" xfId="41878" xr:uid="{00000000-0005-0000-0000-0000B2EB0000}"/>
    <cellStyle name="Total 5 10 2 3 2 4" xfId="55074" xr:uid="{00000000-0005-0000-0000-0000B3EB0000}"/>
    <cellStyle name="Total 5 10 2 3 3" xfId="41880" xr:uid="{00000000-0005-0000-0000-0000B4EB0000}"/>
    <cellStyle name="Total 5 10 2 3 4" xfId="41877" xr:uid="{00000000-0005-0000-0000-0000B5EB0000}"/>
    <cellStyle name="Total 5 10 2 3 5" xfId="48106" xr:uid="{00000000-0005-0000-0000-0000B6EB0000}"/>
    <cellStyle name="Total 5 10 2 3 6" xfId="60670" xr:uid="{00000000-0005-0000-0000-0000B7EB0000}"/>
    <cellStyle name="Total 5 10 2 4" xfId="11214" xr:uid="{00000000-0005-0000-0000-0000B8EB0000}"/>
    <cellStyle name="Total 5 10 2 4 2" xfId="41882" xr:uid="{00000000-0005-0000-0000-0000B9EB0000}"/>
    <cellStyle name="Total 5 10 2 4 3" xfId="41881" xr:uid="{00000000-0005-0000-0000-0000BAEB0000}"/>
    <cellStyle name="Total 5 10 2 4 4" xfId="50719" xr:uid="{00000000-0005-0000-0000-0000BBEB0000}"/>
    <cellStyle name="Total 5 10 2 5" xfId="41872" xr:uid="{00000000-0005-0000-0000-0000BCEB0000}"/>
    <cellStyle name="Total 5 10 2 6" xfId="56315" xr:uid="{00000000-0005-0000-0000-0000BDEB0000}"/>
    <cellStyle name="Total 5 10 3" xfId="5104" xr:uid="{00000000-0005-0000-0000-0000BEEB0000}"/>
    <cellStyle name="Total 5 10 3 2" xfId="7720" xr:uid="{00000000-0005-0000-0000-0000BFEB0000}"/>
    <cellStyle name="Total 5 10 3 2 2" xfId="14698" xr:uid="{00000000-0005-0000-0000-0000C0EB0000}"/>
    <cellStyle name="Total 5 10 3 2 2 2" xfId="41886" xr:uid="{00000000-0005-0000-0000-0000C1EB0000}"/>
    <cellStyle name="Total 5 10 3 2 2 3" xfId="41885" xr:uid="{00000000-0005-0000-0000-0000C2EB0000}"/>
    <cellStyle name="Total 5 10 3 2 2 4" xfId="54203" xr:uid="{00000000-0005-0000-0000-0000C3EB0000}"/>
    <cellStyle name="Total 5 10 3 2 3" xfId="41887" xr:uid="{00000000-0005-0000-0000-0000C4EB0000}"/>
    <cellStyle name="Total 5 10 3 2 4" xfId="41884" xr:uid="{00000000-0005-0000-0000-0000C5EB0000}"/>
    <cellStyle name="Total 5 10 3 2 5" xfId="47235" xr:uid="{00000000-0005-0000-0000-0000C6EB0000}"/>
    <cellStyle name="Total 5 10 3 2 6" xfId="59799" xr:uid="{00000000-0005-0000-0000-0000C7EB0000}"/>
    <cellStyle name="Total 5 10 3 3" xfId="9471" xr:uid="{00000000-0005-0000-0000-0000C8EB0000}"/>
    <cellStyle name="Total 5 10 3 3 2" xfId="16440" xr:uid="{00000000-0005-0000-0000-0000C9EB0000}"/>
    <cellStyle name="Total 5 10 3 3 2 2" xfId="41890" xr:uid="{00000000-0005-0000-0000-0000CAEB0000}"/>
    <cellStyle name="Total 5 10 3 3 2 3" xfId="41889" xr:uid="{00000000-0005-0000-0000-0000CBEB0000}"/>
    <cellStyle name="Total 5 10 3 3 2 4" xfId="55945" xr:uid="{00000000-0005-0000-0000-0000CCEB0000}"/>
    <cellStyle name="Total 5 10 3 3 3" xfId="41891" xr:uid="{00000000-0005-0000-0000-0000CDEB0000}"/>
    <cellStyle name="Total 5 10 3 3 4" xfId="41888" xr:uid="{00000000-0005-0000-0000-0000CEEB0000}"/>
    <cellStyle name="Total 5 10 3 3 5" xfId="48977" xr:uid="{00000000-0005-0000-0000-0000CFEB0000}"/>
    <cellStyle name="Total 5 10 3 3 6" xfId="61541" xr:uid="{00000000-0005-0000-0000-0000D0EB0000}"/>
    <cellStyle name="Total 5 10 3 4" xfId="12085" xr:uid="{00000000-0005-0000-0000-0000D1EB0000}"/>
    <cellStyle name="Total 5 10 3 4 2" xfId="41893" xr:uid="{00000000-0005-0000-0000-0000D2EB0000}"/>
    <cellStyle name="Total 5 10 3 4 3" xfId="41892" xr:uid="{00000000-0005-0000-0000-0000D3EB0000}"/>
    <cellStyle name="Total 5 10 3 4 4" xfId="51590" xr:uid="{00000000-0005-0000-0000-0000D4EB0000}"/>
    <cellStyle name="Total 5 10 3 5" xfId="41894" xr:uid="{00000000-0005-0000-0000-0000D5EB0000}"/>
    <cellStyle name="Total 5 10 3 6" xfId="41883" xr:uid="{00000000-0005-0000-0000-0000D6EB0000}"/>
    <cellStyle name="Total 5 10 3 7" xfId="44622" xr:uid="{00000000-0005-0000-0000-0000D7EB0000}"/>
    <cellStyle name="Total 5 10 3 8" xfId="57186" xr:uid="{00000000-0005-0000-0000-0000D8EB0000}"/>
    <cellStyle name="Total 5 10 4" xfId="5978" xr:uid="{00000000-0005-0000-0000-0000D9EB0000}"/>
    <cellStyle name="Total 5 10 4 2" xfId="12956" xr:uid="{00000000-0005-0000-0000-0000DAEB0000}"/>
    <cellStyle name="Total 5 10 4 2 2" xfId="41897" xr:uid="{00000000-0005-0000-0000-0000DBEB0000}"/>
    <cellStyle name="Total 5 10 4 2 3" xfId="41896" xr:uid="{00000000-0005-0000-0000-0000DCEB0000}"/>
    <cellStyle name="Total 5 10 4 2 4" xfId="52461" xr:uid="{00000000-0005-0000-0000-0000DDEB0000}"/>
    <cellStyle name="Total 5 10 4 3" xfId="41898" xr:uid="{00000000-0005-0000-0000-0000DEEB0000}"/>
    <cellStyle name="Total 5 10 4 4" xfId="41895" xr:uid="{00000000-0005-0000-0000-0000DFEB0000}"/>
    <cellStyle name="Total 5 10 4 5" xfId="45493" xr:uid="{00000000-0005-0000-0000-0000E0EB0000}"/>
    <cellStyle name="Total 5 10 4 6" xfId="58057" xr:uid="{00000000-0005-0000-0000-0000E1EB0000}"/>
    <cellStyle name="Total 5 10 5" xfId="10342" xr:uid="{00000000-0005-0000-0000-0000E2EB0000}"/>
    <cellStyle name="Total 5 10 5 2" xfId="41900" xr:uid="{00000000-0005-0000-0000-0000E3EB0000}"/>
    <cellStyle name="Total 5 10 5 3" xfId="41899" xr:uid="{00000000-0005-0000-0000-0000E4EB0000}"/>
    <cellStyle name="Total 5 10 5 4" xfId="49848" xr:uid="{00000000-0005-0000-0000-0000E5EB0000}"/>
    <cellStyle name="Total 5 10 6" xfId="41871" xr:uid="{00000000-0005-0000-0000-0000E6EB0000}"/>
    <cellStyle name="Total 5 10 7" xfId="17976" xr:uid="{00000000-0005-0000-0000-0000E7EB0000}"/>
    <cellStyle name="Total 5 11" xfId="4227" xr:uid="{00000000-0005-0000-0000-0000E8EB0000}"/>
    <cellStyle name="Total 5 11 2" xfId="6848" xr:uid="{00000000-0005-0000-0000-0000E9EB0000}"/>
    <cellStyle name="Total 5 11 2 2" xfId="13826" xr:uid="{00000000-0005-0000-0000-0000EAEB0000}"/>
    <cellStyle name="Total 5 11 2 2 2" xfId="41904" xr:uid="{00000000-0005-0000-0000-0000EBEB0000}"/>
    <cellStyle name="Total 5 11 2 2 3" xfId="41903" xr:uid="{00000000-0005-0000-0000-0000ECEB0000}"/>
    <cellStyle name="Total 5 11 2 2 4" xfId="53331" xr:uid="{00000000-0005-0000-0000-0000EDEB0000}"/>
    <cellStyle name="Total 5 11 2 3" xfId="41905" xr:uid="{00000000-0005-0000-0000-0000EEEB0000}"/>
    <cellStyle name="Total 5 11 2 4" xfId="41902" xr:uid="{00000000-0005-0000-0000-0000EFEB0000}"/>
    <cellStyle name="Total 5 11 2 5" xfId="46363" xr:uid="{00000000-0005-0000-0000-0000F0EB0000}"/>
    <cellStyle name="Total 5 11 2 6" xfId="58927" xr:uid="{00000000-0005-0000-0000-0000F1EB0000}"/>
    <cellStyle name="Total 5 11 3" xfId="8594" xr:uid="{00000000-0005-0000-0000-0000F2EB0000}"/>
    <cellStyle name="Total 5 11 3 2" xfId="15568" xr:uid="{00000000-0005-0000-0000-0000F3EB0000}"/>
    <cellStyle name="Total 5 11 3 2 2" xfId="41908" xr:uid="{00000000-0005-0000-0000-0000F4EB0000}"/>
    <cellStyle name="Total 5 11 3 2 3" xfId="41907" xr:uid="{00000000-0005-0000-0000-0000F5EB0000}"/>
    <cellStyle name="Total 5 11 3 2 4" xfId="55073" xr:uid="{00000000-0005-0000-0000-0000F6EB0000}"/>
    <cellStyle name="Total 5 11 3 3" xfId="41909" xr:uid="{00000000-0005-0000-0000-0000F7EB0000}"/>
    <cellStyle name="Total 5 11 3 4" xfId="41906" xr:uid="{00000000-0005-0000-0000-0000F8EB0000}"/>
    <cellStyle name="Total 5 11 3 5" xfId="48105" xr:uid="{00000000-0005-0000-0000-0000F9EB0000}"/>
    <cellStyle name="Total 5 11 3 6" xfId="60669" xr:uid="{00000000-0005-0000-0000-0000FAEB0000}"/>
    <cellStyle name="Total 5 11 4" xfId="11213" xr:uid="{00000000-0005-0000-0000-0000FBEB0000}"/>
    <cellStyle name="Total 5 11 4 2" xfId="41911" xr:uid="{00000000-0005-0000-0000-0000FCEB0000}"/>
    <cellStyle name="Total 5 11 4 3" xfId="41910" xr:uid="{00000000-0005-0000-0000-0000FDEB0000}"/>
    <cellStyle name="Total 5 11 4 4" xfId="50718" xr:uid="{00000000-0005-0000-0000-0000FEEB0000}"/>
    <cellStyle name="Total 5 11 5" xfId="41901" xr:uid="{00000000-0005-0000-0000-0000FFEB0000}"/>
    <cellStyle name="Total 5 11 6" xfId="56314" xr:uid="{00000000-0005-0000-0000-000000EC0000}"/>
    <cellStyle name="Total 5 12" xfId="5103" xr:uid="{00000000-0005-0000-0000-000001EC0000}"/>
    <cellStyle name="Total 5 12 2" xfId="7719" xr:uid="{00000000-0005-0000-0000-000002EC0000}"/>
    <cellStyle name="Total 5 12 2 2" xfId="14697" xr:uid="{00000000-0005-0000-0000-000003EC0000}"/>
    <cellStyle name="Total 5 12 2 2 2" xfId="41915" xr:uid="{00000000-0005-0000-0000-000004EC0000}"/>
    <cellStyle name="Total 5 12 2 2 3" xfId="41914" xr:uid="{00000000-0005-0000-0000-000005EC0000}"/>
    <cellStyle name="Total 5 12 2 2 4" xfId="54202" xr:uid="{00000000-0005-0000-0000-000006EC0000}"/>
    <cellStyle name="Total 5 12 2 3" xfId="41916" xr:uid="{00000000-0005-0000-0000-000007EC0000}"/>
    <cellStyle name="Total 5 12 2 4" xfId="41913" xr:uid="{00000000-0005-0000-0000-000008EC0000}"/>
    <cellStyle name="Total 5 12 2 5" xfId="47234" xr:uid="{00000000-0005-0000-0000-000009EC0000}"/>
    <cellStyle name="Total 5 12 2 6" xfId="59798" xr:uid="{00000000-0005-0000-0000-00000AEC0000}"/>
    <cellStyle name="Total 5 12 3" xfId="9470" xr:uid="{00000000-0005-0000-0000-00000BEC0000}"/>
    <cellStyle name="Total 5 12 3 2" xfId="16439" xr:uid="{00000000-0005-0000-0000-00000CEC0000}"/>
    <cellStyle name="Total 5 12 3 2 2" xfId="41919" xr:uid="{00000000-0005-0000-0000-00000DEC0000}"/>
    <cellStyle name="Total 5 12 3 2 3" xfId="41918" xr:uid="{00000000-0005-0000-0000-00000EEC0000}"/>
    <cellStyle name="Total 5 12 3 2 4" xfId="55944" xr:uid="{00000000-0005-0000-0000-00000FEC0000}"/>
    <cellStyle name="Total 5 12 3 3" xfId="41920" xr:uid="{00000000-0005-0000-0000-000010EC0000}"/>
    <cellStyle name="Total 5 12 3 4" xfId="41917" xr:uid="{00000000-0005-0000-0000-000011EC0000}"/>
    <cellStyle name="Total 5 12 3 5" xfId="48976" xr:uid="{00000000-0005-0000-0000-000012EC0000}"/>
    <cellStyle name="Total 5 12 3 6" xfId="61540" xr:uid="{00000000-0005-0000-0000-000013EC0000}"/>
    <cellStyle name="Total 5 12 4" xfId="12084" xr:uid="{00000000-0005-0000-0000-000014EC0000}"/>
    <cellStyle name="Total 5 12 4 2" xfId="41922" xr:uid="{00000000-0005-0000-0000-000015EC0000}"/>
    <cellStyle name="Total 5 12 4 3" xfId="41921" xr:uid="{00000000-0005-0000-0000-000016EC0000}"/>
    <cellStyle name="Total 5 12 4 4" xfId="51589" xr:uid="{00000000-0005-0000-0000-000017EC0000}"/>
    <cellStyle name="Total 5 12 5" xfId="41923" xr:uid="{00000000-0005-0000-0000-000018EC0000}"/>
    <cellStyle name="Total 5 12 6" xfId="41912" xr:uid="{00000000-0005-0000-0000-000019EC0000}"/>
    <cellStyle name="Total 5 12 7" xfId="44621" xr:uid="{00000000-0005-0000-0000-00001AEC0000}"/>
    <cellStyle name="Total 5 12 8" xfId="57185" xr:uid="{00000000-0005-0000-0000-00001BEC0000}"/>
    <cellStyle name="Total 5 13" xfId="5977" xr:uid="{00000000-0005-0000-0000-00001CEC0000}"/>
    <cellStyle name="Total 5 13 2" xfId="12955" xr:uid="{00000000-0005-0000-0000-00001DEC0000}"/>
    <cellStyle name="Total 5 13 2 2" xfId="41926" xr:uid="{00000000-0005-0000-0000-00001EEC0000}"/>
    <cellStyle name="Total 5 13 2 3" xfId="41925" xr:uid="{00000000-0005-0000-0000-00001FEC0000}"/>
    <cellStyle name="Total 5 13 2 4" xfId="52460" xr:uid="{00000000-0005-0000-0000-000020EC0000}"/>
    <cellStyle name="Total 5 13 3" xfId="41927" xr:uid="{00000000-0005-0000-0000-000021EC0000}"/>
    <cellStyle name="Total 5 13 4" xfId="41924" xr:uid="{00000000-0005-0000-0000-000022EC0000}"/>
    <cellStyle name="Total 5 13 5" xfId="45492" xr:uid="{00000000-0005-0000-0000-000023EC0000}"/>
    <cellStyle name="Total 5 13 6" xfId="58056" xr:uid="{00000000-0005-0000-0000-000024EC0000}"/>
    <cellStyle name="Total 5 14" xfId="10341" xr:uid="{00000000-0005-0000-0000-000025EC0000}"/>
    <cellStyle name="Total 5 14 2" xfId="41929" xr:uid="{00000000-0005-0000-0000-000026EC0000}"/>
    <cellStyle name="Total 5 14 3" xfId="41928" xr:uid="{00000000-0005-0000-0000-000027EC0000}"/>
    <cellStyle name="Total 5 14 4" xfId="49847" xr:uid="{00000000-0005-0000-0000-000028EC0000}"/>
    <cellStyle name="Total 5 15" xfId="41870" xr:uid="{00000000-0005-0000-0000-000029EC0000}"/>
    <cellStyle name="Total 5 16" xfId="17975" xr:uid="{00000000-0005-0000-0000-00002AEC0000}"/>
    <cellStyle name="Total 5 2" xfId="3274" xr:uid="{00000000-0005-0000-0000-00002BEC0000}"/>
    <cellStyle name="Total 5 2 2" xfId="3275" xr:uid="{00000000-0005-0000-0000-00002CEC0000}"/>
    <cellStyle name="Total 5 2 2 2" xfId="4230" xr:uid="{00000000-0005-0000-0000-00002DEC0000}"/>
    <cellStyle name="Total 5 2 2 2 2" xfId="6851" xr:uid="{00000000-0005-0000-0000-00002EEC0000}"/>
    <cellStyle name="Total 5 2 2 2 2 2" xfId="13829" xr:uid="{00000000-0005-0000-0000-00002FEC0000}"/>
    <cellStyle name="Total 5 2 2 2 2 2 2" xfId="41935" xr:uid="{00000000-0005-0000-0000-000030EC0000}"/>
    <cellStyle name="Total 5 2 2 2 2 2 3" xfId="41934" xr:uid="{00000000-0005-0000-0000-000031EC0000}"/>
    <cellStyle name="Total 5 2 2 2 2 2 4" xfId="53334" xr:uid="{00000000-0005-0000-0000-000032EC0000}"/>
    <cellStyle name="Total 5 2 2 2 2 3" xfId="41936" xr:uid="{00000000-0005-0000-0000-000033EC0000}"/>
    <cellStyle name="Total 5 2 2 2 2 4" xfId="41933" xr:uid="{00000000-0005-0000-0000-000034EC0000}"/>
    <cellStyle name="Total 5 2 2 2 2 5" xfId="46366" xr:uid="{00000000-0005-0000-0000-000035EC0000}"/>
    <cellStyle name="Total 5 2 2 2 2 6" xfId="58930" xr:uid="{00000000-0005-0000-0000-000036EC0000}"/>
    <cellStyle name="Total 5 2 2 2 3" xfId="8597" xr:uid="{00000000-0005-0000-0000-000037EC0000}"/>
    <cellStyle name="Total 5 2 2 2 3 2" xfId="15571" xr:uid="{00000000-0005-0000-0000-000038EC0000}"/>
    <cellStyle name="Total 5 2 2 2 3 2 2" xfId="41939" xr:uid="{00000000-0005-0000-0000-000039EC0000}"/>
    <cellStyle name="Total 5 2 2 2 3 2 3" xfId="41938" xr:uid="{00000000-0005-0000-0000-00003AEC0000}"/>
    <cellStyle name="Total 5 2 2 2 3 2 4" xfId="55076" xr:uid="{00000000-0005-0000-0000-00003BEC0000}"/>
    <cellStyle name="Total 5 2 2 2 3 3" xfId="41940" xr:uid="{00000000-0005-0000-0000-00003CEC0000}"/>
    <cellStyle name="Total 5 2 2 2 3 4" xfId="41937" xr:uid="{00000000-0005-0000-0000-00003DEC0000}"/>
    <cellStyle name="Total 5 2 2 2 3 5" xfId="48108" xr:uid="{00000000-0005-0000-0000-00003EEC0000}"/>
    <cellStyle name="Total 5 2 2 2 3 6" xfId="60672" xr:uid="{00000000-0005-0000-0000-00003FEC0000}"/>
    <cellStyle name="Total 5 2 2 2 4" xfId="11216" xr:uid="{00000000-0005-0000-0000-000040EC0000}"/>
    <cellStyle name="Total 5 2 2 2 4 2" xfId="41942" xr:uid="{00000000-0005-0000-0000-000041EC0000}"/>
    <cellStyle name="Total 5 2 2 2 4 3" xfId="41941" xr:uid="{00000000-0005-0000-0000-000042EC0000}"/>
    <cellStyle name="Total 5 2 2 2 4 4" xfId="50721" xr:uid="{00000000-0005-0000-0000-000043EC0000}"/>
    <cellStyle name="Total 5 2 2 2 5" xfId="41932" xr:uid="{00000000-0005-0000-0000-000044EC0000}"/>
    <cellStyle name="Total 5 2 2 2 6" xfId="56317" xr:uid="{00000000-0005-0000-0000-000045EC0000}"/>
    <cellStyle name="Total 5 2 2 3" xfId="5106" xr:uid="{00000000-0005-0000-0000-000046EC0000}"/>
    <cellStyle name="Total 5 2 2 3 2" xfId="7722" xr:uid="{00000000-0005-0000-0000-000047EC0000}"/>
    <cellStyle name="Total 5 2 2 3 2 2" xfId="14700" xr:uid="{00000000-0005-0000-0000-000048EC0000}"/>
    <cellStyle name="Total 5 2 2 3 2 2 2" xfId="41946" xr:uid="{00000000-0005-0000-0000-000049EC0000}"/>
    <cellStyle name="Total 5 2 2 3 2 2 3" xfId="41945" xr:uid="{00000000-0005-0000-0000-00004AEC0000}"/>
    <cellStyle name="Total 5 2 2 3 2 2 4" xfId="54205" xr:uid="{00000000-0005-0000-0000-00004BEC0000}"/>
    <cellStyle name="Total 5 2 2 3 2 3" xfId="41947" xr:uid="{00000000-0005-0000-0000-00004CEC0000}"/>
    <cellStyle name="Total 5 2 2 3 2 4" xfId="41944" xr:uid="{00000000-0005-0000-0000-00004DEC0000}"/>
    <cellStyle name="Total 5 2 2 3 2 5" xfId="47237" xr:uid="{00000000-0005-0000-0000-00004EEC0000}"/>
    <cellStyle name="Total 5 2 2 3 2 6" xfId="59801" xr:uid="{00000000-0005-0000-0000-00004FEC0000}"/>
    <cellStyle name="Total 5 2 2 3 3" xfId="9473" xr:uid="{00000000-0005-0000-0000-000050EC0000}"/>
    <cellStyle name="Total 5 2 2 3 3 2" xfId="16442" xr:uid="{00000000-0005-0000-0000-000051EC0000}"/>
    <cellStyle name="Total 5 2 2 3 3 2 2" xfId="41950" xr:uid="{00000000-0005-0000-0000-000052EC0000}"/>
    <cellStyle name="Total 5 2 2 3 3 2 3" xfId="41949" xr:uid="{00000000-0005-0000-0000-000053EC0000}"/>
    <cellStyle name="Total 5 2 2 3 3 2 4" xfId="55947" xr:uid="{00000000-0005-0000-0000-000054EC0000}"/>
    <cellStyle name="Total 5 2 2 3 3 3" xfId="41951" xr:uid="{00000000-0005-0000-0000-000055EC0000}"/>
    <cellStyle name="Total 5 2 2 3 3 4" xfId="41948" xr:uid="{00000000-0005-0000-0000-000056EC0000}"/>
    <cellStyle name="Total 5 2 2 3 3 5" xfId="48979" xr:uid="{00000000-0005-0000-0000-000057EC0000}"/>
    <cellStyle name="Total 5 2 2 3 3 6" xfId="61543" xr:uid="{00000000-0005-0000-0000-000058EC0000}"/>
    <cellStyle name="Total 5 2 2 3 4" xfId="12087" xr:uid="{00000000-0005-0000-0000-000059EC0000}"/>
    <cellStyle name="Total 5 2 2 3 4 2" xfId="41953" xr:uid="{00000000-0005-0000-0000-00005AEC0000}"/>
    <cellStyle name="Total 5 2 2 3 4 3" xfId="41952" xr:uid="{00000000-0005-0000-0000-00005BEC0000}"/>
    <cellStyle name="Total 5 2 2 3 4 4" xfId="51592" xr:uid="{00000000-0005-0000-0000-00005CEC0000}"/>
    <cellStyle name="Total 5 2 2 3 5" xfId="41954" xr:uid="{00000000-0005-0000-0000-00005DEC0000}"/>
    <cellStyle name="Total 5 2 2 3 6" xfId="41943" xr:uid="{00000000-0005-0000-0000-00005EEC0000}"/>
    <cellStyle name="Total 5 2 2 3 7" xfId="44624" xr:uid="{00000000-0005-0000-0000-00005FEC0000}"/>
    <cellStyle name="Total 5 2 2 3 8" xfId="57188" xr:uid="{00000000-0005-0000-0000-000060EC0000}"/>
    <cellStyle name="Total 5 2 2 4" xfId="5980" xr:uid="{00000000-0005-0000-0000-000061EC0000}"/>
    <cellStyle name="Total 5 2 2 4 2" xfId="12958" xr:uid="{00000000-0005-0000-0000-000062EC0000}"/>
    <cellStyle name="Total 5 2 2 4 2 2" xfId="41957" xr:uid="{00000000-0005-0000-0000-000063EC0000}"/>
    <cellStyle name="Total 5 2 2 4 2 3" xfId="41956" xr:uid="{00000000-0005-0000-0000-000064EC0000}"/>
    <cellStyle name="Total 5 2 2 4 2 4" xfId="52463" xr:uid="{00000000-0005-0000-0000-000065EC0000}"/>
    <cellStyle name="Total 5 2 2 4 3" xfId="41958" xr:uid="{00000000-0005-0000-0000-000066EC0000}"/>
    <cellStyle name="Total 5 2 2 4 4" xfId="41955" xr:uid="{00000000-0005-0000-0000-000067EC0000}"/>
    <cellStyle name="Total 5 2 2 4 5" xfId="45495" xr:uid="{00000000-0005-0000-0000-000068EC0000}"/>
    <cellStyle name="Total 5 2 2 4 6" xfId="58059" xr:uid="{00000000-0005-0000-0000-000069EC0000}"/>
    <cellStyle name="Total 5 2 2 5" xfId="10344" xr:uid="{00000000-0005-0000-0000-00006AEC0000}"/>
    <cellStyle name="Total 5 2 2 5 2" xfId="41960" xr:uid="{00000000-0005-0000-0000-00006BEC0000}"/>
    <cellStyle name="Total 5 2 2 5 3" xfId="41959" xr:uid="{00000000-0005-0000-0000-00006CEC0000}"/>
    <cellStyle name="Total 5 2 2 5 4" xfId="49850" xr:uid="{00000000-0005-0000-0000-00006DEC0000}"/>
    <cellStyle name="Total 5 2 2 6" xfId="41931" xr:uid="{00000000-0005-0000-0000-00006EEC0000}"/>
    <cellStyle name="Total 5 2 2 7" xfId="17980" xr:uid="{00000000-0005-0000-0000-00006FEC0000}"/>
    <cellStyle name="Total 5 2 3" xfId="4229" xr:uid="{00000000-0005-0000-0000-000070EC0000}"/>
    <cellStyle name="Total 5 2 3 2" xfId="6850" xr:uid="{00000000-0005-0000-0000-000071EC0000}"/>
    <cellStyle name="Total 5 2 3 2 2" xfId="13828" xr:uid="{00000000-0005-0000-0000-000072EC0000}"/>
    <cellStyle name="Total 5 2 3 2 2 2" xfId="41964" xr:uid="{00000000-0005-0000-0000-000073EC0000}"/>
    <cellStyle name="Total 5 2 3 2 2 3" xfId="41963" xr:uid="{00000000-0005-0000-0000-000074EC0000}"/>
    <cellStyle name="Total 5 2 3 2 2 4" xfId="53333" xr:uid="{00000000-0005-0000-0000-000075EC0000}"/>
    <cellStyle name="Total 5 2 3 2 3" xfId="41965" xr:uid="{00000000-0005-0000-0000-000076EC0000}"/>
    <cellStyle name="Total 5 2 3 2 4" xfId="41962" xr:uid="{00000000-0005-0000-0000-000077EC0000}"/>
    <cellStyle name="Total 5 2 3 2 5" xfId="46365" xr:uid="{00000000-0005-0000-0000-000078EC0000}"/>
    <cellStyle name="Total 5 2 3 2 6" xfId="58929" xr:uid="{00000000-0005-0000-0000-000079EC0000}"/>
    <cellStyle name="Total 5 2 3 3" xfId="8596" xr:uid="{00000000-0005-0000-0000-00007AEC0000}"/>
    <cellStyle name="Total 5 2 3 3 2" xfId="15570" xr:uid="{00000000-0005-0000-0000-00007BEC0000}"/>
    <cellStyle name="Total 5 2 3 3 2 2" xfId="41968" xr:uid="{00000000-0005-0000-0000-00007CEC0000}"/>
    <cellStyle name="Total 5 2 3 3 2 3" xfId="41967" xr:uid="{00000000-0005-0000-0000-00007DEC0000}"/>
    <cellStyle name="Total 5 2 3 3 2 4" xfId="55075" xr:uid="{00000000-0005-0000-0000-00007EEC0000}"/>
    <cellStyle name="Total 5 2 3 3 3" xfId="41969" xr:uid="{00000000-0005-0000-0000-00007FEC0000}"/>
    <cellStyle name="Total 5 2 3 3 4" xfId="41966" xr:uid="{00000000-0005-0000-0000-000080EC0000}"/>
    <cellStyle name="Total 5 2 3 3 5" xfId="48107" xr:uid="{00000000-0005-0000-0000-000081EC0000}"/>
    <cellStyle name="Total 5 2 3 3 6" xfId="60671" xr:uid="{00000000-0005-0000-0000-000082EC0000}"/>
    <cellStyle name="Total 5 2 3 4" xfId="11215" xr:uid="{00000000-0005-0000-0000-000083EC0000}"/>
    <cellStyle name="Total 5 2 3 4 2" xfId="41971" xr:uid="{00000000-0005-0000-0000-000084EC0000}"/>
    <cellStyle name="Total 5 2 3 4 3" xfId="41970" xr:uid="{00000000-0005-0000-0000-000085EC0000}"/>
    <cellStyle name="Total 5 2 3 4 4" xfId="50720" xr:uid="{00000000-0005-0000-0000-000086EC0000}"/>
    <cellStyle name="Total 5 2 3 5" xfId="41961" xr:uid="{00000000-0005-0000-0000-000087EC0000}"/>
    <cellStyle name="Total 5 2 3 6" xfId="56316" xr:uid="{00000000-0005-0000-0000-000088EC0000}"/>
    <cellStyle name="Total 5 2 4" xfId="5105" xr:uid="{00000000-0005-0000-0000-000089EC0000}"/>
    <cellStyle name="Total 5 2 4 2" xfId="7721" xr:uid="{00000000-0005-0000-0000-00008AEC0000}"/>
    <cellStyle name="Total 5 2 4 2 2" xfId="14699" xr:uid="{00000000-0005-0000-0000-00008BEC0000}"/>
    <cellStyle name="Total 5 2 4 2 2 2" xfId="41975" xr:uid="{00000000-0005-0000-0000-00008CEC0000}"/>
    <cellStyle name="Total 5 2 4 2 2 3" xfId="41974" xr:uid="{00000000-0005-0000-0000-00008DEC0000}"/>
    <cellStyle name="Total 5 2 4 2 2 4" xfId="54204" xr:uid="{00000000-0005-0000-0000-00008EEC0000}"/>
    <cellStyle name="Total 5 2 4 2 3" xfId="41976" xr:uid="{00000000-0005-0000-0000-00008FEC0000}"/>
    <cellStyle name="Total 5 2 4 2 4" xfId="41973" xr:uid="{00000000-0005-0000-0000-000090EC0000}"/>
    <cellStyle name="Total 5 2 4 2 5" xfId="47236" xr:uid="{00000000-0005-0000-0000-000091EC0000}"/>
    <cellStyle name="Total 5 2 4 2 6" xfId="59800" xr:uid="{00000000-0005-0000-0000-000092EC0000}"/>
    <cellStyle name="Total 5 2 4 3" xfId="9472" xr:uid="{00000000-0005-0000-0000-000093EC0000}"/>
    <cellStyle name="Total 5 2 4 3 2" xfId="16441" xr:uid="{00000000-0005-0000-0000-000094EC0000}"/>
    <cellStyle name="Total 5 2 4 3 2 2" xfId="41979" xr:uid="{00000000-0005-0000-0000-000095EC0000}"/>
    <cellStyle name="Total 5 2 4 3 2 3" xfId="41978" xr:uid="{00000000-0005-0000-0000-000096EC0000}"/>
    <cellStyle name="Total 5 2 4 3 2 4" xfId="55946" xr:uid="{00000000-0005-0000-0000-000097EC0000}"/>
    <cellStyle name="Total 5 2 4 3 3" xfId="41980" xr:uid="{00000000-0005-0000-0000-000098EC0000}"/>
    <cellStyle name="Total 5 2 4 3 4" xfId="41977" xr:uid="{00000000-0005-0000-0000-000099EC0000}"/>
    <cellStyle name="Total 5 2 4 3 5" xfId="48978" xr:uid="{00000000-0005-0000-0000-00009AEC0000}"/>
    <cellStyle name="Total 5 2 4 3 6" xfId="61542" xr:uid="{00000000-0005-0000-0000-00009BEC0000}"/>
    <cellStyle name="Total 5 2 4 4" xfId="12086" xr:uid="{00000000-0005-0000-0000-00009CEC0000}"/>
    <cellStyle name="Total 5 2 4 4 2" xfId="41982" xr:uid="{00000000-0005-0000-0000-00009DEC0000}"/>
    <cellStyle name="Total 5 2 4 4 3" xfId="41981" xr:uid="{00000000-0005-0000-0000-00009EEC0000}"/>
    <cellStyle name="Total 5 2 4 4 4" xfId="51591" xr:uid="{00000000-0005-0000-0000-00009FEC0000}"/>
    <cellStyle name="Total 5 2 4 5" xfId="41983" xr:uid="{00000000-0005-0000-0000-0000A0EC0000}"/>
    <cellStyle name="Total 5 2 4 6" xfId="41972" xr:uid="{00000000-0005-0000-0000-0000A1EC0000}"/>
    <cellStyle name="Total 5 2 4 7" xfId="44623" xr:uid="{00000000-0005-0000-0000-0000A2EC0000}"/>
    <cellStyle name="Total 5 2 4 8" xfId="57187" xr:uid="{00000000-0005-0000-0000-0000A3EC0000}"/>
    <cellStyle name="Total 5 2 5" xfId="5979" xr:uid="{00000000-0005-0000-0000-0000A4EC0000}"/>
    <cellStyle name="Total 5 2 5 2" xfId="12957" xr:uid="{00000000-0005-0000-0000-0000A5EC0000}"/>
    <cellStyle name="Total 5 2 5 2 2" xfId="41986" xr:uid="{00000000-0005-0000-0000-0000A6EC0000}"/>
    <cellStyle name="Total 5 2 5 2 3" xfId="41985" xr:uid="{00000000-0005-0000-0000-0000A7EC0000}"/>
    <cellStyle name="Total 5 2 5 2 4" xfId="52462" xr:uid="{00000000-0005-0000-0000-0000A8EC0000}"/>
    <cellStyle name="Total 5 2 5 3" xfId="41987" xr:uid="{00000000-0005-0000-0000-0000A9EC0000}"/>
    <cellStyle name="Total 5 2 5 4" xfId="41984" xr:uid="{00000000-0005-0000-0000-0000AAEC0000}"/>
    <cellStyle name="Total 5 2 5 5" xfId="45494" xr:uid="{00000000-0005-0000-0000-0000ABEC0000}"/>
    <cellStyle name="Total 5 2 5 6" xfId="58058" xr:uid="{00000000-0005-0000-0000-0000ACEC0000}"/>
    <cellStyle name="Total 5 2 6" xfId="10343" xr:uid="{00000000-0005-0000-0000-0000ADEC0000}"/>
    <cellStyle name="Total 5 2 6 2" xfId="41989" xr:uid="{00000000-0005-0000-0000-0000AEEC0000}"/>
    <cellStyle name="Total 5 2 6 3" xfId="41988" xr:uid="{00000000-0005-0000-0000-0000AFEC0000}"/>
    <cellStyle name="Total 5 2 6 4" xfId="49849" xr:uid="{00000000-0005-0000-0000-0000B0EC0000}"/>
    <cellStyle name="Total 5 2 7" xfId="41930" xr:uid="{00000000-0005-0000-0000-0000B1EC0000}"/>
    <cellStyle name="Total 5 2 8" xfId="17977" xr:uid="{00000000-0005-0000-0000-0000B2EC0000}"/>
    <cellStyle name="Total 5 3" xfId="3276" xr:uid="{00000000-0005-0000-0000-0000B3EC0000}"/>
    <cellStyle name="Total 5 3 2" xfId="3277" xr:uid="{00000000-0005-0000-0000-0000B4EC0000}"/>
    <cellStyle name="Total 5 3 2 2" xfId="4232" xr:uid="{00000000-0005-0000-0000-0000B5EC0000}"/>
    <cellStyle name="Total 5 3 2 2 2" xfId="6853" xr:uid="{00000000-0005-0000-0000-0000B6EC0000}"/>
    <cellStyle name="Total 5 3 2 2 2 2" xfId="13831" xr:uid="{00000000-0005-0000-0000-0000B7EC0000}"/>
    <cellStyle name="Total 5 3 2 2 2 2 2" xfId="41995" xr:uid="{00000000-0005-0000-0000-0000B8EC0000}"/>
    <cellStyle name="Total 5 3 2 2 2 2 3" xfId="41994" xr:uid="{00000000-0005-0000-0000-0000B9EC0000}"/>
    <cellStyle name="Total 5 3 2 2 2 2 4" xfId="53336" xr:uid="{00000000-0005-0000-0000-0000BAEC0000}"/>
    <cellStyle name="Total 5 3 2 2 2 3" xfId="41996" xr:uid="{00000000-0005-0000-0000-0000BBEC0000}"/>
    <cellStyle name="Total 5 3 2 2 2 4" xfId="41993" xr:uid="{00000000-0005-0000-0000-0000BCEC0000}"/>
    <cellStyle name="Total 5 3 2 2 2 5" xfId="46368" xr:uid="{00000000-0005-0000-0000-0000BDEC0000}"/>
    <cellStyle name="Total 5 3 2 2 2 6" xfId="58932" xr:uid="{00000000-0005-0000-0000-0000BEEC0000}"/>
    <cellStyle name="Total 5 3 2 2 3" xfId="8599" xr:uid="{00000000-0005-0000-0000-0000BFEC0000}"/>
    <cellStyle name="Total 5 3 2 2 3 2" xfId="15573" xr:uid="{00000000-0005-0000-0000-0000C0EC0000}"/>
    <cellStyle name="Total 5 3 2 2 3 2 2" xfId="41999" xr:uid="{00000000-0005-0000-0000-0000C1EC0000}"/>
    <cellStyle name="Total 5 3 2 2 3 2 3" xfId="41998" xr:uid="{00000000-0005-0000-0000-0000C2EC0000}"/>
    <cellStyle name="Total 5 3 2 2 3 2 4" xfId="55078" xr:uid="{00000000-0005-0000-0000-0000C3EC0000}"/>
    <cellStyle name="Total 5 3 2 2 3 3" xfId="42000" xr:uid="{00000000-0005-0000-0000-0000C4EC0000}"/>
    <cellStyle name="Total 5 3 2 2 3 4" xfId="41997" xr:uid="{00000000-0005-0000-0000-0000C5EC0000}"/>
    <cellStyle name="Total 5 3 2 2 3 5" xfId="48110" xr:uid="{00000000-0005-0000-0000-0000C6EC0000}"/>
    <cellStyle name="Total 5 3 2 2 3 6" xfId="60674" xr:uid="{00000000-0005-0000-0000-0000C7EC0000}"/>
    <cellStyle name="Total 5 3 2 2 4" xfId="11218" xr:uid="{00000000-0005-0000-0000-0000C8EC0000}"/>
    <cellStyle name="Total 5 3 2 2 4 2" xfId="42002" xr:uid="{00000000-0005-0000-0000-0000C9EC0000}"/>
    <cellStyle name="Total 5 3 2 2 4 3" xfId="42001" xr:uid="{00000000-0005-0000-0000-0000CAEC0000}"/>
    <cellStyle name="Total 5 3 2 2 4 4" xfId="50723" xr:uid="{00000000-0005-0000-0000-0000CBEC0000}"/>
    <cellStyle name="Total 5 3 2 2 5" xfId="41992" xr:uid="{00000000-0005-0000-0000-0000CCEC0000}"/>
    <cellStyle name="Total 5 3 2 2 6" xfId="56319" xr:uid="{00000000-0005-0000-0000-0000CDEC0000}"/>
    <cellStyle name="Total 5 3 2 3" xfId="5108" xr:uid="{00000000-0005-0000-0000-0000CEEC0000}"/>
    <cellStyle name="Total 5 3 2 3 2" xfId="7724" xr:uid="{00000000-0005-0000-0000-0000CFEC0000}"/>
    <cellStyle name="Total 5 3 2 3 2 2" xfId="14702" xr:uid="{00000000-0005-0000-0000-0000D0EC0000}"/>
    <cellStyle name="Total 5 3 2 3 2 2 2" xfId="42006" xr:uid="{00000000-0005-0000-0000-0000D1EC0000}"/>
    <cellStyle name="Total 5 3 2 3 2 2 3" xfId="42005" xr:uid="{00000000-0005-0000-0000-0000D2EC0000}"/>
    <cellStyle name="Total 5 3 2 3 2 2 4" xfId="54207" xr:uid="{00000000-0005-0000-0000-0000D3EC0000}"/>
    <cellStyle name="Total 5 3 2 3 2 3" xfId="42007" xr:uid="{00000000-0005-0000-0000-0000D4EC0000}"/>
    <cellStyle name="Total 5 3 2 3 2 4" xfId="42004" xr:uid="{00000000-0005-0000-0000-0000D5EC0000}"/>
    <cellStyle name="Total 5 3 2 3 2 5" xfId="47239" xr:uid="{00000000-0005-0000-0000-0000D6EC0000}"/>
    <cellStyle name="Total 5 3 2 3 2 6" xfId="59803" xr:uid="{00000000-0005-0000-0000-0000D7EC0000}"/>
    <cellStyle name="Total 5 3 2 3 3" xfId="9475" xr:uid="{00000000-0005-0000-0000-0000D8EC0000}"/>
    <cellStyle name="Total 5 3 2 3 3 2" xfId="16444" xr:uid="{00000000-0005-0000-0000-0000D9EC0000}"/>
    <cellStyle name="Total 5 3 2 3 3 2 2" xfId="42010" xr:uid="{00000000-0005-0000-0000-0000DAEC0000}"/>
    <cellStyle name="Total 5 3 2 3 3 2 3" xfId="42009" xr:uid="{00000000-0005-0000-0000-0000DBEC0000}"/>
    <cellStyle name="Total 5 3 2 3 3 2 4" xfId="55949" xr:uid="{00000000-0005-0000-0000-0000DCEC0000}"/>
    <cellStyle name="Total 5 3 2 3 3 3" xfId="42011" xr:uid="{00000000-0005-0000-0000-0000DDEC0000}"/>
    <cellStyle name="Total 5 3 2 3 3 4" xfId="42008" xr:uid="{00000000-0005-0000-0000-0000DEEC0000}"/>
    <cellStyle name="Total 5 3 2 3 3 5" xfId="48981" xr:uid="{00000000-0005-0000-0000-0000DFEC0000}"/>
    <cellStyle name="Total 5 3 2 3 3 6" xfId="61545" xr:uid="{00000000-0005-0000-0000-0000E0EC0000}"/>
    <cellStyle name="Total 5 3 2 3 4" xfId="12089" xr:uid="{00000000-0005-0000-0000-0000E1EC0000}"/>
    <cellStyle name="Total 5 3 2 3 4 2" xfId="42013" xr:uid="{00000000-0005-0000-0000-0000E2EC0000}"/>
    <cellStyle name="Total 5 3 2 3 4 3" xfId="42012" xr:uid="{00000000-0005-0000-0000-0000E3EC0000}"/>
    <cellStyle name="Total 5 3 2 3 4 4" xfId="51594" xr:uid="{00000000-0005-0000-0000-0000E4EC0000}"/>
    <cellStyle name="Total 5 3 2 3 5" xfId="42014" xr:uid="{00000000-0005-0000-0000-0000E5EC0000}"/>
    <cellStyle name="Total 5 3 2 3 6" xfId="42003" xr:uid="{00000000-0005-0000-0000-0000E6EC0000}"/>
    <cellStyle name="Total 5 3 2 3 7" xfId="44626" xr:uid="{00000000-0005-0000-0000-0000E7EC0000}"/>
    <cellStyle name="Total 5 3 2 3 8" xfId="57190" xr:uid="{00000000-0005-0000-0000-0000E8EC0000}"/>
    <cellStyle name="Total 5 3 2 4" xfId="5982" xr:uid="{00000000-0005-0000-0000-0000E9EC0000}"/>
    <cellStyle name="Total 5 3 2 4 2" xfId="12960" xr:uid="{00000000-0005-0000-0000-0000EAEC0000}"/>
    <cellStyle name="Total 5 3 2 4 2 2" xfId="42017" xr:uid="{00000000-0005-0000-0000-0000EBEC0000}"/>
    <cellStyle name="Total 5 3 2 4 2 3" xfId="42016" xr:uid="{00000000-0005-0000-0000-0000ECEC0000}"/>
    <cellStyle name="Total 5 3 2 4 2 4" xfId="52465" xr:uid="{00000000-0005-0000-0000-0000EDEC0000}"/>
    <cellStyle name="Total 5 3 2 4 3" xfId="42018" xr:uid="{00000000-0005-0000-0000-0000EEEC0000}"/>
    <cellStyle name="Total 5 3 2 4 4" xfId="42015" xr:uid="{00000000-0005-0000-0000-0000EFEC0000}"/>
    <cellStyle name="Total 5 3 2 4 5" xfId="45497" xr:uid="{00000000-0005-0000-0000-0000F0EC0000}"/>
    <cellStyle name="Total 5 3 2 4 6" xfId="58061" xr:uid="{00000000-0005-0000-0000-0000F1EC0000}"/>
    <cellStyle name="Total 5 3 2 5" xfId="10346" xr:uid="{00000000-0005-0000-0000-0000F2EC0000}"/>
    <cellStyle name="Total 5 3 2 5 2" xfId="42020" xr:uid="{00000000-0005-0000-0000-0000F3EC0000}"/>
    <cellStyle name="Total 5 3 2 5 3" xfId="42019" xr:uid="{00000000-0005-0000-0000-0000F4EC0000}"/>
    <cellStyle name="Total 5 3 2 5 4" xfId="49852" xr:uid="{00000000-0005-0000-0000-0000F5EC0000}"/>
    <cellStyle name="Total 5 3 2 6" xfId="41991" xr:uid="{00000000-0005-0000-0000-0000F6EC0000}"/>
    <cellStyle name="Total 5 3 2 7" xfId="17984" xr:uid="{00000000-0005-0000-0000-0000F7EC0000}"/>
    <cellStyle name="Total 5 3 3" xfId="4231" xr:uid="{00000000-0005-0000-0000-0000F8EC0000}"/>
    <cellStyle name="Total 5 3 3 2" xfId="6852" xr:uid="{00000000-0005-0000-0000-0000F9EC0000}"/>
    <cellStyle name="Total 5 3 3 2 2" xfId="13830" xr:uid="{00000000-0005-0000-0000-0000FAEC0000}"/>
    <cellStyle name="Total 5 3 3 2 2 2" xfId="42024" xr:uid="{00000000-0005-0000-0000-0000FBEC0000}"/>
    <cellStyle name="Total 5 3 3 2 2 3" xfId="42023" xr:uid="{00000000-0005-0000-0000-0000FCEC0000}"/>
    <cellStyle name="Total 5 3 3 2 2 4" xfId="53335" xr:uid="{00000000-0005-0000-0000-0000FDEC0000}"/>
    <cellStyle name="Total 5 3 3 2 3" xfId="42025" xr:uid="{00000000-0005-0000-0000-0000FEEC0000}"/>
    <cellStyle name="Total 5 3 3 2 4" xfId="42022" xr:uid="{00000000-0005-0000-0000-0000FFEC0000}"/>
    <cellStyle name="Total 5 3 3 2 5" xfId="46367" xr:uid="{00000000-0005-0000-0000-000000ED0000}"/>
    <cellStyle name="Total 5 3 3 2 6" xfId="58931" xr:uid="{00000000-0005-0000-0000-000001ED0000}"/>
    <cellStyle name="Total 5 3 3 3" xfId="8598" xr:uid="{00000000-0005-0000-0000-000002ED0000}"/>
    <cellStyle name="Total 5 3 3 3 2" xfId="15572" xr:uid="{00000000-0005-0000-0000-000003ED0000}"/>
    <cellStyle name="Total 5 3 3 3 2 2" xfId="42028" xr:uid="{00000000-0005-0000-0000-000004ED0000}"/>
    <cellStyle name="Total 5 3 3 3 2 3" xfId="42027" xr:uid="{00000000-0005-0000-0000-000005ED0000}"/>
    <cellStyle name="Total 5 3 3 3 2 4" xfId="55077" xr:uid="{00000000-0005-0000-0000-000006ED0000}"/>
    <cellStyle name="Total 5 3 3 3 3" xfId="42029" xr:uid="{00000000-0005-0000-0000-000007ED0000}"/>
    <cellStyle name="Total 5 3 3 3 4" xfId="42026" xr:uid="{00000000-0005-0000-0000-000008ED0000}"/>
    <cellStyle name="Total 5 3 3 3 5" xfId="48109" xr:uid="{00000000-0005-0000-0000-000009ED0000}"/>
    <cellStyle name="Total 5 3 3 3 6" xfId="60673" xr:uid="{00000000-0005-0000-0000-00000AED0000}"/>
    <cellStyle name="Total 5 3 3 4" xfId="11217" xr:uid="{00000000-0005-0000-0000-00000BED0000}"/>
    <cellStyle name="Total 5 3 3 4 2" xfId="42031" xr:uid="{00000000-0005-0000-0000-00000CED0000}"/>
    <cellStyle name="Total 5 3 3 4 3" xfId="42030" xr:uid="{00000000-0005-0000-0000-00000DED0000}"/>
    <cellStyle name="Total 5 3 3 4 4" xfId="50722" xr:uid="{00000000-0005-0000-0000-00000EED0000}"/>
    <cellStyle name="Total 5 3 3 5" xfId="42021" xr:uid="{00000000-0005-0000-0000-00000FED0000}"/>
    <cellStyle name="Total 5 3 3 6" xfId="56318" xr:uid="{00000000-0005-0000-0000-000010ED0000}"/>
    <cellStyle name="Total 5 3 4" xfId="5107" xr:uid="{00000000-0005-0000-0000-000011ED0000}"/>
    <cellStyle name="Total 5 3 4 2" xfId="7723" xr:uid="{00000000-0005-0000-0000-000012ED0000}"/>
    <cellStyle name="Total 5 3 4 2 2" xfId="14701" xr:uid="{00000000-0005-0000-0000-000013ED0000}"/>
    <cellStyle name="Total 5 3 4 2 2 2" xfId="42035" xr:uid="{00000000-0005-0000-0000-000014ED0000}"/>
    <cellStyle name="Total 5 3 4 2 2 3" xfId="42034" xr:uid="{00000000-0005-0000-0000-000015ED0000}"/>
    <cellStyle name="Total 5 3 4 2 2 4" xfId="54206" xr:uid="{00000000-0005-0000-0000-000016ED0000}"/>
    <cellStyle name="Total 5 3 4 2 3" xfId="42036" xr:uid="{00000000-0005-0000-0000-000017ED0000}"/>
    <cellStyle name="Total 5 3 4 2 4" xfId="42033" xr:uid="{00000000-0005-0000-0000-000018ED0000}"/>
    <cellStyle name="Total 5 3 4 2 5" xfId="47238" xr:uid="{00000000-0005-0000-0000-000019ED0000}"/>
    <cellStyle name="Total 5 3 4 2 6" xfId="59802" xr:uid="{00000000-0005-0000-0000-00001AED0000}"/>
    <cellStyle name="Total 5 3 4 3" xfId="9474" xr:uid="{00000000-0005-0000-0000-00001BED0000}"/>
    <cellStyle name="Total 5 3 4 3 2" xfId="16443" xr:uid="{00000000-0005-0000-0000-00001CED0000}"/>
    <cellStyle name="Total 5 3 4 3 2 2" xfId="42039" xr:uid="{00000000-0005-0000-0000-00001DED0000}"/>
    <cellStyle name="Total 5 3 4 3 2 3" xfId="42038" xr:uid="{00000000-0005-0000-0000-00001EED0000}"/>
    <cellStyle name="Total 5 3 4 3 2 4" xfId="55948" xr:uid="{00000000-0005-0000-0000-00001FED0000}"/>
    <cellStyle name="Total 5 3 4 3 3" xfId="42040" xr:uid="{00000000-0005-0000-0000-000020ED0000}"/>
    <cellStyle name="Total 5 3 4 3 4" xfId="42037" xr:uid="{00000000-0005-0000-0000-000021ED0000}"/>
    <cellStyle name="Total 5 3 4 3 5" xfId="48980" xr:uid="{00000000-0005-0000-0000-000022ED0000}"/>
    <cellStyle name="Total 5 3 4 3 6" xfId="61544" xr:uid="{00000000-0005-0000-0000-000023ED0000}"/>
    <cellStyle name="Total 5 3 4 4" xfId="12088" xr:uid="{00000000-0005-0000-0000-000024ED0000}"/>
    <cellStyle name="Total 5 3 4 4 2" xfId="42042" xr:uid="{00000000-0005-0000-0000-000025ED0000}"/>
    <cellStyle name="Total 5 3 4 4 3" xfId="42041" xr:uid="{00000000-0005-0000-0000-000026ED0000}"/>
    <cellStyle name="Total 5 3 4 4 4" xfId="51593" xr:uid="{00000000-0005-0000-0000-000027ED0000}"/>
    <cellStyle name="Total 5 3 4 5" xfId="42043" xr:uid="{00000000-0005-0000-0000-000028ED0000}"/>
    <cellStyle name="Total 5 3 4 6" xfId="42032" xr:uid="{00000000-0005-0000-0000-000029ED0000}"/>
    <cellStyle name="Total 5 3 4 7" xfId="44625" xr:uid="{00000000-0005-0000-0000-00002AED0000}"/>
    <cellStyle name="Total 5 3 4 8" xfId="57189" xr:uid="{00000000-0005-0000-0000-00002BED0000}"/>
    <cellStyle name="Total 5 3 5" xfId="5981" xr:uid="{00000000-0005-0000-0000-00002CED0000}"/>
    <cellStyle name="Total 5 3 5 2" xfId="12959" xr:uid="{00000000-0005-0000-0000-00002DED0000}"/>
    <cellStyle name="Total 5 3 5 2 2" xfId="42046" xr:uid="{00000000-0005-0000-0000-00002EED0000}"/>
    <cellStyle name="Total 5 3 5 2 3" xfId="42045" xr:uid="{00000000-0005-0000-0000-00002FED0000}"/>
    <cellStyle name="Total 5 3 5 2 4" xfId="52464" xr:uid="{00000000-0005-0000-0000-000030ED0000}"/>
    <cellStyle name="Total 5 3 5 3" xfId="42047" xr:uid="{00000000-0005-0000-0000-000031ED0000}"/>
    <cellStyle name="Total 5 3 5 4" xfId="42044" xr:uid="{00000000-0005-0000-0000-000032ED0000}"/>
    <cellStyle name="Total 5 3 5 5" xfId="45496" xr:uid="{00000000-0005-0000-0000-000033ED0000}"/>
    <cellStyle name="Total 5 3 5 6" xfId="58060" xr:uid="{00000000-0005-0000-0000-000034ED0000}"/>
    <cellStyle name="Total 5 3 6" xfId="10345" xr:uid="{00000000-0005-0000-0000-000035ED0000}"/>
    <cellStyle name="Total 5 3 6 2" xfId="42049" xr:uid="{00000000-0005-0000-0000-000036ED0000}"/>
    <cellStyle name="Total 5 3 6 3" xfId="42048" xr:uid="{00000000-0005-0000-0000-000037ED0000}"/>
    <cellStyle name="Total 5 3 6 4" xfId="49851" xr:uid="{00000000-0005-0000-0000-000038ED0000}"/>
    <cellStyle name="Total 5 3 7" xfId="41990" xr:uid="{00000000-0005-0000-0000-000039ED0000}"/>
    <cellStyle name="Total 5 3 8" xfId="17981" xr:uid="{00000000-0005-0000-0000-00003AED0000}"/>
    <cellStyle name="Total 5 4" xfId="3278" xr:uid="{00000000-0005-0000-0000-00003BED0000}"/>
    <cellStyle name="Total 5 4 2" xfId="3279" xr:uid="{00000000-0005-0000-0000-00003CED0000}"/>
    <cellStyle name="Total 5 4 2 2" xfId="4234" xr:uid="{00000000-0005-0000-0000-00003DED0000}"/>
    <cellStyle name="Total 5 4 2 2 2" xfId="6855" xr:uid="{00000000-0005-0000-0000-00003EED0000}"/>
    <cellStyle name="Total 5 4 2 2 2 2" xfId="13833" xr:uid="{00000000-0005-0000-0000-00003FED0000}"/>
    <cellStyle name="Total 5 4 2 2 2 2 2" xfId="42055" xr:uid="{00000000-0005-0000-0000-000040ED0000}"/>
    <cellStyle name="Total 5 4 2 2 2 2 3" xfId="42054" xr:uid="{00000000-0005-0000-0000-000041ED0000}"/>
    <cellStyle name="Total 5 4 2 2 2 2 4" xfId="53338" xr:uid="{00000000-0005-0000-0000-000042ED0000}"/>
    <cellStyle name="Total 5 4 2 2 2 3" xfId="42056" xr:uid="{00000000-0005-0000-0000-000043ED0000}"/>
    <cellStyle name="Total 5 4 2 2 2 4" xfId="42053" xr:uid="{00000000-0005-0000-0000-000044ED0000}"/>
    <cellStyle name="Total 5 4 2 2 2 5" xfId="46370" xr:uid="{00000000-0005-0000-0000-000045ED0000}"/>
    <cellStyle name="Total 5 4 2 2 2 6" xfId="58934" xr:uid="{00000000-0005-0000-0000-000046ED0000}"/>
    <cellStyle name="Total 5 4 2 2 3" xfId="8601" xr:uid="{00000000-0005-0000-0000-000047ED0000}"/>
    <cellStyle name="Total 5 4 2 2 3 2" xfId="15575" xr:uid="{00000000-0005-0000-0000-000048ED0000}"/>
    <cellStyle name="Total 5 4 2 2 3 2 2" xfId="42059" xr:uid="{00000000-0005-0000-0000-000049ED0000}"/>
    <cellStyle name="Total 5 4 2 2 3 2 3" xfId="42058" xr:uid="{00000000-0005-0000-0000-00004AED0000}"/>
    <cellStyle name="Total 5 4 2 2 3 2 4" xfId="55080" xr:uid="{00000000-0005-0000-0000-00004BED0000}"/>
    <cellStyle name="Total 5 4 2 2 3 3" xfId="42060" xr:uid="{00000000-0005-0000-0000-00004CED0000}"/>
    <cellStyle name="Total 5 4 2 2 3 4" xfId="42057" xr:uid="{00000000-0005-0000-0000-00004DED0000}"/>
    <cellStyle name="Total 5 4 2 2 3 5" xfId="48112" xr:uid="{00000000-0005-0000-0000-00004EED0000}"/>
    <cellStyle name="Total 5 4 2 2 3 6" xfId="60676" xr:uid="{00000000-0005-0000-0000-00004FED0000}"/>
    <cellStyle name="Total 5 4 2 2 4" xfId="11220" xr:uid="{00000000-0005-0000-0000-000050ED0000}"/>
    <cellStyle name="Total 5 4 2 2 4 2" xfId="42062" xr:uid="{00000000-0005-0000-0000-000051ED0000}"/>
    <cellStyle name="Total 5 4 2 2 4 3" xfId="42061" xr:uid="{00000000-0005-0000-0000-000052ED0000}"/>
    <cellStyle name="Total 5 4 2 2 4 4" xfId="50725" xr:uid="{00000000-0005-0000-0000-000053ED0000}"/>
    <cellStyle name="Total 5 4 2 2 5" xfId="42052" xr:uid="{00000000-0005-0000-0000-000054ED0000}"/>
    <cellStyle name="Total 5 4 2 2 6" xfId="56321" xr:uid="{00000000-0005-0000-0000-000055ED0000}"/>
    <cellStyle name="Total 5 4 2 3" xfId="5110" xr:uid="{00000000-0005-0000-0000-000056ED0000}"/>
    <cellStyle name="Total 5 4 2 3 2" xfId="7726" xr:uid="{00000000-0005-0000-0000-000057ED0000}"/>
    <cellStyle name="Total 5 4 2 3 2 2" xfId="14704" xr:uid="{00000000-0005-0000-0000-000058ED0000}"/>
    <cellStyle name="Total 5 4 2 3 2 2 2" xfId="42066" xr:uid="{00000000-0005-0000-0000-000059ED0000}"/>
    <cellStyle name="Total 5 4 2 3 2 2 3" xfId="42065" xr:uid="{00000000-0005-0000-0000-00005AED0000}"/>
    <cellStyle name="Total 5 4 2 3 2 2 4" xfId="54209" xr:uid="{00000000-0005-0000-0000-00005BED0000}"/>
    <cellStyle name="Total 5 4 2 3 2 3" xfId="42067" xr:uid="{00000000-0005-0000-0000-00005CED0000}"/>
    <cellStyle name="Total 5 4 2 3 2 4" xfId="42064" xr:uid="{00000000-0005-0000-0000-00005DED0000}"/>
    <cellStyle name="Total 5 4 2 3 2 5" xfId="47241" xr:uid="{00000000-0005-0000-0000-00005EED0000}"/>
    <cellStyle name="Total 5 4 2 3 2 6" xfId="59805" xr:uid="{00000000-0005-0000-0000-00005FED0000}"/>
    <cellStyle name="Total 5 4 2 3 3" xfId="9477" xr:uid="{00000000-0005-0000-0000-000060ED0000}"/>
    <cellStyle name="Total 5 4 2 3 3 2" xfId="16446" xr:uid="{00000000-0005-0000-0000-000061ED0000}"/>
    <cellStyle name="Total 5 4 2 3 3 2 2" xfId="42070" xr:uid="{00000000-0005-0000-0000-000062ED0000}"/>
    <cellStyle name="Total 5 4 2 3 3 2 3" xfId="42069" xr:uid="{00000000-0005-0000-0000-000063ED0000}"/>
    <cellStyle name="Total 5 4 2 3 3 2 4" xfId="55951" xr:uid="{00000000-0005-0000-0000-000064ED0000}"/>
    <cellStyle name="Total 5 4 2 3 3 3" xfId="42071" xr:uid="{00000000-0005-0000-0000-000065ED0000}"/>
    <cellStyle name="Total 5 4 2 3 3 4" xfId="42068" xr:uid="{00000000-0005-0000-0000-000066ED0000}"/>
    <cellStyle name="Total 5 4 2 3 3 5" xfId="48983" xr:uid="{00000000-0005-0000-0000-000067ED0000}"/>
    <cellStyle name="Total 5 4 2 3 3 6" xfId="61547" xr:uid="{00000000-0005-0000-0000-000068ED0000}"/>
    <cellStyle name="Total 5 4 2 3 4" xfId="12091" xr:uid="{00000000-0005-0000-0000-000069ED0000}"/>
    <cellStyle name="Total 5 4 2 3 4 2" xfId="42073" xr:uid="{00000000-0005-0000-0000-00006AED0000}"/>
    <cellStyle name="Total 5 4 2 3 4 3" xfId="42072" xr:uid="{00000000-0005-0000-0000-00006BED0000}"/>
    <cellStyle name="Total 5 4 2 3 4 4" xfId="51596" xr:uid="{00000000-0005-0000-0000-00006CED0000}"/>
    <cellStyle name="Total 5 4 2 3 5" xfId="42074" xr:uid="{00000000-0005-0000-0000-00006DED0000}"/>
    <cellStyle name="Total 5 4 2 3 6" xfId="42063" xr:uid="{00000000-0005-0000-0000-00006EED0000}"/>
    <cellStyle name="Total 5 4 2 3 7" xfId="44628" xr:uid="{00000000-0005-0000-0000-00006FED0000}"/>
    <cellStyle name="Total 5 4 2 3 8" xfId="57192" xr:uid="{00000000-0005-0000-0000-000070ED0000}"/>
    <cellStyle name="Total 5 4 2 4" xfId="5984" xr:uid="{00000000-0005-0000-0000-000071ED0000}"/>
    <cellStyle name="Total 5 4 2 4 2" xfId="12962" xr:uid="{00000000-0005-0000-0000-000072ED0000}"/>
    <cellStyle name="Total 5 4 2 4 2 2" xfId="42077" xr:uid="{00000000-0005-0000-0000-000073ED0000}"/>
    <cellStyle name="Total 5 4 2 4 2 3" xfId="42076" xr:uid="{00000000-0005-0000-0000-000074ED0000}"/>
    <cellStyle name="Total 5 4 2 4 2 4" xfId="52467" xr:uid="{00000000-0005-0000-0000-000075ED0000}"/>
    <cellStyle name="Total 5 4 2 4 3" xfId="42078" xr:uid="{00000000-0005-0000-0000-000076ED0000}"/>
    <cellStyle name="Total 5 4 2 4 4" xfId="42075" xr:uid="{00000000-0005-0000-0000-000077ED0000}"/>
    <cellStyle name="Total 5 4 2 4 5" xfId="45499" xr:uid="{00000000-0005-0000-0000-000078ED0000}"/>
    <cellStyle name="Total 5 4 2 4 6" xfId="58063" xr:uid="{00000000-0005-0000-0000-000079ED0000}"/>
    <cellStyle name="Total 5 4 2 5" xfId="10348" xr:uid="{00000000-0005-0000-0000-00007AED0000}"/>
    <cellStyle name="Total 5 4 2 5 2" xfId="42080" xr:uid="{00000000-0005-0000-0000-00007BED0000}"/>
    <cellStyle name="Total 5 4 2 5 3" xfId="42079" xr:uid="{00000000-0005-0000-0000-00007CED0000}"/>
    <cellStyle name="Total 5 4 2 5 4" xfId="49854" xr:uid="{00000000-0005-0000-0000-00007DED0000}"/>
    <cellStyle name="Total 5 4 2 6" xfId="42051" xr:uid="{00000000-0005-0000-0000-00007EED0000}"/>
    <cellStyle name="Total 5 4 2 7" xfId="17987" xr:uid="{00000000-0005-0000-0000-00007FED0000}"/>
    <cellStyle name="Total 5 4 3" xfId="4233" xr:uid="{00000000-0005-0000-0000-000080ED0000}"/>
    <cellStyle name="Total 5 4 3 2" xfId="6854" xr:uid="{00000000-0005-0000-0000-000081ED0000}"/>
    <cellStyle name="Total 5 4 3 2 2" xfId="13832" xr:uid="{00000000-0005-0000-0000-000082ED0000}"/>
    <cellStyle name="Total 5 4 3 2 2 2" xfId="42084" xr:uid="{00000000-0005-0000-0000-000083ED0000}"/>
    <cellStyle name="Total 5 4 3 2 2 3" xfId="42083" xr:uid="{00000000-0005-0000-0000-000084ED0000}"/>
    <cellStyle name="Total 5 4 3 2 2 4" xfId="53337" xr:uid="{00000000-0005-0000-0000-000085ED0000}"/>
    <cellStyle name="Total 5 4 3 2 3" xfId="42085" xr:uid="{00000000-0005-0000-0000-000086ED0000}"/>
    <cellStyle name="Total 5 4 3 2 4" xfId="42082" xr:uid="{00000000-0005-0000-0000-000087ED0000}"/>
    <cellStyle name="Total 5 4 3 2 5" xfId="46369" xr:uid="{00000000-0005-0000-0000-000088ED0000}"/>
    <cellStyle name="Total 5 4 3 2 6" xfId="58933" xr:uid="{00000000-0005-0000-0000-000089ED0000}"/>
    <cellStyle name="Total 5 4 3 3" xfId="8600" xr:uid="{00000000-0005-0000-0000-00008AED0000}"/>
    <cellStyle name="Total 5 4 3 3 2" xfId="15574" xr:uid="{00000000-0005-0000-0000-00008BED0000}"/>
    <cellStyle name="Total 5 4 3 3 2 2" xfId="42088" xr:uid="{00000000-0005-0000-0000-00008CED0000}"/>
    <cellStyle name="Total 5 4 3 3 2 3" xfId="42087" xr:uid="{00000000-0005-0000-0000-00008DED0000}"/>
    <cellStyle name="Total 5 4 3 3 2 4" xfId="55079" xr:uid="{00000000-0005-0000-0000-00008EED0000}"/>
    <cellStyle name="Total 5 4 3 3 3" xfId="42089" xr:uid="{00000000-0005-0000-0000-00008FED0000}"/>
    <cellStyle name="Total 5 4 3 3 4" xfId="42086" xr:uid="{00000000-0005-0000-0000-000090ED0000}"/>
    <cellStyle name="Total 5 4 3 3 5" xfId="48111" xr:uid="{00000000-0005-0000-0000-000091ED0000}"/>
    <cellStyle name="Total 5 4 3 3 6" xfId="60675" xr:uid="{00000000-0005-0000-0000-000092ED0000}"/>
    <cellStyle name="Total 5 4 3 4" xfId="11219" xr:uid="{00000000-0005-0000-0000-000093ED0000}"/>
    <cellStyle name="Total 5 4 3 4 2" xfId="42091" xr:uid="{00000000-0005-0000-0000-000094ED0000}"/>
    <cellStyle name="Total 5 4 3 4 3" xfId="42090" xr:uid="{00000000-0005-0000-0000-000095ED0000}"/>
    <cellStyle name="Total 5 4 3 4 4" xfId="50724" xr:uid="{00000000-0005-0000-0000-000096ED0000}"/>
    <cellStyle name="Total 5 4 3 5" xfId="42081" xr:uid="{00000000-0005-0000-0000-000097ED0000}"/>
    <cellStyle name="Total 5 4 3 6" xfId="56320" xr:uid="{00000000-0005-0000-0000-000098ED0000}"/>
    <cellStyle name="Total 5 4 4" xfId="5109" xr:uid="{00000000-0005-0000-0000-000099ED0000}"/>
    <cellStyle name="Total 5 4 4 2" xfId="7725" xr:uid="{00000000-0005-0000-0000-00009AED0000}"/>
    <cellStyle name="Total 5 4 4 2 2" xfId="14703" xr:uid="{00000000-0005-0000-0000-00009BED0000}"/>
    <cellStyle name="Total 5 4 4 2 2 2" xfId="42095" xr:uid="{00000000-0005-0000-0000-00009CED0000}"/>
    <cellStyle name="Total 5 4 4 2 2 3" xfId="42094" xr:uid="{00000000-0005-0000-0000-00009DED0000}"/>
    <cellStyle name="Total 5 4 4 2 2 4" xfId="54208" xr:uid="{00000000-0005-0000-0000-00009EED0000}"/>
    <cellStyle name="Total 5 4 4 2 3" xfId="42096" xr:uid="{00000000-0005-0000-0000-00009FED0000}"/>
    <cellStyle name="Total 5 4 4 2 4" xfId="42093" xr:uid="{00000000-0005-0000-0000-0000A0ED0000}"/>
    <cellStyle name="Total 5 4 4 2 5" xfId="47240" xr:uid="{00000000-0005-0000-0000-0000A1ED0000}"/>
    <cellStyle name="Total 5 4 4 2 6" xfId="59804" xr:uid="{00000000-0005-0000-0000-0000A2ED0000}"/>
    <cellStyle name="Total 5 4 4 3" xfId="9476" xr:uid="{00000000-0005-0000-0000-0000A3ED0000}"/>
    <cellStyle name="Total 5 4 4 3 2" xfId="16445" xr:uid="{00000000-0005-0000-0000-0000A4ED0000}"/>
    <cellStyle name="Total 5 4 4 3 2 2" xfId="42099" xr:uid="{00000000-0005-0000-0000-0000A5ED0000}"/>
    <cellStyle name="Total 5 4 4 3 2 3" xfId="42098" xr:uid="{00000000-0005-0000-0000-0000A6ED0000}"/>
    <cellStyle name="Total 5 4 4 3 2 4" xfId="55950" xr:uid="{00000000-0005-0000-0000-0000A7ED0000}"/>
    <cellStyle name="Total 5 4 4 3 3" xfId="42100" xr:uid="{00000000-0005-0000-0000-0000A8ED0000}"/>
    <cellStyle name="Total 5 4 4 3 4" xfId="42097" xr:uid="{00000000-0005-0000-0000-0000A9ED0000}"/>
    <cellStyle name="Total 5 4 4 3 5" xfId="48982" xr:uid="{00000000-0005-0000-0000-0000AAED0000}"/>
    <cellStyle name="Total 5 4 4 3 6" xfId="61546" xr:uid="{00000000-0005-0000-0000-0000ABED0000}"/>
    <cellStyle name="Total 5 4 4 4" xfId="12090" xr:uid="{00000000-0005-0000-0000-0000ACED0000}"/>
    <cellStyle name="Total 5 4 4 4 2" xfId="42102" xr:uid="{00000000-0005-0000-0000-0000ADED0000}"/>
    <cellStyle name="Total 5 4 4 4 3" xfId="42101" xr:uid="{00000000-0005-0000-0000-0000AEED0000}"/>
    <cellStyle name="Total 5 4 4 4 4" xfId="51595" xr:uid="{00000000-0005-0000-0000-0000AFED0000}"/>
    <cellStyle name="Total 5 4 4 5" xfId="42103" xr:uid="{00000000-0005-0000-0000-0000B0ED0000}"/>
    <cellStyle name="Total 5 4 4 6" xfId="42092" xr:uid="{00000000-0005-0000-0000-0000B1ED0000}"/>
    <cellStyle name="Total 5 4 4 7" xfId="44627" xr:uid="{00000000-0005-0000-0000-0000B2ED0000}"/>
    <cellStyle name="Total 5 4 4 8" xfId="57191" xr:uid="{00000000-0005-0000-0000-0000B3ED0000}"/>
    <cellStyle name="Total 5 4 5" xfId="5983" xr:uid="{00000000-0005-0000-0000-0000B4ED0000}"/>
    <cellStyle name="Total 5 4 5 2" xfId="12961" xr:uid="{00000000-0005-0000-0000-0000B5ED0000}"/>
    <cellStyle name="Total 5 4 5 2 2" xfId="42106" xr:uid="{00000000-0005-0000-0000-0000B6ED0000}"/>
    <cellStyle name="Total 5 4 5 2 3" xfId="42105" xr:uid="{00000000-0005-0000-0000-0000B7ED0000}"/>
    <cellStyle name="Total 5 4 5 2 4" xfId="52466" xr:uid="{00000000-0005-0000-0000-0000B8ED0000}"/>
    <cellStyle name="Total 5 4 5 3" xfId="42107" xr:uid="{00000000-0005-0000-0000-0000B9ED0000}"/>
    <cellStyle name="Total 5 4 5 4" xfId="42104" xr:uid="{00000000-0005-0000-0000-0000BAED0000}"/>
    <cellStyle name="Total 5 4 5 5" xfId="45498" xr:uid="{00000000-0005-0000-0000-0000BBED0000}"/>
    <cellStyle name="Total 5 4 5 6" xfId="58062" xr:uid="{00000000-0005-0000-0000-0000BCED0000}"/>
    <cellStyle name="Total 5 4 6" xfId="10347" xr:uid="{00000000-0005-0000-0000-0000BDED0000}"/>
    <cellStyle name="Total 5 4 6 2" xfId="42109" xr:uid="{00000000-0005-0000-0000-0000BEED0000}"/>
    <cellStyle name="Total 5 4 6 3" xfId="42108" xr:uid="{00000000-0005-0000-0000-0000BFED0000}"/>
    <cellStyle name="Total 5 4 6 4" xfId="49853" xr:uid="{00000000-0005-0000-0000-0000C0ED0000}"/>
    <cellStyle name="Total 5 4 7" xfId="42050" xr:uid="{00000000-0005-0000-0000-0000C1ED0000}"/>
    <cellStyle name="Total 5 4 8" xfId="17986" xr:uid="{00000000-0005-0000-0000-0000C2ED0000}"/>
    <cellStyle name="Total 5 5" xfId="3280" xr:uid="{00000000-0005-0000-0000-0000C3ED0000}"/>
    <cellStyle name="Total 5 5 2" xfId="3281" xr:uid="{00000000-0005-0000-0000-0000C4ED0000}"/>
    <cellStyle name="Total 5 5 2 2" xfId="4236" xr:uid="{00000000-0005-0000-0000-0000C5ED0000}"/>
    <cellStyle name="Total 5 5 2 2 2" xfId="6857" xr:uid="{00000000-0005-0000-0000-0000C6ED0000}"/>
    <cellStyle name="Total 5 5 2 2 2 2" xfId="13835" xr:uid="{00000000-0005-0000-0000-0000C7ED0000}"/>
    <cellStyle name="Total 5 5 2 2 2 2 2" xfId="42115" xr:uid="{00000000-0005-0000-0000-0000C8ED0000}"/>
    <cellStyle name="Total 5 5 2 2 2 2 3" xfId="42114" xr:uid="{00000000-0005-0000-0000-0000C9ED0000}"/>
    <cellStyle name="Total 5 5 2 2 2 2 4" xfId="53340" xr:uid="{00000000-0005-0000-0000-0000CAED0000}"/>
    <cellStyle name="Total 5 5 2 2 2 3" xfId="42116" xr:uid="{00000000-0005-0000-0000-0000CBED0000}"/>
    <cellStyle name="Total 5 5 2 2 2 4" xfId="42113" xr:uid="{00000000-0005-0000-0000-0000CCED0000}"/>
    <cellStyle name="Total 5 5 2 2 2 5" xfId="46372" xr:uid="{00000000-0005-0000-0000-0000CDED0000}"/>
    <cellStyle name="Total 5 5 2 2 2 6" xfId="58936" xr:uid="{00000000-0005-0000-0000-0000CEED0000}"/>
    <cellStyle name="Total 5 5 2 2 3" xfId="8603" xr:uid="{00000000-0005-0000-0000-0000CFED0000}"/>
    <cellStyle name="Total 5 5 2 2 3 2" xfId="15577" xr:uid="{00000000-0005-0000-0000-0000D0ED0000}"/>
    <cellStyle name="Total 5 5 2 2 3 2 2" xfId="42119" xr:uid="{00000000-0005-0000-0000-0000D1ED0000}"/>
    <cellStyle name="Total 5 5 2 2 3 2 3" xfId="42118" xr:uid="{00000000-0005-0000-0000-0000D2ED0000}"/>
    <cellStyle name="Total 5 5 2 2 3 2 4" xfId="55082" xr:uid="{00000000-0005-0000-0000-0000D3ED0000}"/>
    <cellStyle name="Total 5 5 2 2 3 3" xfId="42120" xr:uid="{00000000-0005-0000-0000-0000D4ED0000}"/>
    <cellStyle name="Total 5 5 2 2 3 4" xfId="42117" xr:uid="{00000000-0005-0000-0000-0000D5ED0000}"/>
    <cellStyle name="Total 5 5 2 2 3 5" xfId="48114" xr:uid="{00000000-0005-0000-0000-0000D6ED0000}"/>
    <cellStyle name="Total 5 5 2 2 3 6" xfId="60678" xr:uid="{00000000-0005-0000-0000-0000D7ED0000}"/>
    <cellStyle name="Total 5 5 2 2 4" xfId="11222" xr:uid="{00000000-0005-0000-0000-0000D8ED0000}"/>
    <cellStyle name="Total 5 5 2 2 4 2" xfId="42122" xr:uid="{00000000-0005-0000-0000-0000D9ED0000}"/>
    <cellStyle name="Total 5 5 2 2 4 3" xfId="42121" xr:uid="{00000000-0005-0000-0000-0000DAED0000}"/>
    <cellStyle name="Total 5 5 2 2 4 4" xfId="50727" xr:uid="{00000000-0005-0000-0000-0000DBED0000}"/>
    <cellStyle name="Total 5 5 2 2 5" xfId="42112" xr:uid="{00000000-0005-0000-0000-0000DCED0000}"/>
    <cellStyle name="Total 5 5 2 2 6" xfId="56323" xr:uid="{00000000-0005-0000-0000-0000DDED0000}"/>
    <cellStyle name="Total 5 5 2 3" xfId="5112" xr:uid="{00000000-0005-0000-0000-0000DEED0000}"/>
    <cellStyle name="Total 5 5 2 3 2" xfId="7728" xr:uid="{00000000-0005-0000-0000-0000DFED0000}"/>
    <cellStyle name="Total 5 5 2 3 2 2" xfId="14706" xr:uid="{00000000-0005-0000-0000-0000E0ED0000}"/>
    <cellStyle name="Total 5 5 2 3 2 2 2" xfId="42126" xr:uid="{00000000-0005-0000-0000-0000E1ED0000}"/>
    <cellStyle name="Total 5 5 2 3 2 2 3" xfId="42125" xr:uid="{00000000-0005-0000-0000-0000E2ED0000}"/>
    <cellStyle name="Total 5 5 2 3 2 2 4" xfId="54211" xr:uid="{00000000-0005-0000-0000-0000E3ED0000}"/>
    <cellStyle name="Total 5 5 2 3 2 3" xfId="42127" xr:uid="{00000000-0005-0000-0000-0000E4ED0000}"/>
    <cellStyle name="Total 5 5 2 3 2 4" xfId="42124" xr:uid="{00000000-0005-0000-0000-0000E5ED0000}"/>
    <cellStyle name="Total 5 5 2 3 2 5" xfId="47243" xr:uid="{00000000-0005-0000-0000-0000E6ED0000}"/>
    <cellStyle name="Total 5 5 2 3 2 6" xfId="59807" xr:uid="{00000000-0005-0000-0000-0000E7ED0000}"/>
    <cellStyle name="Total 5 5 2 3 3" xfId="9479" xr:uid="{00000000-0005-0000-0000-0000E8ED0000}"/>
    <cellStyle name="Total 5 5 2 3 3 2" xfId="16448" xr:uid="{00000000-0005-0000-0000-0000E9ED0000}"/>
    <cellStyle name="Total 5 5 2 3 3 2 2" xfId="42130" xr:uid="{00000000-0005-0000-0000-0000EAED0000}"/>
    <cellStyle name="Total 5 5 2 3 3 2 3" xfId="42129" xr:uid="{00000000-0005-0000-0000-0000EBED0000}"/>
    <cellStyle name="Total 5 5 2 3 3 2 4" xfId="55953" xr:uid="{00000000-0005-0000-0000-0000ECED0000}"/>
    <cellStyle name="Total 5 5 2 3 3 3" xfId="42131" xr:uid="{00000000-0005-0000-0000-0000EDED0000}"/>
    <cellStyle name="Total 5 5 2 3 3 4" xfId="42128" xr:uid="{00000000-0005-0000-0000-0000EEED0000}"/>
    <cellStyle name="Total 5 5 2 3 3 5" xfId="48985" xr:uid="{00000000-0005-0000-0000-0000EFED0000}"/>
    <cellStyle name="Total 5 5 2 3 3 6" xfId="61549" xr:uid="{00000000-0005-0000-0000-0000F0ED0000}"/>
    <cellStyle name="Total 5 5 2 3 4" xfId="12093" xr:uid="{00000000-0005-0000-0000-0000F1ED0000}"/>
    <cellStyle name="Total 5 5 2 3 4 2" xfId="42133" xr:uid="{00000000-0005-0000-0000-0000F2ED0000}"/>
    <cellStyle name="Total 5 5 2 3 4 3" xfId="42132" xr:uid="{00000000-0005-0000-0000-0000F3ED0000}"/>
    <cellStyle name="Total 5 5 2 3 4 4" xfId="51598" xr:uid="{00000000-0005-0000-0000-0000F4ED0000}"/>
    <cellStyle name="Total 5 5 2 3 5" xfId="42134" xr:uid="{00000000-0005-0000-0000-0000F5ED0000}"/>
    <cellStyle name="Total 5 5 2 3 6" xfId="42123" xr:uid="{00000000-0005-0000-0000-0000F6ED0000}"/>
    <cellStyle name="Total 5 5 2 3 7" xfId="44630" xr:uid="{00000000-0005-0000-0000-0000F7ED0000}"/>
    <cellStyle name="Total 5 5 2 3 8" xfId="57194" xr:uid="{00000000-0005-0000-0000-0000F8ED0000}"/>
    <cellStyle name="Total 5 5 2 4" xfId="5986" xr:uid="{00000000-0005-0000-0000-0000F9ED0000}"/>
    <cellStyle name="Total 5 5 2 4 2" xfId="12964" xr:uid="{00000000-0005-0000-0000-0000FAED0000}"/>
    <cellStyle name="Total 5 5 2 4 2 2" xfId="42137" xr:uid="{00000000-0005-0000-0000-0000FBED0000}"/>
    <cellStyle name="Total 5 5 2 4 2 3" xfId="42136" xr:uid="{00000000-0005-0000-0000-0000FCED0000}"/>
    <cellStyle name="Total 5 5 2 4 2 4" xfId="52469" xr:uid="{00000000-0005-0000-0000-0000FDED0000}"/>
    <cellStyle name="Total 5 5 2 4 3" xfId="42138" xr:uid="{00000000-0005-0000-0000-0000FEED0000}"/>
    <cellStyle name="Total 5 5 2 4 4" xfId="42135" xr:uid="{00000000-0005-0000-0000-0000FFED0000}"/>
    <cellStyle name="Total 5 5 2 4 5" xfId="45501" xr:uid="{00000000-0005-0000-0000-000000EE0000}"/>
    <cellStyle name="Total 5 5 2 4 6" xfId="58065" xr:uid="{00000000-0005-0000-0000-000001EE0000}"/>
    <cellStyle name="Total 5 5 2 5" xfId="10350" xr:uid="{00000000-0005-0000-0000-000002EE0000}"/>
    <cellStyle name="Total 5 5 2 5 2" xfId="42140" xr:uid="{00000000-0005-0000-0000-000003EE0000}"/>
    <cellStyle name="Total 5 5 2 5 3" xfId="42139" xr:uid="{00000000-0005-0000-0000-000004EE0000}"/>
    <cellStyle name="Total 5 5 2 5 4" xfId="49856" xr:uid="{00000000-0005-0000-0000-000005EE0000}"/>
    <cellStyle name="Total 5 5 2 6" xfId="42111" xr:uid="{00000000-0005-0000-0000-000006EE0000}"/>
    <cellStyle name="Total 5 5 2 7" xfId="17991" xr:uid="{00000000-0005-0000-0000-000007EE0000}"/>
    <cellStyle name="Total 5 5 3" xfId="4235" xr:uid="{00000000-0005-0000-0000-000008EE0000}"/>
    <cellStyle name="Total 5 5 3 2" xfId="6856" xr:uid="{00000000-0005-0000-0000-000009EE0000}"/>
    <cellStyle name="Total 5 5 3 2 2" xfId="13834" xr:uid="{00000000-0005-0000-0000-00000AEE0000}"/>
    <cellStyle name="Total 5 5 3 2 2 2" xfId="42144" xr:uid="{00000000-0005-0000-0000-00000BEE0000}"/>
    <cellStyle name="Total 5 5 3 2 2 3" xfId="42143" xr:uid="{00000000-0005-0000-0000-00000CEE0000}"/>
    <cellStyle name="Total 5 5 3 2 2 4" xfId="53339" xr:uid="{00000000-0005-0000-0000-00000DEE0000}"/>
    <cellStyle name="Total 5 5 3 2 3" xfId="42145" xr:uid="{00000000-0005-0000-0000-00000EEE0000}"/>
    <cellStyle name="Total 5 5 3 2 4" xfId="42142" xr:uid="{00000000-0005-0000-0000-00000FEE0000}"/>
    <cellStyle name="Total 5 5 3 2 5" xfId="46371" xr:uid="{00000000-0005-0000-0000-000010EE0000}"/>
    <cellStyle name="Total 5 5 3 2 6" xfId="58935" xr:uid="{00000000-0005-0000-0000-000011EE0000}"/>
    <cellStyle name="Total 5 5 3 3" xfId="8602" xr:uid="{00000000-0005-0000-0000-000012EE0000}"/>
    <cellStyle name="Total 5 5 3 3 2" xfId="15576" xr:uid="{00000000-0005-0000-0000-000013EE0000}"/>
    <cellStyle name="Total 5 5 3 3 2 2" xfId="42148" xr:uid="{00000000-0005-0000-0000-000014EE0000}"/>
    <cellStyle name="Total 5 5 3 3 2 3" xfId="42147" xr:uid="{00000000-0005-0000-0000-000015EE0000}"/>
    <cellStyle name="Total 5 5 3 3 2 4" xfId="55081" xr:uid="{00000000-0005-0000-0000-000016EE0000}"/>
    <cellStyle name="Total 5 5 3 3 3" xfId="42149" xr:uid="{00000000-0005-0000-0000-000017EE0000}"/>
    <cellStyle name="Total 5 5 3 3 4" xfId="42146" xr:uid="{00000000-0005-0000-0000-000018EE0000}"/>
    <cellStyle name="Total 5 5 3 3 5" xfId="48113" xr:uid="{00000000-0005-0000-0000-000019EE0000}"/>
    <cellStyle name="Total 5 5 3 3 6" xfId="60677" xr:uid="{00000000-0005-0000-0000-00001AEE0000}"/>
    <cellStyle name="Total 5 5 3 4" xfId="11221" xr:uid="{00000000-0005-0000-0000-00001BEE0000}"/>
    <cellStyle name="Total 5 5 3 4 2" xfId="42151" xr:uid="{00000000-0005-0000-0000-00001CEE0000}"/>
    <cellStyle name="Total 5 5 3 4 3" xfId="42150" xr:uid="{00000000-0005-0000-0000-00001DEE0000}"/>
    <cellStyle name="Total 5 5 3 4 4" xfId="50726" xr:uid="{00000000-0005-0000-0000-00001EEE0000}"/>
    <cellStyle name="Total 5 5 3 5" xfId="42141" xr:uid="{00000000-0005-0000-0000-00001FEE0000}"/>
    <cellStyle name="Total 5 5 3 6" xfId="56322" xr:uid="{00000000-0005-0000-0000-000020EE0000}"/>
    <cellStyle name="Total 5 5 4" xfId="5111" xr:uid="{00000000-0005-0000-0000-000021EE0000}"/>
    <cellStyle name="Total 5 5 4 2" xfId="7727" xr:uid="{00000000-0005-0000-0000-000022EE0000}"/>
    <cellStyle name="Total 5 5 4 2 2" xfId="14705" xr:uid="{00000000-0005-0000-0000-000023EE0000}"/>
    <cellStyle name="Total 5 5 4 2 2 2" xfId="42155" xr:uid="{00000000-0005-0000-0000-000024EE0000}"/>
    <cellStyle name="Total 5 5 4 2 2 3" xfId="42154" xr:uid="{00000000-0005-0000-0000-000025EE0000}"/>
    <cellStyle name="Total 5 5 4 2 2 4" xfId="54210" xr:uid="{00000000-0005-0000-0000-000026EE0000}"/>
    <cellStyle name="Total 5 5 4 2 3" xfId="42156" xr:uid="{00000000-0005-0000-0000-000027EE0000}"/>
    <cellStyle name="Total 5 5 4 2 4" xfId="42153" xr:uid="{00000000-0005-0000-0000-000028EE0000}"/>
    <cellStyle name="Total 5 5 4 2 5" xfId="47242" xr:uid="{00000000-0005-0000-0000-000029EE0000}"/>
    <cellStyle name="Total 5 5 4 2 6" xfId="59806" xr:uid="{00000000-0005-0000-0000-00002AEE0000}"/>
    <cellStyle name="Total 5 5 4 3" xfId="9478" xr:uid="{00000000-0005-0000-0000-00002BEE0000}"/>
    <cellStyle name="Total 5 5 4 3 2" xfId="16447" xr:uid="{00000000-0005-0000-0000-00002CEE0000}"/>
    <cellStyle name="Total 5 5 4 3 2 2" xfId="42159" xr:uid="{00000000-0005-0000-0000-00002DEE0000}"/>
    <cellStyle name="Total 5 5 4 3 2 3" xfId="42158" xr:uid="{00000000-0005-0000-0000-00002EEE0000}"/>
    <cellStyle name="Total 5 5 4 3 2 4" xfId="55952" xr:uid="{00000000-0005-0000-0000-00002FEE0000}"/>
    <cellStyle name="Total 5 5 4 3 3" xfId="42160" xr:uid="{00000000-0005-0000-0000-000030EE0000}"/>
    <cellStyle name="Total 5 5 4 3 4" xfId="42157" xr:uid="{00000000-0005-0000-0000-000031EE0000}"/>
    <cellStyle name="Total 5 5 4 3 5" xfId="48984" xr:uid="{00000000-0005-0000-0000-000032EE0000}"/>
    <cellStyle name="Total 5 5 4 3 6" xfId="61548" xr:uid="{00000000-0005-0000-0000-000033EE0000}"/>
    <cellStyle name="Total 5 5 4 4" xfId="12092" xr:uid="{00000000-0005-0000-0000-000034EE0000}"/>
    <cellStyle name="Total 5 5 4 4 2" xfId="42162" xr:uid="{00000000-0005-0000-0000-000035EE0000}"/>
    <cellStyle name="Total 5 5 4 4 3" xfId="42161" xr:uid="{00000000-0005-0000-0000-000036EE0000}"/>
    <cellStyle name="Total 5 5 4 4 4" xfId="51597" xr:uid="{00000000-0005-0000-0000-000037EE0000}"/>
    <cellStyle name="Total 5 5 4 5" xfId="42163" xr:uid="{00000000-0005-0000-0000-000038EE0000}"/>
    <cellStyle name="Total 5 5 4 6" xfId="42152" xr:uid="{00000000-0005-0000-0000-000039EE0000}"/>
    <cellStyle name="Total 5 5 4 7" xfId="44629" xr:uid="{00000000-0005-0000-0000-00003AEE0000}"/>
    <cellStyle name="Total 5 5 4 8" xfId="57193" xr:uid="{00000000-0005-0000-0000-00003BEE0000}"/>
    <cellStyle name="Total 5 5 5" xfId="5985" xr:uid="{00000000-0005-0000-0000-00003CEE0000}"/>
    <cellStyle name="Total 5 5 5 2" xfId="12963" xr:uid="{00000000-0005-0000-0000-00003DEE0000}"/>
    <cellStyle name="Total 5 5 5 2 2" xfId="42166" xr:uid="{00000000-0005-0000-0000-00003EEE0000}"/>
    <cellStyle name="Total 5 5 5 2 3" xfId="42165" xr:uid="{00000000-0005-0000-0000-00003FEE0000}"/>
    <cellStyle name="Total 5 5 5 2 4" xfId="52468" xr:uid="{00000000-0005-0000-0000-000040EE0000}"/>
    <cellStyle name="Total 5 5 5 3" xfId="42167" xr:uid="{00000000-0005-0000-0000-000041EE0000}"/>
    <cellStyle name="Total 5 5 5 4" xfId="42164" xr:uid="{00000000-0005-0000-0000-000042EE0000}"/>
    <cellStyle name="Total 5 5 5 5" xfId="45500" xr:uid="{00000000-0005-0000-0000-000043EE0000}"/>
    <cellStyle name="Total 5 5 5 6" xfId="58064" xr:uid="{00000000-0005-0000-0000-000044EE0000}"/>
    <cellStyle name="Total 5 5 6" xfId="10349" xr:uid="{00000000-0005-0000-0000-000045EE0000}"/>
    <cellStyle name="Total 5 5 6 2" xfId="42169" xr:uid="{00000000-0005-0000-0000-000046EE0000}"/>
    <cellStyle name="Total 5 5 6 3" xfId="42168" xr:uid="{00000000-0005-0000-0000-000047EE0000}"/>
    <cellStyle name="Total 5 5 6 4" xfId="49855" xr:uid="{00000000-0005-0000-0000-000048EE0000}"/>
    <cellStyle name="Total 5 5 7" xfId="42110" xr:uid="{00000000-0005-0000-0000-000049EE0000}"/>
    <cellStyle name="Total 5 5 8" xfId="17988" xr:uid="{00000000-0005-0000-0000-00004AEE0000}"/>
    <cellStyle name="Total 5 6" xfId="3282" xr:uid="{00000000-0005-0000-0000-00004BEE0000}"/>
    <cellStyle name="Total 5 6 2" xfId="3283" xr:uid="{00000000-0005-0000-0000-00004CEE0000}"/>
    <cellStyle name="Total 5 6 2 2" xfId="4238" xr:uid="{00000000-0005-0000-0000-00004DEE0000}"/>
    <cellStyle name="Total 5 6 2 2 2" xfId="6859" xr:uid="{00000000-0005-0000-0000-00004EEE0000}"/>
    <cellStyle name="Total 5 6 2 2 2 2" xfId="13837" xr:uid="{00000000-0005-0000-0000-00004FEE0000}"/>
    <cellStyle name="Total 5 6 2 2 2 2 2" xfId="42175" xr:uid="{00000000-0005-0000-0000-000050EE0000}"/>
    <cellStyle name="Total 5 6 2 2 2 2 3" xfId="42174" xr:uid="{00000000-0005-0000-0000-000051EE0000}"/>
    <cellStyle name="Total 5 6 2 2 2 2 4" xfId="53342" xr:uid="{00000000-0005-0000-0000-000052EE0000}"/>
    <cellStyle name="Total 5 6 2 2 2 3" xfId="42176" xr:uid="{00000000-0005-0000-0000-000053EE0000}"/>
    <cellStyle name="Total 5 6 2 2 2 4" xfId="42173" xr:uid="{00000000-0005-0000-0000-000054EE0000}"/>
    <cellStyle name="Total 5 6 2 2 2 5" xfId="46374" xr:uid="{00000000-0005-0000-0000-000055EE0000}"/>
    <cellStyle name="Total 5 6 2 2 2 6" xfId="58938" xr:uid="{00000000-0005-0000-0000-000056EE0000}"/>
    <cellStyle name="Total 5 6 2 2 3" xfId="8605" xr:uid="{00000000-0005-0000-0000-000057EE0000}"/>
    <cellStyle name="Total 5 6 2 2 3 2" xfId="15579" xr:uid="{00000000-0005-0000-0000-000058EE0000}"/>
    <cellStyle name="Total 5 6 2 2 3 2 2" xfId="42179" xr:uid="{00000000-0005-0000-0000-000059EE0000}"/>
    <cellStyle name="Total 5 6 2 2 3 2 3" xfId="42178" xr:uid="{00000000-0005-0000-0000-00005AEE0000}"/>
    <cellStyle name="Total 5 6 2 2 3 2 4" xfId="55084" xr:uid="{00000000-0005-0000-0000-00005BEE0000}"/>
    <cellStyle name="Total 5 6 2 2 3 3" xfId="42180" xr:uid="{00000000-0005-0000-0000-00005CEE0000}"/>
    <cellStyle name="Total 5 6 2 2 3 4" xfId="42177" xr:uid="{00000000-0005-0000-0000-00005DEE0000}"/>
    <cellStyle name="Total 5 6 2 2 3 5" xfId="48116" xr:uid="{00000000-0005-0000-0000-00005EEE0000}"/>
    <cellStyle name="Total 5 6 2 2 3 6" xfId="60680" xr:uid="{00000000-0005-0000-0000-00005FEE0000}"/>
    <cellStyle name="Total 5 6 2 2 4" xfId="11224" xr:uid="{00000000-0005-0000-0000-000060EE0000}"/>
    <cellStyle name="Total 5 6 2 2 4 2" xfId="42182" xr:uid="{00000000-0005-0000-0000-000061EE0000}"/>
    <cellStyle name="Total 5 6 2 2 4 3" xfId="42181" xr:uid="{00000000-0005-0000-0000-000062EE0000}"/>
    <cellStyle name="Total 5 6 2 2 4 4" xfId="50729" xr:uid="{00000000-0005-0000-0000-000063EE0000}"/>
    <cellStyle name="Total 5 6 2 2 5" xfId="42172" xr:uid="{00000000-0005-0000-0000-000064EE0000}"/>
    <cellStyle name="Total 5 6 2 2 6" xfId="56325" xr:uid="{00000000-0005-0000-0000-000065EE0000}"/>
    <cellStyle name="Total 5 6 2 3" xfId="5114" xr:uid="{00000000-0005-0000-0000-000066EE0000}"/>
    <cellStyle name="Total 5 6 2 3 2" xfId="7730" xr:uid="{00000000-0005-0000-0000-000067EE0000}"/>
    <cellStyle name="Total 5 6 2 3 2 2" xfId="14708" xr:uid="{00000000-0005-0000-0000-000068EE0000}"/>
    <cellStyle name="Total 5 6 2 3 2 2 2" xfId="42186" xr:uid="{00000000-0005-0000-0000-000069EE0000}"/>
    <cellStyle name="Total 5 6 2 3 2 2 3" xfId="42185" xr:uid="{00000000-0005-0000-0000-00006AEE0000}"/>
    <cellStyle name="Total 5 6 2 3 2 2 4" xfId="54213" xr:uid="{00000000-0005-0000-0000-00006BEE0000}"/>
    <cellStyle name="Total 5 6 2 3 2 3" xfId="42187" xr:uid="{00000000-0005-0000-0000-00006CEE0000}"/>
    <cellStyle name="Total 5 6 2 3 2 4" xfId="42184" xr:uid="{00000000-0005-0000-0000-00006DEE0000}"/>
    <cellStyle name="Total 5 6 2 3 2 5" xfId="47245" xr:uid="{00000000-0005-0000-0000-00006EEE0000}"/>
    <cellStyle name="Total 5 6 2 3 2 6" xfId="59809" xr:uid="{00000000-0005-0000-0000-00006FEE0000}"/>
    <cellStyle name="Total 5 6 2 3 3" xfId="9481" xr:uid="{00000000-0005-0000-0000-000070EE0000}"/>
    <cellStyle name="Total 5 6 2 3 3 2" xfId="16450" xr:uid="{00000000-0005-0000-0000-000071EE0000}"/>
    <cellStyle name="Total 5 6 2 3 3 2 2" xfId="42190" xr:uid="{00000000-0005-0000-0000-000072EE0000}"/>
    <cellStyle name="Total 5 6 2 3 3 2 3" xfId="42189" xr:uid="{00000000-0005-0000-0000-000073EE0000}"/>
    <cellStyle name="Total 5 6 2 3 3 2 4" xfId="55955" xr:uid="{00000000-0005-0000-0000-000074EE0000}"/>
    <cellStyle name="Total 5 6 2 3 3 3" xfId="42191" xr:uid="{00000000-0005-0000-0000-000075EE0000}"/>
    <cellStyle name="Total 5 6 2 3 3 4" xfId="42188" xr:uid="{00000000-0005-0000-0000-000076EE0000}"/>
    <cellStyle name="Total 5 6 2 3 3 5" xfId="48987" xr:uid="{00000000-0005-0000-0000-000077EE0000}"/>
    <cellStyle name="Total 5 6 2 3 3 6" xfId="61551" xr:uid="{00000000-0005-0000-0000-000078EE0000}"/>
    <cellStyle name="Total 5 6 2 3 4" xfId="12095" xr:uid="{00000000-0005-0000-0000-000079EE0000}"/>
    <cellStyle name="Total 5 6 2 3 4 2" xfId="42193" xr:uid="{00000000-0005-0000-0000-00007AEE0000}"/>
    <cellStyle name="Total 5 6 2 3 4 3" xfId="42192" xr:uid="{00000000-0005-0000-0000-00007BEE0000}"/>
    <cellStyle name="Total 5 6 2 3 4 4" xfId="51600" xr:uid="{00000000-0005-0000-0000-00007CEE0000}"/>
    <cellStyle name="Total 5 6 2 3 5" xfId="42194" xr:uid="{00000000-0005-0000-0000-00007DEE0000}"/>
    <cellStyle name="Total 5 6 2 3 6" xfId="42183" xr:uid="{00000000-0005-0000-0000-00007EEE0000}"/>
    <cellStyle name="Total 5 6 2 3 7" xfId="44632" xr:uid="{00000000-0005-0000-0000-00007FEE0000}"/>
    <cellStyle name="Total 5 6 2 3 8" xfId="57196" xr:uid="{00000000-0005-0000-0000-000080EE0000}"/>
    <cellStyle name="Total 5 6 2 4" xfId="5988" xr:uid="{00000000-0005-0000-0000-000081EE0000}"/>
    <cellStyle name="Total 5 6 2 4 2" xfId="12966" xr:uid="{00000000-0005-0000-0000-000082EE0000}"/>
    <cellStyle name="Total 5 6 2 4 2 2" xfId="42197" xr:uid="{00000000-0005-0000-0000-000083EE0000}"/>
    <cellStyle name="Total 5 6 2 4 2 3" xfId="42196" xr:uid="{00000000-0005-0000-0000-000084EE0000}"/>
    <cellStyle name="Total 5 6 2 4 2 4" xfId="52471" xr:uid="{00000000-0005-0000-0000-000085EE0000}"/>
    <cellStyle name="Total 5 6 2 4 3" xfId="42198" xr:uid="{00000000-0005-0000-0000-000086EE0000}"/>
    <cellStyle name="Total 5 6 2 4 4" xfId="42195" xr:uid="{00000000-0005-0000-0000-000087EE0000}"/>
    <cellStyle name="Total 5 6 2 4 5" xfId="45503" xr:uid="{00000000-0005-0000-0000-000088EE0000}"/>
    <cellStyle name="Total 5 6 2 4 6" xfId="58067" xr:uid="{00000000-0005-0000-0000-000089EE0000}"/>
    <cellStyle name="Total 5 6 2 5" xfId="10352" xr:uid="{00000000-0005-0000-0000-00008AEE0000}"/>
    <cellStyle name="Total 5 6 2 5 2" xfId="42200" xr:uid="{00000000-0005-0000-0000-00008BEE0000}"/>
    <cellStyle name="Total 5 6 2 5 3" xfId="42199" xr:uid="{00000000-0005-0000-0000-00008CEE0000}"/>
    <cellStyle name="Total 5 6 2 5 4" xfId="49858" xr:uid="{00000000-0005-0000-0000-00008DEE0000}"/>
    <cellStyle name="Total 5 6 2 6" xfId="42171" xr:uid="{00000000-0005-0000-0000-00008EEE0000}"/>
    <cellStyle name="Total 5 6 2 7" xfId="17995" xr:uid="{00000000-0005-0000-0000-00008FEE0000}"/>
    <cellStyle name="Total 5 6 3" xfId="4237" xr:uid="{00000000-0005-0000-0000-000090EE0000}"/>
    <cellStyle name="Total 5 6 3 2" xfId="6858" xr:uid="{00000000-0005-0000-0000-000091EE0000}"/>
    <cellStyle name="Total 5 6 3 2 2" xfId="13836" xr:uid="{00000000-0005-0000-0000-000092EE0000}"/>
    <cellStyle name="Total 5 6 3 2 2 2" xfId="42204" xr:uid="{00000000-0005-0000-0000-000093EE0000}"/>
    <cellStyle name="Total 5 6 3 2 2 3" xfId="42203" xr:uid="{00000000-0005-0000-0000-000094EE0000}"/>
    <cellStyle name="Total 5 6 3 2 2 4" xfId="53341" xr:uid="{00000000-0005-0000-0000-000095EE0000}"/>
    <cellStyle name="Total 5 6 3 2 3" xfId="42205" xr:uid="{00000000-0005-0000-0000-000096EE0000}"/>
    <cellStyle name="Total 5 6 3 2 4" xfId="42202" xr:uid="{00000000-0005-0000-0000-000097EE0000}"/>
    <cellStyle name="Total 5 6 3 2 5" xfId="46373" xr:uid="{00000000-0005-0000-0000-000098EE0000}"/>
    <cellStyle name="Total 5 6 3 2 6" xfId="58937" xr:uid="{00000000-0005-0000-0000-000099EE0000}"/>
    <cellStyle name="Total 5 6 3 3" xfId="8604" xr:uid="{00000000-0005-0000-0000-00009AEE0000}"/>
    <cellStyle name="Total 5 6 3 3 2" xfId="15578" xr:uid="{00000000-0005-0000-0000-00009BEE0000}"/>
    <cellStyle name="Total 5 6 3 3 2 2" xfId="42208" xr:uid="{00000000-0005-0000-0000-00009CEE0000}"/>
    <cellStyle name="Total 5 6 3 3 2 3" xfId="42207" xr:uid="{00000000-0005-0000-0000-00009DEE0000}"/>
    <cellStyle name="Total 5 6 3 3 2 4" xfId="55083" xr:uid="{00000000-0005-0000-0000-00009EEE0000}"/>
    <cellStyle name="Total 5 6 3 3 3" xfId="42209" xr:uid="{00000000-0005-0000-0000-00009FEE0000}"/>
    <cellStyle name="Total 5 6 3 3 4" xfId="42206" xr:uid="{00000000-0005-0000-0000-0000A0EE0000}"/>
    <cellStyle name="Total 5 6 3 3 5" xfId="48115" xr:uid="{00000000-0005-0000-0000-0000A1EE0000}"/>
    <cellStyle name="Total 5 6 3 3 6" xfId="60679" xr:uid="{00000000-0005-0000-0000-0000A2EE0000}"/>
    <cellStyle name="Total 5 6 3 4" xfId="11223" xr:uid="{00000000-0005-0000-0000-0000A3EE0000}"/>
    <cellStyle name="Total 5 6 3 4 2" xfId="42211" xr:uid="{00000000-0005-0000-0000-0000A4EE0000}"/>
    <cellStyle name="Total 5 6 3 4 3" xfId="42210" xr:uid="{00000000-0005-0000-0000-0000A5EE0000}"/>
    <cellStyle name="Total 5 6 3 4 4" xfId="50728" xr:uid="{00000000-0005-0000-0000-0000A6EE0000}"/>
    <cellStyle name="Total 5 6 3 5" xfId="42201" xr:uid="{00000000-0005-0000-0000-0000A7EE0000}"/>
    <cellStyle name="Total 5 6 3 6" xfId="56324" xr:uid="{00000000-0005-0000-0000-0000A8EE0000}"/>
    <cellStyle name="Total 5 6 4" xfId="5113" xr:uid="{00000000-0005-0000-0000-0000A9EE0000}"/>
    <cellStyle name="Total 5 6 4 2" xfId="7729" xr:uid="{00000000-0005-0000-0000-0000AAEE0000}"/>
    <cellStyle name="Total 5 6 4 2 2" xfId="14707" xr:uid="{00000000-0005-0000-0000-0000ABEE0000}"/>
    <cellStyle name="Total 5 6 4 2 2 2" xfId="42215" xr:uid="{00000000-0005-0000-0000-0000ACEE0000}"/>
    <cellStyle name="Total 5 6 4 2 2 3" xfId="42214" xr:uid="{00000000-0005-0000-0000-0000ADEE0000}"/>
    <cellStyle name="Total 5 6 4 2 2 4" xfId="54212" xr:uid="{00000000-0005-0000-0000-0000AEEE0000}"/>
    <cellStyle name="Total 5 6 4 2 3" xfId="42216" xr:uid="{00000000-0005-0000-0000-0000AFEE0000}"/>
    <cellStyle name="Total 5 6 4 2 4" xfId="42213" xr:uid="{00000000-0005-0000-0000-0000B0EE0000}"/>
    <cellStyle name="Total 5 6 4 2 5" xfId="47244" xr:uid="{00000000-0005-0000-0000-0000B1EE0000}"/>
    <cellStyle name="Total 5 6 4 2 6" xfId="59808" xr:uid="{00000000-0005-0000-0000-0000B2EE0000}"/>
    <cellStyle name="Total 5 6 4 3" xfId="9480" xr:uid="{00000000-0005-0000-0000-0000B3EE0000}"/>
    <cellStyle name="Total 5 6 4 3 2" xfId="16449" xr:uid="{00000000-0005-0000-0000-0000B4EE0000}"/>
    <cellStyle name="Total 5 6 4 3 2 2" xfId="42219" xr:uid="{00000000-0005-0000-0000-0000B5EE0000}"/>
    <cellStyle name="Total 5 6 4 3 2 3" xfId="42218" xr:uid="{00000000-0005-0000-0000-0000B6EE0000}"/>
    <cellStyle name="Total 5 6 4 3 2 4" xfId="55954" xr:uid="{00000000-0005-0000-0000-0000B7EE0000}"/>
    <cellStyle name="Total 5 6 4 3 3" xfId="42220" xr:uid="{00000000-0005-0000-0000-0000B8EE0000}"/>
    <cellStyle name="Total 5 6 4 3 4" xfId="42217" xr:uid="{00000000-0005-0000-0000-0000B9EE0000}"/>
    <cellStyle name="Total 5 6 4 3 5" xfId="48986" xr:uid="{00000000-0005-0000-0000-0000BAEE0000}"/>
    <cellStyle name="Total 5 6 4 3 6" xfId="61550" xr:uid="{00000000-0005-0000-0000-0000BBEE0000}"/>
    <cellStyle name="Total 5 6 4 4" xfId="12094" xr:uid="{00000000-0005-0000-0000-0000BCEE0000}"/>
    <cellStyle name="Total 5 6 4 4 2" xfId="42222" xr:uid="{00000000-0005-0000-0000-0000BDEE0000}"/>
    <cellStyle name="Total 5 6 4 4 3" xfId="42221" xr:uid="{00000000-0005-0000-0000-0000BEEE0000}"/>
    <cellStyle name="Total 5 6 4 4 4" xfId="51599" xr:uid="{00000000-0005-0000-0000-0000BFEE0000}"/>
    <cellStyle name="Total 5 6 4 5" xfId="42223" xr:uid="{00000000-0005-0000-0000-0000C0EE0000}"/>
    <cellStyle name="Total 5 6 4 6" xfId="42212" xr:uid="{00000000-0005-0000-0000-0000C1EE0000}"/>
    <cellStyle name="Total 5 6 4 7" xfId="44631" xr:uid="{00000000-0005-0000-0000-0000C2EE0000}"/>
    <cellStyle name="Total 5 6 4 8" xfId="57195" xr:uid="{00000000-0005-0000-0000-0000C3EE0000}"/>
    <cellStyle name="Total 5 6 5" xfId="5987" xr:uid="{00000000-0005-0000-0000-0000C4EE0000}"/>
    <cellStyle name="Total 5 6 5 2" xfId="12965" xr:uid="{00000000-0005-0000-0000-0000C5EE0000}"/>
    <cellStyle name="Total 5 6 5 2 2" xfId="42226" xr:uid="{00000000-0005-0000-0000-0000C6EE0000}"/>
    <cellStyle name="Total 5 6 5 2 3" xfId="42225" xr:uid="{00000000-0005-0000-0000-0000C7EE0000}"/>
    <cellStyle name="Total 5 6 5 2 4" xfId="52470" xr:uid="{00000000-0005-0000-0000-0000C8EE0000}"/>
    <cellStyle name="Total 5 6 5 3" xfId="42227" xr:uid="{00000000-0005-0000-0000-0000C9EE0000}"/>
    <cellStyle name="Total 5 6 5 4" xfId="42224" xr:uid="{00000000-0005-0000-0000-0000CAEE0000}"/>
    <cellStyle name="Total 5 6 5 5" xfId="45502" xr:uid="{00000000-0005-0000-0000-0000CBEE0000}"/>
    <cellStyle name="Total 5 6 5 6" xfId="58066" xr:uid="{00000000-0005-0000-0000-0000CCEE0000}"/>
    <cellStyle name="Total 5 6 6" xfId="10351" xr:uid="{00000000-0005-0000-0000-0000CDEE0000}"/>
    <cellStyle name="Total 5 6 6 2" xfId="42229" xr:uid="{00000000-0005-0000-0000-0000CEEE0000}"/>
    <cellStyle name="Total 5 6 6 3" xfId="42228" xr:uid="{00000000-0005-0000-0000-0000CFEE0000}"/>
    <cellStyle name="Total 5 6 6 4" xfId="49857" xr:uid="{00000000-0005-0000-0000-0000D0EE0000}"/>
    <cellStyle name="Total 5 6 7" xfId="42170" xr:uid="{00000000-0005-0000-0000-0000D1EE0000}"/>
    <cellStyle name="Total 5 6 8" xfId="17992" xr:uid="{00000000-0005-0000-0000-0000D2EE0000}"/>
    <cellStyle name="Total 5 7" xfId="3284" xr:uid="{00000000-0005-0000-0000-0000D3EE0000}"/>
    <cellStyle name="Total 5 7 2" xfId="4239" xr:uid="{00000000-0005-0000-0000-0000D4EE0000}"/>
    <cellStyle name="Total 5 7 2 2" xfId="6860" xr:uid="{00000000-0005-0000-0000-0000D5EE0000}"/>
    <cellStyle name="Total 5 7 2 2 2" xfId="13838" xr:uid="{00000000-0005-0000-0000-0000D6EE0000}"/>
    <cellStyle name="Total 5 7 2 2 2 2" xfId="42234" xr:uid="{00000000-0005-0000-0000-0000D7EE0000}"/>
    <cellStyle name="Total 5 7 2 2 2 3" xfId="42233" xr:uid="{00000000-0005-0000-0000-0000D8EE0000}"/>
    <cellStyle name="Total 5 7 2 2 2 4" xfId="53343" xr:uid="{00000000-0005-0000-0000-0000D9EE0000}"/>
    <cellStyle name="Total 5 7 2 2 3" xfId="42235" xr:uid="{00000000-0005-0000-0000-0000DAEE0000}"/>
    <cellStyle name="Total 5 7 2 2 4" xfId="42232" xr:uid="{00000000-0005-0000-0000-0000DBEE0000}"/>
    <cellStyle name="Total 5 7 2 2 5" xfId="46375" xr:uid="{00000000-0005-0000-0000-0000DCEE0000}"/>
    <cellStyle name="Total 5 7 2 2 6" xfId="58939" xr:uid="{00000000-0005-0000-0000-0000DDEE0000}"/>
    <cellStyle name="Total 5 7 2 3" xfId="8606" xr:uid="{00000000-0005-0000-0000-0000DEEE0000}"/>
    <cellStyle name="Total 5 7 2 3 2" xfId="15580" xr:uid="{00000000-0005-0000-0000-0000DFEE0000}"/>
    <cellStyle name="Total 5 7 2 3 2 2" xfId="42238" xr:uid="{00000000-0005-0000-0000-0000E0EE0000}"/>
    <cellStyle name="Total 5 7 2 3 2 3" xfId="42237" xr:uid="{00000000-0005-0000-0000-0000E1EE0000}"/>
    <cellStyle name="Total 5 7 2 3 2 4" xfId="55085" xr:uid="{00000000-0005-0000-0000-0000E2EE0000}"/>
    <cellStyle name="Total 5 7 2 3 3" xfId="42239" xr:uid="{00000000-0005-0000-0000-0000E3EE0000}"/>
    <cellStyle name="Total 5 7 2 3 4" xfId="42236" xr:uid="{00000000-0005-0000-0000-0000E4EE0000}"/>
    <cellStyle name="Total 5 7 2 3 5" xfId="48117" xr:uid="{00000000-0005-0000-0000-0000E5EE0000}"/>
    <cellStyle name="Total 5 7 2 3 6" xfId="60681" xr:uid="{00000000-0005-0000-0000-0000E6EE0000}"/>
    <cellStyle name="Total 5 7 2 4" xfId="11225" xr:uid="{00000000-0005-0000-0000-0000E7EE0000}"/>
    <cellStyle name="Total 5 7 2 4 2" xfId="42241" xr:uid="{00000000-0005-0000-0000-0000E8EE0000}"/>
    <cellStyle name="Total 5 7 2 4 3" xfId="42240" xr:uid="{00000000-0005-0000-0000-0000E9EE0000}"/>
    <cellStyle name="Total 5 7 2 4 4" xfId="50730" xr:uid="{00000000-0005-0000-0000-0000EAEE0000}"/>
    <cellStyle name="Total 5 7 2 5" xfId="42231" xr:uid="{00000000-0005-0000-0000-0000EBEE0000}"/>
    <cellStyle name="Total 5 7 2 6" xfId="56326" xr:uid="{00000000-0005-0000-0000-0000ECEE0000}"/>
    <cellStyle name="Total 5 7 3" xfId="5115" xr:uid="{00000000-0005-0000-0000-0000EDEE0000}"/>
    <cellStyle name="Total 5 7 3 2" xfId="7731" xr:uid="{00000000-0005-0000-0000-0000EEEE0000}"/>
    <cellStyle name="Total 5 7 3 2 2" xfId="14709" xr:uid="{00000000-0005-0000-0000-0000EFEE0000}"/>
    <cellStyle name="Total 5 7 3 2 2 2" xfId="42245" xr:uid="{00000000-0005-0000-0000-0000F0EE0000}"/>
    <cellStyle name="Total 5 7 3 2 2 3" xfId="42244" xr:uid="{00000000-0005-0000-0000-0000F1EE0000}"/>
    <cellStyle name="Total 5 7 3 2 2 4" xfId="54214" xr:uid="{00000000-0005-0000-0000-0000F2EE0000}"/>
    <cellStyle name="Total 5 7 3 2 3" xfId="42246" xr:uid="{00000000-0005-0000-0000-0000F3EE0000}"/>
    <cellStyle name="Total 5 7 3 2 4" xfId="42243" xr:uid="{00000000-0005-0000-0000-0000F4EE0000}"/>
    <cellStyle name="Total 5 7 3 2 5" xfId="47246" xr:uid="{00000000-0005-0000-0000-0000F5EE0000}"/>
    <cellStyle name="Total 5 7 3 2 6" xfId="59810" xr:uid="{00000000-0005-0000-0000-0000F6EE0000}"/>
    <cellStyle name="Total 5 7 3 3" xfId="9482" xr:uid="{00000000-0005-0000-0000-0000F7EE0000}"/>
    <cellStyle name="Total 5 7 3 3 2" xfId="16451" xr:uid="{00000000-0005-0000-0000-0000F8EE0000}"/>
    <cellStyle name="Total 5 7 3 3 2 2" xfId="42249" xr:uid="{00000000-0005-0000-0000-0000F9EE0000}"/>
    <cellStyle name="Total 5 7 3 3 2 3" xfId="42248" xr:uid="{00000000-0005-0000-0000-0000FAEE0000}"/>
    <cellStyle name="Total 5 7 3 3 2 4" xfId="55956" xr:uid="{00000000-0005-0000-0000-0000FBEE0000}"/>
    <cellStyle name="Total 5 7 3 3 3" xfId="42250" xr:uid="{00000000-0005-0000-0000-0000FCEE0000}"/>
    <cellStyle name="Total 5 7 3 3 4" xfId="42247" xr:uid="{00000000-0005-0000-0000-0000FDEE0000}"/>
    <cellStyle name="Total 5 7 3 3 5" xfId="48988" xr:uid="{00000000-0005-0000-0000-0000FEEE0000}"/>
    <cellStyle name="Total 5 7 3 3 6" xfId="61552" xr:uid="{00000000-0005-0000-0000-0000FFEE0000}"/>
    <cellStyle name="Total 5 7 3 4" xfId="12096" xr:uid="{00000000-0005-0000-0000-000000EF0000}"/>
    <cellStyle name="Total 5 7 3 4 2" xfId="42252" xr:uid="{00000000-0005-0000-0000-000001EF0000}"/>
    <cellStyle name="Total 5 7 3 4 3" xfId="42251" xr:uid="{00000000-0005-0000-0000-000002EF0000}"/>
    <cellStyle name="Total 5 7 3 4 4" xfId="51601" xr:uid="{00000000-0005-0000-0000-000003EF0000}"/>
    <cellStyle name="Total 5 7 3 5" xfId="42253" xr:uid="{00000000-0005-0000-0000-000004EF0000}"/>
    <cellStyle name="Total 5 7 3 6" xfId="42242" xr:uid="{00000000-0005-0000-0000-000005EF0000}"/>
    <cellStyle name="Total 5 7 3 7" xfId="44633" xr:uid="{00000000-0005-0000-0000-000006EF0000}"/>
    <cellStyle name="Total 5 7 3 8" xfId="57197" xr:uid="{00000000-0005-0000-0000-000007EF0000}"/>
    <cellStyle name="Total 5 7 4" xfId="5989" xr:uid="{00000000-0005-0000-0000-000008EF0000}"/>
    <cellStyle name="Total 5 7 4 2" xfId="12967" xr:uid="{00000000-0005-0000-0000-000009EF0000}"/>
    <cellStyle name="Total 5 7 4 2 2" xfId="42256" xr:uid="{00000000-0005-0000-0000-00000AEF0000}"/>
    <cellStyle name="Total 5 7 4 2 3" xfId="42255" xr:uid="{00000000-0005-0000-0000-00000BEF0000}"/>
    <cellStyle name="Total 5 7 4 2 4" xfId="52472" xr:uid="{00000000-0005-0000-0000-00000CEF0000}"/>
    <cellStyle name="Total 5 7 4 3" xfId="42257" xr:uid="{00000000-0005-0000-0000-00000DEF0000}"/>
    <cellStyle name="Total 5 7 4 4" xfId="42254" xr:uid="{00000000-0005-0000-0000-00000EEF0000}"/>
    <cellStyle name="Total 5 7 4 5" xfId="45504" xr:uid="{00000000-0005-0000-0000-00000FEF0000}"/>
    <cellStyle name="Total 5 7 4 6" xfId="58068" xr:uid="{00000000-0005-0000-0000-000010EF0000}"/>
    <cellStyle name="Total 5 7 5" xfId="10353" xr:uid="{00000000-0005-0000-0000-000011EF0000}"/>
    <cellStyle name="Total 5 7 5 2" xfId="42259" xr:uid="{00000000-0005-0000-0000-000012EF0000}"/>
    <cellStyle name="Total 5 7 5 3" xfId="42258" xr:uid="{00000000-0005-0000-0000-000013EF0000}"/>
    <cellStyle name="Total 5 7 5 4" xfId="49859" xr:uid="{00000000-0005-0000-0000-000014EF0000}"/>
    <cellStyle name="Total 5 7 6" xfId="42230" xr:uid="{00000000-0005-0000-0000-000015EF0000}"/>
    <cellStyle name="Total 5 7 7" xfId="17998" xr:uid="{00000000-0005-0000-0000-000016EF0000}"/>
    <cellStyle name="Total 5 8" xfId="3285" xr:uid="{00000000-0005-0000-0000-000017EF0000}"/>
    <cellStyle name="Total 5 8 2" xfId="4240" xr:uid="{00000000-0005-0000-0000-000018EF0000}"/>
    <cellStyle name="Total 5 8 2 2" xfId="6861" xr:uid="{00000000-0005-0000-0000-000019EF0000}"/>
    <cellStyle name="Total 5 8 2 2 2" xfId="13839" xr:uid="{00000000-0005-0000-0000-00001AEF0000}"/>
    <cellStyle name="Total 5 8 2 2 2 2" xfId="42264" xr:uid="{00000000-0005-0000-0000-00001BEF0000}"/>
    <cellStyle name="Total 5 8 2 2 2 3" xfId="42263" xr:uid="{00000000-0005-0000-0000-00001CEF0000}"/>
    <cellStyle name="Total 5 8 2 2 2 4" xfId="53344" xr:uid="{00000000-0005-0000-0000-00001DEF0000}"/>
    <cellStyle name="Total 5 8 2 2 3" xfId="42265" xr:uid="{00000000-0005-0000-0000-00001EEF0000}"/>
    <cellStyle name="Total 5 8 2 2 4" xfId="42262" xr:uid="{00000000-0005-0000-0000-00001FEF0000}"/>
    <cellStyle name="Total 5 8 2 2 5" xfId="46376" xr:uid="{00000000-0005-0000-0000-000020EF0000}"/>
    <cellStyle name="Total 5 8 2 2 6" xfId="58940" xr:uid="{00000000-0005-0000-0000-000021EF0000}"/>
    <cellStyle name="Total 5 8 2 3" xfId="8607" xr:uid="{00000000-0005-0000-0000-000022EF0000}"/>
    <cellStyle name="Total 5 8 2 3 2" xfId="15581" xr:uid="{00000000-0005-0000-0000-000023EF0000}"/>
    <cellStyle name="Total 5 8 2 3 2 2" xfId="42268" xr:uid="{00000000-0005-0000-0000-000024EF0000}"/>
    <cellStyle name="Total 5 8 2 3 2 3" xfId="42267" xr:uid="{00000000-0005-0000-0000-000025EF0000}"/>
    <cellStyle name="Total 5 8 2 3 2 4" xfId="55086" xr:uid="{00000000-0005-0000-0000-000026EF0000}"/>
    <cellStyle name="Total 5 8 2 3 3" xfId="42269" xr:uid="{00000000-0005-0000-0000-000027EF0000}"/>
    <cellStyle name="Total 5 8 2 3 4" xfId="42266" xr:uid="{00000000-0005-0000-0000-000028EF0000}"/>
    <cellStyle name="Total 5 8 2 3 5" xfId="48118" xr:uid="{00000000-0005-0000-0000-000029EF0000}"/>
    <cellStyle name="Total 5 8 2 3 6" xfId="60682" xr:uid="{00000000-0005-0000-0000-00002AEF0000}"/>
    <cellStyle name="Total 5 8 2 4" xfId="11226" xr:uid="{00000000-0005-0000-0000-00002BEF0000}"/>
    <cellStyle name="Total 5 8 2 4 2" xfId="42271" xr:uid="{00000000-0005-0000-0000-00002CEF0000}"/>
    <cellStyle name="Total 5 8 2 4 3" xfId="42270" xr:uid="{00000000-0005-0000-0000-00002DEF0000}"/>
    <cellStyle name="Total 5 8 2 4 4" xfId="50731" xr:uid="{00000000-0005-0000-0000-00002EEF0000}"/>
    <cellStyle name="Total 5 8 2 5" xfId="42261" xr:uid="{00000000-0005-0000-0000-00002FEF0000}"/>
    <cellStyle name="Total 5 8 2 6" xfId="56327" xr:uid="{00000000-0005-0000-0000-000030EF0000}"/>
    <cellStyle name="Total 5 8 3" xfId="5116" xr:uid="{00000000-0005-0000-0000-000031EF0000}"/>
    <cellStyle name="Total 5 8 3 2" xfId="7732" xr:uid="{00000000-0005-0000-0000-000032EF0000}"/>
    <cellStyle name="Total 5 8 3 2 2" xfId="14710" xr:uid="{00000000-0005-0000-0000-000033EF0000}"/>
    <cellStyle name="Total 5 8 3 2 2 2" xfId="42275" xr:uid="{00000000-0005-0000-0000-000034EF0000}"/>
    <cellStyle name="Total 5 8 3 2 2 3" xfId="42274" xr:uid="{00000000-0005-0000-0000-000035EF0000}"/>
    <cellStyle name="Total 5 8 3 2 2 4" xfId="54215" xr:uid="{00000000-0005-0000-0000-000036EF0000}"/>
    <cellStyle name="Total 5 8 3 2 3" xfId="42276" xr:uid="{00000000-0005-0000-0000-000037EF0000}"/>
    <cellStyle name="Total 5 8 3 2 4" xfId="42273" xr:uid="{00000000-0005-0000-0000-000038EF0000}"/>
    <cellStyle name="Total 5 8 3 2 5" xfId="47247" xr:uid="{00000000-0005-0000-0000-000039EF0000}"/>
    <cellStyle name="Total 5 8 3 2 6" xfId="59811" xr:uid="{00000000-0005-0000-0000-00003AEF0000}"/>
    <cellStyle name="Total 5 8 3 3" xfId="9483" xr:uid="{00000000-0005-0000-0000-00003BEF0000}"/>
    <cellStyle name="Total 5 8 3 3 2" xfId="16452" xr:uid="{00000000-0005-0000-0000-00003CEF0000}"/>
    <cellStyle name="Total 5 8 3 3 2 2" xfId="42279" xr:uid="{00000000-0005-0000-0000-00003DEF0000}"/>
    <cellStyle name="Total 5 8 3 3 2 3" xfId="42278" xr:uid="{00000000-0005-0000-0000-00003EEF0000}"/>
    <cellStyle name="Total 5 8 3 3 2 4" xfId="55957" xr:uid="{00000000-0005-0000-0000-00003FEF0000}"/>
    <cellStyle name="Total 5 8 3 3 3" xfId="42280" xr:uid="{00000000-0005-0000-0000-000040EF0000}"/>
    <cellStyle name="Total 5 8 3 3 4" xfId="42277" xr:uid="{00000000-0005-0000-0000-000041EF0000}"/>
    <cellStyle name="Total 5 8 3 3 5" xfId="48989" xr:uid="{00000000-0005-0000-0000-000042EF0000}"/>
    <cellStyle name="Total 5 8 3 3 6" xfId="61553" xr:uid="{00000000-0005-0000-0000-000043EF0000}"/>
    <cellStyle name="Total 5 8 3 4" xfId="12097" xr:uid="{00000000-0005-0000-0000-000044EF0000}"/>
    <cellStyle name="Total 5 8 3 4 2" xfId="42282" xr:uid="{00000000-0005-0000-0000-000045EF0000}"/>
    <cellStyle name="Total 5 8 3 4 3" xfId="42281" xr:uid="{00000000-0005-0000-0000-000046EF0000}"/>
    <cellStyle name="Total 5 8 3 4 4" xfId="51602" xr:uid="{00000000-0005-0000-0000-000047EF0000}"/>
    <cellStyle name="Total 5 8 3 5" xfId="42283" xr:uid="{00000000-0005-0000-0000-000048EF0000}"/>
    <cellStyle name="Total 5 8 3 6" xfId="42272" xr:uid="{00000000-0005-0000-0000-000049EF0000}"/>
    <cellStyle name="Total 5 8 3 7" xfId="44634" xr:uid="{00000000-0005-0000-0000-00004AEF0000}"/>
    <cellStyle name="Total 5 8 3 8" xfId="57198" xr:uid="{00000000-0005-0000-0000-00004BEF0000}"/>
    <cellStyle name="Total 5 8 4" xfId="5990" xr:uid="{00000000-0005-0000-0000-00004CEF0000}"/>
    <cellStyle name="Total 5 8 4 2" xfId="12968" xr:uid="{00000000-0005-0000-0000-00004DEF0000}"/>
    <cellStyle name="Total 5 8 4 2 2" xfId="42286" xr:uid="{00000000-0005-0000-0000-00004EEF0000}"/>
    <cellStyle name="Total 5 8 4 2 3" xfId="42285" xr:uid="{00000000-0005-0000-0000-00004FEF0000}"/>
    <cellStyle name="Total 5 8 4 2 4" xfId="52473" xr:uid="{00000000-0005-0000-0000-000050EF0000}"/>
    <cellStyle name="Total 5 8 4 3" xfId="42287" xr:uid="{00000000-0005-0000-0000-000051EF0000}"/>
    <cellStyle name="Total 5 8 4 4" xfId="42284" xr:uid="{00000000-0005-0000-0000-000052EF0000}"/>
    <cellStyle name="Total 5 8 4 5" xfId="45505" xr:uid="{00000000-0005-0000-0000-000053EF0000}"/>
    <cellStyle name="Total 5 8 4 6" xfId="58069" xr:uid="{00000000-0005-0000-0000-000054EF0000}"/>
    <cellStyle name="Total 5 8 5" xfId="10354" xr:uid="{00000000-0005-0000-0000-000055EF0000}"/>
    <cellStyle name="Total 5 8 5 2" xfId="42289" xr:uid="{00000000-0005-0000-0000-000056EF0000}"/>
    <cellStyle name="Total 5 8 5 3" xfId="42288" xr:uid="{00000000-0005-0000-0000-000057EF0000}"/>
    <cellStyle name="Total 5 8 5 4" xfId="49860" xr:uid="{00000000-0005-0000-0000-000058EF0000}"/>
    <cellStyle name="Total 5 8 6" xfId="42260" xr:uid="{00000000-0005-0000-0000-000059EF0000}"/>
    <cellStyle name="Total 5 8 7" xfId="17999" xr:uid="{00000000-0005-0000-0000-00005AEF0000}"/>
    <cellStyle name="Total 5 9" xfId="3286" xr:uid="{00000000-0005-0000-0000-00005BEF0000}"/>
    <cellStyle name="Total 5 9 2" xfId="4241" xr:uid="{00000000-0005-0000-0000-00005CEF0000}"/>
    <cellStyle name="Total 5 9 2 2" xfId="6862" xr:uid="{00000000-0005-0000-0000-00005DEF0000}"/>
    <cellStyle name="Total 5 9 2 2 2" xfId="13840" xr:uid="{00000000-0005-0000-0000-00005EEF0000}"/>
    <cellStyle name="Total 5 9 2 2 2 2" xfId="42294" xr:uid="{00000000-0005-0000-0000-00005FEF0000}"/>
    <cellStyle name="Total 5 9 2 2 2 3" xfId="42293" xr:uid="{00000000-0005-0000-0000-000060EF0000}"/>
    <cellStyle name="Total 5 9 2 2 2 4" xfId="53345" xr:uid="{00000000-0005-0000-0000-000061EF0000}"/>
    <cellStyle name="Total 5 9 2 2 3" xfId="42295" xr:uid="{00000000-0005-0000-0000-000062EF0000}"/>
    <cellStyle name="Total 5 9 2 2 4" xfId="42292" xr:uid="{00000000-0005-0000-0000-000063EF0000}"/>
    <cellStyle name="Total 5 9 2 2 5" xfId="46377" xr:uid="{00000000-0005-0000-0000-000064EF0000}"/>
    <cellStyle name="Total 5 9 2 2 6" xfId="58941" xr:uid="{00000000-0005-0000-0000-000065EF0000}"/>
    <cellStyle name="Total 5 9 2 3" xfId="8608" xr:uid="{00000000-0005-0000-0000-000066EF0000}"/>
    <cellStyle name="Total 5 9 2 3 2" xfId="15582" xr:uid="{00000000-0005-0000-0000-000067EF0000}"/>
    <cellStyle name="Total 5 9 2 3 2 2" xfId="42298" xr:uid="{00000000-0005-0000-0000-000068EF0000}"/>
    <cellStyle name="Total 5 9 2 3 2 3" xfId="42297" xr:uid="{00000000-0005-0000-0000-000069EF0000}"/>
    <cellStyle name="Total 5 9 2 3 2 4" xfId="55087" xr:uid="{00000000-0005-0000-0000-00006AEF0000}"/>
    <cellStyle name="Total 5 9 2 3 3" xfId="42299" xr:uid="{00000000-0005-0000-0000-00006BEF0000}"/>
    <cellStyle name="Total 5 9 2 3 4" xfId="42296" xr:uid="{00000000-0005-0000-0000-00006CEF0000}"/>
    <cellStyle name="Total 5 9 2 3 5" xfId="48119" xr:uid="{00000000-0005-0000-0000-00006DEF0000}"/>
    <cellStyle name="Total 5 9 2 3 6" xfId="60683" xr:uid="{00000000-0005-0000-0000-00006EEF0000}"/>
    <cellStyle name="Total 5 9 2 4" xfId="11227" xr:uid="{00000000-0005-0000-0000-00006FEF0000}"/>
    <cellStyle name="Total 5 9 2 4 2" xfId="42301" xr:uid="{00000000-0005-0000-0000-000070EF0000}"/>
    <cellStyle name="Total 5 9 2 4 3" xfId="42300" xr:uid="{00000000-0005-0000-0000-000071EF0000}"/>
    <cellStyle name="Total 5 9 2 4 4" xfId="50732" xr:uid="{00000000-0005-0000-0000-000072EF0000}"/>
    <cellStyle name="Total 5 9 2 5" xfId="42291" xr:uid="{00000000-0005-0000-0000-000073EF0000}"/>
    <cellStyle name="Total 5 9 2 6" xfId="56328" xr:uid="{00000000-0005-0000-0000-000074EF0000}"/>
    <cellStyle name="Total 5 9 3" xfId="5117" xr:uid="{00000000-0005-0000-0000-000075EF0000}"/>
    <cellStyle name="Total 5 9 3 2" xfId="7733" xr:uid="{00000000-0005-0000-0000-000076EF0000}"/>
    <cellStyle name="Total 5 9 3 2 2" xfId="14711" xr:uid="{00000000-0005-0000-0000-000077EF0000}"/>
    <cellStyle name="Total 5 9 3 2 2 2" xfId="42305" xr:uid="{00000000-0005-0000-0000-000078EF0000}"/>
    <cellStyle name="Total 5 9 3 2 2 3" xfId="42304" xr:uid="{00000000-0005-0000-0000-000079EF0000}"/>
    <cellStyle name="Total 5 9 3 2 2 4" xfId="54216" xr:uid="{00000000-0005-0000-0000-00007AEF0000}"/>
    <cellStyle name="Total 5 9 3 2 3" xfId="42306" xr:uid="{00000000-0005-0000-0000-00007BEF0000}"/>
    <cellStyle name="Total 5 9 3 2 4" xfId="42303" xr:uid="{00000000-0005-0000-0000-00007CEF0000}"/>
    <cellStyle name="Total 5 9 3 2 5" xfId="47248" xr:uid="{00000000-0005-0000-0000-00007DEF0000}"/>
    <cellStyle name="Total 5 9 3 2 6" xfId="59812" xr:uid="{00000000-0005-0000-0000-00007EEF0000}"/>
    <cellStyle name="Total 5 9 3 3" xfId="9484" xr:uid="{00000000-0005-0000-0000-00007FEF0000}"/>
    <cellStyle name="Total 5 9 3 3 2" xfId="16453" xr:uid="{00000000-0005-0000-0000-000080EF0000}"/>
    <cellStyle name="Total 5 9 3 3 2 2" xfId="42309" xr:uid="{00000000-0005-0000-0000-000081EF0000}"/>
    <cellStyle name="Total 5 9 3 3 2 3" xfId="42308" xr:uid="{00000000-0005-0000-0000-000082EF0000}"/>
    <cellStyle name="Total 5 9 3 3 2 4" xfId="55958" xr:uid="{00000000-0005-0000-0000-000083EF0000}"/>
    <cellStyle name="Total 5 9 3 3 3" xfId="42310" xr:uid="{00000000-0005-0000-0000-000084EF0000}"/>
    <cellStyle name="Total 5 9 3 3 4" xfId="42307" xr:uid="{00000000-0005-0000-0000-000085EF0000}"/>
    <cellStyle name="Total 5 9 3 3 5" xfId="48990" xr:uid="{00000000-0005-0000-0000-000086EF0000}"/>
    <cellStyle name="Total 5 9 3 3 6" xfId="61554" xr:uid="{00000000-0005-0000-0000-000087EF0000}"/>
    <cellStyle name="Total 5 9 3 4" xfId="12098" xr:uid="{00000000-0005-0000-0000-000088EF0000}"/>
    <cellStyle name="Total 5 9 3 4 2" xfId="42312" xr:uid="{00000000-0005-0000-0000-000089EF0000}"/>
    <cellStyle name="Total 5 9 3 4 3" xfId="42311" xr:uid="{00000000-0005-0000-0000-00008AEF0000}"/>
    <cellStyle name="Total 5 9 3 4 4" xfId="51603" xr:uid="{00000000-0005-0000-0000-00008BEF0000}"/>
    <cellStyle name="Total 5 9 3 5" xfId="42313" xr:uid="{00000000-0005-0000-0000-00008CEF0000}"/>
    <cellStyle name="Total 5 9 3 6" xfId="42302" xr:uid="{00000000-0005-0000-0000-00008DEF0000}"/>
    <cellStyle name="Total 5 9 3 7" xfId="44635" xr:uid="{00000000-0005-0000-0000-00008EEF0000}"/>
    <cellStyle name="Total 5 9 3 8" xfId="57199" xr:uid="{00000000-0005-0000-0000-00008FEF0000}"/>
    <cellStyle name="Total 5 9 4" xfId="5991" xr:uid="{00000000-0005-0000-0000-000090EF0000}"/>
    <cellStyle name="Total 5 9 4 2" xfId="12969" xr:uid="{00000000-0005-0000-0000-000091EF0000}"/>
    <cellStyle name="Total 5 9 4 2 2" xfId="42316" xr:uid="{00000000-0005-0000-0000-000092EF0000}"/>
    <cellStyle name="Total 5 9 4 2 3" xfId="42315" xr:uid="{00000000-0005-0000-0000-000093EF0000}"/>
    <cellStyle name="Total 5 9 4 2 4" xfId="52474" xr:uid="{00000000-0005-0000-0000-000094EF0000}"/>
    <cellStyle name="Total 5 9 4 3" xfId="42317" xr:uid="{00000000-0005-0000-0000-000095EF0000}"/>
    <cellStyle name="Total 5 9 4 4" xfId="42314" xr:uid="{00000000-0005-0000-0000-000096EF0000}"/>
    <cellStyle name="Total 5 9 4 5" xfId="45506" xr:uid="{00000000-0005-0000-0000-000097EF0000}"/>
    <cellStyle name="Total 5 9 4 6" xfId="58070" xr:uid="{00000000-0005-0000-0000-000098EF0000}"/>
    <cellStyle name="Total 5 9 5" xfId="10355" xr:uid="{00000000-0005-0000-0000-000099EF0000}"/>
    <cellStyle name="Total 5 9 5 2" xfId="42319" xr:uid="{00000000-0005-0000-0000-00009AEF0000}"/>
    <cellStyle name="Total 5 9 5 3" xfId="42318" xr:uid="{00000000-0005-0000-0000-00009BEF0000}"/>
    <cellStyle name="Total 5 9 5 4" xfId="49861" xr:uid="{00000000-0005-0000-0000-00009CEF0000}"/>
    <cellStyle name="Total 5 9 6" xfId="42290" xr:uid="{00000000-0005-0000-0000-00009DEF0000}"/>
    <cellStyle name="Total 5 9 7" xfId="18002" xr:uid="{00000000-0005-0000-0000-00009EEF0000}"/>
    <cellStyle name="Total 6" xfId="3287" xr:uid="{00000000-0005-0000-0000-00009FEF0000}"/>
    <cellStyle name="Total 6 10" xfId="3288" xr:uid="{00000000-0005-0000-0000-0000A0EF0000}"/>
    <cellStyle name="Total 6 10 2" xfId="4243" xr:uid="{00000000-0005-0000-0000-0000A1EF0000}"/>
    <cellStyle name="Total 6 10 2 2" xfId="6864" xr:uid="{00000000-0005-0000-0000-0000A2EF0000}"/>
    <cellStyle name="Total 6 10 2 2 2" xfId="13842" xr:uid="{00000000-0005-0000-0000-0000A3EF0000}"/>
    <cellStyle name="Total 6 10 2 2 2 2" xfId="42325" xr:uid="{00000000-0005-0000-0000-0000A4EF0000}"/>
    <cellStyle name="Total 6 10 2 2 2 3" xfId="42324" xr:uid="{00000000-0005-0000-0000-0000A5EF0000}"/>
    <cellStyle name="Total 6 10 2 2 2 4" xfId="53347" xr:uid="{00000000-0005-0000-0000-0000A6EF0000}"/>
    <cellStyle name="Total 6 10 2 2 3" xfId="42326" xr:uid="{00000000-0005-0000-0000-0000A7EF0000}"/>
    <cellStyle name="Total 6 10 2 2 4" xfId="42323" xr:uid="{00000000-0005-0000-0000-0000A8EF0000}"/>
    <cellStyle name="Total 6 10 2 2 5" xfId="46379" xr:uid="{00000000-0005-0000-0000-0000A9EF0000}"/>
    <cellStyle name="Total 6 10 2 2 6" xfId="58943" xr:uid="{00000000-0005-0000-0000-0000AAEF0000}"/>
    <cellStyle name="Total 6 10 2 3" xfId="8610" xr:uid="{00000000-0005-0000-0000-0000ABEF0000}"/>
    <cellStyle name="Total 6 10 2 3 2" xfId="15584" xr:uid="{00000000-0005-0000-0000-0000ACEF0000}"/>
    <cellStyle name="Total 6 10 2 3 2 2" xfId="42329" xr:uid="{00000000-0005-0000-0000-0000ADEF0000}"/>
    <cellStyle name="Total 6 10 2 3 2 3" xfId="42328" xr:uid="{00000000-0005-0000-0000-0000AEEF0000}"/>
    <cellStyle name="Total 6 10 2 3 2 4" xfId="55089" xr:uid="{00000000-0005-0000-0000-0000AFEF0000}"/>
    <cellStyle name="Total 6 10 2 3 3" xfId="42330" xr:uid="{00000000-0005-0000-0000-0000B0EF0000}"/>
    <cellStyle name="Total 6 10 2 3 4" xfId="42327" xr:uid="{00000000-0005-0000-0000-0000B1EF0000}"/>
    <cellStyle name="Total 6 10 2 3 5" xfId="48121" xr:uid="{00000000-0005-0000-0000-0000B2EF0000}"/>
    <cellStyle name="Total 6 10 2 3 6" xfId="60685" xr:uid="{00000000-0005-0000-0000-0000B3EF0000}"/>
    <cellStyle name="Total 6 10 2 4" xfId="11229" xr:uid="{00000000-0005-0000-0000-0000B4EF0000}"/>
    <cellStyle name="Total 6 10 2 4 2" xfId="42332" xr:uid="{00000000-0005-0000-0000-0000B5EF0000}"/>
    <cellStyle name="Total 6 10 2 4 3" xfId="42331" xr:uid="{00000000-0005-0000-0000-0000B6EF0000}"/>
    <cellStyle name="Total 6 10 2 4 4" xfId="50734" xr:uid="{00000000-0005-0000-0000-0000B7EF0000}"/>
    <cellStyle name="Total 6 10 2 5" xfId="42322" xr:uid="{00000000-0005-0000-0000-0000B8EF0000}"/>
    <cellStyle name="Total 6 10 2 6" xfId="56330" xr:uid="{00000000-0005-0000-0000-0000B9EF0000}"/>
    <cellStyle name="Total 6 10 3" xfId="5119" xr:uid="{00000000-0005-0000-0000-0000BAEF0000}"/>
    <cellStyle name="Total 6 10 3 2" xfId="7735" xr:uid="{00000000-0005-0000-0000-0000BBEF0000}"/>
    <cellStyle name="Total 6 10 3 2 2" xfId="14713" xr:uid="{00000000-0005-0000-0000-0000BCEF0000}"/>
    <cellStyle name="Total 6 10 3 2 2 2" xfId="42336" xr:uid="{00000000-0005-0000-0000-0000BDEF0000}"/>
    <cellStyle name="Total 6 10 3 2 2 3" xfId="42335" xr:uid="{00000000-0005-0000-0000-0000BEEF0000}"/>
    <cellStyle name="Total 6 10 3 2 2 4" xfId="54218" xr:uid="{00000000-0005-0000-0000-0000BFEF0000}"/>
    <cellStyle name="Total 6 10 3 2 3" xfId="42337" xr:uid="{00000000-0005-0000-0000-0000C0EF0000}"/>
    <cellStyle name="Total 6 10 3 2 4" xfId="42334" xr:uid="{00000000-0005-0000-0000-0000C1EF0000}"/>
    <cellStyle name="Total 6 10 3 2 5" xfId="47250" xr:uid="{00000000-0005-0000-0000-0000C2EF0000}"/>
    <cellStyle name="Total 6 10 3 2 6" xfId="59814" xr:uid="{00000000-0005-0000-0000-0000C3EF0000}"/>
    <cellStyle name="Total 6 10 3 3" xfId="9486" xr:uid="{00000000-0005-0000-0000-0000C4EF0000}"/>
    <cellStyle name="Total 6 10 3 3 2" xfId="16455" xr:uid="{00000000-0005-0000-0000-0000C5EF0000}"/>
    <cellStyle name="Total 6 10 3 3 2 2" xfId="42340" xr:uid="{00000000-0005-0000-0000-0000C6EF0000}"/>
    <cellStyle name="Total 6 10 3 3 2 3" xfId="42339" xr:uid="{00000000-0005-0000-0000-0000C7EF0000}"/>
    <cellStyle name="Total 6 10 3 3 2 4" xfId="55960" xr:uid="{00000000-0005-0000-0000-0000C8EF0000}"/>
    <cellStyle name="Total 6 10 3 3 3" xfId="42341" xr:uid="{00000000-0005-0000-0000-0000C9EF0000}"/>
    <cellStyle name="Total 6 10 3 3 4" xfId="42338" xr:uid="{00000000-0005-0000-0000-0000CAEF0000}"/>
    <cellStyle name="Total 6 10 3 3 5" xfId="48992" xr:uid="{00000000-0005-0000-0000-0000CBEF0000}"/>
    <cellStyle name="Total 6 10 3 3 6" xfId="61556" xr:uid="{00000000-0005-0000-0000-0000CCEF0000}"/>
    <cellStyle name="Total 6 10 3 4" xfId="12100" xr:uid="{00000000-0005-0000-0000-0000CDEF0000}"/>
    <cellStyle name="Total 6 10 3 4 2" xfId="42343" xr:uid="{00000000-0005-0000-0000-0000CEEF0000}"/>
    <cellStyle name="Total 6 10 3 4 3" xfId="42342" xr:uid="{00000000-0005-0000-0000-0000CFEF0000}"/>
    <cellStyle name="Total 6 10 3 4 4" xfId="51605" xr:uid="{00000000-0005-0000-0000-0000D0EF0000}"/>
    <cellStyle name="Total 6 10 3 5" xfId="42344" xr:uid="{00000000-0005-0000-0000-0000D1EF0000}"/>
    <cellStyle name="Total 6 10 3 6" xfId="42333" xr:uid="{00000000-0005-0000-0000-0000D2EF0000}"/>
    <cellStyle name="Total 6 10 3 7" xfId="44637" xr:uid="{00000000-0005-0000-0000-0000D3EF0000}"/>
    <cellStyle name="Total 6 10 3 8" xfId="57201" xr:uid="{00000000-0005-0000-0000-0000D4EF0000}"/>
    <cellStyle name="Total 6 10 4" xfId="5993" xr:uid="{00000000-0005-0000-0000-0000D5EF0000}"/>
    <cellStyle name="Total 6 10 4 2" xfId="12971" xr:uid="{00000000-0005-0000-0000-0000D6EF0000}"/>
    <cellStyle name="Total 6 10 4 2 2" xfId="42347" xr:uid="{00000000-0005-0000-0000-0000D7EF0000}"/>
    <cellStyle name="Total 6 10 4 2 3" xfId="42346" xr:uid="{00000000-0005-0000-0000-0000D8EF0000}"/>
    <cellStyle name="Total 6 10 4 2 4" xfId="52476" xr:uid="{00000000-0005-0000-0000-0000D9EF0000}"/>
    <cellStyle name="Total 6 10 4 3" xfId="42348" xr:uid="{00000000-0005-0000-0000-0000DAEF0000}"/>
    <cellStyle name="Total 6 10 4 4" xfId="42345" xr:uid="{00000000-0005-0000-0000-0000DBEF0000}"/>
    <cellStyle name="Total 6 10 4 5" xfId="45508" xr:uid="{00000000-0005-0000-0000-0000DCEF0000}"/>
    <cellStyle name="Total 6 10 4 6" xfId="58072" xr:uid="{00000000-0005-0000-0000-0000DDEF0000}"/>
    <cellStyle name="Total 6 10 5" xfId="10357" xr:uid="{00000000-0005-0000-0000-0000DEEF0000}"/>
    <cellStyle name="Total 6 10 5 2" xfId="42350" xr:uid="{00000000-0005-0000-0000-0000DFEF0000}"/>
    <cellStyle name="Total 6 10 5 3" xfId="42349" xr:uid="{00000000-0005-0000-0000-0000E0EF0000}"/>
    <cellStyle name="Total 6 10 5 4" xfId="49863" xr:uid="{00000000-0005-0000-0000-0000E1EF0000}"/>
    <cellStyle name="Total 6 10 6" xfId="42321" xr:uid="{00000000-0005-0000-0000-0000E2EF0000}"/>
    <cellStyle name="Total 6 10 7" xfId="18005" xr:uid="{00000000-0005-0000-0000-0000E3EF0000}"/>
    <cellStyle name="Total 6 11" xfId="4242" xr:uid="{00000000-0005-0000-0000-0000E4EF0000}"/>
    <cellStyle name="Total 6 11 2" xfId="6863" xr:uid="{00000000-0005-0000-0000-0000E5EF0000}"/>
    <cellStyle name="Total 6 11 2 2" xfId="13841" xr:uid="{00000000-0005-0000-0000-0000E6EF0000}"/>
    <cellStyle name="Total 6 11 2 2 2" xfId="42354" xr:uid="{00000000-0005-0000-0000-0000E7EF0000}"/>
    <cellStyle name="Total 6 11 2 2 3" xfId="42353" xr:uid="{00000000-0005-0000-0000-0000E8EF0000}"/>
    <cellStyle name="Total 6 11 2 2 4" xfId="53346" xr:uid="{00000000-0005-0000-0000-0000E9EF0000}"/>
    <cellStyle name="Total 6 11 2 3" xfId="42355" xr:uid="{00000000-0005-0000-0000-0000EAEF0000}"/>
    <cellStyle name="Total 6 11 2 4" xfId="42352" xr:uid="{00000000-0005-0000-0000-0000EBEF0000}"/>
    <cellStyle name="Total 6 11 2 5" xfId="46378" xr:uid="{00000000-0005-0000-0000-0000ECEF0000}"/>
    <cellStyle name="Total 6 11 2 6" xfId="58942" xr:uid="{00000000-0005-0000-0000-0000EDEF0000}"/>
    <cellStyle name="Total 6 11 3" xfId="8609" xr:uid="{00000000-0005-0000-0000-0000EEEF0000}"/>
    <cellStyle name="Total 6 11 3 2" xfId="15583" xr:uid="{00000000-0005-0000-0000-0000EFEF0000}"/>
    <cellStyle name="Total 6 11 3 2 2" xfId="42358" xr:uid="{00000000-0005-0000-0000-0000F0EF0000}"/>
    <cellStyle name="Total 6 11 3 2 3" xfId="42357" xr:uid="{00000000-0005-0000-0000-0000F1EF0000}"/>
    <cellStyle name="Total 6 11 3 2 4" xfId="55088" xr:uid="{00000000-0005-0000-0000-0000F2EF0000}"/>
    <cellStyle name="Total 6 11 3 3" xfId="42359" xr:uid="{00000000-0005-0000-0000-0000F3EF0000}"/>
    <cellStyle name="Total 6 11 3 4" xfId="42356" xr:uid="{00000000-0005-0000-0000-0000F4EF0000}"/>
    <cellStyle name="Total 6 11 3 5" xfId="48120" xr:uid="{00000000-0005-0000-0000-0000F5EF0000}"/>
    <cellStyle name="Total 6 11 3 6" xfId="60684" xr:uid="{00000000-0005-0000-0000-0000F6EF0000}"/>
    <cellStyle name="Total 6 11 4" xfId="11228" xr:uid="{00000000-0005-0000-0000-0000F7EF0000}"/>
    <cellStyle name="Total 6 11 4 2" xfId="42361" xr:uid="{00000000-0005-0000-0000-0000F8EF0000}"/>
    <cellStyle name="Total 6 11 4 3" xfId="42360" xr:uid="{00000000-0005-0000-0000-0000F9EF0000}"/>
    <cellStyle name="Total 6 11 4 4" xfId="50733" xr:uid="{00000000-0005-0000-0000-0000FAEF0000}"/>
    <cellStyle name="Total 6 11 5" xfId="42351" xr:uid="{00000000-0005-0000-0000-0000FBEF0000}"/>
    <cellStyle name="Total 6 11 6" xfId="56329" xr:uid="{00000000-0005-0000-0000-0000FCEF0000}"/>
    <cellStyle name="Total 6 12" xfId="5118" xr:uid="{00000000-0005-0000-0000-0000FDEF0000}"/>
    <cellStyle name="Total 6 12 2" xfId="7734" xr:uid="{00000000-0005-0000-0000-0000FEEF0000}"/>
    <cellStyle name="Total 6 12 2 2" xfId="14712" xr:uid="{00000000-0005-0000-0000-0000FFEF0000}"/>
    <cellStyle name="Total 6 12 2 2 2" xfId="42365" xr:uid="{00000000-0005-0000-0000-000000F00000}"/>
    <cellStyle name="Total 6 12 2 2 3" xfId="42364" xr:uid="{00000000-0005-0000-0000-000001F00000}"/>
    <cellStyle name="Total 6 12 2 2 4" xfId="54217" xr:uid="{00000000-0005-0000-0000-000002F00000}"/>
    <cellStyle name="Total 6 12 2 3" xfId="42366" xr:uid="{00000000-0005-0000-0000-000003F00000}"/>
    <cellStyle name="Total 6 12 2 4" xfId="42363" xr:uid="{00000000-0005-0000-0000-000004F00000}"/>
    <cellStyle name="Total 6 12 2 5" xfId="47249" xr:uid="{00000000-0005-0000-0000-000005F00000}"/>
    <cellStyle name="Total 6 12 2 6" xfId="59813" xr:uid="{00000000-0005-0000-0000-000006F00000}"/>
    <cellStyle name="Total 6 12 3" xfId="9485" xr:uid="{00000000-0005-0000-0000-000007F00000}"/>
    <cellStyle name="Total 6 12 3 2" xfId="16454" xr:uid="{00000000-0005-0000-0000-000008F00000}"/>
    <cellStyle name="Total 6 12 3 2 2" xfId="42369" xr:uid="{00000000-0005-0000-0000-000009F00000}"/>
    <cellStyle name="Total 6 12 3 2 3" xfId="42368" xr:uid="{00000000-0005-0000-0000-00000AF00000}"/>
    <cellStyle name="Total 6 12 3 2 4" xfId="55959" xr:uid="{00000000-0005-0000-0000-00000BF00000}"/>
    <cellStyle name="Total 6 12 3 3" xfId="42370" xr:uid="{00000000-0005-0000-0000-00000CF00000}"/>
    <cellStyle name="Total 6 12 3 4" xfId="42367" xr:uid="{00000000-0005-0000-0000-00000DF00000}"/>
    <cellStyle name="Total 6 12 3 5" xfId="48991" xr:uid="{00000000-0005-0000-0000-00000EF00000}"/>
    <cellStyle name="Total 6 12 3 6" xfId="61555" xr:uid="{00000000-0005-0000-0000-00000FF00000}"/>
    <cellStyle name="Total 6 12 4" xfId="12099" xr:uid="{00000000-0005-0000-0000-000010F00000}"/>
    <cellStyle name="Total 6 12 4 2" xfId="42372" xr:uid="{00000000-0005-0000-0000-000011F00000}"/>
    <cellStyle name="Total 6 12 4 3" xfId="42371" xr:uid="{00000000-0005-0000-0000-000012F00000}"/>
    <cellStyle name="Total 6 12 4 4" xfId="51604" xr:uid="{00000000-0005-0000-0000-000013F00000}"/>
    <cellStyle name="Total 6 12 5" xfId="42373" xr:uid="{00000000-0005-0000-0000-000014F00000}"/>
    <cellStyle name="Total 6 12 6" xfId="42362" xr:uid="{00000000-0005-0000-0000-000015F00000}"/>
    <cellStyle name="Total 6 12 7" xfId="44636" xr:uid="{00000000-0005-0000-0000-000016F00000}"/>
    <cellStyle name="Total 6 12 8" xfId="57200" xr:uid="{00000000-0005-0000-0000-000017F00000}"/>
    <cellStyle name="Total 6 13" xfId="5992" xr:uid="{00000000-0005-0000-0000-000018F00000}"/>
    <cellStyle name="Total 6 13 2" xfId="12970" xr:uid="{00000000-0005-0000-0000-000019F00000}"/>
    <cellStyle name="Total 6 13 2 2" xfId="42376" xr:uid="{00000000-0005-0000-0000-00001AF00000}"/>
    <cellStyle name="Total 6 13 2 3" xfId="42375" xr:uid="{00000000-0005-0000-0000-00001BF00000}"/>
    <cellStyle name="Total 6 13 2 4" xfId="52475" xr:uid="{00000000-0005-0000-0000-00001CF00000}"/>
    <cellStyle name="Total 6 13 3" xfId="42377" xr:uid="{00000000-0005-0000-0000-00001DF00000}"/>
    <cellStyle name="Total 6 13 4" xfId="42374" xr:uid="{00000000-0005-0000-0000-00001EF00000}"/>
    <cellStyle name="Total 6 13 5" xfId="45507" xr:uid="{00000000-0005-0000-0000-00001FF00000}"/>
    <cellStyle name="Total 6 13 6" xfId="58071" xr:uid="{00000000-0005-0000-0000-000020F00000}"/>
    <cellStyle name="Total 6 14" xfId="10356" xr:uid="{00000000-0005-0000-0000-000021F00000}"/>
    <cellStyle name="Total 6 14 2" xfId="42379" xr:uid="{00000000-0005-0000-0000-000022F00000}"/>
    <cellStyle name="Total 6 14 3" xfId="42378" xr:uid="{00000000-0005-0000-0000-000023F00000}"/>
    <cellStyle name="Total 6 14 4" xfId="49862" xr:uid="{00000000-0005-0000-0000-000024F00000}"/>
    <cellStyle name="Total 6 15" xfId="42320" xr:uid="{00000000-0005-0000-0000-000025F00000}"/>
    <cellStyle name="Total 6 16" xfId="18004" xr:uid="{00000000-0005-0000-0000-000026F00000}"/>
    <cellStyle name="Total 6 2" xfId="3289" xr:uid="{00000000-0005-0000-0000-000027F00000}"/>
    <cellStyle name="Total 6 2 2" xfId="3290" xr:uid="{00000000-0005-0000-0000-000028F00000}"/>
    <cellStyle name="Total 6 2 2 2" xfId="4245" xr:uid="{00000000-0005-0000-0000-000029F00000}"/>
    <cellStyle name="Total 6 2 2 2 2" xfId="6866" xr:uid="{00000000-0005-0000-0000-00002AF00000}"/>
    <cellStyle name="Total 6 2 2 2 2 2" xfId="13844" xr:uid="{00000000-0005-0000-0000-00002BF00000}"/>
    <cellStyle name="Total 6 2 2 2 2 2 2" xfId="42385" xr:uid="{00000000-0005-0000-0000-00002CF00000}"/>
    <cellStyle name="Total 6 2 2 2 2 2 3" xfId="42384" xr:uid="{00000000-0005-0000-0000-00002DF00000}"/>
    <cellStyle name="Total 6 2 2 2 2 2 4" xfId="53349" xr:uid="{00000000-0005-0000-0000-00002EF00000}"/>
    <cellStyle name="Total 6 2 2 2 2 3" xfId="42386" xr:uid="{00000000-0005-0000-0000-00002FF00000}"/>
    <cellStyle name="Total 6 2 2 2 2 4" xfId="42383" xr:uid="{00000000-0005-0000-0000-000030F00000}"/>
    <cellStyle name="Total 6 2 2 2 2 5" xfId="46381" xr:uid="{00000000-0005-0000-0000-000031F00000}"/>
    <cellStyle name="Total 6 2 2 2 2 6" xfId="58945" xr:uid="{00000000-0005-0000-0000-000032F00000}"/>
    <cellStyle name="Total 6 2 2 2 3" xfId="8612" xr:uid="{00000000-0005-0000-0000-000033F00000}"/>
    <cellStyle name="Total 6 2 2 2 3 2" xfId="15586" xr:uid="{00000000-0005-0000-0000-000034F00000}"/>
    <cellStyle name="Total 6 2 2 2 3 2 2" xfId="42389" xr:uid="{00000000-0005-0000-0000-000035F00000}"/>
    <cellStyle name="Total 6 2 2 2 3 2 3" xfId="42388" xr:uid="{00000000-0005-0000-0000-000036F00000}"/>
    <cellStyle name="Total 6 2 2 2 3 2 4" xfId="55091" xr:uid="{00000000-0005-0000-0000-000037F00000}"/>
    <cellStyle name="Total 6 2 2 2 3 3" xfId="42390" xr:uid="{00000000-0005-0000-0000-000038F00000}"/>
    <cellStyle name="Total 6 2 2 2 3 4" xfId="42387" xr:uid="{00000000-0005-0000-0000-000039F00000}"/>
    <cellStyle name="Total 6 2 2 2 3 5" xfId="48123" xr:uid="{00000000-0005-0000-0000-00003AF00000}"/>
    <cellStyle name="Total 6 2 2 2 3 6" xfId="60687" xr:uid="{00000000-0005-0000-0000-00003BF00000}"/>
    <cellStyle name="Total 6 2 2 2 4" xfId="11231" xr:uid="{00000000-0005-0000-0000-00003CF00000}"/>
    <cellStyle name="Total 6 2 2 2 4 2" xfId="42392" xr:uid="{00000000-0005-0000-0000-00003DF00000}"/>
    <cellStyle name="Total 6 2 2 2 4 3" xfId="42391" xr:uid="{00000000-0005-0000-0000-00003EF00000}"/>
    <cellStyle name="Total 6 2 2 2 4 4" xfId="50736" xr:uid="{00000000-0005-0000-0000-00003FF00000}"/>
    <cellStyle name="Total 6 2 2 2 5" xfId="42382" xr:uid="{00000000-0005-0000-0000-000040F00000}"/>
    <cellStyle name="Total 6 2 2 2 6" xfId="56332" xr:uid="{00000000-0005-0000-0000-000041F00000}"/>
    <cellStyle name="Total 6 2 2 3" xfId="5121" xr:uid="{00000000-0005-0000-0000-000042F00000}"/>
    <cellStyle name="Total 6 2 2 3 2" xfId="7737" xr:uid="{00000000-0005-0000-0000-000043F00000}"/>
    <cellStyle name="Total 6 2 2 3 2 2" xfId="14715" xr:uid="{00000000-0005-0000-0000-000044F00000}"/>
    <cellStyle name="Total 6 2 2 3 2 2 2" xfId="42396" xr:uid="{00000000-0005-0000-0000-000045F00000}"/>
    <cellStyle name="Total 6 2 2 3 2 2 3" xfId="42395" xr:uid="{00000000-0005-0000-0000-000046F00000}"/>
    <cellStyle name="Total 6 2 2 3 2 2 4" xfId="54220" xr:uid="{00000000-0005-0000-0000-000047F00000}"/>
    <cellStyle name="Total 6 2 2 3 2 3" xfId="42397" xr:uid="{00000000-0005-0000-0000-000048F00000}"/>
    <cellStyle name="Total 6 2 2 3 2 4" xfId="42394" xr:uid="{00000000-0005-0000-0000-000049F00000}"/>
    <cellStyle name="Total 6 2 2 3 2 5" xfId="47252" xr:uid="{00000000-0005-0000-0000-00004AF00000}"/>
    <cellStyle name="Total 6 2 2 3 2 6" xfId="59816" xr:uid="{00000000-0005-0000-0000-00004BF00000}"/>
    <cellStyle name="Total 6 2 2 3 3" xfId="9488" xr:uid="{00000000-0005-0000-0000-00004CF00000}"/>
    <cellStyle name="Total 6 2 2 3 3 2" xfId="16457" xr:uid="{00000000-0005-0000-0000-00004DF00000}"/>
    <cellStyle name="Total 6 2 2 3 3 2 2" xfId="42400" xr:uid="{00000000-0005-0000-0000-00004EF00000}"/>
    <cellStyle name="Total 6 2 2 3 3 2 3" xfId="42399" xr:uid="{00000000-0005-0000-0000-00004FF00000}"/>
    <cellStyle name="Total 6 2 2 3 3 2 4" xfId="55962" xr:uid="{00000000-0005-0000-0000-000050F00000}"/>
    <cellStyle name="Total 6 2 2 3 3 3" xfId="42401" xr:uid="{00000000-0005-0000-0000-000051F00000}"/>
    <cellStyle name="Total 6 2 2 3 3 4" xfId="42398" xr:uid="{00000000-0005-0000-0000-000052F00000}"/>
    <cellStyle name="Total 6 2 2 3 3 5" xfId="48994" xr:uid="{00000000-0005-0000-0000-000053F00000}"/>
    <cellStyle name="Total 6 2 2 3 3 6" xfId="61558" xr:uid="{00000000-0005-0000-0000-000054F00000}"/>
    <cellStyle name="Total 6 2 2 3 4" xfId="12102" xr:uid="{00000000-0005-0000-0000-000055F00000}"/>
    <cellStyle name="Total 6 2 2 3 4 2" xfId="42403" xr:uid="{00000000-0005-0000-0000-000056F00000}"/>
    <cellStyle name="Total 6 2 2 3 4 3" xfId="42402" xr:uid="{00000000-0005-0000-0000-000057F00000}"/>
    <cellStyle name="Total 6 2 2 3 4 4" xfId="51607" xr:uid="{00000000-0005-0000-0000-000058F00000}"/>
    <cellStyle name="Total 6 2 2 3 5" xfId="42404" xr:uid="{00000000-0005-0000-0000-000059F00000}"/>
    <cellStyle name="Total 6 2 2 3 6" xfId="42393" xr:uid="{00000000-0005-0000-0000-00005AF00000}"/>
    <cellStyle name="Total 6 2 2 3 7" xfId="44639" xr:uid="{00000000-0005-0000-0000-00005BF00000}"/>
    <cellStyle name="Total 6 2 2 3 8" xfId="57203" xr:uid="{00000000-0005-0000-0000-00005CF00000}"/>
    <cellStyle name="Total 6 2 2 4" xfId="5995" xr:uid="{00000000-0005-0000-0000-00005DF00000}"/>
    <cellStyle name="Total 6 2 2 4 2" xfId="12973" xr:uid="{00000000-0005-0000-0000-00005EF00000}"/>
    <cellStyle name="Total 6 2 2 4 2 2" xfId="42407" xr:uid="{00000000-0005-0000-0000-00005FF00000}"/>
    <cellStyle name="Total 6 2 2 4 2 3" xfId="42406" xr:uid="{00000000-0005-0000-0000-000060F00000}"/>
    <cellStyle name="Total 6 2 2 4 2 4" xfId="52478" xr:uid="{00000000-0005-0000-0000-000061F00000}"/>
    <cellStyle name="Total 6 2 2 4 3" xfId="42408" xr:uid="{00000000-0005-0000-0000-000062F00000}"/>
    <cellStyle name="Total 6 2 2 4 4" xfId="42405" xr:uid="{00000000-0005-0000-0000-000063F00000}"/>
    <cellStyle name="Total 6 2 2 4 5" xfId="45510" xr:uid="{00000000-0005-0000-0000-000064F00000}"/>
    <cellStyle name="Total 6 2 2 4 6" xfId="58074" xr:uid="{00000000-0005-0000-0000-000065F00000}"/>
    <cellStyle name="Total 6 2 2 5" xfId="10359" xr:uid="{00000000-0005-0000-0000-000066F00000}"/>
    <cellStyle name="Total 6 2 2 5 2" xfId="42410" xr:uid="{00000000-0005-0000-0000-000067F00000}"/>
    <cellStyle name="Total 6 2 2 5 3" xfId="42409" xr:uid="{00000000-0005-0000-0000-000068F00000}"/>
    <cellStyle name="Total 6 2 2 5 4" xfId="49865" xr:uid="{00000000-0005-0000-0000-000069F00000}"/>
    <cellStyle name="Total 6 2 2 6" xfId="42381" xr:uid="{00000000-0005-0000-0000-00006AF00000}"/>
    <cellStyle name="Total 6 2 2 7" xfId="18009" xr:uid="{00000000-0005-0000-0000-00006BF00000}"/>
    <cellStyle name="Total 6 2 3" xfId="4244" xr:uid="{00000000-0005-0000-0000-00006CF00000}"/>
    <cellStyle name="Total 6 2 3 2" xfId="6865" xr:uid="{00000000-0005-0000-0000-00006DF00000}"/>
    <cellStyle name="Total 6 2 3 2 2" xfId="13843" xr:uid="{00000000-0005-0000-0000-00006EF00000}"/>
    <cellStyle name="Total 6 2 3 2 2 2" xfId="42414" xr:uid="{00000000-0005-0000-0000-00006FF00000}"/>
    <cellStyle name="Total 6 2 3 2 2 3" xfId="42413" xr:uid="{00000000-0005-0000-0000-000070F00000}"/>
    <cellStyle name="Total 6 2 3 2 2 4" xfId="53348" xr:uid="{00000000-0005-0000-0000-000071F00000}"/>
    <cellStyle name="Total 6 2 3 2 3" xfId="42415" xr:uid="{00000000-0005-0000-0000-000072F00000}"/>
    <cellStyle name="Total 6 2 3 2 4" xfId="42412" xr:uid="{00000000-0005-0000-0000-000073F00000}"/>
    <cellStyle name="Total 6 2 3 2 5" xfId="46380" xr:uid="{00000000-0005-0000-0000-000074F00000}"/>
    <cellStyle name="Total 6 2 3 2 6" xfId="58944" xr:uid="{00000000-0005-0000-0000-000075F00000}"/>
    <cellStyle name="Total 6 2 3 3" xfId="8611" xr:uid="{00000000-0005-0000-0000-000076F00000}"/>
    <cellStyle name="Total 6 2 3 3 2" xfId="15585" xr:uid="{00000000-0005-0000-0000-000077F00000}"/>
    <cellStyle name="Total 6 2 3 3 2 2" xfId="42418" xr:uid="{00000000-0005-0000-0000-000078F00000}"/>
    <cellStyle name="Total 6 2 3 3 2 3" xfId="42417" xr:uid="{00000000-0005-0000-0000-000079F00000}"/>
    <cellStyle name="Total 6 2 3 3 2 4" xfId="55090" xr:uid="{00000000-0005-0000-0000-00007AF00000}"/>
    <cellStyle name="Total 6 2 3 3 3" xfId="42419" xr:uid="{00000000-0005-0000-0000-00007BF00000}"/>
    <cellStyle name="Total 6 2 3 3 4" xfId="42416" xr:uid="{00000000-0005-0000-0000-00007CF00000}"/>
    <cellStyle name="Total 6 2 3 3 5" xfId="48122" xr:uid="{00000000-0005-0000-0000-00007DF00000}"/>
    <cellStyle name="Total 6 2 3 3 6" xfId="60686" xr:uid="{00000000-0005-0000-0000-00007EF00000}"/>
    <cellStyle name="Total 6 2 3 4" xfId="11230" xr:uid="{00000000-0005-0000-0000-00007FF00000}"/>
    <cellStyle name="Total 6 2 3 4 2" xfId="42421" xr:uid="{00000000-0005-0000-0000-000080F00000}"/>
    <cellStyle name="Total 6 2 3 4 3" xfId="42420" xr:uid="{00000000-0005-0000-0000-000081F00000}"/>
    <cellStyle name="Total 6 2 3 4 4" xfId="50735" xr:uid="{00000000-0005-0000-0000-000082F00000}"/>
    <cellStyle name="Total 6 2 3 5" xfId="42411" xr:uid="{00000000-0005-0000-0000-000083F00000}"/>
    <cellStyle name="Total 6 2 3 6" xfId="56331" xr:uid="{00000000-0005-0000-0000-000084F00000}"/>
    <cellStyle name="Total 6 2 4" xfId="5120" xr:uid="{00000000-0005-0000-0000-000085F00000}"/>
    <cellStyle name="Total 6 2 4 2" xfId="7736" xr:uid="{00000000-0005-0000-0000-000086F00000}"/>
    <cellStyle name="Total 6 2 4 2 2" xfId="14714" xr:uid="{00000000-0005-0000-0000-000087F00000}"/>
    <cellStyle name="Total 6 2 4 2 2 2" xfId="42425" xr:uid="{00000000-0005-0000-0000-000088F00000}"/>
    <cellStyle name="Total 6 2 4 2 2 3" xfId="42424" xr:uid="{00000000-0005-0000-0000-000089F00000}"/>
    <cellStyle name="Total 6 2 4 2 2 4" xfId="54219" xr:uid="{00000000-0005-0000-0000-00008AF00000}"/>
    <cellStyle name="Total 6 2 4 2 3" xfId="42426" xr:uid="{00000000-0005-0000-0000-00008BF00000}"/>
    <cellStyle name="Total 6 2 4 2 4" xfId="42423" xr:uid="{00000000-0005-0000-0000-00008CF00000}"/>
    <cellStyle name="Total 6 2 4 2 5" xfId="47251" xr:uid="{00000000-0005-0000-0000-00008DF00000}"/>
    <cellStyle name="Total 6 2 4 2 6" xfId="59815" xr:uid="{00000000-0005-0000-0000-00008EF00000}"/>
    <cellStyle name="Total 6 2 4 3" xfId="9487" xr:uid="{00000000-0005-0000-0000-00008FF00000}"/>
    <cellStyle name="Total 6 2 4 3 2" xfId="16456" xr:uid="{00000000-0005-0000-0000-000090F00000}"/>
    <cellStyle name="Total 6 2 4 3 2 2" xfId="42429" xr:uid="{00000000-0005-0000-0000-000091F00000}"/>
    <cellStyle name="Total 6 2 4 3 2 3" xfId="42428" xr:uid="{00000000-0005-0000-0000-000092F00000}"/>
    <cellStyle name="Total 6 2 4 3 2 4" xfId="55961" xr:uid="{00000000-0005-0000-0000-000093F00000}"/>
    <cellStyle name="Total 6 2 4 3 3" xfId="42430" xr:uid="{00000000-0005-0000-0000-000094F00000}"/>
    <cellStyle name="Total 6 2 4 3 4" xfId="42427" xr:uid="{00000000-0005-0000-0000-000095F00000}"/>
    <cellStyle name="Total 6 2 4 3 5" xfId="48993" xr:uid="{00000000-0005-0000-0000-000096F00000}"/>
    <cellStyle name="Total 6 2 4 3 6" xfId="61557" xr:uid="{00000000-0005-0000-0000-000097F00000}"/>
    <cellStyle name="Total 6 2 4 4" xfId="12101" xr:uid="{00000000-0005-0000-0000-000098F00000}"/>
    <cellStyle name="Total 6 2 4 4 2" xfId="42432" xr:uid="{00000000-0005-0000-0000-000099F00000}"/>
    <cellStyle name="Total 6 2 4 4 3" xfId="42431" xr:uid="{00000000-0005-0000-0000-00009AF00000}"/>
    <cellStyle name="Total 6 2 4 4 4" xfId="51606" xr:uid="{00000000-0005-0000-0000-00009BF00000}"/>
    <cellStyle name="Total 6 2 4 5" xfId="42433" xr:uid="{00000000-0005-0000-0000-00009CF00000}"/>
    <cellStyle name="Total 6 2 4 6" xfId="42422" xr:uid="{00000000-0005-0000-0000-00009DF00000}"/>
    <cellStyle name="Total 6 2 4 7" xfId="44638" xr:uid="{00000000-0005-0000-0000-00009EF00000}"/>
    <cellStyle name="Total 6 2 4 8" xfId="57202" xr:uid="{00000000-0005-0000-0000-00009FF00000}"/>
    <cellStyle name="Total 6 2 5" xfId="5994" xr:uid="{00000000-0005-0000-0000-0000A0F00000}"/>
    <cellStyle name="Total 6 2 5 2" xfId="12972" xr:uid="{00000000-0005-0000-0000-0000A1F00000}"/>
    <cellStyle name="Total 6 2 5 2 2" xfId="42436" xr:uid="{00000000-0005-0000-0000-0000A2F00000}"/>
    <cellStyle name="Total 6 2 5 2 3" xfId="42435" xr:uid="{00000000-0005-0000-0000-0000A3F00000}"/>
    <cellStyle name="Total 6 2 5 2 4" xfId="52477" xr:uid="{00000000-0005-0000-0000-0000A4F00000}"/>
    <cellStyle name="Total 6 2 5 3" xfId="42437" xr:uid="{00000000-0005-0000-0000-0000A5F00000}"/>
    <cellStyle name="Total 6 2 5 4" xfId="42434" xr:uid="{00000000-0005-0000-0000-0000A6F00000}"/>
    <cellStyle name="Total 6 2 5 5" xfId="45509" xr:uid="{00000000-0005-0000-0000-0000A7F00000}"/>
    <cellStyle name="Total 6 2 5 6" xfId="58073" xr:uid="{00000000-0005-0000-0000-0000A8F00000}"/>
    <cellStyle name="Total 6 2 6" xfId="10358" xr:uid="{00000000-0005-0000-0000-0000A9F00000}"/>
    <cellStyle name="Total 6 2 6 2" xfId="42439" xr:uid="{00000000-0005-0000-0000-0000AAF00000}"/>
    <cellStyle name="Total 6 2 6 3" xfId="42438" xr:uid="{00000000-0005-0000-0000-0000ABF00000}"/>
    <cellStyle name="Total 6 2 6 4" xfId="49864" xr:uid="{00000000-0005-0000-0000-0000ACF00000}"/>
    <cellStyle name="Total 6 2 7" xfId="42380" xr:uid="{00000000-0005-0000-0000-0000ADF00000}"/>
    <cellStyle name="Total 6 2 8" xfId="18006" xr:uid="{00000000-0005-0000-0000-0000AEF00000}"/>
    <cellStyle name="Total 6 3" xfId="3291" xr:uid="{00000000-0005-0000-0000-0000AFF00000}"/>
    <cellStyle name="Total 6 3 2" xfId="3292" xr:uid="{00000000-0005-0000-0000-0000B0F00000}"/>
    <cellStyle name="Total 6 3 2 2" xfId="4247" xr:uid="{00000000-0005-0000-0000-0000B1F00000}"/>
    <cellStyle name="Total 6 3 2 2 2" xfId="6868" xr:uid="{00000000-0005-0000-0000-0000B2F00000}"/>
    <cellStyle name="Total 6 3 2 2 2 2" xfId="13846" xr:uid="{00000000-0005-0000-0000-0000B3F00000}"/>
    <cellStyle name="Total 6 3 2 2 2 2 2" xfId="42445" xr:uid="{00000000-0005-0000-0000-0000B4F00000}"/>
    <cellStyle name="Total 6 3 2 2 2 2 3" xfId="42444" xr:uid="{00000000-0005-0000-0000-0000B5F00000}"/>
    <cellStyle name="Total 6 3 2 2 2 2 4" xfId="53351" xr:uid="{00000000-0005-0000-0000-0000B6F00000}"/>
    <cellStyle name="Total 6 3 2 2 2 3" xfId="42446" xr:uid="{00000000-0005-0000-0000-0000B7F00000}"/>
    <cellStyle name="Total 6 3 2 2 2 4" xfId="42443" xr:uid="{00000000-0005-0000-0000-0000B8F00000}"/>
    <cellStyle name="Total 6 3 2 2 2 5" xfId="46383" xr:uid="{00000000-0005-0000-0000-0000B9F00000}"/>
    <cellStyle name="Total 6 3 2 2 2 6" xfId="58947" xr:uid="{00000000-0005-0000-0000-0000BAF00000}"/>
    <cellStyle name="Total 6 3 2 2 3" xfId="8614" xr:uid="{00000000-0005-0000-0000-0000BBF00000}"/>
    <cellStyle name="Total 6 3 2 2 3 2" xfId="15588" xr:uid="{00000000-0005-0000-0000-0000BCF00000}"/>
    <cellStyle name="Total 6 3 2 2 3 2 2" xfId="42449" xr:uid="{00000000-0005-0000-0000-0000BDF00000}"/>
    <cellStyle name="Total 6 3 2 2 3 2 3" xfId="42448" xr:uid="{00000000-0005-0000-0000-0000BEF00000}"/>
    <cellStyle name="Total 6 3 2 2 3 2 4" xfId="55093" xr:uid="{00000000-0005-0000-0000-0000BFF00000}"/>
    <cellStyle name="Total 6 3 2 2 3 3" xfId="42450" xr:uid="{00000000-0005-0000-0000-0000C0F00000}"/>
    <cellStyle name="Total 6 3 2 2 3 4" xfId="42447" xr:uid="{00000000-0005-0000-0000-0000C1F00000}"/>
    <cellStyle name="Total 6 3 2 2 3 5" xfId="48125" xr:uid="{00000000-0005-0000-0000-0000C2F00000}"/>
    <cellStyle name="Total 6 3 2 2 3 6" xfId="60689" xr:uid="{00000000-0005-0000-0000-0000C3F00000}"/>
    <cellStyle name="Total 6 3 2 2 4" xfId="11233" xr:uid="{00000000-0005-0000-0000-0000C4F00000}"/>
    <cellStyle name="Total 6 3 2 2 4 2" xfId="42452" xr:uid="{00000000-0005-0000-0000-0000C5F00000}"/>
    <cellStyle name="Total 6 3 2 2 4 3" xfId="42451" xr:uid="{00000000-0005-0000-0000-0000C6F00000}"/>
    <cellStyle name="Total 6 3 2 2 4 4" xfId="50738" xr:uid="{00000000-0005-0000-0000-0000C7F00000}"/>
    <cellStyle name="Total 6 3 2 2 5" xfId="42442" xr:uid="{00000000-0005-0000-0000-0000C8F00000}"/>
    <cellStyle name="Total 6 3 2 2 6" xfId="56334" xr:uid="{00000000-0005-0000-0000-0000C9F00000}"/>
    <cellStyle name="Total 6 3 2 3" xfId="5123" xr:uid="{00000000-0005-0000-0000-0000CAF00000}"/>
    <cellStyle name="Total 6 3 2 3 2" xfId="7739" xr:uid="{00000000-0005-0000-0000-0000CBF00000}"/>
    <cellStyle name="Total 6 3 2 3 2 2" xfId="14717" xr:uid="{00000000-0005-0000-0000-0000CCF00000}"/>
    <cellStyle name="Total 6 3 2 3 2 2 2" xfId="42456" xr:uid="{00000000-0005-0000-0000-0000CDF00000}"/>
    <cellStyle name="Total 6 3 2 3 2 2 3" xfId="42455" xr:uid="{00000000-0005-0000-0000-0000CEF00000}"/>
    <cellStyle name="Total 6 3 2 3 2 2 4" xfId="54222" xr:uid="{00000000-0005-0000-0000-0000CFF00000}"/>
    <cellStyle name="Total 6 3 2 3 2 3" xfId="42457" xr:uid="{00000000-0005-0000-0000-0000D0F00000}"/>
    <cellStyle name="Total 6 3 2 3 2 4" xfId="42454" xr:uid="{00000000-0005-0000-0000-0000D1F00000}"/>
    <cellStyle name="Total 6 3 2 3 2 5" xfId="47254" xr:uid="{00000000-0005-0000-0000-0000D2F00000}"/>
    <cellStyle name="Total 6 3 2 3 2 6" xfId="59818" xr:uid="{00000000-0005-0000-0000-0000D3F00000}"/>
    <cellStyle name="Total 6 3 2 3 3" xfId="9490" xr:uid="{00000000-0005-0000-0000-0000D4F00000}"/>
    <cellStyle name="Total 6 3 2 3 3 2" xfId="16459" xr:uid="{00000000-0005-0000-0000-0000D5F00000}"/>
    <cellStyle name="Total 6 3 2 3 3 2 2" xfId="42460" xr:uid="{00000000-0005-0000-0000-0000D6F00000}"/>
    <cellStyle name="Total 6 3 2 3 3 2 3" xfId="42459" xr:uid="{00000000-0005-0000-0000-0000D7F00000}"/>
    <cellStyle name="Total 6 3 2 3 3 2 4" xfId="55964" xr:uid="{00000000-0005-0000-0000-0000D8F00000}"/>
    <cellStyle name="Total 6 3 2 3 3 3" xfId="42461" xr:uid="{00000000-0005-0000-0000-0000D9F00000}"/>
    <cellStyle name="Total 6 3 2 3 3 4" xfId="42458" xr:uid="{00000000-0005-0000-0000-0000DAF00000}"/>
    <cellStyle name="Total 6 3 2 3 3 5" xfId="48996" xr:uid="{00000000-0005-0000-0000-0000DBF00000}"/>
    <cellStyle name="Total 6 3 2 3 3 6" xfId="61560" xr:uid="{00000000-0005-0000-0000-0000DCF00000}"/>
    <cellStyle name="Total 6 3 2 3 4" xfId="12104" xr:uid="{00000000-0005-0000-0000-0000DDF00000}"/>
    <cellStyle name="Total 6 3 2 3 4 2" xfId="42463" xr:uid="{00000000-0005-0000-0000-0000DEF00000}"/>
    <cellStyle name="Total 6 3 2 3 4 3" xfId="42462" xr:uid="{00000000-0005-0000-0000-0000DFF00000}"/>
    <cellStyle name="Total 6 3 2 3 4 4" xfId="51609" xr:uid="{00000000-0005-0000-0000-0000E0F00000}"/>
    <cellStyle name="Total 6 3 2 3 5" xfId="42464" xr:uid="{00000000-0005-0000-0000-0000E1F00000}"/>
    <cellStyle name="Total 6 3 2 3 6" xfId="42453" xr:uid="{00000000-0005-0000-0000-0000E2F00000}"/>
    <cellStyle name="Total 6 3 2 3 7" xfId="44641" xr:uid="{00000000-0005-0000-0000-0000E3F00000}"/>
    <cellStyle name="Total 6 3 2 3 8" xfId="57205" xr:uid="{00000000-0005-0000-0000-0000E4F00000}"/>
    <cellStyle name="Total 6 3 2 4" xfId="5997" xr:uid="{00000000-0005-0000-0000-0000E5F00000}"/>
    <cellStyle name="Total 6 3 2 4 2" xfId="12975" xr:uid="{00000000-0005-0000-0000-0000E6F00000}"/>
    <cellStyle name="Total 6 3 2 4 2 2" xfId="42467" xr:uid="{00000000-0005-0000-0000-0000E7F00000}"/>
    <cellStyle name="Total 6 3 2 4 2 3" xfId="42466" xr:uid="{00000000-0005-0000-0000-0000E8F00000}"/>
    <cellStyle name="Total 6 3 2 4 2 4" xfId="52480" xr:uid="{00000000-0005-0000-0000-0000E9F00000}"/>
    <cellStyle name="Total 6 3 2 4 3" xfId="42468" xr:uid="{00000000-0005-0000-0000-0000EAF00000}"/>
    <cellStyle name="Total 6 3 2 4 4" xfId="42465" xr:uid="{00000000-0005-0000-0000-0000EBF00000}"/>
    <cellStyle name="Total 6 3 2 4 5" xfId="45512" xr:uid="{00000000-0005-0000-0000-0000ECF00000}"/>
    <cellStyle name="Total 6 3 2 4 6" xfId="58076" xr:uid="{00000000-0005-0000-0000-0000EDF00000}"/>
    <cellStyle name="Total 6 3 2 5" xfId="10361" xr:uid="{00000000-0005-0000-0000-0000EEF00000}"/>
    <cellStyle name="Total 6 3 2 5 2" xfId="42470" xr:uid="{00000000-0005-0000-0000-0000EFF00000}"/>
    <cellStyle name="Total 6 3 2 5 3" xfId="42469" xr:uid="{00000000-0005-0000-0000-0000F0F00000}"/>
    <cellStyle name="Total 6 3 2 5 4" xfId="49867" xr:uid="{00000000-0005-0000-0000-0000F1F00000}"/>
    <cellStyle name="Total 6 3 2 6" xfId="42441" xr:uid="{00000000-0005-0000-0000-0000F2F00000}"/>
    <cellStyle name="Total 6 3 2 7" xfId="18013" xr:uid="{00000000-0005-0000-0000-0000F3F00000}"/>
    <cellStyle name="Total 6 3 3" xfId="4246" xr:uid="{00000000-0005-0000-0000-0000F4F00000}"/>
    <cellStyle name="Total 6 3 3 2" xfId="6867" xr:uid="{00000000-0005-0000-0000-0000F5F00000}"/>
    <cellStyle name="Total 6 3 3 2 2" xfId="13845" xr:uid="{00000000-0005-0000-0000-0000F6F00000}"/>
    <cellStyle name="Total 6 3 3 2 2 2" xfId="42474" xr:uid="{00000000-0005-0000-0000-0000F7F00000}"/>
    <cellStyle name="Total 6 3 3 2 2 3" xfId="42473" xr:uid="{00000000-0005-0000-0000-0000F8F00000}"/>
    <cellStyle name="Total 6 3 3 2 2 4" xfId="53350" xr:uid="{00000000-0005-0000-0000-0000F9F00000}"/>
    <cellStyle name="Total 6 3 3 2 3" xfId="42475" xr:uid="{00000000-0005-0000-0000-0000FAF00000}"/>
    <cellStyle name="Total 6 3 3 2 4" xfId="42472" xr:uid="{00000000-0005-0000-0000-0000FBF00000}"/>
    <cellStyle name="Total 6 3 3 2 5" xfId="46382" xr:uid="{00000000-0005-0000-0000-0000FCF00000}"/>
    <cellStyle name="Total 6 3 3 2 6" xfId="58946" xr:uid="{00000000-0005-0000-0000-0000FDF00000}"/>
    <cellStyle name="Total 6 3 3 3" xfId="8613" xr:uid="{00000000-0005-0000-0000-0000FEF00000}"/>
    <cellStyle name="Total 6 3 3 3 2" xfId="15587" xr:uid="{00000000-0005-0000-0000-0000FFF00000}"/>
    <cellStyle name="Total 6 3 3 3 2 2" xfId="42478" xr:uid="{00000000-0005-0000-0000-000000F10000}"/>
    <cellStyle name="Total 6 3 3 3 2 3" xfId="42477" xr:uid="{00000000-0005-0000-0000-000001F10000}"/>
    <cellStyle name="Total 6 3 3 3 2 4" xfId="55092" xr:uid="{00000000-0005-0000-0000-000002F10000}"/>
    <cellStyle name="Total 6 3 3 3 3" xfId="42479" xr:uid="{00000000-0005-0000-0000-000003F10000}"/>
    <cellStyle name="Total 6 3 3 3 4" xfId="42476" xr:uid="{00000000-0005-0000-0000-000004F10000}"/>
    <cellStyle name="Total 6 3 3 3 5" xfId="48124" xr:uid="{00000000-0005-0000-0000-000005F10000}"/>
    <cellStyle name="Total 6 3 3 3 6" xfId="60688" xr:uid="{00000000-0005-0000-0000-000006F10000}"/>
    <cellStyle name="Total 6 3 3 4" xfId="11232" xr:uid="{00000000-0005-0000-0000-000007F10000}"/>
    <cellStyle name="Total 6 3 3 4 2" xfId="42481" xr:uid="{00000000-0005-0000-0000-000008F10000}"/>
    <cellStyle name="Total 6 3 3 4 3" xfId="42480" xr:uid="{00000000-0005-0000-0000-000009F10000}"/>
    <cellStyle name="Total 6 3 3 4 4" xfId="50737" xr:uid="{00000000-0005-0000-0000-00000AF10000}"/>
    <cellStyle name="Total 6 3 3 5" xfId="42471" xr:uid="{00000000-0005-0000-0000-00000BF10000}"/>
    <cellStyle name="Total 6 3 3 6" xfId="56333" xr:uid="{00000000-0005-0000-0000-00000CF10000}"/>
    <cellStyle name="Total 6 3 4" xfId="5122" xr:uid="{00000000-0005-0000-0000-00000DF10000}"/>
    <cellStyle name="Total 6 3 4 2" xfId="7738" xr:uid="{00000000-0005-0000-0000-00000EF10000}"/>
    <cellStyle name="Total 6 3 4 2 2" xfId="14716" xr:uid="{00000000-0005-0000-0000-00000FF10000}"/>
    <cellStyle name="Total 6 3 4 2 2 2" xfId="42485" xr:uid="{00000000-0005-0000-0000-000010F10000}"/>
    <cellStyle name="Total 6 3 4 2 2 3" xfId="42484" xr:uid="{00000000-0005-0000-0000-000011F10000}"/>
    <cellStyle name="Total 6 3 4 2 2 4" xfId="54221" xr:uid="{00000000-0005-0000-0000-000012F10000}"/>
    <cellStyle name="Total 6 3 4 2 3" xfId="42486" xr:uid="{00000000-0005-0000-0000-000013F10000}"/>
    <cellStyle name="Total 6 3 4 2 4" xfId="42483" xr:uid="{00000000-0005-0000-0000-000014F10000}"/>
    <cellStyle name="Total 6 3 4 2 5" xfId="47253" xr:uid="{00000000-0005-0000-0000-000015F10000}"/>
    <cellStyle name="Total 6 3 4 2 6" xfId="59817" xr:uid="{00000000-0005-0000-0000-000016F10000}"/>
    <cellStyle name="Total 6 3 4 3" xfId="9489" xr:uid="{00000000-0005-0000-0000-000017F10000}"/>
    <cellStyle name="Total 6 3 4 3 2" xfId="16458" xr:uid="{00000000-0005-0000-0000-000018F10000}"/>
    <cellStyle name="Total 6 3 4 3 2 2" xfId="42489" xr:uid="{00000000-0005-0000-0000-000019F10000}"/>
    <cellStyle name="Total 6 3 4 3 2 3" xfId="42488" xr:uid="{00000000-0005-0000-0000-00001AF10000}"/>
    <cellStyle name="Total 6 3 4 3 2 4" xfId="55963" xr:uid="{00000000-0005-0000-0000-00001BF10000}"/>
    <cellStyle name="Total 6 3 4 3 3" xfId="42490" xr:uid="{00000000-0005-0000-0000-00001CF10000}"/>
    <cellStyle name="Total 6 3 4 3 4" xfId="42487" xr:uid="{00000000-0005-0000-0000-00001DF10000}"/>
    <cellStyle name="Total 6 3 4 3 5" xfId="48995" xr:uid="{00000000-0005-0000-0000-00001EF10000}"/>
    <cellStyle name="Total 6 3 4 3 6" xfId="61559" xr:uid="{00000000-0005-0000-0000-00001FF10000}"/>
    <cellStyle name="Total 6 3 4 4" xfId="12103" xr:uid="{00000000-0005-0000-0000-000020F10000}"/>
    <cellStyle name="Total 6 3 4 4 2" xfId="42492" xr:uid="{00000000-0005-0000-0000-000021F10000}"/>
    <cellStyle name="Total 6 3 4 4 3" xfId="42491" xr:uid="{00000000-0005-0000-0000-000022F10000}"/>
    <cellStyle name="Total 6 3 4 4 4" xfId="51608" xr:uid="{00000000-0005-0000-0000-000023F10000}"/>
    <cellStyle name="Total 6 3 4 5" xfId="42493" xr:uid="{00000000-0005-0000-0000-000024F10000}"/>
    <cellStyle name="Total 6 3 4 6" xfId="42482" xr:uid="{00000000-0005-0000-0000-000025F10000}"/>
    <cellStyle name="Total 6 3 4 7" xfId="44640" xr:uid="{00000000-0005-0000-0000-000026F10000}"/>
    <cellStyle name="Total 6 3 4 8" xfId="57204" xr:uid="{00000000-0005-0000-0000-000027F10000}"/>
    <cellStyle name="Total 6 3 5" xfId="5996" xr:uid="{00000000-0005-0000-0000-000028F10000}"/>
    <cellStyle name="Total 6 3 5 2" xfId="12974" xr:uid="{00000000-0005-0000-0000-000029F10000}"/>
    <cellStyle name="Total 6 3 5 2 2" xfId="42496" xr:uid="{00000000-0005-0000-0000-00002AF10000}"/>
    <cellStyle name="Total 6 3 5 2 3" xfId="42495" xr:uid="{00000000-0005-0000-0000-00002BF10000}"/>
    <cellStyle name="Total 6 3 5 2 4" xfId="52479" xr:uid="{00000000-0005-0000-0000-00002CF10000}"/>
    <cellStyle name="Total 6 3 5 3" xfId="42497" xr:uid="{00000000-0005-0000-0000-00002DF10000}"/>
    <cellStyle name="Total 6 3 5 4" xfId="42494" xr:uid="{00000000-0005-0000-0000-00002EF10000}"/>
    <cellStyle name="Total 6 3 5 5" xfId="45511" xr:uid="{00000000-0005-0000-0000-00002FF10000}"/>
    <cellStyle name="Total 6 3 5 6" xfId="58075" xr:uid="{00000000-0005-0000-0000-000030F10000}"/>
    <cellStyle name="Total 6 3 6" xfId="10360" xr:uid="{00000000-0005-0000-0000-000031F10000}"/>
    <cellStyle name="Total 6 3 6 2" xfId="42499" xr:uid="{00000000-0005-0000-0000-000032F10000}"/>
    <cellStyle name="Total 6 3 6 3" xfId="42498" xr:uid="{00000000-0005-0000-0000-000033F10000}"/>
    <cellStyle name="Total 6 3 6 4" xfId="49866" xr:uid="{00000000-0005-0000-0000-000034F10000}"/>
    <cellStyle name="Total 6 3 7" xfId="42440" xr:uid="{00000000-0005-0000-0000-000035F10000}"/>
    <cellStyle name="Total 6 3 8" xfId="18010" xr:uid="{00000000-0005-0000-0000-000036F10000}"/>
    <cellStyle name="Total 6 4" xfId="3293" xr:uid="{00000000-0005-0000-0000-000037F10000}"/>
    <cellStyle name="Total 6 4 2" xfId="3294" xr:uid="{00000000-0005-0000-0000-000038F10000}"/>
    <cellStyle name="Total 6 4 2 2" xfId="4249" xr:uid="{00000000-0005-0000-0000-000039F10000}"/>
    <cellStyle name="Total 6 4 2 2 2" xfId="6870" xr:uid="{00000000-0005-0000-0000-00003AF10000}"/>
    <cellStyle name="Total 6 4 2 2 2 2" xfId="13848" xr:uid="{00000000-0005-0000-0000-00003BF10000}"/>
    <cellStyle name="Total 6 4 2 2 2 2 2" xfId="42505" xr:uid="{00000000-0005-0000-0000-00003CF10000}"/>
    <cellStyle name="Total 6 4 2 2 2 2 3" xfId="42504" xr:uid="{00000000-0005-0000-0000-00003DF10000}"/>
    <cellStyle name="Total 6 4 2 2 2 2 4" xfId="53353" xr:uid="{00000000-0005-0000-0000-00003EF10000}"/>
    <cellStyle name="Total 6 4 2 2 2 3" xfId="42506" xr:uid="{00000000-0005-0000-0000-00003FF10000}"/>
    <cellStyle name="Total 6 4 2 2 2 4" xfId="42503" xr:uid="{00000000-0005-0000-0000-000040F10000}"/>
    <cellStyle name="Total 6 4 2 2 2 5" xfId="46385" xr:uid="{00000000-0005-0000-0000-000041F10000}"/>
    <cellStyle name="Total 6 4 2 2 2 6" xfId="58949" xr:uid="{00000000-0005-0000-0000-000042F10000}"/>
    <cellStyle name="Total 6 4 2 2 3" xfId="8616" xr:uid="{00000000-0005-0000-0000-000043F10000}"/>
    <cellStyle name="Total 6 4 2 2 3 2" xfId="15590" xr:uid="{00000000-0005-0000-0000-000044F10000}"/>
    <cellStyle name="Total 6 4 2 2 3 2 2" xfId="42509" xr:uid="{00000000-0005-0000-0000-000045F10000}"/>
    <cellStyle name="Total 6 4 2 2 3 2 3" xfId="42508" xr:uid="{00000000-0005-0000-0000-000046F10000}"/>
    <cellStyle name="Total 6 4 2 2 3 2 4" xfId="55095" xr:uid="{00000000-0005-0000-0000-000047F10000}"/>
    <cellStyle name="Total 6 4 2 2 3 3" xfId="42510" xr:uid="{00000000-0005-0000-0000-000048F10000}"/>
    <cellStyle name="Total 6 4 2 2 3 4" xfId="42507" xr:uid="{00000000-0005-0000-0000-000049F10000}"/>
    <cellStyle name="Total 6 4 2 2 3 5" xfId="48127" xr:uid="{00000000-0005-0000-0000-00004AF10000}"/>
    <cellStyle name="Total 6 4 2 2 3 6" xfId="60691" xr:uid="{00000000-0005-0000-0000-00004BF10000}"/>
    <cellStyle name="Total 6 4 2 2 4" xfId="11235" xr:uid="{00000000-0005-0000-0000-00004CF10000}"/>
    <cellStyle name="Total 6 4 2 2 4 2" xfId="42512" xr:uid="{00000000-0005-0000-0000-00004DF10000}"/>
    <cellStyle name="Total 6 4 2 2 4 3" xfId="42511" xr:uid="{00000000-0005-0000-0000-00004EF10000}"/>
    <cellStyle name="Total 6 4 2 2 4 4" xfId="50740" xr:uid="{00000000-0005-0000-0000-00004FF10000}"/>
    <cellStyle name="Total 6 4 2 2 5" xfId="42502" xr:uid="{00000000-0005-0000-0000-000050F10000}"/>
    <cellStyle name="Total 6 4 2 2 6" xfId="56336" xr:uid="{00000000-0005-0000-0000-000051F10000}"/>
    <cellStyle name="Total 6 4 2 3" xfId="5125" xr:uid="{00000000-0005-0000-0000-000052F10000}"/>
    <cellStyle name="Total 6 4 2 3 2" xfId="7741" xr:uid="{00000000-0005-0000-0000-000053F10000}"/>
    <cellStyle name="Total 6 4 2 3 2 2" xfId="14719" xr:uid="{00000000-0005-0000-0000-000054F10000}"/>
    <cellStyle name="Total 6 4 2 3 2 2 2" xfId="42516" xr:uid="{00000000-0005-0000-0000-000055F10000}"/>
    <cellStyle name="Total 6 4 2 3 2 2 3" xfId="42515" xr:uid="{00000000-0005-0000-0000-000056F10000}"/>
    <cellStyle name="Total 6 4 2 3 2 2 4" xfId="54224" xr:uid="{00000000-0005-0000-0000-000057F10000}"/>
    <cellStyle name="Total 6 4 2 3 2 3" xfId="42517" xr:uid="{00000000-0005-0000-0000-000058F10000}"/>
    <cellStyle name="Total 6 4 2 3 2 4" xfId="42514" xr:uid="{00000000-0005-0000-0000-000059F10000}"/>
    <cellStyle name="Total 6 4 2 3 2 5" xfId="47256" xr:uid="{00000000-0005-0000-0000-00005AF10000}"/>
    <cellStyle name="Total 6 4 2 3 2 6" xfId="59820" xr:uid="{00000000-0005-0000-0000-00005BF10000}"/>
    <cellStyle name="Total 6 4 2 3 3" xfId="9492" xr:uid="{00000000-0005-0000-0000-00005CF10000}"/>
    <cellStyle name="Total 6 4 2 3 3 2" xfId="16461" xr:uid="{00000000-0005-0000-0000-00005DF10000}"/>
    <cellStyle name="Total 6 4 2 3 3 2 2" xfId="42520" xr:uid="{00000000-0005-0000-0000-00005EF10000}"/>
    <cellStyle name="Total 6 4 2 3 3 2 3" xfId="42519" xr:uid="{00000000-0005-0000-0000-00005FF10000}"/>
    <cellStyle name="Total 6 4 2 3 3 2 4" xfId="55966" xr:uid="{00000000-0005-0000-0000-000060F10000}"/>
    <cellStyle name="Total 6 4 2 3 3 3" xfId="42521" xr:uid="{00000000-0005-0000-0000-000061F10000}"/>
    <cellStyle name="Total 6 4 2 3 3 4" xfId="42518" xr:uid="{00000000-0005-0000-0000-000062F10000}"/>
    <cellStyle name="Total 6 4 2 3 3 5" xfId="48998" xr:uid="{00000000-0005-0000-0000-000063F10000}"/>
    <cellStyle name="Total 6 4 2 3 3 6" xfId="61562" xr:uid="{00000000-0005-0000-0000-000064F10000}"/>
    <cellStyle name="Total 6 4 2 3 4" xfId="12106" xr:uid="{00000000-0005-0000-0000-000065F10000}"/>
    <cellStyle name="Total 6 4 2 3 4 2" xfId="42523" xr:uid="{00000000-0005-0000-0000-000066F10000}"/>
    <cellStyle name="Total 6 4 2 3 4 3" xfId="42522" xr:uid="{00000000-0005-0000-0000-000067F10000}"/>
    <cellStyle name="Total 6 4 2 3 4 4" xfId="51611" xr:uid="{00000000-0005-0000-0000-000068F10000}"/>
    <cellStyle name="Total 6 4 2 3 5" xfId="42524" xr:uid="{00000000-0005-0000-0000-000069F10000}"/>
    <cellStyle name="Total 6 4 2 3 6" xfId="42513" xr:uid="{00000000-0005-0000-0000-00006AF10000}"/>
    <cellStyle name="Total 6 4 2 3 7" xfId="44643" xr:uid="{00000000-0005-0000-0000-00006BF10000}"/>
    <cellStyle name="Total 6 4 2 3 8" xfId="57207" xr:uid="{00000000-0005-0000-0000-00006CF10000}"/>
    <cellStyle name="Total 6 4 2 4" xfId="5999" xr:uid="{00000000-0005-0000-0000-00006DF10000}"/>
    <cellStyle name="Total 6 4 2 4 2" xfId="12977" xr:uid="{00000000-0005-0000-0000-00006EF10000}"/>
    <cellStyle name="Total 6 4 2 4 2 2" xfId="42527" xr:uid="{00000000-0005-0000-0000-00006FF10000}"/>
    <cellStyle name="Total 6 4 2 4 2 3" xfId="42526" xr:uid="{00000000-0005-0000-0000-000070F10000}"/>
    <cellStyle name="Total 6 4 2 4 2 4" xfId="52482" xr:uid="{00000000-0005-0000-0000-000071F10000}"/>
    <cellStyle name="Total 6 4 2 4 3" xfId="42528" xr:uid="{00000000-0005-0000-0000-000072F10000}"/>
    <cellStyle name="Total 6 4 2 4 4" xfId="42525" xr:uid="{00000000-0005-0000-0000-000073F10000}"/>
    <cellStyle name="Total 6 4 2 4 5" xfId="45514" xr:uid="{00000000-0005-0000-0000-000074F10000}"/>
    <cellStyle name="Total 6 4 2 4 6" xfId="58078" xr:uid="{00000000-0005-0000-0000-000075F10000}"/>
    <cellStyle name="Total 6 4 2 5" xfId="10363" xr:uid="{00000000-0005-0000-0000-000076F10000}"/>
    <cellStyle name="Total 6 4 2 5 2" xfId="42530" xr:uid="{00000000-0005-0000-0000-000077F10000}"/>
    <cellStyle name="Total 6 4 2 5 3" xfId="42529" xr:uid="{00000000-0005-0000-0000-000078F10000}"/>
    <cellStyle name="Total 6 4 2 5 4" xfId="49869" xr:uid="{00000000-0005-0000-0000-000079F10000}"/>
    <cellStyle name="Total 6 4 2 6" xfId="42501" xr:uid="{00000000-0005-0000-0000-00007AF10000}"/>
    <cellStyle name="Total 6 4 2 7" xfId="18016" xr:uid="{00000000-0005-0000-0000-00007BF10000}"/>
    <cellStyle name="Total 6 4 3" xfId="4248" xr:uid="{00000000-0005-0000-0000-00007CF10000}"/>
    <cellStyle name="Total 6 4 3 2" xfId="6869" xr:uid="{00000000-0005-0000-0000-00007DF10000}"/>
    <cellStyle name="Total 6 4 3 2 2" xfId="13847" xr:uid="{00000000-0005-0000-0000-00007EF10000}"/>
    <cellStyle name="Total 6 4 3 2 2 2" xfId="42534" xr:uid="{00000000-0005-0000-0000-00007FF10000}"/>
    <cellStyle name="Total 6 4 3 2 2 3" xfId="42533" xr:uid="{00000000-0005-0000-0000-000080F10000}"/>
    <cellStyle name="Total 6 4 3 2 2 4" xfId="53352" xr:uid="{00000000-0005-0000-0000-000081F10000}"/>
    <cellStyle name="Total 6 4 3 2 3" xfId="42535" xr:uid="{00000000-0005-0000-0000-000082F10000}"/>
    <cellStyle name="Total 6 4 3 2 4" xfId="42532" xr:uid="{00000000-0005-0000-0000-000083F10000}"/>
    <cellStyle name="Total 6 4 3 2 5" xfId="46384" xr:uid="{00000000-0005-0000-0000-000084F10000}"/>
    <cellStyle name="Total 6 4 3 2 6" xfId="58948" xr:uid="{00000000-0005-0000-0000-000085F10000}"/>
    <cellStyle name="Total 6 4 3 3" xfId="8615" xr:uid="{00000000-0005-0000-0000-000086F10000}"/>
    <cellStyle name="Total 6 4 3 3 2" xfId="15589" xr:uid="{00000000-0005-0000-0000-000087F10000}"/>
    <cellStyle name="Total 6 4 3 3 2 2" xfId="42538" xr:uid="{00000000-0005-0000-0000-000088F10000}"/>
    <cellStyle name="Total 6 4 3 3 2 3" xfId="42537" xr:uid="{00000000-0005-0000-0000-000089F10000}"/>
    <cellStyle name="Total 6 4 3 3 2 4" xfId="55094" xr:uid="{00000000-0005-0000-0000-00008AF10000}"/>
    <cellStyle name="Total 6 4 3 3 3" xfId="42539" xr:uid="{00000000-0005-0000-0000-00008BF10000}"/>
    <cellStyle name="Total 6 4 3 3 4" xfId="42536" xr:uid="{00000000-0005-0000-0000-00008CF10000}"/>
    <cellStyle name="Total 6 4 3 3 5" xfId="48126" xr:uid="{00000000-0005-0000-0000-00008DF10000}"/>
    <cellStyle name="Total 6 4 3 3 6" xfId="60690" xr:uid="{00000000-0005-0000-0000-00008EF10000}"/>
    <cellStyle name="Total 6 4 3 4" xfId="11234" xr:uid="{00000000-0005-0000-0000-00008FF10000}"/>
    <cellStyle name="Total 6 4 3 4 2" xfId="42541" xr:uid="{00000000-0005-0000-0000-000090F10000}"/>
    <cellStyle name="Total 6 4 3 4 3" xfId="42540" xr:uid="{00000000-0005-0000-0000-000091F10000}"/>
    <cellStyle name="Total 6 4 3 4 4" xfId="50739" xr:uid="{00000000-0005-0000-0000-000092F10000}"/>
    <cellStyle name="Total 6 4 3 5" xfId="42531" xr:uid="{00000000-0005-0000-0000-000093F10000}"/>
    <cellStyle name="Total 6 4 3 6" xfId="56335" xr:uid="{00000000-0005-0000-0000-000094F10000}"/>
    <cellStyle name="Total 6 4 4" xfId="5124" xr:uid="{00000000-0005-0000-0000-000095F10000}"/>
    <cellStyle name="Total 6 4 4 2" xfId="7740" xr:uid="{00000000-0005-0000-0000-000096F10000}"/>
    <cellStyle name="Total 6 4 4 2 2" xfId="14718" xr:uid="{00000000-0005-0000-0000-000097F10000}"/>
    <cellStyle name="Total 6 4 4 2 2 2" xfId="42545" xr:uid="{00000000-0005-0000-0000-000098F10000}"/>
    <cellStyle name="Total 6 4 4 2 2 3" xfId="42544" xr:uid="{00000000-0005-0000-0000-000099F10000}"/>
    <cellStyle name="Total 6 4 4 2 2 4" xfId="54223" xr:uid="{00000000-0005-0000-0000-00009AF10000}"/>
    <cellStyle name="Total 6 4 4 2 3" xfId="42546" xr:uid="{00000000-0005-0000-0000-00009BF10000}"/>
    <cellStyle name="Total 6 4 4 2 4" xfId="42543" xr:uid="{00000000-0005-0000-0000-00009CF10000}"/>
    <cellStyle name="Total 6 4 4 2 5" xfId="47255" xr:uid="{00000000-0005-0000-0000-00009DF10000}"/>
    <cellStyle name="Total 6 4 4 2 6" xfId="59819" xr:uid="{00000000-0005-0000-0000-00009EF10000}"/>
    <cellStyle name="Total 6 4 4 3" xfId="9491" xr:uid="{00000000-0005-0000-0000-00009FF10000}"/>
    <cellStyle name="Total 6 4 4 3 2" xfId="16460" xr:uid="{00000000-0005-0000-0000-0000A0F10000}"/>
    <cellStyle name="Total 6 4 4 3 2 2" xfId="42549" xr:uid="{00000000-0005-0000-0000-0000A1F10000}"/>
    <cellStyle name="Total 6 4 4 3 2 3" xfId="42548" xr:uid="{00000000-0005-0000-0000-0000A2F10000}"/>
    <cellStyle name="Total 6 4 4 3 2 4" xfId="55965" xr:uid="{00000000-0005-0000-0000-0000A3F10000}"/>
    <cellStyle name="Total 6 4 4 3 3" xfId="42550" xr:uid="{00000000-0005-0000-0000-0000A4F10000}"/>
    <cellStyle name="Total 6 4 4 3 4" xfId="42547" xr:uid="{00000000-0005-0000-0000-0000A5F10000}"/>
    <cellStyle name="Total 6 4 4 3 5" xfId="48997" xr:uid="{00000000-0005-0000-0000-0000A6F10000}"/>
    <cellStyle name="Total 6 4 4 3 6" xfId="61561" xr:uid="{00000000-0005-0000-0000-0000A7F10000}"/>
    <cellStyle name="Total 6 4 4 4" xfId="12105" xr:uid="{00000000-0005-0000-0000-0000A8F10000}"/>
    <cellStyle name="Total 6 4 4 4 2" xfId="42552" xr:uid="{00000000-0005-0000-0000-0000A9F10000}"/>
    <cellStyle name="Total 6 4 4 4 3" xfId="42551" xr:uid="{00000000-0005-0000-0000-0000AAF10000}"/>
    <cellStyle name="Total 6 4 4 4 4" xfId="51610" xr:uid="{00000000-0005-0000-0000-0000ABF10000}"/>
    <cellStyle name="Total 6 4 4 5" xfId="42553" xr:uid="{00000000-0005-0000-0000-0000ACF10000}"/>
    <cellStyle name="Total 6 4 4 6" xfId="42542" xr:uid="{00000000-0005-0000-0000-0000ADF10000}"/>
    <cellStyle name="Total 6 4 4 7" xfId="44642" xr:uid="{00000000-0005-0000-0000-0000AEF10000}"/>
    <cellStyle name="Total 6 4 4 8" xfId="57206" xr:uid="{00000000-0005-0000-0000-0000AFF10000}"/>
    <cellStyle name="Total 6 4 5" xfId="5998" xr:uid="{00000000-0005-0000-0000-0000B0F10000}"/>
    <cellStyle name="Total 6 4 5 2" xfId="12976" xr:uid="{00000000-0005-0000-0000-0000B1F10000}"/>
    <cellStyle name="Total 6 4 5 2 2" xfId="42556" xr:uid="{00000000-0005-0000-0000-0000B2F10000}"/>
    <cellStyle name="Total 6 4 5 2 3" xfId="42555" xr:uid="{00000000-0005-0000-0000-0000B3F10000}"/>
    <cellStyle name="Total 6 4 5 2 4" xfId="52481" xr:uid="{00000000-0005-0000-0000-0000B4F10000}"/>
    <cellStyle name="Total 6 4 5 3" xfId="42557" xr:uid="{00000000-0005-0000-0000-0000B5F10000}"/>
    <cellStyle name="Total 6 4 5 4" xfId="42554" xr:uid="{00000000-0005-0000-0000-0000B6F10000}"/>
    <cellStyle name="Total 6 4 5 5" xfId="45513" xr:uid="{00000000-0005-0000-0000-0000B7F10000}"/>
    <cellStyle name="Total 6 4 5 6" xfId="58077" xr:uid="{00000000-0005-0000-0000-0000B8F10000}"/>
    <cellStyle name="Total 6 4 6" xfId="10362" xr:uid="{00000000-0005-0000-0000-0000B9F10000}"/>
    <cellStyle name="Total 6 4 6 2" xfId="42559" xr:uid="{00000000-0005-0000-0000-0000BAF10000}"/>
    <cellStyle name="Total 6 4 6 3" xfId="42558" xr:uid="{00000000-0005-0000-0000-0000BBF10000}"/>
    <cellStyle name="Total 6 4 6 4" xfId="49868" xr:uid="{00000000-0005-0000-0000-0000BCF10000}"/>
    <cellStyle name="Total 6 4 7" xfId="42500" xr:uid="{00000000-0005-0000-0000-0000BDF10000}"/>
    <cellStyle name="Total 6 4 8" xfId="18015" xr:uid="{00000000-0005-0000-0000-0000BEF10000}"/>
    <cellStyle name="Total 6 5" xfId="3295" xr:uid="{00000000-0005-0000-0000-0000BFF10000}"/>
    <cellStyle name="Total 6 5 2" xfId="3296" xr:uid="{00000000-0005-0000-0000-0000C0F10000}"/>
    <cellStyle name="Total 6 5 2 2" xfId="4251" xr:uid="{00000000-0005-0000-0000-0000C1F10000}"/>
    <cellStyle name="Total 6 5 2 2 2" xfId="6872" xr:uid="{00000000-0005-0000-0000-0000C2F10000}"/>
    <cellStyle name="Total 6 5 2 2 2 2" xfId="13850" xr:uid="{00000000-0005-0000-0000-0000C3F10000}"/>
    <cellStyle name="Total 6 5 2 2 2 2 2" xfId="42565" xr:uid="{00000000-0005-0000-0000-0000C4F10000}"/>
    <cellStyle name="Total 6 5 2 2 2 2 3" xfId="42564" xr:uid="{00000000-0005-0000-0000-0000C5F10000}"/>
    <cellStyle name="Total 6 5 2 2 2 2 4" xfId="53355" xr:uid="{00000000-0005-0000-0000-0000C6F10000}"/>
    <cellStyle name="Total 6 5 2 2 2 3" xfId="42566" xr:uid="{00000000-0005-0000-0000-0000C7F10000}"/>
    <cellStyle name="Total 6 5 2 2 2 4" xfId="42563" xr:uid="{00000000-0005-0000-0000-0000C8F10000}"/>
    <cellStyle name="Total 6 5 2 2 2 5" xfId="46387" xr:uid="{00000000-0005-0000-0000-0000C9F10000}"/>
    <cellStyle name="Total 6 5 2 2 2 6" xfId="58951" xr:uid="{00000000-0005-0000-0000-0000CAF10000}"/>
    <cellStyle name="Total 6 5 2 2 3" xfId="8618" xr:uid="{00000000-0005-0000-0000-0000CBF10000}"/>
    <cellStyle name="Total 6 5 2 2 3 2" xfId="15592" xr:uid="{00000000-0005-0000-0000-0000CCF10000}"/>
    <cellStyle name="Total 6 5 2 2 3 2 2" xfId="42569" xr:uid="{00000000-0005-0000-0000-0000CDF10000}"/>
    <cellStyle name="Total 6 5 2 2 3 2 3" xfId="42568" xr:uid="{00000000-0005-0000-0000-0000CEF10000}"/>
    <cellStyle name="Total 6 5 2 2 3 2 4" xfId="55097" xr:uid="{00000000-0005-0000-0000-0000CFF10000}"/>
    <cellStyle name="Total 6 5 2 2 3 3" xfId="42570" xr:uid="{00000000-0005-0000-0000-0000D0F10000}"/>
    <cellStyle name="Total 6 5 2 2 3 4" xfId="42567" xr:uid="{00000000-0005-0000-0000-0000D1F10000}"/>
    <cellStyle name="Total 6 5 2 2 3 5" xfId="48129" xr:uid="{00000000-0005-0000-0000-0000D2F10000}"/>
    <cellStyle name="Total 6 5 2 2 3 6" xfId="60693" xr:uid="{00000000-0005-0000-0000-0000D3F10000}"/>
    <cellStyle name="Total 6 5 2 2 4" xfId="11237" xr:uid="{00000000-0005-0000-0000-0000D4F10000}"/>
    <cellStyle name="Total 6 5 2 2 4 2" xfId="42572" xr:uid="{00000000-0005-0000-0000-0000D5F10000}"/>
    <cellStyle name="Total 6 5 2 2 4 3" xfId="42571" xr:uid="{00000000-0005-0000-0000-0000D6F10000}"/>
    <cellStyle name="Total 6 5 2 2 4 4" xfId="50742" xr:uid="{00000000-0005-0000-0000-0000D7F10000}"/>
    <cellStyle name="Total 6 5 2 2 5" xfId="42562" xr:uid="{00000000-0005-0000-0000-0000D8F10000}"/>
    <cellStyle name="Total 6 5 2 2 6" xfId="56338" xr:uid="{00000000-0005-0000-0000-0000D9F10000}"/>
    <cellStyle name="Total 6 5 2 3" xfId="5127" xr:uid="{00000000-0005-0000-0000-0000DAF10000}"/>
    <cellStyle name="Total 6 5 2 3 2" xfId="7743" xr:uid="{00000000-0005-0000-0000-0000DBF10000}"/>
    <cellStyle name="Total 6 5 2 3 2 2" xfId="14721" xr:uid="{00000000-0005-0000-0000-0000DCF10000}"/>
    <cellStyle name="Total 6 5 2 3 2 2 2" xfId="42576" xr:uid="{00000000-0005-0000-0000-0000DDF10000}"/>
    <cellStyle name="Total 6 5 2 3 2 2 3" xfId="42575" xr:uid="{00000000-0005-0000-0000-0000DEF10000}"/>
    <cellStyle name="Total 6 5 2 3 2 2 4" xfId="54226" xr:uid="{00000000-0005-0000-0000-0000DFF10000}"/>
    <cellStyle name="Total 6 5 2 3 2 3" xfId="42577" xr:uid="{00000000-0005-0000-0000-0000E0F10000}"/>
    <cellStyle name="Total 6 5 2 3 2 4" xfId="42574" xr:uid="{00000000-0005-0000-0000-0000E1F10000}"/>
    <cellStyle name="Total 6 5 2 3 2 5" xfId="47258" xr:uid="{00000000-0005-0000-0000-0000E2F10000}"/>
    <cellStyle name="Total 6 5 2 3 2 6" xfId="59822" xr:uid="{00000000-0005-0000-0000-0000E3F10000}"/>
    <cellStyle name="Total 6 5 2 3 3" xfId="9494" xr:uid="{00000000-0005-0000-0000-0000E4F10000}"/>
    <cellStyle name="Total 6 5 2 3 3 2" xfId="16463" xr:uid="{00000000-0005-0000-0000-0000E5F10000}"/>
    <cellStyle name="Total 6 5 2 3 3 2 2" xfId="42580" xr:uid="{00000000-0005-0000-0000-0000E6F10000}"/>
    <cellStyle name="Total 6 5 2 3 3 2 3" xfId="42579" xr:uid="{00000000-0005-0000-0000-0000E7F10000}"/>
    <cellStyle name="Total 6 5 2 3 3 2 4" xfId="55968" xr:uid="{00000000-0005-0000-0000-0000E8F10000}"/>
    <cellStyle name="Total 6 5 2 3 3 3" xfId="42581" xr:uid="{00000000-0005-0000-0000-0000E9F10000}"/>
    <cellStyle name="Total 6 5 2 3 3 4" xfId="42578" xr:uid="{00000000-0005-0000-0000-0000EAF10000}"/>
    <cellStyle name="Total 6 5 2 3 3 5" xfId="49000" xr:uid="{00000000-0005-0000-0000-0000EBF10000}"/>
    <cellStyle name="Total 6 5 2 3 3 6" xfId="61564" xr:uid="{00000000-0005-0000-0000-0000ECF10000}"/>
    <cellStyle name="Total 6 5 2 3 4" xfId="12108" xr:uid="{00000000-0005-0000-0000-0000EDF10000}"/>
    <cellStyle name="Total 6 5 2 3 4 2" xfId="42583" xr:uid="{00000000-0005-0000-0000-0000EEF10000}"/>
    <cellStyle name="Total 6 5 2 3 4 3" xfId="42582" xr:uid="{00000000-0005-0000-0000-0000EFF10000}"/>
    <cellStyle name="Total 6 5 2 3 4 4" xfId="51613" xr:uid="{00000000-0005-0000-0000-0000F0F10000}"/>
    <cellStyle name="Total 6 5 2 3 5" xfId="42584" xr:uid="{00000000-0005-0000-0000-0000F1F10000}"/>
    <cellStyle name="Total 6 5 2 3 6" xfId="42573" xr:uid="{00000000-0005-0000-0000-0000F2F10000}"/>
    <cellStyle name="Total 6 5 2 3 7" xfId="44645" xr:uid="{00000000-0005-0000-0000-0000F3F10000}"/>
    <cellStyle name="Total 6 5 2 3 8" xfId="57209" xr:uid="{00000000-0005-0000-0000-0000F4F10000}"/>
    <cellStyle name="Total 6 5 2 4" xfId="6001" xr:uid="{00000000-0005-0000-0000-0000F5F10000}"/>
    <cellStyle name="Total 6 5 2 4 2" xfId="12979" xr:uid="{00000000-0005-0000-0000-0000F6F10000}"/>
    <cellStyle name="Total 6 5 2 4 2 2" xfId="42587" xr:uid="{00000000-0005-0000-0000-0000F7F10000}"/>
    <cellStyle name="Total 6 5 2 4 2 3" xfId="42586" xr:uid="{00000000-0005-0000-0000-0000F8F10000}"/>
    <cellStyle name="Total 6 5 2 4 2 4" xfId="52484" xr:uid="{00000000-0005-0000-0000-0000F9F10000}"/>
    <cellStyle name="Total 6 5 2 4 3" xfId="42588" xr:uid="{00000000-0005-0000-0000-0000FAF10000}"/>
    <cellStyle name="Total 6 5 2 4 4" xfId="42585" xr:uid="{00000000-0005-0000-0000-0000FBF10000}"/>
    <cellStyle name="Total 6 5 2 4 5" xfId="45516" xr:uid="{00000000-0005-0000-0000-0000FCF10000}"/>
    <cellStyle name="Total 6 5 2 4 6" xfId="58080" xr:uid="{00000000-0005-0000-0000-0000FDF10000}"/>
    <cellStyle name="Total 6 5 2 5" xfId="10365" xr:uid="{00000000-0005-0000-0000-0000FEF10000}"/>
    <cellStyle name="Total 6 5 2 5 2" xfId="42590" xr:uid="{00000000-0005-0000-0000-0000FFF10000}"/>
    <cellStyle name="Total 6 5 2 5 3" xfId="42589" xr:uid="{00000000-0005-0000-0000-000000F20000}"/>
    <cellStyle name="Total 6 5 2 5 4" xfId="49871" xr:uid="{00000000-0005-0000-0000-000001F20000}"/>
    <cellStyle name="Total 6 5 2 6" xfId="42561" xr:uid="{00000000-0005-0000-0000-000002F20000}"/>
    <cellStyle name="Total 6 5 2 7" xfId="18017" xr:uid="{00000000-0005-0000-0000-000003F20000}"/>
    <cellStyle name="Total 6 5 3" xfId="4250" xr:uid="{00000000-0005-0000-0000-000004F20000}"/>
    <cellStyle name="Total 6 5 3 2" xfId="6871" xr:uid="{00000000-0005-0000-0000-000005F20000}"/>
    <cellStyle name="Total 6 5 3 2 2" xfId="13849" xr:uid="{00000000-0005-0000-0000-000006F20000}"/>
    <cellStyle name="Total 6 5 3 2 2 2" xfId="42594" xr:uid="{00000000-0005-0000-0000-000007F20000}"/>
    <cellStyle name="Total 6 5 3 2 2 3" xfId="42593" xr:uid="{00000000-0005-0000-0000-000008F20000}"/>
    <cellStyle name="Total 6 5 3 2 2 4" xfId="53354" xr:uid="{00000000-0005-0000-0000-000009F20000}"/>
    <cellStyle name="Total 6 5 3 2 3" xfId="42595" xr:uid="{00000000-0005-0000-0000-00000AF20000}"/>
    <cellStyle name="Total 6 5 3 2 4" xfId="42592" xr:uid="{00000000-0005-0000-0000-00000BF20000}"/>
    <cellStyle name="Total 6 5 3 2 5" xfId="46386" xr:uid="{00000000-0005-0000-0000-00000CF20000}"/>
    <cellStyle name="Total 6 5 3 2 6" xfId="58950" xr:uid="{00000000-0005-0000-0000-00000DF20000}"/>
    <cellStyle name="Total 6 5 3 3" xfId="8617" xr:uid="{00000000-0005-0000-0000-00000EF20000}"/>
    <cellStyle name="Total 6 5 3 3 2" xfId="15591" xr:uid="{00000000-0005-0000-0000-00000FF20000}"/>
    <cellStyle name="Total 6 5 3 3 2 2" xfId="42598" xr:uid="{00000000-0005-0000-0000-000010F20000}"/>
    <cellStyle name="Total 6 5 3 3 2 3" xfId="42597" xr:uid="{00000000-0005-0000-0000-000011F20000}"/>
    <cellStyle name="Total 6 5 3 3 2 4" xfId="55096" xr:uid="{00000000-0005-0000-0000-000012F20000}"/>
    <cellStyle name="Total 6 5 3 3 3" xfId="42599" xr:uid="{00000000-0005-0000-0000-000013F20000}"/>
    <cellStyle name="Total 6 5 3 3 4" xfId="42596" xr:uid="{00000000-0005-0000-0000-000014F20000}"/>
    <cellStyle name="Total 6 5 3 3 5" xfId="48128" xr:uid="{00000000-0005-0000-0000-000015F20000}"/>
    <cellStyle name="Total 6 5 3 3 6" xfId="60692" xr:uid="{00000000-0005-0000-0000-000016F20000}"/>
    <cellStyle name="Total 6 5 3 4" xfId="11236" xr:uid="{00000000-0005-0000-0000-000017F20000}"/>
    <cellStyle name="Total 6 5 3 4 2" xfId="42601" xr:uid="{00000000-0005-0000-0000-000018F20000}"/>
    <cellStyle name="Total 6 5 3 4 3" xfId="42600" xr:uid="{00000000-0005-0000-0000-000019F20000}"/>
    <cellStyle name="Total 6 5 3 4 4" xfId="50741" xr:uid="{00000000-0005-0000-0000-00001AF20000}"/>
    <cellStyle name="Total 6 5 3 5" xfId="42591" xr:uid="{00000000-0005-0000-0000-00001BF20000}"/>
    <cellStyle name="Total 6 5 3 6" xfId="56337" xr:uid="{00000000-0005-0000-0000-00001CF20000}"/>
    <cellStyle name="Total 6 5 4" xfId="5126" xr:uid="{00000000-0005-0000-0000-00001DF20000}"/>
    <cellStyle name="Total 6 5 4 2" xfId="7742" xr:uid="{00000000-0005-0000-0000-00001EF20000}"/>
    <cellStyle name="Total 6 5 4 2 2" xfId="14720" xr:uid="{00000000-0005-0000-0000-00001FF20000}"/>
    <cellStyle name="Total 6 5 4 2 2 2" xfId="42605" xr:uid="{00000000-0005-0000-0000-000020F20000}"/>
    <cellStyle name="Total 6 5 4 2 2 3" xfId="42604" xr:uid="{00000000-0005-0000-0000-000021F20000}"/>
    <cellStyle name="Total 6 5 4 2 2 4" xfId="54225" xr:uid="{00000000-0005-0000-0000-000022F20000}"/>
    <cellStyle name="Total 6 5 4 2 3" xfId="42606" xr:uid="{00000000-0005-0000-0000-000023F20000}"/>
    <cellStyle name="Total 6 5 4 2 4" xfId="42603" xr:uid="{00000000-0005-0000-0000-000024F20000}"/>
    <cellStyle name="Total 6 5 4 2 5" xfId="47257" xr:uid="{00000000-0005-0000-0000-000025F20000}"/>
    <cellStyle name="Total 6 5 4 2 6" xfId="59821" xr:uid="{00000000-0005-0000-0000-000026F20000}"/>
    <cellStyle name="Total 6 5 4 3" xfId="9493" xr:uid="{00000000-0005-0000-0000-000027F20000}"/>
    <cellStyle name="Total 6 5 4 3 2" xfId="16462" xr:uid="{00000000-0005-0000-0000-000028F20000}"/>
    <cellStyle name="Total 6 5 4 3 2 2" xfId="42609" xr:uid="{00000000-0005-0000-0000-000029F20000}"/>
    <cellStyle name="Total 6 5 4 3 2 3" xfId="42608" xr:uid="{00000000-0005-0000-0000-00002AF20000}"/>
    <cellStyle name="Total 6 5 4 3 2 4" xfId="55967" xr:uid="{00000000-0005-0000-0000-00002BF20000}"/>
    <cellStyle name="Total 6 5 4 3 3" xfId="42610" xr:uid="{00000000-0005-0000-0000-00002CF20000}"/>
    <cellStyle name="Total 6 5 4 3 4" xfId="42607" xr:uid="{00000000-0005-0000-0000-00002DF20000}"/>
    <cellStyle name="Total 6 5 4 3 5" xfId="48999" xr:uid="{00000000-0005-0000-0000-00002EF20000}"/>
    <cellStyle name="Total 6 5 4 3 6" xfId="61563" xr:uid="{00000000-0005-0000-0000-00002FF20000}"/>
    <cellStyle name="Total 6 5 4 4" xfId="12107" xr:uid="{00000000-0005-0000-0000-000030F20000}"/>
    <cellStyle name="Total 6 5 4 4 2" xfId="42612" xr:uid="{00000000-0005-0000-0000-000031F20000}"/>
    <cellStyle name="Total 6 5 4 4 3" xfId="42611" xr:uid="{00000000-0005-0000-0000-000032F20000}"/>
    <cellStyle name="Total 6 5 4 4 4" xfId="51612" xr:uid="{00000000-0005-0000-0000-000033F20000}"/>
    <cellStyle name="Total 6 5 4 5" xfId="42613" xr:uid="{00000000-0005-0000-0000-000034F20000}"/>
    <cellStyle name="Total 6 5 4 6" xfId="42602" xr:uid="{00000000-0005-0000-0000-000035F20000}"/>
    <cellStyle name="Total 6 5 4 7" xfId="44644" xr:uid="{00000000-0005-0000-0000-000036F20000}"/>
    <cellStyle name="Total 6 5 4 8" xfId="57208" xr:uid="{00000000-0005-0000-0000-000037F20000}"/>
    <cellStyle name="Total 6 5 5" xfId="6000" xr:uid="{00000000-0005-0000-0000-000038F20000}"/>
    <cellStyle name="Total 6 5 5 2" xfId="12978" xr:uid="{00000000-0005-0000-0000-000039F20000}"/>
    <cellStyle name="Total 6 5 5 2 2" xfId="42616" xr:uid="{00000000-0005-0000-0000-00003AF20000}"/>
    <cellStyle name="Total 6 5 5 2 3" xfId="42615" xr:uid="{00000000-0005-0000-0000-00003BF20000}"/>
    <cellStyle name="Total 6 5 5 2 4" xfId="52483" xr:uid="{00000000-0005-0000-0000-00003CF20000}"/>
    <cellStyle name="Total 6 5 5 3" xfId="42617" xr:uid="{00000000-0005-0000-0000-00003DF20000}"/>
    <cellStyle name="Total 6 5 5 4" xfId="42614" xr:uid="{00000000-0005-0000-0000-00003EF20000}"/>
    <cellStyle name="Total 6 5 5 5" xfId="45515" xr:uid="{00000000-0005-0000-0000-00003FF20000}"/>
    <cellStyle name="Total 6 5 5 6" xfId="58079" xr:uid="{00000000-0005-0000-0000-000040F20000}"/>
    <cellStyle name="Total 6 5 6" xfId="10364" xr:uid="{00000000-0005-0000-0000-000041F20000}"/>
    <cellStyle name="Total 6 5 6 2" xfId="42619" xr:uid="{00000000-0005-0000-0000-000042F20000}"/>
    <cellStyle name="Total 6 5 6 3" xfId="42618" xr:uid="{00000000-0005-0000-0000-000043F20000}"/>
    <cellStyle name="Total 6 5 6 4" xfId="49870" xr:uid="{00000000-0005-0000-0000-000044F20000}"/>
    <cellStyle name="Total 6 5 7" xfId="42560" xr:uid="{00000000-0005-0000-0000-000045F20000}"/>
    <cellStyle name="Total 6 5 8" xfId="19116" xr:uid="{00000000-0005-0000-0000-000046F20000}"/>
    <cellStyle name="Total 6 6" xfId="3297" xr:uid="{00000000-0005-0000-0000-000047F20000}"/>
    <cellStyle name="Total 6 6 2" xfId="3298" xr:uid="{00000000-0005-0000-0000-000048F20000}"/>
    <cellStyle name="Total 6 6 2 2" xfId="4253" xr:uid="{00000000-0005-0000-0000-000049F20000}"/>
    <cellStyle name="Total 6 6 2 2 2" xfId="6874" xr:uid="{00000000-0005-0000-0000-00004AF20000}"/>
    <cellStyle name="Total 6 6 2 2 2 2" xfId="13852" xr:uid="{00000000-0005-0000-0000-00004BF20000}"/>
    <cellStyle name="Total 6 6 2 2 2 2 2" xfId="42625" xr:uid="{00000000-0005-0000-0000-00004CF20000}"/>
    <cellStyle name="Total 6 6 2 2 2 2 3" xfId="42624" xr:uid="{00000000-0005-0000-0000-00004DF20000}"/>
    <cellStyle name="Total 6 6 2 2 2 2 4" xfId="53357" xr:uid="{00000000-0005-0000-0000-00004EF20000}"/>
    <cellStyle name="Total 6 6 2 2 2 3" xfId="42626" xr:uid="{00000000-0005-0000-0000-00004FF20000}"/>
    <cellStyle name="Total 6 6 2 2 2 4" xfId="42623" xr:uid="{00000000-0005-0000-0000-000050F20000}"/>
    <cellStyle name="Total 6 6 2 2 2 5" xfId="46389" xr:uid="{00000000-0005-0000-0000-000051F20000}"/>
    <cellStyle name="Total 6 6 2 2 2 6" xfId="58953" xr:uid="{00000000-0005-0000-0000-000052F20000}"/>
    <cellStyle name="Total 6 6 2 2 3" xfId="8620" xr:uid="{00000000-0005-0000-0000-000053F20000}"/>
    <cellStyle name="Total 6 6 2 2 3 2" xfId="15594" xr:uid="{00000000-0005-0000-0000-000054F20000}"/>
    <cellStyle name="Total 6 6 2 2 3 2 2" xfId="42629" xr:uid="{00000000-0005-0000-0000-000055F20000}"/>
    <cellStyle name="Total 6 6 2 2 3 2 3" xfId="42628" xr:uid="{00000000-0005-0000-0000-000056F20000}"/>
    <cellStyle name="Total 6 6 2 2 3 2 4" xfId="55099" xr:uid="{00000000-0005-0000-0000-000057F20000}"/>
    <cellStyle name="Total 6 6 2 2 3 3" xfId="42630" xr:uid="{00000000-0005-0000-0000-000058F20000}"/>
    <cellStyle name="Total 6 6 2 2 3 4" xfId="42627" xr:uid="{00000000-0005-0000-0000-000059F20000}"/>
    <cellStyle name="Total 6 6 2 2 3 5" xfId="48131" xr:uid="{00000000-0005-0000-0000-00005AF20000}"/>
    <cellStyle name="Total 6 6 2 2 3 6" xfId="60695" xr:uid="{00000000-0005-0000-0000-00005BF20000}"/>
    <cellStyle name="Total 6 6 2 2 4" xfId="11239" xr:uid="{00000000-0005-0000-0000-00005CF20000}"/>
    <cellStyle name="Total 6 6 2 2 4 2" xfId="42632" xr:uid="{00000000-0005-0000-0000-00005DF20000}"/>
    <cellStyle name="Total 6 6 2 2 4 3" xfId="42631" xr:uid="{00000000-0005-0000-0000-00005EF20000}"/>
    <cellStyle name="Total 6 6 2 2 4 4" xfId="50744" xr:uid="{00000000-0005-0000-0000-00005FF20000}"/>
    <cellStyle name="Total 6 6 2 2 5" xfId="42622" xr:uid="{00000000-0005-0000-0000-000060F20000}"/>
    <cellStyle name="Total 6 6 2 2 6" xfId="56340" xr:uid="{00000000-0005-0000-0000-000061F20000}"/>
    <cellStyle name="Total 6 6 2 3" xfId="5129" xr:uid="{00000000-0005-0000-0000-000062F20000}"/>
    <cellStyle name="Total 6 6 2 3 2" xfId="7745" xr:uid="{00000000-0005-0000-0000-000063F20000}"/>
    <cellStyle name="Total 6 6 2 3 2 2" xfId="14723" xr:uid="{00000000-0005-0000-0000-000064F20000}"/>
    <cellStyle name="Total 6 6 2 3 2 2 2" xfId="42636" xr:uid="{00000000-0005-0000-0000-000065F20000}"/>
    <cellStyle name="Total 6 6 2 3 2 2 3" xfId="42635" xr:uid="{00000000-0005-0000-0000-000066F20000}"/>
    <cellStyle name="Total 6 6 2 3 2 2 4" xfId="54228" xr:uid="{00000000-0005-0000-0000-000067F20000}"/>
    <cellStyle name="Total 6 6 2 3 2 3" xfId="42637" xr:uid="{00000000-0005-0000-0000-000068F20000}"/>
    <cellStyle name="Total 6 6 2 3 2 4" xfId="42634" xr:uid="{00000000-0005-0000-0000-000069F20000}"/>
    <cellStyle name="Total 6 6 2 3 2 5" xfId="47260" xr:uid="{00000000-0005-0000-0000-00006AF20000}"/>
    <cellStyle name="Total 6 6 2 3 2 6" xfId="59824" xr:uid="{00000000-0005-0000-0000-00006BF20000}"/>
    <cellStyle name="Total 6 6 2 3 3" xfId="9496" xr:uid="{00000000-0005-0000-0000-00006CF20000}"/>
    <cellStyle name="Total 6 6 2 3 3 2" xfId="16465" xr:uid="{00000000-0005-0000-0000-00006DF20000}"/>
    <cellStyle name="Total 6 6 2 3 3 2 2" xfId="42640" xr:uid="{00000000-0005-0000-0000-00006EF20000}"/>
    <cellStyle name="Total 6 6 2 3 3 2 3" xfId="42639" xr:uid="{00000000-0005-0000-0000-00006FF20000}"/>
    <cellStyle name="Total 6 6 2 3 3 2 4" xfId="55970" xr:uid="{00000000-0005-0000-0000-000070F20000}"/>
    <cellStyle name="Total 6 6 2 3 3 3" xfId="42641" xr:uid="{00000000-0005-0000-0000-000071F20000}"/>
    <cellStyle name="Total 6 6 2 3 3 4" xfId="42638" xr:uid="{00000000-0005-0000-0000-000072F20000}"/>
    <cellStyle name="Total 6 6 2 3 3 5" xfId="49002" xr:uid="{00000000-0005-0000-0000-000073F20000}"/>
    <cellStyle name="Total 6 6 2 3 3 6" xfId="61566" xr:uid="{00000000-0005-0000-0000-000074F20000}"/>
    <cellStyle name="Total 6 6 2 3 4" xfId="12110" xr:uid="{00000000-0005-0000-0000-000075F20000}"/>
    <cellStyle name="Total 6 6 2 3 4 2" xfId="42643" xr:uid="{00000000-0005-0000-0000-000076F20000}"/>
    <cellStyle name="Total 6 6 2 3 4 3" xfId="42642" xr:uid="{00000000-0005-0000-0000-000077F20000}"/>
    <cellStyle name="Total 6 6 2 3 4 4" xfId="51615" xr:uid="{00000000-0005-0000-0000-000078F20000}"/>
    <cellStyle name="Total 6 6 2 3 5" xfId="42644" xr:uid="{00000000-0005-0000-0000-000079F20000}"/>
    <cellStyle name="Total 6 6 2 3 6" xfId="42633" xr:uid="{00000000-0005-0000-0000-00007AF20000}"/>
    <cellStyle name="Total 6 6 2 3 7" xfId="44647" xr:uid="{00000000-0005-0000-0000-00007BF20000}"/>
    <cellStyle name="Total 6 6 2 3 8" xfId="57211" xr:uid="{00000000-0005-0000-0000-00007CF20000}"/>
    <cellStyle name="Total 6 6 2 4" xfId="6003" xr:uid="{00000000-0005-0000-0000-00007DF20000}"/>
    <cellStyle name="Total 6 6 2 4 2" xfId="12981" xr:uid="{00000000-0005-0000-0000-00007EF20000}"/>
    <cellStyle name="Total 6 6 2 4 2 2" xfId="42647" xr:uid="{00000000-0005-0000-0000-00007FF20000}"/>
    <cellStyle name="Total 6 6 2 4 2 3" xfId="42646" xr:uid="{00000000-0005-0000-0000-000080F20000}"/>
    <cellStyle name="Total 6 6 2 4 2 4" xfId="52486" xr:uid="{00000000-0005-0000-0000-000081F20000}"/>
    <cellStyle name="Total 6 6 2 4 3" xfId="42648" xr:uid="{00000000-0005-0000-0000-000082F20000}"/>
    <cellStyle name="Total 6 6 2 4 4" xfId="42645" xr:uid="{00000000-0005-0000-0000-000083F20000}"/>
    <cellStyle name="Total 6 6 2 4 5" xfId="45518" xr:uid="{00000000-0005-0000-0000-000084F20000}"/>
    <cellStyle name="Total 6 6 2 4 6" xfId="58082" xr:uid="{00000000-0005-0000-0000-000085F20000}"/>
    <cellStyle name="Total 6 6 2 5" xfId="10367" xr:uid="{00000000-0005-0000-0000-000086F20000}"/>
    <cellStyle name="Total 6 6 2 5 2" xfId="42650" xr:uid="{00000000-0005-0000-0000-000087F20000}"/>
    <cellStyle name="Total 6 6 2 5 3" xfId="42649" xr:uid="{00000000-0005-0000-0000-000088F20000}"/>
    <cellStyle name="Total 6 6 2 5 4" xfId="49873" xr:uid="{00000000-0005-0000-0000-000089F20000}"/>
    <cellStyle name="Total 6 6 2 6" xfId="42621" xr:uid="{00000000-0005-0000-0000-00008AF20000}"/>
    <cellStyle name="Total 6 6 2 7" xfId="18021" xr:uid="{00000000-0005-0000-0000-00008BF20000}"/>
    <cellStyle name="Total 6 6 3" xfId="4252" xr:uid="{00000000-0005-0000-0000-00008CF20000}"/>
    <cellStyle name="Total 6 6 3 2" xfId="6873" xr:uid="{00000000-0005-0000-0000-00008DF20000}"/>
    <cellStyle name="Total 6 6 3 2 2" xfId="13851" xr:uid="{00000000-0005-0000-0000-00008EF20000}"/>
    <cellStyle name="Total 6 6 3 2 2 2" xfId="42654" xr:uid="{00000000-0005-0000-0000-00008FF20000}"/>
    <cellStyle name="Total 6 6 3 2 2 3" xfId="42653" xr:uid="{00000000-0005-0000-0000-000090F20000}"/>
    <cellStyle name="Total 6 6 3 2 2 4" xfId="53356" xr:uid="{00000000-0005-0000-0000-000091F20000}"/>
    <cellStyle name="Total 6 6 3 2 3" xfId="42655" xr:uid="{00000000-0005-0000-0000-000092F20000}"/>
    <cellStyle name="Total 6 6 3 2 4" xfId="42652" xr:uid="{00000000-0005-0000-0000-000093F20000}"/>
    <cellStyle name="Total 6 6 3 2 5" xfId="46388" xr:uid="{00000000-0005-0000-0000-000094F20000}"/>
    <cellStyle name="Total 6 6 3 2 6" xfId="58952" xr:uid="{00000000-0005-0000-0000-000095F20000}"/>
    <cellStyle name="Total 6 6 3 3" xfId="8619" xr:uid="{00000000-0005-0000-0000-000096F20000}"/>
    <cellStyle name="Total 6 6 3 3 2" xfId="15593" xr:uid="{00000000-0005-0000-0000-000097F20000}"/>
    <cellStyle name="Total 6 6 3 3 2 2" xfId="42658" xr:uid="{00000000-0005-0000-0000-000098F20000}"/>
    <cellStyle name="Total 6 6 3 3 2 3" xfId="42657" xr:uid="{00000000-0005-0000-0000-000099F20000}"/>
    <cellStyle name="Total 6 6 3 3 2 4" xfId="55098" xr:uid="{00000000-0005-0000-0000-00009AF20000}"/>
    <cellStyle name="Total 6 6 3 3 3" xfId="42659" xr:uid="{00000000-0005-0000-0000-00009BF20000}"/>
    <cellStyle name="Total 6 6 3 3 4" xfId="42656" xr:uid="{00000000-0005-0000-0000-00009CF20000}"/>
    <cellStyle name="Total 6 6 3 3 5" xfId="48130" xr:uid="{00000000-0005-0000-0000-00009DF20000}"/>
    <cellStyle name="Total 6 6 3 3 6" xfId="60694" xr:uid="{00000000-0005-0000-0000-00009EF20000}"/>
    <cellStyle name="Total 6 6 3 4" xfId="11238" xr:uid="{00000000-0005-0000-0000-00009FF20000}"/>
    <cellStyle name="Total 6 6 3 4 2" xfId="42661" xr:uid="{00000000-0005-0000-0000-0000A0F20000}"/>
    <cellStyle name="Total 6 6 3 4 3" xfId="42660" xr:uid="{00000000-0005-0000-0000-0000A1F20000}"/>
    <cellStyle name="Total 6 6 3 4 4" xfId="50743" xr:uid="{00000000-0005-0000-0000-0000A2F20000}"/>
    <cellStyle name="Total 6 6 3 5" xfId="42651" xr:uid="{00000000-0005-0000-0000-0000A3F20000}"/>
    <cellStyle name="Total 6 6 3 6" xfId="56339" xr:uid="{00000000-0005-0000-0000-0000A4F20000}"/>
    <cellStyle name="Total 6 6 4" xfId="5128" xr:uid="{00000000-0005-0000-0000-0000A5F20000}"/>
    <cellStyle name="Total 6 6 4 2" xfId="7744" xr:uid="{00000000-0005-0000-0000-0000A6F20000}"/>
    <cellStyle name="Total 6 6 4 2 2" xfId="14722" xr:uid="{00000000-0005-0000-0000-0000A7F20000}"/>
    <cellStyle name="Total 6 6 4 2 2 2" xfId="42665" xr:uid="{00000000-0005-0000-0000-0000A8F20000}"/>
    <cellStyle name="Total 6 6 4 2 2 3" xfId="42664" xr:uid="{00000000-0005-0000-0000-0000A9F20000}"/>
    <cellStyle name="Total 6 6 4 2 2 4" xfId="54227" xr:uid="{00000000-0005-0000-0000-0000AAF20000}"/>
    <cellStyle name="Total 6 6 4 2 3" xfId="42666" xr:uid="{00000000-0005-0000-0000-0000ABF20000}"/>
    <cellStyle name="Total 6 6 4 2 4" xfId="42663" xr:uid="{00000000-0005-0000-0000-0000ACF20000}"/>
    <cellStyle name="Total 6 6 4 2 5" xfId="47259" xr:uid="{00000000-0005-0000-0000-0000ADF20000}"/>
    <cellStyle name="Total 6 6 4 2 6" xfId="59823" xr:uid="{00000000-0005-0000-0000-0000AEF20000}"/>
    <cellStyle name="Total 6 6 4 3" xfId="9495" xr:uid="{00000000-0005-0000-0000-0000AFF20000}"/>
    <cellStyle name="Total 6 6 4 3 2" xfId="16464" xr:uid="{00000000-0005-0000-0000-0000B0F20000}"/>
    <cellStyle name="Total 6 6 4 3 2 2" xfId="42669" xr:uid="{00000000-0005-0000-0000-0000B1F20000}"/>
    <cellStyle name="Total 6 6 4 3 2 3" xfId="42668" xr:uid="{00000000-0005-0000-0000-0000B2F20000}"/>
    <cellStyle name="Total 6 6 4 3 2 4" xfId="55969" xr:uid="{00000000-0005-0000-0000-0000B3F20000}"/>
    <cellStyle name="Total 6 6 4 3 3" xfId="42670" xr:uid="{00000000-0005-0000-0000-0000B4F20000}"/>
    <cellStyle name="Total 6 6 4 3 4" xfId="42667" xr:uid="{00000000-0005-0000-0000-0000B5F20000}"/>
    <cellStyle name="Total 6 6 4 3 5" xfId="49001" xr:uid="{00000000-0005-0000-0000-0000B6F20000}"/>
    <cellStyle name="Total 6 6 4 3 6" xfId="61565" xr:uid="{00000000-0005-0000-0000-0000B7F20000}"/>
    <cellStyle name="Total 6 6 4 4" xfId="12109" xr:uid="{00000000-0005-0000-0000-0000B8F20000}"/>
    <cellStyle name="Total 6 6 4 4 2" xfId="42672" xr:uid="{00000000-0005-0000-0000-0000B9F20000}"/>
    <cellStyle name="Total 6 6 4 4 3" xfId="42671" xr:uid="{00000000-0005-0000-0000-0000BAF20000}"/>
    <cellStyle name="Total 6 6 4 4 4" xfId="51614" xr:uid="{00000000-0005-0000-0000-0000BBF20000}"/>
    <cellStyle name="Total 6 6 4 5" xfId="42673" xr:uid="{00000000-0005-0000-0000-0000BCF20000}"/>
    <cellStyle name="Total 6 6 4 6" xfId="42662" xr:uid="{00000000-0005-0000-0000-0000BDF20000}"/>
    <cellStyle name="Total 6 6 4 7" xfId="44646" xr:uid="{00000000-0005-0000-0000-0000BEF20000}"/>
    <cellStyle name="Total 6 6 4 8" xfId="57210" xr:uid="{00000000-0005-0000-0000-0000BFF20000}"/>
    <cellStyle name="Total 6 6 5" xfId="6002" xr:uid="{00000000-0005-0000-0000-0000C0F20000}"/>
    <cellStyle name="Total 6 6 5 2" xfId="12980" xr:uid="{00000000-0005-0000-0000-0000C1F20000}"/>
    <cellStyle name="Total 6 6 5 2 2" xfId="42676" xr:uid="{00000000-0005-0000-0000-0000C2F20000}"/>
    <cellStyle name="Total 6 6 5 2 3" xfId="42675" xr:uid="{00000000-0005-0000-0000-0000C3F20000}"/>
    <cellStyle name="Total 6 6 5 2 4" xfId="52485" xr:uid="{00000000-0005-0000-0000-0000C4F20000}"/>
    <cellStyle name="Total 6 6 5 3" xfId="42677" xr:uid="{00000000-0005-0000-0000-0000C5F20000}"/>
    <cellStyle name="Total 6 6 5 4" xfId="42674" xr:uid="{00000000-0005-0000-0000-0000C6F20000}"/>
    <cellStyle name="Total 6 6 5 5" xfId="45517" xr:uid="{00000000-0005-0000-0000-0000C7F20000}"/>
    <cellStyle name="Total 6 6 5 6" xfId="58081" xr:uid="{00000000-0005-0000-0000-0000C8F20000}"/>
    <cellStyle name="Total 6 6 6" xfId="10366" xr:uid="{00000000-0005-0000-0000-0000C9F20000}"/>
    <cellStyle name="Total 6 6 6 2" xfId="42679" xr:uid="{00000000-0005-0000-0000-0000CAF20000}"/>
    <cellStyle name="Total 6 6 6 3" xfId="42678" xr:uid="{00000000-0005-0000-0000-0000CBF20000}"/>
    <cellStyle name="Total 6 6 6 4" xfId="49872" xr:uid="{00000000-0005-0000-0000-0000CCF20000}"/>
    <cellStyle name="Total 6 6 7" xfId="42620" xr:uid="{00000000-0005-0000-0000-0000CDF20000}"/>
    <cellStyle name="Total 6 6 8" xfId="18020" xr:uid="{00000000-0005-0000-0000-0000CEF20000}"/>
    <cellStyle name="Total 6 7" xfId="3299" xr:uid="{00000000-0005-0000-0000-0000CFF20000}"/>
    <cellStyle name="Total 6 7 2" xfId="4254" xr:uid="{00000000-0005-0000-0000-0000D0F20000}"/>
    <cellStyle name="Total 6 7 2 2" xfId="6875" xr:uid="{00000000-0005-0000-0000-0000D1F20000}"/>
    <cellStyle name="Total 6 7 2 2 2" xfId="13853" xr:uid="{00000000-0005-0000-0000-0000D2F20000}"/>
    <cellStyle name="Total 6 7 2 2 2 2" xfId="42684" xr:uid="{00000000-0005-0000-0000-0000D3F20000}"/>
    <cellStyle name="Total 6 7 2 2 2 3" xfId="42683" xr:uid="{00000000-0005-0000-0000-0000D4F20000}"/>
    <cellStyle name="Total 6 7 2 2 2 4" xfId="53358" xr:uid="{00000000-0005-0000-0000-0000D5F20000}"/>
    <cellStyle name="Total 6 7 2 2 3" xfId="42685" xr:uid="{00000000-0005-0000-0000-0000D6F20000}"/>
    <cellStyle name="Total 6 7 2 2 4" xfId="42682" xr:uid="{00000000-0005-0000-0000-0000D7F20000}"/>
    <cellStyle name="Total 6 7 2 2 5" xfId="46390" xr:uid="{00000000-0005-0000-0000-0000D8F20000}"/>
    <cellStyle name="Total 6 7 2 2 6" xfId="58954" xr:uid="{00000000-0005-0000-0000-0000D9F20000}"/>
    <cellStyle name="Total 6 7 2 3" xfId="8621" xr:uid="{00000000-0005-0000-0000-0000DAF20000}"/>
    <cellStyle name="Total 6 7 2 3 2" xfId="15595" xr:uid="{00000000-0005-0000-0000-0000DBF20000}"/>
    <cellStyle name="Total 6 7 2 3 2 2" xfId="42688" xr:uid="{00000000-0005-0000-0000-0000DCF20000}"/>
    <cellStyle name="Total 6 7 2 3 2 3" xfId="42687" xr:uid="{00000000-0005-0000-0000-0000DDF20000}"/>
    <cellStyle name="Total 6 7 2 3 2 4" xfId="55100" xr:uid="{00000000-0005-0000-0000-0000DEF20000}"/>
    <cellStyle name="Total 6 7 2 3 3" xfId="42689" xr:uid="{00000000-0005-0000-0000-0000DFF20000}"/>
    <cellStyle name="Total 6 7 2 3 4" xfId="42686" xr:uid="{00000000-0005-0000-0000-0000E0F20000}"/>
    <cellStyle name="Total 6 7 2 3 5" xfId="48132" xr:uid="{00000000-0005-0000-0000-0000E1F20000}"/>
    <cellStyle name="Total 6 7 2 3 6" xfId="60696" xr:uid="{00000000-0005-0000-0000-0000E2F20000}"/>
    <cellStyle name="Total 6 7 2 4" xfId="11240" xr:uid="{00000000-0005-0000-0000-0000E3F20000}"/>
    <cellStyle name="Total 6 7 2 4 2" xfId="42691" xr:uid="{00000000-0005-0000-0000-0000E4F20000}"/>
    <cellStyle name="Total 6 7 2 4 3" xfId="42690" xr:uid="{00000000-0005-0000-0000-0000E5F20000}"/>
    <cellStyle name="Total 6 7 2 4 4" xfId="50745" xr:uid="{00000000-0005-0000-0000-0000E6F20000}"/>
    <cellStyle name="Total 6 7 2 5" xfId="42681" xr:uid="{00000000-0005-0000-0000-0000E7F20000}"/>
    <cellStyle name="Total 6 7 2 6" xfId="56341" xr:uid="{00000000-0005-0000-0000-0000E8F20000}"/>
    <cellStyle name="Total 6 7 3" xfId="5130" xr:uid="{00000000-0005-0000-0000-0000E9F20000}"/>
    <cellStyle name="Total 6 7 3 2" xfId="7746" xr:uid="{00000000-0005-0000-0000-0000EAF20000}"/>
    <cellStyle name="Total 6 7 3 2 2" xfId="14724" xr:uid="{00000000-0005-0000-0000-0000EBF20000}"/>
    <cellStyle name="Total 6 7 3 2 2 2" xfId="42695" xr:uid="{00000000-0005-0000-0000-0000ECF20000}"/>
    <cellStyle name="Total 6 7 3 2 2 3" xfId="42694" xr:uid="{00000000-0005-0000-0000-0000EDF20000}"/>
    <cellStyle name="Total 6 7 3 2 2 4" xfId="54229" xr:uid="{00000000-0005-0000-0000-0000EEF20000}"/>
    <cellStyle name="Total 6 7 3 2 3" xfId="42696" xr:uid="{00000000-0005-0000-0000-0000EFF20000}"/>
    <cellStyle name="Total 6 7 3 2 4" xfId="42693" xr:uid="{00000000-0005-0000-0000-0000F0F20000}"/>
    <cellStyle name="Total 6 7 3 2 5" xfId="47261" xr:uid="{00000000-0005-0000-0000-0000F1F20000}"/>
    <cellStyle name="Total 6 7 3 2 6" xfId="59825" xr:uid="{00000000-0005-0000-0000-0000F2F20000}"/>
    <cellStyle name="Total 6 7 3 3" xfId="9497" xr:uid="{00000000-0005-0000-0000-0000F3F20000}"/>
    <cellStyle name="Total 6 7 3 3 2" xfId="16466" xr:uid="{00000000-0005-0000-0000-0000F4F20000}"/>
    <cellStyle name="Total 6 7 3 3 2 2" xfId="42699" xr:uid="{00000000-0005-0000-0000-0000F5F20000}"/>
    <cellStyle name="Total 6 7 3 3 2 3" xfId="42698" xr:uid="{00000000-0005-0000-0000-0000F6F20000}"/>
    <cellStyle name="Total 6 7 3 3 2 4" xfId="55971" xr:uid="{00000000-0005-0000-0000-0000F7F20000}"/>
    <cellStyle name="Total 6 7 3 3 3" xfId="42700" xr:uid="{00000000-0005-0000-0000-0000F8F20000}"/>
    <cellStyle name="Total 6 7 3 3 4" xfId="42697" xr:uid="{00000000-0005-0000-0000-0000F9F20000}"/>
    <cellStyle name="Total 6 7 3 3 5" xfId="49003" xr:uid="{00000000-0005-0000-0000-0000FAF20000}"/>
    <cellStyle name="Total 6 7 3 3 6" xfId="61567" xr:uid="{00000000-0005-0000-0000-0000FBF20000}"/>
    <cellStyle name="Total 6 7 3 4" xfId="12111" xr:uid="{00000000-0005-0000-0000-0000FCF20000}"/>
    <cellStyle name="Total 6 7 3 4 2" xfId="42702" xr:uid="{00000000-0005-0000-0000-0000FDF20000}"/>
    <cellStyle name="Total 6 7 3 4 3" xfId="42701" xr:uid="{00000000-0005-0000-0000-0000FEF20000}"/>
    <cellStyle name="Total 6 7 3 4 4" xfId="51616" xr:uid="{00000000-0005-0000-0000-0000FFF20000}"/>
    <cellStyle name="Total 6 7 3 5" xfId="42703" xr:uid="{00000000-0005-0000-0000-000000F30000}"/>
    <cellStyle name="Total 6 7 3 6" xfId="42692" xr:uid="{00000000-0005-0000-0000-000001F30000}"/>
    <cellStyle name="Total 6 7 3 7" xfId="44648" xr:uid="{00000000-0005-0000-0000-000002F30000}"/>
    <cellStyle name="Total 6 7 3 8" xfId="57212" xr:uid="{00000000-0005-0000-0000-000003F30000}"/>
    <cellStyle name="Total 6 7 4" xfId="6004" xr:uid="{00000000-0005-0000-0000-000004F30000}"/>
    <cellStyle name="Total 6 7 4 2" xfId="12982" xr:uid="{00000000-0005-0000-0000-000005F30000}"/>
    <cellStyle name="Total 6 7 4 2 2" xfId="42706" xr:uid="{00000000-0005-0000-0000-000006F30000}"/>
    <cellStyle name="Total 6 7 4 2 3" xfId="42705" xr:uid="{00000000-0005-0000-0000-000007F30000}"/>
    <cellStyle name="Total 6 7 4 2 4" xfId="52487" xr:uid="{00000000-0005-0000-0000-000008F30000}"/>
    <cellStyle name="Total 6 7 4 3" xfId="42707" xr:uid="{00000000-0005-0000-0000-000009F30000}"/>
    <cellStyle name="Total 6 7 4 4" xfId="42704" xr:uid="{00000000-0005-0000-0000-00000AF30000}"/>
    <cellStyle name="Total 6 7 4 5" xfId="45519" xr:uid="{00000000-0005-0000-0000-00000BF30000}"/>
    <cellStyle name="Total 6 7 4 6" xfId="58083" xr:uid="{00000000-0005-0000-0000-00000CF30000}"/>
    <cellStyle name="Total 6 7 5" xfId="10368" xr:uid="{00000000-0005-0000-0000-00000DF30000}"/>
    <cellStyle name="Total 6 7 5 2" xfId="42709" xr:uid="{00000000-0005-0000-0000-00000EF30000}"/>
    <cellStyle name="Total 6 7 5 3" xfId="42708" xr:uid="{00000000-0005-0000-0000-00000FF30000}"/>
    <cellStyle name="Total 6 7 5 4" xfId="49874" xr:uid="{00000000-0005-0000-0000-000010F30000}"/>
    <cellStyle name="Total 6 7 6" xfId="42680" xr:uid="{00000000-0005-0000-0000-000011F30000}"/>
    <cellStyle name="Total 6 7 7" xfId="18024" xr:uid="{00000000-0005-0000-0000-000012F30000}"/>
    <cellStyle name="Total 6 8" xfId="3300" xr:uid="{00000000-0005-0000-0000-000013F30000}"/>
    <cellStyle name="Total 6 8 2" xfId="4255" xr:uid="{00000000-0005-0000-0000-000014F30000}"/>
    <cellStyle name="Total 6 8 2 2" xfId="6876" xr:uid="{00000000-0005-0000-0000-000015F30000}"/>
    <cellStyle name="Total 6 8 2 2 2" xfId="13854" xr:uid="{00000000-0005-0000-0000-000016F30000}"/>
    <cellStyle name="Total 6 8 2 2 2 2" xfId="42714" xr:uid="{00000000-0005-0000-0000-000017F30000}"/>
    <cellStyle name="Total 6 8 2 2 2 3" xfId="42713" xr:uid="{00000000-0005-0000-0000-000018F30000}"/>
    <cellStyle name="Total 6 8 2 2 2 4" xfId="53359" xr:uid="{00000000-0005-0000-0000-000019F30000}"/>
    <cellStyle name="Total 6 8 2 2 3" xfId="42715" xr:uid="{00000000-0005-0000-0000-00001AF30000}"/>
    <cellStyle name="Total 6 8 2 2 4" xfId="42712" xr:uid="{00000000-0005-0000-0000-00001BF30000}"/>
    <cellStyle name="Total 6 8 2 2 5" xfId="46391" xr:uid="{00000000-0005-0000-0000-00001CF30000}"/>
    <cellStyle name="Total 6 8 2 2 6" xfId="58955" xr:uid="{00000000-0005-0000-0000-00001DF30000}"/>
    <cellStyle name="Total 6 8 2 3" xfId="8622" xr:uid="{00000000-0005-0000-0000-00001EF30000}"/>
    <cellStyle name="Total 6 8 2 3 2" xfId="15596" xr:uid="{00000000-0005-0000-0000-00001FF30000}"/>
    <cellStyle name="Total 6 8 2 3 2 2" xfId="42718" xr:uid="{00000000-0005-0000-0000-000020F30000}"/>
    <cellStyle name="Total 6 8 2 3 2 3" xfId="42717" xr:uid="{00000000-0005-0000-0000-000021F30000}"/>
    <cellStyle name="Total 6 8 2 3 2 4" xfId="55101" xr:uid="{00000000-0005-0000-0000-000022F30000}"/>
    <cellStyle name="Total 6 8 2 3 3" xfId="42719" xr:uid="{00000000-0005-0000-0000-000023F30000}"/>
    <cellStyle name="Total 6 8 2 3 4" xfId="42716" xr:uid="{00000000-0005-0000-0000-000024F30000}"/>
    <cellStyle name="Total 6 8 2 3 5" xfId="48133" xr:uid="{00000000-0005-0000-0000-000025F30000}"/>
    <cellStyle name="Total 6 8 2 3 6" xfId="60697" xr:uid="{00000000-0005-0000-0000-000026F30000}"/>
    <cellStyle name="Total 6 8 2 4" xfId="11241" xr:uid="{00000000-0005-0000-0000-000027F30000}"/>
    <cellStyle name="Total 6 8 2 4 2" xfId="42721" xr:uid="{00000000-0005-0000-0000-000028F30000}"/>
    <cellStyle name="Total 6 8 2 4 3" xfId="42720" xr:uid="{00000000-0005-0000-0000-000029F30000}"/>
    <cellStyle name="Total 6 8 2 4 4" xfId="50746" xr:uid="{00000000-0005-0000-0000-00002AF30000}"/>
    <cellStyle name="Total 6 8 2 5" xfId="42711" xr:uid="{00000000-0005-0000-0000-00002BF30000}"/>
    <cellStyle name="Total 6 8 2 6" xfId="56342" xr:uid="{00000000-0005-0000-0000-00002CF30000}"/>
    <cellStyle name="Total 6 8 3" xfId="5131" xr:uid="{00000000-0005-0000-0000-00002DF30000}"/>
    <cellStyle name="Total 6 8 3 2" xfId="7747" xr:uid="{00000000-0005-0000-0000-00002EF30000}"/>
    <cellStyle name="Total 6 8 3 2 2" xfId="14725" xr:uid="{00000000-0005-0000-0000-00002FF30000}"/>
    <cellStyle name="Total 6 8 3 2 2 2" xfId="42725" xr:uid="{00000000-0005-0000-0000-000030F30000}"/>
    <cellStyle name="Total 6 8 3 2 2 3" xfId="42724" xr:uid="{00000000-0005-0000-0000-000031F30000}"/>
    <cellStyle name="Total 6 8 3 2 2 4" xfId="54230" xr:uid="{00000000-0005-0000-0000-000032F30000}"/>
    <cellStyle name="Total 6 8 3 2 3" xfId="42726" xr:uid="{00000000-0005-0000-0000-000033F30000}"/>
    <cellStyle name="Total 6 8 3 2 4" xfId="42723" xr:uid="{00000000-0005-0000-0000-000034F30000}"/>
    <cellStyle name="Total 6 8 3 2 5" xfId="47262" xr:uid="{00000000-0005-0000-0000-000035F30000}"/>
    <cellStyle name="Total 6 8 3 2 6" xfId="59826" xr:uid="{00000000-0005-0000-0000-000036F30000}"/>
    <cellStyle name="Total 6 8 3 3" xfId="9498" xr:uid="{00000000-0005-0000-0000-000037F30000}"/>
    <cellStyle name="Total 6 8 3 3 2" xfId="16467" xr:uid="{00000000-0005-0000-0000-000038F30000}"/>
    <cellStyle name="Total 6 8 3 3 2 2" xfId="42729" xr:uid="{00000000-0005-0000-0000-000039F30000}"/>
    <cellStyle name="Total 6 8 3 3 2 3" xfId="42728" xr:uid="{00000000-0005-0000-0000-00003AF30000}"/>
    <cellStyle name="Total 6 8 3 3 2 4" xfId="55972" xr:uid="{00000000-0005-0000-0000-00003BF30000}"/>
    <cellStyle name="Total 6 8 3 3 3" xfId="42730" xr:uid="{00000000-0005-0000-0000-00003CF30000}"/>
    <cellStyle name="Total 6 8 3 3 4" xfId="42727" xr:uid="{00000000-0005-0000-0000-00003DF30000}"/>
    <cellStyle name="Total 6 8 3 3 5" xfId="49004" xr:uid="{00000000-0005-0000-0000-00003EF30000}"/>
    <cellStyle name="Total 6 8 3 3 6" xfId="61568" xr:uid="{00000000-0005-0000-0000-00003FF30000}"/>
    <cellStyle name="Total 6 8 3 4" xfId="12112" xr:uid="{00000000-0005-0000-0000-000040F30000}"/>
    <cellStyle name="Total 6 8 3 4 2" xfId="42732" xr:uid="{00000000-0005-0000-0000-000041F30000}"/>
    <cellStyle name="Total 6 8 3 4 3" xfId="42731" xr:uid="{00000000-0005-0000-0000-000042F30000}"/>
    <cellStyle name="Total 6 8 3 4 4" xfId="51617" xr:uid="{00000000-0005-0000-0000-000043F30000}"/>
    <cellStyle name="Total 6 8 3 5" xfId="42733" xr:uid="{00000000-0005-0000-0000-000044F30000}"/>
    <cellStyle name="Total 6 8 3 6" xfId="42722" xr:uid="{00000000-0005-0000-0000-000045F30000}"/>
    <cellStyle name="Total 6 8 3 7" xfId="44649" xr:uid="{00000000-0005-0000-0000-000046F30000}"/>
    <cellStyle name="Total 6 8 3 8" xfId="57213" xr:uid="{00000000-0005-0000-0000-000047F30000}"/>
    <cellStyle name="Total 6 8 4" xfId="6005" xr:uid="{00000000-0005-0000-0000-000048F30000}"/>
    <cellStyle name="Total 6 8 4 2" xfId="12983" xr:uid="{00000000-0005-0000-0000-000049F30000}"/>
    <cellStyle name="Total 6 8 4 2 2" xfId="42736" xr:uid="{00000000-0005-0000-0000-00004AF30000}"/>
    <cellStyle name="Total 6 8 4 2 3" xfId="42735" xr:uid="{00000000-0005-0000-0000-00004BF30000}"/>
    <cellStyle name="Total 6 8 4 2 4" xfId="52488" xr:uid="{00000000-0005-0000-0000-00004CF30000}"/>
    <cellStyle name="Total 6 8 4 3" xfId="42737" xr:uid="{00000000-0005-0000-0000-00004DF30000}"/>
    <cellStyle name="Total 6 8 4 4" xfId="42734" xr:uid="{00000000-0005-0000-0000-00004EF30000}"/>
    <cellStyle name="Total 6 8 4 5" xfId="45520" xr:uid="{00000000-0005-0000-0000-00004FF30000}"/>
    <cellStyle name="Total 6 8 4 6" xfId="58084" xr:uid="{00000000-0005-0000-0000-000050F30000}"/>
    <cellStyle name="Total 6 8 5" xfId="10369" xr:uid="{00000000-0005-0000-0000-000051F30000}"/>
    <cellStyle name="Total 6 8 5 2" xfId="42739" xr:uid="{00000000-0005-0000-0000-000052F30000}"/>
    <cellStyle name="Total 6 8 5 3" xfId="42738" xr:uid="{00000000-0005-0000-0000-000053F30000}"/>
    <cellStyle name="Total 6 8 5 4" xfId="49875" xr:uid="{00000000-0005-0000-0000-000054F30000}"/>
    <cellStyle name="Total 6 8 6" xfId="42710" xr:uid="{00000000-0005-0000-0000-000055F30000}"/>
    <cellStyle name="Total 6 8 7" xfId="18027" xr:uid="{00000000-0005-0000-0000-000056F30000}"/>
    <cellStyle name="Total 6 9" xfId="3301" xr:uid="{00000000-0005-0000-0000-000057F30000}"/>
    <cellStyle name="Total 6 9 2" xfId="4256" xr:uid="{00000000-0005-0000-0000-000058F30000}"/>
    <cellStyle name="Total 6 9 2 2" xfId="6877" xr:uid="{00000000-0005-0000-0000-000059F30000}"/>
    <cellStyle name="Total 6 9 2 2 2" xfId="13855" xr:uid="{00000000-0005-0000-0000-00005AF30000}"/>
    <cellStyle name="Total 6 9 2 2 2 2" xfId="42744" xr:uid="{00000000-0005-0000-0000-00005BF30000}"/>
    <cellStyle name="Total 6 9 2 2 2 3" xfId="42743" xr:uid="{00000000-0005-0000-0000-00005CF30000}"/>
    <cellStyle name="Total 6 9 2 2 2 4" xfId="53360" xr:uid="{00000000-0005-0000-0000-00005DF30000}"/>
    <cellStyle name="Total 6 9 2 2 3" xfId="42745" xr:uid="{00000000-0005-0000-0000-00005EF30000}"/>
    <cellStyle name="Total 6 9 2 2 4" xfId="42742" xr:uid="{00000000-0005-0000-0000-00005FF30000}"/>
    <cellStyle name="Total 6 9 2 2 5" xfId="46392" xr:uid="{00000000-0005-0000-0000-000060F30000}"/>
    <cellStyle name="Total 6 9 2 2 6" xfId="58956" xr:uid="{00000000-0005-0000-0000-000061F30000}"/>
    <cellStyle name="Total 6 9 2 3" xfId="8623" xr:uid="{00000000-0005-0000-0000-000062F30000}"/>
    <cellStyle name="Total 6 9 2 3 2" xfId="15597" xr:uid="{00000000-0005-0000-0000-000063F30000}"/>
    <cellStyle name="Total 6 9 2 3 2 2" xfId="42748" xr:uid="{00000000-0005-0000-0000-000064F30000}"/>
    <cellStyle name="Total 6 9 2 3 2 3" xfId="42747" xr:uid="{00000000-0005-0000-0000-000065F30000}"/>
    <cellStyle name="Total 6 9 2 3 2 4" xfId="55102" xr:uid="{00000000-0005-0000-0000-000066F30000}"/>
    <cellStyle name="Total 6 9 2 3 3" xfId="42749" xr:uid="{00000000-0005-0000-0000-000067F30000}"/>
    <cellStyle name="Total 6 9 2 3 4" xfId="42746" xr:uid="{00000000-0005-0000-0000-000068F30000}"/>
    <cellStyle name="Total 6 9 2 3 5" xfId="48134" xr:uid="{00000000-0005-0000-0000-000069F30000}"/>
    <cellStyle name="Total 6 9 2 3 6" xfId="60698" xr:uid="{00000000-0005-0000-0000-00006AF30000}"/>
    <cellStyle name="Total 6 9 2 4" xfId="11242" xr:uid="{00000000-0005-0000-0000-00006BF30000}"/>
    <cellStyle name="Total 6 9 2 4 2" xfId="42751" xr:uid="{00000000-0005-0000-0000-00006CF30000}"/>
    <cellStyle name="Total 6 9 2 4 3" xfId="42750" xr:uid="{00000000-0005-0000-0000-00006DF30000}"/>
    <cellStyle name="Total 6 9 2 4 4" xfId="50747" xr:uid="{00000000-0005-0000-0000-00006EF30000}"/>
    <cellStyle name="Total 6 9 2 5" xfId="42741" xr:uid="{00000000-0005-0000-0000-00006FF30000}"/>
    <cellStyle name="Total 6 9 2 6" xfId="56343" xr:uid="{00000000-0005-0000-0000-000070F30000}"/>
    <cellStyle name="Total 6 9 3" xfId="5132" xr:uid="{00000000-0005-0000-0000-000071F30000}"/>
    <cellStyle name="Total 6 9 3 2" xfId="7748" xr:uid="{00000000-0005-0000-0000-000072F30000}"/>
    <cellStyle name="Total 6 9 3 2 2" xfId="14726" xr:uid="{00000000-0005-0000-0000-000073F30000}"/>
    <cellStyle name="Total 6 9 3 2 2 2" xfId="42755" xr:uid="{00000000-0005-0000-0000-000074F30000}"/>
    <cellStyle name="Total 6 9 3 2 2 3" xfId="42754" xr:uid="{00000000-0005-0000-0000-000075F30000}"/>
    <cellStyle name="Total 6 9 3 2 2 4" xfId="54231" xr:uid="{00000000-0005-0000-0000-000076F30000}"/>
    <cellStyle name="Total 6 9 3 2 3" xfId="42756" xr:uid="{00000000-0005-0000-0000-000077F30000}"/>
    <cellStyle name="Total 6 9 3 2 4" xfId="42753" xr:uid="{00000000-0005-0000-0000-000078F30000}"/>
    <cellStyle name="Total 6 9 3 2 5" xfId="47263" xr:uid="{00000000-0005-0000-0000-000079F30000}"/>
    <cellStyle name="Total 6 9 3 2 6" xfId="59827" xr:uid="{00000000-0005-0000-0000-00007AF30000}"/>
    <cellStyle name="Total 6 9 3 3" xfId="9499" xr:uid="{00000000-0005-0000-0000-00007BF30000}"/>
    <cellStyle name="Total 6 9 3 3 2" xfId="16468" xr:uid="{00000000-0005-0000-0000-00007CF30000}"/>
    <cellStyle name="Total 6 9 3 3 2 2" xfId="42759" xr:uid="{00000000-0005-0000-0000-00007DF30000}"/>
    <cellStyle name="Total 6 9 3 3 2 3" xfId="42758" xr:uid="{00000000-0005-0000-0000-00007EF30000}"/>
    <cellStyle name="Total 6 9 3 3 2 4" xfId="55973" xr:uid="{00000000-0005-0000-0000-00007FF30000}"/>
    <cellStyle name="Total 6 9 3 3 3" xfId="42760" xr:uid="{00000000-0005-0000-0000-000080F30000}"/>
    <cellStyle name="Total 6 9 3 3 4" xfId="42757" xr:uid="{00000000-0005-0000-0000-000081F30000}"/>
    <cellStyle name="Total 6 9 3 3 5" xfId="49005" xr:uid="{00000000-0005-0000-0000-000082F30000}"/>
    <cellStyle name="Total 6 9 3 3 6" xfId="61569" xr:uid="{00000000-0005-0000-0000-000083F30000}"/>
    <cellStyle name="Total 6 9 3 4" xfId="12113" xr:uid="{00000000-0005-0000-0000-000084F30000}"/>
    <cellStyle name="Total 6 9 3 4 2" xfId="42762" xr:uid="{00000000-0005-0000-0000-000085F30000}"/>
    <cellStyle name="Total 6 9 3 4 3" xfId="42761" xr:uid="{00000000-0005-0000-0000-000086F30000}"/>
    <cellStyle name="Total 6 9 3 4 4" xfId="51618" xr:uid="{00000000-0005-0000-0000-000087F30000}"/>
    <cellStyle name="Total 6 9 3 5" xfId="42763" xr:uid="{00000000-0005-0000-0000-000088F30000}"/>
    <cellStyle name="Total 6 9 3 6" xfId="42752" xr:uid="{00000000-0005-0000-0000-000089F30000}"/>
    <cellStyle name="Total 6 9 3 7" xfId="44650" xr:uid="{00000000-0005-0000-0000-00008AF30000}"/>
    <cellStyle name="Total 6 9 3 8" xfId="57214" xr:uid="{00000000-0005-0000-0000-00008BF30000}"/>
    <cellStyle name="Total 6 9 4" xfId="6006" xr:uid="{00000000-0005-0000-0000-00008CF30000}"/>
    <cellStyle name="Total 6 9 4 2" xfId="12984" xr:uid="{00000000-0005-0000-0000-00008DF30000}"/>
    <cellStyle name="Total 6 9 4 2 2" xfId="42766" xr:uid="{00000000-0005-0000-0000-00008EF30000}"/>
    <cellStyle name="Total 6 9 4 2 3" xfId="42765" xr:uid="{00000000-0005-0000-0000-00008FF30000}"/>
    <cellStyle name="Total 6 9 4 2 4" xfId="52489" xr:uid="{00000000-0005-0000-0000-000090F30000}"/>
    <cellStyle name="Total 6 9 4 3" xfId="42767" xr:uid="{00000000-0005-0000-0000-000091F30000}"/>
    <cellStyle name="Total 6 9 4 4" xfId="42764" xr:uid="{00000000-0005-0000-0000-000092F30000}"/>
    <cellStyle name="Total 6 9 4 5" xfId="45521" xr:uid="{00000000-0005-0000-0000-000093F30000}"/>
    <cellStyle name="Total 6 9 4 6" xfId="58085" xr:uid="{00000000-0005-0000-0000-000094F30000}"/>
    <cellStyle name="Total 6 9 5" xfId="10370" xr:uid="{00000000-0005-0000-0000-000095F30000}"/>
    <cellStyle name="Total 6 9 5 2" xfId="42769" xr:uid="{00000000-0005-0000-0000-000096F30000}"/>
    <cellStyle name="Total 6 9 5 3" xfId="42768" xr:uid="{00000000-0005-0000-0000-000097F30000}"/>
    <cellStyle name="Total 6 9 5 4" xfId="49876" xr:uid="{00000000-0005-0000-0000-000098F30000}"/>
    <cellStyle name="Total 6 9 6" xfId="42740" xr:uid="{00000000-0005-0000-0000-000099F30000}"/>
    <cellStyle name="Total 6 9 7" xfId="18028" xr:uid="{00000000-0005-0000-0000-00009AF30000}"/>
    <cellStyle name="Total 7" xfId="3302" xr:uid="{00000000-0005-0000-0000-00009BF30000}"/>
    <cellStyle name="Total 7 10" xfId="3303" xr:uid="{00000000-0005-0000-0000-00009CF30000}"/>
    <cellStyle name="Total 7 10 2" xfId="4258" xr:uid="{00000000-0005-0000-0000-00009DF30000}"/>
    <cellStyle name="Total 7 10 2 2" xfId="6879" xr:uid="{00000000-0005-0000-0000-00009EF30000}"/>
    <cellStyle name="Total 7 10 2 2 2" xfId="13857" xr:uid="{00000000-0005-0000-0000-00009FF30000}"/>
    <cellStyle name="Total 7 10 2 2 2 2" xfId="42775" xr:uid="{00000000-0005-0000-0000-0000A0F30000}"/>
    <cellStyle name="Total 7 10 2 2 2 3" xfId="42774" xr:uid="{00000000-0005-0000-0000-0000A1F30000}"/>
    <cellStyle name="Total 7 10 2 2 2 4" xfId="53362" xr:uid="{00000000-0005-0000-0000-0000A2F30000}"/>
    <cellStyle name="Total 7 10 2 2 3" xfId="42776" xr:uid="{00000000-0005-0000-0000-0000A3F30000}"/>
    <cellStyle name="Total 7 10 2 2 4" xfId="42773" xr:uid="{00000000-0005-0000-0000-0000A4F30000}"/>
    <cellStyle name="Total 7 10 2 2 5" xfId="46394" xr:uid="{00000000-0005-0000-0000-0000A5F30000}"/>
    <cellStyle name="Total 7 10 2 2 6" xfId="58958" xr:uid="{00000000-0005-0000-0000-0000A6F30000}"/>
    <cellStyle name="Total 7 10 2 3" xfId="8625" xr:uid="{00000000-0005-0000-0000-0000A7F30000}"/>
    <cellStyle name="Total 7 10 2 3 2" xfId="15599" xr:uid="{00000000-0005-0000-0000-0000A8F30000}"/>
    <cellStyle name="Total 7 10 2 3 2 2" xfId="42779" xr:uid="{00000000-0005-0000-0000-0000A9F30000}"/>
    <cellStyle name="Total 7 10 2 3 2 3" xfId="42778" xr:uid="{00000000-0005-0000-0000-0000AAF30000}"/>
    <cellStyle name="Total 7 10 2 3 2 4" xfId="55104" xr:uid="{00000000-0005-0000-0000-0000ABF30000}"/>
    <cellStyle name="Total 7 10 2 3 3" xfId="42780" xr:uid="{00000000-0005-0000-0000-0000ACF30000}"/>
    <cellStyle name="Total 7 10 2 3 4" xfId="42777" xr:uid="{00000000-0005-0000-0000-0000ADF30000}"/>
    <cellStyle name="Total 7 10 2 3 5" xfId="48136" xr:uid="{00000000-0005-0000-0000-0000AEF30000}"/>
    <cellStyle name="Total 7 10 2 3 6" xfId="60700" xr:uid="{00000000-0005-0000-0000-0000AFF30000}"/>
    <cellStyle name="Total 7 10 2 4" xfId="11244" xr:uid="{00000000-0005-0000-0000-0000B0F30000}"/>
    <cellStyle name="Total 7 10 2 4 2" xfId="42782" xr:uid="{00000000-0005-0000-0000-0000B1F30000}"/>
    <cellStyle name="Total 7 10 2 4 3" xfId="42781" xr:uid="{00000000-0005-0000-0000-0000B2F30000}"/>
    <cellStyle name="Total 7 10 2 4 4" xfId="50749" xr:uid="{00000000-0005-0000-0000-0000B3F30000}"/>
    <cellStyle name="Total 7 10 2 5" xfId="42772" xr:uid="{00000000-0005-0000-0000-0000B4F30000}"/>
    <cellStyle name="Total 7 10 2 6" xfId="56345" xr:uid="{00000000-0005-0000-0000-0000B5F30000}"/>
    <cellStyle name="Total 7 10 3" xfId="5134" xr:uid="{00000000-0005-0000-0000-0000B6F30000}"/>
    <cellStyle name="Total 7 10 3 2" xfId="7750" xr:uid="{00000000-0005-0000-0000-0000B7F30000}"/>
    <cellStyle name="Total 7 10 3 2 2" xfId="14728" xr:uid="{00000000-0005-0000-0000-0000B8F30000}"/>
    <cellStyle name="Total 7 10 3 2 2 2" xfId="42786" xr:uid="{00000000-0005-0000-0000-0000B9F30000}"/>
    <cellStyle name="Total 7 10 3 2 2 3" xfId="42785" xr:uid="{00000000-0005-0000-0000-0000BAF30000}"/>
    <cellStyle name="Total 7 10 3 2 2 4" xfId="54233" xr:uid="{00000000-0005-0000-0000-0000BBF30000}"/>
    <cellStyle name="Total 7 10 3 2 3" xfId="42787" xr:uid="{00000000-0005-0000-0000-0000BCF30000}"/>
    <cellStyle name="Total 7 10 3 2 4" xfId="42784" xr:uid="{00000000-0005-0000-0000-0000BDF30000}"/>
    <cellStyle name="Total 7 10 3 2 5" xfId="47265" xr:uid="{00000000-0005-0000-0000-0000BEF30000}"/>
    <cellStyle name="Total 7 10 3 2 6" xfId="59829" xr:uid="{00000000-0005-0000-0000-0000BFF30000}"/>
    <cellStyle name="Total 7 10 3 3" xfId="9501" xr:uid="{00000000-0005-0000-0000-0000C0F30000}"/>
    <cellStyle name="Total 7 10 3 3 2" xfId="16470" xr:uid="{00000000-0005-0000-0000-0000C1F30000}"/>
    <cellStyle name="Total 7 10 3 3 2 2" xfId="42790" xr:uid="{00000000-0005-0000-0000-0000C2F30000}"/>
    <cellStyle name="Total 7 10 3 3 2 3" xfId="42789" xr:uid="{00000000-0005-0000-0000-0000C3F30000}"/>
    <cellStyle name="Total 7 10 3 3 2 4" xfId="55975" xr:uid="{00000000-0005-0000-0000-0000C4F30000}"/>
    <cellStyle name="Total 7 10 3 3 3" xfId="42791" xr:uid="{00000000-0005-0000-0000-0000C5F30000}"/>
    <cellStyle name="Total 7 10 3 3 4" xfId="42788" xr:uid="{00000000-0005-0000-0000-0000C6F30000}"/>
    <cellStyle name="Total 7 10 3 3 5" xfId="49007" xr:uid="{00000000-0005-0000-0000-0000C7F30000}"/>
    <cellStyle name="Total 7 10 3 3 6" xfId="61571" xr:uid="{00000000-0005-0000-0000-0000C8F30000}"/>
    <cellStyle name="Total 7 10 3 4" xfId="12115" xr:uid="{00000000-0005-0000-0000-0000C9F30000}"/>
    <cellStyle name="Total 7 10 3 4 2" xfId="42793" xr:uid="{00000000-0005-0000-0000-0000CAF30000}"/>
    <cellStyle name="Total 7 10 3 4 3" xfId="42792" xr:uid="{00000000-0005-0000-0000-0000CBF30000}"/>
    <cellStyle name="Total 7 10 3 4 4" xfId="51620" xr:uid="{00000000-0005-0000-0000-0000CCF30000}"/>
    <cellStyle name="Total 7 10 3 5" xfId="42794" xr:uid="{00000000-0005-0000-0000-0000CDF30000}"/>
    <cellStyle name="Total 7 10 3 6" xfId="42783" xr:uid="{00000000-0005-0000-0000-0000CEF30000}"/>
    <cellStyle name="Total 7 10 3 7" xfId="44652" xr:uid="{00000000-0005-0000-0000-0000CFF30000}"/>
    <cellStyle name="Total 7 10 3 8" xfId="57216" xr:uid="{00000000-0005-0000-0000-0000D0F30000}"/>
    <cellStyle name="Total 7 10 4" xfId="6008" xr:uid="{00000000-0005-0000-0000-0000D1F30000}"/>
    <cellStyle name="Total 7 10 4 2" xfId="12986" xr:uid="{00000000-0005-0000-0000-0000D2F30000}"/>
    <cellStyle name="Total 7 10 4 2 2" xfId="42797" xr:uid="{00000000-0005-0000-0000-0000D3F30000}"/>
    <cellStyle name="Total 7 10 4 2 3" xfId="42796" xr:uid="{00000000-0005-0000-0000-0000D4F30000}"/>
    <cellStyle name="Total 7 10 4 2 4" xfId="52491" xr:uid="{00000000-0005-0000-0000-0000D5F30000}"/>
    <cellStyle name="Total 7 10 4 3" xfId="42798" xr:uid="{00000000-0005-0000-0000-0000D6F30000}"/>
    <cellStyle name="Total 7 10 4 4" xfId="42795" xr:uid="{00000000-0005-0000-0000-0000D7F30000}"/>
    <cellStyle name="Total 7 10 4 5" xfId="45523" xr:uid="{00000000-0005-0000-0000-0000D8F30000}"/>
    <cellStyle name="Total 7 10 4 6" xfId="58087" xr:uid="{00000000-0005-0000-0000-0000D9F30000}"/>
    <cellStyle name="Total 7 10 5" xfId="10372" xr:uid="{00000000-0005-0000-0000-0000DAF30000}"/>
    <cellStyle name="Total 7 10 5 2" xfId="42800" xr:uid="{00000000-0005-0000-0000-0000DBF30000}"/>
    <cellStyle name="Total 7 10 5 3" xfId="42799" xr:uid="{00000000-0005-0000-0000-0000DCF30000}"/>
    <cellStyle name="Total 7 10 5 4" xfId="49878" xr:uid="{00000000-0005-0000-0000-0000DDF30000}"/>
    <cellStyle name="Total 7 10 6" xfId="42771" xr:uid="{00000000-0005-0000-0000-0000DEF30000}"/>
    <cellStyle name="Total 7 10 7" xfId="18033" xr:uid="{00000000-0005-0000-0000-0000DFF30000}"/>
    <cellStyle name="Total 7 11" xfId="4257" xr:uid="{00000000-0005-0000-0000-0000E0F30000}"/>
    <cellStyle name="Total 7 11 2" xfId="6878" xr:uid="{00000000-0005-0000-0000-0000E1F30000}"/>
    <cellStyle name="Total 7 11 2 2" xfId="13856" xr:uid="{00000000-0005-0000-0000-0000E2F30000}"/>
    <cellStyle name="Total 7 11 2 2 2" xfId="42804" xr:uid="{00000000-0005-0000-0000-0000E3F30000}"/>
    <cellStyle name="Total 7 11 2 2 3" xfId="42803" xr:uid="{00000000-0005-0000-0000-0000E4F30000}"/>
    <cellStyle name="Total 7 11 2 2 4" xfId="53361" xr:uid="{00000000-0005-0000-0000-0000E5F30000}"/>
    <cellStyle name="Total 7 11 2 3" xfId="42805" xr:uid="{00000000-0005-0000-0000-0000E6F30000}"/>
    <cellStyle name="Total 7 11 2 4" xfId="42802" xr:uid="{00000000-0005-0000-0000-0000E7F30000}"/>
    <cellStyle name="Total 7 11 2 5" xfId="46393" xr:uid="{00000000-0005-0000-0000-0000E8F30000}"/>
    <cellStyle name="Total 7 11 2 6" xfId="58957" xr:uid="{00000000-0005-0000-0000-0000E9F30000}"/>
    <cellStyle name="Total 7 11 3" xfId="8624" xr:uid="{00000000-0005-0000-0000-0000EAF30000}"/>
    <cellStyle name="Total 7 11 3 2" xfId="15598" xr:uid="{00000000-0005-0000-0000-0000EBF30000}"/>
    <cellStyle name="Total 7 11 3 2 2" xfId="42808" xr:uid="{00000000-0005-0000-0000-0000ECF30000}"/>
    <cellStyle name="Total 7 11 3 2 3" xfId="42807" xr:uid="{00000000-0005-0000-0000-0000EDF30000}"/>
    <cellStyle name="Total 7 11 3 2 4" xfId="55103" xr:uid="{00000000-0005-0000-0000-0000EEF30000}"/>
    <cellStyle name="Total 7 11 3 3" xfId="42809" xr:uid="{00000000-0005-0000-0000-0000EFF30000}"/>
    <cellStyle name="Total 7 11 3 4" xfId="42806" xr:uid="{00000000-0005-0000-0000-0000F0F30000}"/>
    <cellStyle name="Total 7 11 3 5" xfId="48135" xr:uid="{00000000-0005-0000-0000-0000F1F30000}"/>
    <cellStyle name="Total 7 11 3 6" xfId="60699" xr:uid="{00000000-0005-0000-0000-0000F2F30000}"/>
    <cellStyle name="Total 7 11 4" xfId="11243" xr:uid="{00000000-0005-0000-0000-0000F3F30000}"/>
    <cellStyle name="Total 7 11 4 2" xfId="42811" xr:uid="{00000000-0005-0000-0000-0000F4F30000}"/>
    <cellStyle name="Total 7 11 4 3" xfId="42810" xr:uid="{00000000-0005-0000-0000-0000F5F30000}"/>
    <cellStyle name="Total 7 11 4 4" xfId="50748" xr:uid="{00000000-0005-0000-0000-0000F6F30000}"/>
    <cellStyle name="Total 7 11 5" xfId="42801" xr:uid="{00000000-0005-0000-0000-0000F7F30000}"/>
    <cellStyle name="Total 7 11 6" xfId="56344" xr:uid="{00000000-0005-0000-0000-0000F8F30000}"/>
    <cellStyle name="Total 7 12" xfId="5133" xr:uid="{00000000-0005-0000-0000-0000F9F30000}"/>
    <cellStyle name="Total 7 12 2" xfId="7749" xr:uid="{00000000-0005-0000-0000-0000FAF30000}"/>
    <cellStyle name="Total 7 12 2 2" xfId="14727" xr:uid="{00000000-0005-0000-0000-0000FBF30000}"/>
    <cellStyle name="Total 7 12 2 2 2" xfId="42815" xr:uid="{00000000-0005-0000-0000-0000FCF30000}"/>
    <cellStyle name="Total 7 12 2 2 3" xfId="42814" xr:uid="{00000000-0005-0000-0000-0000FDF30000}"/>
    <cellStyle name="Total 7 12 2 2 4" xfId="54232" xr:uid="{00000000-0005-0000-0000-0000FEF30000}"/>
    <cellStyle name="Total 7 12 2 3" xfId="42816" xr:uid="{00000000-0005-0000-0000-0000FFF30000}"/>
    <cellStyle name="Total 7 12 2 4" xfId="42813" xr:uid="{00000000-0005-0000-0000-000000F40000}"/>
    <cellStyle name="Total 7 12 2 5" xfId="47264" xr:uid="{00000000-0005-0000-0000-000001F40000}"/>
    <cellStyle name="Total 7 12 2 6" xfId="59828" xr:uid="{00000000-0005-0000-0000-000002F40000}"/>
    <cellStyle name="Total 7 12 3" xfId="9500" xr:uid="{00000000-0005-0000-0000-000003F40000}"/>
    <cellStyle name="Total 7 12 3 2" xfId="16469" xr:uid="{00000000-0005-0000-0000-000004F40000}"/>
    <cellStyle name="Total 7 12 3 2 2" xfId="42819" xr:uid="{00000000-0005-0000-0000-000005F40000}"/>
    <cellStyle name="Total 7 12 3 2 3" xfId="42818" xr:uid="{00000000-0005-0000-0000-000006F40000}"/>
    <cellStyle name="Total 7 12 3 2 4" xfId="55974" xr:uid="{00000000-0005-0000-0000-000007F40000}"/>
    <cellStyle name="Total 7 12 3 3" xfId="42820" xr:uid="{00000000-0005-0000-0000-000008F40000}"/>
    <cellStyle name="Total 7 12 3 4" xfId="42817" xr:uid="{00000000-0005-0000-0000-000009F40000}"/>
    <cellStyle name="Total 7 12 3 5" xfId="49006" xr:uid="{00000000-0005-0000-0000-00000AF40000}"/>
    <cellStyle name="Total 7 12 3 6" xfId="61570" xr:uid="{00000000-0005-0000-0000-00000BF40000}"/>
    <cellStyle name="Total 7 12 4" xfId="12114" xr:uid="{00000000-0005-0000-0000-00000CF40000}"/>
    <cellStyle name="Total 7 12 4 2" xfId="42822" xr:uid="{00000000-0005-0000-0000-00000DF40000}"/>
    <cellStyle name="Total 7 12 4 3" xfId="42821" xr:uid="{00000000-0005-0000-0000-00000EF40000}"/>
    <cellStyle name="Total 7 12 4 4" xfId="51619" xr:uid="{00000000-0005-0000-0000-00000FF40000}"/>
    <cellStyle name="Total 7 12 5" xfId="42823" xr:uid="{00000000-0005-0000-0000-000010F40000}"/>
    <cellStyle name="Total 7 12 6" xfId="42812" xr:uid="{00000000-0005-0000-0000-000011F40000}"/>
    <cellStyle name="Total 7 12 7" xfId="44651" xr:uid="{00000000-0005-0000-0000-000012F40000}"/>
    <cellStyle name="Total 7 12 8" xfId="57215" xr:uid="{00000000-0005-0000-0000-000013F40000}"/>
    <cellStyle name="Total 7 13" xfId="6007" xr:uid="{00000000-0005-0000-0000-000014F40000}"/>
    <cellStyle name="Total 7 13 2" xfId="12985" xr:uid="{00000000-0005-0000-0000-000015F40000}"/>
    <cellStyle name="Total 7 13 2 2" xfId="42826" xr:uid="{00000000-0005-0000-0000-000016F40000}"/>
    <cellStyle name="Total 7 13 2 3" xfId="42825" xr:uid="{00000000-0005-0000-0000-000017F40000}"/>
    <cellStyle name="Total 7 13 2 4" xfId="52490" xr:uid="{00000000-0005-0000-0000-000018F40000}"/>
    <cellStyle name="Total 7 13 3" xfId="42827" xr:uid="{00000000-0005-0000-0000-000019F40000}"/>
    <cellStyle name="Total 7 13 4" xfId="42824" xr:uid="{00000000-0005-0000-0000-00001AF40000}"/>
    <cellStyle name="Total 7 13 5" xfId="45522" xr:uid="{00000000-0005-0000-0000-00001BF40000}"/>
    <cellStyle name="Total 7 13 6" xfId="58086" xr:uid="{00000000-0005-0000-0000-00001CF40000}"/>
    <cellStyle name="Total 7 14" xfId="10371" xr:uid="{00000000-0005-0000-0000-00001DF40000}"/>
    <cellStyle name="Total 7 14 2" xfId="42829" xr:uid="{00000000-0005-0000-0000-00001EF40000}"/>
    <cellStyle name="Total 7 14 3" xfId="42828" xr:uid="{00000000-0005-0000-0000-00001FF40000}"/>
    <cellStyle name="Total 7 14 4" xfId="49877" xr:uid="{00000000-0005-0000-0000-000020F40000}"/>
    <cellStyle name="Total 7 15" xfId="42770" xr:uid="{00000000-0005-0000-0000-000021F40000}"/>
    <cellStyle name="Total 7 16" xfId="18031" xr:uid="{00000000-0005-0000-0000-000022F40000}"/>
    <cellStyle name="Total 7 2" xfId="3304" xr:uid="{00000000-0005-0000-0000-000023F40000}"/>
    <cellStyle name="Total 7 2 2" xfId="3305" xr:uid="{00000000-0005-0000-0000-000024F40000}"/>
    <cellStyle name="Total 7 2 2 2" xfId="4260" xr:uid="{00000000-0005-0000-0000-000025F40000}"/>
    <cellStyle name="Total 7 2 2 2 2" xfId="6881" xr:uid="{00000000-0005-0000-0000-000026F40000}"/>
    <cellStyle name="Total 7 2 2 2 2 2" xfId="13859" xr:uid="{00000000-0005-0000-0000-000027F40000}"/>
    <cellStyle name="Total 7 2 2 2 2 2 2" xfId="42835" xr:uid="{00000000-0005-0000-0000-000028F40000}"/>
    <cellStyle name="Total 7 2 2 2 2 2 3" xfId="42834" xr:uid="{00000000-0005-0000-0000-000029F40000}"/>
    <cellStyle name="Total 7 2 2 2 2 2 4" xfId="53364" xr:uid="{00000000-0005-0000-0000-00002AF40000}"/>
    <cellStyle name="Total 7 2 2 2 2 3" xfId="42836" xr:uid="{00000000-0005-0000-0000-00002BF40000}"/>
    <cellStyle name="Total 7 2 2 2 2 4" xfId="42833" xr:uid="{00000000-0005-0000-0000-00002CF40000}"/>
    <cellStyle name="Total 7 2 2 2 2 5" xfId="46396" xr:uid="{00000000-0005-0000-0000-00002DF40000}"/>
    <cellStyle name="Total 7 2 2 2 2 6" xfId="58960" xr:uid="{00000000-0005-0000-0000-00002EF40000}"/>
    <cellStyle name="Total 7 2 2 2 3" xfId="8627" xr:uid="{00000000-0005-0000-0000-00002FF40000}"/>
    <cellStyle name="Total 7 2 2 2 3 2" xfId="15601" xr:uid="{00000000-0005-0000-0000-000030F40000}"/>
    <cellStyle name="Total 7 2 2 2 3 2 2" xfId="42839" xr:uid="{00000000-0005-0000-0000-000031F40000}"/>
    <cellStyle name="Total 7 2 2 2 3 2 3" xfId="42838" xr:uid="{00000000-0005-0000-0000-000032F40000}"/>
    <cellStyle name="Total 7 2 2 2 3 2 4" xfId="55106" xr:uid="{00000000-0005-0000-0000-000033F40000}"/>
    <cellStyle name="Total 7 2 2 2 3 3" xfId="42840" xr:uid="{00000000-0005-0000-0000-000034F40000}"/>
    <cellStyle name="Total 7 2 2 2 3 4" xfId="42837" xr:uid="{00000000-0005-0000-0000-000035F40000}"/>
    <cellStyle name="Total 7 2 2 2 3 5" xfId="48138" xr:uid="{00000000-0005-0000-0000-000036F40000}"/>
    <cellStyle name="Total 7 2 2 2 3 6" xfId="60702" xr:uid="{00000000-0005-0000-0000-000037F40000}"/>
    <cellStyle name="Total 7 2 2 2 4" xfId="11246" xr:uid="{00000000-0005-0000-0000-000038F40000}"/>
    <cellStyle name="Total 7 2 2 2 4 2" xfId="42842" xr:uid="{00000000-0005-0000-0000-000039F40000}"/>
    <cellStyle name="Total 7 2 2 2 4 3" xfId="42841" xr:uid="{00000000-0005-0000-0000-00003AF40000}"/>
    <cellStyle name="Total 7 2 2 2 4 4" xfId="50751" xr:uid="{00000000-0005-0000-0000-00003BF40000}"/>
    <cellStyle name="Total 7 2 2 2 5" xfId="42832" xr:uid="{00000000-0005-0000-0000-00003CF40000}"/>
    <cellStyle name="Total 7 2 2 2 6" xfId="56347" xr:uid="{00000000-0005-0000-0000-00003DF40000}"/>
    <cellStyle name="Total 7 2 2 3" xfId="5136" xr:uid="{00000000-0005-0000-0000-00003EF40000}"/>
    <cellStyle name="Total 7 2 2 3 2" xfId="7752" xr:uid="{00000000-0005-0000-0000-00003FF40000}"/>
    <cellStyle name="Total 7 2 2 3 2 2" xfId="14730" xr:uid="{00000000-0005-0000-0000-000040F40000}"/>
    <cellStyle name="Total 7 2 2 3 2 2 2" xfId="42846" xr:uid="{00000000-0005-0000-0000-000041F40000}"/>
    <cellStyle name="Total 7 2 2 3 2 2 3" xfId="42845" xr:uid="{00000000-0005-0000-0000-000042F40000}"/>
    <cellStyle name="Total 7 2 2 3 2 2 4" xfId="54235" xr:uid="{00000000-0005-0000-0000-000043F40000}"/>
    <cellStyle name="Total 7 2 2 3 2 3" xfId="42847" xr:uid="{00000000-0005-0000-0000-000044F40000}"/>
    <cellStyle name="Total 7 2 2 3 2 4" xfId="42844" xr:uid="{00000000-0005-0000-0000-000045F40000}"/>
    <cellStyle name="Total 7 2 2 3 2 5" xfId="47267" xr:uid="{00000000-0005-0000-0000-000046F40000}"/>
    <cellStyle name="Total 7 2 2 3 2 6" xfId="59831" xr:uid="{00000000-0005-0000-0000-000047F40000}"/>
    <cellStyle name="Total 7 2 2 3 3" xfId="9503" xr:uid="{00000000-0005-0000-0000-000048F40000}"/>
    <cellStyle name="Total 7 2 2 3 3 2" xfId="16472" xr:uid="{00000000-0005-0000-0000-000049F40000}"/>
    <cellStyle name="Total 7 2 2 3 3 2 2" xfId="42850" xr:uid="{00000000-0005-0000-0000-00004AF40000}"/>
    <cellStyle name="Total 7 2 2 3 3 2 3" xfId="42849" xr:uid="{00000000-0005-0000-0000-00004BF40000}"/>
    <cellStyle name="Total 7 2 2 3 3 2 4" xfId="55977" xr:uid="{00000000-0005-0000-0000-00004CF40000}"/>
    <cellStyle name="Total 7 2 2 3 3 3" xfId="42851" xr:uid="{00000000-0005-0000-0000-00004DF40000}"/>
    <cellStyle name="Total 7 2 2 3 3 4" xfId="42848" xr:uid="{00000000-0005-0000-0000-00004EF40000}"/>
    <cellStyle name="Total 7 2 2 3 3 5" xfId="49009" xr:uid="{00000000-0005-0000-0000-00004FF40000}"/>
    <cellStyle name="Total 7 2 2 3 3 6" xfId="61573" xr:uid="{00000000-0005-0000-0000-000050F40000}"/>
    <cellStyle name="Total 7 2 2 3 4" xfId="12117" xr:uid="{00000000-0005-0000-0000-000051F40000}"/>
    <cellStyle name="Total 7 2 2 3 4 2" xfId="42853" xr:uid="{00000000-0005-0000-0000-000052F40000}"/>
    <cellStyle name="Total 7 2 2 3 4 3" xfId="42852" xr:uid="{00000000-0005-0000-0000-000053F40000}"/>
    <cellStyle name="Total 7 2 2 3 4 4" xfId="51622" xr:uid="{00000000-0005-0000-0000-000054F40000}"/>
    <cellStyle name="Total 7 2 2 3 5" xfId="42854" xr:uid="{00000000-0005-0000-0000-000055F40000}"/>
    <cellStyle name="Total 7 2 2 3 6" xfId="42843" xr:uid="{00000000-0005-0000-0000-000056F40000}"/>
    <cellStyle name="Total 7 2 2 3 7" xfId="44654" xr:uid="{00000000-0005-0000-0000-000057F40000}"/>
    <cellStyle name="Total 7 2 2 3 8" xfId="57218" xr:uid="{00000000-0005-0000-0000-000058F40000}"/>
    <cellStyle name="Total 7 2 2 4" xfId="6010" xr:uid="{00000000-0005-0000-0000-000059F40000}"/>
    <cellStyle name="Total 7 2 2 4 2" xfId="12988" xr:uid="{00000000-0005-0000-0000-00005AF40000}"/>
    <cellStyle name="Total 7 2 2 4 2 2" xfId="42857" xr:uid="{00000000-0005-0000-0000-00005BF40000}"/>
    <cellStyle name="Total 7 2 2 4 2 3" xfId="42856" xr:uid="{00000000-0005-0000-0000-00005CF40000}"/>
    <cellStyle name="Total 7 2 2 4 2 4" xfId="52493" xr:uid="{00000000-0005-0000-0000-00005DF40000}"/>
    <cellStyle name="Total 7 2 2 4 3" xfId="42858" xr:uid="{00000000-0005-0000-0000-00005EF40000}"/>
    <cellStyle name="Total 7 2 2 4 4" xfId="42855" xr:uid="{00000000-0005-0000-0000-00005FF40000}"/>
    <cellStyle name="Total 7 2 2 4 5" xfId="45525" xr:uid="{00000000-0005-0000-0000-000060F40000}"/>
    <cellStyle name="Total 7 2 2 4 6" xfId="58089" xr:uid="{00000000-0005-0000-0000-000061F40000}"/>
    <cellStyle name="Total 7 2 2 5" xfId="10374" xr:uid="{00000000-0005-0000-0000-000062F40000}"/>
    <cellStyle name="Total 7 2 2 5 2" xfId="42860" xr:uid="{00000000-0005-0000-0000-000063F40000}"/>
    <cellStyle name="Total 7 2 2 5 3" xfId="42859" xr:uid="{00000000-0005-0000-0000-000064F40000}"/>
    <cellStyle name="Total 7 2 2 5 4" xfId="49880" xr:uid="{00000000-0005-0000-0000-000065F40000}"/>
    <cellStyle name="Total 7 2 2 6" xfId="42831" xr:uid="{00000000-0005-0000-0000-000066F40000}"/>
    <cellStyle name="Total 7 2 2 7" xfId="18035" xr:uid="{00000000-0005-0000-0000-000067F40000}"/>
    <cellStyle name="Total 7 2 3" xfId="4259" xr:uid="{00000000-0005-0000-0000-000068F40000}"/>
    <cellStyle name="Total 7 2 3 2" xfId="6880" xr:uid="{00000000-0005-0000-0000-000069F40000}"/>
    <cellStyle name="Total 7 2 3 2 2" xfId="13858" xr:uid="{00000000-0005-0000-0000-00006AF40000}"/>
    <cellStyle name="Total 7 2 3 2 2 2" xfId="42864" xr:uid="{00000000-0005-0000-0000-00006BF40000}"/>
    <cellStyle name="Total 7 2 3 2 2 3" xfId="42863" xr:uid="{00000000-0005-0000-0000-00006CF40000}"/>
    <cellStyle name="Total 7 2 3 2 2 4" xfId="53363" xr:uid="{00000000-0005-0000-0000-00006DF40000}"/>
    <cellStyle name="Total 7 2 3 2 3" xfId="42865" xr:uid="{00000000-0005-0000-0000-00006EF40000}"/>
    <cellStyle name="Total 7 2 3 2 4" xfId="42862" xr:uid="{00000000-0005-0000-0000-00006FF40000}"/>
    <cellStyle name="Total 7 2 3 2 5" xfId="46395" xr:uid="{00000000-0005-0000-0000-000070F40000}"/>
    <cellStyle name="Total 7 2 3 2 6" xfId="58959" xr:uid="{00000000-0005-0000-0000-000071F40000}"/>
    <cellStyle name="Total 7 2 3 3" xfId="8626" xr:uid="{00000000-0005-0000-0000-000072F40000}"/>
    <cellStyle name="Total 7 2 3 3 2" xfId="15600" xr:uid="{00000000-0005-0000-0000-000073F40000}"/>
    <cellStyle name="Total 7 2 3 3 2 2" xfId="42868" xr:uid="{00000000-0005-0000-0000-000074F40000}"/>
    <cellStyle name="Total 7 2 3 3 2 3" xfId="42867" xr:uid="{00000000-0005-0000-0000-000075F40000}"/>
    <cellStyle name="Total 7 2 3 3 2 4" xfId="55105" xr:uid="{00000000-0005-0000-0000-000076F40000}"/>
    <cellStyle name="Total 7 2 3 3 3" xfId="42869" xr:uid="{00000000-0005-0000-0000-000077F40000}"/>
    <cellStyle name="Total 7 2 3 3 4" xfId="42866" xr:uid="{00000000-0005-0000-0000-000078F40000}"/>
    <cellStyle name="Total 7 2 3 3 5" xfId="48137" xr:uid="{00000000-0005-0000-0000-000079F40000}"/>
    <cellStyle name="Total 7 2 3 3 6" xfId="60701" xr:uid="{00000000-0005-0000-0000-00007AF40000}"/>
    <cellStyle name="Total 7 2 3 4" xfId="11245" xr:uid="{00000000-0005-0000-0000-00007BF40000}"/>
    <cellStyle name="Total 7 2 3 4 2" xfId="42871" xr:uid="{00000000-0005-0000-0000-00007CF40000}"/>
    <cellStyle name="Total 7 2 3 4 3" xfId="42870" xr:uid="{00000000-0005-0000-0000-00007DF40000}"/>
    <cellStyle name="Total 7 2 3 4 4" xfId="50750" xr:uid="{00000000-0005-0000-0000-00007EF40000}"/>
    <cellStyle name="Total 7 2 3 5" xfId="42861" xr:uid="{00000000-0005-0000-0000-00007FF40000}"/>
    <cellStyle name="Total 7 2 3 6" xfId="56346" xr:uid="{00000000-0005-0000-0000-000080F40000}"/>
    <cellStyle name="Total 7 2 4" xfId="5135" xr:uid="{00000000-0005-0000-0000-000081F40000}"/>
    <cellStyle name="Total 7 2 4 2" xfId="7751" xr:uid="{00000000-0005-0000-0000-000082F40000}"/>
    <cellStyle name="Total 7 2 4 2 2" xfId="14729" xr:uid="{00000000-0005-0000-0000-000083F40000}"/>
    <cellStyle name="Total 7 2 4 2 2 2" xfId="42875" xr:uid="{00000000-0005-0000-0000-000084F40000}"/>
    <cellStyle name="Total 7 2 4 2 2 3" xfId="42874" xr:uid="{00000000-0005-0000-0000-000085F40000}"/>
    <cellStyle name="Total 7 2 4 2 2 4" xfId="54234" xr:uid="{00000000-0005-0000-0000-000086F40000}"/>
    <cellStyle name="Total 7 2 4 2 3" xfId="42876" xr:uid="{00000000-0005-0000-0000-000087F40000}"/>
    <cellStyle name="Total 7 2 4 2 4" xfId="42873" xr:uid="{00000000-0005-0000-0000-000088F40000}"/>
    <cellStyle name="Total 7 2 4 2 5" xfId="47266" xr:uid="{00000000-0005-0000-0000-000089F40000}"/>
    <cellStyle name="Total 7 2 4 2 6" xfId="59830" xr:uid="{00000000-0005-0000-0000-00008AF40000}"/>
    <cellStyle name="Total 7 2 4 3" xfId="9502" xr:uid="{00000000-0005-0000-0000-00008BF40000}"/>
    <cellStyle name="Total 7 2 4 3 2" xfId="16471" xr:uid="{00000000-0005-0000-0000-00008CF40000}"/>
    <cellStyle name="Total 7 2 4 3 2 2" xfId="42879" xr:uid="{00000000-0005-0000-0000-00008DF40000}"/>
    <cellStyle name="Total 7 2 4 3 2 3" xfId="42878" xr:uid="{00000000-0005-0000-0000-00008EF40000}"/>
    <cellStyle name="Total 7 2 4 3 2 4" xfId="55976" xr:uid="{00000000-0005-0000-0000-00008FF40000}"/>
    <cellStyle name="Total 7 2 4 3 3" xfId="42880" xr:uid="{00000000-0005-0000-0000-000090F40000}"/>
    <cellStyle name="Total 7 2 4 3 4" xfId="42877" xr:uid="{00000000-0005-0000-0000-000091F40000}"/>
    <cellStyle name="Total 7 2 4 3 5" xfId="49008" xr:uid="{00000000-0005-0000-0000-000092F40000}"/>
    <cellStyle name="Total 7 2 4 3 6" xfId="61572" xr:uid="{00000000-0005-0000-0000-000093F40000}"/>
    <cellStyle name="Total 7 2 4 4" xfId="12116" xr:uid="{00000000-0005-0000-0000-000094F40000}"/>
    <cellStyle name="Total 7 2 4 4 2" xfId="42882" xr:uid="{00000000-0005-0000-0000-000095F40000}"/>
    <cellStyle name="Total 7 2 4 4 3" xfId="42881" xr:uid="{00000000-0005-0000-0000-000096F40000}"/>
    <cellStyle name="Total 7 2 4 4 4" xfId="51621" xr:uid="{00000000-0005-0000-0000-000097F40000}"/>
    <cellStyle name="Total 7 2 4 5" xfId="42883" xr:uid="{00000000-0005-0000-0000-000098F40000}"/>
    <cellStyle name="Total 7 2 4 6" xfId="42872" xr:uid="{00000000-0005-0000-0000-000099F40000}"/>
    <cellStyle name="Total 7 2 4 7" xfId="44653" xr:uid="{00000000-0005-0000-0000-00009AF40000}"/>
    <cellStyle name="Total 7 2 4 8" xfId="57217" xr:uid="{00000000-0005-0000-0000-00009BF40000}"/>
    <cellStyle name="Total 7 2 5" xfId="6009" xr:uid="{00000000-0005-0000-0000-00009CF40000}"/>
    <cellStyle name="Total 7 2 5 2" xfId="12987" xr:uid="{00000000-0005-0000-0000-00009DF40000}"/>
    <cellStyle name="Total 7 2 5 2 2" xfId="42886" xr:uid="{00000000-0005-0000-0000-00009EF40000}"/>
    <cellStyle name="Total 7 2 5 2 3" xfId="42885" xr:uid="{00000000-0005-0000-0000-00009FF40000}"/>
    <cellStyle name="Total 7 2 5 2 4" xfId="52492" xr:uid="{00000000-0005-0000-0000-0000A0F40000}"/>
    <cellStyle name="Total 7 2 5 3" xfId="42887" xr:uid="{00000000-0005-0000-0000-0000A1F40000}"/>
    <cellStyle name="Total 7 2 5 4" xfId="42884" xr:uid="{00000000-0005-0000-0000-0000A2F40000}"/>
    <cellStyle name="Total 7 2 5 5" xfId="45524" xr:uid="{00000000-0005-0000-0000-0000A3F40000}"/>
    <cellStyle name="Total 7 2 5 6" xfId="58088" xr:uid="{00000000-0005-0000-0000-0000A4F40000}"/>
    <cellStyle name="Total 7 2 6" xfId="10373" xr:uid="{00000000-0005-0000-0000-0000A5F40000}"/>
    <cellStyle name="Total 7 2 6 2" xfId="42889" xr:uid="{00000000-0005-0000-0000-0000A6F40000}"/>
    <cellStyle name="Total 7 2 6 3" xfId="42888" xr:uid="{00000000-0005-0000-0000-0000A7F40000}"/>
    <cellStyle name="Total 7 2 6 4" xfId="49879" xr:uid="{00000000-0005-0000-0000-0000A8F40000}"/>
    <cellStyle name="Total 7 2 7" xfId="42830" xr:uid="{00000000-0005-0000-0000-0000A9F40000}"/>
    <cellStyle name="Total 7 2 8" xfId="18034" xr:uid="{00000000-0005-0000-0000-0000AAF40000}"/>
    <cellStyle name="Total 7 3" xfId="3306" xr:uid="{00000000-0005-0000-0000-0000ABF40000}"/>
    <cellStyle name="Total 7 3 2" xfId="3307" xr:uid="{00000000-0005-0000-0000-0000ACF40000}"/>
    <cellStyle name="Total 7 3 2 2" xfId="4262" xr:uid="{00000000-0005-0000-0000-0000ADF40000}"/>
    <cellStyle name="Total 7 3 2 2 2" xfId="6883" xr:uid="{00000000-0005-0000-0000-0000AEF40000}"/>
    <cellStyle name="Total 7 3 2 2 2 2" xfId="13861" xr:uid="{00000000-0005-0000-0000-0000AFF40000}"/>
    <cellStyle name="Total 7 3 2 2 2 2 2" xfId="42895" xr:uid="{00000000-0005-0000-0000-0000B0F40000}"/>
    <cellStyle name="Total 7 3 2 2 2 2 3" xfId="42894" xr:uid="{00000000-0005-0000-0000-0000B1F40000}"/>
    <cellStyle name="Total 7 3 2 2 2 2 4" xfId="53366" xr:uid="{00000000-0005-0000-0000-0000B2F40000}"/>
    <cellStyle name="Total 7 3 2 2 2 3" xfId="42896" xr:uid="{00000000-0005-0000-0000-0000B3F40000}"/>
    <cellStyle name="Total 7 3 2 2 2 4" xfId="42893" xr:uid="{00000000-0005-0000-0000-0000B4F40000}"/>
    <cellStyle name="Total 7 3 2 2 2 5" xfId="46398" xr:uid="{00000000-0005-0000-0000-0000B5F40000}"/>
    <cellStyle name="Total 7 3 2 2 2 6" xfId="58962" xr:uid="{00000000-0005-0000-0000-0000B6F40000}"/>
    <cellStyle name="Total 7 3 2 2 3" xfId="8629" xr:uid="{00000000-0005-0000-0000-0000B7F40000}"/>
    <cellStyle name="Total 7 3 2 2 3 2" xfId="15603" xr:uid="{00000000-0005-0000-0000-0000B8F40000}"/>
    <cellStyle name="Total 7 3 2 2 3 2 2" xfId="42899" xr:uid="{00000000-0005-0000-0000-0000B9F40000}"/>
    <cellStyle name="Total 7 3 2 2 3 2 3" xfId="42898" xr:uid="{00000000-0005-0000-0000-0000BAF40000}"/>
    <cellStyle name="Total 7 3 2 2 3 2 4" xfId="55108" xr:uid="{00000000-0005-0000-0000-0000BBF40000}"/>
    <cellStyle name="Total 7 3 2 2 3 3" xfId="42900" xr:uid="{00000000-0005-0000-0000-0000BCF40000}"/>
    <cellStyle name="Total 7 3 2 2 3 4" xfId="42897" xr:uid="{00000000-0005-0000-0000-0000BDF40000}"/>
    <cellStyle name="Total 7 3 2 2 3 5" xfId="48140" xr:uid="{00000000-0005-0000-0000-0000BEF40000}"/>
    <cellStyle name="Total 7 3 2 2 3 6" xfId="60704" xr:uid="{00000000-0005-0000-0000-0000BFF40000}"/>
    <cellStyle name="Total 7 3 2 2 4" xfId="11248" xr:uid="{00000000-0005-0000-0000-0000C0F40000}"/>
    <cellStyle name="Total 7 3 2 2 4 2" xfId="42902" xr:uid="{00000000-0005-0000-0000-0000C1F40000}"/>
    <cellStyle name="Total 7 3 2 2 4 3" xfId="42901" xr:uid="{00000000-0005-0000-0000-0000C2F40000}"/>
    <cellStyle name="Total 7 3 2 2 4 4" xfId="50753" xr:uid="{00000000-0005-0000-0000-0000C3F40000}"/>
    <cellStyle name="Total 7 3 2 2 5" xfId="42892" xr:uid="{00000000-0005-0000-0000-0000C4F40000}"/>
    <cellStyle name="Total 7 3 2 2 6" xfId="56349" xr:uid="{00000000-0005-0000-0000-0000C5F40000}"/>
    <cellStyle name="Total 7 3 2 3" xfId="5138" xr:uid="{00000000-0005-0000-0000-0000C6F40000}"/>
    <cellStyle name="Total 7 3 2 3 2" xfId="7754" xr:uid="{00000000-0005-0000-0000-0000C7F40000}"/>
    <cellStyle name="Total 7 3 2 3 2 2" xfId="14732" xr:uid="{00000000-0005-0000-0000-0000C8F40000}"/>
    <cellStyle name="Total 7 3 2 3 2 2 2" xfId="42906" xr:uid="{00000000-0005-0000-0000-0000C9F40000}"/>
    <cellStyle name="Total 7 3 2 3 2 2 3" xfId="42905" xr:uid="{00000000-0005-0000-0000-0000CAF40000}"/>
    <cellStyle name="Total 7 3 2 3 2 2 4" xfId="54237" xr:uid="{00000000-0005-0000-0000-0000CBF40000}"/>
    <cellStyle name="Total 7 3 2 3 2 3" xfId="42907" xr:uid="{00000000-0005-0000-0000-0000CCF40000}"/>
    <cellStyle name="Total 7 3 2 3 2 4" xfId="42904" xr:uid="{00000000-0005-0000-0000-0000CDF40000}"/>
    <cellStyle name="Total 7 3 2 3 2 5" xfId="47269" xr:uid="{00000000-0005-0000-0000-0000CEF40000}"/>
    <cellStyle name="Total 7 3 2 3 2 6" xfId="59833" xr:uid="{00000000-0005-0000-0000-0000CFF40000}"/>
    <cellStyle name="Total 7 3 2 3 3" xfId="9505" xr:uid="{00000000-0005-0000-0000-0000D0F40000}"/>
    <cellStyle name="Total 7 3 2 3 3 2" xfId="16474" xr:uid="{00000000-0005-0000-0000-0000D1F40000}"/>
    <cellStyle name="Total 7 3 2 3 3 2 2" xfId="42910" xr:uid="{00000000-0005-0000-0000-0000D2F40000}"/>
    <cellStyle name="Total 7 3 2 3 3 2 3" xfId="42909" xr:uid="{00000000-0005-0000-0000-0000D3F40000}"/>
    <cellStyle name="Total 7 3 2 3 3 2 4" xfId="55979" xr:uid="{00000000-0005-0000-0000-0000D4F40000}"/>
    <cellStyle name="Total 7 3 2 3 3 3" xfId="42911" xr:uid="{00000000-0005-0000-0000-0000D5F40000}"/>
    <cellStyle name="Total 7 3 2 3 3 4" xfId="42908" xr:uid="{00000000-0005-0000-0000-0000D6F40000}"/>
    <cellStyle name="Total 7 3 2 3 3 5" xfId="49011" xr:uid="{00000000-0005-0000-0000-0000D7F40000}"/>
    <cellStyle name="Total 7 3 2 3 3 6" xfId="61575" xr:uid="{00000000-0005-0000-0000-0000D8F40000}"/>
    <cellStyle name="Total 7 3 2 3 4" xfId="12119" xr:uid="{00000000-0005-0000-0000-0000D9F40000}"/>
    <cellStyle name="Total 7 3 2 3 4 2" xfId="42913" xr:uid="{00000000-0005-0000-0000-0000DAF40000}"/>
    <cellStyle name="Total 7 3 2 3 4 3" xfId="42912" xr:uid="{00000000-0005-0000-0000-0000DBF40000}"/>
    <cellStyle name="Total 7 3 2 3 4 4" xfId="51624" xr:uid="{00000000-0005-0000-0000-0000DCF40000}"/>
    <cellStyle name="Total 7 3 2 3 5" xfId="42914" xr:uid="{00000000-0005-0000-0000-0000DDF40000}"/>
    <cellStyle name="Total 7 3 2 3 6" xfId="42903" xr:uid="{00000000-0005-0000-0000-0000DEF40000}"/>
    <cellStyle name="Total 7 3 2 3 7" xfId="44656" xr:uid="{00000000-0005-0000-0000-0000DFF40000}"/>
    <cellStyle name="Total 7 3 2 3 8" xfId="57220" xr:uid="{00000000-0005-0000-0000-0000E0F40000}"/>
    <cellStyle name="Total 7 3 2 4" xfId="6012" xr:uid="{00000000-0005-0000-0000-0000E1F40000}"/>
    <cellStyle name="Total 7 3 2 4 2" xfId="12990" xr:uid="{00000000-0005-0000-0000-0000E2F40000}"/>
    <cellStyle name="Total 7 3 2 4 2 2" xfId="42917" xr:uid="{00000000-0005-0000-0000-0000E3F40000}"/>
    <cellStyle name="Total 7 3 2 4 2 3" xfId="42916" xr:uid="{00000000-0005-0000-0000-0000E4F40000}"/>
    <cellStyle name="Total 7 3 2 4 2 4" xfId="52495" xr:uid="{00000000-0005-0000-0000-0000E5F40000}"/>
    <cellStyle name="Total 7 3 2 4 3" xfId="42918" xr:uid="{00000000-0005-0000-0000-0000E6F40000}"/>
    <cellStyle name="Total 7 3 2 4 4" xfId="42915" xr:uid="{00000000-0005-0000-0000-0000E7F40000}"/>
    <cellStyle name="Total 7 3 2 4 5" xfId="45527" xr:uid="{00000000-0005-0000-0000-0000E8F40000}"/>
    <cellStyle name="Total 7 3 2 4 6" xfId="58091" xr:uid="{00000000-0005-0000-0000-0000E9F40000}"/>
    <cellStyle name="Total 7 3 2 5" xfId="10376" xr:uid="{00000000-0005-0000-0000-0000EAF40000}"/>
    <cellStyle name="Total 7 3 2 5 2" xfId="42920" xr:uid="{00000000-0005-0000-0000-0000EBF40000}"/>
    <cellStyle name="Total 7 3 2 5 3" xfId="42919" xr:uid="{00000000-0005-0000-0000-0000ECF40000}"/>
    <cellStyle name="Total 7 3 2 5 4" xfId="49882" xr:uid="{00000000-0005-0000-0000-0000EDF40000}"/>
    <cellStyle name="Total 7 3 2 6" xfId="42891" xr:uid="{00000000-0005-0000-0000-0000EEF40000}"/>
    <cellStyle name="Total 7 3 2 7" xfId="18039" xr:uid="{00000000-0005-0000-0000-0000EFF40000}"/>
    <cellStyle name="Total 7 3 3" xfId="4261" xr:uid="{00000000-0005-0000-0000-0000F0F40000}"/>
    <cellStyle name="Total 7 3 3 2" xfId="6882" xr:uid="{00000000-0005-0000-0000-0000F1F40000}"/>
    <cellStyle name="Total 7 3 3 2 2" xfId="13860" xr:uid="{00000000-0005-0000-0000-0000F2F40000}"/>
    <cellStyle name="Total 7 3 3 2 2 2" xfId="42924" xr:uid="{00000000-0005-0000-0000-0000F3F40000}"/>
    <cellStyle name="Total 7 3 3 2 2 3" xfId="42923" xr:uid="{00000000-0005-0000-0000-0000F4F40000}"/>
    <cellStyle name="Total 7 3 3 2 2 4" xfId="53365" xr:uid="{00000000-0005-0000-0000-0000F5F40000}"/>
    <cellStyle name="Total 7 3 3 2 3" xfId="42925" xr:uid="{00000000-0005-0000-0000-0000F6F40000}"/>
    <cellStyle name="Total 7 3 3 2 4" xfId="42922" xr:uid="{00000000-0005-0000-0000-0000F7F40000}"/>
    <cellStyle name="Total 7 3 3 2 5" xfId="46397" xr:uid="{00000000-0005-0000-0000-0000F8F40000}"/>
    <cellStyle name="Total 7 3 3 2 6" xfId="58961" xr:uid="{00000000-0005-0000-0000-0000F9F40000}"/>
    <cellStyle name="Total 7 3 3 3" xfId="8628" xr:uid="{00000000-0005-0000-0000-0000FAF40000}"/>
    <cellStyle name="Total 7 3 3 3 2" xfId="15602" xr:uid="{00000000-0005-0000-0000-0000FBF40000}"/>
    <cellStyle name="Total 7 3 3 3 2 2" xfId="42928" xr:uid="{00000000-0005-0000-0000-0000FCF40000}"/>
    <cellStyle name="Total 7 3 3 3 2 3" xfId="42927" xr:uid="{00000000-0005-0000-0000-0000FDF40000}"/>
    <cellStyle name="Total 7 3 3 3 2 4" xfId="55107" xr:uid="{00000000-0005-0000-0000-0000FEF40000}"/>
    <cellStyle name="Total 7 3 3 3 3" xfId="42929" xr:uid="{00000000-0005-0000-0000-0000FFF40000}"/>
    <cellStyle name="Total 7 3 3 3 4" xfId="42926" xr:uid="{00000000-0005-0000-0000-000000F50000}"/>
    <cellStyle name="Total 7 3 3 3 5" xfId="48139" xr:uid="{00000000-0005-0000-0000-000001F50000}"/>
    <cellStyle name="Total 7 3 3 3 6" xfId="60703" xr:uid="{00000000-0005-0000-0000-000002F50000}"/>
    <cellStyle name="Total 7 3 3 4" xfId="11247" xr:uid="{00000000-0005-0000-0000-000003F50000}"/>
    <cellStyle name="Total 7 3 3 4 2" xfId="42931" xr:uid="{00000000-0005-0000-0000-000004F50000}"/>
    <cellStyle name="Total 7 3 3 4 3" xfId="42930" xr:uid="{00000000-0005-0000-0000-000005F50000}"/>
    <cellStyle name="Total 7 3 3 4 4" xfId="50752" xr:uid="{00000000-0005-0000-0000-000006F50000}"/>
    <cellStyle name="Total 7 3 3 5" xfId="42921" xr:uid="{00000000-0005-0000-0000-000007F50000}"/>
    <cellStyle name="Total 7 3 3 6" xfId="56348" xr:uid="{00000000-0005-0000-0000-000008F50000}"/>
    <cellStyle name="Total 7 3 4" xfId="5137" xr:uid="{00000000-0005-0000-0000-000009F50000}"/>
    <cellStyle name="Total 7 3 4 2" xfId="7753" xr:uid="{00000000-0005-0000-0000-00000AF50000}"/>
    <cellStyle name="Total 7 3 4 2 2" xfId="14731" xr:uid="{00000000-0005-0000-0000-00000BF50000}"/>
    <cellStyle name="Total 7 3 4 2 2 2" xfId="42935" xr:uid="{00000000-0005-0000-0000-00000CF50000}"/>
    <cellStyle name="Total 7 3 4 2 2 3" xfId="42934" xr:uid="{00000000-0005-0000-0000-00000DF50000}"/>
    <cellStyle name="Total 7 3 4 2 2 4" xfId="54236" xr:uid="{00000000-0005-0000-0000-00000EF50000}"/>
    <cellStyle name="Total 7 3 4 2 3" xfId="42936" xr:uid="{00000000-0005-0000-0000-00000FF50000}"/>
    <cellStyle name="Total 7 3 4 2 4" xfId="42933" xr:uid="{00000000-0005-0000-0000-000010F50000}"/>
    <cellStyle name="Total 7 3 4 2 5" xfId="47268" xr:uid="{00000000-0005-0000-0000-000011F50000}"/>
    <cellStyle name="Total 7 3 4 2 6" xfId="59832" xr:uid="{00000000-0005-0000-0000-000012F50000}"/>
    <cellStyle name="Total 7 3 4 3" xfId="9504" xr:uid="{00000000-0005-0000-0000-000013F50000}"/>
    <cellStyle name="Total 7 3 4 3 2" xfId="16473" xr:uid="{00000000-0005-0000-0000-000014F50000}"/>
    <cellStyle name="Total 7 3 4 3 2 2" xfId="42939" xr:uid="{00000000-0005-0000-0000-000015F50000}"/>
    <cellStyle name="Total 7 3 4 3 2 3" xfId="42938" xr:uid="{00000000-0005-0000-0000-000016F50000}"/>
    <cellStyle name="Total 7 3 4 3 2 4" xfId="55978" xr:uid="{00000000-0005-0000-0000-000017F50000}"/>
    <cellStyle name="Total 7 3 4 3 3" xfId="42940" xr:uid="{00000000-0005-0000-0000-000018F50000}"/>
    <cellStyle name="Total 7 3 4 3 4" xfId="42937" xr:uid="{00000000-0005-0000-0000-000019F50000}"/>
    <cellStyle name="Total 7 3 4 3 5" xfId="49010" xr:uid="{00000000-0005-0000-0000-00001AF50000}"/>
    <cellStyle name="Total 7 3 4 3 6" xfId="61574" xr:uid="{00000000-0005-0000-0000-00001BF50000}"/>
    <cellStyle name="Total 7 3 4 4" xfId="12118" xr:uid="{00000000-0005-0000-0000-00001CF50000}"/>
    <cellStyle name="Total 7 3 4 4 2" xfId="42942" xr:uid="{00000000-0005-0000-0000-00001DF50000}"/>
    <cellStyle name="Total 7 3 4 4 3" xfId="42941" xr:uid="{00000000-0005-0000-0000-00001EF50000}"/>
    <cellStyle name="Total 7 3 4 4 4" xfId="51623" xr:uid="{00000000-0005-0000-0000-00001FF50000}"/>
    <cellStyle name="Total 7 3 4 5" xfId="42943" xr:uid="{00000000-0005-0000-0000-000020F50000}"/>
    <cellStyle name="Total 7 3 4 6" xfId="42932" xr:uid="{00000000-0005-0000-0000-000021F50000}"/>
    <cellStyle name="Total 7 3 4 7" xfId="44655" xr:uid="{00000000-0005-0000-0000-000022F50000}"/>
    <cellStyle name="Total 7 3 4 8" xfId="57219" xr:uid="{00000000-0005-0000-0000-000023F50000}"/>
    <cellStyle name="Total 7 3 5" xfId="6011" xr:uid="{00000000-0005-0000-0000-000024F50000}"/>
    <cellStyle name="Total 7 3 5 2" xfId="12989" xr:uid="{00000000-0005-0000-0000-000025F50000}"/>
    <cellStyle name="Total 7 3 5 2 2" xfId="42946" xr:uid="{00000000-0005-0000-0000-000026F50000}"/>
    <cellStyle name="Total 7 3 5 2 3" xfId="42945" xr:uid="{00000000-0005-0000-0000-000027F50000}"/>
    <cellStyle name="Total 7 3 5 2 4" xfId="52494" xr:uid="{00000000-0005-0000-0000-000028F50000}"/>
    <cellStyle name="Total 7 3 5 3" xfId="42947" xr:uid="{00000000-0005-0000-0000-000029F50000}"/>
    <cellStyle name="Total 7 3 5 4" xfId="42944" xr:uid="{00000000-0005-0000-0000-00002AF50000}"/>
    <cellStyle name="Total 7 3 5 5" xfId="45526" xr:uid="{00000000-0005-0000-0000-00002BF50000}"/>
    <cellStyle name="Total 7 3 5 6" xfId="58090" xr:uid="{00000000-0005-0000-0000-00002CF50000}"/>
    <cellStyle name="Total 7 3 6" xfId="10375" xr:uid="{00000000-0005-0000-0000-00002DF50000}"/>
    <cellStyle name="Total 7 3 6 2" xfId="42949" xr:uid="{00000000-0005-0000-0000-00002EF50000}"/>
    <cellStyle name="Total 7 3 6 3" xfId="42948" xr:uid="{00000000-0005-0000-0000-00002FF50000}"/>
    <cellStyle name="Total 7 3 6 4" xfId="49881" xr:uid="{00000000-0005-0000-0000-000030F50000}"/>
    <cellStyle name="Total 7 3 7" xfId="42890" xr:uid="{00000000-0005-0000-0000-000031F50000}"/>
    <cellStyle name="Total 7 3 8" xfId="18036" xr:uid="{00000000-0005-0000-0000-000032F50000}"/>
    <cellStyle name="Total 7 4" xfId="3308" xr:uid="{00000000-0005-0000-0000-000033F50000}"/>
    <cellStyle name="Total 7 4 2" xfId="3309" xr:uid="{00000000-0005-0000-0000-000034F50000}"/>
    <cellStyle name="Total 7 4 2 2" xfId="4264" xr:uid="{00000000-0005-0000-0000-000035F50000}"/>
    <cellStyle name="Total 7 4 2 2 2" xfId="6885" xr:uid="{00000000-0005-0000-0000-000036F50000}"/>
    <cellStyle name="Total 7 4 2 2 2 2" xfId="13863" xr:uid="{00000000-0005-0000-0000-000037F50000}"/>
    <cellStyle name="Total 7 4 2 2 2 2 2" xfId="42955" xr:uid="{00000000-0005-0000-0000-000038F50000}"/>
    <cellStyle name="Total 7 4 2 2 2 2 3" xfId="42954" xr:uid="{00000000-0005-0000-0000-000039F50000}"/>
    <cellStyle name="Total 7 4 2 2 2 2 4" xfId="53368" xr:uid="{00000000-0005-0000-0000-00003AF50000}"/>
    <cellStyle name="Total 7 4 2 2 2 3" xfId="42956" xr:uid="{00000000-0005-0000-0000-00003BF50000}"/>
    <cellStyle name="Total 7 4 2 2 2 4" xfId="42953" xr:uid="{00000000-0005-0000-0000-00003CF50000}"/>
    <cellStyle name="Total 7 4 2 2 2 5" xfId="46400" xr:uid="{00000000-0005-0000-0000-00003DF50000}"/>
    <cellStyle name="Total 7 4 2 2 2 6" xfId="58964" xr:uid="{00000000-0005-0000-0000-00003EF50000}"/>
    <cellStyle name="Total 7 4 2 2 3" xfId="8631" xr:uid="{00000000-0005-0000-0000-00003FF50000}"/>
    <cellStyle name="Total 7 4 2 2 3 2" xfId="15605" xr:uid="{00000000-0005-0000-0000-000040F50000}"/>
    <cellStyle name="Total 7 4 2 2 3 2 2" xfId="42959" xr:uid="{00000000-0005-0000-0000-000041F50000}"/>
    <cellStyle name="Total 7 4 2 2 3 2 3" xfId="42958" xr:uid="{00000000-0005-0000-0000-000042F50000}"/>
    <cellStyle name="Total 7 4 2 2 3 2 4" xfId="55110" xr:uid="{00000000-0005-0000-0000-000043F50000}"/>
    <cellStyle name="Total 7 4 2 2 3 3" xfId="42960" xr:uid="{00000000-0005-0000-0000-000044F50000}"/>
    <cellStyle name="Total 7 4 2 2 3 4" xfId="42957" xr:uid="{00000000-0005-0000-0000-000045F50000}"/>
    <cellStyle name="Total 7 4 2 2 3 5" xfId="48142" xr:uid="{00000000-0005-0000-0000-000046F50000}"/>
    <cellStyle name="Total 7 4 2 2 3 6" xfId="60706" xr:uid="{00000000-0005-0000-0000-000047F50000}"/>
    <cellStyle name="Total 7 4 2 2 4" xfId="11250" xr:uid="{00000000-0005-0000-0000-000048F50000}"/>
    <cellStyle name="Total 7 4 2 2 4 2" xfId="42962" xr:uid="{00000000-0005-0000-0000-000049F50000}"/>
    <cellStyle name="Total 7 4 2 2 4 3" xfId="42961" xr:uid="{00000000-0005-0000-0000-00004AF50000}"/>
    <cellStyle name="Total 7 4 2 2 4 4" xfId="50755" xr:uid="{00000000-0005-0000-0000-00004BF50000}"/>
    <cellStyle name="Total 7 4 2 2 5" xfId="42952" xr:uid="{00000000-0005-0000-0000-00004CF50000}"/>
    <cellStyle name="Total 7 4 2 2 6" xfId="56351" xr:uid="{00000000-0005-0000-0000-00004DF50000}"/>
    <cellStyle name="Total 7 4 2 3" xfId="5140" xr:uid="{00000000-0005-0000-0000-00004EF50000}"/>
    <cellStyle name="Total 7 4 2 3 2" xfId="7756" xr:uid="{00000000-0005-0000-0000-00004FF50000}"/>
    <cellStyle name="Total 7 4 2 3 2 2" xfId="14734" xr:uid="{00000000-0005-0000-0000-000050F50000}"/>
    <cellStyle name="Total 7 4 2 3 2 2 2" xfId="42966" xr:uid="{00000000-0005-0000-0000-000051F50000}"/>
    <cellStyle name="Total 7 4 2 3 2 2 3" xfId="42965" xr:uid="{00000000-0005-0000-0000-000052F50000}"/>
    <cellStyle name="Total 7 4 2 3 2 2 4" xfId="54239" xr:uid="{00000000-0005-0000-0000-000053F50000}"/>
    <cellStyle name="Total 7 4 2 3 2 3" xfId="42967" xr:uid="{00000000-0005-0000-0000-000054F50000}"/>
    <cellStyle name="Total 7 4 2 3 2 4" xfId="42964" xr:uid="{00000000-0005-0000-0000-000055F50000}"/>
    <cellStyle name="Total 7 4 2 3 2 5" xfId="47271" xr:uid="{00000000-0005-0000-0000-000056F50000}"/>
    <cellStyle name="Total 7 4 2 3 2 6" xfId="59835" xr:uid="{00000000-0005-0000-0000-000057F50000}"/>
    <cellStyle name="Total 7 4 2 3 3" xfId="9507" xr:uid="{00000000-0005-0000-0000-000058F50000}"/>
    <cellStyle name="Total 7 4 2 3 3 2" xfId="16476" xr:uid="{00000000-0005-0000-0000-000059F50000}"/>
    <cellStyle name="Total 7 4 2 3 3 2 2" xfId="42970" xr:uid="{00000000-0005-0000-0000-00005AF50000}"/>
    <cellStyle name="Total 7 4 2 3 3 2 3" xfId="42969" xr:uid="{00000000-0005-0000-0000-00005BF50000}"/>
    <cellStyle name="Total 7 4 2 3 3 2 4" xfId="55981" xr:uid="{00000000-0005-0000-0000-00005CF50000}"/>
    <cellStyle name="Total 7 4 2 3 3 3" xfId="42971" xr:uid="{00000000-0005-0000-0000-00005DF50000}"/>
    <cellStyle name="Total 7 4 2 3 3 4" xfId="42968" xr:uid="{00000000-0005-0000-0000-00005EF50000}"/>
    <cellStyle name="Total 7 4 2 3 3 5" xfId="49013" xr:uid="{00000000-0005-0000-0000-00005FF50000}"/>
    <cellStyle name="Total 7 4 2 3 3 6" xfId="61577" xr:uid="{00000000-0005-0000-0000-000060F50000}"/>
    <cellStyle name="Total 7 4 2 3 4" xfId="12121" xr:uid="{00000000-0005-0000-0000-000061F50000}"/>
    <cellStyle name="Total 7 4 2 3 4 2" xfId="42973" xr:uid="{00000000-0005-0000-0000-000062F50000}"/>
    <cellStyle name="Total 7 4 2 3 4 3" xfId="42972" xr:uid="{00000000-0005-0000-0000-000063F50000}"/>
    <cellStyle name="Total 7 4 2 3 4 4" xfId="51626" xr:uid="{00000000-0005-0000-0000-000064F50000}"/>
    <cellStyle name="Total 7 4 2 3 5" xfId="42974" xr:uid="{00000000-0005-0000-0000-000065F50000}"/>
    <cellStyle name="Total 7 4 2 3 6" xfId="42963" xr:uid="{00000000-0005-0000-0000-000066F50000}"/>
    <cellStyle name="Total 7 4 2 3 7" xfId="44658" xr:uid="{00000000-0005-0000-0000-000067F50000}"/>
    <cellStyle name="Total 7 4 2 3 8" xfId="57222" xr:uid="{00000000-0005-0000-0000-000068F50000}"/>
    <cellStyle name="Total 7 4 2 4" xfId="6014" xr:uid="{00000000-0005-0000-0000-000069F50000}"/>
    <cellStyle name="Total 7 4 2 4 2" xfId="12992" xr:uid="{00000000-0005-0000-0000-00006AF50000}"/>
    <cellStyle name="Total 7 4 2 4 2 2" xfId="42977" xr:uid="{00000000-0005-0000-0000-00006BF50000}"/>
    <cellStyle name="Total 7 4 2 4 2 3" xfId="42976" xr:uid="{00000000-0005-0000-0000-00006CF50000}"/>
    <cellStyle name="Total 7 4 2 4 2 4" xfId="52497" xr:uid="{00000000-0005-0000-0000-00006DF50000}"/>
    <cellStyle name="Total 7 4 2 4 3" xfId="42978" xr:uid="{00000000-0005-0000-0000-00006EF50000}"/>
    <cellStyle name="Total 7 4 2 4 4" xfId="42975" xr:uid="{00000000-0005-0000-0000-00006FF50000}"/>
    <cellStyle name="Total 7 4 2 4 5" xfId="45529" xr:uid="{00000000-0005-0000-0000-000070F50000}"/>
    <cellStyle name="Total 7 4 2 4 6" xfId="58093" xr:uid="{00000000-0005-0000-0000-000071F50000}"/>
    <cellStyle name="Total 7 4 2 5" xfId="10378" xr:uid="{00000000-0005-0000-0000-000072F50000}"/>
    <cellStyle name="Total 7 4 2 5 2" xfId="42980" xr:uid="{00000000-0005-0000-0000-000073F50000}"/>
    <cellStyle name="Total 7 4 2 5 3" xfId="42979" xr:uid="{00000000-0005-0000-0000-000074F50000}"/>
    <cellStyle name="Total 7 4 2 5 4" xfId="49884" xr:uid="{00000000-0005-0000-0000-000075F50000}"/>
    <cellStyle name="Total 7 4 2 6" xfId="42951" xr:uid="{00000000-0005-0000-0000-000076F50000}"/>
    <cellStyle name="Total 7 4 2 7" xfId="18043" xr:uid="{00000000-0005-0000-0000-000077F50000}"/>
    <cellStyle name="Total 7 4 3" xfId="4263" xr:uid="{00000000-0005-0000-0000-000078F50000}"/>
    <cellStyle name="Total 7 4 3 2" xfId="6884" xr:uid="{00000000-0005-0000-0000-000079F50000}"/>
    <cellStyle name="Total 7 4 3 2 2" xfId="13862" xr:uid="{00000000-0005-0000-0000-00007AF50000}"/>
    <cellStyle name="Total 7 4 3 2 2 2" xfId="42984" xr:uid="{00000000-0005-0000-0000-00007BF50000}"/>
    <cellStyle name="Total 7 4 3 2 2 3" xfId="42983" xr:uid="{00000000-0005-0000-0000-00007CF50000}"/>
    <cellStyle name="Total 7 4 3 2 2 4" xfId="53367" xr:uid="{00000000-0005-0000-0000-00007DF50000}"/>
    <cellStyle name="Total 7 4 3 2 3" xfId="42985" xr:uid="{00000000-0005-0000-0000-00007EF50000}"/>
    <cellStyle name="Total 7 4 3 2 4" xfId="42982" xr:uid="{00000000-0005-0000-0000-00007FF50000}"/>
    <cellStyle name="Total 7 4 3 2 5" xfId="46399" xr:uid="{00000000-0005-0000-0000-000080F50000}"/>
    <cellStyle name="Total 7 4 3 2 6" xfId="58963" xr:uid="{00000000-0005-0000-0000-000081F50000}"/>
    <cellStyle name="Total 7 4 3 3" xfId="8630" xr:uid="{00000000-0005-0000-0000-000082F50000}"/>
    <cellStyle name="Total 7 4 3 3 2" xfId="15604" xr:uid="{00000000-0005-0000-0000-000083F50000}"/>
    <cellStyle name="Total 7 4 3 3 2 2" xfId="42988" xr:uid="{00000000-0005-0000-0000-000084F50000}"/>
    <cellStyle name="Total 7 4 3 3 2 3" xfId="42987" xr:uid="{00000000-0005-0000-0000-000085F50000}"/>
    <cellStyle name="Total 7 4 3 3 2 4" xfId="55109" xr:uid="{00000000-0005-0000-0000-000086F50000}"/>
    <cellStyle name="Total 7 4 3 3 3" xfId="42989" xr:uid="{00000000-0005-0000-0000-000087F50000}"/>
    <cellStyle name="Total 7 4 3 3 4" xfId="42986" xr:uid="{00000000-0005-0000-0000-000088F50000}"/>
    <cellStyle name="Total 7 4 3 3 5" xfId="48141" xr:uid="{00000000-0005-0000-0000-000089F50000}"/>
    <cellStyle name="Total 7 4 3 3 6" xfId="60705" xr:uid="{00000000-0005-0000-0000-00008AF50000}"/>
    <cellStyle name="Total 7 4 3 4" xfId="11249" xr:uid="{00000000-0005-0000-0000-00008BF50000}"/>
    <cellStyle name="Total 7 4 3 4 2" xfId="42991" xr:uid="{00000000-0005-0000-0000-00008CF50000}"/>
    <cellStyle name="Total 7 4 3 4 3" xfId="42990" xr:uid="{00000000-0005-0000-0000-00008DF50000}"/>
    <cellStyle name="Total 7 4 3 4 4" xfId="50754" xr:uid="{00000000-0005-0000-0000-00008EF50000}"/>
    <cellStyle name="Total 7 4 3 5" xfId="42981" xr:uid="{00000000-0005-0000-0000-00008FF50000}"/>
    <cellStyle name="Total 7 4 3 6" xfId="56350" xr:uid="{00000000-0005-0000-0000-000090F50000}"/>
    <cellStyle name="Total 7 4 4" xfId="5139" xr:uid="{00000000-0005-0000-0000-000091F50000}"/>
    <cellStyle name="Total 7 4 4 2" xfId="7755" xr:uid="{00000000-0005-0000-0000-000092F50000}"/>
    <cellStyle name="Total 7 4 4 2 2" xfId="14733" xr:uid="{00000000-0005-0000-0000-000093F50000}"/>
    <cellStyle name="Total 7 4 4 2 2 2" xfId="42995" xr:uid="{00000000-0005-0000-0000-000094F50000}"/>
    <cellStyle name="Total 7 4 4 2 2 3" xfId="42994" xr:uid="{00000000-0005-0000-0000-000095F50000}"/>
    <cellStyle name="Total 7 4 4 2 2 4" xfId="54238" xr:uid="{00000000-0005-0000-0000-000096F50000}"/>
    <cellStyle name="Total 7 4 4 2 3" xfId="42996" xr:uid="{00000000-0005-0000-0000-000097F50000}"/>
    <cellStyle name="Total 7 4 4 2 4" xfId="42993" xr:uid="{00000000-0005-0000-0000-000098F50000}"/>
    <cellStyle name="Total 7 4 4 2 5" xfId="47270" xr:uid="{00000000-0005-0000-0000-000099F50000}"/>
    <cellStyle name="Total 7 4 4 2 6" xfId="59834" xr:uid="{00000000-0005-0000-0000-00009AF50000}"/>
    <cellStyle name="Total 7 4 4 3" xfId="9506" xr:uid="{00000000-0005-0000-0000-00009BF50000}"/>
    <cellStyle name="Total 7 4 4 3 2" xfId="16475" xr:uid="{00000000-0005-0000-0000-00009CF50000}"/>
    <cellStyle name="Total 7 4 4 3 2 2" xfId="42999" xr:uid="{00000000-0005-0000-0000-00009DF50000}"/>
    <cellStyle name="Total 7 4 4 3 2 3" xfId="42998" xr:uid="{00000000-0005-0000-0000-00009EF50000}"/>
    <cellStyle name="Total 7 4 4 3 2 4" xfId="55980" xr:uid="{00000000-0005-0000-0000-00009FF50000}"/>
    <cellStyle name="Total 7 4 4 3 3" xfId="43000" xr:uid="{00000000-0005-0000-0000-0000A0F50000}"/>
    <cellStyle name="Total 7 4 4 3 4" xfId="42997" xr:uid="{00000000-0005-0000-0000-0000A1F50000}"/>
    <cellStyle name="Total 7 4 4 3 5" xfId="49012" xr:uid="{00000000-0005-0000-0000-0000A2F50000}"/>
    <cellStyle name="Total 7 4 4 3 6" xfId="61576" xr:uid="{00000000-0005-0000-0000-0000A3F50000}"/>
    <cellStyle name="Total 7 4 4 4" xfId="12120" xr:uid="{00000000-0005-0000-0000-0000A4F50000}"/>
    <cellStyle name="Total 7 4 4 4 2" xfId="43002" xr:uid="{00000000-0005-0000-0000-0000A5F50000}"/>
    <cellStyle name="Total 7 4 4 4 3" xfId="43001" xr:uid="{00000000-0005-0000-0000-0000A6F50000}"/>
    <cellStyle name="Total 7 4 4 4 4" xfId="51625" xr:uid="{00000000-0005-0000-0000-0000A7F50000}"/>
    <cellStyle name="Total 7 4 4 5" xfId="43003" xr:uid="{00000000-0005-0000-0000-0000A8F50000}"/>
    <cellStyle name="Total 7 4 4 6" xfId="42992" xr:uid="{00000000-0005-0000-0000-0000A9F50000}"/>
    <cellStyle name="Total 7 4 4 7" xfId="44657" xr:uid="{00000000-0005-0000-0000-0000AAF50000}"/>
    <cellStyle name="Total 7 4 4 8" xfId="57221" xr:uid="{00000000-0005-0000-0000-0000ABF50000}"/>
    <cellStyle name="Total 7 4 5" xfId="6013" xr:uid="{00000000-0005-0000-0000-0000ACF50000}"/>
    <cellStyle name="Total 7 4 5 2" xfId="12991" xr:uid="{00000000-0005-0000-0000-0000ADF50000}"/>
    <cellStyle name="Total 7 4 5 2 2" xfId="43006" xr:uid="{00000000-0005-0000-0000-0000AEF50000}"/>
    <cellStyle name="Total 7 4 5 2 3" xfId="43005" xr:uid="{00000000-0005-0000-0000-0000AFF50000}"/>
    <cellStyle name="Total 7 4 5 2 4" xfId="52496" xr:uid="{00000000-0005-0000-0000-0000B0F50000}"/>
    <cellStyle name="Total 7 4 5 3" xfId="43007" xr:uid="{00000000-0005-0000-0000-0000B1F50000}"/>
    <cellStyle name="Total 7 4 5 4" xfId="43004" xr:uid="{00000000-0005-0000-0000-0000B2F50000}"/>
    <cellStyle name="Total 7 4 5 5" xfId="45528" xr:uid="{00000000-0005-0000-0000-0000B3F50000}"/>
    <cellStyle name="Total 7 4 5 6" xfId="58092" xr:uid="{00000000-0005-0000-0000-0000B4F50000}"/>
    <cellStyle name="Total 7 4 6" xfId="10377" xr:uid="{00000000-0005-0000-0000-0000B5F50000}"/>
    <cellStyle name="Total 7 4 6 2" xfId="43009" xr:uid="{00000000-0005-0000-0000-0000B6F50000}"/>
    <cellStyle name="Total 7 4 6 3" xfId="43008" xr:uid="{00000000-0005-0000-0000-0000B7F50000}"/>
    <cellStyle name="Total 7 4 6 4" xfId="49883" xr:uid="{00000000-0005-0000-0000-0000B8F50000}"/>
    <cellStyle name="Total 7 4 7" xfId="42950" xr:uid="{00000000-0005-0000-0000-0000B9F50000}"/>
    <cellStyle name="Total 7 4 8" xfId="18040" xr:uid="{00000000-0005-0000-0000-0000BAF50000}"/>
    <cellStyle name="Total 7 5" xfId="3310" xr:uid="{00000000-0005-0000-0000-0000BBF50000}"/>
    <cellStyle name="Total 7 5 2" xfId="3311" xr:uid="{00000000-0005-0000-0000-0000BCF50000}"/>
    <cellStyle name="Total 7 5 2 2" xfId="4266" xr:uid="{00000000-0005-0000-0000-0000BDF50000}"/>
    <cellStyle name="Total 7 5 2 2 2" xfId="6887" xr:uid="{00000000-0005-0000-0000-0000BEF50000}"/>
    <cellStyle name="Total 7 5 2 2 2 2" xfId="13865" xr:uid="{00000000-0005-0000-0000-0000BFF50000}"/>
    <cellStyle name="Total 7 5 2 2 2 2 2" xfId="43015" xr:uid="{00000000-0005-0000-0000-0000C0F50000}"/>
    <cellStyle name="Total 7 5 2 2 2 2 3" xfId="43014" xr:uid="{00000000-0005-0000-0000-0000C1F50000}"/>
    <cellStyle name="Total 7 5 2 2 2 2 4" xfId="53370" xr:uid="{00000000-0005-0000-0000-0000C2F50000}"/>
    <cellStyle name="Total 7 5 2 2 2 3" xfId="43016" xr:uid="{00000000-0005-0000-0000-0000C3F50000}"/>
    <cellStyle name="Total 7 5 2 2 2 4" xfId="43013" xr:uid="{00000000-0005-0000-0000-0000C4F50000}"/>
    <cellStyle name="Total 7 5 2 2 2 5" xfId="46402" xr:uid="{00000000-0005-0000-0000-0000C5F50000}"/>
    <cellStyle name="Total 7 5 2 2 2 6" xfId="58966" xr:uid="{00000000-0005-0000-0000-0000C6F50000}"/>
    <cellStyle name="Total 7 5 2 2 3" xfId="8633" xr:uid="{00000000-0005-0000-0000-0000C7F50000}"/>
    <cellStyle name="Total 7 5 2 2 3 2" xfId="15607" xr:uid="{00000000-0005-0000-0000-0000C8F50000}"/>
    <cellStyle name="Total 7 5 2 2 3 2 2" xfId="43019" xr:uid="{00000000-0005-0000-0000-0000C9F50000}"/>
    <cellStyle name="Total 7 5 2 2 3 2 3" xfId="43018" xr:uid="{00000000-0005-0000-0000-0000CAF50000}"/>
    <cellStyle name="Total 7 5 2 2 3 2 4" xfId="55112" xr:uid="{00000000-0005-0000-0000-0000CBF50000}"/>
    <cellStyle name="Total 7 5 2 2 3 3" xfId="43020" xr:uid="{00000000-0005-0000-0000-0000CCF50000}"/>
    <cellStyle name="Total 7 5 2 2 3 4" xfId="43017" xr:uid="{00000000-0005-0000-0000-0000CDF50000}"/>
    <cellStyle name="Total 7 5 2 2 3 5" xfId="48144" xr:uid="{00000000-0005-0000-0000-0000CEF50000}"/>
    <cellStyle name="Total 7 5 2 2 3 6" xfId="60708" xr:uid="{00000000-0005-0000-0000-0000CFF50000}"/>
    <cellStyle name="Total 7 5 2 2 4" xfId="11252" xr:uid="{00000000-0005-0000-0000-0000D0F50000}"/>
    <cellStyle name="Total 7 5 2 2 4 2" xfId="43022" xr:uid="{00000000-0005-0000-0000-0000D1F50000}"/>
    <cellStyle name="Total 7 5 2 2 4 3" xfId="43021" xr:uid="{00000000-0005-0000-0000-0000D2F50000}"/>
    <cellStyle name="Total 7 5 2 2 4 4" xfId="50757" xr:uid="{00000000-0005-0000-0000-0000D3F50000}"/>
    <cellStyle name="Total 7 5 2 2 5" xfId="43012" xr:uid="{00000000-0005-0000-0000-0000D4F50000}"/>
    <cellStyle name="Total 7 5 2 2 6" xfId="56353" xr:uid="{00000000-0005-0000-0000-0000D5F50000}"/>
    <cellStyle name="Total 7 5 2 3" xfId="5142" xr:uid="{00000000-0005-0000-0000-0000D6F50000}"/>
    <cellStyle name="Total 7 5 2 3 2" xfId="7758" xr:uid="{00000000-0005-0000-0000-0000D7F50000}"/>
    <cellStyle name="Total 7 5 2 3 2 2" xfId="14736" xr:uid="{00000000-0005-0000-0000-0000D8F50000}"/>
    <cellStyle name="Total 7 5 2 3 2 2 2" xfId="43026" xr:uid="{00000000-0005-0000-0000-0000D9F50000}"/>
    <cellStyle name="Total 7 5 2 3 2 2 3" xfId="43025" xr:uid="{00000000-0005-0000-0000-0000DAF50000}"/>
    <cellStyle name="Total 7 5 2 3 2 2 4" xfId="54241" xr:uid="{00000000-0005-0000-0000-0000DBF50000}"/>
    <cellStyle name="Total 7 5 2 3 2 3" xfId="43027" xr:uid="{00000000-0005-0000-0000-0000DCF50000}"/>
    <cellStyle name="Total 7 5 2 3 2 4" xfId="43024" xr:uid="{00000000-0005-0000-0000-0000DDF50000}"/>
    <cellStyle name="Total 7 5 2 3 2 5" xfId="47273" xr:uid="{00000000-0005-0000-0000-0000DEF50000}"/>
    <cellStyle name="Total 7 5 2 3 2 6" xfId="59837" xr:uid="{00000000-0005-0000-0000-0000DFF50000}"/>
    <cellStyle name="Total 7 5 2 3 3" xfId="9509" xr:uid="{00000000-0005-0000-0000-0000E0F50000}"/>
    <cellStyle name="Total 7 5 2 3 3 2" xfId="16478" xr:uid="{00000000-0005-0000-0000-0000E1F50000}"/>
    <cellStyle name="Total 7 5 2 3 3 2 2" xfId="43030" xr:uid="{00000000-0005-0000-0000-0000E2F50000}"/>
    <cellStyle name="Total 7 5 2 3 3 2 3" xfId="43029" xr:uid="{00000000-0005-0000-0000-0000E3F50000}"/>
    <cellStyle name="Total 7 5 2 3 3 2 4" xfId="55983" xr:uid="{00000000-0005-0000-0000-0000E4F50000}"/>
    <cellStyle name="Total 7 5 2 3 3 3" xfId="43031" xr:uid="{00000000-0005-0000-0000-0000E5F50000}"/>
    <cellStyle name="Total 7 5 2 3 3 4" xfId="43028" xr:uid="{00000000-0005-0000-0000-0000E6F50000}"/>
    <cellStyle name="Total 7 5 2 3 3 5" xfId="49015" xr:uid="{00000000-0005-0000-0000-0000E7F50000}"/>
    <cellStyle name="Total 7 5 2 3 3 6" xfId="61579" xr:uid="{00000000-0005-0000-0000-0000E8F50000}"/>
    <cellStyle name="Total 7 5 2 3 4" xfId="12123" xr:uid="{00000000-0005-0000-0000-0000E9F50000}"/>
    <cellStyle name="Total 7 5 2 3 4 2" xfId="43033" xr:uid="{00000000-0005-0000-0000-0000EAF50000}"/>
    <cellStyle name="Total 7 5 2 3 4 3" xfId="43032" xr:uid="{00000000-0005-0000-0000-0000EBF50000}"/>
    <cellStyle name="Total 7 5 2 3 4 4" xfId="51628" xr:uid="{00000000-0005-0000-0000-0000ECF50000}"/>
    <cellStyle name="Total 7 5 2 3 5" xfId="43034" xr:uid="{00000000-0005-0000-0000-0000EDF50000}"/>
    <cellStyle name="Total 7 5 2 3 6" xfId="43023" xr:uid="{00000000-0005-0000-0000-0000EEF50000}"/>
    <cellStyle name="Total 7 5 2 3 7" xfId="44660" xr:uid="{00000000-0005-0000-0000-0000EFF50000}"/>
    <cellStyle name="Total 7 5 2 3 8" xfId="57224" xr:uid="{00000000-0005-0000-0000-0000F0F50000}"/>
    <cellStyle name="Total 7 5 2 4" xfId="6016" xr:uid="{00000000-0005-0000-0000-0000F1F50000}"/>
    <cellStyle name="Total 7 5 2 4 2" xfId="12994" xr:uid="{00000000-0005-0000-0000-0000F2F50000}"/>
    <cellStyle name="Total 7 5 2 4 2 2" xfId="43037" xr:uid="{00000000-0005-0000-0000-0000F3F50000}"/>
    <cellStyle name="Total 7 5 2 4 2 3" xfId="43036" xr:uid="{00000000-0005-0000-0000-0000F4F50000}"/>
    <cellStyle name="Total 7 5 2 4 2 4" xfId="52499" xr:uid="{00000000-0005-0000-0000-0000F5F50000}"/>
    <cellStyle name="Total 7 5 2 4 3" xfId="43038" xr:uid="{00000000-0005-0000-0000-0000F6F50000}"/>
    <cellStyle name="Total 7 5 2 4 4" xfId="43035" xr:uid="{00000000-0005-0000-0000-0000F7F50000}"/>
    <cellStyle name="Total 7 5 2 4 5" xfId="45531" xr:uid="{00000000-0005-0000-0000-0000F8F50000}"/>
    <cellStyle name="Total 7 5 2 4 6" xfId="58095" xr:uid="{00000000-0005-0000-0000-0000F9F50000}"/>
    <cellStyle name="Total 7 5 2 5" xfId="10380" xr:uid="{00000000-0005-0000-0000-0000FAF50000}"/>
    <cellStyle name="Total 7 5 2 5 2" xfId="43040" xr:uid="{00000000-0005-0000-0000-0000FBF50000}"/>
    <cellStyle name="Total 7 5 2 5 3" xfId="43039" xr:uid="{00000000-0005-0000-0000-0000FCF50000}"/>
    <cellStyle name="Total 7 5 2 5 4" xfId="49886" xr:uid="{00000000-0005-0000-0000-0000FDF50000}"/>
    <cellStyle name="Total 7 5 2 6" xfId="43011" xr:uid="{00000000-0005-0000-0000-0000FEF50000}"/>
    <cellStyle name="Total 7 5 2 7" xfId="18046" xr:uid="{00000000-0005-0000-0000-0000FFF50000}"/>
    <cellStyle name="Total 7 5 3" xfId="4265" xr:uid="{00000000-0005-0000-0000-000000F60000}"/>
    <cellStyle name="Total 7 5 3 2" xfId="6886" xr:uid="{00000000-0005-0000-0000-000001F60000}"/>
    <cellStyle name="Total 7 5 3 2 2" xfId="13864" xr:uid="{00000000-0005-0000-0000-000002F60000}"/>
    <cellStyle name="Total 7 5 3 2 2 2" xfId="43044" xr:uid="{00000000-0005-0000-0000-000003F60000}"/>
    <cellStyle name="Total 7 5 3 2 2 3" xfId="43043" xr:uid="{00000000-0005-0000-0000-000004F60000}"/>
    <cellStyle name="Total 7 5 3 2 2 4" xfId="53369" xr:uid="{00000000-0005-0000-0000-000005F60000}"/>
    <cellStyle name="Total 7 5 3 2 3" xfId="43045" xr:uid="{00000000-0005-0000-0000-000006F60000}"/>
    <cellStyle name="Total 7 5 3 2 4" xfId="43042" xr:uid="{00000000-0005-0000-0000-000007F60000}"/>
    <cellStyle name="Total 7 5 3 2 5" xfId="46401" xr:uid="{00000000-0005-0000-0000-000008F60000}"/>
    <cellStyle name="Total 7 5 3 2 6" xfId="58965" xr:uid="{00000000-0005-0000-0000-000009F60000}"/>
    <cellStyle name="Total 7 5 3 3" xfId="8632" xr:uid="{00000000-0005-0000-0000-00000AF60000}"/>
    <cellStyle name="Total 7 5 3 3 2" xfId="15606" xr:uid="{00000000-0005-0000-0000-00000BF60000}"/>
    <cellStyle name="Total 7 5 3 3 2 2" xfId="43048" xr:uid="{00000000-0005-0000-0000-00000CF60000}"/>
    <cellStyle name="Total 7 5 3 3 2 3" xfId="43047" xr:uid="{00000000-0005-0000-0000-00000DF60000}"/>
    <cellStyle name="Total 7 5 3 3 2 4" xfId="55111" xr:uid="{00000000-0005-0000-0000-00000EF60000}"/>
    <cellStyle name="Total 7 5 3 3 3" xfId="43049" xr:uid="{00000000-0005-0000-0000-00000FF60000}"/>
    <cellStyle name="Total 7 5 3 3 4" xfId="43046" xr:uid="{00000000-0005-0000-0000-000010F60000}"/>
    <cellStyle name="Total 7 5 3 3 5" xfId="48143" xr:uid="{00000000-0005-0000-0000-000011F60000}"/>
    <cellStyle name="Total 7 5 3 3 6" xfId="60707" xr:uid="{00000000-0005-0000-0000-000012F60000}"/>
    <cellStyle name="Total 7 5 3 4" xfId="11251" xr:uid="{00000000-0005-0000-0000-000013F60000}"/>
    <cellStyle name="Total 7 5 3 4 2" xfId="43051" xr:uid="{00000000-0005-0000-0000-000014F60000}"/>
    <cellStyle name="Total 7 5 3 4 3" xfId="43050" xr:uid="{00000000-0005-0000-0000-000015F60000}"/>
    <cellStyle name="Total 7 5 3 4 4" xfId="50756" xr:uid="{00000000-0005-0000-0000-000016F60000}"/>
    <cellStyle name="Total 7 5 3 5" xfId="43041" xr:uid="{00000000-0005-0000-0000-000017F60000}"/>
    <cellStyle name="Total 7 5 3 6" xfId="56352" xr:uid="{00000000-0005-0000-0000-000018F60000}"/>
    <cellStyle name="Total 7 5 4" xfId="5141" xr:uid="{00000000-0005-0000-0000-000019F60000}"/>
    <cellStyle name="Total 7 5 4 2" xfId="7757" xr:uid="{00000000-0005-0000-0000-00001AF60000}"/>
    <cellStyle name="Total 7 5 4 2 2" xfId="14735" xr:uid="{00000000-0005-0000-0000-00001BF60000}"/>
    <cellStyle name="Total 7 5 4 2 2 2" xfId="43055" xr:uid="{00000000-0005-0000-0000-00001CF60000}"/>
    <cellStyle name="Total 7 5 4 2 2 3" xfId="43054" xr:uid="{00000000-0005-0000-0000-00001DF60000}"/>
    <cellStyle name="Total 7 5 4 2 2 4" xfId="54240" xr:uid="{00000000-0005-0000-0000-00001EF60000}"/>
    <cellStyle name="Total 7 5 4 2 3" xfId="43056" xr:uid="{00000000-0005-0000-0000-00001FF60000}"/>
    <cellStyle name="Total 7 5 4 2 4" xfId="43053" xr:uid="{00000000-0005-0000-0000-000020F60000}"/>
    <cellStyle name="Total 7 5 4 2 5" xfId="47272" xr:uid="{00000000-0005-0000-0000-000021F60000}"/>
    <cellStyle name="Total 7 5 4 2 6" xfId="59836" xr:uid="{00000000-0005-0000-0000-000022F60000}"/>
    <cellStyle name="Total 7 5 4 3" xfId="9508" xr:uid="{00000000-0005-0000-0000-000023F60000}"/>
    <cellStyle name="Total 7 5 4 3 2" xfId="16477" xr:uid="{00000000-0005-0000-0000-000024F60000}"/>
    <cellStyle name="Total 7 5 4 3 2 2" xfId="43059" xr:uid="{00000000-0005-0000-0000-000025F60000}"/>
    <cellStyle name="Total 7 5 4 3 2 3" xfId="43058" xr:uid="{00000000-0005-0000-0000-000026F60000}"/>
    <cellStyle name="Total 7 5 4 3 2 4" xfId="55982" xr:uid="{00000000-0005-0000-0000-000027F60000}"/>
    <cellStyle name="Total 7 5 4 3 3" xfId="43060" xr:uid="{00000000-0005-0000-0000-000028F60000}"/>
    <cellStyle name="Total 7 5 4 3 4" xfId="43057" xr:uid="{00000000-0005-0000-0000-000029F60000}"/>
    <cellStyle name="Total 7 5 4 3 5" xfId="49014" xr:uid="{00000000-0005-0000-0000-00002AF60000}"/>
    <cellStyle name="Total 7 5 4 3 6" xfId="61578" xr:uid="{00000000-0005-0000-0000-00002BF60000}"/>
    <cellStyle name="Total 7 5 4 4" xfId="12122" xr:uid="{00000000-0005-0000-0000-00002CF60000}"/>
    <cellStyle name="Total 7 5 4 4 2" xfId="43062" xr:uid="{00000000-0005-0000-0000-00002DF60000}"/>
    <cellStyle name="Total 7 5 4 4 3" xfId="43061" xr:uid="{00000000-0005-0000-0000-00002EF60000}"/>
    <cellStyle name="Total 7 5 4 4 4" xfId="51627" xr:uid="{00000000-0005-0000-0000-00002FF60000}"/>
    <cellStyle name="Total 7 5 4 5" xfId="43063" xr:uid="{00000000-0005-0000-0000-000030F60000}"/>
    <cellStyle name="Total 7 5 4 6" xfId="43052" xr:uid="{00000000-0005-0000-0000-000031F60000}"/>
    <cellStyle name="Total 7 5 4 7" xfId="44659" xr:uid="{00000000-0005-0000-0000-000032F60000}"/>
    <cellStyle name="Total 7 5 4 8" xfId="57223" xr:uid="{00000000-0005-0000-0000-000033F60000}"/>
    <cellStyle name="Total 7 5 5" xfId="6015" xr:uid="{00000000-0005-0000-0000-000034F60000}"/>
    <cellStyle name="Total 7 5 5 2" xfId="12993" xr:uid="{00000000-0005-0000-0000-000035F60000}"/>
    <cellStyle name="Total 7 5 5 2 2" xfId="43066" xr:uid="{00000000-0005-0000-0000-000036F60000}"/>
    <cellStyle name="Total 7 5 5 2 3" xfId="43065" xr:uid="{00000000-0005-0000-0000-000037F60000}"/>
    <cellStyle name="Total 7 5 5 2 4" xfId="52498" xr:uid="{00000000-0005-0000-0000-000038F60000}"/>
    <cellStyle name="Total 7 5 5 3" xfId="43067" xr:uid="{00000000-0005-0000-0000-000039F60000}"/>
    <cellStyle name="Total 7 5 5 4" xfId="43064" xr:uid="{00000000-0005-0000-0000-00003AF60000}"/>
    <cellStyle name="Total 7 5 5 5" xfId="45530" xr:uid="{00000000-0005-0000-0000-00003BF60000}"/>
    <cellStyle name="Total 7 5 5 6" xfId="58094" xr:uid="{00000000-0005-0000-0000-00003CF60000}"/>
    <cellStyle name="Total 7 5 6" xfId="10379" xr:uid="{00000000-0005-0000-0000-00003DF60000}"/>
    <cellStyle name="Total 7 5 6 2" xfId="43069" xr:uid="{00000000-0005-0000-0000-00003EF60000}"/>
    <cellStyle name="Total 7 5 6 3" xfId="43068" xr:uid="{00000000-0005-0000-0000-00003FF60000}"/>
    <cellStyle name="Total 7 5 6 4" xfId="49885" xr:uid="{00000000-0005-0000-0000-000040F60000}"/>
    <cellStyle name="Total 7 5 7" xfId="43010" xr:uid="{00000000-0005-0000-0000-000041F60000}"/>
    <cellStyle name="Total 7 5 8" xfId="18045" xr:uid="{00000000-0005-0000-0000-000042F60000}"/>
    <cellStyle name="Total 7 6" xfId="3312" xr:uid="{00000000-0005-0000-0000-000043F60000}"/>
    <cellStyle name="Total 7 6 2" xfId="3313" xr:uid="{00000000-0005-0000-0000-000044F60000}"/>
    <cellStyle name="Total 7 6 2 2" xfId="4268" xr:uid="{00000000-0005-0000-0000-000045F60000}"/>
    <cellStyle name="Total 7 6 2 2 2" xfId="6889" xr:uid="{00000000-0005-0000-0000-000046F60000}"/>
    <cellStyle name="Total 7 6 2 2 2 2" xfId="13867" xr:uid="{00000000-0005-0000-0000-000047F60000}"/>
    <cellStyle name="Total 7 6 2 2 2 2 2" xfId="43075" xr:uid="{00000000-0005-0000-0000-000048F60000}"/>
    <cellStyle name="Total 7 6 2 2 2 2 3" xfId="43074" xr:uid="{00000000-0005-0000-0000-000049F60000}"/>
    <cellStyle name="Total 7 6 2 2 2 2 4" xfId="53372" xr:uid="{00000000-0005-0000-0000-00004AF60000}"/>
    <cellStyle name="Total 7 6 2 2 2 3" xfId="43076" xr:uid="{00000000-0005-0000-0000-00004BF60000}"/>
    <cellStyle name="Total 7 6 2 2 2 4" xfId="43073" xr:uid="{00000000-0005-0000-0000-00004CF60000}"/>
    <cellStyle name="Total 7 6 2 2 2 5" xfId="46404" xr:uid="{00000000-0005-0000-0000-00004DF60000}"/>
    <cellStyle name="Total 7 6 2 2 2 6" xfId="58968" xr:uid="{00000000-0005-0000-0000-00004EF60000}"/>
    <cellStyle name="Total 7 6 2 2 3" xfId="8635" xr:uid="{00000000-0005-0000-0000-00004FF60000}"/>
    <cellStyle name="Total 7 6 2 2 3 2" xfId="15609" xr:uid="{00000000-0005-0000-0000-000050F60000}"/>
    <cellStyle name="Total 7 6 2 2 3 2 2" xfId="43079" xr:uid="{00000000-0005-0000-0000-000051F60000}"/>
    <cellStyle name="Total 7 6 2 2 3 2 3" xfId="43078" xr:uid="{00000000-0005-0000-0000-000052F60000}"/>
    <cellStyle name="Total 7 6 2 2 3 2 4" xfId="55114" xr:uid="{00000000-0005-0000-0000-000053F60000}"/>
    <cellStyle name="Total 7 6 2 2 3 3" xfId="43080" xr:uid="{00000000-0005-0000-0000-000054F60000}"/>
    <cellStyle name="Total 7 6 2 2 3 4" xfId="43077" xr:uid="{00000000-0005-0000-0000-000055F60000}"/>
    <cellStyle name="Total 7 6 2 2 3 5" xfId="48146" xr:uid="{00000000-0005-0000-0000-000056F60000}"/>
    <cellStyle name="Total 7 6 2 2 3 6" xfId="60710" xr:uid="{00000000-0005-0000-0000-000057F60000}"/>
    <cellStyle name="Total 7 6 2 2 4" xfId="11254" xr:uid="{00000000-0005-0000-0000-000058F60000}"/>
    <cellStyle name="Total 7 6 2 2 4 2" xfId="43082" xr:uid="{00000000-0005-0000-0000-000059F60000}"/>
    <cellStyle name="Total 7 6 2 2 4 3" xfId="43081" xr:uid="{00000000-0005-0000-0000-00005AF60000}"/>
    <cellStyle name="Total 7 6 2 2 4 4" xfId="50759" xr:uid="{00000000-0005-0000-0000-00005BF60000}"/>
    <cellStyle name="Total 7 6 2 2 5" xfId="43072" xr:uid="{00000000-0005-0000-0000-00005CF60000}"/>
    <cellStyle name="Total 7 6 2 2 6" xfId="56355" xr:uid="{00000000-0005-0000-0000-00005DF60000}"/>
    <cellStyle name="Total 7 6 2 3" xfId="5144" xr:uid="{00000000-0005-0000-0000-00005EF60000}"/>
    <cellStyle name="Total 7 6 2 3 2" xfId="7760" xr:uid="{00000000-0005-0000-0000-00005FF60000}"/>
    <cellStyle name="Total 7 6 2 3 2 2" xfId="14738" xr:uid="{00000000-0005-0000-0000-000060F60000}"/>
    <cellStyle name="Total 7 6 2 3 2 2 2" xfId="43086" xr:uid="{00000000-0005-0000-0000-000061F60000}"/>
    <cellStyle name="Total 7 6 2 3 2 2 3" xfId="43085" xr:uid="{00000000-0005-0000-0000-000062F60000}"/>
    <cellStyle name="Total 7 6 2 3 2 2 4" xfId="54243" xr:uid="{00000000-0005-0000-0000-000063F60000}"/>
    <cellStyle name="Total 7 6 2 3 2 3" xfId="43087" xr:uid="{00000000-0005-0000-0000-000064F60000}"/>
    <cellStyle name="Total 7 6 2 3 2 4" xfId="43084" xr:uid="{00000000-0005-0000-0000-000065F60000}"/>
    <cellStyle name="Total 7 6 2 3 2 5" xfId="47275" xr:uid="{00000000-0005-0000-0000-000066F60000}"/>
    <cellStyle name="Total 7 6 2 3 2 6" xfId="59839" xr:uid="{00000000-0005-0000-0000-000067F60000}"/>
    <cellStyle name="Total 7 6 2 3 3" xfId="9511" xr:uid="{00000000-0005-0000-0000-000068F60000}"/>
    <cellStyle name="Total 7 6 2 3 3 2" xfId="16480" xr:uid="{00000000-0005-0000-0000-000069F60000}"/>
    <cellStyle name="Total 7 6 2 3 3 2 2" xfId="43090" xr:uid="{00000000-0005-0000-0000-00006AF60000}"/>
    <cellStyle name="Total 7 6 2 3 3 2 3" xfId="43089" xr:uid="{00000000-0005-0000-0000-00006BF60000}"/>
    <cellStyle name="Total 7 6 2 3 3 2 4" xfId="55985" xr:uid="{00000000-0005-0000-0000-00006CF60000}"/>
    <cellStyle name="Total 7 6 2 3 3 3" xfId="43091" xr:uid="{00000000-0005-0000-0000-00006DF60000}"/>
    <cellStyle name="Total 7 6 2 3 3 4" xfId="43088" xr:uid="{00000000-0005-0000-0000-00006EF60000}"/>
    <cellStyle name="Total 7 6 2 3 3 5" xfId="49017" xr:uid="{00000000-0005-0000-0000-00006FF60000}"/>
    <cellStyle name="Total 7 6 2 3 3 6" xfId="61581" xr:uid="{00000000-0005-0000-0000-000070F60000}"/>
    <cellStyle name="Total 7 6 2 3 4" xfId="12125" xr:uid="{00000000-0005-0000-0000-000071F60000}"/>
    <cellStyle name="Total 7 6 2 3 4 2" xfId="43093" xr:uid="{00000000-0005-0000-0000-000072F60000}"/>
    <cellStyle name="Total 7 6 2 3 4 3" xfId="43092" xr:uid="{00000000-0005-0000-0000-000073F60000}"/>
    <cellStyle name="Total 7 6 2 3 4 4" xfId="51630" xr:uid="{00000000-0005-0000-0000-000074F60000}"/>
    <cellStyle name="Total 7 6 2 3 5" xfId="43094" xr:uid="{00000000-0005-0000-0000-000075F60000}"/>
    <cellStyle name="Total 7 6 2 3 6" xfId="43083" xr:uid="{00000000-0005-0000-0000-000076F60000}"/>
    <cellStyle name="Total 7 6 2 3 7" xfId="44662" xr:uid="{00000000-0005-0000-0000-000077F60000}"/>
    <cellStyle name="Total 7 6 2 3 8" xfId="57226" xr:uid="{00000000-0005-0000-0000-000078F60000}"/>
    <cellStyle name="Total 7 6 2 4" xfId="6018" xr:uid="{00000000-0005-0000-0000-000079F60000}"/>
    <cellStyle name="Total 7 6 2 4 2" xfId="12996" xr:uid="{00000000-0005-0000-0000-00007AF60000}"/>
    <cellStyle name="Total 7 6 2 4 2 2" xfId="43097" xr:uid="{00000000-0005-0000-0000-00007BF60000}"/>
    <cellStyle name="Total 7 6 2 4 2 3" xfId="43096" xr:uid="{00000000-0005-0000-0000-00007CF60000}"/>
    <cellStyle name="Total 7 6 2 4 2 4" xfId="52501" xr:uid="{00000000-0005-0000-0000-00007DF60000}"/>
    <cellStyle name="Total 7 6 2 4 3" xfId="43098" xr:uid="{00000000-0005-0000-0000-00007EF60000}"/>
    <cellStyle name="Total 7 6 2 4 4" xfId="43095" xr:uid="{00000000-0005-0000-0000-00007FF60000}"/>
    <cellStyle name="Total 7 6 2 4 5" xfId="45533" xr:uid="{00000000-0005-0000-0000-000080F60000}"/>
    <cellStyle name="Total 7 6 2 4 6" xfId="58097" xr:uid="{00000000-0005-0000-0000-000081F60000}"/>
    <cellStyle name="Total 7 6 2 5" xfId="10382" xr:uid="{00000000-0005-0000-0000-000082F60000}"/>
    <cellStyle name="Total 7 6 2 5 2" xfId="43100" xr:uid="{00000000-0005-0000-0000-000083F60000}"/>
    <cellStyle name="Total 7 6 2 5 3" xfId="43099" xr:uid="{00000000-0005-0000-0000-000084F60000}"/>
    <cellStyle name="Total 7 6 2 5 4" xfId="49888" xr:uid="{00000000-0005-0000-0000-000085F60000}"/>
    <cellStyle name="Total 7 6 2 6" xfId="43071" xr:uid="{00000000-0005-0000-0000-000086F60000}"/>
    <cellStyle name="Total 7 6 2 7" xfId="18050" xr:uid="{00000000-0005-0000-0000-000087F60000}"/>
    <cellStyle name="Total 7 6 3" xfId="4267" xr:uid="{00000000-0005-0000-0000-000088F60000}"/>
    <cellStyle name="Total 7 6 3 2" xfId="6888" xr:uid="{00000000-0005-0000-0000-000089F60000}"/>
    <cellStyle name="Total 7 6 3 2 2" xfId="13866" xr:uid="{00000000-0005-0000-0000-00008AF60000}"/>
    <cellStyle name="Total 7 6 3 2 2 2" xfId="43104" xr:uid="{00000000-0005-0000-0000-00008BF60000}"/>
    <cellStyle name="Total 7 6 3 2 2 3" xfId="43103" xr:uid="{00000000-0005-0000-0000-00008CF60000}"/>
    <cellStyle name="Total 7 6 3 2 2 4" xfId="53371" xr:uid="{00000000-0005-0000-0000-00008DF60000}"/>
    <cellStyle name="Total 7 6 3 2 3" xfId="43105" xr:uid="{00000000-0005-0000-0000-00008EF60000}"/>
    <cellStyle name="Total 7 6 3 2 4" xfId="43102" xr:uid="{00000000-0005-0000-0000-00008FF60000}"/>
    <cellStyle name="Total 7 6 3 2 5" xfId="46403" xr:uid="{00000000-0005-0000-0000-000090F60000}"/>
    <cellStyle name="Total 7 6 3 2 6" xfId="58967" xr:uid="{00000000-0005-0000-0000-000091F60000}"/>
    <cellStyle name="Total 7 6 3 3" xfId="8634" xr:uid="{00000000-0005-0000-0000-000092F60000}"/>
    <cellStyle name="Total 7 6 3 3 2" xfId="15608" xr:uid="{00000000-0005-0000-0000-000093F60000}"/>
    <cellStyle name="Total 7 6 3 3 2 2" xfId="43108" xr:uid="{00000000-0005-0000-0000-000094F60000}"/>
    <cellStyle name="Total 7 6 3 3 2 3" xfId="43107" xr:uid="{00000000-0005-0000-0000-000095F60000}"/>
    <cellStyle name="Total 7 6 3 3 2 4" xfId="55113" xr:uid="{00000000-0005-0000-0000-000096F60000}"/>
    <cellStyle name="Total 7 6 3 3 3" xfId="43109" xr:uid="{00000000-0005-0000-0000-000097F60000}"/>
    <cellStyle name="Total 7 6 3 3 4" xfId="43106" xr:uid="{00000000-0005-0000-0000-000098F60000}"/>
    <cellStyle name="Total 7 6 3 3 5" xfId="48145" xr:uid="{00000000-0005-0000-0000-000099F60000}"/>
    <cellStyle name="Total 7 6 3 3 6" xfId="60709" xr:uid="{00000000-0005-0000-0000-00009AF60000}"/>
    <cellStyle name="Total 7 6 3 4" xfId="11253" xr:uid="{00000000-0005-0000-0000-00009BF60000}"/>
    <cellStyle name="Total 7 6 3 4 2" xfId="43111" xr:uid="{00000000-0005-0000-0000-00009CF60000}"/>
    <cellStyle name="Total 7 6 3 4 3" xfId="43110" xr:uid="{00000000-0005-0000-0000-00009DF60000}"/>
    <cellStyle name="Total 7 6 3 4 4" xfId="50758" xr:uid="{00000000-0005-0000-0000-00009EF60000}"/>
    <cellStyle name="Total 7 6 3 5" xfId="43101" xr:uid="{00000000-0005-0000-0000-00009FF60000}"/>
    <cellStyle name="Total 7 6 3 6" xfId="56354" xr:uid="{00000000-0005-0000-0000-0000A0F60000}"/>
    <cellStyle name="Total 7 6 4" xfId="5143" xr:uid="{00000000-0005-0000-0000-0000A1F60000}"/>
    <cellStyle name="Total 7 6 4 2" xfId="7759" xr:uid="{00000000-0005-0000-0000-0000A2F60000}"/>
    <cellStyle name="Total 7 6 4 2 2" xfId="14737" xr:uid="{00000000-0005-0000-0000-0000A3F60000}"/>
    <cellStyle name="Total 7 6 4 2 2 2" xfId="43115" xr:uid="{00000000-0005-0000-0000-0000A4F60000}"/>
    <cellStyle name="Total 7 6 4 2 2 3" xfId="43114" xr:uid="{00000000-0005-0000-0000-0000A5F60000}"/>
    <cellStyle name="Total 7 6 4 2 2 4" xfId="54242" xr:uid="{00000000-0005-0000-0000-0000A6F60000}"/>
    <cellStyle name="Total 7 6 4 2 3" xfId="43116" xr:uid="{00000000-0005-0000-0000-0000A7F60000}"/>
    <cellStyle name="Total 7 6 4 2 4" xfId="43113" xr:uid="{00000000-0005-0000-0000-0000A8F60000}"/>
    <cellStyle name="Total 7 6 4 2 5" xfId="47274" xr:uid="{00000000-0005-0000-0000-0000A9F60000}"/>
    <cellStyle name="Total 7 6 4 2 6" xfId="59838" xr:uid="{00000000-0005-0000-0000-0000AAF60000}"/>
    <cellStyle name="Total 7 6 4 3" xfId="9510" xr:uid="{00000000-0005-0000-0000-0000ABF60000}"/>
    <cellStyle name="Total 7 6 4 3 2" xfId="16479" xr:uid="{00000000-0005-0000-0000-0000ACF60000}"/>
    <cellStyle name="Total 7 6 4 3 2 2" xfId="43119" xr:uid="{00000000-0005-0000-0000-0000ADF60000}"/>
    <cellStyle name="Total 7 6 4 3 2 3" xfId="43118" xr:uid="{00000000-0005-0000-0000-0000AEF60000}"/>
    <cellStyle name="Total 7 6 4 3 2 4" xfId="55984" xr:uid="{00000000-0005-0000-0000-0000AFF60000}"/>
    <cellStyle name="Total 7 6 4 3 3" xfId="43120" xr:uid="{00000000-0005-0000-0000-0000B0F60000}"/>
    <cellStyle name="Total 7 6 4 3 4" xfId="43117" xr:uid="{00000000-0005-0000-0000-0000B1F60000}"/>
    <cellStyle name="Total 7 6 4 3 5" xfId="49016" xr:uid="{00000000-0005-0000-0000-0000B2F60000}"/>
    <cellStyle name="Total 7 6 4 3 6" xfId="61580" xr:uid="{00000000-0005-0000-0000-0000B3F60000}"/>
    <cellStyle name="Total 7 6 4 4" xfId="12124" xr:uid="{00000000-0005-0000-0000-0000B4F60000}"/>
    <cellStyle name="Total 7 6 4 4 2" xfId="43122" xr:uid="{00000000-0005-0000-0000-0000B5F60000}"/>
    <cellStyle name="Total 7 6 4 4 3" xfId="43121" xr:uid="{00000000-0005-0000-0000-0000B6F60000}"/>
    <cellStyle name="Total 7 6 4 4 4" xfId="51629" xr:uid="{00000000-0005-0000-0000-0000B7F60000}"/>
    <cellStyle name="Total 7 6 4 5" xfId="43123" xr:uid="{00000000-0005-0000-0000-0000B8F60000}"/>
    <cellStyle name="Total 7 6 4 6" xfId="43112" xr:uid="{00000000-0005-0000-0000-0000B9F60000}"/>
    <cellStyle name="Total 7 6 4 7" xfId="44661" xr:uid="{00000000-0005-0000-0000-0000BAF60000}"/>
    <cellStyle name="Total 7 6 4 8" xfId="57225" xr:uid="{00000000-0005-0000-0000-0000BBF60000}"/>
    <cellStyle name="Total 7 6 5" xfId="6017" xr:uid="{00000000-0005-0000-0000-0000BCF60000}"/>
    <cellStyle name="Total 7 6 5 2" xfId="12995" xr:uid="{00000000-0005-0000-0000-0000BDF60000}"/>
    <cellStyle name="Total 7 6 5 2 2" xfId="43126" xr:uid="{00000000-0005-0000-0000-0000BEF60000}"/>
    <cellStyle name="Total 7 6 5 2 3" xfId="43125" xr:uid="{00000000-0005-0000-0000-0000BFF60000}"/>
    <cellStyle name="Total 7 6 5 2 4" xfId="52500" xr:uid="{00000000-0005-0000-0000-0000C0F60000}"/>
    <cellStyle name="Total 7 6 5 3" xfId="43127" xr:uid="{00000000-0005-0000-0000-0000C1F60000}"/>
    <cellStyle name="Total 7 6 5 4" xfId="43124" xr:uid="{00000000-0005-0000-0000-0000C2F60000}"/>
    <cellStyle name="Total 7 6 5 5" xfId="45532" xr:uid="{00000000-0005-0000-0000-0000C3F60000}"/>
    <cellStyle name="Total 7 6 5 6" xfId="58096" xr:uid="{00000000-0005-0000-0000-0000C4F60000}"/>
    <cellStyle name="Total 7 6 6" xfId="10381" xr:uid="{00000000-0005-0000-0000-0000C5F60000}"/>
    <cellStyle name="Total 7 6 6 2" xfId="43129" xr:uid="{00000000-0005-0000-0000-0000C6F60000}"/>
    <cellStyle name="Total 7 6 6 3" xfId="43128" xr:uid="{00000000-0005-0000-0000-0000C7F60000}"/>
    <cellStyle name="Total 7 6 6 4" xfId="49887" xr:uid="{00000000-0005-0000-0000-0000C8F60000}"/>
    <cellStyle name="Total 7 6 7" xfId="43070" xr:uid="{00000000-0005-0000-0000-0000C9F60000}"/>
    <cellStyle name="Total 7 6 8" xfId="18047" xr:uid="{00000000-0005-0000-0000-0000CAF60000}"/>
    <cellStyle name="Total 7 7" xfId="3314" xr:uid="{00000000-0005-0000-0000-0000CBF60000}"/>
    <cellStyle name="Total 7 7 2" xfId="4269" xr:uid="{00000000-0005-0000-0000-0000CCF60000}"/>
    <cellStyle name="Total 7 7 2 2" xfId="6890" xr:uid="{00000000-0005-0000-0000-0000CDF60000}"/>
    <cellStyle name="Total 7 7 2 2 2" xfId="13868" xr:uid="{00000000-0005-0000-0000-0000CEF60000}"/>
    <cellStyle name="Total 7 7 2 2 2 2" xfId="43134" xr:uid="{00000000-0005-0000-0000-0000CFF60000}"/>
    <cellStyle name="Total 7 7 2 2 2 3" xfId="43133" xr:uid="{00000000-0005-0000-0000-0000D0F60000}"/>
    <cellStyle name="Total 7 7 2 2 2 4" xfId="53373" xr:uid="{00000000-0005-0000-0000-0000D1F60000}"/>
    <cellStyle name="Total 7 7 2 2 3" xfId="43135" xr:uid="{00000000-0005-0000-0000-0000D2F60000}"/>
    <cellStyle name="Total 7 7 2 2 4" xfId="43132" xr:uid="{00000000-0005-0000-0000-0000D3F60000}"/>
    <cellStyle name="Total 7 7 2 2 5" xfId="46405" xr:uid="{00000000-0005-0000-0000-0000D4F60000}"/>
    <cellStyle name="Total 7 7 2 2 6" xfId="58969" xr:uid="{00000000-0005-0000-0000-0000D5F60000}"/>
    <cellStyle name="Total 7 7 2 3" xfId="8636" xr:uid="{00000000-0005-0000-0000-0000D6F60000}"/>
    <cellStyle name="Total 7 7 2 3 2" xfId="15610" xr:uid="{00000000-0005-0000-0000-0000D7F60000}"/>
    <cellStyle name="Total 7 7 2 3 2 2" xfId="43138" xr:uid="{00000000-0005-0000-0000-0000D8F60000}"/>
    <cellStyle name="Total 7 7 2 3 2 3" xfId="43137" xr:uid="{00000000-0005-0000-0000-0000D9F60000}"/>
    <cellStyle name="Total 7 7 2 3 2 4" xfId="55115" xr:uid="{00000000-0005-0000-0000-0000DAF60000}"/>
    <cellStyle name="Total 7 7 2 3 3" xfId="43139" xr:uid="{00000000-0005-0000-0000-0000DBF60000}"/>
    <cellStyle name="Total 7 7 2 3 4" xfId="43136" xr:uid="{00000000-0005-0000-0000-0000DCF60000}"/>
    <cellStyle name="Total 7 7 2 3 5" xfId="48147" xr:uid="{00000000-0005-0000-0000-0000DDF60000}"/>
    <cellStyle name="Total 7 7 2 3 6" xfId="60711" xr:uid="{00000000-0005-0000-0000-0000DEF60000}"/>
    <cellStyle name="Total 7 7 2 4" xfId="11255" xr:uid="{00000000-0005-0000-0000-0000DFF60000}"/>
    <cellStyle name="Total 7 7 2 4 2" xfId="43141" xr:uid="{00000000-0005-0000-0000-0000E0F60000}"/>
    <cellStyle name="Total 7 7 2 4 3" xfId="43140" xr:uid="{00000000-0005-0000-0000-0000E1F60000}"/>
    <cellStyle name="Total 7 7 2 4 4" xfId="50760" xr:uid="{00000000-0005-0000-0000-0000E2F60000}"/>
    <cellStyle name="Total 7 7 2 5" xfId="43131" xr:uid="{00000000-0005-0000-0000-0000E3F60000}"/>
    <cellStyle name="Total 7 7 2 6" xfId="56356" xr:uid="{00000000-0005-0000-0000-0000E4F60000}"/>
    <cellStyle name="Total 7 7 3" xfId="5145" xr:uid="{00000000-0005-0000-0000-0000E5F60000}"/>
    <cellStyle name="Total 7 7 3 2" xfId="7761" xr:uid="{00000000-0005-0000-0000-0000E6F60000}"/>
    <cellStyle name="Total 7 7 3 2 2" xfId="14739" xr:uid="{00000000-0005-0000-0000-0000E7F60000}"/>
    <cellStyle name="Total 7 7 3 2 2 2" xfId="43145" xr:uid="{00000000-0005-0000-0000-0000E8F60000}"/>
    <cellStyle name="Total 7 7 3 2 2 3" xfId="43144" xr:uid="{00000000-0005-0000-0000-0000E9F60000}"/>
    <cellStyle name="Total 7 7 3 2 2 4" xfId="54244" xr:uid="{00000000-0005-0000-0000-0000EAF60000}"/>
    <cellStyle name="Total 7 7 3 2 3" xfId="43146" xr:uid="{00000000-0005-0000-0000-0000EBF60000}"/>
    <cellStyle name="Total 7 7 3 2 4" xfId="43143" xr:uid="{00000000-0005-0000-0000-0000ECF60000}"/>
    <cellStyle name="Total 7 7 3 2 5" xfId="47276" xr:uid="{00000000-0005-0000-0000-0000EDF60000}"/>
    <cellStyle name="Total 7 7 3 2 6" xfId="59840" xr:uid="{00000000-0005-0000-0000-0000EEF60000}"/>
    <cellStyle name="Total 7 7 3 3" xfId="9512" xr:uid="{00000000-0005-0000-0000-0000EFF60000}"/>
    <cellStyle name="Total 7 7 3 3 2" xfId="16481" xr:uid="{00000000-0005-0000-0000-0000F0F60000}"/>
    <cellStyle name="Total 7 7 3 3 2 2" xfId="43149" xr:uid="{00000000-0005-0000-0000-0000F1F60000}"/>
    <cellStyle name="Total 7 7 3 3 2 3" xfId="43148" xr:uid="{00000000-0005-0000-0000-0000F2F60000}"/>
    <cellStyle name="Total 7 7 3 3 2 4" xfId="55986" xr:uid="{00000000-0005-0000-0000-0000F3F60000}"/>
    <cellStyle name="Total 7 7 3 3 3" xfId="43150" xr:uid="{00000000-0005-0000-0000-0000F4F60000}"/>
    <cellStyle name="Total 7 7 3 3 4" xfId="43147" xr:uid="{00000000-0005-0000-0000-0000F5F60000}"/>
    <cellStyle name="Total 7 7 3 3 5" xfId="49018" xr:uid="{00000000-0005-0000-0000-0000F6F60000}"/>
    <cellStyle name="Total 7 7 3 3 6" xfId="61582" xr:uid="{00000000-0005-0000-0000-0000F7F60000}"/>
    <cellStyle name="Total 7 7 3 4" xfId="12126" xr:uid="{00000000-0005-0000-0000-0000F8F60000}"/>
    <cellStyle name="Total 7 7 3 4 2" xfId="43152" xr:uid="{00000000-0005-0000-0000-0000F9F60000}"/>
    <cellStyle name="Total 7 7 3 4 3" xfId="43151" xr:uid="{00000000-0005-0000-0000-0000FAF60000}"/>
    <cellStyle name="Total 7 7 3 4 4" xfId="51631" xr:uid="{00000000-0005-0000-0000-0000FBF60000}"/>
    <cellStyle name="Total 7 7 3 5" xfId="43153" xr:uid="{00000000-0005-0000-0000-0000FCF60000}"/>
    <cellStyle name="Total 7 7 3 6" xfId="43142" xr:uid="{00000000-0005-0000-0000-0000FDF60000}"/>
    <cellStyle name="Total 7 7 3 7" xfId="44663" xr:uid="{00000000-0005-0000-0000-0000FEF60000}"/>
    <cellStyle name="Total 7 7 3 8" xfId="57227" xr:uid="{00000000-0005-0000-0000-0000FFF60000}"/>
    <cellStyle name="Total 7 7 4" xfId="6019" xr:uid="{00000000-0005-0000-0000-000000F70000}"/>
    <cellStyle name="Total 7 7 4 2" xfId="12997" xr:uid="{00000000-0005-0000-0000-000001F70000}"/>
    <cellStyle name="Total 7 7 4 2 2" xfId="43156" xr:uid="{00000000-0005-0000-0000-000002F70000}"/>
    <cellStyle name="Total 7 7 4 2 3" xfId="43155" xr:uid="{00000000-0005-0000-0000-000003F70000}"/>
    <cellStyle name="Total 7 7 4 2 4" xfId="52502" xr:uid="{00000000-0005-0000-0000-000004F70000}"/>
    <cellStyle name="Total 7 7 4 3" xfId="43157" xr:uid="{00000000-0005-0000-0000-000005F70000}"/>
    <cellStyle name="Total 7 7 4 4" xfId="43154" xr:uid="{00000000-0005-0000-0000-000006F70000}"/>
    <cellStyle name="Total 7 7 4 5" xfId="45534" xr:uid="{00000000-0005-0000-0000-000007F70000}"/>
    <cellStyle name="Total 7 7 4 6" xfId="58098" xr:uid="{00000000-0005-0000-0000-000008F70000}"/>
    <cellStyle name="Total 7 7 5" xfId="10383" xr:uid="{00000000-0005-0000-0000-000009F70000}"/>
    <cellStyle name="Total 7 7 5 2" xfId="43159" xr:uid="{00000000-0005-0000-0000-00000AF70000}"/>
    <cellStyle name="Total 7 7 5 3" xfId="43158" xr:uid="{00000000-0005-0000-0000-00000BF70000}"/>
    <cellStyle name="Total 7 7 5 4" xfId="49889" xr:uid="{00000000-0005-0000-0000-00000CF70000}"/>
    <cellStyle name="Total 7 7 6" xfId="43130" xr:uid="{00000000-0005-0000-0000-00000DF70000}"/>
    <cellStyle name="Total 7 7 7" xfId="18051" xr:uid="{00000000-0005-0000-0000-00000EF70000}"/>
    <cellStyle name="Total 7 8" xfId="3315" xr:uid="{00000000-0005-0000-0000-00000FF70000}"/>
    <cellStyle name="Total 7 8 2" xfId="4270" xr:uid="{00000000-0005-0000-0000-000010F70000}"/>
    <cellStyle name="Total 7 8 2 2" xfId="6891" xr:uid="{00000000-0005-0000-0000-000011F70000}"/>
    <cellStyle name="Total 7 8 2 2 2" xfId="13869" xr:uid="{00000000-0005-0000-0000-000012F70000}"/>
    <cellStyle name="Total 7 8 2 2 2 2" xfId="43164" xr:uid="{00000000-0005-0000-0000-000013F70000}"/>
    <cellStyle name="Total 7 8 2 2 2 3" xfId="43163" xr:uid="{00000000-0005-0000-0000-000014F70000}"/>
    <cellStyle name="Total 7 8 2 2 2 4" xfId="53374" xr:uid="{00000000-0005-0000-0000-000015F70000}"/>
    <cellStyle name="Total 7 8 2 2 3" xfId="43165" xr:uid="{00000000-0005-0000-0000-000016F70000}"/>
    <cellStyle name="Total 7 8 2 2 4" xfId="43162" xr:uid="{00000000-0005-0000-0000-000017F70000}"/>
    <cellStyle name="Total 7 8 2 2 5" xfId="46406" xr:uid="{00000000-0005-0000-0000-000018F70000}"/>
    <cellStyle name="Total 7 8 2 2 6" xfId="58970" xr:uid="{00000000-0005-0000-0000-000019F70000}"/>
    <cellStyle name="Total 7 8 2 3" xfId="8637" xr:uid="{00000000-0005-0000-0000-00001AF70000}"/>
    <cellStyle name="Total 7 8 2 3 2" xfId="15611" xr:uid="{00000000-0005-0000-0000-00001BF70000}"/>
    <cellStyle name="Total 7 8 2 3 2 2" xfId="43168" xr:uid="{00000000-0005-0000-0000-00001CF70000}"/>
    <cellStyle name="Total 7 8 2 3 2 3" xfId="43167" xr:uid="{00000000-0005-0000-0000-00001DF70000}"/>
    <cellStyle name="Total 7 8 2 3 2 4" xfId="55116" xr:uid="{00000000-0005-0000-0000-00001EF70000}"/>
    <cellStyle name="Total 7 8 2 3 3" xfId="43169" xr:uid="{00000000-0005-0000-0000-00001FF70000}"/>
    <cellStyle name="Total 7 8 2 3 4" xfId="43166" xr:uid="{00000000-0005-0000-0000-000020F70000}"/>
    <cellStyle name="Total 7 8 2 3 5" xfId="48148" xr:uid="{00000000-0005-0000-0000-000021F70000}"/>
    <cellStyle name="Total 7 8 2 3 6" xfId="60712" xr:uid="{00000000-0005-0000-0000-000022F70000}"/>
    <cellStyle name="Total 7 8 2 4" xfId="11256" xr:uid="{00000000-0005-0000-0000-000023F70000}"/>
    <cellStyle name="Total 7 8 2 4 2" xfId="43171" xr:uid="{00000000-0005-0000-0000-000024F70000}"/>
    <cellStyle name="Total 7 8 2 4 3" xfId="43170" xr:uid="{00000000-0005-0000-0000-000025F70000}"/>
    <cellStyle name="Total 7 8 2 4 4" xfId="50761" xr:uid="{00000000-0005-0000-0000-000026F70000}"/>
    <cellStyle name="Total 7 8 2 5" xfId="43161" xr:uid="{00000000-0005-0000-0000-000027F70000}"/>
    <cellStyle name="Total 7 8 2 6" xfId="56357" xr:uid="{00000000-0005-0000-0000-000028F70000}"/>
    <cellStyle name="Total 7 8 3" xfId="5146" xr:uid="{00000000-0005-0000-0000-000029F70000}"/>
    <cellStyle name="Total 7 8 3 2" xfId="7762" xr:uid="{00000000-0005-0000-0000-00002AF70000}"/>
    <cellStyle name="Total 7 8 3 2 2" xfId="14740" xr:uid="{00000000-0005-0000-0000-00002BF70000}"/>
    <cellStyle name="Total 7 8 3 2 2 2" xfId="43175" xr:uid="{00000000-0005-0000-0000-00002CF70000}"/>
    <cellStyle name="Total 7 8 3 2 2 3" xfId="43174" xr:uid="{00000000-0005-0000-0000-00002DF70000}"/>
    <cellStyle name="Total 7 8 3 2 2 4" xfId="54245" xr:uid="{00000000-0005-0000-0000-00002EF70000}"/>
    <cellStyle name="Total 7 8 3 2 3" xfId="43176" xr:uid="{00000000-0005-0000-0000-00002FF70000}"/>
    <cellStyle name="Total 7 8 3 2 4" xfId="43173" xr:uid="{00000000-0005-0000-0000-000030F70000}"/>
    <cellStyle name="Total 7 8 3 2 5" xfId="47277" xr:uid="{00000000-0005-0000-0000-000031F70000}"/>
    <cellStyle name="Total 7 8 3 2 6" xfId="59841" xr:uid="{00000000-0005-0000-0000-000032F70000}"/>
    <cellStyle name="Total 7 8 3 3" xfId="9513" xr:uid="{00000000-0005-0000-0000-000033F70000}"/>
    <cellStyle name="Total 7 8 3 3 2" xfId="16482" xr:uid="{00000000-0005-0000-0000-000034F70000}"/>
    <cellStyle name="Total 7 8 3 3 2 2" xfId="43179" xr:uid="{00000000-0005-0000-0000-000035F70000}"/>
    <cellStyle name="Total 7 8 3 3 2 3" xfId="43178" xr:uid="{00000000-0005-0000-0000-000036F70000}"/>
    <cellStyle name="Total 7 8 3 3 2 4" xfId="55987" xr:uid="{00000000-0005-0000-0000-000037F70000}"/>
    <cellStyle name="Total 7 8 3 3 3" xfId="43180" xr:uid="{00000000-0005-0000-0000-000038F70000}"/>
    <cellStyle name="Total 7 8 3 3 4" xfId="43177" xr:uid="{00000000-0005-0000-0000-000039F70000}"/>
    <cellStyle name="Total 7 8 3 3 5" xfId="49019" xr:uid="{00000000-0005-0000-0000-00003AF70000}"/>
    <cellStyle name="Total 7 8 3 3 6" xfId="61583" xr:uid="{00000000-0005-0000-0000-00003BF70000}"/>
    <cellStyle name="Total 7 8 3 4" xfId="12127" xr:uid="{00000000-0005-0000-0000-00003CF70000}"/>
    <cellStyle name="Total 7 8 3 4 2" xfId="43182" xr:uid="{00000000-0005-0000-0000-00003DF70000}"/>
    <cellStyle name="Total 7 8 3 4 3" xfId="43181" xr:uid="{00000000-0005-0000-0000-00003EF70000}"/>
    <cellStyle name="Total 7 8 3 4 4" xfId="51632" xr:uid="{00000000-0005-0000-0000-00003FF70000}"/>
    <cellStyle name="Total 7 8 3 5" xfId="43183" xr:uid="{00000000-0005-0000-0000-000040F70000}"/>
    <cellStyle name="Total 7 8 3 6" xfId="43172" xr:uid="{00000000-0005-0000-0000-000041F70000}"/>
    <cellStyle name="Total 7 8 3 7" xfId="44664" xr:uid="{00000000-0005-0000-0000-000042F70000}"/>
    <cellStyle name="Total 7 8 3 8" xfId="57228" xr:uid="{00000000-0005-0000-0000-000043F70000}"/>
    <cellStyle name="Total 7 8 4" xfId="6020" xr:uid="{00000000-0005-0000-0000-000044F70000}"/>
    <cellStyle name="Total 7 8 4 2" xfId="12998" xr:uid="{00000000-0005-0000-0000-000045F70000}"/>
    <cellStyle name="Total 7 8 4 2 2" xfId="43186" xr:uid="{00000000-0005-0000-0000-000046F70000}"/>
    <cellStyle name="Total 7 8 4 2 3" xfId="43185" xr:uid="{00000000-0005-0000-0000-000047F70000}"/>
    <cellStyle name="Total 7 8 4 2 4" xfId="52503" xr:uid="{00000000-0005-0000-0000-000048F70000}"/>
    <cellStyle name="Total 7 8 4 3" xfId="43187" xr:uid="{00000000-0005-0000-0000-000049F70000}"/>
    <cellStyle name="Total 7 8 4 4" xfId="43184" xr:uid="{00000000-0005-0000-0000-00004AF70000}"/>
    <cellStyle name="Total 7 8 4 5" xfId="45535" xr:uid="{00000000-0005-0000-0000-00004BF70000}"/>
    <cellStyle name="Total 7 8 4 6" xfId="58099" xr:uid="{00000000-0005-0000-0000-00004CF70000}"/>
    <cellStyle name="Total 7 8 5" xfId="10384" xr:uid="{00000000-0005-0000-0000-00004DF70000}"/>
    <cellStyle name="Total 7 8 5 2" xfId="43189" xr:uid="{00000000-0005-0000-0000-00004EF70000}"/>
    <cellStyle name="Total 7 8 5 3" xfId="43188" xr:uid="{00000000-0005-0000-0000-00004FF70000}"/>
    <cellStyle name="Total 7 8 5 4" xfId="49890" xr:uid="{00000000-0005-0000-0000-000050F70000}"/>
    <cellStyle name="Total 7 8 6" xfId="43160" xr:uid="{00000000-0005-0000-0000-000051F70000}"/>
    <cellStyle name="Total 7 8 7" xfId="18054" xr:uid="{00000000-0005-0000-0000-000052F70000}"/>
    <cellStyle name="Total 7 9" xfId="3316" xr:uid="{00000000-0005-0000-0000-000053F70000}"/>
    <cellStyle name="Total 7 9 2" xfId="4271" xr:uid="{00000000-0005-0000-0000-000054F70000}"/>
    <cellStyle name="Total 7 9 2 2" xfId="6892" xr:uid="{00000000-0005-0000-0000-000055F70000}"/>
    <cellStyle name="Total 7 9 2 2 2" xfId="13870" xr:uid="{00000000-0005-0000-0000-000056F70000}"/>
    <cellStyle name="Total 7 9 2 2 2 2" xfId="43194" xr:uid="{00000000-0005-0000-0000-000057F70000}"/>
    <cellStyle name="Total 7 9 2 2 2 3" xfId="43193" xr:uid="{00000000-0005-0000-0000-000058F70000}"/>
    <cellStyle name="Total 7 9 2 2 2 4" xfId="53375" xr:uid="{00000000-0005-0000-0000-000059F70000}"/>
    <cellStyle name="Total 7 9 2 2 3" xfId="43195" xr:uid="{00000000-0005-0000-0000-00005AF70000}"/>
    <cellStyle name="Total 7 9 2 2 4" xfId="43192" xr:uid="{00000000-0005-0000-0000-00005BF70000}"/>
    <cellStyle name="Total 7 9 2 2 5" xfId="46407" xr:uid="{00000000-0005-0000-0000-00005CF70000}"/>
    <cellStyle name="Total 7 9 2 2 6" xfId="58971" xr:uid="{00000000-0005-0000-0000-00005DF70000}"/>
    <cellStyle name="Total 7 9 2 3" xfId="8638" xr:uid="{00000000-0005-0000-0000-00005EF70000}"/>
    <cellStyle name="Total 7 9 2 3 2" xfId="15612" xr:uid="{00000000-0005-0000-0000-00005FF70000}"/>
    <cellStyle name="Total 7 9 2 3 2 2" xfId="43198" xr:uid="{00000000-0005-0000-0000-000060F70000}"/>
    <cellStyle name="Total 7 9 2 3 2 3" xfId="43197" xr:uid="{00000000-0005-0000-0000-000061F70000}"/>
    <cellStyle name="Total 7 9 2 3 2 4" xfId="55117" xr:uid="{00000000-0005-0000-0000-000062F70000}"/>
    <cellStyle name="Total 7 9 2 3 3" xfId="43199" xr:uid="{00000000-0005-0000-0000-000063F70000}"/>
    <cellStyle name="Total 7 9 2 3 4" xfId="43196" xr:uid="{00000000-0005-0000-0000-000064F70000}"/>
    <cellStyle name="Total 7 9 2 3 5" xfId="48149" xr:uid="{00000000-0005-0000-0000-000065F70000}"/>
    <cellStyle name="Total 7 9 2 3 6" xfId="60713" xr:uid="{00000000-0005-0000-0000-000066F70000}"/>
    <cellStyle name="Total 7 9 2 4" xfId="11257" xr:uid="{00000000-0005-0000-0000-000067F70000}"/>
    <cellStyle name="Total 7 9 2 4 2" xfId="43201" xr:uid="{00000000-0005-0000-0000-000068F70000}"/>
    <cellStyle name="Total 7 9 2 4 3" xfId="43200" xr:uid="{00000000-0005-0000-0000-000069F70000}"/>
    <cellStyle name="Total 7 9 2 4 4" xfId="50762" xr:uid="{00000000-0005-0000-0000-00006AF70000}"/>
    <cellStyle name="Total 7 9 2 5" xfId="43191" xr:uid="{00000000-0005-0000-0000-00006BF70000}"/>
    <cellStyle name="Total 7 9 2 6" xfId="56358" xr:uid="{00000000-0005-0000-0000-00006CF70000}"/>
    <cellStyle name="Total 7 9 3" xfId="5147" xr:uid="{00000000-0005-0000-0000-00006DF70000}"/>
    <cellStyle name="Total 7 9 3 2" xfId="7763" xr:uid="{00000000-0005-0000-0000-00006EF70000}"/>
    <cellStyle name="Total 7 9 3 2 2" xfId="14741" xr:uid="{00000000-0005-0000-0000-00006FF70000}"/>
    <cellStyle name="Total 7 9 3 2 2 2" xfId="43205" xr:uid="{00000000-0005-0000-0000-000070F70000}"/>
    <cellStyle name="Total 7 9 3 2 2 3" xfId="43204" xr:uid="{00000000-0005-0000-0000-000071F70000}"/>
    <cellStyle name="Total 7 9 3 2 2 4" xfId="54246" xr:uid="{00000000-0005-0000-0000-000072F70000}"/>
    <cellStyle name="Total 7 9 3 2 3" xfId="43206" xr:uid="{00000000-0005-0000-0000-000073F70000}"/>
    <cellStyle name="Total 7 9 3 2 4" xfId="43203" xr:uid="{00000000-0005-0000-0000-000074F70000}"/>
    <cellStyle name="Total 7 9 3 2 5" xfId="47278" xr:uid="{00000000-0005-0000-0000-000075F70000}"/>
    <cellStyle name="Total 7 9 3 2 6" xfId="59842" xr:uid="{00000000-0005-0000-0000-000076F70000}"/>
    <cellStyle name="Total 7 9 3 3" xfId="9514" xr:uid="{00000000-0005-0000-0000-000077F70000}"/>
    <cellStyle name="Total 7 9 3 3 2" xfId="16483" xr:uid="{00000000-0005-0000-0000-000078F70000}"/>
    <cellStyle name="Total 7 9 3 3 2 2" xfId="43209" xr:uid="{00000000-0005-0000-0000-000079F70000}"/>
    <cellStyle name="Total 7 9 3 3 2 3" xfId="43208" xr:uid="{00000000-0005-0000-0000-00007AF70000}"/>
    <cellStyle name="Total 7 9 3 3 2 4" xfId="55988" xr:uid="{00000000-0005-0000-0000-00007BF70000}"/>
    <cellStyle name="Total 7 9 3 3 3" xfId="43210" xr:uid="{00000000-0005-0000-0000-00007CF70000}"/>
    <cellStyle name="Total 7 9 3 3 4" xfId="43207" xr:uid="{00000000-0005-0000-0000-00007DF70000}"/>
    <cellStyle name="Total 7 9 3 3 5" xfId="49020" xr:uid="{00000000-0005-0000-0000-00007EF70000}"/>
    <cellStyle name="Total 7 9 3 3 6" xfId="61584" xr:uid="{00000000-0005-0000-0000-00007FF70000}"/>
    <cellStyle name="Total 7 9 3 4" xfId="12128" xr:uid="{00000000-0005-0000-0000-000080F70000}"/>
    <cellStyle name="Total 7 9 3 4 2" xfId="43212" xr:uid="{00000000-0005-0000-0000-000081F70000}"/>
    <cellStyle name="Total 7 9 3 4 3" xfId="43211" xr:uid="{00000000-0005-0000-0000-000082F70000}"/>
    <cellStyle name="Total 7 9 3 4 4" xfId="51633" xr:uid="{00000000-0005-0000-0000-000083F70000}"/>
    <cellStyle name="Total 7 9 3 5" xfId="43213" xr:uid="{00000000-0005-0000-0000-000084F70000}"/>
    <cellStyle name="Total 7 9 3 6" xfId="43202" xr:uid="{00000000-0005-0000-0000-000085F70000}"/>
    <cellStyle name="Total 7 9 3 7" xfId="44665" xr:uid="{00000000-0005-0000-0000-000086F70000}"/>
    <cellStyle name="Total 7 9 3 8" xfId="57229" xr:uid="{00000000-0005-0000-0000-000087F70000}"/>
    <cellStyle name="Total 7 9 4" xfId="6021" xr:uid="{00000000-0005-0000-0000-000088F70000}"/>
    <cellStyle name="Total 7 9 4 2" xfId="12999" xr:uid="{00000000-0005-0000-0000-000089F70000}"/>
    <cellStyle name="Total 7 9 4 2 2" xfId="43216" xr:uid="{00000000-0005-0000-0000-00008AF70000}"/>
    <cellStyle name="Total 7 9 4 2 3" xfId="43215" xr:uid="{00000000-0005-0000-0000-00008BF70000}"/>
    <cellStyle name="Total 7 9 4 2 4" xfId="52504" xr:uid="{00000000-0005-0000-0000-00008CF70000}"/>
    <cellStyle name="Total 7 9 4 3" xfId="43217" xr:uid="{00000000-0005-0000-0000-00008DF70000}"/>
    <cellStyle name="Total 7 9 4 4" xfId="43214" xr:uid="{00000000-0005-0000-0000-00008EF70000}"/>
    <cellStyle name="Total 7 9 4 5" xfId="45536" xr:uid="{00000000-0005-0000-0000-00008FF70000}"/>
    <cellStyle name="Total 7 9 4 6" xfId="58100" xr:uid="{00000000-0005-0000-0000-000090F70000}"/>
    <cellStyle name="Total 7 9 5" xfId="10385" xr:uid="{00000000-0005-0000-0000-000091F70000}"/>
    <cellStyle name="Total 7 9 5 2" xfId="43219" xr:uid="{00000000-0005-0000-0000-000092F70000}"/>
    <cellStyle name="Total 7 9 5 3" xfId="43218" xr:uid="{00000000-0005-0000-0000-000093F70000}"/>
    <cellStyle name="Total 7 9 5 4" xfId="49891" xr:uid="{00000000-0005-0000-0000-000094F70000}"/>
    <cellStyle name="Total 7 9 6" xfId="43190" xr:uid="{00000000-0005-0000-0000-000095F70000}"/>
    <cellStyle name="Total 7 9 7" xfId="18057" xr:uid="{00000000-0005-0000-0000-000096F70000}"/>
    <cellStyle name="Total 8" xfId="3317" xr:uid="{00000000-0005-0000-0000-000097F70000}"/>
    <cellStyle name="Total 8 10" xfId="3318" xr:uid="{00000000-0005-0000-0000-000098F70000}"/>
    <cellStyle name="Total 8 10 2" xfId="4273" xr:uid="{00000000-0005-0000-0000-000099F70000}"/>
    <cellStyle name="Total 8 10 2 2" xfId="6894" xr:uid="{00000000-0005-0000-0000-00009AF70000}"/>
    <cellStyle name="Total 8 10 2 2 2" xfId="13872" xr:uid="{00000000-0005-0000-0000-00009BF70000}"/>
    <cellStyle name="Total 8 10 2 2 2 2" xfId="43225" xr:uid="{00000000-0005-0000-0000-00009CF70000}"/>
    <cellStyle name="Total 8 10 2 2 2 3" xfId="43224" xr:uid="{00000000-0005-0000-0000-00009DF70000}"/>
    <cellStyle name="Total 8 10 2 2 2 4" xfId="53377" xr:uid="{00000000-0005-0000-0000-00009EF70000}"/>
    <cellStyle name="Total 8 10 2 2 3" xfId="43226" xr:uid="{00000000-0005-0000-0000-00009FF70000}"/>
    <cellStyle name="Total 8 10 2 2 4" xfId="43223" xr:uid="{00000000-0005-0000-0000-0000A0F70000}"/>
    <cellStyle name="Total 8 10 2 2 5" xfId="46409" xr:uid="{00000000-0005-0000-0000-0000A1F70000}"/>
    <cellStyle name="Total 8 10 2 2 6" xfId="58973" xr:uid="{00000000-0005-0000-0000-0000A2F70000}"/>
    <cellStyle name="Total 8 10 2 3" xfId="8640" xr:uid="{00000000-0005-0000-0000-0000A3F70000}"/>
    <cellStyle name="Total 8 10 2 3 2" xfId="15614" xr:uid="{00000000-0005-0000-0000-0000A4F70000}"/>
    <cellStyle name="Total 8 10 2 3 2 2" xfId="43229" xr:uid="{00000000-0005-0000-0000-0000A5F70000}"/>
    <cellStyle name="Total 8 10 2 3 2 3" xfId="43228" xr:uid="{00000000-0005-0000-0000-0000A6F70000}"/>
    <cellStyle name="Total 8 10 2 3 2 4" xfId="55119" xr:uid="{00000000-0005-0000-0000-0000A7F70000}"/>
    <cellStyle name="Total 8 10 2 3 3" xfId="43230" xr:uid="{00000000-0005-0000-0000-0000A8F70000}"/>
    <cellStyle name="Total 8 10 2 3 4" xfId="43227" xr:uid="{00000000-0005-0000-0000-0000A9F70000}"/>
    <cellStyle name="Total 8 10 2 3 5" xfId="48151" xr:uid="{00000000-0005-0000-0000-0000AAF70000}"/>
    <cellStyle name="Total 8 10 2 3 6" xfId="60715" xr:uid="{00000000-0005-0000-0000-0000ABF70000}"/>
    <cellStyle name="Total 8 10 2 4" xfId="11259" xr:uid="{00000000-0005-0000-0000-0000ACF70000}"/>
    <cellStyle name="Total 8 10 2 4 2" xfId="43232" xr:uid="{00000000-0005-0000-0000-0000ADF70000}"/>
    <cellStyle name="Total 8 10 2 4 3" xfId="43231" xr:uid="{00000000-0005-0000-0000-0000AEF70000}"/>
    <cellStyle name="Total 8 10 2 4 4" xfId="50764" xr:uid="{00000000-0005-0000-0000-0000AFF70000}"/>
    <cellStyle name="Total 8 10 2 5" xfId="43222" xr:uid="{00000000-0005-0000-0000-0000B0F70000}"/>
    <cellStyle name="Total 8 10 2 6" xfId="56360" xr:uid="{00000000-0005-0000-0000-0000B1F70000}"/>
    <cellStyle name="Total 8 10 3" xfId="5149" xr:uid="{00000000-0005-0000-0000-0000B2F70000}"/>
    <cellStyle name="Total 8 10 3 2" xfId="7765" xr:uid="{00000000-0005-0000-0000-0000B3F70000}"/>
    <cellStyle name="Total 8 10 3 2 2" xfId="14743" xr:uid="{00000000-0005-0000-0000-0000B4F70000}"/>
    <cellStyle name="Total 8 10 3 2 2 2" xfId="43236" xr:uid="{00000000-0005-0000-0000-0000B5F70000}"/>
    <cellStyle name="Total 8 10 3 2 2 3" xfId="43235" xr:uid="{00000000-0005-0000-0000-0000B6F70000}"/>
    <cellStyle name="Total 8 10 3 2 2 4" xfId="54248" xr:uid="{00000000-0005-0000-0000-0000B7F70000}"/>
    <cellStyle name="Total 8 10 3 2 3" xfId="43237" xr:uid="{00000000-0005-0000-0000-0000B8F70000}"/>
    <cellStyle name="Total 8 10 3 2 4" xfId="43234" xr:uid="{00000000-0005-0000-0000-0000B9F70000}"/>
    <cellStyle name="Total 8 10 3 2 5" xfId="47280" xr:uid="{00000000-0005-0000-0000-0000BAF70000}"/>
    <cellStyle name="Total 8 10 3 2 6" xfId="59844" xr:uid="{00000000-0005-0000-0000-0000BBF70000}"/>
    <cellStyle name="Total 8 10 3 3" xfId="9516" xr:uid="{00000000-0005-0000-0000-0000BCF70000}"/>
    <cellStyle name="Total 8 10 3 3 2" xfId="16485" xr:uid="{00000000-0005-0000-0000-0000BDF70000}"/>
    <cellStyle name="Total 8 10 3 3 2 2" xfId="43240" xr:uid="{00000000-0005-0000-0000-0000BEF70000}"/>
    <cellStyle name="Total 8 10 3 3 2 3" xfId="43239" xr:uid="{00000000-0005-0000-0000-0000BFF70000}"/>
    <cellStyle name="Total 8 10 3 3 2 4" xfId="55990" xr:uid="{00000000-0005-0000-0000-0000C0F70000}"/>
    <cellStyle name="Total 8 10 3 3 3" xfId="43241" xr:uid="{00000000-0005-0000-0000-0000C1F70000}"/>
    <cellStyle name="Total 8 10 3 3 4" xfId="43238" xr:uid="{00000000-0005-0000-0000-0000C2F70000}"/>
    <cellStyle name="Total 8 10 3 3 5" xfId="49022" xr:uid="{00000000-0005-0000-0000-0000C3F70000}"/>
    <cellStyle name="Total 8 10 3 3 6" xfId="61586" xr:uid="{00000000-0005-0000-0000-0000C4F70000}"/>
    <cellStyle name="Total 8 10 3 4" xfId="12130" xr:uid="{00000000-0005-0000-0000-0000C5F70000}"/>
    <cellStyle name="Total 8 10 3 4 2" xfId="43243" xr:uid="{00000000-0005-0000-0000-0000C6F70000}"/>
    <cellStyle name="Total 8 10 3 4 3" xfId="43242" xr:uid="{00000000-0005-0000-0000-0000C7F70000}"/>
    <cellStyle name="Total 8 10 3 4 4" xfId="51635" xr:uid="{00000000-0005-0000-0000-0000C8F70000}"/>
    <cellStyle name="Total 8 10 3 5" xfId="43244" xr:uid="{00000000-0005-0000-0000-0000C9F70000}"/>
    <cellStyle name="Total 8 10 3 6" xfId="43233" xr:uid="{00000000-0005-0000-0000-0000CAF70000}"/>
    <cellStyle name="Total 8 10 3 7" xfId="44667" xr:uid="{00000000-0005-0000-0000-0000CBF70000}"/>
    <cellStyle name="Total 8 10 3 8" xfId="57231" xr:uid="{00000000-0005-0000-0000-0000CCF70000}"/>
    <cellStyle name="Total 8 10 4" xfId="6023" xr:uid="{00000000-0005-0000-0000-0000CDF70000}"/>
    <cellStyle name="Total 8 10 4 2" xfId="13001" xr:uid="{00000000-0005-0000-0000-0000CEF70000}"/>
    <cellStyle name="Total 8 10 4 2 2" xfId="43247" xr:uid="{00000000-0005-0000-0000-0000CFF70000}"/>
    <cellStyle name="Total 8 10 4 2 3" xfId="43246" xr:uid="{00000000-0005-0000-0000-0000D0F70000}"/>
    <cellStyle name="Total 8 10 4 2 4" xfId="52506" xr:uid="{00000000-0005-0000-0000-0000D1F70000}"/>
    <cellStyle name="Total 8 10 4 3" xfId="43248" xr:uid="{00000000-0005-0000-0000-0000D2F70000}"/>
    <cellStyle name="Total 8 10 4 4" xfId="43245" xr:uid="{00000000-0005-0000-0000-0000D3F70000}"/>
    <cellStyle name="Total 8 10 4 5" xfId="45538" xr:uid="{00000000-0005-0000-0000-0000D4F70000}"/>
    <cellStyle name="Total 8 10 4 6" xfId="58102" xr:uid="{00000000-0005-0000-0000-0000D5F70000}"/>
    <cellStyle name="Total 8 10 5" xfId="10387" xr:uid="{00000000-0005-0000-0000-0000D6F70000}"/>
    <cellStyle name="Total 8 10 5 2" xfId="43250" xr:uid="{00000000-0005-0000-0000-0000D7F70000}"/>
    <cellStyle name="Total 8 10 5 3" xfId="43249" xr:uid="{00000000-0005-0000-0000-0000D8F70000}"/>
    <cellStyle name="Total 8 10 5 4" xfId="49893" xr:uid="{00000000-0005-0000-0000-0000D9F70000}"/>
    <cellStyle name="Total 8 10 6" xfId="43221" xr:uid="{00000000-0005-0000-0000-0000DAF70000}"/>
    <cellStyle name="Total 8 10 7" xfId="18061" xr:uid="{00000000-0005-0000-0000-0000DBF70000}"/>
    <cellStyle name="Total 8 11" xfId="4272" xr:uid="{00000000-0005-0000-0000-0000DCF70000}"/>
    <cellStyle name="Total 8 11 2" xfId="6893" xr:uid="{00000000-0005-0000-0000-0000DDF70000}"/>
    <cellStyle name="Total 8 11 2 2" xfId="13871" xr:uid="{00000000-0005-0000-0000-0000DEF70000}"/>
    <cellStyle name="Total 8 11 2 2 2" xfId="43254" xr:uid="{00000000-0005-0000-0000-0000DFF70000}"/>
    <cellStyle name="Total 8 11 2 2 3" xfId="43253" xr:uid="{00000000-0005-0000-0000-0000E0F70000}"/>
    <cellStyle name="Total 8 11 2 2 4" xfId="53376" xr:uid="{00000000-0005-0000-0000-0000E1F70000}"/>
    <cellStyle name="Total 8 11 2 3" xfId="43255" xr:uid="{00000000-0005-0000-0000-0000E2F70000}"/>
    <cellStyle name="Total 8 11 2 4" xfId="43252" xr:uid="{00000000-0005-0000-0000-0000E3F70000}"/>
    <cellStyle name="Total 8 11 2 5" xfId="46408" xr:uid="{00000000-0005-0000-0000-0000E4F70000}"/>
    <cellStyle name="Total 8 11 2 6" xfId="58972" xr:uid="{00000000-0005-0000-0000-0000E5F70000}"/>
    <cellStyle name="Total 8 11 3" xfId="8639" xr:uid="{00000000-0005-0000-0000-0000E6F70000}"/>
    <cellStyle name="Total 8 11 3 2" xfId="15613" xr:uid="{00000000-0005-0000-0000-0000E7F70000}"/>
    <cellStyle name="Total 8 11 3 2 2" xfId="43258" xr:uid="{00000000-0005-0000-0000-0000E8F70000}"/>
    <cellStyle name="Total 8 11 3 2 3" xfId="43257" xr:uid="{00000000-0005-0000-0000-0000E9F70000}"/>
    <cellStyle name="Total 8 11 3 2 4" xfId="55118" xr:uid="{00000000-0005-0000-0000-0000EAF70000}"/>
    <cellStyle name="Total 8 11 3 3" xfId="43259" xr:uid="{00000000-0005-0000-0000-0000EBF70000}"/>
    <cellStyle name="Total 8 11 3 4" xfId="43256" xr:uid="{00000000-0005-0000-0000-0000ECF70000}"/>
    <cellStyle name="Total 8 11 3 5" xfId="48150" xr:uid="{00000000-0005-0000-0000-0000EDF70000}"/>
    <cellStyle name="Total 8 11 3 6" xfId="60714" xr:uid="{00000000-0005-0000-0000-0000EEF70000}"/>
    <cellStyle name="Total 8 11 4" xfId="11258" xr:uid="{00000000-0005-0000-0000-0000EFF70000}"/>
    <cellStyle name="Total 8 11 4 2" xfId="43261" xr:uid="{00000000-0005-0000-0000-0000F0F70000}"/>
    <cellStyle name="Total 8 11 4 3" xfId="43260" xr:uid="{00000000-0005-0000-0000-0000F1F70000}"/>
    <cellStyle name="Total 8 11 4 4" xfId="50763" xr:uid="{00000000-0005-0000-0000-0000F2F70000}"/>
    <cellStyle name="Total 8 11 5" xfId="43251" xr:uid="{00000000-0005-0000-0000-0000F3F70000}"/>
    <cellStyle name="Total 8 11 6" xfId="56359" xr:uid="{00000000-0005-0000-0000-0000F4F70000}"/>
    <cellStyle name="Total 8 12" xfId="5148" xr:uid="{00000000-0005-0000-0000-0000F5F70000}"/>
    <cellStyle name="Total 8 12 2" xfId="7764" xr:uid="{00000000-0005-0000-0000-0000F6F70000}"/>
    <cellStyle name="Total 8 12 2 2" xfId="14742" xr:uid="{00000000-0005-0000-0000-0000F7F70000}"/>
    <cellStyle name="Total 8 12 2 2 2" xfId="43265" xr:uid="{00000000-0005-0000-0000-0000F8F70000}"/>
    <cellStyle name="Total 8 12 2 2 3" xfId="43264" xr:uid="{00000000-0005-0000-0000-0000F9F70000}"/>
    <cellStyle name="Total 8 12 2 2 4" xfId="54247" xr:uid="{00000000-0005-0000-0000-0000FAF70000}"/>
    <cellStyle name="Total 8 12 2 3" xfId="43266" xr:uid="{00000000-0005-0000-0000-0000FBF70000}"/>
    <cellStyle name="Total 8 12 2 4" xfId="43263" xr:uid="{00000000-0005-0000-0000-0000FCF70000}"/>
    <cellStyle name="Total 8 12 2 5" xfId="47279" xr:uid="{00000000-0005-0000-0000-0000FDF70000}"/>
    <cellStyle name="Total 8 12 2 6" xfId="59843" xr:uid="{00000000-0005-0000-0000-0000FEF70000}"/>
    <cellStyle name="Total 8 12 3" xfId="9515" xr:uid="{00000000-0005-0000-0000-0000FFF70000}"/>
    <cellStyle name="Total 8 12 3 2" xfId="16484" xr:uid="{00000000-0005-0000-0000-000000F80000}"/>
    <cellStyle name="Total 8 12 3 2 2" xfId="43269" xr:uid="{00000000-0005-0000-0000-000001F80000}"/>
    <cellStyle name="Total 8 12 3 2 3" xfId="43268" xr:uid="{00000000-0005-0000-0000-000002F80000}"/>
    <cellStyle name="Total 8 12 3 2 4" xfId="55989" xr:uid="{00000000-0005-0000-0000-000003F80000}"/>
    <cellStyle name="Total 8 12 3 3" xfId="43270" xr:uid="{00000000-0005-0000-0000-000004F80000}"/>
    <cellStyle name="Total 8 12 3 4" xfId="43267" xr:uid="{00000000-0005-0000-0000-000005F80000}"/>
    <cellStyle name="Total 8 12 3 5" xfId="49021" xr:uid="{00000000-0005-0000-0000-000006F80000}"/>
    <cellStyle name="Total 8 12 3 6" xfId="61585" xr:uid="{00000000-0005-0000-0000-000007F80000}"/>
    <cellStyle name="Total 8 12 4" xfId="12129" xr:uid="{00000000-0005-0000-0000-000008F80000}"/>
    <cellStyle name="Total 8 12 4 2" xfId="43272" xr:uid="{00000000-0005-0000-0000-000009F80000}"/>
    <cellStyle name="Total 8 12 4 3" xfId="43271" xr:uid="{00000000-0005-0000-0000-00000AF80000}"/>
    <cellStyle name="Total 8 12 4 4" xfId="51634" xr:uid="{00000000-0005-0000-0000-00000BF80000}"/>
    <cellStyle name="Total 8 12 5" xfId="43273" xr:uid="{00000000-0005-0000-0000-00000CF80000}"/>
    <cellStyle name="Total 8 12 6" xfId="43262" xr:uid="{00000000-0005-0000-0000-00000DF80000}"/>
    <cellStyle name="Total 8 12 7" xfId="44666" xr:uid="{00000000-0005-0000-0000-00000EF80000}"/>
    <cellStyle name="Total 8 12 8" xfId="57230" xr:uid="{00000000-0005-0000-0000-00000FF80000}"/>
    <cellStyle name="Total 8 13" xfId="6022" xr:uid="{00000000-0005-0000-0000-000010F80000}"/>
    <cellStyle name="Total 8 13 2" xfId="13000" xr:uid="{00000000-0005-0000-0000-000011F80000}"/>
    <cellStyle name="Total 8 13 2 2" xfId="43276" xr:uid="{00000000-0005-0000-0000-000012F80000}"/>
    <cellStyle name="Total 8 13 2 3" xfId="43275" xr:uid="{00000000-0005-0000-0000-000013F80000}"/>
    <cellStyle name="Total 8 13 2 4" xfId="52505" xr:uid="{00000000-0005-0000-0000-000014F80000}"/>
    <cellStyle name="Total 8 13 3" xfId="43277" xr:uid="{00000000-0005-0000-0000-000015F80000}"/>
    <cellStyle name="Total 8 13 4" xfId="43274" xr:uid="{00000000-0005-0000-0000-000016F80000}"/>
    <cellStyle name="Total 8 13 5" xfId="45537" xr:uid="{00000000-0005-0000-0000-000017F80000}"/>
    <cellStyle name="Total 8 13 6" xfId="58101" xr:uid="{00000000-0005-0000-0000-000018F80000}"/>
    <cellStyle name="Total 8 14" xfId="10386" xr:uid="{00000000-0005-0000-0000-000019F80000}"/>
    <cellStyle name="Total 8 14 2" xfId="43279" xr:uid="{00000000-0005-0000-0000-00001AF80000}"/>
    <cellStyle name="Total 8 14 3" xfId="43278" xr:uid="{00000000-0005-0000-0000-00001BF80000}"/>
    <cellStyle name="Total 8 14 4" xfId="49892" xr:uid="{00000000-0005-0000-0000-00001CF80000}"/>
    <cellStyle name="Total 8 15" xfId="43220" xr:uid="{00000000-0005-0000-0000-00001DF80000}"/>
    <cellStyle name="Total 8 16" xfId="18058" xr:uid="{00000000-0005-0000-0000-00001EF80000}"/>
    <cellStyle name="Total 8 2" xfId="3319" xr:uid="{00000000-0005-0000-0000-00001FF80000}"/>
    <cellStyle name="Total 8 2 2" xfId="3320" xr:uid="{00000000-0005-0000-0000-000020F80000}"/>
    <cellStyle name="Total 8 2 2 2" xfId="4275" xr:uid="{00000000-0005-0000-0000-000021F80000}"/>
    <cellStyle name="Total 8 2 2 2 2" xfId="6896" xr:uid="{00000000-0005-0000-0000-000022F80000}"/>
    <cellStyle name="Total 8 2 2 2 2 2" xfId="13874" xr:uid="{00000000-0005-0000-0000-000023F80000}"/>
    <cellStyle name="Total 8 2 2 2 2 2 2" xfId="43285" xr:uid="{00000000-0005-0000-0000-000024F80000}"/>
    <cellStyle name="Total 8 2 2 2 2 2 3" xfId="43284" xr:uid="{00000000-0005-0000-0000-000025F80000}"/>
    <cellStyle name="Total 8 2 2 2 2 2 4" xfId="53379" xr:uid="{00000000-0005-0000-0000-000026F80000}"/>
    <cellStyle name="Total 8 2 2 2 2 3" xfId="43286" xr:uid="{00000000-0005-0000-0000-000027F80000}"/>
    <cellStyle name="Total 8 2 2 2 2 4" xfId="43283" xr:uid="{00000000-0005-0000-0000-000028F80000}"/>
    <cellStyle name="Total 8 2 2 2 2 5" xfId="46411" xr:uid="{00000000-0005-0000-0000-000029F80000}"/>
    <cellStyle name="Total 8 2 2 2 2 6" xfId="58975" xr:uid="{00000000-0005-0000-0000-00002AF80000}"/>
    <cellStyle name="Total 8 2 2 2 3" xfId="8642" xr:uid="{00000000-0005-0000-0000-00002BF80000}"/>
    <cellStyle name="Total 8 2 2 2 3 2" xfId="15616" xr:uid="{00000000-0005-0000-0000-00002CF80000}"/>
    <cellStyle name="Total 8 2 2 2 3 2 2" xfId="43289" xr:uid="{00000000-0005-0000-0000-00002DF80000}"/>
    <cellStyle name="Total 8 2 2 2 3 2 3" xfId="43288" xr:uid="{00000000-0005-0000-0000-00002EF80000}"/>
    <cellStyle name="Total 8 2 2 2 3 2 4" xfId="55121" xr:uid="{00000000-0005-0000-0000-00002FF80000}"/>
    <cellStyle name="Total 8 2 2 2 3 3" xfId="43290" xr:uid="{00000000-0005-0000-0000-000030F80000}"/>
    <cellStyle name="Total 8 2 2 2 3 4" xfId="43287" xr:uid="{00000000-0005-0000-0000-000031F80000}"/>
    <cellStyle name="Total 8 2 2 2 3 5" xfId="48153" xr:uid="{00000000-0005-0000-0000-000032F80000}"/>
    <cellStyle name="Total 8 2 2 2 3 6" xfId="60717" xr:uid="{00000000-0005-0000-0000-000033F80000}"/>
    <cellStyle name="Total 8 2 2 2 4" xfId="11261" xr:uid="{00000000-0005-0000-0000-000034F80000}"/>
    <cellStyle name="Total 8 2 2 2 4 2" xfId="43292" xr:uid="{00000000-0005-0000-0000-000035F80000}"/>
    <cellStyle name="Total 8 2 2 2 4 3" xfId="43291" xr:uid="{00000000-0005-0000-0000-000036F80000}"/>
    <cellStyle name="Total 8 2 2 2 4 4" xfId="50766" xr:uid="{00000000-0005-0000-0000-000037F80000}"/>
    <cellStyle name="Total 8 2 2 2 5" xfId="43282" xr:uid="{00000000-0005-0000-0000-000038F80000}"/>
    <cellStyle name="Total 8 2 2 2 6" xfId="56362" xr:uid="{00000000-0005-0000-0000-000039F80000}"/>
    <cellStyle name="Total 8 2 2 3" xfId="5151" xr:uid="{00000000-0005-0000-0000-00003AF80000}"/>
    <cellStyle name="Total 8 2 2 3 2" xfId="7767" xr:uid="{00000000-0005-0000-0000-00003BF80000}"/>
    <cellStyle name="Total 8 2 2 3 2 2" xfId="14745" xr:uid="{00000000-0005-0000-0000-00003CF80000}"/>
    <cellStyle name="Total 8 2 2 3 2 2 2" xfId="43296" xr:uid="{00000000-0005-0000-0000-00003DF80000}"/>
    <cellStyle name="Total 8 2 2 3 2 2 3" xfId="43295" xr:uid="{00000000-0005-0000-0000-00003EF80000}"/>
    <cellStyle name="Total 8 2 2 3 2 2 4" xfId="54250" xr:uid="{00000000-0005-0000-0000-00003FF80000}"/>
    <cellStyle name="Total 8 2 2 3 2 3" xfId="43297" xr:uid="{00000000-0005-0000-0000-000040F80000}"/>
    <cellStyle name="Total 8 2 2 3 2 4" xfId="43294" xr:uid="{00000000-0005-0000-0000-000041F80000}"/>
    <cellStyle name="Total 8 2 2 3 2 5" xfId="47282" xr:uid="{00000000-0005-0000-0000-000042F80000}"/>
    <cellStyle name="Total 8 2 2 3 2 6" xfId="59846" xr:uid="{00000000-0005-0000-0000-000043F80000}"/>
    <cellStyle name="Total 8 2 2 3 3" xfId="9518" xr:uid="{00000000-0005-0000-0000-000044F80000}"/>
    <cellStyle name="Total 8 2 2 3 3 2" xfId="16487" xr:uid="{00000000-0005-0000-0000-000045F80000}"/>
    <cellStyle name="Total 8 2 2 3 3 2 2" xfId="43300" xr:uid="{00000000-0005-0000-0000-000046F80000}"/>
    <cellStyle name="Total 8 2 2 3 3 2 3" xfId="43299" xr:uid="{00000000-0005-0000-0000-000047F80000}"/>
    <cellStyle name="Total 8 2 2 3 3 2 4" xfId="55992" xr:uid="{00000000-0005-0000-0000-000048F80000}"/>
    <cellStyle name="Total 8 2 2 3 3 3" xfId="43301" xr:uid="{00000000-0005-0000-0000-000049F80000}"/>
    <cellStyle name="Total 8 2 2 3 3 4" xfId="43298" xr:uid="{00000000-0005-0000-0000-00004AF80000}"/>
    <cellStyle name="Total 8 2 2 3 3 5" xfId="49024" xr:uid="{00000000-0005-0000-0000-00004BF80000}"/>
    <cellStyle name="Total 8 2 2 3 3 6" xfId="61588" xr:uid="{00000000-0005-0000-0000-00004CF80000}"/>
    <cellStyle name="Total 8 2 2 3 4" xfId="12132" xr:uid="{00000000-0005-0000-0000-00004DF80000}"/>
    <cellStyle name="Total 8 2 2 3 4 2" xfId="43303" xr:uid="{00000000-0005-0000-0000-00004EF80000}"/>
    <cellStyle name="Total 8 2 2 3 4 3" xfId="43302" xr:uid="{00000000-0005-0000-0000-00004FF80000}"/>
    <cellStyle name="Total 8 2 2 3 4 4" xfId="51637" xr:uid="{00000000-0005-0000-0000-000050F80000}"/>
    <cellStyle name="Total 8 2 2 3 5" xfId="43304" xr:uid="{00000000-0005-0000-0000-000051F80000}"/>
    <cellStyle name="Total 8 2 2 3 6" xfId="43293" xr:uid="{00000000-0005-0000-0000-000052F80000}"/>
    <cellStyle name="Total 8 2 2 3 7" xfId="44669" xr:uid="{00000000-0005-0000-0000-000053F80000}"/>
    <cellStyle name="Total 8 2 2 3 8" xfId="57233" xr:uid="{00000000-0005-0000-0000-000054F80000}"/>
    <cellStyle name="Total 8 2 2 4" xfId="6025" xr:uid="{00000000-0005-0000-0000-000055F80000}"/>
    <cellStyle name="Total 8 2 2 4 2" xfId="13003" xr:uid="{00000000-0005-0000-0000-000056F80000}"/>
    <cellStyle name="Total 8 2 2 4 2 2" xfId="43307" xr:uid="{00000000-0005-0000-0000-000057F80000}"/>
    <cellStyle name="Total 8 2 2 4 2 3" xfId="43306" xr:uid="{00000000-0005-0000-0000-000058F80000}"/>
    <cellStyle name="Total 8 2 2 4 2 4" xfId="52508" xr:uid="{00000000-0005-0000-0000-000059F80000}"/>
    <cellStyle name="Total 8 2 2 4 3" xfId="43308" xr:uid="{00000000-0005-0000-0000-00005AF80000}"/>
    <cellStyle name="Total 8 2 2 4 4" xfId="43305" xr:uid="{00000000-0005-0000-0000-00005BF80000}"/>
    <cellStyle name="Total 8 2 2 4 5" xfId="45540" xr:uid="{00000000-0005-0000-0000-00005CF80000}"/>
    <cellStyle name="Total 8 2 2 4 6" xfId="58104" xr:uid="{00000000-0005-0000-0000-00005DF80000}"/>
    <cellStyle name="Total 8 2 2 5" xfId="10389" xr:uid="{00000000-0005-0000-0000-00005EF80000}"/>
    <cellStyle name="Total 8 2 2 5 2" xfId="43310" xr:uid="{00000000-0005-0000-0000-00005FF80000}"/>
    <cellStyle name="Total 8 2 2 5 3" xfId="43309" xr:uid="{00000000-0005-0000-0000-000060F80000}"/>
    <cellStyle name="Total 8 2 2 5 4" xfId="49895" xr:uid="{00000000-0005-0000-0000-000061F80000}"/>
    <cellStyle name="Total 8 2 2 6" xfId="43281" xr:uid="{00000000-0005-0000-0000-000062F80000}"/>
    <cellStyle name="Total 8 2 2 7" xfId="18064" xr:uid="{00000000-0005-0000-0000-000063F80000}"/>
    <cellStyle name="Total 8 2 3" xfId="4274" xr:uid="{00000000-0005-0000-0000-000064F80000}"/>
    <cellStyle name="Total 8 2 3 2" xfId="6895" xr:uid="{00000000-0005-0000-0000-000065F80000}"/>
    <cellStyle name="Total 8 2 3 2 2" xfId="13873" xr:uid="{00000000-0005-0000-0000-000066F80000}"/>
    <cellStyle name="Total 8 2 3 2 2 2" xfId="43314" xr:uid="{00000000-0005-0000-0000-000067F80000}"/>
    <cellStyle name="Total 8 2 3 2 2 3" xfId="43313" xr:uid="{00000000-0005-0000-0000-000068F80000}"/>
    <cellStyle name="Total 8 2 3 2 2 4" xfId="53378" xr:uid="{00000000-0005-0000-0000-000069F80000}"/>
    <cellStyle name="Total 8 2 3 2 3" xfId="43315" xr:uid="{00000000-0005-0000-0000-00006AF80000}"/>
    <cellStyle name="Total 8 2 3 2 4" xfId="43312" xr:uid="{00000000-0005-0000-0000-00006BF80000}"/>
    <cellStyle name="Total 8 2 3 2 5" xfId="46410" xr:uid="{00000000-0005-0000-0000-00006CF80000}"/>
    <cellStyle name="Total 8 2 3 2 6" xfId="58974" xr:uid="{00000000-0005-0000-0000-00006DF80000}"/>
    <cellStyle name="Total 8 2 3 3" xfId="8641" xr:uid="{00000000-0005-0000-0000-00006EF80000}"/>
    <cellStyle name="Total 8 2 3 3 2" xfId="15615" xr:uid="{00000000-0005-0000-0000-00006FF80000}"/>
    <cellStyle name="Total 8 2 3 3 2 2" xfId="43318" xr:uid="{00000000-0005-0000-0000-000070F80000}"/>
    <cellStyle name="Total 8 2 3 3 2 3" xfId="43317" xr:uid="{00000000-0005-0000-0000-000071F80000}"/>
    <cellStyle name="Total 8 2 3 3 2 4" xfId="55120" xr:uid="{00000000-0005-0000-0000-000072F80000}"/>
    <cellStyle name="Total 8 2 3 3 3" xfId="43319" xr:uid="{00000000-0005-0000-0000-000073F80000}"/>
    <cellStyle name="Total 8 2 3 3 4" xfId="43316" xr:uid="{00000000-0005-0000-0000-000074F80000}"/>
    <cellStyle name="Total 8 2 3 3 5" xfId="48152" xr:uid="{00000000-0005-0000-0000-000075F80000}"/>
    <cellStyle name="Total 8 2 3 3 6" xfId="60716" xr:uid="{00000000-0005-0000-0000-000076F80000}"/>
    <cellStyle name="Total 8 2 3 4" xfId="11260" xr:uid="{00000000-0005-0000-0000-000077F80000}"/>
    <cellStyle name="Total 8 2 3 4 2" xfId="43321" xr:uid="{00000000-0005-0000-0000-000078F80000}"/>
    <cellStyle name="Total 8 2 3 4 3" xfId="43320" xr:uid="{00000000-0005-0000-0000-000079F80000}"/>
    <cellStyle name="Total 8 2 3 4 4" xfId="50765" xr:uid="{00000000-0005-0000-0000-00007AF80000}"/>
    <cellStyle name="Total 8 2 3 5" xfId="43311" xr:uid="{00000000-0005-0000-0000-00007BF80000}"/>
    <cellStyle name="Total 8 2 3 6" xfId="56361" xr:uid="{00000000-0005-0000-0000-00007CF80000}"/>
    <cellStyle name="Total 8 2 4" xfId="5150" xr:uid="{00000000-0005-0000-0000-00007DF80000}"/>
    <cellStyle name="Total 8 2 4 2" xfId="7766" xr:uid="{00000000-0005-0000-0000-00007EF80000}"/>
    <cellStyle name="Total 8 2 4 2 2" xfId="14744" xr:uid="{00000000-0005-0000-0000-00007FF80000}"/>
    <cellStyle name="Total 8 2 4 2 2 2" xfId="43325" xr:uid="{00000000-0005-0000-0000-000080F80000}"/>
    <cellStyle name="Total 8 2 4 2 2 3" xfId="43324" xr:uid="{00000000-0005-0000-0000-000081F80000}"/>
    <cellStyle name="Total 8 2 4 2 2 4" xfId="54249" xr:uid="{00000000-0005-0000-0000-000082F80000}"/>
    <cellStyle name="Total 8 2 4 2 3" xfId="43326" xr:uid="{00000000-0005-0000-0000-000083F80000}"/>
    <cellStyle name="Total 8 2 4 2 4" xfId="43323" xr:uid="{00000000-0005-0000-0000-000084F80000}"/>
    <cellStyle name="Total 8 2 4 2 5" xfId="47281" xr:uid="{00000000-0005-0000-0000-000085F80000}"/>
    <cellStyle name="Total 8 2 4 2 6" xfId="59845" xr:uid="{00000000-0005-0000-0000-000086F80000}"/>
    <cellStyle name="Total 8 2 4 3" xfId="9517" xr:uid="{00000000-0005-0000-0000-000087F80000}"/>
    <cellStyle name="Total 8 2 4 3 2" xfId="16486" xr:uid="{00000000-0005-0000-0000-000088F80000}"/>
    <cellStyle name="Total 8 2 4 3 2 2" xfId="43329" xr:uid="{00000000-0005-0000-0000-000089F80000}"/>
    <cellStyle name="Total 8 2 4 3 2 3" xfId="43328" xr:uid="{00000000-0005-0000-0000-00008AF80000}"/>
    <cellStyle name="Total 8 2 4 3 2 4" xfId="55991" xr:uid="{00000000-0005-0000-0000-00008BF80000}"/>
    <cellStyle name="Total 8 2 4 3 3" xfId="43330" xr:uid="{00000000-0005-0000-0000-00008CF80000}"/>
    <cellStyle name="Total 8 2 4 3 4" xfId="43327" xr:uid="{00000000-0005-0000-0000-00008DF80000}"/>
    <cellStyle name="Total 8 2 4 3 5" xfId="49023" xr:uid="{00000000-0005-0000-0000-00008EF80000}"/>
    <cellStyle name="Total 8 2 4 3 6" xfId="61587" xr:uid="{00000000-0005-0000-0000-00008FF80000}"/>
    <cellStyle name="Total 8 2 4 4" xfId="12131" xr:uid="{00000000-0005-0000-0000-000090F80000}"/>
    <cellStyle name="Total 8 2 4 4 2" xfId="43332" xr:uid="{00000000-0005-0000-0000-000091F80000}"/>
    <cellStyle name="Total 8 2 4 4 3" xfId="43331" xr:uid="{00000000-0005-0000-0000-000092F80000}"/>
    <cellStyle name="Total 8 2 4 4 4" xfId="51636" xr:uid="{00000000-0005-0000-0000-000093F80000}"/>
    <cellStyle name="Total 8 2 4 5" xfId="43333" xr:uid="{00000000-0005-0000-0000-000094F80000}"/>
    <cellStyle name="Total 8 2 4 6" xfId="43322" xr:uid="{00000000-0005-0000-0000-000095F80000}"/>
    <cellStyle name="Total 8 2 4 7" xfId="44668" xr:uid="{00000000-0005-0000-0000-000096F80000}"/>
    <cellStyle name="Total 8 2 4 8" xfId="57232" xr:uid="{00000000-0005-0000-0000-000097F80000}"/>
    <cellStyle name="Total 8 2 5" xfId="6024" xr:uid="{00000000-0005-0000-0000-000098F80000}"/>
    <cellStyle name="Total 8 2 5 2" xfId="13002" xr:uid="{00000000-0005-0000-0000-000099F80000}"/>
    <cellStyle name="Total 8 2 5 2 2" xfId="43336" xr:uid="{00000000-0005-0000-0000-00009AF80000}"/>
    <cellStyle name="Total 8 2 5 2 3" xfId="43335" xr:uid="{00000000-0005-0000-0000-00009BF80000}"/>
    <cellStyle name="Total 8 2 5 2 4" xfId="52507" xr:uid="{00000000-0005-0000-0000-00009CF80000}"/>
    <cellStyle name="Total 8 2 5 3" xfId="43337" xr:uid="{00000000-0005-0000-0000-00009DF80000}"/>
    <cellStyle name="Total 8 2 5 4" xfId="43334" xr:uid="{00000000-0005-0000-0000-00009EF80000}"/>
    <cellStyle name="Total 8 2 5 5" xfId="45539" xr:uid="{00000000-0005-0000-0000-00009FF80000}"/>
    <cellStyle name="Total 8 2 5 6" xfId="58103" xr:uid="{00000000-0005-0000-0000-0000A0F80000}"/>
    <cellStyle name="Total 8 2 6" xfId="10388" xr:uid="{00000000-0005-0000-0000-0000A1F80000}"/>
    <cellStyle name="Total 8 2 6 2" xfId="43339" xr:uid="{00000000-0005-0000-0000-0000A2F80000}"/>
    <cellStyle name="Total 8 2 6 3" xfId="43338" xr:uid="{00000000-0005-0000-0000-0000A3F80000}"/>
    <cellStyle name="Total 8 2 6 4" xfId="49894" xr:uid="{00000000-0005-0000-0000-0000A4F80000}"/>
    <cellStyle name="Total 8 2 7" xfId="43280" xr:uid="{00000000-0005-0000-0000-0000A5F80000}"/>
    <cellStyle name="Total 8 2 8" xfId="18063" xr:uid="{00000000-0005-0000-0000-0000A6F80000}"/>
    <cellStyle name="Total 8 3" xfId="3321" xr:uid="{00000000-0005-0000-0000-0000A7F80000}"/>
    <cellStyle name="Total 8 3 2" xfId="3322" xr:uid="{00000000-0005-0000-0000-0000A8F80000}"/>
    <cellStyle name="Total 8 3 2 2" xfId="4277" xr:uid="{00000000-0005-0000-0000-0000A9F80000}"/>
    <cellStyle name="Total 8 3 2 2 2" xfId="6898" xr:uid="{00000000-0005-0000-0000-0000AAF80000}"/>
    <cellStyle name="Total 8 3 2 2 2 2" xfId="13876" xr:uid="{00000000-0005-0000-0000-0000ABF80000}"/>
    <cellStyle name="Total 8 3 2 2 2 2 2" xfId="43345" xr:uid="{00000000-0005-0000-0000-0000ACF80000}"/>
    <cellStyle name="Total 8 3 2 2 2 2 3" xfId="43344" xr:uid="{00000000-0005-0000-0000-0000ADF80000}"/>
    <cellStyle name="Total 8 3 2 2 2 2 4" xfId="53381" xr:uid="{00000000-0005-0000-0000-0000AEF80000}"/>
    <cellStyle name="Total 8 3 2 2 2 3" xfId="43346" xr:uid="{00000000-0005-0000-0000-0000AFF80000}"/>
    <cellStyle name="Total 8 3 2 2 2 4" xfId="43343" xr:uid="{00000000-0005-0000-0000-0000B0F80000}"/>
    <cellStyle name="Total 8 3 2 2 2 5" xfId="46413" xr:uid="{00000000-0005-0000-0000-0000B1F80000}"/>
    <cellStyle name="Total 8 3 2 2 2 6" xfId="58977" xr:uid="{00000000-0005-0000-0000-0000B2F80000}"/>
    <cellStyle name="Total 8 3 2 2 3" xfId="8644" xr:uid="{00000000-0005-0000-0000-0000B3F80000}"/>
    <cellStyle name="Total 8 3 2 2 3 2" xfId="15618" xr:uid="{00000000-0005-0000-0000-0000B4F80000}"/>
    <cellStyle name="Total 8 3 2 2 3 2 2" xfId="43349" xr:uid="{00000000-0005-0000-0000-0000B5F80000}"/>
    <cellStyle name="Total 8 3 2 2 3 2 3" xfId="43348" xr:uid="{00000000-0005-0000-0000-0000B6F80000}"/>
    <cellStyle name="Total 8 3 2 2 3 2 4" xfId="55123" xr:uid="{00000000-0005-0000-0000-0000B7F80000}"/>
    <cellStyle name="Total 8 3 2 2 3 3" xfId="43350" xr:uid="{00000000-0005-0000-0000-0000B8F80000}"/>
    <cellStyle name="Total 8 3 2 2 3 4" xfId="43347" xr:uid="{00000000-0005-0000-0000-0000B9F80000}"/>
    <cellStyle name="Total 8 3 2 2 3 5" xfId="48155" xr:uid="{00000000-0005-0000-0000-0000BAF80000}"/>
    <cellStyle name="Total 8 3 2 2 3 6" xfId="60719" xr:uid="{00000000-0005-0000-0000-0000BBF80000}"/>
    <cellStyle name="Total 8 3 2 2 4" xfId="11263" xr:uid="{00000000-0005-0000-0000-0000BCF80000}"/>
    <cellStyle name="Total 8 3 2 2 4 2" xfId="43352" xr:uid="{00000000-0005-0000-0000-0000BDF80000}"/>
    <cellStyle name="Total 8 3 2 2 4 3" xfId="43351" xr:uid="{00000000-0005-0000-0000-0000BEF80000}"/>
    <cellStyle name="Total 8 3 2 2 4 4" xfId="50768" xr:uid="{00000000-0005-0000-0000-0000BFF80000}"/>
    <cellStyle name="Total 8 3 2 2 5" xfId="43342" xr:uid="{00000000-0005-0000-0000-0000C0F80000}"/>
    <cellStyle name="Total 8 3 2 2 6" xfId="56364" xr:uid="{00000000-0005-0000-0000-0000C1F80000}"/>
    <cellStyle name="Total 8 3 2 3" xfId="5153" xr:uid="{00000000-0005-0000-0000-0000C2F80000}"/>
    <cellStyle name="Total 8 3 2 3 2" xfId="7769" xr:uid="{00000000-0005-0000-0000-0000C3F80000}"/>
    <cellStyle name="Total 8 3 2 3 2 2" xfId="14747" xr:uid="{00000000-0005-0000-0000-0000C4F80000}"/>
    <cellStyle name="Total 8 3 2 3 2 2 2" xfId="43356" xr:uid="{00000000-0005-0000-0000-0000C5F80000}"/>
    <cellStyle name="Total 8 3 2 3 2 2 3" xfId="43355" xr:uid="{00000000-0005-0000-0000-0000C6F80000}"/>
    <cellStyle name="Total 8 3 2 3 2 2 4" xfId="54252" xr:uid="{00000000-0005-0000-0000-0000C7F80000}"/>
    <cellStyle name="Total 8 3 2 3 2 3" xfId="43357" xr:uid="{00000000-0005-0000-0000-0000C8F80000}"/>
    <cellStyle name="Total 8 3 2 3 2 4" xfId="43354" xr:uid="{00000000-0005-0000-0000-0000C9F80000}"/>
    <cellStyle name="Total 8 3 2 3 2 5" xfId="47284" xr:uid="{00000000-0005-0000-0000-0000CAF80000}"/>
    <cellStyle name="Total 8 3 2 3 2 6" xfId="59848" xr:uid="{00000000-0005-0000-0000-0000CBF80000}"/>
    <cellStyle name="Total 8 3 2 3 3" xfId="9520" xr:uid="{00000000-0005-0000-0000-0000CCF80000}"/>
    <cellStyle name="Total 8 3 2 3 3 2" xfId="16489" xr:uid="{00000000-0005-0000-0000-0000CDF80000}"/>
    <cellStyle name="Total 8 3 2 3 3 2 2" xfId="43360" xr:uid="{00000000-0005-0000-0000-0000CEF80000}"/>
    <cellStyle name="Total 8 3 2 3 3 2 3" xfId="43359" xr:uid="{00000000-0005-0000-0000-0000CFF80000}"/>
    <cellStyle name="Total 8 3 2 3 3 2 4" xfId="55994" xr:uid="{00000000-0005-0000-0000-0000D0F80000}"/>
    <cellStyle name="Total 8 3 2 3 3 3" xfId="43361" xr:uid="{00000000-0005-0000-0000-0000D1F80000}"/>
    <cellStyle name="Total 8 3 2 3 3 4" xfId="43358" xr:uid="{00000000-0005-0000-0000-0000D2F80000}"/>
    <cellStyle name="Total 8 3 2 3 3 5" xfId="49026" xr:uid="{00000000-0005-0000-0000-0000D3F80000}"/>
    <cellStyle name="Total 8 3 2 3 3 6" xfId="61590" xr:uid="{00000000-0005-0000-0000-0000D4F80000}"/>
    <cellStyle name="Total 8 3 2 3 4" xfId="12134" xr:uid="{00000000-0005-0000-0000-0000D5F80000}"/>
    <cellStyle name="Total 8 3 2 3 4 2" xfId="43363" xr:uid="{00000000-0005-0000-0000-0000D6F80000}"/>
    <cellStyle name="Total 8 3 2 3 4 3" xfId="43362" xr:uid="{00000000-0005-0000-0000-0000D7F80000}"/>
    <cellStyle name="Total 8 3 2 3 4 4" xfId="51639" xr:uid="{00000000-0005-0000-0000-0000D8F80000}"/>
    <cellStyle name="Total 8 3 2 3 5" xfId="43364" xr:uid="{00000000-0005-0000-0000-0000D9F80000}"/>
    <cellStyle name="Total 8 3 2 3 6" xfId="43353" xr:uid="{00000000-0005-0000-0000-0000DAF80000}"/>
    <cellStyle name="Total 8 3 2 3 7" xfId="44671" xr:uid="{00000000-0005-0000-0000-0000DBF80000}"/>
    <cellStyle name="Total 8 3 2 3 8" xfId="57235" xr:uid="{00000000-0005-0000-0000-0000DCF80000}"/>
    <cellStyle name="Total 8 3 2 4" xfId="6027" xr:uid="{00000000-0005-0000-0000-0000DDF80000}"/>
    <cellStyle name="Total 8 3 2 4 2" xfId="13005" xr:uid="{00000000-0005-0000-0000-0000DEF80000}"/>
    <cellStyle name="Total 8 3 2 4 2 2" xfId="43367" xr:uid="{00000000-0005-0000-0000-0000DFF80000}"/>
    <cellStyle name="Total 8 3 2 4 2 3" xfId="43366" xr:uid="{00000000-0005-0000-0000-0000E0F80000}"/>
    <cellStyle name="Total 8 3 2 4 2 4" xfId="52510" xr:uid="{00000000-0005-0000-0000-0000E1F80000}"/>
    <cellStyle name="Total 8 3 2 4 3" xfId="43368" xr:uid="{00000000-0005-0000-0000-0000E2F80000}"/>
    <cellStyle name="Total 8 3 2 4 4" xfId="43365" xr:uid="{00000000-0005-0000-0000-0000E3F80000}"/>
    <cellStyle name="Total 8 3 2 4 5" xfId="45542" xr:uid="{00000000-0005-0000-0000-0000E4F80000}"/>
    <cellStyle name="Total 8 3 2 4 6" xfId="58106" xr:uid="{00000000-0005-0000-0000-0000E5F80000}"/>
    <cellStyle name="Total 8 3 2 5" xfId="10391" xr:uid="{00000000-0005-0000-0000-0000E6F80000}"/>
    <cellStyle name="Total 8 3 2 5 2" xfId="43370" xr:uid="{00000000-0005-0000-0000-0000E7F80000}"/>
    <cellStyle name="Total 8 3 2 5 3" xfId="43369" xr:uid="{00000000-0005-0000-0000-0000E8F80000}"/>
    <cellStyle name="Total 8 3 2 5 4" xfId="49897" xr:uid="{00000000-0005-0000-0000-0000E9F80000}"/>
    <cellStyle name="Total 8 3 2 6" xfId="43341" xr:uid="{00000000-0005-0000-0000-0000EAF80000}"/>
    <cellStyle name="Total 8 3 2 7" xfId="18066" xr:uid="{00000000-0005-0000-0000-0000EBF80000}"/>
    <cellStyle name="Total 8 3 3" xfId="4276" xr:uid="{00000000-0005-0000-0000-0000ECF80000}"/>
    <cellStyle name="Total 8 3 3 2" xfId="6897" xr:uid="{00000000-0005-0000-0000-0000EDF80000}"/>
    <cellStyle name="Total 8 3 3 2 2" xfId="13875" xr:uid="{00000000-0005-0000-0000-0000EEF80000}"/>
    <cellStyle name="Total 8 3 3 2 2 2" xfId="43374" xr:uid="{00000000-0005-0000-0000-0000EFF80000}"/>
    <cellStyle name="Total 8 3 3 2 2 3" xfId="43373" xr:uid="{00000000-0005-0000-0000-0000F0F80000}"/>
    <cellStyle name="Total 8 3 3 2 2 4" xfId="53380" xr:uid="{00000000-0005-0000-0000-0000F1F80000}"/>
    <cellStyle name="Total 8 3 3 2 3" xfId="43375" xr:uid="{00000000-0005-0000-0000-0000F2F80000}"/>
    <cellStyle name="Total 8 3 3 2 4" xfId="43372" xr:uid="{00000000-0005-0000-0000-0000F3F80000}"/>
    <cellStyle name="Total 8 3 3 2 5" xfId="46412" xr:uid="{00000000-0005-0000-0000-0000F4F80000}"/>
    <cellStyle name="Total 8 3 3 2 6" xfId="58976" xr:uid="{00000000-0005-0000-0000-0000F5F80000}"/>
    <cellStyle name="Total 8 3 3 3" xfId="8643" xr:uid="{00000000-0005-0000-0000-0000F6F80000}"/>
    <cellStyle name="Total 8 3 3 3 2" xfId="15617" xr:uid="{00000000-0005-0000-0000-0000F7F80000}"/>
    <cellStyle name="Total 8 3 3 3 2 2" xfId="43378" xr:uid="{00000000-0005-0000-0000-0000F8F80000}"/>
    <cellStyle name="Total 8 3 3 3 2 3" xfId="43377" xr:uid="{00000000-0005-0000-0000-0000F9F80000}"/>
    <cellStyle name="Total 8 3 3 3 2 4" xfId="55122" xr:uid="{00000000-0005-0000-0000-0000FAF80000}"/>
    <cellStyle name="Total 8 3 3 3 3" xfId="43379" xr:uid="{00000000-0005-0000-0000-0000FBF80000}"/>
    <cellStyle name="Total 8 3 3 3 4" xfId="43376" xr:uid="{00000000-0005-0000-0000-0000FCF80000}"/>
    <cellStyle name="Total 8 3 3 3 5" xfId="48154" xr:uid="{00000000-0005-0000-0000-0000FDF80000}"/>
    <cellStyle name="Total 8 3 3 3 6" xfId="60718" xr:uid="{00000000-0005-0000-0000-0000FEF80000}"/>
    <cellStyle name="Total 8 3 3 4" xfId="11262" xr:uid="{00000000-0005-0000-0000-0000FFF80000}"/>
    <cellStyle name="Total 8 3 3 4 2" xfId="43381" xr:uid="{00000000-0005-0000-0000-000000F90000}"/>
    <cellStyle name="Total 8 3 3 4 3" xfId="43380" xr:uid="{00000000-0005-0000-0000-000001F90000}"/>
    <cellStyle name="Total 8 3 3 4 4" xfId="50767" xr:uid="{00000000-0005-0000-0000-000002F90000}"/>
    <cellStyle name="Total 8 3 3 5" xfId="43371" xr:uid="{00000000-0005-0000-0000-000003F90000}"/>
    <cellStyle name="Total 8 3 3 6" xfId="56363" xr:uid="{00000000-0005-0000-0000-000004F90000}"/>
    <cellStyle name="Total 8 3 4" xfId="5152" xr:uid="{00000000-0005-0000-0000-000005F90000}"/>
    <cellStyle name="Total 8 3 4 2" xfId="7768" xr:uid="{00000000-0005-0000-0000-000006F90000}"/>
    <cellStyle name="Total 8 3 4 2 2" xfId="14746" xr:uid="{00000000-0005-0000-0000-000007F90000}"/>
    <cellStyle name="Total 8 3 4 2 2 2" xfId="43385" xr:uid="{00000000-0005-0000-0000-000008F90000}"/>
    <cellStyle name="Total 8 3 4 2 2 3" xfId="43384" xr:uid="{00000000-0005-0000-0000-000009F90000}"/>
    <cellStyle name="Total 8 3 4 2 2 4" xfId="54251" xr:uid="{00000000-0005-0000-0000-00000AF90000}"/>
    <cellStyle name="Total 8 3 4 2 3" xfId="43386" xr:uid="{00000000-0005-0000-0000-00000BF90000}"/>
    <cellStyle name="Total 8 3 4 2 4" xfId="43383" xr:uid="{00000000-0005-0000-0000-00000CF90000}"/>
    <cellStyle name="Total 8 3 4 2 5" xfId="47283" xr:uid="{00000000-0005-0000-0000-00000DF90000}"/>
    <cellStyle name="Total 8 3 4 2 6" xfId="59847" xr:uid="{00000000-0005-0000-0000-00000EF90000}"/>
    <cellStyle name="Total 8 3 4 3" xfId="9519" xr:uid="{00000000-0005-0000-0000-00000FF90000}"/>
    <cellStyle name="Total 8 3 4 3 2" xfId="16488" xr:uid="{00000000-0005-0000-0000-000010F90000}"/>
    <cellStyle name="Total 8 3 4 3 2 2" xfId="43389" xr:uid="{00000000-0005-0000-0000-000011F90000}"/>
    <cellStyle name="Total 8 3 4 3 2 3" xfId="43388" xr:uid="{00000000-0005-0000-0000-000012F90000}"/>
    <cellStyle name="Total 8 3 4 3 2 4" xfId="55993" xr:uid="{00000000-0005-0000-0000-000013F90000}"/>
    <cellStyle name="Total 8 3 4 3 3" xfId="43390" xr:uid="{00000000-0005-0000-0000-000014F90000}"/>
    <cellStyle name="Total 8 3 4 3 4" xfId="43387" xr:uid="{00000000-0005-0000-0000-000015F90000}"/>
    <cellStyle name="Total 8 3 4 3 5" xfId="49025" xr:uid="{00000000-0005-0000-0000-000016F90000}"/>
    <cellStyle name="Total 8 3 4 3 6" xfId="61589" xr:uid="{00000000-0005-0000-0000-000017F90000}"/>
    <cellStyle name="Total 8 3 4 4" xfId="12133" xr:uid="{00000000-0005-0000-0000-000018F90000}"/>
    <cellStyle name="Total 8 3 4 4 2" xfId="43392" xr:uid="{00000000-0005-0000-0000-000019F90000}"/>
    <cellStyle name="Total 8 3 4 4 3" xfId="43391" xr:uid="{00000000-0005-0000-0000-00001AF90000}"/>
    <cellStyle name="Total 8 3 4 4 4" xfId="51638" xr:uid="{00000000-0005-0000-0000-00001BF90000}"/>
    <cellStyle name="Total 8 3 4 5" xfId="43393" xr:uid="{00000000-0005-0000-0000-00001CF90000}"/>
    <cellStyle name="Total 8 3 4 6" xfId="43382" xr:uid="{00000000-0005-0000-0000-00001DF90000}"/>
    <cellStyle name="Total 8 3 4 7" xfId="44670" xr:uid="{00000000-0005-0000-0000-00001EF90000}"/>
    <cellStyle name="Total 8 3 4 8" xfId="57234" xr:uid="{00000000-0005-0000-0000-00001FF90000}"/>
    <cellStyle name="Total 8 3 5" xfId="6026" xr:uid="{00000000-0005-0000-0000-000020F90000}"/>
    <cellStyle name="Total 8 3 5 2" xfId="13004" xr:uid="{00000000-0005-0000-0000-000021F90000}"/>
    <cellStyle name="Total 8 3 5 2 2" xfId="43396" xr:uid="{00000000-0005-0000-0000-000022F90000}"/>
    <cellStyle name="Total 8 3 5 2 3" xfId="43395" xr:uid="{00000000-0005-0000-0000-000023F90000}"/>
    <cellStyle name="Total 8 3 5 2 4" xfId="52509" xr:uid="{00000000-0005-0000-0000-000024F90000}"/>
    <cellStyle name="Total 8 3 5 3" xfId="43397" xr:uid="{00000000-0005-0000-0000-000025F90000}"/>
    <cellStyle name="Total 8 3 5 4" xfId="43394" xr:uid="{00000000-0005-0000-0000-000026F90000}"/>
    <cellStyle name="Total 8 3 5 5" xfId="45541" xr:uid="{00000000-0005-0000-0000-000027F90000}"/>
    <cellStyle name="Total 8 3 5 6" xfId="58105" xr:uid="{00000000-0005-0000-0000-000028F90000}"/>
    <cellStyle name="Total 8 3 6" xfId="10390" xr:uid="{00000000-0005-0000-0000-000029F90000}"/>
    <cellStyle name="Total 8 3 6 2" xfId="43399" xr:uid="{00000000-0005-0000-0000-00002AF90000}"/>
    <cellStyle name="Total 8 3 6 3" xfId="43398" xr:uid="{00000000-0005-0000-0000-00002BF90000}"/>
    <cellStyle name="Total 8 3 6 4" xfId="49896" xr:uid="{00000000-0005-0000-0000-00002CF90000}"/>
    <cellStyle name="Total 8 3 7" xfId="43340" xr:uid="{00000000-0005-0000-0000-00002DF90000}"/>
    <cellStyle name="Total 8 3 8" xfId="18065" xr:uid="{00000000-0005-0000-0000-00002EF90000}"/>
    <cellStyle name="Total 8 4" xfId="3323" xr:uid="{00000000-0005-0000-0000-00002FF90000}"/>
    <cellStyle name="Total 8 4 2" xfId="3324" xr:uid="{00000000-0005-0000-0000-000030F90000}"/>
    <cellStyle name="Total 8 4 2 2" xfId="4279" xr:uid="{00000000-0005-0000-0000-000031F90000}"/>
    <cellStyle name="Total 8 4 2 2 2" xfId="6900" xr:uid="{00000000-0005-0000-0000-000032F90000}"/>
    <cellStyle name="Total 8 4 2 2 2 2" xfId="13878" xr:uid="{00000000-0005-0000-0000-000033F90000}"/>
    <cellStyle name="Total 8 4 2 2 2 2 2" xfId="43405" xr:uid="{00000000-0005-0000-0000-000034F90000}"/>
    <cellStyle name="Total 8 4 2 2 2 2 3" xfId="43404" xr:uid="{00000000-0005-0000-0000-000035F90000}"/>
    <cellStyle name="Total 8 4 2 2 2 2 4" xfId="53383" xr:uid="{00000000-0005-0000-0000-000036F90000}"/>
    <cellStyle name="Total 8 4 2 2 2 3" xfId="43406" xr:uid="{00000000-0005-0000-0000-000037F90000}"/>
    <cellStyle name="Total 8 4 2 2 2 4" xfId="43403" xr:uid="{00000000-0005-0000-0000-000038F90000}"/>
    <cellStyle name="Total 8 4 2 2 2 5" xfId="46415" xr:uid="{00000000-0005-0000-0000-000039F90000}"/>
    <cellStyle name="Total 8 4 2 2 2 6" xfId="58979" xr:uid="{00000000-0005-0000-0000-00003AF90000}"/>
    <cellStyle name="Total 8 4 2 2 3" xfId="8646" xr:uid="{00000000-0005-0000-0000-00003BF90000}"/>
    <cellStyle name="Total 8 4 2 2 3 2" xfId="15620" xr:uid="{00000000-0005-0000-0000-00003CF90000}"/>
    <cellStyle name="Total 8 4 2 2 3 2 2" xfId="43409" xr:uid="{00000000-0005-0000-0000-00003DF90000}"/>
    <cellStyle name="Total 8 4 2 2 3 2 3" xfId="43408" xr:uid="{00000000-0005-0000-0000-00003EF90000}"/>
    <cellStyle name="Total 8 4 2 2 3 2 4" xfId="55125" xr:uid="{00000000-0005-0000-0000-00003FF90000}"/>
    <cellStyle name="Total 8 4 2 2 3 3" xfId="43410" xr:uid="{00000000-0005-0000-0000-000040F90000}"/>
    <cellStyle name="Total 8 4 2 2 3 4" xfId="43407" xr:uid="{00000000-0005-0000-0000-000041F90000}"/>
    <cellStyle name="Total 8 4 2 2 3 5" xfId="48157" xr:uid="{00000000-0005-0000-0000-000042F90000}"/>
    <cellStyle name="Total 8 4 2 2 3 6" xfId="60721" xr:uid="{00000000-0005-0000-0000-000043F90000}"/>
    <cellStyle name="Total 8 4 2 2 4" xfId="11265" xr:uid="{00000000-0005-0000-0000-000044F90000}"/>
    <cellStyle name="Total 8 4 2 2 4 2" xfId="43412" xr:uid="{00000000-0005-0000-0000-000045F90000}"/>
    <cellStyle name="Total 8 4 2 2 4 3" xfId="43411" xr:uid="{00000000-0005-0000-0000-000046F90000}"/>
    <cellStyle name="Total 8 4 2 2 4 4" xfId="50770" xr:uid="{00000000-0005-0000-0000-000047F90000}"/>
    <cellStyle name="Total 8 4 2 2 5" xfId="43402" xr:uid="{00000000-0005-0000-0000-000048F90000}"/>
    <cellStyle name="Total 8 4 2 2 6" xfId="56366" xr:uid="{00000000-0005-0000-0000-000049F90000}"/>
    <cellStyle name="Total 8 4 2 3" xfId="5155" xr:uid="{00000000-0005-0000-0000-00004AF90000}"/>
    <cellStyle name="Total 8 4 2 3 2" xfId="7771" xr:uid="{00000000-0005-0000-0000-00004BF90000}"/>
    <cellStyle name="Total 8 4 2 3 2 2" xfId="14749" xr:uid="{00000000-0005-0000-0000-00004CF90000}"/>
    <cellStyle name="Total 8 4 2 3 2 2 2" xfId="43416" xr:uid="{00000000-0005-0000-0000-00004DF90000}"/>
    <cellStyle name="Total 8 4 2 3 2 2 3" xfId="43415" xr:uid="{00000000-0005-0000-0000-00004EF90000}"/>
    <cellStyle name="Total 8 4 2 3 2 2 4" xfId="54254" xr:uid="{00000000-0005-0000-0000-00004FF90000}"/>
    <cellStyle name="Total 8 4 2 3 2 3" xfId="43417" xr:uid="{00000000-0005-0000-0000-000050F90000}"/>
    <cellStyle name="Total 8 4 2 3 2 4" xfId="43414" xr:uid="{00000000-0005-0000-0000-000051F90000}"/>
    <cellStyle name="Total 8 4 2 3 2 5" xfId="47286" xr:uid="{00000000-0005-0000-0000-000052F90000}"/>
    <cellStyle name="Total 8 4 2 3 2 6" xfId="59850" xr:uid="{00000000-0005-0000-0000-000053F90000}"/>
    <cellStyle name="Total 8 4 2 3 3" xfId="9522" xr:uid="{00000000-0005-0000-0000-000054F90000}"/>
    <cellStyle name="Total 8 4 2 3 3 2" xfId="16491" xr:uid="{00000000-0005-0000-0000-000055F90000}"/>
    <cellStyle name="Total 8 4 2 3 3 2 2" xfId="43420" xr:uid="{00000000-0005-0000-0000-000056F90000}"/>
    <cellStyle name="Total 8 4 2 3 3 2 3" xfId="43419" xr:uid="{00000000-0005-0000-0000-000057F90000}"/>
    <cellStyle name="Total 8 4 2 3 3 2 4" xfId="55996" xr:uid="{00000000-0005-0000-0000-000058F90000}"/>
    <cellStyle name="Total 8 4 2 3 3 3" xfId="43421" xr:uid="{00000000-0005-0000-0000-000059F90000}"/>
    <cellStyle name="Total 8 4 2 3 3 4" xfId="43418" xr:uid="{00000000-0005-0000-0000-00005AF90000}"/>
    <cellStyle name="Total 8 4 2 3 3 5" xfId="49028" xr:uid="{00000000-0005-0000-0000-00005BF90000}"/>
    <cellStyle name="Total 8 4 2 3 3 6" xfId="61592" xr:uid="{00000000-0005-0000-0000-00005CF90000}"/>
    <cellStyle name="Total 8 4 2 3 4" xfId="12136" xr:uid="{00000000-0005-0000-0000-00005DF90000}"/>
    <cellStyle name="Total 8 4 2 3 4 2" xfId="43423" xr:uid="{00000000-0005-0000-0000-00005EF90000}"/>
    <cellStyle name="Total 8 4 2 3 4 3" xfId="43422" xr:uid="{00000000-0005-0000-0000-00005FF90000}"/>
    <cellStyle name="Total 8 4 2 3 4 4" xfId="51641" xr:uid="{00000000-0005-0000-0000-000060F90000}"/>
    <cellStyle name="Total 8 4 2 3 5" xfId="43424" xr:uid="{00000000-0005-0000-0000-000061F90000}"/>
    <cellStyle name="Total 8 4 2 3 6" xfId="43413" xr:uid="{00000000-0005-0000-0000-000062F90000}"/>
    <cellStyle name="Total 8 4 2 3 7" xfId="44673" xr:uid="{00000000-0005-0000-0000-000063F90000}"/>
    <cellStyle name="Total 8 4 2 3 8" xfId="57237" xr:uid="{00000000-0005-0000-0000-000064F90000}"/>
    <cellStyle name="Total 8 4 2 4" xfId="6029" xr:uid="{00000000-0005-0000-0000-000065F90000}"/>
    <cellStyle name="Total 8 4 2 4 2" xfId="13007" xr:uid="{00000000-0005-0000-0000-000066F90000}"/>
    <cellStyle name="Total 8 4 2 4 2 2" xfId="43427" xr:uid="{00000000-0005-0000-0000-000067F90000}"/>
    <cellStyle name="Total 8 4 2 4 2 3" xfId="43426" xr:uid="{00000000-0005-0000-0000-000068F90000}"/>
    <cellStyle name="Total 8 4 2 4 2 4" xfId="52512" xr:uid="{00000000-0005-0000-0000-000069F90000}"/>
    <cellStyle name="Total 8 4 2 4 3" xfId="43428" xr:uid="{00000000-0005-0000-0000-00006AF90000}"/>
    <cellStyle name="Total 8 4 2 4 4" xfId="43425" xr:uid="{00000000-0005-0000-0000-00006BF90000}"/>
    <cellStyle name="Total 8 4 2 4 5" xfId="45544" xr:uid="{00000000-0005-0000-0000-00006CF90000}"/>
    <cellStyle name="Total 8 4 2 4 6" xfId="58108" xr:uid="{00000000-0005-0000-0000-00006DF90000}"/>
    <cellStyle name="Total 8 4 2 5" xfId="10393" xr:uid="{00000000-0005-0000-0000-00006EF90000}"/>
    <cellStyle name="Total 8 4 2 5 2" xfId="43430" xr:uid="{00000000-0005-0000-0000-00006FF90000}"/>
    <cellStyle name="Total 8 4 2 5 3" xfId="43429" xr:uid="{00000000-0005-0000-0000-000070F90000}"/>
    <cellStyle name="Total 8 4 2 5 4" xfId="49899" xr:uid="{00000000-0005-0000-0000-000071F90000}"/>
    <cellStyle name="Total 8 4 2 6" xfId="43401" xr:uid="{00000000-0005-0000-0000-000072F90000}"/>
    <cellStyle name="Total 8 4 2 7" xfId="18070" xr:uid="{00000000-0005-0000-0000-000073F90000}"/>
    <cellStyle name="Total 8 4 3" xfId="4278" xr:uid="{00000000-0005-0000-0000-000074F90000}"/>
    <cellStyle name="Total 8 4 3 2" xfId="6899" xr:uid="{00000000-0005-0000-0000-000075F90000}"/>
    <cellStyle name="Total 8 4 3 2 2" xfId="13877" xr:uid="{00000000-0005-0000-0000-000076F90000}"/>
    <cellStyle name="Total 8 4 3 2 2 2" xfId="43434" xr:uid="{00000000-0005-0000-0000-000077F90000}"/>
    <cellStyle name="Total 8 4 3 2 2 3" xfId="43433" xr:uid="{00000000-0005-0000-0000-000078F90000}"/>
    <cellStyle name="Total 8 4 3 2 2 4" xfId="53382" xr:uid="{00000000-0005-0000-0000-000079F90000}"/>
    <cellStyle name="Total 8 4 3 2 3" xfId="43435" xr:uid="{00000000-0005-0000-0000-00007AF90000}"/>
    <cellStyle name="Total 8 4 3 2 4" xfId="43432" xr:uid="{00000000-0005-0000-0000-00007BF90000}"/>
    <cellStyle name="Total 8 4 3 2 5" xfId="46414" xr:uid="{00000000-0005-0000-0000-00007CF90000}"/>
    <cellStyle name="Total 8 4 3 2 6" xfId="58978" xr:uid="{00000000-0005-0000-0000-00007DF90000}"/>
    <cellStyle name="Total 8 4 3 3" xfId="8645" xr:uid="{00000000-0005-0000-0000-00007EF90000}"/>
    <cellStyle name="Total 8 4 3 3 2" xfId="15619" xr:uid="{00000000-0005-0000-0000-00007FF90000}"/>
    <cellStyle name="Total 8 4 3 3 2 2" xfId="43438" xr:uid="{00000000-0005-0000-0000-000080F90000}"/>
    <cellStyle name="Total 8 4 3 3 2 3" xfId="43437" xr:uid="{00000000-0005-0000-0000-000081F90000}"/>
    <cellStyle name="Total 8 4 3 3 2 4" xfId="55124" xr:uid="{00000000-0005-0000-0000-000082F90000}"/>
    <cellStyle name="Total 8 4 3 3 3" xfId="43439" xr:uid="{00000000-0005-0000-0000-000083F90000}"/>
    <cellStyle name="Total 8 4 3 3 4" xfId="43436" xr:uid="{00000000-0005-0000-0000-000084F90000}"/>
    <cellStyle name="Total 8 4 3 3 5" xfId="48156" xr:uid="{00000000-0005-0000-0000-000085F90000}"/>
    <cellStyle name="Total 8 4 3 3 6" xfId="60720" xr:uid="{00000000-0005-0000-0000-000086F90000}"/>
    <cellStyle name="Total 8 4 3 4" xfId="11264" xr:uid="{00000000-0005-0000-0000-000087F90000}"/>
    <cellStyle name="Total 8 4 3 4 2" xfId="43441" xr:uid="{00000000-0005-0000-0000-000088F90000}"/>
    <cellStyle name="Total 8 4 3 4 3" xfId="43440" xr:uid="{00000000-0005-0000-0000-000089F90000}"/>
    <cellStyle name="Total 8 4 3 4 4" xfId="50769" xr:uid="{00000000-0005-0000-0000-00008AF90000}"/>
    <cellStyle name="Total 8 4 3 5" xfId="43431" xr:uid="{00000000-0005-0000-0000-00008BF90000}"/>
    <cellStyle name="Total 8 4 3 6" xfId="56365" xr:uid="{00000000-0005-0000-0000-00008CF90000}"/>
    <cellStyle name="Total 8 4 4" xfId="5154" xr:uid="{00000000-0005-0000-0000-00008DF90000}"/>
    <cellStyle name="Total 8 4 4 2" xfId="7770" xr:uid="{00000000-0005-0000-0000-00008EF90000}"/>
    <cellStyle name="Total 8 4 4 2 2" xfId="14748" xr:uid="{00000000-0005-0000-0000-00008FF90000}"/>
    <cellStyle name="Total 8 4 4 2 2 2" xfId="43445" xr:uid="{00000000-0005-0000-0000-000090F90000}"/>
    <cellStyle name="Total 8 4 4 2 2 3" xfId="43444" xr:uid="{00000000-0005-0000-0000-000091F90000}"/>
    <cellStyle name="Total 8 4 4 2 2 4" xfId="54253" xr:uid="{00000000-0005-0000-0000-000092F90000}"/>
    <cellStyle name="Total 8 4 4 2 3" xfId="43446" xr:uid="{00000000-0005-0000-0000-000093F90000}"/>
    <cellStyle name="Total 8 4 4 2 4" xfId="43443" xr:uid="{00000000-0005-0000-0000-000094F90000}"/>
    <cellStyle name="Total 8 4 4 2 5" xfId="47285" xr:uid="{00000000-0005-0000-0000-000095F90000}"/>
    <cellStyle name="Total 8 4 4 2 6" xfId="59849" xr:uid="{00000000-0005-0000-0000-000096F90000}"/>
    <cellStyle name="Total 8 4 4 3" xfId="9521" xr:uid="{00000000-0005-0000-0000-000097F90000}"/>
    <cellStyle name="Total 8 4 4 3 2" xfId="16490" xr:uid="{00000000-0005-0000-0000-000098F90000}"/>
    <cellStyle name="Total 8 4 4 3 2 2" xfId="43449" xr:uid="{00000000-0005-0000-0000-000099F90000}"/>
    <cellStyle name="Total 8 4 4 3 2 3" xfId="43448" xr:uid="{00000000-0005-0000-0000-00009AF90000}"/>
    <cellStyle name="Total 8 4 4 3 2 4" xfId="55995" xr:uid="{00000000-0005-0000-0000-00009BF90000}"/>
    <cellStyle name="Total 8 4 4 3 3" xfId="43450" xr:uid="{00000000-0005-0000-0000-00009CF90000}"/>
    <cellStyle name="Total 8 4 4 3 4" xfId="43447" xr:uid="{00000000-0005-0000-0000-00009DF90000}"/>
    <cellStyle name="Total 8 4 4 3 5" xfId="49027" xr:uid="{00000000-0005-0000-0000-00009EF90000}"/>
    <cellStyle name="Total 8 4 4 3 6" xfId="61591" xr:uid="{00000000-0005-0000-0000-00009FF90000}"/>
    <cellStyle name="Total 8 4 4 4" xfId="12135" xr:uid="{00000000-0005-0000-0000-0000A0F90000}"/>
    <cellStyle name="Total 8 4 4 4 2" xfId="43452" xr:uid="{00000000-0005-0000-0000-0000A1F90000}"/>
    <cellStyle name="Total 8 4 4 4 3" xfId="43451" xr:uid="{00000000-0005-0000-0000-0000A2F90000}"/>
    <cellStyle name="Total 8 4 4 4 4" xfId="51640" xr:uid="{00000000-0005-0000-0000-0000A3F90000}"/>
    <cellStyle name="Total 8 4 4 5" xfId="43453" xr:uid="{00000000-0005-0000-0000-0000A4F90000}"/>
    <cellStyle name="Total 8 4 4 6" xfId="43442" xr:uid="{00000000-0005-0000-0000-0000A5F90000}"/>
    <cellStyle name="Total 8 4 4 7" xfId="44672" xr:uid="{00000000-0005-0000-0000-0000A6F90000}"/>
    <cellStyle name="Total 8 4 4 8" xfId="57236" xr:uid="{00000000-0005-0000-0000-0000A7F90000}"/>
    <cellStyle name="Total 8 4 5" xfId="6028" xr:uid="{00000000-0005-0000-0000-0000A8F90000}"/>
    <cellStyle name="Total 8 4 5 2" xfId="13006" xr:uid="{00000000-0005-0000-0000-0000A9F90000}"/>
    <cellStyle name="Total 8 4 5 2 2" xfId="43456" xr:uid="{00000000-0005-0000-0000-0000AAF90000}"/>
    <cellStyle name="Total 8 4 5 2 3" xfId="43455" xr:uid="{00000000-0005-0000-0000-0000ABF90000}"/>
    <cellStyle name="Total 8 4 5 2 4" xfId="52511" xr:uid="{00000000-0005-0000-0000-0000ACF90000}"/>
    <cellStyle name="Total 8 4 5 3" xfId="43457" xr:uid="{00000000-0005-0000-0000-0000ADF90000}"/>
    <cellStyle name="Total 8 4 5 4" xfId="43454" xr:uid="{00000000-0005-0000-0000-0000AEF90000}"/>
    <cellStyle name="Total 8 4 5 5" xfId="45543" xr:uid="{00000000-0005-0000-0000-0000AFF90000}"/>
    <cellStyle name="Total 8 4 5 6" xfId="58107" xr:uid="{00000000-0005-0000-0000-0000B0F90000}"/>
    <cellStyle name="Total 8 4 6" xfId="10392" xr:uid="{00000000-0005-0000-0000-0000B1F90000}"/>
    <cellStyle name="Total 8 4 6 2" xfId="43459" xr:uid="{00000000-0005-0000-0000-0000B2F90000}"/>
    <cellStyle name="Total 8 4 6 3" xfId="43458" xr:uid="{00000000-0005-0000-0000-0000B3F90000}"/>
    <cellStyle name="Total 8 4 6 4" xfId="49898" xr:uid="{00000000-0005-0000-0000-0000B4F90000}"/>
    <cellStyle name="Total 8 4 7" xfId="43400" xr:uid="{00000000-0005-0000-0000-0000B5F90000}"/>
    <cellStyle name="Total 8 4 8" xfId="18069" xr:uid="{00000000-0005-0000-0000-0000B6F90000}"/>
    <cellStyle name="Total 8 5" xfId="3325" xr:uid="{00000000-0005-0000-0000-0000B7F90000}"/>
    <cellStyle name="Total 8 5 2" xfId="3326" xr:uid="{00000000-0005-0000-0000-0000B8F90000}"/>
    <cellStyle name="Total 8 5 2 2" xfId="4281" xr:uid="{00000000-0005-0000-0000-0000B9F90000}"/>
    <cellStyle name="Total 8 5 2 2 2" xfId="6902" xr:uid="{00000000-0005-0000-0000-0000BAF90000}"/>
    <cellStyle name="Total 8 5 2 2 2 2" xfId="13880" xr:uid="{00000000-0005-0000-0000-0000BBF90000}"/>
    <cellStyle name="Total 8 5 2 2 2 2 2" xfId="43465" xr:uid="{00000000-0005-0000-0000-0000BCF90000}"/>
    <cellStyle name="Total 8 5 2 2 2 2 3" xfId="43464" xr:uid="{00000000-0005-0000-0000-0000BDF90000}"/>
    <cellStyle name="Total 8 5 2 2 2 2 4" xfId="53385" xr:uid="{00000000-0005-0000-0000-0000BEF90000}"/>
    <cellStyle name="Total 8 5 2 2 2 3" xfId="43466" xr:uid="{00000000-0005-0000-0000-0000BFF90000}"/>
    <cellStyle name="Total 8 5 2 2 2 4" xfId="43463" xr:uid="{00000000-0005-0000-0000-0000C0F90000}"/>
    <cellStyle name="Total 8 5 2 2 2 5" xfId="46417" xr:uid="{00000000-0005-0000-0000-0000C1F90000}"/>
    <cellStyle name="Total 8 5 2 2 2 6" xfId="58981" xr:uid="{00000000-0005-0000-0000-0000C2F90000}"/>
    <cellStyle name="Total 8 5 2 2 3" xfId="8648" xr:uid="{00000000-0005-0000-0000-0000C3F90000}"/>
    <cellStyle name="Total 8 5 2 2 3 2" xfId="15622" xr:uid="{00000000-0005-0000-0000-0000C4F90000}"/>
    <cellStyle name="Total 8 5 2 2 3 2 2" xfId="43469" xr:uid="{00000000-0005-0000-0000-0000C5F90000}"/>
    <cellStyle name="Total 8 5 2 2 3 2 3" xfId="43468" xr:uid="{00000000-0005-0000-0000-0000C6F90000}"/>
    <cellStyle name="Total 8 5 2 2 3 2 4" xfId="55127" xr:uid="{00000000-0005-0000-0000-0000C7F90000}"/>
    <cellStyle name="Total 8 5 2 2 3 3" xfId="43470" xr:uid="{00000000-0005-0000-0000-0000C8F90000}"/>
    <cellStyle name="Total 8 5 2 2 3 4" xfId="43467" xr:uid="{00000000-0005-0000-0000-0000C9F90000}"/>
    <cellStyle name="Total 8 5 2 2 3 5" xfId="48159" xr:uid="{00000000-0005-0000-0000-0000CAF90000}"/>
    <cellStyle name="Total 8 5 2 2 3 6" xfId="60723" xr:uid="{00000000-0005-0000-0000-0000CBF90000}"/>
    <cellStyle name="Total 8 5 2 2 4" xfId="11267" xr:uid="{00000000-0005-0000-0000-0000CCF90000}"/>
    <cellStyle name="Total 8 5 2 2 4 2" xfId="43472" xr:uid="{00000000-0005-0000-0000-0000CDF90000}"/>
    <cellStyle name="Total 8 5 2 2 4 3" xfId="43471" xr:uid="{00000000-0005-0000-0000-0000CEF90000}"/>
    <cellStyle name="Total 8 5 2 2 4 4" xfId="50772" xr:uid="{00000000-0005-0000-0000-0000CFF90000}"/>
    <cellStyle name="Total 8 5 2 2 5" xfId="43462" xr:uid="{00000000-0005-0000-0000-0000D0F90000}"/>
    <cellStyle name="Total 8 5 2 2 6" xfId="56368" xr:uid="{00000000-0005-0000-0000-0000D1F90000}"/>
    <cellStyle name="Total 8 5 2 3" xfId="5157" xr:uid="{00000000-0005-0000-0000-0000D2F90000}"/>
    <cellStyle name="Total 8 5 2 3 2" xfId="7773" xr:uid="{00000000-0005-0000-0000-0000D3F90000}"/>
    <cellStyle name="Total 8 5 2 3 2 2" xfId="14751" xr:uid="{00000000-0005-0000-0000-0000D4F90000}"/>
    <cellStyle name="Total 8 5 2 3 2 2 2" xfId="43476" xr:uid="{00000000-0005-0000-0000-0000D5F90000}"/>
    <cellStyle name="Total 8 5 2 3 2 2 3" xfId="43475" xr:uid="{00000000-0005-0000-0000-0000D6F90000}"/>
    <cellStyle name="Total 8 5 2 3 2 2 4" xfId="54256" xr:uid="{00000000-0005-0000-0000-0000D7F90000}"/>
    <cellStyle name="Total 8 5 2 3 2 3" xfId="43477" xr:uid="{00000000-0005-0000-0000-0000D8F90000}"/>
    <cellStyle name="Total 8 5 2 3 2 4" xfId="43474" xr:uid="{00000000-0005-0000-0000-0000D9F90000}"/>
    <cellStyle name="Total 8 5 2 3 2 5" xfId="47288" xr:uid="{00000000-0005-0000-0000-0000DAF90000}"/>
    <cellStyle name="Total 8 5 2 3 2 6" xfId="59852" xr:uid="{00000000-0005-0000-0000-0000DBF90000}"/>
    <cellStyle name="Total 8 5 2 3 3" xfId="9524" xr:uid="{00000000-0005-0000-0000-0000DCF90000}"/>
    <cellStyle name="Total 8 5 2 3 3 2" xfId="16493" xr:uid="{00000000-0005-0000-0000-0000DDF90000}"/>
    <cellStyle name="Total 8 5 2 3 3 2 2" xfId="43480" xr:uid="{00000000-0005-0000-0000-0000DEF90000}"/>
    <cellStyle name="Total 8 5 2 3 3 2 3" xfId="43479" xr:uid="{00000000-0005-0000-0000-0000DFF90000}"/>
    <cellStyle name="Total 8 5 2 3 3 2 4" xfId="55998" xr:uid="{00000000-0005-0000-0000-0000E0F90000}"/>
    <cellStyle name="Total 8 5 2 3 3 3" xfId="43481" xr:uid="{00000000-0005-0000-0000-0000E1F90000}"/>
    <cellStyle name="Total 8 5 2 3 3 4" xfId="43478" xr:uid="{00000000-0005-0000-0000-0000E2F90000}"/>
    <cellStyle name="Total 8 5 2 3 3 5" xfId="49030" xr:uid="{00000000-0005-0000-0000-0000E3F90000}"/>
    <cellStyle name="Total 8 5 2 3 3 6" xfId="61594" xr:uid="{00000000-0005-0000-0000-0000E4F90000}"/>
    <cellStyle name="Total 8 5 2 3 4" xfId="12138" xr:uid="{00000000-0005-0000-0000-0000E5F90000}"/>
    <cellStyle name="Total 8 5 2 3 4 2" xfId="43483" xr:uid="{00000000-0005-0000-0000-0000E6F90000}"/>
    <cellStyle name="Total 8 5 2 3 4 3" xfId="43482" xr:uid="{00000000-0005-0000-0000-0000E7F90000}"/>
    <cellStyle name="Total 8 5 2 3 4 4" xfId="51643" xr:uid="{00000000-0005-0000-0000-0000E8F90000}"/>
    <cellStyle name="Total 8 5 2 3 5" xfId="43484" xr:uid="{00000000-0005-0000-0000-0000E9F90000}"/>
    <cellStyle name="Total 8 5 2 3 6" xfId="43473" xr:uid="{00000000-0005-0000-0000-0000EAF90000}"/>
    <cellStyle name="Total 8 5 2 3 7" xfId="44675" xr:uid="{00000000-0005-0000-0000-0000EBF90000}"/>
    <cellStyle name="Total 8 5 2 3 8" xfId="57239" xr:uid="{00000000-0005-0000-0000-0000ECF90000}"/>
    <cellStyle name="Total 8 5 2 4" xfId="6031" xr:uid="{00000000-0005-0000-0000-0000EDF90000}"/>
    <cellStyle name="Total 8 5 2 4 2" xfId="13009" xr:uid="{00000000-0005-0000-0000-0000EEF90000}"/>
    <cellStyle name="Total 8 5 2 4 2 2" xfId="43487" xr:uid="{00000000-0005-0000-0000-0000EFF90000}"/>
    <cellStyle name="Total 8 5 2 4 2 3" xfId="43486" xr:uid="{00000000-0005-0000-0000-0000F0F90000}"/>
    <cellStyle name="Total 8 5 2 4 2 4" xfId="52514" xr:uid="{00000000-0005-0000-0000-0000F1F90000}"/>
    <cellStyle name="Total 8 5 2 4 3" xfId="43488" xr:uid="{00000000-0005-0000-0000-0000F2F90000}"/>
    <cellStyle name="Total 8 5 2 4 4" xfId="43485" xr:uid="{00000000-0005-0000-0000-0000F3F90000}"/>
    <cellStyle name="Total 8 5 2 4 5" xfId="45546" xr:uid="{00000000-0005-0000-0000-0000F4F90000}"/>
    <cellStyle name="Total 8 5 2 4 6" xfId="58110" xr:uid="{00000000-0005-0000-0000-0000F5F90000}"/>
    <cellStyle name="Total 8 5 2 5" xfId="10395" xr:uid="{00000000-0005-0000-0000-0000F6F90000}"/>
    <cellStyle name="Total 8 5 2 5 2" xfId="43490" xr:uid="{00000000-0005-0000-0000-0000F7F90000}"/>
    <cellStyle name="Total 8 5 2 5 3" xfId="43489" xr:uid="{00000000-0005-0000-0000-0000F8F90000}"/>
    <cellStyle name="Total 8 5 2 5 4" xfId="49901" xr:uid="{00000000-0005-0000-0000-0000F9F90000}"/>
    <cellStyle name="Total 8 5 2 6" xfId="43461" xr:uid="{00000000-0005-0000-0000-0000FAF90000}"/>
    <cellStyle name="Total 8 5 2 7" xfId="18075" xr:uid="{00000000-0005-0000-0000-0000FBF90000}"/>
    <cellStyle name="Total 8 5 3" xfId="4280" xr:uid="{00000000-0005-0000-0000-0000FCF90000}"/>
    <cellStyle name="Total 8 5 3 2" xfId="6901" xr:uid="{00000000-0005-0000-0000-0000FDF90000}"/>
    <cellStyle name="Total 8 5 3 2 2" xfId="13879" xr:uid="{00000000-0005-0000-0000-0000FEF90000}"/>
    <cellStyle name="Total 8 5 3 2 2 2" xfId="43494" xr:uid="{00000000-0005-0000-0000-0000FFF90000}"/>
    <cellStyle name="Total 8 5 3 2 2 3" xfId="43493" xr:uid="{00000000-0005-0000-0000-000000FA0000}"/>
    <cellStyle name="Total 8 5 3 2 2 4" xfId="53384" xr:uid="{00000000-0005-0000-0000-000001FA0000}"/>
    <cellStyle name="Total 8 5 3 2 3" xfId="43495" xr:uid="{00000000-0005-0000-0000-000002FA0000}"/>
    <cellStyle name="Total 8 5 3 2 4" xfId="43492" xr:uid="{00000000-0005-0000-0000-000003FA0000}"/>
    <cellStyle name="Total 8 5 3 2 5" xfId="46416" xr:uid="{00000000-0005-0000-0000-000004FA0000}"/>
    <cellStyle name="Total 8 5 3 2 6" xfId="58980" xr:uid="{00000000-0005-0000-0000-000005FA0000}"/>
    <cellStyle name="Total 8 5 3 3" xfId="8647" xr:uid="{00000000-0005-0000-0000-000006FA0000}"/>
    <cellStyle name="Total 8 5 3 3 2" xfId="15621" xr:uid="{00000000-0005-0000-0000-000007FA0000}"/>
    <cellStyle name="Total 8 5 3 3 2 2" xfId="43498" xr:uid="{00000000-0005-0000-0000-000008FA0000}"/>
    <cellStyle name="Total 8 5 3 3 2 3" xfId="43497" xr:uid="{00000000-0005-0000-0000-000009FA0000}"/>
    <cellStyle name="Total 8 5 3 3 2 4" xfId="55126" xr:uid="{00000000-0005-0000-0000-00000AFA0000}"/>
    <cellStyle name="Total 8 5 3 3 3" xfId="43499" xr:uid="{00000000-0005-0000-0000-00000BFA0000}"/>
    <cellStyle name="Total 8 5 3 3 4" xfId="43496" xr:uid="{00000000-0005-0000-0000-00000CFA0000}"/>
    <cellStyle name="Total 8 5 3 3 5" xfId="48158" xr:uid="{00000000-0005-0000-0000-00000DFA0000}"/>
    <cellStyle name="Total 8 5 3 3 6" xfId="60722" xr:uid="{00000000-0005-0000-0000-00000EFA0000}"/>
    <cellStyle name="Total 8 5 3 4" xfId="11266" xr:uid="{00000000-0005-0000-0000-00000FFA0000}"/>
    <cellStyle name="Total 8 5 3 4 2" xfId="43501" xr:uid="{00000000-0005-0000-0000-000010FA0000}"/>
    <cellStyle name="Total 8 5 3 4 3" xfId="43500" xr:uid="{00000000-0005-0000-0000-000011FA0000}"/>
    <cellStyle name="Total 8 5 3 4 4" xfId="50771" xr:uid="{00000000-0005-0000-0000-000012FA0000}"/>
    <cellStyle name="Total 8 5 3 5" xfId="43491" xr:uid="{00000000-0005-0000-0000-000013FA0000}"/>
    <cellStyle name="Total 8 5 3 6" xfId="56367" xr:uid="{00000000-0005-0000-0000-000014FA0000}"/>
    <cellStyle name="Total 8 5 4" xfId="5156" xr:uid="{00000000-0005-0000-0000-000015FA0000}"/>
    <cellStyle name="Total 8 5 4 2" xfId="7772" xr:uid="{00000000-0005-0000-0000-000016FA0000}"/>
    <cellStyle name="Total 8 5 4 2 2" xfId="14750" xr:uid="{00000000-0005-0000-0000-000017FA0000}"/>
    <cellStyle name="Total 8 5 4 2 2 2" xfId="43505" xr:uid="{00000000-0005-0000-0000-000018FA0000}"/>
    <cellStyle name="Total 8 5 4 2 2 3" xfId="43504" xr:uid="{00000000-0005-0000-0000-000019FA0000}"/>
    <cellStyle name="Total 8 5 4 2 2 4" xfId="54255" xr:uid="{00000000-0005-0000-0000-00001AFA0000}"/>
    <cellStyle name="Total 8 5 4 2 3" xfId="43506" xr:uid="{00000000-0005-0000-0000-00001BFA0000}"/>
    <cellStyle name="Total 8 5 4 2 4" xfId="43503" xr:uid="{00000000-0005-0000-0000-00001CFA0000}"/>
    <cellStyle name="Total 8 5 4 2 5" xfId="47287" xr:uid="{00000000-0005-0000-0000-00001DFA0000}"/>
    <cellStyle name="Total 8 5 4 2 6" xfId="59851" xr:uid="{00000000-0005-0000-0000-00001EFA0000}"/>
    <cellStyle name="Total 8 5 4 3" xfId="9523" xr:uid="{00000000-0005-0000-0000-00001FFA0000}"/>
    <cellStyle name="Total 8 5 4 3 2" xfId="16492" xr:uid="{00000000-0005-0000-0000-000020FA0000}"/>
    <cellStyle name="Total 8 5 4 3 2 2" xfId="43509" xr:uid="{00000000-0005-0000-0000-000021FA0000}"/>
    <cellStyle name="Total 8 5 4 3 2 3" xfId="43508" xr:uid="{00000000-0005-0000-0000-000022FA0000}"/>
    <cellStyle name="Total 8 5 4 3 2 4" xfId="55997" xr:uid="{00000000-0005-0000-0000-000023FA0000}"/>
    <cellStyle name="Total 8 5 4 3 3" xfId="43510" xr:uid="{00000000-0005-0000-0000-000024FA0000}"/>
    <cellStyle name="Total 8 5 4 3 4" xfId="43507" xr:uid="{00000000-0005-0000-0000-000025FA0000}"/>
    <cellStyle name="Total 8 5 4 3 5" xfId="49029" xr:uid="{00000000-0005-0000-0000-000026FA0000}"/>
    <cellStyle name="Total 8 5 4 3 6" xfId="61593" xr:uid="{00000000-0005-0000-0000-000027FA0000}"/>
    <cellStyle name="Total 8 5 4 4" xfId="12137" xr:uid="{00000000-0005-0000-0000-000028FA0000}"/>
    <cellStyle name="Total 8 5 4 4 2" xfId="43512" xr:uid="{00000000-0005-0000-0000-000029FA0000}"/>
    <cellStyle name="Total 8 5 4 4 3" xfId="43511" xr:uid="{00000000-0005-0000-0000-00002AFA0000}"/>
    <cellStyle name="Total 8 5 4 4 4" xfId="51642" xr:uid="{00000000-0005-0000-0000-00002BFA0000}"/>
    <cellStyle name="Total 8 5 4 5" xfId="43513" xr:uid="{00000000-0005-0000-0000-00002CFA0000}"/>
    <cellStyle name="Total 8 5 4 6" xfId="43502" xr:uid="{00000000-0005-0000-0000-00002DFA0000}"/>
    <cellStyle name="Total 8 5 4 7" xfId="44674" xr:uid="{00000000-0005-0000-0000-00002EFA0000}"/>
    <cellStyle name="Total 8 5 4 8" xfId="57238" xr:uid="{00000000-0005-0000-0000-00002FFA0000}"/>
    <cellStyle name="Total 8 5 5" xfId="6030" xr:uid="{00000000-0005-0000-0000-000030FA0000}"/>
    <cellStyle name="Total 8 5 5 2" xfId="13008" xr:uid="{00000000-0005-0000-0000-000031FA0000}"/>
    <cellStyle name="Total 8 5 5 2 2" xfId="43516" xr:uid="{00000000-0005-0000-0000-000032FA0000}"/>
    <cellStyle name="Total 8 5 5 2 3" xfId="43515" xr:uid="{00000000-0005-0000-0000-000033FA0000}"/>
    <cellStyle name="Total 8 5 5 2 4" xfId="52513" xr:uid="{00000000-0005-0000-0000-000034FA0000}"/>
    <cellStyle name="Total 8 5 5 3" xfId="43517" xr:uid="{00000000-0005-0000-0000-000035FA0000}"/>
    <cellStyle name="Total 8 5 5 4" xfId="43514" xr:uid="{00000000-0005-0000-0000-000036FA0000}"/>
    <cellStyle name="Total 8 5 5 5" xfId="45545" xr:uid="{00000000-0005-0000-0000-000037FA0000}"/>
    <cellStyle name="Total 8 5 5 6" xfId="58109" xr:uid="{00000000-0005-0000-0000-000038FA0000}"/>
    <cellStyle name="Total 8 5 6" xfId="10394" xr:uid="{00000000-0005-0000-0000-000039FA0000}"/>
    <cellStyle name="Total 8 5 6 2" xfId="43519" xr:uid="{00000000-0005-0000-0000-00003AFA0000}"/>
    <cellStyle name="Total 8 5 6 3" xfId="43518" xr:uid="{00000000-0005-0000-0000-00003BFA0000}"/>
    <cellStyle name="Total 8 5 6 4" xfId="49900" xr:uid="{00000000-0005-0000-0000-00003CFA0000}"/>
    <cellStyle name="Total 8 5 7" xfId="43460" xr:uid="{00000000-0005-0000-0000-00003DFA0000}"/>
    <cellStyle name="Total 8 5 8" xfId="18073" xr:uid="{00000000-0005-0000-0000-00003EFA0000}"/>
    <cellStyle name="Total 8 6" xfId="3327" xr:uid="{00000000-0005-0000-0000-00003FFA0000}"/>
    <cellStyle name="Total 8 6 2" xfId="3328" xr:uid="{00000000-0005-0000-0000-000040FA0000}"/>
    <cellStyle name="Total 8 6 2 2" xfId="4283" xr:uid="{00000000-0005-0000-0000-000041FA0000}"/>
    <cellStyle name="Total 8 6 2 2 2" xfId="6904" xr:uid="{00000000-0005-0000-0000-000042FA0000}"/>
    <cellStyle name="Total 8 6 2 2 2 2" xfId="13882" xr:uid="{00000000-0005-0000-0000-000043FA0000}"/>
    <cellStyle name="Total 8 6 2 2 2 2 2" xfId="43525" xr:uid="{00000000-0005-0000-0000-000044FA0000}"/>
    <cellStyle name="Total 8 6 2 2 2 2 3" xfId="43524" xr:uid="{00000000-0005-0000-0000-000045FA0000}"/>
    <cellStyle name="Total 8 6 2 2 2 2 4" xfId="53387" xr:uid="{00000000-0005-0000-0000-000046FA0000}"/>
    <cellStyle name="Total 8 6 2 2 2 3" xfId="43526" xr:uid="{00000000-0005-0000-0000-000047FA0000}"/>
    <cellStyle name="Total 8 6 2 2 2 4" xfId="43523" xr:uid="{00000000-0005-0000-0000-000048FA0000}"/>
    <cellStyle name="Total 8 6 2 2 2 5" xfId="46419" xr:uid="{00000000-0005-0000-0000-000049FA0000}"/>
    <cellStyle name="Total 8 6 2 2 2 6" xfId="58983" xr:uid="{00000000-0005-0000-0000-00004AFA0000}"/>
    <cellStyle name="Total 8 6 2 2 3" xfId="8650" xr:uid="{00000000-0005-0000-0000-00004BFA0000}"/>
    <cellStyle name="Total 8 6 2 2 3 2" xfId="15624" xr:uid="{00000000-0005-0000-0000-00004CFA0000}"/>
    <cellStyle name="Total 8 6 2 2 3 2 2" xfId="43529" xr:uid="{00000000-0005-0000-0000-00004DFA0000}"/>
    <cellStyle name="Total 8 6 2 2 3 2 3" xfId="43528" xr:uid="{00000000-0005-0000-0000-00004EFA0000}"/>
    <cellStyle name="Total 8 6 2 2 3 2 4" xfId="55129" xr:uid="{00000000-0005-0000-0000-00004FFA0000}"/>
    <cellStyle name="Total 8 6 2 2 3 3" xfId="43530" xr:uid="{00000000-0005-0000-0000-000050FA0000}"/>
    <cellStyle name="Total 8 6 2 2 3 4" xfId="43527" xr:uid="{00000000-0005-0000-0000-000051FA0000}"/>
    <cellStyle name="Total 8 6 2 2 3 5" xfId="48161" xr:uid="{00000000-0005-0000-0000-000052FA0000}"/>
    <cellStyle name="Total 8 6 2 2 3 6" xfId="60725" xr:uid="{00000000-0005-0000-0000-000053FA0000}"/>
    <cellStyle name="Total 8 6 2 2 4" xfId="11269" xr:uid="{00000000-0005-0000-0000-000054FA0000}"/>
    <cellStyle name="Total 8 6 2 2 4 2" xfId="43532" xr:uid="{00000000-0005-0000-0000-000055FA0000}"/>
    <cellStyle name="Total 8 6 2 2 4 3" xfId="43531" xr:uid="{00000000-0005-0000-0000-000056FA0000}"/>
    <cellStyle name="Total 8 6 2 2 4 4" xfId="50774" xr:uid="{00000000-0005-0000-0000-000057FA0000}"/>
    <cellStyle name="Total 8 6 2 2 5" xfId="43522" xr:uid="{00000000-0005-0000-0000-000058FA0000}"/>
    <cellStyle name="Total 8 6 2 2 6" xfId="56370" xr:uid="{00000000-0005-0000-0000-000059FA0000}"/>
    <cellStyle name="Total 8 6 2 3" xfId="5159" xr:uid="{00000000-0005-0000-0000-00005AFA0000}"/>
    <cellStyle name="Total 8 6 2 3 2" xfId="7775" xr:uid="{00000000-0005-0000-0000-00005BFA0000}"/>
    <cellStyle name="Total 8 6 2 3 2 2" xfId="14753" xr:uid="{00000000-0005-0000-0000-00005CFA0000}"/>
    <cellStyle name="Total 8 6 2 3 2 2 2" xfId="43536" xr:uid="{00000000-0005-0000-0000-00005DFA0000}"/>
    <cellStyle name="Total 8 6 2 3 2 2 3" xfId="43535" xr:uid="{00000000-0005-0000-0000-00005EFA0000}"/>
    <cellStyle name="Total 8 6 2 3 2 2 4" xfId="54258" xr:uid="{00000000-0005-0000-0000-00005FFA0000}"/>
    <cellStyle name="Total 8 6 2 3 2 3" xfId="43537" xr:uid="{00000000-0005-0000-0000-000060FA0000}"/>
    <cellStyle name="Total 8 6 2 3 2 4" xfId="43534" xr:uid="{00000000-0005-0000-0000-000061FA0000}"/>
    <cellStyle name="Total 8 6 2 3 2 5" xfId="47290" xr:uid="{00000000-0005-0000-0000-000062FA0000}"/>
    <cellStyle name="Total 8 6 2 3 2 6" xfId="59854" xr:uid="{00000000-0005-0000-0000-000063FA0000}"/>
    <cellStyle name="Total 8 6 2 3 3" xfId="9526" xr:uid="{00000000-0005-0000-0000-000064FA0000}"/>
    <cellStyle name="Total 8 6 2 3 3 2" xfId="16495" xr:uid="{00000000-0005-0000-0000-000065FA0000}"/>
    <cellStyle name="Total 8 6 2 3 3 2 2" xfId="43540" xr:uid="{00000000-0005-0000-0000-000066FA0000}"/>
    <cellStyle name="Total 8 6 2 3 3 2 3" xfId="43539" xr:uid="{00000000-0005-0000-0000-000067FA0000}"/>
    <cellStyle name="Total 8 6 2 3 3 2 4" xfId="56000" xr:uid="{00000000-0005-0000-0000-000068FA0000}"/>
    <cellStyle name="Total 8 6 2 3 3 3" xfId="43541" xr:uid="{00000000-0005-0000-0000-000069FA0000}"/>
    <cellStyle name="Total 8 6 2 3 3 4" xfId="43538" xr:uid="{00000000-0005-0000-0000-00006AFA0000}"/>
    <cellStyle name="Total 8 6 2 3 3 5" xfId="49032" xr:uid="{00000000-0005-0000-0000-00006BFA0000}"/>
    <cellStyle name="Total 8 6 2 3 3 6" xfId="61596" xr:uid="{00000000-0005-0000-0000-00006CFA0000}"/>
    <cellStyle name="Total 8 6 2 3 4" xfId="12140" xr:uid="{00000000-0005-0000-0000-00006DFA0000}"/>
    <cellStyle name="Total 8 6 2 3 4 2" xfId="43543" xr:uid="{00000000-0005-0000-0000-00006EFA0000}"/>
    <cellStyle name="Total 8 6 2 3 4 3" xfId="43542" xr:uid="{00000000-0005-0000-0000-00006FFA0000}"/>
    <cellStyle name="Total 8 6 2 3 4 4" xfId="51645" xr:uid="{00000000-0005-0000-0000-000070FA0000}"/>
    <cellStyle name="Total 8 6 2 3 5" xfId="43544" xr:uid="{00000000-0005-0000-0000-000071FA0000}"/>
    <cellStyle name="Total 8 6 2 3 6" xfId="43533" xr:uid="{00000000-0005-0000-0000-000072FA0000}"/>
    <cellStyle name="Total 8 6 2 3 7" xfId="44677" xr:uid="{00000000-0005-0000-0000-000073FA0000}"/>
    <cellStyle name="Total 8 6 2 3 8" xfId="57241" xr:uid="{00000000-0005-0000-0000-000074FA0000}"/>
    <cellStyle name="Total 8 6 2 4" xfId="6033" xr:uid="{00000000-0005-0000-0000-000075FA0000}"/>
    <cellStyle name="Total 8 6 2 4 2" xfId="13011" xr:uid="{00000000-0005-0000-0000-000076FA0000}"/>
    <cellStyle name="Total 8 6 2 4 2 2" xfId="43547" xr:uid="{00000000-0005-0000-0000-000077FA0000}"/>
    <cellStyle name="Total 8 6 2 4 2 3" xfId="43546" xr:uid="{00000000-0005-0000-0000-000078FA0000}"/>
    <cellStyle name="Total 8 6 2 4 2 4" xfId="52516" xr:uid="{00000000-0005-0000-0000-000079FA0000}"/>
    <cellStyle name="Total 8 6 2 4 3" xfId="43548" xr:uid="{00000000-0005-0000-0000-00007AFA0000}"/>
    <cellStyle name="Total 8 6 2 4 4" xfId="43545" xr:uid="{00000000-0005-0000-0000-00007BFA0000}"/>
    <cellStyle name="Total 8 6 2 4 5" xfId="45548" xr:uid="{00000000-0005-0000-0000-00007CFA0000}"/>
    <cellStyle name="Total 8 6 2 4 6" xfId="58112" xr:uid="{00000000-0005-0000-0000-00007DFA0000}"/>
    <cellStyle name="Total 8 6 2 5" xfId="10397" xr:uid="{00000000-0005-0000-0000-00007EFA0000}"/>
    <cellStyle name="Total 8 6 2 5 2" xfId="43550" xr:uid="{00000000-0005-0000-0000-00007FFA0000}"/>
    <cellStyle name="Total 8 6 2 5 3" xfId="43549" xr:uid="{00000000-0005-0000-0000-000080FA0000}"/>
    <cellStyle name="Total 8 6 2 5 4" xfId="49903" xr:uid="{00000000-0005-0000-0000-000081FA0000}"/>
    <cellStyle name="Total 8 6 2 6" xfId="43521" xr:uid="{00000000-0005-0000-0000-000082FA0000}"/>
    <cellStyle name="Total 8 6 2 7" xfId="18077" xr:uid="{00000000-0005-0000-0000-000083FA0000}"/>
    <cellStyle name="Total 8 6 3" xfId="4282" xr:uid="{00000000-0005-0000-0000-000084FA0000}"/>
    <cellStyle name="Total 8 6 3 2" xfId="6903" xr:uid="{00000000-0005-0000-0000-000085FA0000}"/>
    <cellStyle name="Total 8 6 3 2 2" xfId="13881" xr:uid="{00000000-0005-0000-0000-000086FA0000}"/>
    <cellStyle name="Total 8 6 3 2 2 2" xfId="43554" xr:uid="{00000000-0005-0000-0000-000087FA0000}"/>
    <cellStyle name="Total 8 6 3 2 2 3" xfId="43553" xr:uid="{00000000-0005-0000-0000-000088FA0000}"/>
    <cellStyle name="Total 8 6 3 2 2 4" xfId="53386" xr:uid="{00000000-0005-0000-0000-000089FA0000}"/>
    <cellStyle name="Total 8 6 3 2 3" xfId="43555" xr:uid="{00000000-0005-0000-0000-00008AFA0000}"/>
    <cellStyle name="Total 8 6 3 2 4" xfId="43552" xr:uid="{00000000-0005-0000-0000-00008BFA0000}"/>
    <cellStyle name="Total 8 6 3 2 5" xfId="46418" xr:uid="{00000000-0005-0000-0000-00008CFA0000}"/>
    <cellStyle name="Total 8 6 3 2 6" xfId="58982" xr:uid="{00000000-0005-0000-0000-00008DFA0000}"/>
    <cellStyle name="Total 8 6 3 3" xfId="8649" xr:uid="{00000000-0005-0000-0000-00008EFA0000}"/>
    <cellStyle name="Total 8 6 3 3 2" xfId="15623" xr:uid="{00000000-0005-0000-0000-00008FFA0000}"/>
    <cellStyle name="Total 8 6 3 3 2 2" xfId="43558" xr:uid="{00000000-0005-0000-0000-000090FA0000}"/>
    <cellStyle name="Total 8 6 3 3 2 3" xfId="43557" xr:uid="{00000000-0005-0000-0000-000091FA0000}"/>
    <cellStyle name="Total 8 6 3 3 2 4" xfId="55128" xr:uid="{00000000-0005-0000-0000-000092FA0000}"/>
    <cellStyle name="Total 8 6 3 3 3" xfId="43559" xr:uid="{00000000-0005-0000-0000-000093FA0000}"/>
    <cellStyle name="Total 8 6 3 3 4" xfId="43556" xr:uid="{00000000-0005-0000-0000-000094FA0000}"/>
    <cellStyle name="Total 8 6 3 3 5" xfId="48160" xr:uid="{00000000-0005-0000-0000-000095FA0000}"/>
    <cellStyle name="Total 8 6 3 3 6" xfId="60724" xr:uid="{00000000-0005-0000-0000-000096FA0000}"/>
    <cellStyle name="Total 8 6 3 4" xfId="11268" xr:uid="{00000000-0005-0000-0000-000097FA0000}"/>
    <cellStyle name="Total 8 6 3 4 2" xfId="43561" xr:uid="{00000000-0005-0000-0000-000098FA0000}"/>
    <cellStyle name="Total 8 6 3 4 3" xfId="43560" xr:uid="{00000000-0005-0000-0000-000099FA0000}"/>
    <cellStyle name="Total 8 6 3 4 4" xfId="50773" xr:uid="{00000000-0005-0000-0000-00009AFA0000}"/>
    <cellStyle name="Total 8 6 3 5" xfId="43551" xr:uid="{00000000-0005-0000-0000-00009BFA0000}"/>
    <cellStyle name="Total 8 6 3 6" xfId="56369" xr:uid="{00000000-0005-0000-0000-00009CFA0000}"/>
    <cellStyle name="Total 8 6 4" xfId="5158" xr:uid="{00000000-0005-0000-0000-00009DFA0000}"/>
    <cellStyle name="Total 8 6 4 2" xfId="7774" xr:uid="{00000000-0005-0000-0000-00009EFA0000}"/>
    <cellStyle name="Total 8 6 4 2 2" xfId="14752" xr:uid="{00000000-0005-0000-0000-00009FFA0000}"/>
    <cellStyle name="Total 8 6 4 2 2 2" xfId="43565" xr:uid="{00000000-0005-0000-0000-0000A0FA0000}"/>
    <cellStyle name="Total 8 6 4 2 2 3" xfId="43564" xr:uid="{00000000-0005-0000-0000-0000A1FA0000}"/>
    <cellStyle name="Total 8 6 4 2 2 4" xfId="54257" xr:uid="{00000000-0005-0000-0000-0000A2FA0000}"/>
    <cellStyle name="Total 8 6 4 2 3" xfId="43566" xr:uid="{00000000-0005-0000-0000-0000A3FA0000}"/>
    <cellStyle name="Total 8 6 4 2 4" xfId="43563" xr:uid="{00000000-0005-0000-0000-0000A4FA0000}"/>
    <cellStyle name="Total 8 6 4 2 5" xfId="47289" xr:uid="{00000000-0005-0000-0000-0000A5FA0000}"/>
    <cellStyle name="Total 8 6 4 2 6" xfId="59853" xr:uid="{00000000-0005-0000-0000-0000A6FA0000}"/>
    <cellStyle name="Total 8 6 4 3" xfId="9525" xr:uid="{00000000-0005-0000-0000-0000A7FA0000}"/>
    <cellStyle name="Total 8 6 4 3 2" xfId="16494" xr:uid="{00000000-0005-0000-0000-0000A8FA0000}"/>
    <cellStyle name="Total 8 6 4 3 2 2" xfId="43569" xr:uid="{00000000-0005-0000-0000-0000A9FA0000}"/>
    <cellStyle name="Total 8 6 4 3 2 3" xfId="43568" xr:uid="{00000000-0005-0000-0000-0000AAFA0000}"/>
    <cellStyle name="Total 8 6 4 3 2 4" xfId="55999" xr:uid="{00000000-0005-0000-0000-0000ABFA0000}"/>
    <cellStyle name="Total 8 6 4 3 3" xfId="43570" xr:uid="{00000000-0005-0000-0000-0000ACFA0000}"/>
    <cellStyle name="Total 8 6 4 3 4" xfId="43567" xr:uid="{00000000-0005-0000-0000-0000ADFA0000}"/>
    <cellStyle name="Total 8 6 4 3 5" xfId="49031" xr:uid="{00000000-0005-0000-0000-0000AEFA0000}"/>
    <cellStyle name="Total 8 6 4 3 6" xfId="61595" xr:uid="{00000000-0005-0000-0000-0000AFFA0000}"/>
    <cellStyle name="Total 8 6 4 4" xfId="12139" xr:uid="{00000000-0005-0000-0000-0000B0FA0000}"/>
    <cellStyle name="Total 8 6 4 4 2" xfId="43572" xr:uid="{00000000-0005-0000-0000-0000B1FA0000}"/>
    <cellStyle name="Total 8 6 4 4 3" xfId="43571" xr:uid="{00000000-0005-0000-0000-0000B2FA0000}"/>
    <cellStyle name="Total 8 6 4 4 4" xfId="51644" xr:uid="{00000000-0005-0000-0000-0000B3FA0000}"/>
    <cellStyle name="Total 8 6 4 5" xfId="43573" xr:uid="{00000000-0005-0000-0000-0000B4FA0000}"/>
    <cellStyle name="Total 8 6 4 6" xfId="43562" xr:uid="{00000000-0005-0000-0000-0000B5FA0000}"/>
    <cellStyle name="Total 8 6 4 7" xfId="44676" xr:uid="{00000000-0005-0000-0000-0000B6FA0000}"/>
    <cellStyle name="Total 8 6 4 8" xfId="57240" xr:uid="{00000000-0005-0000-0000-0000B7FA0000}"/>
    <cellStyle name="Total 8 6 5" xfId="6032" xr:uid="{00000000-0005-0000-0000-0000B8FA0000}"/>
    <cellStyle name="Total 8 6 5 2" xfId="13010" xr:uid="{00000000-0005-0000-0000-0000B9FA0000}"/>
    <cellStyle name="Total 8 6 5 2 2" xfId="43576" xr:uid="{00000000-0005-0000-0000-0000BAFA0000}"/>
    <cellStyle name="Total 8 6 5 2 3" xfId="43575" xr:uid="{00000000-0005-0000-0000-0000BBFA0000}"/>
    <cellStyle name="Total 8 6 5 2 4" xfId="52515" xr:uid="{00000000-0005-0000-0000-0000BCFA0000}"/>
    <cellStyle name="Total 8 6 5 3" xfId="43577" xr:uid="{00000000-0005-0000-0000-0000BDFA0000}"/>
    <cellStyle name="Total 8 6 5 4" xfId="43574" xr:uid="{00000000-0005-0000-0000-0000BEFA0000}"/>
    <cellStyle name="Total 8 6 5 5" xfId="45547" xr:uid="{00000000-0005-0000-0000-0000BFFA0000}"/>
    <cellStyle name="Total 8 6 5 6" xfId="58111" xr:uid="{00000000-0005-0000-0000-0000C0FA0000}"/>
    <cellStyle name="Total 8 6 6" xfId="10396" xr:uid="{00000000-0005-0000-0000-0000C1FA0000}"/>
    <cellStyle name="Total 8 6 6 2" xfId="43579" xr:uid="{00000000-0005-0000-0000-0000C2FA0000}"/>
    <cellStyle name="Total 8 6 6 3" xfId="43578" xr:uid="{00000000-0005-0000-0000-0000C3FA0000}"/>
    <cellStyle name="Total 8 6 6 4" xfId="49902" xr:uid="{00000000-0005-0000-0000-0000C4FA0000}"/>
    <cellStyle name="Total 8 6 7" xfId="43520" xr:uid="{00000000-0005-0000-0000-0000C5FA0000}"/>
    <cellStyle name="Total 8 6 8" xfId="18076" xr:uid="{00000000-0005-0000-0000-0000C6FA0000}"/>
    <cellStyle name="Total 8 7" xfId="3329" xr:uid="{00000000-0005-0000-0000-0000C7FA0000}"/>
    <cellStyle name="Total 8 7 2" xfId="4284" xr:uid="{00000000-0005-0000-0000-0000C8FA0000}"/>
    <cellStyle name="Total 8 7 2 2" xfId="6905" xr:uid="{00000000-0005-0000-0000-0000C9FA0000}"/>
    <cellStyle name="Total 8 7 2 2 2" xfId="13883" xr:uid="{00000000-0005-0000-0000-0000CAFA0000}"/>
    <cellStyle name="Total 8 7 2 2 2 2" xfId="43584" xr:uid="{00000000-0005-0000-0000-0000CBFA0000}"/>
    <cellStyle name="Total 8 7 2 2 2 3" xfId="43583" xr:uid="{00000000-0005-0000-0000-0000CCFA0000}"/>
    <cellStyle name="Total 8 7 2 2 2 4" xfId="53388" xr:uid="{00000000-0005-0000-0000-0000CDFA0000}"/>
    <cellStyle name="Total 8 7 2 2 3" xfId="43585" xr:uid="{00000000-0005-0000-0000-0000CEFA0000}"/>
    <cellStyle name="Total 8 7 2 2 4" xfId="43582" xr:uid="{00000000-0005-0000-0000-0000CFFA0000}"/>
    <cellStyle name="Total 8 7 2 2 5" xfId="46420" xr:uid="{00000000-0005-0000-0000-0000D0FA0000}"/>
    <cellStyle name="Total 8 7 2 2 6" xfId="58984" xr:uid="{00000000-0005-0000-0000-0000D1FA0000}"/>
    <cellStyle name="Total 8 7 2 3" xfId="8651" xr:uid="{00000000-0005-0000-0000-0000D2FA0000}"/>
    <cellStyle name="Total 8 7 2 3 2" xfId="15625" xr:uid="{00000000-0005-0000-0000-0000D3FA0000}"/>
    <cellStyle name="Total 8 7 2 3 2 2" xfId="43588" xr:uid="{00000000-0005-0000-0000-0000D4FA0000}"/>
    <cellStyle name="Total 8 7 2 3 2 3" xfId="43587" xr:uid="{00000000-0005-0000-0000-0000D5FA0000}"/>
    <cellStyle name="Total 8 7 2 3 2 4" xfId="55130" xr:uid="{00000000-0005-0000-0000-0000D6FA0000}"/>
    <cellStyle name="Total 8 7 2 3 3" xfId="43589" xr:uid="{00000000-0005-0000-0000-0000D7FA0000}"/>
    <cellStyle name="Total 8 7 2 3 4" xfId="43586" xr:uid="{00000000-0005-0000-0000-0000D8FA0000}"/>
    <cellStyle name="Total 8 7 2 3 5" xfId="48162" xr:uid="{00000000-0005-0000-0000-0000D9FA0000}"/>
    <cellStyle name="Total 8 7 2 3 6" xfId="60726" xr:uid="{00000000-0005-0000-0000-0000DAFA0000}"/>
    <cellStyle name="Total 8 7 2 4" xfId="11270" xr:uid="{00000000-0005-0000-0000-0000DBFA0000}"/>
    <cellStyle name="Total 8 7 2 4 2" xfId="43591" xr:uid="{00000000-0005-0000-0000-0000DCFA0000}"/>
    <cellStyle name="Total 8 7 2 4 3" xfId="43590" xr:uid="{00000000-0005-0000-0000-0000DDFA0000}"/>
    <cellStyle name="Total 8 7 2 4 4" xfId="50775" xr:uid="{00000000-0005-0000-0000-0000DEFA0000}"/>
    <cellStyle name="Total 8 7 2 5" xfId="43581" xr:uid="{00000000-0005-0000-0000-0000DFFA0000}"/>
    <cellStyle name="Total 8 7 2 6" xfId="56371" xr:uid="{00000000-0005-0000-0000-0000E0FA0000}"/>
    <cellStyle name="Total 8 7 3" xfId="5160" xr:uid="{00000000-0005-0000-0000-0000E1FA0000}"/>
    <cellStyle name="Total 8 7 3 2" xfId="7776" xr:uid="{00000000-0005-0000-0000-0000E2FA0000}"/>
    <cellStyle name="Total 8 7 3 2 2" xfId="14754" xr:uid="{00000000-0005-0000-0000-0000E3FA0000}"/>
    <cellStyle name="Total 8 7 3 2 2 2" xfId="43595" xr:uid="{00000000-0005-0000-0000-0000E4FA0000}"/>
    <cellStyle name="Total 8 7 3 2 2 3" xfId="43594" xr:uid="{00000000-0005-0000-0000-0000E5FA0000}"/>
    <cellStyle name="Total 8 7 3 2 2 4" xfId="54259" xr:uid="{00000000-0005-0000-0000-0000E6FA0000}"/>
    <cellStyle name="Total 8 7 3 2 3" xfId="43596" xr:uid="{00000000-0005-0000-0000-0000E7FA0000}"/>
    <cellStyle name="Total 8 7 3 2 4" xfId="43593" xr:uid="{00000000-0005-0000-0000-0000E8FA0000}"/>
    <cellStyle name="Total 8 7 3 2 5" xfId="47291" xr:uid="{00000000-0005-0000-0000-0000E9FA0000}"/>
    <cellStyle name="Total 8 7 3 2 6" xfId="59855" xr:uid="{00000000-0005-0000-0000-0000EAFA0000}"/>
    <cellStyle name="Total 8 7 3 3" xfId="9527" xr:uid="{00000000-0005-0000-0000-0000EBFA0000}"/>
    <cellStyle name="Total 8 7 3 3 2" xfId="16496" xr:uid="{00000000-0005-0000-0000-0000ECFA0000}"/>
    <cellStyle name="Total 8 7 3 3 2 2" xfId="43599" xr:uid="{00000000-0005-0000-0000-0000EDFA0000}"/>
    <cellStyle name="Total 8 7 3 3 2 3" xfId="43598" xr:uid="{00000000-0005-0000-0000-0000EEFA0000}"/>
    <cellStyle name="Total 8 7 3 3 2 4" xfId="56001" xr:uid="{00000000-0005-0000-0000-0000EFFA0000}"/>
    <cellStyle name="Total 8 7 3 3 3" xfId="43600" xr:uid="{00000000-0005-0000-0000-0000F0FA0000}"/>
    <cellStyle name="Total 8 7 3 3 4" xfId="43597" xr:uid="{00000000-0005-0000-0000-0000F1FA0000}"/>
    <cellStyle name="Total 8 7 3 3 5" xfId="49033" xr:uid="{00000000-0005-0000-0000-0000F2FA0000}"/>
    <cellStyle name="Total 8 7 3 3 6" xfId="61597" xr:uid="{00000000-0005-0000-0000-0000F3FA0000}"/>
    <cellStyle name="Total 8 7 3 4" xfId="12141" xr:uid="{00000000-0005-0000-0000-0000F4FA0000}"/>
    <cellStyle name="Total 8 7 3 4 2" xfId="43602" xr:uid="{00000000-0005-0000-0000-0000F5FA0000}"/>
    <cellStyle name="Total 8 7 3 4 3" xfId="43601" xr:uid="{00000000-0005-0000-0000-0000F6FA0000}"/>
    <cellStyle name="Total 8 7 3 4 4" xfId="51646" xr:uid="{00000000-0005-0000-0000-0000F7FA0000}"/>
    <cellStyle name="Total 8 7 3 5" xfId="43603" xr:uid="{00000000-0005-0000-0000-0000F8FA0000}"/>
    <cellStyle name="Total 8 7 3 6" xfId="43592" xr:uid="{00000000-0005-0000-0000-0000F9FA0000}"/>
    <cellStyle name="Total 8 7 3 7" xfId="44678" xr:uid="{00000000-0005-0000-0000-0000FAFA0000}"/>
    <cellStyle name="Total 8 7 3 8" xfId="57242" xr:uid="{00000000-0005-0000-0000-0000FBFA0000}"/>
    <cellStyle name="Total 8 7 4" xfId="6034" xr:uid="{00000000-0005-0000-0000-0000FCFA0000}"/>
    <cellStyle name="Total 8 7 4 2" xfId="13012" xr:uid="{00000000-0005-0000-0000-0000FDFA0000}"/>
    <cellStyle name="Total 8 7 4 2 2" xfId="43606" xr:uid="{00000000-0005-0000-0000-0000FEFA0000}"/>
    <cellStyle name="Total 8 7 4 2 3" xfId="43605" xr:uid="{00000000-0005-0000-0000-0000FFFA0000}"/>
    <cellStyle name="Total 8 7 4 2 4" xfId="52517" xr:uid="{00000000-0005-0000-0000-000000FB0000}"/>
    <cellStyle name="Total 8 7 4 3" xfId="43607" xr:uid="{00000000-0005-0000-0000-000001FB0000}"/>
    <cellStyle name="Total 8 7 4 4" xfId="43604" xr:uid="{00000000-0005-0000-0000-000002FB0000}"/>
    <cellStyle name="Total 8 7 4 5" xfId="45549" xr:uid="{00000000-0005-0000-0000-000003FB0000}"/>
    <cellStyle name="Total 8 7 4 6" xfId="58113" xr:uid="{00000000-0005-0000-0000-000004FB0000}"/>
    <cellStyle name="Total 8 7 5" xfId="10398" xr:uid="{00000000-0005-0000-0000-000005FB0000}"/>
    <cellStyle name="Total 8 7 5 2" xfId="43609" xr:uid="{00000000-0005-0000-0000-000006FB0000}"/>
    <cellStyle name="Total 8 7 5 3" xfId="43608" xr:uid="{00000000-0005-0000-0000-000007FB0000}"/>
    <cellStyle name="Total 8 7 5 4" xfId="49904" xr:uid="{00000000-0005-0000-0000-000008FB0000}"/>
    <cellStyle name="Total 8 7 6" xfId="43580" xr:uid="{00000000-0005-0000-0000-000009FB0000}"/>
    <cellStyle name="Total 8 7 7" xfId="18080" xr:uid="{00000000-0005-0000-0000-00000AFB0000}"/>
    <cellStyle name="Total 8 8" xfId="3330" xr:uid="{00000000-0005-0000-0000-00000BFB0000}"/>
    <cellStyle name="Total 8 8 2" xfId="4285" xr:uid="{00000000-0005-0000-0000-00000CFB0000}"/>
    <cellStyle name="Total 8 8 2 2" xfId="6906" xr:uid="{00000000-0005-0000-0000-00000DFB0000}"/>
    <cellStyle name="Total 8 8 2 2 2" xfId="13884" xr:uid="{00000000-0005-0000-0000-00000EFB0000}"/>
    <cellStyle name="Total 8 8 2 2 2 2" xfId="43614" xr:uid="{00000000-0005-0000-0000-00000FFB0000}"/>
    <cellStyle name="Total 8 8 2 2 2 3" xfId="43613" xr:uid="{00000000-0005-0000-0000-000010FB0000}"/>
    <cellStyle name="Total 8 8 2 2 2 4" xfId="53389" xr:uid="{00000000-0005-0000-0000-000011FB0000}"/>
    <cellStyle name="Total 8 8 2 2 3" xfId="43615" xr:uid="{00000000-0005-0000-0000-000012FB0000}"/>
    <cellStyle name="Total 8 8 2 2 4" xfId="43612" xr:uid="{00000000-0005-0000-0000-000013FB0000}"/>
    <cellStyle name="Total 8 8 2 2 5" xfId="46421" xr:uid="{00000000-0005-0000-0000-000014FB0000}"/>
    <cellStyle name="Total 8 8 2 2 6" xfId="58985" xr:uid="{00000000-0005-0000-0000-000015FB0000}"/>
    <cellStyle name="Total 8 8 2 3" xfId="8652" xr:uid="{00000000-0005-0000-0000-000016FB0000}"/>
    <cellStyle name="Total 8 8 2 3 2" xfId="15626" xr:uid="{00000000-0005-0000-0000-000017FB0000}"/>
    <cellStyle name="Total 8 8 2 3 2 2" xfId="43618" xr:uid="{00000000-0005-0000-0000-000018FB0000}"/>
    <cellStyle name="Total 8 8 2 3 2 3" xfId="43617" xr:uid="{00000000-0005-0000-0000-000019FB0000}"/>
    <cellStyle name="Total 8 8 2 3 2 4" xfId="55131" xr:uid="{00000000-0005-0000-0000-00001AFB0000}"/>
    <cellStyle name="Total 8 8 2 3 3" xfId="43619" xr:uid="{00000000-0005-0000-0000-00001BFB0000}"/>
    <cellStyle name="Total 8 8 2 3 4" xfId="43616" xr:uid="{00000000-0005-0000-0000-00001CFB0000}"/>
    <cellStyle name="Total 8 8 2 3 5" xfId="48163" xr:uid="{00000000-0005-0000-0000-00001DFB0000}"/>
    <cellStyle name="Total 8 8 2 3 6" xfId="60727" xr:uid="{00000000-0005-0000-0000-00001EFB0000}"/>
    <cellStyle name="Total 8 8 2 4" xfId="11271" xr:uid="{00000000-0005-0000-0000-00001FFB0000}"/>
    <cellStyle name="Total 8 8 2 4 2" xfId="43621" xr:uid="{00000000-0005-0000-0000-000020FB0000}"/>
    <cellStyle name="Total 8 8 2 4 3" xfId="43620" xr:uid="{00000000-0005-0000-0000-000021FB0000}"/>
    <cellStyle name="Total 8 8 2 4 4" xfId="50776" xr:uid="{00000000-0005-0000-0000-000022FB0000}"/>
    <cellStyle name="Total 8 8 2 5" xfId="43611" xr:uid="{00000000-0005-0000-0000-000023FB0000}"/>
    <cellStyle name="Total 8 8 2 6" xfId="56372" xr:uid="{00000000-0005-0000-0000-000024FB0000}"/>
    <cellStyle name="Total 8 8 3" xfId="5161" xr:uid="{00000000-0005-0000-0000-000025FB0000}"/>
    <cellStyle name="Total 8 8 3 2" xfId="7777" xr:uid="{00000000-0005-0000-0000-000026FB0000}"/>
    <cellStyle name="Total 8 8 3 2 2" xfId="14755" xr:uid="{00000000-0005-0000-0000-000027FB0000}"/>
    <cellStyle name="Total 8 8 3 2 2 2" xfId="43625" xr:uid="{00000000-0005-0000-0000-000028FB0000}"/>
    <cellStyle name="Total 8 8 3 2 2 3" xfId="43624" xr:uid="{00000000-0005-0000-0000-000029FB0000}"/>
    <cellStyle name="Total 8 8 3 2 2 4" xfId="54260" xr:uid="{00000000-0005-0000-0000-00002AFB0000}"/>
    <cellStyle name="Total 8 8 3 2 3" xfId="43626" xr:uid="{00000000-0005-0000-0000-00002BFB0000}"/>
    <cellStyle name="Total 8 8 3 2 4" xfId="43623" xr:uid="{00000000-0005-0000-0000-00002CFB0000}"/>
    <cellStyle name="Total 8 8 3 2 5" xfId="47292" xr:uid="{00000000-0005-0000-0000-00002DFB0000}"/>
    <cellStyle name="Total 8 8 3 2 6" xfId="59856" xr:uid="{00000000-0005-0000-0000-00002EFB0000}"/>
    <cellStyle name="Total 8 8 3 3" xfId="9528" xr:uid="{00000000-0005-0000-0000-00002FFB0000}"/>
    <cellStyle name="Total 8 8 3 3 2" xfId="16497" xr:uid="{00000000-0005-0000-0000-000030FB0000}"/>
    <cellStyle name="Total 8 8 3 3 2 2" xfId="43629" xr:uid="{00000000-0005-0000-0000-000031FB0000}"/>
    <cellStyle name="Total 8 8 3 3 2 3" xfId="43628" xr:uid="{00000000-0005-0000-0000-000032FB0000}"/>
    <cellStyle name="Total 8 8 3 3 2 4" xfId="56002" xr:uid="{00000000-0005-0000-0000-000033FB0000}"/>
    <cellStyle name="Total 8 8 3 3 3" xfId="43630" xr:uid="{00000000-0005-0000-0000-000034FB0000}"/>
    <cellStyle name="Total 8 8 3 3 4" xfId="43627" xr:uid="{00000000-0005-0000-0000-000035FB0000}"/>
    <cellStyle name="Total 8 8 3 3 5" xfId="49034" xr:uid="{00000000-0005-0000-0000-000036FB0000}"/>
    <cellStyle name="Total 8 8 3 3 6" xfId="61598" xr:uid="{00000000-0005-0000-0000-000037FB0000}"/>
    <cellStyle name="Total 8 8 3 4" xfId="12142" xr:uid="{00000000-0005-0000-0000-000038FB0000}"/>
    <cellStyle name="Total 8 8 3 4 2" xfId="43632" xr:uid="{00000000-0005-0000-0000-000039FB0000}"/>
    <cellStyle name="Total 8 8 3 4 3" xfId="43631" xr:uid="{00000000-0005-0000-0000-00003AFB0000}"/>
    <cellStyle name="Total 8 8 3 4 4" xfId="51647" xr:uid="{00000000-0005-0000-0000-00003BFB0000}"/>
    <cellStyle name="Total 8 8 3 5" xfId="43633" xr:uid="{00000000-0005-0000-0000-00003CFB0000}"/>
    <cellStyle name="Total 8 8 3 6" xfId="43622" xr:uid="{00000000-0005-0000-0000-00003DFB0000}"/>
    <cellStyle name="Total 8 8 3 7" xfId="44679" xr:uid="{00000000-0005-0000-0000-00003EFB0000}"/>
    <cellStyle name="Total 8 8 3 8" xfId="57243" xr:uid="{00000000-0005-0000-0000-00003FFB0000}"/>
    <cellStyle name="Total 8 8 4" xfId="6035" xr:uid="{00000000-0005-0000-0000-000040FB0000}"/>
    <cellStyle name="Total 8 8 4 2" xfId="13013" xr:uid="{00000000-0005-0000-0000-000041FB0000}"/>
    <cellStyle name="Total 8 8 4 2 2" xfId="43636" xr:uid="{00000000-0005-0000-0000-000042FB0000}"/>
    <cellStyle name="Total 8 8 4 2 3" xfId="43635" xr:uid="{00000000-0005-0000-0000-000043FB0000}"/>
    <cellStyle name="Total 8 8 4 2 4" xfId="52518" xr:uid="{00000000-0005-0000-0000-000044FB0000}"/>
    <cellStyle name="Total 8 8 4 3" xfId="43637" xr:uid="{00000000-0005-0000-0000-000045FB0000}"/>
    <cellStyle name="Total 8 8 4 4" xfId="43634" xr:uid="{00000000-0005-0000-0000-000046FB0000}"/>
    <cellStyle name="Total 8 8 4 5" xfId="45550" xr:uid="{00000000-0005-0000-0000-000047FB0000}"/>
    <cellStyle name="Total 8 8 4 6" xfId="58114" xr:uid="{00000000-0005-0000-0000-000048FB0000}"/>
    <cellStyle name="Total 8 8 5" xfId="10399" xr:uid="{00000000-0005-0000-0000-000049FB0000}"/>
    <cellStyle name="Total 8 8 5 2" xfId="43639" xr:uid="{00000000-0005-0000-0000-00004AFB0000}"/>
    <cellStyle name="Total 8 8 5 3" xfId="43638" xr:uid="{00000000-0005-0000-0000-00004BFB0000}"/>
    <cellStyle name="Total 8 8 5 4" xfId="49905" xr:uid="{00000000-0005-0000-0000-00004CFB0000}"/>
    <cellStyle name="Total 8 8 6" xfId="43610" xr:uid="{00000000-0005-0000-0000-00004DFB0000}"/>
    <cellStyle name="Total 8 8 7" xfId="18081" xr:uid="{00000000-0005-0000-0000-00004EFB0000}"/>
    <cellStyle name="Total 8 9" xfId="3331" xr:uid="{00000000-0005-0000-0000-00004FFB0000}"/>
    <cellStyle name="Total 8 9 2" xfId="4286" xr:uid="{00000000-0005-0000-0000-000050FB0000}"/>
    <cellStyle name="Total 8 9 2 2" xfId="6907" xr:uid="{00000000-0005-0000-0000-000051FB0000}"/>
    <cellStyle name="Total 8 9 2 2 2" xfId="13885" xr:uid="{00000000-0005-0000-0000-000052FB0000}"/>
    <cellStyle name="Total 8 9 2 2 2 2" xfId="43644" xr:uid="{00000000-0005-0000-0000-000053FB0000}"/>
    <cellStyle name="Total 8 9 2 2 2 3" xfId="43643" xr:uid="{00000000-0005-0000-0000-000054FB0000}"/>
    <cellStyle name="Total 8 9 2 2 2 4" xfId="53390" xr:uid="{00000000-0005-0000-0000-000055FB0000}"/>
    <cellStyle name="Total 8 9 2 2 3" xfId="43645" xr:uid="{00000000-0005-0000-0000-000056FB0000}"/>
    <cellStyle name="Total 8 9 2 2 4" xfId="43642" xr:uid="{00000000-0005-0000-0000-000057FB0000}"/>
    <cellStyle name="Total 8 9 2 2 5" xfId="46422" xr:uid="{00000000-0005-0000-0000-000058FB0000}"/>
    <cellStyle name="Total 8 9 2 2 6" xfId="58986" xr:uid="{00000000-0005-0000-0000-000059FB0000}"/>
    <cellStyle name="Total 8 9 2 3" xfId="8653" xr:uid="{00000000-0005-0000-0000-00005AFB0000}"/>
    <cellStyle name="Total 8 9 2 3 2" xfId="15627" xr:uid="{00000000-0005-0000-0000-00005BFB0000}"/>
    <cellStyle name="Total 8 9 2 3 2 2" xfId="43648" xr:uid="{00000000-0005-0000-0000-00005CFB0000}"/>
    <cellStyle name="Total 8 9 2 3 2 3" xfId="43647" xr:uid="{00000000-0005-0000-0000-00005DFB0000}"/>
    <cellStyle name="Total 8 9 2 3 2 4" xfId="55132" xr:uid="{00000000-0005-0000-0000-00005EFB0000}"/>
    <cellStyle name="Total 8 9 2 3 3" xfId="43649" xr:uid="{00000000-0005-0000-0000-00005FFB0000}"/>
    <cellStyle name="Total 8 9 2 3 4" xfId="43646" xr:uid="{00000000-0005-0000-0000-000060FB0000}"/>
    <cellStyle name="Total 8 9 2 3 5" xfId="48164" xr:uid="{00000000-0005-0000-0000-000061FB0000}"/>
    <cellStyle name="Total 8 9 2 3 6" xfId="60728" xr:uid="{00000000-0005-0000-0000-000062FB0000}"/>
    <cellStyle name="Total 8 9 2 4" xfId="11272" xr:uid="{00000000-0005-0000-0000-000063FB0000}"/>
    <cellStyle name="Total 8 9 2 4 2" xfId="43651" xr:uid="{00000000-0005-0000-0000-000064FB0000}"/>
    <cellStyle name="Total 8 9 2 4 3" xfId="43650" xr:uid="{00000000-0005-0000-0000-000065FB0000}"/>
    <cellStyle name="Total 8 9 2 4 4" xfId="50777" xr:uid="{00000000-0005-0000-0000-000066FB0000}"/>
    <cellStyle name="Total 8 9 2 5" xfId="43641" xr:uid="{00000000-0005-0000-0000-000067FB0000}"/>
    <cellStyle name="Total 8 9 2 6" xfId="56373" xr:uid="{00000000-0005-0000-0000-000068FB0000}"/>
    <cellStyle name="Total 8 9 3" xfId="5162" xr:uid="{00000000-0005-0000-0000-000069FB0000}"/>
    <cellStyle name="Total 8 9 3 2" xfId="7778" xr:uid="{00000000-0005-0000-0000-00006AFB0000}"/>
    <cellStyle name="Total 8 9 3 2 2" xfId="14756" xr:uid="{00000000-0005-0000-0000-00006BFB0000}"/>
    <cellStyle name="Total 8 9 3 2 2 2" xfId="43655" xr:uid="{00000000-0005-0000-0000-00006CFB0000}"/>
    <cellStyle name="Total 8 9 3 2 2 3" xfId="43654" xr:uid="{00000000-0005-0000-0000-00006DFB0000}"/>
    <cellStyle name="Total 8 9 3 2 2 4" xfId="54261" xr:uid="{00000000-0005-0000-0000-00006EFB0000}"/>
    <cellStyle name="Total 8 9 3 2 3" xfId="43656" xr:uid="{00000000-0005-0000-0000-00006FFB0000}"/>
    <cellStyle name="Total 8 9 3 2 4" xfId="43653" xr:uid="{00000000-0005-0000-0000-000070FB0000}"/>
    <cellStyle name="Total 8 9 3 2 5" xfId="47293" xr:uid="{00000000-0005-0000-0000-000071FB0000}"/>
    <cellStyle name="Total 8 9 3 2 6" xfId="59857" xr:uid="{00000000-0005-0000-0000-000072FB0000}"/>
    <cellStyle name="Total 8 9 3 3" xfId="9529" xr:uid="{00000000-0005-0000-0000-000073FB0000}"/>
    <cellStyle name="Total 8 9 3 3 2" xfId="16498" xr:uid="{00000000-0005-0000-0000-000074FB0000}"/>
    <cellStyle name="Total 8 9 3 3 2 2" xfId="43659" xr:uid="{00000000-0005-0000-0000-000075FB0000}"/>
    <cellStyle name="Total 8 9 3 3 2 3" xfId="43658" xr:uid="{00000000-0005-0000-0000-000076FB0000}"/>
    <cellStyle name="Total 8 9 3 3 2 4" xfId="56003" xr:uid="{00000000-0005-0000-0000-000077FB0000}"/>
    <cellStyle name="Total 8 9 3 3 3" xfId="43660" xr:uid="{00000000-0005-0000-0000-000078FB0000}"/>
    <cellStyle name="Total 8 9 3 3 4" xfId="43657" xr:uid="{00000000-0005-0000-0000-000079FB0000}"/>
    <cellStyle name="Total 8 9 3 3 5" xfId="49035" xr:uid="{00000000-0005-0000-0000-00007AFB0000}"/>
    <cellStyle name="Total 8 9 3 3 6" xfId="61599" xr:uid="{00000000-0005-0000-0000-00007BFB0000}"/>
    <cellStyle name="Total 8 9 3 4" xfId="12143" xr:uid="{00000000-0005-0000-0000-00007CFB0000}"/>
    <cellStyle name="Total 8 9 3 4 2" xfId="43662" xr:uid="{00000000-0005-0000-0000-00007DFB0000}"/>
    <cellStyle name="Total 8 9 3 4 3" xfId="43661" xr:uid="{00000000-0005-0000-0000-00007EFB0000}"/>
    <cellStyle name="Total 8 9 3 4 4" xfId="51648" xr:uid="{00000000-0005-0000-0000-00007FFB0000}"/>
    <cellStyle name="Total 8 9 3 5" xfId="43663" xr:uid="{00000000-0005-0000-0000-000080FB0000}"/>
    <cellStyle name="Total 8 9 3 6" xfId="43652" xr:uid="{00000000-0005-0000-0000-000081FB0000}"/>
    <cellStyle name="Total 8 9 3 7" xfId="44680" xr:uid="{00000000-0005-0000-0000-000082FB0000}"/>
    <cellStyle name="Total 8 9 3 8" xfId="57244" xr:uid="{00000000-0005-0000-0000-000083FB0000}"/>
    <cellStyle name="Total 8 9 4" xfId="6036" xr:uid="{00000000-0005-0000-0000-000084FB0000}"/>
    <cellStyle name="Total 8 9 4 2" xfId="13014" xr:uid="{00000000-0005-0000-0000-000085FB0000}"/>
    <cellStyle name="Total 8 9 4 2 2" xfId="43666" xr:uid="{00000000-0005-0000-0000-000086FB0000}"/>
    <cellStyle name="Total 8 9 4 2 3" xfId="43665" xr:uid="{00000000-0005-0000-0000-000087FB0000}"/>
    <cellStyle name="Total 8 9 4 2 4" xfId="52519" xr:uid="{00000000-0005-0000-0000-000088FB0000}"/>
    <cellStyle name="Total 8 9 4 3" xfId="43667" xr:uid="{00000000-0005-0000-0000-000089FB0000}"/>
    <cellStyle name="Total 8 9 4 4" xfId="43664" xr:uid="{00000000-0005-0000-0000-00008AFB0000}"/>
    <cellStyle name="Total 8 9 4 5" xfId="45551" xr:uid="{00000000-0005-0000-0000-00008BFB0000}"/>
    <cellStyle name="Total 8 9 4 6" xfId="58115" xr:uid="{00000000-0005-0000-0000-00008CFB0000}"/>
    <cellStyle name="Total 8 9 5" xfId="10400" xr:uid="{00000000-0005-0000-0000-00008DFB0000}"/>
    <cellStyle name="Total 8 9 5 2" xfId="43669" xr:uid="{00000000-0005-0000-0000-00008EFB0000}"/>
    <cellStyle name="Total 8 9 5 3" xfId="43668" xr:uid="{00000000-0005-0000-0000-00008FFB0000}"/>
    <cellStyle name="Total 8 9 5 4" xfId="49906" xr:uid="{00000000-0005-0000-0000-000090FB0000}"/>
    <cellStyle name="Total 8 9 6" xfId="43640" xr:uid="{00000000-0005-0000-0000-000091FB0000}"/>
    <cellStyle name="Total 8 9 7" xfId="18084" xr:uid="{00000000-0005-0000-0000-000092FB0000}"/>
    <cellStyle name="Total 9" xfId="3332" xr:uid="{00000000-0005-0000-0000-000093FB0000}"/>
    <cellStyle name="Total 9 2" xfId="4287" xr:uid="{00000000-0005-0000-0000-000094FB0000}"/>
    <cellStyle name="Total 9 2 2" xfId="6908" xr:uid="{00000000-0005-0000-0000-000095FB0000}"/>
    <cellStyle name="Total 9 2 2 2" xfId="13886" xr:uid="{00000000-0005-0000-0000-000096FB0000}"/>
    <cellStyle name="Total 9 2 2 2 2" xfId="43674" xr:uid="{00000000-0005-0000-0000-000097FB0000}"/>
    <cellStyle name="Total 9 2 2 2 3" xfId="43673" xr:uid="{00000000-0005-0000-0000-000098FB0000}"/>
    <cellStyle name="Total 9 2 2 2 4" xfId="53391" xr:uid="{00000000-0005-0000-0000-000099FB0000}"/>
    <cellStyle name="Total 9 2 2 3" xfId="43675" xr:uid="{00000000-0005-0000-0000-00009AFB0000}"/>
    <cellStyle name="Total 9 2 2 4" xfId="43672" xr:uid="{00000000-0005-0000-0000-00009BFB0000}"/>
    <cellStyle name="Total 9 2 2 5" xfId="46423" xr:uid="{00000000-0005-0000-0000-00009CFB0000}"/>
    <cellStyle name="Total 9 2 2 6" xfId="58987" xr:uid="{00000000-0005-0000-0000-00009DFB0000}"/>
    <cellStyle name="Total 9 2 3" xfId="8654" xr:uid="{00000000-0005-0000-0000-00009EFB0000}"/>
    <cellStyle name="Total 9 2 3 2" xfId="15628" xr:uid="{00000000-0005-0000-0000-00009FFB0000}"/>
    <cellStyle name="Total 9 2 3 2 2" xfId="43678" xr:uid="{00000000-0005-0000-0000-0000A0FB0000}"/>
    <cellStyle name="Total 9 2 3 2 3" xfId="43677" xr:uid="{00000000-0005-0000-0000-0000A1FB0000}"/>
    <cellStyle name="Total 9 2 3 2 4" xfId="55133" xr:uid="{00000000-0005-0000-0000-0000A2FB0000}"/>
    <cellStyle name="Total 9 2 3 3" xfId="43679" xr:uid="{00000000-0005-0000-0000-0000A3FB0000}"/>
    <cellStyle name="Total 9 2 3 4" xfId="43676" xr:uid="{00000000-0005-0000-0000-0000A4FB0000}"/>
    <cellStyle name="Total 9 2 3 5" xfId="48165" xr:uid="{00000000-0005-0000-0000-0000A5FB0000}"/>
    <cellStyle name="Total 9 2 3 6" xfId="60729" xr:uid="{00000000-0005-0000-0000-0000A6FB0000}"/>
    <cellStyle name="Total 9 2 4" xfId="11273" xr:uid="{00000000-0005-0000-0000-0000A7FB0000}"/>
    <cellStyle name="Total 9 2 4 2" xfId="43681" xr:uid="{00000000-0005-0000-0000-0000A8FB0000}"/>
    <cellStyle name="Total 9 2 4 3" xfId="43680" xr:uid="{00000000-0005-0000-0000-0000A9FB0000}"/>
    <cellStyle name="Total 9 2 4 4" xfId="50778" xr:uid="{00000000-0005-0000-0000-0000AAFB0000}"/>
    <cellStyle name="Total 9 2 5" xfId="43671" xr:uid="{00000000-0005-0000-0000-0000ABFB0000}"/>
    <cellStyle name="Total 9 2 6" xfId="56374" xr:uid="{00000000-0005-0000-0000-0000ACFB0000}"/>
    <cellStyle name="Total 9 3" xfId="5163" xr:uid="{00000000-0005-0000-0000-0000ADFB0000}"/>
    <cellStyle name="Total 9 3 2" xfId="7779" xr:uid="{00000000-0005-0000-0000-0000AEFB0000}"/>
    <cellStyle name="Total 9 3 2 2" xfId="14757" xr:uid="{00000000-0005-0000-0000-0000AFFB0000}"/>
    <cellStyle name="Total 9 3 2 2 2" xfId="43685" xr:uid="{00000000-0005-0000-0000-0000B0FB0000}"/>
    <cellStyle name="Total 9 3 2 2 3" xfId="43684" xr:uid="{00000000-0005-0000-0000-0000B1FB0000}"/>
    <cellStyle name="Total 9 3 2 2 4" xfId="54262" xr:uid="{00000000-0005-0000-0000-0000B2FB0000}"/>
    <cellStyle name="Total 9 3 2 3" xfId="43686" xr:uid="{00000000-0005-0000-0000-0000B3FB0000}"/>
    <cellStyle name="Total 9 3 2 4" xfId="43683" xr:uid="{00000000-0005-0000-0000-0000B4FB0000}"/>
    <cellStyle name="Total 9 3 2 5" xfId="47294" xr:uid="{00000000-0005-0000-0000-0000B5FB0000}"/>
    <cellStyle name="Total 9 3 2 6" xfId="59858" xr:uid="{00000000-0005-0000-0000-0000B6FB0000}"/>
    <cellStyle name="Total 9 3 3" xfId="9530" xr:uid="{00000000-0005-0000-0000-0000B7FB0000}"/>
    <cellStyle name="Total 9 3 3 2" xfId="16499" xr:uid="{00000000-0005-0000-0000-0000B8FB0000}"/>
    <cellStyle name="Total 9 3 3 2 2" xfId="43689" xr:uid="{00000000-0005-0000-0000-0000B9FB0000}"/>
    <cellStyle name="Total 9 3 3 2 3" xfId="43688" xr:uid="{00000000-0005-0000-0000-0000BAFB0000}"/>
    <cellStyle name="Total 9 3 3 2 4" xfId="56004" xr:uid="{00000000-0005-0000-0000-0000BBFB0000}"/>
    <cellStyle name="Total 9 3 3 3" xfId="43690" xr:uid="{00000000-0005-0000-0000-0000BCFB0000}"/>
    <cellStyle name="Total 9 3 3 4" xfId="43687" xr:uid="{00000000-0005-0000-0000-0000BDFB0000}"/>
    <cellStyle name="Total 9 3 3 5" xfId="49036" xr:uid="{00000000-0005-0000-0000-0000BEFB0000}"/>
    <cellStyle name="Total 9 3 3 6" xfId="61600" xr:uid="{00000000-0005-0000-0000-0000BFFB0000}"/>
    <cellStyle name="Total 9 3 4" xfId="12144" xr:uid="{00000000-0005-0000-0000-0000C0FB0000}"/>
    <cellStyle name="Total 9 3 4 2" xfId="43692" xr:uid="{00000000-0005-0000-0000-0000C1FB0000}"/>
    <cellStyle name="Total 9 3 4 3" xfId="43691" xr:uid="{00000000-0005-0000-0000-0000C2FB0000}"/>
    <cellStyle name="Total 9 3 4 4" xfId="51649" xr:uid="{00000000-0005-0000-0000-0000C3FB0000}"/>
    <cellStyle name="Total 9 3 5" xfId="43693" xr:uid="{00000000-0005-0000-0000-0000C4FB0000}"/>
    <cellStyle name="Total 9 3 6" xfId="43682" xr:uid="{00000000-0005-0000-0000-0000C5FB0000}"/>
    <cellStyle name="Total 9 3 7" xfId="44681" xr:uid="{00000000-0005-0000-0000-0000C6FB0000}"/>
    <cellStyle name="Total 9 3 8" xfId="57245" xr:uid="{00000000-0005-0000-0000-0000C7FB0000}"/>
    <cellStyle name="Total 9 4" xfId="6037" xr:uid="{00000000-0005-0000-0000-0000C8FB0000}"/>
    <cellStyle name="Total 9 4 2" xfId="13015" xr:uid="{00000000-0005-0000-0000-0000C9FB0000}"/>
    <cellStyle name="Total 9 4 2 2" xfId="43696" xr:uid="{00000000-0005-0000-0000-0000CAFB0000}"/>
    <cellStyle name="Total 9 4 2 3" xfId="43695" xr:uid="{00000000-0005-0000-0000-0000CBFB0000}"/>
    <cellStyle name="Total 9 4 2 4" xfId="52520" xr:uid="{00000000-0005-0000-0000-0000CCFB0000}"/>
    <cellStyle name="Total 9 4 3" xfId="43697" xr:uid="{00000000-0005-0000-0000-0000CDFB0000}"/>
    <cellStyle name="Total 9 4 4" xfId="43694" xr:uid="{00000000-0005-0000-0000-0000CEFB0000}"/>
    <cellStyle name="Total 9 4 5" xfId="45552" xr:uid="{00000000-0005-0000-0000-0000CFFB0000}"/>
    <cellStyle name="Total 9 4 6" xfId="58116" xr:uid="{00000000-0005-0000-0000-0000D0FB0000}"/>
    <cellStyle name="Total 9 5" xfId="10401" xr:uid="{00000000-0005-0000-0000-0000D1FB0000}"/>
    <cellStyle name="Total 9 5 2" xfId="43699" xr:uid="{00000000-0005-0000-0000-0000D2FB0000}"/>
    <cellStyle name="Total 9 5 3" xfId="43698" xr:uid="{00000000-0005-0000-0000-0000D3FB0000}"/>
    <cellStyle name="Total 9 5 4" xfId="49907" xr:uid="{00000000-0005-0000-0000-0000D4FB0000}"/>
    <cellStyle name="Total 9 6" xfId="43670" xr:uid="{00000000-0005-0000-0000-0000D5FB0000}"/>
    <cellStyle name="Total 9 7" xfId="18087" xr:uid="{00000000-0005-0000-0000-0000D6FB0000}"/>
    <cellStyle name="Warning Text" xfId="20" builtinId="11" customBuiltin="1"/>
    <cellStyle name="Warning Text 10" xfId="3333" xr:uid="{00000000-0005-0000-0000-0000D8FB0000}"/>
    <cellStyle name="Warning Text 10 2" xfId="43701" xr:uid="{00000000-0005-0000-0000-0000D9FB0000}"/>
    <cellStyle name="Warning Text 11" xfId="3334" xr:uid="{00000000-0005-0000-0000-0000DAFB0000}"/>
    <cellStyle name="Warning Text 11 2" xfId="43702" xr:uid="{00000000-0005-0000-0000-0000DBFB0000}"/>
    <cellStyle name="Warning Text 12" xfId="3335" xr:uid="{00000000-0005-0000-0000-0000DCFB0000}"/>
    <cellStyle name="Warning Text 12 2" xfId="43703" xr:uid="{00000000-0005-0000-0000-0000DDFB0000}"/>
    <cellStyle name="Warning Text 13" xfId="3336" xr:uid="{00000000-0005-0000-0000-0000DEFB0000}"/>
    <cellStyle name="Warning Text 13 2" xfId="3337" xr:uid="{00000000-0005-0000-0000-0000DFFB0000}"/>
    <cellStyle name="Warning Text 13 2 2" xfId="43705" xr:uid="{00000000-0005-0000-0000-0000E0FB0000}"/>
    <cellStyle name="Warning Text 13 3" xfId="43704" xr:uid="{00000000-0005-0000-0000-0000E1FB0000}"/>
    <cellStyle name="Warning Text 14" xfId="3338" xr:uid="{00000000-0005-0000-0000-0000E2FB0000}"/>
    <cellStyle name="Warning Text 14 2" xfId="3339" xr:uid="{00000000-0005-0000-0000-0000E3FB0000}"/>
    <cellStyle name="Warning Text 14 2 2" xfId="43707" xr:uid="{00000000-0005-0000-0000-0000E4FB0000}"/>
    <cellStyle name="Warning Text 14 3" xfId="43706" xr:uid="{00000000-0005-0000-0000-0000E5FB0000}"/>
    <cellStyle name="Warning Text 15" xfId="3340" xr:uid="{00000000-0005-0000-0000-0000E6FB0000}"/>
    <cellStyle name="Warning Text 15 2" xfId="3341" xr:uid="{00000000-0005-0000-0000-0000E7FB0000}"/>
    <cellStyle name="Warning Text 15 2 2" xfId="43709" xr:uid="{00000000-0005-0000-0000-0000E8FB0000}"/>
    <cellStyle name="Warning Text 15 3" xfId="43708" xr:uid="{00000000-0005-0000-0000-0000E9FB0000}"/>
    <cellStyle name="Warning Text 16" xfId="3342" xr:uid="{00000000-0005-0000-0000-0000EAFB0000}"/>
    <cellStyle name="Warning Text 16 2" xfId="3343" xr:uid="{00000000-0005-0000-0000-0000EBFB0000}"/>
    <cellStyle name="Warning Text 16 2 2" xfId="43711" xr:uid="{00000000-0005-0000-0000-0000ECFB0000}"/>
    <cellStyle name="Warning Text 16 3" xfId="43710" xr:uid="{00000000-0005-0000-0000-0000EDFB0000}"/>
    <cellStyle name="Warning Text 17" xfId="3344" xr:uid="{00000000-0005-0000-0000-0000EEFB0000}"/>
    <cellStyle name="Warning Text 17 2" xfId="3345" xr:uid="{00000000-0005-0000-0000-0000EFFB0000}"/>
    <cellStyle name="Warning Text 17 2 2" xfId="43713" xr:uid="{00000000-0005-0000-0000-0000F0FB0000}"/>
    <cellStyle name="Warning Text 17 3" xfId="3346" xr:uid="{00000000-0005-0000-0000-0000F1FB0000}"/>
    <cellStyle name="Warning Text 17 3 2" xfId="3347" xr:uid="{00000000-0005-0000-0000-0000F2FB0000}"/>
    <cellStyle name="Warning Text 17 3 2 2" xfId="43715" xr:uid="{00000000-0005-0000-0000-0000F3FB0000}"/>
    <cellStyle name="Warning Text 17 3 3" xfId="43714" xr:uid="{00000000-0005-0000-0000-0000F4FB0000}"/>
    <cellStyle name="Warning Text 17 4" xfId="43712" xr:uid="{00000000-0005-0000-0000-0000F5FB0000}"/>
    <cellStyle name="Warning Text 18" xfId="3348" xr:uid="{00000000-0005-0000-0000-0000F6FB0000}"/>
    <cellStyle name="Warning Text 18 2" xfId="3349" xr:uid="{00000000-0005-0000-0000-0000F7FB0000}"/>
    <cellStyle name="Warning Text 18 2 2" xfId="43717" xr:uid="{00000000-0005-0000-0000-0000F8FB0000}"/>
    <cellStyle name="Warning Text 18 3" xfId="43716" xr:uid="{00000000-0005-0000-0000-0000F9FB0000}"/>
    <cellStyle name="Warning Text 19" xfId="3350" xr:uid="{00000000-0005-0000-0000-0000FAFB0000}"/>
    <cellStyle name="Warning Text 19 2" xfId="43718" xr:uid="{00000000-0005-0000-0000-0000FBFB0000}"/>
    <cellStyle name="Warning Text 2" xfId="3351" xr:uid="{00000000-0005-0000-0000-0000FCFB0000}"/>
    <cellStyle name="Warning Text 2 2" xfId="3352" xr:uid="{00000000-0005-0000-0000-0000FDFB0000}"/>
    <cellStyle name="Warning Text 2 2 2" xfId="43720" xr:uid="{00000000-0005-0000-0000-0000FEFB0000}"/>
    <cellStyle name="Warning Text 2 3" xfId="3353" xr:uid="{00000000-0005-0000-0000-0000FFFB0000}"/>
    <cellStyle name="Warning Text 2 3 2" xfId="43721" xr:uid="{00000000-0005-0000-0000-000000FC0000}"/>
    <cellStyle name="Warning Text 2 4" xfId="3354" xr:uid="{00000000-0005-0000-0000-000001FC0000}"/>
    <cellStyle name="Warning Text 2 4 2" xfId="43722" xr:uid="{00000000-0005-0000-0000-000002FC0000}"/>
    <cellStyle name="Warning Text 2 5" xfId="3355" xr:uid="{00000000-0005-0000-0000-000003FC0000}"/>
    <cellStyle name="Warning Text 2 5 2" xfId="43723" xr:uid="{00000000-0005-0000-0000-000004FC0000}"/>
    <cellStyle name="Warning Text 2 6" xfId="43719" xr:uid="{00000000-0005-0000-0000-000005FC0000}"/>
    <cellStyle name="Warning Text 20" xfId="3356" xr:uid="{00000000-0005-0000-0000-000006FC0000}"/>
    <cellStyle name="Warning Text 20 2" xfId="3357" xr:uid="{00000000-0005-0000-0000-000007FC0000}"/>
    <cellStyle name="Warning Text 20 2 2" xfId="43725" xr:uid="{00000000-0005-0000-0000-000008FC0000}"/>
    <cellStyle name="Warning Text 20 3" xfId="43724" xr:uid="{00000000-0005-0000-0000-000009FC0000}"/>
    <cellStyle name="Warning Text 21" xfId="3358" xr:uid="{00000000-0005-0000-0000-00000AFC0000}"/>
    <cellStyle name="Warning Text 21 2" xfId="3359" xr:uid="{00000000-0005-0000-0000-00000BFC0000}"/>
    <cellStyle name="Warning Text 21 2 2" xfId="43727" xr:uid="{00000000-0005-0000-0000-00000CFC0000}"/>
    <cellStyle name="Warning Text 21 3" xfId="43726" xr:uid="{00000000-0005-0000-0000-00000DFC0000}"/>
    <cellStyle name="Warning Text 22" xfId="3360" xr:uid="{00000000-0005-0000-0000-00000EFC0000}"/>
    <cellStyle name="Warning Text 22 2" xfId="3361" xr:uid="{00000000-0005-0000-0000-00000FFC0000}"/>
    <cellStyle name="Warning Text 22 2 2" xfId="43729" xr:uid="{00000000-0005-0000-0000-000010FC0000}"/>
    <cellStyle name="Warning Text 22 3" xfId="43728" xr:uid="{00000000-0005-0000-0000-000011FC0000}"/>
    <cellStyle name="Warning Text 23" xfId="3362" xr:uid="{00000000-0005-0000-0000-000012FC0000}"/>
    <cellStyle name="Warning Text 23 2" xfId="3363" xr:uid="{00000000-0005-0000-0000-000013FC0000}"/>
    <cellStyle name="Warning Text 23 2 2" xfId="43731" xr:uid="{00000000-0005-0000-0000-000014FC0000}"/>
    <cellStyle name="Warning Text 23 3" xfId="43730" xr:uid="{00000000-0005-0000-0000-000015FC0000}"/>
    <cellStyle name="Warning Text 24" xfId="3364" xr:uid="{00000000-0005-0000-0000-000016FC0000}"/>
    <cellStyle name="Warning Text 24 2" xfId="43732" xr:uid="{00000000-0005-0000-0000-000017FC0000}"/>
    <cellStyle name="Warning Text 25" xfId="3365" xr:uid="{00000000-0005-0000-0000-000018FC0000}"/>
    <cellStyle name="Warning Text 25 2" xfId="3366" xr:uid="{00000000-0005-0000-0000-000019FC0000}"/>
    <cellStyle name="Warning Text 25 2 2" xfId="43734" xr:uid="{00000000-0005-0000-0000-00001AFC0000}"/>
    <cellStyle name="Warning Text 25 3" xfId="43733" xr:uid="{00000000-0005-0000-0000-00001BFC0000}"/>
    <cellStyle name="Warning Text 26" xfId="3367" xr:uid="{00000000-0005-0000-0000-00001CFC0000}"/>
    <cellStyle name="Warning Text 26 2" xfId="43735" xr:uid="{00000000-0005-0000-0000-00001DFC0000}"/>
    <cellStyle name="Warning Text 27" xfId="3368" xr:uid="{00000000-0005-0000-0000-00001EFC0000}"/>
    <cellStyle name="Warning Text 27 2" xfId="3369" xr:uid="{00000000-0005-0000-0000-00001FFC0000}"/>
    <cellStyle name="Warning Text 27 2 2" xfId="43737" xr:uid="{00000000-0005-0000-0000-000020FC0000}"/>
    <cellStyle name="Warning Text 27 3" xfId="43736" xr:uid="{00000000-0005-0000-0000-000021FC0000}"/>
    <cellStyle name="Warning Text 28" xfId="3370" xr:uid="{00000000-0005-0000-0000-000022FC0000}"/>
    <cellStyle name="Warning Text 28 2" xfId="3371" xr:uid="{00000000-0005-0000-0000-000023FC0000}"/>
    <cellStyle name="Warning Text 28 2 2" xfId="43739" xr:uid="{00000000-0005-0000-0000-000024FC0000}"/>
    <cellStyle name="Warning Text 28 3" xfId="43738" xr:uid="{00000000-0005-0000-0000-000025FC0000}"/>
    <cellStyle name="Warning Text 29" xfId="3372" xr:uid="{00000000-0005-0000-0000-000026FC0000}"/>
    <cellStyle name="Warning Text 29 2" xfId="3373" xr:uid="{00000000-0005-0000-0000-000027FC0000}"/>
    <cellStyle name="Warning Text 29 2 2" xfId="43741" xr:uid="{00000000-0005-0000-0000-000028FC0000}"/>
    <cellStyle name="Warning Text 29 3" xfId="43740" xr:uid="{00000000-0005-0000-0000-000029FC0000}"/>
    <cellStyle name="Warning Text 3" xfId="3374" xr:uid="{00000000-0005-0000-0000-00002AFC0000}"/>
    <cellStyle name="Warning Text 3 2" xfId="43742" xr:uid="{00000000-0005-0000-0000-00002BFC0000}"/>
    <cellStyle name="Warning Text 30" xfId="3375" xr:uid="{00000000-0005-0000-0000-00002CFC0000}"/>
    <cellStyle name="Warning Text 30 2" xfId="3376" xr:uid="{00000000-0005-0000-0000-00002DFC0000}"/>
    <cellStyle name="Warning Text 30 2 2" xfId="43744" xr:uid="{00000000-0005-0000-0000-00002EFC0000}"/>
    <cellStyle name="Warning Text 30 3" xfId="43743" xr:uid="{00000000-0005-0000-0000-00002FFC0000}"/>
    <cellStyle name="Warning Text 31" xfId="3377" xr:uid="{00000000-0005-0000-0000-000030FC0000}"/>
    <cellStyle name="Warning Text 31 2" xfId="43745" xr:uid="{00000000-0005-0000-0000-000031FC0000}"/>
    <cellStyle name="Warning Text 32" xfId="3378" xr:uid="{00000000-0005-0000-0000-000032FC0000}"/>
    <cellStyle name="Warning Text 32 2" xfId="3379" xr:uid="{00000000-0005-0000-0000-000033FC0000}"/>
    <cellStyle name="Warning Text 32 2 2" xfId="43747" xr:uid="{00000000-0005-0000-0000-000034FC0000}"/>
    <cellStyle name="Warning Text 32 3" xfId="43746" xr:uid="{00000000-0005-0000-0000-000035FC0000}"/>
    <cellStyle name="Warning Text 33" xfId="3380" xr:uid="{00000000-0005-0000-0000-000036FC0000}"/>
    <cellStyle name="Warning Text 33 2" xfId="3381" xr:uid="{00000000-0005-0000-0000-000037FC0000}"/>
    <cellStyle name="Warning Text 33 2 2" xfId="43749" xr:uid="{00000000-0005-0000-0000-000038FC0000}"/>
    <cellStyle name="Warning Text 33 3" xfId="43748" xr:uid="{00000000-0005-0000-0000-000039FC0000}"/>
    <cellStyle name="Warning Text 34" xfId="3382" xr:uid="{00000000-0005-0000-0000-00003AFC0000}"/>
    <cellStyle name="Warning Text 34 2" xfId="3383" xr:uid="{00000000-0005-0000-0000-00003BFC0000}"/>
    <cellStyle name="Warning Text 34 2 2" xfId="43751" xr:uid="{00000000-0005-0000-0000-00003CFC0000}"/>
    <cellStyle name="Warning Text 34 3" xfId="43750" xr:uid="{00000000-0005-0000-0000-00003DFC0000}"/>
    <cellStyle name="Warning Text 35" xfId="3384" xr:uid="{00000000-0005-0000-0000-00003EFC0000}"/>
    <cellStyle name="Warning Text 35 2" xfId="3385" xr:uid="{00000000-0005-0000-0000-00003FFC0000}"/>
    <cellStyle name="Warning Text 35 2 2" xfId="43753" xr:uid="{00000000-0005-0000-0000-000040FC0000}"/>
    <cellStyle name="Warning Text 35 3" xfId="43752" xr:uid="{00000000-0005-0000-0000-000041FC0000}"/>
    <cellStyle name="Warning Text 36" xfId="3386" xr:uid="{00000000-0005-0000-0000-000042FC0000}"/>
    <cellStyle name="Warning Text 36 2" xfId="3387" xr:uid="{00000000-0005-0000-0000-000043FC0000}"/>
    <cellStyle name="Warning Text 36 2 2" xfId="43755" xr:uid="{00000000-0005-0000-0000-000044FC0000}"/>
    <cellStyle name="Warning Text 36 3" xfId="43754" xr:uid="{00000000-0005-0000-0000-000045FC0000}"/>
    <cellStyle name="Warning Text 37" xfId="3388" xr:uid="{00000000-0005-0000-0000-000046FC0000}"/>
    <cellStyle name="Warning Text 37 2" xfId="43756" xr:uid="{00000000-0005-0000-0000-000047FC0000}"/>
    <cellStyle name="Warning Text 38" xfId="3389" xr:uid="{00000000-0005-0000-0000-000048FC0000}"/>
    <cellStyle name="Warning Text 38 2" xfId="3390" xr:uid="{00000000-0005-0000-0000-000049FC0000}"/>
    <cellStyle name="Warning Text 38 2 2" xfId="43758" xr:uid="{00000000-0005-0000-0000-00004AFC0000}"/>
    <cellStyle name="Warning Text 38 3" xfId="43757" xr:uid="{00000000-0005-0000-0000-00004BFC0000}"/>
    <cellStyle name="Warning Text 39" xfId="3391" xr:uid="{00000000-0005-0000-0000-00004CFC0000}"/>
    <cellStyle name="Warning Text 39 2" xfId="3392" xr:uid="{00000000-0005-0000-0000-00004DFC0000}"/>
    <cellStyle name="Warning Text 39 2 2" xfId="43760" xr:uid="{00000000-0005-0000-0000-00004EFC0000}"/>
    <cellStyle name="Warning Text 39 3" xfId="43759" xr:uid="{00000000-0005-0000-0000-00004FFC0000}"/>
    <cellStyle name="Warning Text 4" xfId="3393" xr:uid="{00000000-0005-0000-0000-000050FC0000}"/>
    <cellStyle name="Warning Text 4 2" xfId="43761" xr:uid="{00000000-0005-0000-0000-000051FC0000}"/>
    <cellStyle name="Warning Text 40" xfId="3394" xr:uid="{00000000-0005-0000-0000-000052FC0000}"/>
    <cellStyle name="Warning Text 40 2" xfId="3395" xr:uid="{00000000-0005-0000-0000-000053FC0000}"/>
    <cellStyle name="Warning Text 40 2 2" xfId="43763" xr:uid="{00000000-0005-0000-0000-000054FC0000}"/>
    <cellStyle name="Warning Text 40 3" xfId="43762" xr:uid="{00000000-0005-0000-0000-000055FC0000}"/>
    <cellStyle name="Warning Text 41" xfId="3396" xr:uid="{00000000-0005-0000-0000-000056FC0000}"/>
    <cellStyle name="Warning Text 41 2" xfId="3397" xr:uid="{00000000-0005-0000-0000-000057FC0000}"/>
    <cellStyle name="Warning Text 41 2 2" xfId="43765" xr:uid="{00000000-0005-0000-0000-000058FC0000}"/>
    <cellStyle name="Warning Text 41 3" xfId="43764" xr:uid="{00000000-0005-0000-0000-000059FC0000}"/>
    <cellStyle name="Warning Text 42" xfId="3398" xr:uid="{00000000-0005-0000-0000-00005AFC0000}"/>
    <cellStyle name="Warning Text 42 2" xfId="43766" xr:uid="{00000000-0005-0000-0000-00005BFC0000}"/>
    <cellStyle name="Warning Text 43" xfId="3399" xr:uid="{00000000-0005-0000-0000-00005CFC0000}"/>
    <cellStyle name="Warning Text 43 2" xfId="3400" xr:uid="{00000000-0005-0000-0000-00005DFC0000}"/>
    <cellStyle name="Warning Text 43 2 2" xfId="43768" xr:uid="{00000000-0005-0000-0000-00005EFC0000}"/>
    <cellStyle name="Warning Text 43 3" xfId="43767" xr:uid="{00000000-0005-0000-0000-00005FFC0000}"/>
    <cellStyle name="Warning Text 44" xfId="3401" xr:uid="{00000000-0005-0000-0000-000060FC0000}"/>
    <cellStyle name="Warning Text 44 2" xfId="43769" xr:uid="{00000000-0005-0000-0000-000061FC0000}"/>
    <cellStyle name="Warning Text 45" xfId="3402" xr:uid="{00000000-0005-0000-0000-000062FC0000}"/>
    <cellStyle name="Warning Text 45 2" xfId="43770" xr:uid="{00000000-0005-0000-0000-000063FC0000}"/>
    <cellStyle name="Warning Text 46" xfId="3403" xr:uid="{00000000-0005-0000-0000-000064FC0000}"/>
    <cellStyle name="Warning Text 46 2" xfId="43771" xr:uid="{00000000-0005-0000-0000-000065FC0000}"/>
    <cellStyle name="Warning Text 47" xfId="3404" xr:uid="{00000000-0005-0000-0000-000066FC0000}"/>
    <cellStyle name="Warning Text 47 2" xfId="43772" xr:uid="{00000000-0005-0000-0000-000067FC0000}"/>
    <cellStyle name="Warning Text 48" xfId="43700" xr:uid="{00000000-0005-0000-0000-000068FC0000}"/>
    <cellStyle name="Warning Text 5" xfId="3405" xr:uid="{00000000-0005-0000-0000-000069FC0000}"/>
    <cellStyle name="Warning Text 5 2" xfId="43773" xr:uid="{00000000-0005-0000-0000-00006AFC0000}"/>
    <cellStyle name="Warning Text 6" xfId="3406" xr:uid="{00000000-0005-0000-0000-00006BFC0000}"/>
    <cellStyle name="Warning Text 6 2" xfId="43774" xr:uid="{00000000-0005-0000-0000-00006CFC0000}"/>
    <cellStyle name="Warning Text 7" xfId="3407" xr:uid="{00000000-0005-0000-0000-00006DFC0000}"/>
    <cellStyle name="Warning Text 7 2" xfId="43775" xr:uid="{00000000-0005-0000-0000-00006EFC0000}"/>
    <cellStyle name="Warning Text 8" xfId="3408" xr:uid="{00000000-0005-0000-0000-00006FFC0000}"/>
    <cellStyle name="Warning Text 8 2" xfId="43776" xr:uid="{00000000-0005-0000-0000-000070FC0000}"/>
    <cellStyle name="Warning Text 9" xfId="3409" xr:uid="{00000000-0005-0000-0000-000071FC0000}"/>
    <cellStyle name="Warning Text 9 2" xfId="43777" xr:uid="{00000000-0005-0000-0000-000072FC0000}"/>
  </cellStyles>
  <dxfs count="57">
    <dxf>
      <font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9999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169E1"/>
      <rgbColor rgb="00FFFFFF"/>
      <rgbColor rgb="00D3D3D3"/>
      <rgbColor rgb="00DCDCDC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000"/>
      <color rgb="FFFF9999"/>
      <color rgb="FFFF7C80"/>
      <color rgb="FFFF66CC"/>
      <color rgb="FF00FF00"/>
      <color rgb="FFFFC7CE"/>
      <color rgb="FF7030A0"/>
      <color rgb="FFCCECFF"/>
      <color rgb="FFFF00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QTY!$R$6</c:f>
              <c:strCache>
                <c:ptCount val="1"/>
                <c:pt idx="0">
                  <c:v>Completed Qty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QTY!$Q$7:$Q$18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QTY!$R$7:$R$18</c:f>
              <c:numCache>
                <c:formatCode>General</c:formatCode>
                <c:ptCount val="12"/>
                <c:pt idx="0">
                  <c:v>717</c:v>
                </c:pt>
                <c:pt idx="1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B-4886-AC7A-1442EC9F99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9220352"/>
        <c:axId val="829336728"/>
      </c:barChart>
      <c:catAx>
        <c:axId val="73922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36728"/>
        <c:crosses val="autoZero"/>
        <c:auto val="1"/>
        <c:lblAlgn val="ctr"/>
        <c:lblOffset val="100"/>
        <c:noMultiLvlLbl val="0"/>
      </c:catAx>
      <c:valAx>
        <c:axId val="829336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2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20</xdr:row>
      <xdr:rowOff>95250</xdr:rowOff>
    </xdr:from>
    <xdr:to>
      <xdr:col>22</xdr:col>
      <xdr:colOff>476250</xdr:colOff>
      <xdr:row>37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javascript:link(%222%22,%2251758.28388.50944.46357%22,%2251758.28388.56832.27175%22,%2251758.28388.15617.7607%22)" TargetMode="External"/><Relationship Id="rId1" Type="http://schemas.openxmlformats.org/officeDocument/2006/relationships/hyperlink" Target="javascript:link(%222%22,%2251758.28388.50944.46357%22,%2251758.28388.56832.27175%22,%2251758.28388.15617.7607%22)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G5"/>
  <sheetViews>
    <sheetView workbookViewId="0"/>
  </sheetViews>
  <sheetFormatPr defaultRowHeight="12.75"/>
  <cols>
    <col min="3" max="3" width="8" bestFit="1" customWidth="1"/>
    <col min="4" max="4" width="28.42578125" bestFit="1" customWidth="1"/>
    <col min="5" max="5" width="6.42578125" bestFit="1" customWidth="1"/>
    <col min="6" max="6" width="37.5703125" bestFit="1" customWidth="1"/>
    <col min="7" max="7" width="41.5703125" bestFit="1" customWidth="1"/>
  </cols>
  <sheetData>
    <row r="1" spans="3:7">
      <c r="C1" s="46" t="s">
        <v>3</v>
      </c>
      <c r="D1" s="47" t="s">
        <v>5</v>
      </c>
      <c r="E1" s="46" t="s">
        <v>7</v>
      </c>
      <c r="F1" s="46" t="s">
        <v>9</v>
      </c>
      <c r="G1" s="46" t="s">
        <v>10</v>
      </c>
    </row>
    <row r="2" spans="3:7">
      <c r="C2" s="19">
        <v>2610016</v>
      </c>
      <c r="D2" s="53" t="s">
        <v>91</v>
      </c>
      <c r="E2" s="7">
        <v>350</v>
      </c>
      <c r="F2" s="26" t="s">
        <v>92</v>
      </c>
      <c r="G2" s="26" t="s">
        <v>93</v>
      </c>
    </row>
    <row r="3" spans="3:7">
      <c r="C3" s="19">
        <v>2524129</v>
      </c>
      <c r="D3" s="56" t="s">
        <v>94</v>
      </c>
      <c r="E3" s="7">
        <v>365</v>
      </c>
      <c r="F3" s="26" t="s">
        <v>95</v>
      </c>
      <c r="G3" s="26" t="s">
        <v>96</v>
      </c>
    </row>
    <row r="4" spans="3:7">
      <c r="C4" s="19">
        <v>2523929</v>
      </c>
      <c r="D4" s="56" t="s">
        <v>97</v>
      </c>
      <c r="E4" s="7">
        <v>420</v>
      </c>
      <c r="F4" s="26" t="s">
        <v>98</v>
      </c>
      <c r="G4" s="26" t="s">
        <v>99</v>
      </c>
    </row>
    <row r="5" spans="3:7">
      <c r="C5" s="19">
        <v>2524130</v>
      </c>
      <c r="D5" s="56" t="s">
        <v>100</v>
      </c>
      <c r="E5" s="7">
        <v>365</v>
      </c>
      <c r="F5" s="26" t="s">
        <v>95</v>
      </c>
      <c r="G5" s="26" t="s">
        <v>96</v>
      </c>
    </row>
  </sheetData>
  <conditionalFormatting sqref="C1:C5">
    <cfRule type="duplicateValues" dxfId="56" priority="23"/>
  </conditionalFormatting>
  <conditionalFormatting sqref="F1:F5">
    <cfRule type="containsText" dxfId="55" priority="1" operator="containsText" text="NED3">
      <formula>NOT(ISERROR(SEARCH("NED3",F1)))</formula>
    </cfRule>
    <cfRule type="containsText" dxfId="54" priority="2" operator="containsText" text="agitator">
      <formula>NOT(ISERROR(SEARCH("agitator",F1)))</formula>
    </cfRule>
    <cfRule type="containsText" dxfId="53" priority="3" operator="containsText" text="S500781.2-NBR-HR-STD-RELINE">
      <formula>NOT(ISERROR(SEARCH("S500781.2-NBR-HR-STD-RELINE",F1)))</formula>
    </cfRule>
    <cfRule type="containsText" dxfId="52" priority="4" operator="containsText" text="1A">
      <formula>NOT(ISERROR(SEARCH("1A",F1)))</formula>
    </cfRule>
    <cfRule type="containsText" dxfId="51" priority="5" operator="containsText" text="NED1">
      <formula>NOT(ISERROR(SEARCH("NED1",F1)))</formula>
    </cfRule>
    <cfRule type="containsText" dxfId="50" priority="6" operator="containsText" text="TX">
      <formula>NOT(ISERROR(SEARCH("TX",F1)))</formula>
    </cfRule>
    <cfRule type="containsText" dxfId="49" priority="7" operator="containsText" text="PWR">
      <formula>NOT(ISERROR(SEARCH("PWR",F1)))</formula>
    </cfRule>
    <cfRule type="containsText" dxfId="48" priority="8" operator="containsText" text="SR">
      <formula>NOT(ISERROR(SEARCH("SR",F1)))</formula>
    </cfRule>
    <cfRule type="containsText" dxfId="47" priority="9" operator="containsText" text="XP">
      <formula>NOT(ISERROR(SEARCH("XP",F1)))</formula>
    </cfRule>
    <cfRule type="containsText" dxfId="46" priority="10" operator="containsText" text="NED2">
      <formula>NOT(ISERROR(SEARCH("NED2",F1)))</formula>
    </cfRule>
    <cfRule type="containsText" dxfId="45" priority="11" operator="containsText" text="NED3">
      <formula>NOT(ISERROR(SEARCH("NED3",F1)))</formula>
    </cfRule>
    <cfRule type="containsText" dxfId="44" priority="12" operator="containsText" text="XE">
      <formula>NOT(ISERROR(SEARCH("XE",F1)))</formula>
    </cfRule>
    <cfRule type="containsText" dxfId="43" priority="13" operator="containsText" text="agitator">
      <formula>NOT(ISERROR(SEARCH("agitator",F1)))</formula>
    </cfRule>
    <cfRule type="containsText" dxfId="42" priority="14" operator="containsText" text="S500781.2-NBR-HR-STD-RELINE">
      <formula>NOT(ISERROR(SEARCH("S500781.2-NBR-HR-STD-RELINE",F1)))</formula>
    </cfRule>
    <cfRule type="containsText" dxfId="41" priority="15" operator="containsText" text="1A">
      <formula>NOT(ISERROR(SEARCH("1A",F1)))</formula>
    </cfRule>
    <cfRule type="containsText" dxfId="40" priority="16" operator="containsText" text="XR">
      <formula>NOT(ISERROR(SEARCH("XR",F1)))</formula>
    </cfRule>
    <cfRule type="containsText" dxfId="39" priority="17" operator="containsText" text="NED1">
      <formula>NOT(ISERROR(SEARCH("NED1",F1)))</formula>
    </cfRule>
    <cfRule type="containsText" dxfId="38" priority="18" operator="containsText" text="TX">
      <formula>NOT(ISERROR(SEARCH("TX",F1)))</formula>
    </cfRule>
    <cfRule type="containsText" dxfId="37" priority="19" operator="containsText" text="PWR">
      <formula>NOT(ISERROR(SEARCH("PWR",F1)))</formula>
    </cfRule>
    <cfRule type="containsText" dxfId="36" priority="20" operator="containsText" text="SR">
      <formula>NOT(ISERROR(SEARCH("SR",F1)))</formula>
    </cfRule>
    <cfRule type="containsText" dxfId="35" priority="21" operator="containsText" text="XP">
      <formula>NOT(ISERROR(SEARCH("XP",F1)))</formula>
    </cfRule>
    <cfRule type="containsText" dxfId="34" priority="22" operator="containsText" text="XR">
      <formula>NOT(ISERROR(SEARCH("XR",F1)))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AJ7"/>
  <sheetViews>
    <sheetView workbookViewId="0"/>
  </sheetViews>
  <sheetFormatPr defaultRowHeight="12.75"/>
  <cols>
    <col min="1" max="1" width="9.5703125" bestFit="1" customWidth="1"/>
    <col min="2" max="2" width="10.5703125" bestFit="1" customWidth="1"/>
    <col min="3" max="3" width="9.5703125" bestFit="1" customWidth="1"/>
    <col min="4" max="4" width="11.42578125" bestFit="1" customWidth="1"/>
    <col min="5" max="5" width="9.42578125" bestFit="1" customWidth="1"/>
    <col min="6" max="6" width="8.42578125" bestFit="1" customWidth="1"/>
    <col min="7" max="7" width="10.5703125" bestFit="1" customWidth="1"/>
    <col min="8" max="8" width="4.5703125" bestFit="1" customWidth="1"/>
    <col min="9" max="9" width="11.5703125" bestFit="1" customWidth="1"/>
    <col min="10" max="10" width="13.42578125" bestFit="1" customWidth="1"/>
    <col min="11" max="11" width="13.5703125" bestFit="1" customWidth="1"/>
    <col min="12" max="12" width="12.5703125" bestFit="1" customWidth="1"/>
    <col min="13" max="13" width="10.5703125" bestFit="1" customWidth="1"/>
    <col min="14" max="14" width="10" bestFit="1" customWidth="1"/>
    <col min="15" max="15" width="10.5703125" bestFit="1" customWidth="1"/>
    <col min="16" max="16" width="8.42578125" bestFit="1" customWidth="1"/>
    <col min="17" max="17" width="17.42578125" bestFit="1" customWidth="1"/>
    <col min="18" max="18" width="12.42578125" bestFit="1" customWidth="1"/>
    <col min="19" max="19" width="13.42578125" bestFit="1" customWidth="1"/>
    <col min="20" max="20" width="19.42578125" bestFit="1" customWidth="1"/>
    <col min="21" max="21" width="31.5703125" bestFit="1" customWidth="1"/>
    <col min="22" max="22" width="16.5703125" bestFit="1" customWidth="1"/>
    <col min="23" max="23" width="19" bestFit="1" customWidth="1"/>
    <col min="24" max="24" width="15.5703125" bestFit="1" customWidth="1"/>
    <col min="25" max="25" width="9.42578125" bestFit="1" customWidth="1"/>
    <col min="26" max="26" width="5.5703125" bestFit="1" customWidth="1"/>
    <col min="27" max="27" width="13.5703125" bestFit="1" customWidth="1"/>
    <col min="28" max="28" width="4.5703125" bestFit="1" customWidth="1"/>
    <col min="29" max="29" width="4.42578125" bestFit="1" customWidth="1"/>
    <col min="30" max="30" width="5.5703125" bestFit="1" customWidth="1"/>
    <col min="31" max="31" width="11.42578125" bestFit="1" customWidth="1"/>
    <col min="32" max="32" width="4.42578125" bestFit="1" customWidth="1"/>
    <col min="33" max="33" width="9.42578125" bestFit="1" customWidth="1"/>
    <col min="34" max="34" width="7.42578125" bestFit="1" customWidth="1"/>
    <col min="35" max="35" width="13" bestFit="1" customWidth="1"/>
    <col min="36" max="36" width="6" bestFit="1" customWidth="1"/>
  </cols>
  <sheetData>
    <row r="1" spans="1:36">
      <c r="A1" s="8"/>
      <c r="B1" s="8">
        <v>3</v>
      </c>
      <c r="C1" s="1"/>
      <c r="D1" s="1">
        <v>7</v>
      </c>
      <c r="E1" s="1"/>
      <c r="F1" s="1"/>
      <c r="G1" s="1"/>
      <c r="H1" s="1"/>
      <c r="I1" s="1">
        <v>21</v>
      </c>
      <c r="J1" s="1">
        <v>5</v>
      </c>
      <c r="K1" s="1"/>
      <c r="L1" s="1"/>
      <c r="M1" s="1">
        <v>14</v>
      </c>
      <c r="N1" s="1">
        <v>12</v>
      </c>
      <c r="O1" s="1"/>
      <c r="P1" s="1"/>
      <c r="Q1" s="1">
        <v>15</v>
      </c>
      <c r="R1" s="1"/>
      <c r="S1" s="1"/>
      <c r="T1" s="1"/>
      <c r="U1" s="1"/>
      <c r="V1" s="1">
        <v>18</v>
      </c>
      <c r="W1" s="1">
        <v>19</v>
      </c>
      <c r="X1" s="1">
        <v>13</v>
      </c>
      <c r="Y1" s="1">
        <v>4</v>
      </c>
      <c r="Z1" s="1">
        <v>10</v>
      </c>
      <c r="AA1" s="1">
        <v>20</v>
      </c>
      <c r="AB1" s="1">
        <v>6</v>
      </c>
      <c r="AC1" s="1"/>
      <c r="AD1" s="1">
        <v>1</v>
      </c>
      <c r="AE1" s="1">
        <v>8</v>
      </c>
      <c r="AF1" s="1">
        <v>2</v>
      </c>
      <c r="AG1" s="1">
        <v>17</v>
      </c>
      <c r="AH1" s="1">
        <v>9</v>
      </c>
      <c r="AI1" s="1">
        <v>11</v>
      </c>
      <c r="AJ1" s="1">
        <v>16</v>
      </c>
    </row>
    <row r="2" spans="1:36">
      <c r="A2" s="2" t="s">
        <v>227</v>
      </c>
      <c r="B2" s="2" t="s">
        <v>1</v>
      </c>
      <c r="C2" s="2" t="s">
        <v>228</v>
      </c>
      <c r="D2" s="2" t="s">
        <v>4</v>
      </c>
      <c r="E2" s="2" t="s">
        <v>229</v>
      </c>
      <c r="F2" s="2" t="s">
        <v>230</v>
      </c>
      <c r="G2" s="2" t="s">
        <v>231</v>
      </c>
      <c r="H2" s="2" t="s">
        <v>232</v>
      </c>
      <c r="I2" s="2" t="s">
        <v>233</v>
      </c>
      <c r="J2" s="2" t="s">
        <v>234</v>
      </c>
      <c r="K2" s="2" t="s">
        <v>235</v>
      </c>
      <c r="L2" s="2" t="s">
        <v>236</v>
      </c>
      <c r="M2" s="2" t="s">
        <v>11</v>
      </c>
      <c r="N2" s="2" t="s">
        <v>9</v>
      </c>
      <c r="O2" s="2" t="s">
        <v>11</v>
      </c>
      <c r="P2" s="2" t="s">
        <v>237</v>
      </c>
      <c r="Q2" s="2" t="s">
        <v>12</v>
      </c>
      <c r="R2" s="2" t="s">
        <v>238</v>
      </c>
      <c r="S2" s="2" t="s">
        <v>239</v>
      </c>
      <c r="T2" s="2" t="s">
        <v>240</v>
      </c>
      <c r="U2" s="2" t="s">
        <v>241</v>
      </c>
      <c r="V2" s="2" t="s">
        <v>242</v>
      </c>
      <c r="W2" s="3" t="s">
        <v>243</v>
      </c>
      <c r="X2" s="2" t="s">
        <v>10</v>
      </c>
      <c r="Y2" s="2" t="s">
        <v>2</v>
      </c>
      <c r="Z2" s="2" t="s">
        <v>7</v>
      </c>
      <c r="AA2" s="3" t="s">
        <v>14</v>
      </c>
      <c r="AB2" s="2" t="s">
        <v>3</v>
      </c>
      <c r="AC2" s="4" t="s">
        <v>244</v>
      </c>
      <c r="AD2" s="2" t="s">
        <v>90</v>
      </c>
      <c r="AE2" s="2" t="s">
        <v>5</v>
      </c>
      <c r="AF2" s="2" t="s">
        <v>0</v>
      </c>
      <c r="AG2" s="2" t="s">
        <v>13</v>
      </c>
      <c r="AH2" s="2" t="s">
        <v>6</v>
      </c>
      <c r="AI2" s="2" t="s">
        <v>245</v>
      </c>
      <c r="AJ2" s="2" t="s">
        <v>246</v>
      </c>
    </row>
    <row r="7" spans="1:36">
      <c r="A7" s="57" t="s">
        <v>247</v>
      </c>
      <c r="B7" s="57" t="s">
        <v>248</v>
      </c>
      <c r="C7" s="57" t="s">
        <v>249</v>
      </c>
      <c r="D7" s="57" t="s">
        <v>250</v>
      </c>
      <c r="E7" s="57" t="s">
        <v>251</v>
      </c>
      <c r="F7" s="57" t="s">
        <v>252</v>
      </c>
      <c r="G7" s="57" t="s">
        <v>253</v>
      </c>
      <c r="H7" s="57" t="s">
        <v>254</v>
      </c>
      <c r="I7" s="57" t="s">
        <v>255</v>
      </c>
      <c r="J7" s="57" t="s">
        <v>256</v>
      </c>
      <c r="K7" s="57" t="s">
        <v>257</v>
      </c>
      <c r="L7" s="57" t="s">
        <v>258</v>
      </c>
      <c r="M7" s="57" t="s">
        <v>259</v>
      </c>
      <c r="N7" s="57" t="s">
        <v>260</v>
      </c>
      <c r="O7" s="57" t="s">
        <v>261</v>
      </c>
      <c r="P7" s="57" t="s">
        <v>262</v>
      </c>
      <c r="Q7" s="57" t="s">
        <v>263</v>
      </c>
      <c r="R7" s="57" t="s">
        <v>16</v>
      </c>
      <c r="S7" s="57" t="s">
        <v>264</v>
      </c>
      <c r="T7" s="57" t="s">
        <v>265</v>
      </c>
      <c r="U7" s="57" t="s">
        <v>266</v>
      </c>
      <c r="V7" s="57" t="s">
        <v>267</v>
      </c>
      <c r="W7" s="57" t="s">
        <v>268</v>
      </c>
      <c r="X7" s="57" t="s">
        <v>269</v>
      </c>
      <c r="Y7" s="57" t="s">
        <v>270</v>
      </c>
      <c r="Z7" s="57" t="s">
        <v>271</v>
      </c>
      <c r="AA7" s="57" t="s">
        <v>272</v>
      </c>
      <c r="AB7" s="57" t="s">
        <v>273</v>
      </c>
      <c r="AC7" s="57" t="s">
        <v>274</v>
      </c>
      <c r="AD7" s="57" t="s">
        <v>275</v>
      </c>
      <c r="AE7" s="57" t="s">
        <v>276</v>
      </c>
      <c r="AF7" s="57" t="s">
        <v>277</v>
      </c>
      <c r="AG7" s="57" t="s">
        <v>278</v>
      </c>
      <c r="AH7" s="57" t="s">
        <v>279</v>
      </c>
      <c r="AI7" s="57" t="s">
        <v>280</v>
      </c>
      <c r="AJ7" s="57" t="s">
        <v>281</v>
      </c>
    </row>
  </sheetData>
  <pageMargins left="0.7" right="0.7" top="0.75" bottom="0.75" header="0.3" footer="0.3"/>
  <pageSetup orientation="portrait" r:id="rId1"/>
  <headerFooter>
    <oddFooter>&amp;C_x000D_&amp;1#&amp;"Calibri"&amp;10&amp;K000000 SLB-Private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AE1835"/>
  <sheetViews>
    <sheetView workbookViewId="0">
      <selection sqref="A1:A2"/>
    </sheetView>
  </sheetViews>
  <sheetFormatPr defaultRowHeight="12.75"/>
  <cols>
    <col min="1" max="1" width="10.5703125" customWidth="1"/>
    <col min="2" max="2" width="10.42578125" customWidth="1"/>
    <col min="3" max="3" width="16.5703125" customWidth="1"/>
    <col min="4" max="4" width="11.5703125" customWidth="1"/>
    <col min="5" max="5" width="11.42578125" customWidth="1"/>
    <col min="6" max="6" width="31" customWidth="1"/>
    <col min="7" max="7" width="11.42578125" customWidth="1"/>
    <col min="8" max="8" width="18.5703125" customWidth="1"/>
    <col min="9" max="9" width="12" customWidth="1"/>
    <col min="10" max="10" width="11" customWidth="1"/>
    <col min="11" max="11" width="15.42578125" customWidth="1"/>
    <col min="12" max="12" width="12" customWidth="1"/>
    <col min="13" max="13" width="12.5703125" customWidth="1"/>
    <col min="14" max="14" width="8.5703125" customWidth="1"/>
    <col min="15" max="15" width="12" customWidth="1"/>
    <col min="16" max="16" width="16.42578125" customWidth="1"/>
    <col min="17" max="17" width="10.42578125" customWidth="1"/>
    <col min="18" max="18" width="6.5703125" customWidth="1"/>
    <col min="19" max="19" width="13.42578125" customWidth="1"/>
    <col min="20" max="20" width="23" customWidth="1"/>
    <col min="21" max="21" width="10.42578125" customWidth="1"/>
    <col min="22" max="22" width="9.42578125" customWidth="1"/>
    <col min="23" max="23" width="13.5703125" customWidth="1"/>
    <col min="24" max="25" width="15" customWidth="1"/>
    <col min="26" max="26" width="14.42578125" customWidth="1"/>
    <col min="27" max="27" width="19" customWidth="1"/>
    <col min="28" max="28" width="11.5703125" customWidth="1"/>
    <col min="29" max="29" width="17.5703125" customWidth="1"/>
    <col min="30" max="30" width="24.5703125" customWidth="1"/>
    <col min="31" max="31" width="10.42578125" customWidth="1"/>
    <col min="257" max="257" width="10.5703125" customWidth="1"/>
    <col min="258" max="258" width="10.42578125" customWidth="1"/>
    <col min="259" max="259" width="11.42578125" customWidth="1"/>
    <col min="260" max="260" width="7.5703125" customWidth="1"/>
    <col min="261" max="261" width="11.42578125" customWidth="1"/>
    <col min="262" max="262" width="12.5703125" customWidth="1"/>
    <col min="263" max="263" width="11.42578125" customWidth="1"/>
    <col min="264" max="264" width="16.42578125" customWidth="1"/>
    <col min="265" max="265" width="12" customWidth="1"/>
    <col min="266" max="266" width="11" customWidth="1"/>
    <col min="267" max="268" width="12" customWidth="1"/>
    <col min="269" max="269" width="12.5703125" customWidth="1"/>
    <col min="270" max="270" width="8.5703125" customWidth="1"/>
    <col min="271" max="271" width="12" customWidth="1"/>
    <col min="272" max="272" width="16.42578125" customWidth="1"/>
    <col min="273" max="273" width="10.42578125" customWidth="1"/>
    <col min="274" max="274" width="6.5703125" customWidth="1"/>
    <col min="275" max="275" width="9.42578125" customWidth="1"/>
    <col min="276" max="276" width="23" customWidth="1"/>
    <col min="277" max="277" width="10.42578125" customWidth="1"/>
    <col min="278" max="278" width="8.5703125" customWidth="1"/>
    <col min="279" max="279" width="13.5703125" customWidth="1"/>
    <col min="280" max="281" width="15" customWidth="1"/>
    <col min="513" max="513" width="10.5703125" customWidth="1"/>
    <col min="514" max="514" width="10.42578125" customWidth="1"/>
    <col min="515" max="515" width="11.42578125" customWidth="1"/>
    <col min="516" max="516" width="7.5703125" customWidth="1"/>
    <col min="517" max="517" width="11.42578125" customWidth="1"/>
    <col min="518" max="518" width="12.5703125" customWidth="1"/>
    <col min="519" max="519" width="11.42578125" customWidth="1"/>
    <col min="520" max="520" width="16.42578125" customWidth="1"/>
    <col min="521" max="521" width="12" customWidth="1"/>
    <col min="522" max="522" width="11" customWidth="1"/>
    <col min="523" max="524" width="12" customWidth="1"/>
    <col min="525" max="525" width="12.5703125" customWidth="1"/>
    <col min="526" max="526" width="8.5703125" customWidth="1"/>
    <col min="527" max="527" width="12" customWidth="1"/>
    <col min="528" max="528" width="16.42578125" customWidth="1"/>
    <col min="529" max="529" width="10.42578125" customWidth="1"/>
    <col min="530" max="530" width="6.5703125" customWidth="1"/>
    <col min="531" max="531" width="9.42578125" customWidth="1"/>
    <col min="532" max="532" width="23" customWidth="1"/>
    <col min="533" max="533" width="10.42578125" customWidth="1"/>
    <col min="534" max="534" width="8.5703125" customWidth="1"/>
    <col min="535" max="535" width="13.5703125" customWidth="1"/>
    <col min="536" max="537" width="15" customWidth="1"/>
    <col min="769" max="769" width="10.5703125" customWidth="1"/>
    <col min="770" max="770" width="10.42578125" customWidth="1"/>
    <col min="771" max="771" width="11.42578125" customWidth="1"/>
    <col min="772" max="772" width="7.5703125" customWidth="1"/>
    <col min="773" max="773" width="11.42578125" customWidth="1"/>
    <col min="774" max="774" width="12.5703125" customWidth="1"/>
    <col min="775" max="775" width="11.42578125" customWidth="1"/>
    <col min="776" max="776" width="16.42578125" customWidth="1"/>
    <col min="777" max="777" width="12" customWidth="1"/>
    <col min="778" max="778" width="11" customWidth="1"/>
    <col min="779" max="780" width="12" customWidth="1"/>
    <col min="781" max="781" width="12.5703125" customWidth="1"/>
    <col min="782" max="782" width="8.5703125" customWidth="1"/>
    <col min="783" max="783" width="12" customWidth="1"/>
    <col min="784" max="784" width="16.42578125" customWidth="1"/>
    <col min="785" max="785" width="10.42578125" customWidth="1"/>
    <col min="786" max="786" width="6.5703125" customWidth="1"/>
    <col min="787" max="787" width="9.42578125" customWidth="1"/>
    <col min="788" max="788" width="23" customWidth="1"/>
    <col min="789" max="789" width="10.42578125" customWidth="1"/>
    <col min="790" max="790" width="8.5703125" customWidth="1"/>
    <col min="791" max="791" width="13.5703125" customWidth="1"/>
    <col min="792" max="793" width="15" customWidth="1"/>
    <col min="1025" max="1025" width="10.5703125" customWidth="1"/>
    <col min="1026" max="1026" width="10.42578125" customWidth="1"/>
    <col min="1027" max="1027" width="11.42578125" customWidth="1"/>
    <col min="1028" max="1028" width="7.5703125" customWidth="1"/>
    <col min="1029" max="1029" width="11.42578125" customWidth="1"/>
    <col min="1030" max="1030" width="12.5703125" customWidth="1"/>
    <col min="1031" max="1031" width="11.42578125" customWidth="1"/>
    <col min="1032" max="1032" width="16.42578125" customWidth="1"/>
    <col min="1033" max="1033" width="12" customWidth="1"/>
    <col min="1034" max="1034" width="11" customWidth="1"/>
    <col min="1035" max="1036" width="12" customWidth="1"/>
    <col min="1037" max="1037" width="12.5703125" customWidth="1"/>
    <col min="1038" max="1038" width="8.5703125" customWidth="1"/>
    <col min="1039" max="1039" width="12" customWidth="1"/>
    <col min="1040" max="1040" width="16.42578125" customWidth="1"/>
    <col min="1041" max="1041" width="10.42578125" customWidth="1"/>
    <col min="1042" max="1042" width="6.5703125" customWidth="1"/>
    <col min="1043" max="1043" width="9.42578125" customWidth="1"/>
    <col min="1044" max="1044" width="23" customWidth="1"/>
    <col min="1045" max="1045" width="10.42578125" customWidth="1"/>
    <col min="1046" max="1046" width="8.5703125" customWidth="1"/>
    <col min="1047" max="1047" width="13.5703125" customWidth="1"/>
    <col min="1048" max="1049" width="15" customWidth="1"/>
    <col min="1281" max="1281" width="10.5703125" customWidth="1"/>
    <col min="1282" max="1282" width="10.42578125" customWidth="1"/>
    <col min="1283" max="1283" width="11.42578125" customWidth="1"/>
    <col min="1284" max="1284" width="7.5703125" customWidth="1"/>
    <col min="1285" max="1285" width="11.42578125" customWidth="1"/>
    <col min="1286" max="1286" width="12.5703125" customWidth="1"/>
    <col min="1287" max="1287" width="11.42578125" customWidth="1"/>
    <col min="1288" max="1288" width="16.42578125" customWidth="1"/>
    <col min="1289" max="1289" width="12" customWidth="1"/>
    <col min="1290" max="1290" width="11" customWidth="1"/>
    <col min="1291" max="1292" width="12" customWidth="1"/>
    <col min="1293" max="1293" width="12.5703125" customWidth="1"/>
    <col min="1294" max="1294" width="8.5703125" customWidth="1"/>
    <col min="1295" max="1295" width="12" customWidth="1"/>
    <col min="1296" max="1296" width="16.42578125" customWidth="1"/>
    <col min="1297" max="1297" width="10.42578125" customWidth="1"/>
    <col min="1298" max="1298" width="6.5703125" customWidth="1"/>
    <col min="1299" max="1299" width="9.42578125" customWidth="1"/>
    <col min="1300" max="1300" width="23" customWidth="1"/>
    <col min="1301" max="1301" width="10.42578125" customWidth="1"/>
    <col min="1302" max="1302" width="8.5703125" customWidth="1"/>
    <col min="1303" max="1303" width="13.5703125" customWidth="1"/>
    <col min="1304" max="1305" width="15" customWidth="1"/>
    <col min="1537" max="1537" width="10.5703125" customWidth="1"/>
    <col min="1538" max="1538" width="10.42578125" customWidth="1"/>
    <col min="1539" max="1539" width="11.42578125" customWidth="1"/>
    <col min="1540" max="1540" width="7.5703125" customWidth="1"/>
    <col min="1541" max="1541" width="11.42578125" customWidth="1"/>
    <col min="1542" max="1542" width="12.5703125" customWidth="1"/>
    <col min="1543" max="1543" width="11.42578125" customWidth="1"/>
    <col min="1544" max="1544" width="16.42578125" customWidth="1"/>
    <col min="1545" max="1545" width="12" customWidth="1"/>
    <col min="1546" max="1546" width="11" customWidth="1"/>
    <col min="1547" max="1548" width="12" customWidth="1"/>
    <col min="1549" max="1549" width="12.5703125" customWidth="1"/>
    <col min="1550" max="1550" width="8.5703125" customWidth="1"/>
    <col min="1551" max="1551" width="12" customWidth="1"/>
    <col min="1552" max="1552" width="16.42578125" customWidth="1"/>
    <col min="1553" max="1553" width="10.42578125" customWidth="1"/>
    <col min="1554" max="1554" width="6.5703125" customWidth="1"/>
    <col min="1555" max="1555" width="9.42578125" customWidth="1"/>
    <col min="1556" max="1556" width="23" customWidth="1"/>
    <col min="1557" max="1557" width="10.42578125" customWidth="1"/>
    <col min="1558" max="1558" width="8.5703125" customWidth="1"/>
    <col min="1559" max="1559" width="13.5703125" customWidth="1"/>
    <col min="1560" max="1561" width="15" customWidth="1"/>
    <col min="1793" max="1793" width="10.5703125" customWidth="1"/>
    <col min="1794" max="1794" width="10.42578125" customWidth="1"/>
    <col min="1795" max="1795" width="11.42578125" customWidth="1"/>
    <col min="1796" max="1796" width="7.5703125" customWidth="1"/>
    <col min="1797" max="1797" width="11.42578125" customWidth="1"/>
    <col min="1798" max="1798" width="12.5703125" customWidth="1"/>
    <col min="1799" max="1799" width="11.42578125" customWidth="1"/>
    <col min="1800" max="1800" width="16.42578125" customWidth="1"/>
    <col min="1801" max="1801" width="12" customWidth="1"/>
    <col min="1802" max="1802" width="11" customWidth="1"/>
    <col min="1803" max="1804" width="12" customWidth="1"/>
    <col min="1805" max="1805" width="12.5703125" customWidth="1"/>
    <col min="1806" max="1806" width="8.5703125" customWidth="1"/>
    <col min="1807" max="1807" width="12" customWidth="1"/>
    <col min="1808" max="1808" width="16.42578125" customWidth="1"/>
    <col min="1809" max="1809" width="10.42578125" customWidth="1"/>
    <col min="1810" max="1810" width="6.5703125" customWidth="1"/>
    <col min="1811" max="1811" width="9.42578125" customWidth="1"/>
    <col min="1812" max="1812" width="23" customWidth="1"/>
    <col min="1813" max="1813" width="10.42578125" customWidth="1"/>
    <col min="1814" max="1814" width="8.5703125" customWidth="1"/>
    <col min="1815" max="1815" width="13.5703125" customWidth="1"/>
    <col min="1816" max="1817" width="15" customWidth="1"/>
    <col min="2049" max="2049" width="10.5703125" customWidth="1"/>
    <col min="2050" max="2050" width="10.42578125" customWidth="1"/>
    <col min="2051" max="2051" width="11.42578125" customWidth="1"/>
    <col min="2052" max="2052" width="7.5703125" customWidth="1"/>
    <col min="2053" max="2053" width="11.42578125" customWidth="1"/>
    <col min="2054" max="2054" width="12.5703125" customWidth="1"/>
    <col min="2055" max="2055" width="11.42578125" customWidth="1"/>
    <col min="2056" max="2056" width="16.42578125" customWidth="1"/>
    <col min="2057" max="2057" width="12" customWidth="1"/>
    <col min="2058" max="2058" width="11" customWidth="1"/>
    <col min="2059" max="2060" width="12" customWidth="1"/>
    <col min="2061" max="2061" width="12.5703125" customWidth="1"/>
    <col min="2062" max="2062" width="8.5703125" customWidth="1"/>
    <col min="2063" max="2063" width="12" customWidth="1"/>
    <col min="2064" max="2064" width="16.42578125" customWidth="1"/>
    <col min="2065" max="2065" width="10.42578125" customWidth="1"/>
    <col min="2066" max="2066" width="6.5703125" customWidth="1"/>
    <col min="2067" max="2067" width="9.42578125" customWidth="1"/>
    <col min="2068" max="2068" width="23" customWidth="1"/>
    <col min="2069" max="2069" width="10.42578125" customWidth="1"/>
    <col min="2070" max="2070" width="8.5703125" customWidth="1"/>
    <col min="2071" max="2071" width="13.5703125" customWidth="1"/>
    <col min="2072" max="2073" width="15" customWidth="1"/>
    <col min="2305" max="2305" width="10.5703125" customWidth="1"/>
    <col min="2306" max="2306" width="10.42578125" customWidth="1"/>
    <col min="2307" max="2307" width="11.42578125" customWidth="1"/>
    <col min="2308" max="2308" width="7.5703125" customWidth="1"/>
    <col min="2309" max="2309" width="11.42578125" customWidth="1"/>
    <col min="2310" max="2310" width="12.5703125" customWidth="1"/>
    <col min="2311" max="2311" width="11.42578125" customWidth="1"/>
    <col min="2312" max="2312" width="16.42578125" customWidth="1"/>
    <col min="2313" max="2313" width="12" customWidth="1"/>
    <col min="2314" max="2314" width="11" customWidth="1"/>
    <col min="2315" max="2316" width="12" customWidth="1"/>
    <col min="2317" max="2317" width="12.5703125" customWidth="1"/>
    <col min="2318" max="2318" width="8.5703125" customWidth="1"/>
    <col min="2319" max="2319" width="12" customWidth="1"/>
    <col min="2320" max="2320" width="16.42578125" customWidth="1"/>
    <col min="2321" max="2321" width="10.42578125" customWidth="1"/>
    <col min="2322" max="2322" width="6.5703125" customWidth="1"/>
    <col min="2323" max="2323" width="9.42578125" customWidth="1"/>
    <col min="2324" max="2324" width="23" customWidth="1"/>
    <col min="2325" max="2325" width="10.42578125" customWidth="1"/>
    <col min="2326" max="2326" width="8.5703125" customWidth="1"/>
    <col min="2327" max="2327" width="13.5703125" customWidth="1"/>
    <col min="2328" max="2329" width="15" customWidth="1"/>
    <col min="2561" max="2561" width="10.5703125" customWidth="1"/>
    <col min="2562" max="2562" width="10.42578125" customWidth="1"/>
    <col min="2563" max="2563" width="11.42578125" customWidth="1"/>
    <col min="2564" max="2564" width="7.5703125" customWidth="1"/>
    <col min="2565" max="2565" width="11.42578125" customWidth="1"/>
    <col min="2566" max="2566" width="12.5703125" customWidth="1"/>
    <col min="2567" max="2567" width="11.42578125" customWidth="1"/>
    <col min="2568" max="2568" width="16.42578125" customWidth="1"/>
    <col min="2569" max="2569" width="12" customWidth="1"/>
    <col min="2570" max="2570" width="11" customWidth="1"/>
    <col min="2571" max="2572" width="12" customWidth="1"/>
    <col min="2573" max="2573" width="12.5703125" customWidth="1"/>
    <col min="2574" max="2574" width="8.5703125" customWidth="1"/>
    <col min="2575" max="2575" width="12" customWidth="1"/>
    <col min="2576" max="2576" width="16.42578125" customWidth="1"/>
    <col min="2577" max="2577" width="10.42578125" customWidth="1"/>
    <col min="2578" max="2578" width="6.5703125" customWidth="1"/>
    <col min="2579" max="2579" width="9.42578125" customWidth="1"/>
    <col min="2580" max="2580" width="23" customWidth="1"/>
    <col min="2581" max="2581" width="10.42578125" customWidth="1"/>
    <col min="2582" max="2582" width="8.5703125" customWidth="1"/>
    <col min="2583" max="2583" width="13.5703125" customWidth="1"/>
    <col min="2584" max="2585" width="15" customWidth="1"/>
    <col min="2817" max="2817" width="10.5703125" customWidth="1"/>
    <col min="2818" max="2818" width="10.42578125" customWidth="1"/>
    <col min="2819" max="2819" width="11.42578125" customWidth="1"/>
    <col min="2820" max="2820" width="7.5703125" customWidth="1"/>
    <col min="2821" max="2821" width="11.42578125" customWidth="1"/>
    <col min="2822" max="2822" width="12.5703125" customWidth="1"/>
    <col min="2823" max="2823" width="11.42578125" customWidth="1"/>
    <col min="2824" max="2824" width="16.42578125" customWidth="1"/>
    <col min="2825" max="2825" width="12" customWidth="1"/>
    <col min="2826" max="2826" width="11" customWidth="1"/>
    <col min="2827" max="2828" width="12" customWidth="1"/>
    <col min="2829" max="2829" width="12.5703125" customWidth="1"/>
    <col min="2830" max="2830" width="8.5703125" customWidth="1"/>
    <col min="2831" max="2831" width="12" customWidth="1"/>
    <col min="2832" max="2832" width="16.42578125" customWidth="1"/>
    <col min="2833" max="2833" width="10.42578125" customWidth="1"/>
    <col min="2834" max="2834" width="6.5703125" customWidth="1"/>
    <col min="2835" max="2835" width="9.42578125" customWidth="1"/>
    <col min="2836" max="2836" width="23" customWidth="1"/>
    <col min="2837" max="2837" width="10.42578125" customWidth="1"/>
    <col min="2838" max="2838" width="8.5703125" customWidth="1"/>
    <col min="2839" max="2839" width="13.5703125" customWidth="1"/>
    <col min="2840" max="2841" width="15" customWidth="1"/>
    <col min="3073" max="3073" width="10.5703125" customWidth="1"/>
    <col min="3074" max="3074" width="10.42578125" customWidth="1"/>
    <col min="3075" max="3075" width="11.42578125" customWidth="1"/>
    <col min="3076" max="3076" width="7.5703125" customWidth="1"/>
    <col min="3077" max="3077" width="11.42578125" customWidth="1"/>
    <col min="3078" max="3078" width="12.5703125" customWidth="1"/>
    <col min="3079" max="3079" width="11.42578125" customWidth="1"/>
    <col min="3080" max="3080" width="16.42578125" customWidth="1"/>
    <col min="3081" max="3081" width="12" customWidth="1"/>
    <col min="3082" max="3082" width="11" customWidth="1"/>
    <col min="3083" max="3084" width="12" customWidth="1"/>
    <col min="3085" max="3085" width="12.5703125" customWidth="1"/>
    <col min="3086" max="3086" width="8.5703125" customWidth="1"/>
    <col min="3087" max="3087" width="12" customWidth="1"/>
    <col min="3088" max="3088" width="16.42578125" customWidth="1"/>
    <col min="3089" max="3089" width="10.42578125" customWidth="1"/>
    <col min="3090" max="3090" width="6.5703125" customWidth="1"/>
    <col min="3091" max="3091" width="9.42578125" customWidth="1"/>
    <col min="3092" max="3092" width="23" customWidth="1"/>
    <col min="3093" max="3093" width="10.42578125" customWidth="1"/>
    <col min="3094" max="3094" width="8.5703125" customWidth="1"/>
    <col min="3095" max="3095" width="13.5703125" customWidth="1"/>
    <col min="3096" max="3097" width="15" customWidth="1"/>
    <col min="3329" max="3329" width="10.5703125" customWidth="1"/>
    <col min="3330" max="3330" width="10.42578125" customWidth="1"/>
    <col min="3331" max="3331" width="11.42578125" customWidth="1"/>
    <col min="3332" max="3332" width="7.5703125" customWidth="1"/>
    <col min="3333" max="3333" width="11.42578125" customWidth="1"/>
    <col min="3334" max="3334" width="12.5703125" customWidth="1"/>
    <col min="3335" max="3335" width="11.42578125" customWidth="1"/>
    <col min="3336" max="3336" width="16.42578125" customWidth="1"/>
    <col min="3337" max="3337" width="12" customWidth="1"/>
    <col min="3338" max="3338" width="11" customWidth="1"/>
    <col min="3339" max="3340" width="12" customWidth="1"/>
    <col min="3341" max="3341" width="12.5703125" customWidth="1"/>
    <col min="3342" max="3342" width="8.5703125" customWidth="1"/>
    <col min="3343" max="3343" width="12" customWidth="1"/>
    <col min="3344" max="3344" width="16.42578125" customWidth="1"/>
    <col min="3345" max="3345" width="10.42578125" customWidth="1"/>
    <col min="3346" max="3346" width="6.5703125" customWidth="1"/>
    <col min="3347" max="3347" width="9.42578125" customWidth="1"/>
    <col min="3348" max="3348" width="23" customWidth="1"/>
    <col min="3349" max="3349" width="10.42578125" customWidth="1"/>
    <col min="3350" max="3350" width="8.5703125" customWidth="1"/>
    <col min="3351" max="3351" width="13.5703125" customWidth="1"/>
    <col min="3352" max="3353" width="15" customWidth="1"/>
    <col min="3585" max="3585" width="10.5703125" customWidth="1"/>
    <col min="3586" max="3586" width="10.42578125" customWidth="1"/>
    <col min="3587" max="3587" width="11.42578125" customWidth="1"/>
    <col min="3588" max="3588" width="7.5703125" customWidth="1"/>
    <col min="3589" max="3589" width="11.42578125" customWidth="1"/>
    <col min="3590" max="3590" width="12.5703125" customWidth="1"/>
    <col min="3591" max="3591" width="11.42578125" customWidth="1"/>
    <col min="3592" max="3592" width="16.42578125" customWidth="1"/>
    <col min="3593" max="3593" width="12" customWidth="1"/>
    <col min="3594" max="3594" width="11" customWidth="1"/>
    <col min="3595" max="3596" width="12" customWidth="1"/>
    <col min="3597" max="3597" width="12.5703125" customWidth="1"/>
    <col min="3598" max="3598" width="8.5703125" customWidth="1"/>
    <col min="3599" max="3599" width="12" customWidth="1"/>
    <col min="3600" max="3600" width="16.42578125" customWidth="1"/>
    <col min="3601" max="3601" width="10.42578125" customWidth="1"/>
    <col min="3602" max="3602" width="6.5703125" customWidth="1"/>
    <col min="3603" max="3603" width="9.42578125" customWidth="1"/>
    <col min="3604" max="3604" width="23" customWidth="1"/>
    <col min="3605" max="3605" width="10.42578125" customWidth="1"/>
    <col min="3606" max="3606" width="8.5703125" customWidth="1"/>
    <col min="3607" max="3607" width="13.5703125" customWidth="1"/>
    <col min="3608" max="3609" width="15" customWidth="1"/>
    <col min="3841" max="3841" width="10.5703125" customWidth="1"/>
    <col min="3842" max="3842" width="10.42578125" customWidth="1"/>
    <col min="3843" max="3843" width="11.42578125" customWidth="1"/>
    <col min="3844" max="3844" width="7.5703125" customWidth="1"/>
    <col min="3845" max="3845" width="11.42578125" customWidth="1"/>
    <col min="3846" max="3846" width="12.5703125" customWidth="1"/>
    <col min="3847" max="3847" width="11.42578125" customWidth="1"/>
    <col min="3848" max="3848" width="16.42578125" customWidth="1"/>
    <col min="3849" max="3849" width="12" customWidth="1"/>
    <col min="3850" max="3850" width="11" customWidth="1"/>
    <col min="3851" max="3852" width="12" customWidth="1"/>
    <col min="3853" max="3853" width="12.5703125" customWidth="1"/>
    <col min="3854" max="3854" width="8.5703125" customWidth="1"/>
    <col min="3855" max="3855" width="12" customWidth="1"/>
    <col min="3856" max="3856" width="16.42578125" customWidth="1"/>
    <col min="3857" max="3857" width="10.42578125" customWidth="1"/>
    <col min="3858" max="3858" width="6.5703125" customWidth="1"/>
    <col min="3859" max="3859" width="9.42578125" customWidth="1"/>
    <col min="3860" max="3860" width="23" customWidth="1"/>
    <col min="3861" max="3861" width="10.42578125" customWidth="1"/>
    <col min="3862" max="3862" width="8.5703125" customWidth="1"/>
    <col min="3863" max="3863" width="13.5703125" customWidth="1"/>
    <col min="3864" max="3865" width="15" customWidth="1"/>
    <col min="4097" max="4097" width="10.5703125" customWidth="1"/>
    <col min="4098" max="4098" width="10.42578125" customWidth="1"/>
    <col min="4099" max="4099" width="11.42578125" customWidth="1"/>
    <col min="4100" max="4100" width="7.5703125" customWidth="1"/>
    <col min="4101" max="4101" width="11.42578125" customWidth="1"/>
    <col min="4102" max="4102" width="12.5703125" customWidth="1"/>
    <col min="4103" max="4103" width="11.42578125" customWidth="1"/>
    <col min="4104" max="4104" width="16.42578125" customWidth="1"/>
    <col min="4105" max="4105" width="12" customWidth="1"/>
    <col min="4106" max="4106" width="11" customWidth="1"/>
    <col min="4107" max="4108" width="12" customWidth="1"/>
    <col min="4109" max="4109" width="12.5703125" customWidth="1"/>
    <col min="4110" max="4110" width="8.5703125" customWidth="1"/>
    <col min="4111" max="4111" width="12" customWidth="1"/>
    <col min="4112" max="4112" width="16.42578125" customWidth="1"/>
    <col min="4113" max="4113" width="10.42578125" customWidth="1"/>
    <col min="4114" max="4114" width="6.5703125" customWidth="1"/>
    <col min="4115" max="4115" width="9.42578125" customWidth="1"/>
    <col min="4116" max="4116" width="23" customWidth="1"/>
    <col min="4117" max="4117" width="10.42578125" customWidth="1"/>
    <col min="4118" max="4118" width="8.5703125" customWidth="1"/>
    <col min="4119" max="4119" width="13.5703125" customWidth="1"/>
    <col min="4120" max="4121" width="15" customWidth="1"/>
    <col min="4353" max="4353" width="10.5703125" customWidth="1"/>
    <col min="4354" max="4354" width="10.42578125" customWidth="1"/>
    <col min="4355" max="4355" width="11.42578125" customWidth="1"/>
    <col min="4356" max="4356" width="7.5703125" customWidth="1"/>
    <col min="4357" max="4357" width="11.42578125" customWidth="1"/>
    <col min="4358" max="4358" width="12.5703125" customWidth="1"/>
    <col min="4359" max="4359" width="11.42578125" customWidth="1"/>
    <col min="4360" max="4360" width="16.42578125" customWidth="1"/>
    <col min="4361" max="4361" width="12" customWidth="1"/>
    <col min="4362" max="4362" width="11" customWidth="1"/>
    <col min="4363" max="4364" width="12" customWidth="1"/>
    <col min="4365" max="4365" width="12.5703125" customWidth="1"/>
    <col min="4366" max="4366" width="8.5703125" customWidth="1"/>
    <col min="4367" max="4367" width="12" customWidth="1"/>
    <col min="4368" max="4368" width="16.42578125" customWidth="1"/>
    <col min="4369" max="4369" width="10.42578125" customWidth="1"/>
    <col min="4370" max="4370" width="6.5703125" customWidth="1"/>
    <col min="4371" max="4371" width="9.42578125" customWidth="1"/>
    <col min="4372" max="4372" width="23" customWidth="1"/>
    <col min="4373" max="4373" width="10.42578125" customWidth="1"/>
    <col min="4374" max="4374" width="8.5703125" customWidth="1"/>
    <col min="4375" max="4375" width="13.5703125" customWidth="1"/>
    <col min="4376" max="4377" width="15" customWidth="1"/>
    <col min="4609" max="4609" width="10.5703125" customWidth="1"/>
    <col min="4610" max="4610" width="10.42578125" customWidth="1"/>
    <col min="4611" max="4611" width="11.42578125" customWidth="1"/>
    <col min="4612" max="4612" width="7.5703125" customWidth="1"/>
    <col min="4613" max="4613" width="11.42578125" customWidth="1"/>
    <col min="4614" max="4614" width="12.5703125" customWidth="1"/>
    <col min="4615" max="4615" width="11.42578125" customWidth="1"/>
    <col min="4616" max="4616" width="16.42578125" customWidth="1"/>
    <col min="4617" max="4617" width="12" customWidth="1"/>
    <col min="4618" max="4618" width="11" customWidth="1"/>
    <col min="4619" max="4620" width="12" customWidth="1"/>
    <col min="4621" max="4621" width="12.5703125" customWidth="1"/>
    <col min="4622" max="4622" width="8.5703125" customWidth="1"/>
    <col min="4623" max="4623" width="12" customWidth="1"/>
    <col min="4624" max="4624" width="16.42578125" customWidth="1"/>
    <col min="4625" max="4625" width="10.42578125" customWidth="1"/>
    <col min="4626" max="4626" width="6.5703125" customWidth="1"/>
    <col min="4627" max="4627" width="9.42578125" customWidth="1"/>
    <col min="4628" max="4628" width="23" customWidth="1"/>
    <col min="4629" max="4629" width="10.42578125" customWidth="1"/>
    <col min="4630" max="4630" width="8.5703125" customWidth="1"/>
    <col min="4631" max="4631" width="13.5703125" customWidth="1"/>
    <col min="4632" max="4633" width="15" customWidth="1"/>
    <col min="4865" max="4865" width="10.5703125" customWidth="1"/>
    <col min="4866" max="4866" width="10.42578125" customWidth="1"/>
    <col min="4867" max="4867" width="11.42578125" customWidth="1"/>
    <col min="4868" max="4868" width="7.5703125" customWidth="1"/>
    <col min="4869" max="4869" width="11.42578125" customWidth="1"/>
    <col min="4870" max="4870" width="12.5703125" customWidth="1"/>
    <col min="4871" max="4871" width="11.42578125" customWidth="1"/>
    <col min="4872" max="4872" width="16.42578125" customWidth="1"/>
    <col min="4873" max="4873" width="12" customWidth="1"/>
    <col min="4874" max="4874" width="11" customWidth="1"/>
    <col min="4875" max="4876" width="12" customWidth="1"/>
    <col min="4877" max="4877" width="12.5703125" customWidth="1"/>
    <col min="4878" max="4878" width="8.5703125" customWidth="1"/>
    <col min="4879" max="4879" width="12" customWidth="1"/>
    <col min="4880" max="4880" width="16.42578125" customWidth="1"/>
    <col min="4881" max="4881" width="10.42578125" customWidth="1"/>
    <col min="4882" max="4882" width="6.5703125" customWidth="1"/>
    <col min="4883" max="4883" width="9.42578125" customWidth="1"/>
    <col min="4884" max="4884" width="23" customWidth="1"/>
    <col min="4885" max="4885" width="10.42578125" customWidth="1"/>
    <col min="4886" max="4886" width="8.5703125" customWidth="1"/>
    <col min="4887" max="4887" width="13.5703125" customWidth="1"/>
    <col min="4888" max="4889" width="15" customWidth="1"/>
    <col min="5121" max="5121" width="10.5703125" customWidth="1"/>
    <col min="5122" max="5122" width="10.42578125" customWidth="1"/>
    <col min="5123" max="5123" width="11.42578125" customWidth="1"/>
    <col min="5124" max="5124" width="7.5703125" customWidth="1"/>
    <col min="5125" max="5125" width="11.42578125" customWidth="1"/>
    <col min="5126" max="5126" width="12.5703125" customWidth="1"/>
    <col min="5127" max="5127" width="11.42578125" customWidth="1"/>
    <col min="5128" max="5128" width="16.42578125" customWidth="1"/>
    <col min="5129" max="5129" width="12" customWidth="1"/>
    <col min="5130" max="5130" width="11" customWidth="1"/>
    <col min="5131" max="5132" width="12" customWidth="1"/>
    <col min="5133" max="5133" width="12.5703125" customWidth="1"/>
    <col min="5134" max="5134" width="8.5703125" customWidth="1"/>
    <col min="5135" max="5135" width="12" customWidth="1"/>
    <col min="5136" max="5136" width="16.42578125" customWidth="1"/>
    <col min="5137" max="5137" width="10.42578125" customWidth="1"/>
    <col min="5138" max="5138" width="6.5703125" customWidth="1"/>
    <col min="5139" max="5139" width="9.42578125" customWidth="1"/>
    <col min="5140" max="5140" width="23" customWidth="1"/>
    <col min="5141" max="5141" width="10.42578125" customWidth="1"/>
    <col min="5142" max="5142" width="8.5703125" customWidth="1"/>
    <col min="5143" max="5143" width="13.5703125" customWidth="1"/>
    <col min="5144" max="5145" width="15" customWidth="1"/>
    <col min="5377" max="5377" width="10.5703125" customWidth="1"/>
    <col min="5378" max="5378" width="10.42578125" customWidth="1"/>
    <col min="5379" max="5379" width="11.42578125" customWidth="1"/>
    <col min="5380" max="5380" width="7.5703125" customWidth="1"/>
    <col min="5381" max="5381" width="11.42578125" customWidth="1"/>
    <col min="5382" max="5382" width="12.5703125" customWidth="1"/>
    <col min="5383" max="5383" width="11.42578125" customWidth="1"/>
    <col min="5384" max="5384" width="16.42578125" customWidth="1"/>
    <col min="5385" max="5385" width="12" customWidth="1"/>
    <col min="5386" max="5386" width="11" customWidth="1"/>
    <col min="5387" max="5388" width="12" customWidth="1"/>
    <col min="5389" max="5389" width="12.5703125" customWidth="1"/>
    <col min="5390" max="5390" width="8.5703125" customWidth="1"/>
    <col min="5391" max="5391" width="12" customWidth="1"/>
    <col min="5392" max="5392" width="16.42578125" customWidth="1"/>
    <col min="5393" max="5393" width="10.42578125" customWidth="1"/>
    <col min="5394" max="5394" width="6.5703125" customWidth="1"/>
    <col min="5395" max="5395" width="9.42578125" customWidth="1"/>
    <col min="5396" max="5396" width="23" customWidth="1"/>
    <col min="5397" max="5397" width="10.42578125" customWidth="1"/>
    <col min="5398" max="5398" width="8.5703125" customWidth="1"/>
    <col min="5399" max="5399" width="13.5703125" customWidth="1"/>
    <col min="5400" max="5401" width="15" customWidth="1"/>
    <col min="5633" max="5633" width="10.5703125" customWidth="1"/>
    <col min="5634" max="5634" width="10.42578125" customWidth="1"/>
    <col min="5635" max="5635" width="11.42578125" customWidth="1"/>
    <col min="5636" max="5636" width="7.5703125" customWidth="1"/>
    <col min="5637" max="5637" width="11.42578125" customWidth="1"/>
    <col min="5638" max="5638" width="12.5703125" customWidth="1"/>
    <col min="5639" max="5639" width="11.42578125" customWidth="1"/>
    <col min="5640" max="5640" width="16.42578125" customWidth="1"/>
    <col min="5641" max="5641" width="12" customWidth="1"/>
    <col min="5642" max="5642" width="11" customWidth="1"/>
    <col min="5643" max="5644" width="12" customWidth="1"/>
    <col min="5645" max="5645" width="12.5703125" customWidth="1"/>
    <col min="5646" max="5646" width="8.5703125" customWidth="1"/>
    <col min="5647" max="5647" width="12" customWidth="1"/>
    <col min="5648" max="5648" width="16.42578125" customWidth="1"/>
    <col min="5649" max="5649" width="10.42578125" customWidth="1"/>
    <col min="5650" max="5650" width="6.5703125" customWidth="1"/>
    <col min="5651" max="5651" width="9.42578125" customWidth="1"/>
    <col min="5652" max="5652" width="23" customWidth="1"/>
    <col min="5653" max="5653" width="10.42578125" customWidth="1"/>
    <col min="5654" max="5654" width="8.5703125" customWidth="1"/>
    <col min="5655" max="5655" width="13.5703125" customWidth="1"/>
    <col min="5656" max="5657" width="15" customWidth="1"/>
    <col min="5889" max="5889" width="10.5703125" customWidth="1"/>
    <col min="5890" max="5890" width="10.42578125" customWidth="1"/>
    <col min="5891" max="5891" width="11.42578125" customWidth="1"/>
    <col min="5892" max="5892" width="7.5703125" customWidth="1"/>
    <col min="5893" max="5893" width="11.42578125" customWidth="1"/>
    <col min="5894" max="5894" width="12.5703125" customWidth="1"/>
    <col min="5895" max="5895" width="11.42578125" customWidth="1"/>
    <col min="5896" max="5896" width="16.42578125" customWidth="1"/>
    <col min="5897" max="5897" width="12" customWidth="1"/>
    <col min="5898" max="5898" width="11" customWidth="1"/>
    <col min="5899" max="5900" width="12" customWidth="1"/>
    <col min="5901" max="5901" width="12.5703125" customWidth="1"/>
    <col min="5902" max="5902" width="8.5703125" customWidth="1"/>
    <col min="5903" max="5903" width="12" customWidth="1"/>
    <col min="5904" max="5904" width="16.42578125" customWidth="1"/>
    <col min="5905" max="5905" width="10.42578125" customWidth="1"/>
    <col min="5906" max="5906" width="6.5703125" customWidth="1"/>
    <col min="5907" max="5907" width="9.42578125" customWidth="1"/>
    <col min="5908" max="5908" width="23" customWidth="1"/>
    <col min="5909" max="5909" width="10.42578125" customWidth="1"/>
    <col min="5910" max="5910" width="8.5703125" customWidth="1"/>
    <col min="5911" max="5911" width="13.5703125" customWidth="1"/>
    <col min="5912" max="5913" width="15" customWidth="1"/>
    <col min="6145" max="6145" width="10.5703125" customWidth="1"/>
    <col min="6146" max="6146" width="10.42578125" customWidth="1"/>
    <col min="6147" max="6147" width="11.42578125" customWidth="1"/>
    <col min="6148" max="6148" width="7.5703125" customWidth="1"/>
    <col min="6149" max="6149" width="11.42578125" customWidth="1"/>
    <col min="6150" max="6150" width="12.5703125" customWidth="1"/>
    <col min="6151" max="6151" width="11.42578125" customWidth="1"/>
    <col min="6152" max="6152" width="16.42578125" customWidth="1"/>
    <col min="6153" max="6153" width="12" customWidth="1"/>
    <col min="6154" max="6154" width="11" customWidth="1"/>
    <col min="6155" max="6156" width="12" customWidth="1"/>
    <col min="6157" max="6157" width="12.5703125" customWidth="1"/>
    <col min="6158" max="6158" width="8.5703125" customWidth="1"/>
    <col min="6159" max="6159" width="12" customWidth="1"/>
    <col min="6160" max="6160" width="16.42578125" customWidth="1"/>
    <col min="6161" max="6161" width="10.42578125" customWidth="1"/>
    <col min="6162" max="6162" width="6.5703125" customWidth="1"/>
    <col min="6163" max="6163" width="9.42578125" customWidth="1"/>
    <col min="6164" max="6164" width="23" customWidth="1"/>
    <col min="6165" max="6165" width="10.42578125" customWidth="1"/>
    <col min="6166" max="6166" width="8.5703125" customWidth="1"/>
    <col min="6167" max="6167" width="13.5703125" customWidth="1"/>
    <col min="6168" max="6169" width="15" customWidth="1"/>
    <col min="6401" max="6401" width="10.5703125" customWidth="1"/>
    <col min="6402" max="6402" width="10.42578125" customWidth="1"/>
    <col min="6403" max="6403" width="11.42578125" customWidth="1"/>
    <col min="6404" max="6404" width="7.5703125" customWidth="1"/>
    <col min="6405" max="6405" width="11.42578125" customWidth="1"/>
    <col min="6406" max="6406" width="12.5703125" customWidth="1"/>
    <col min="6407" max="6407" width="11.42578125" customWidth="1"/>
    <col min="6408" max="6408" width="16.42578125" customWidth="1"/>
    <col min="6409" max="6409" width="12" customWidth="1"/>
    <col min="6410" max="6410" width="11" customWidth="1"/>
    <col min="6411" max="6412" width="12" customWidth="1"/>
    <col min="6413" max="6413" width="12.5703125" customWidth="1"/>
    <col min="6414" max="6414" width="8.5703125" customWidth="1"/>
    <col min="6415" max="6415" width="12" customWidth="1"/>
    <col min="6416" max="6416" width="16.42578125" customWidth="1"/>
    <col min="6417" max="6417" width="10.42578125" customWidth="1"/>
    <col min="6418" max="6418" width="6.5703125" customWidth="1"/>
    <col min="6419" max="6419" width="9.42578125" customWidth="1"/>
    <col min="6420" max="6420" width="23" customWidth="1"/>
    <col min="6421" max="6421" width="10.42578125" customWidth="1"/>
    <col min="6422" max="6422" width="8.5703125" customWidth="1"/>
    <col min="6423" max="6423" width="13.5703125" customWidth="1"/>
    <col min="6424" max="6425" width="15" customWidth="1"/>
    <col min="6657" max="6657" width="10.5703125" customWidth="1"/>
    <col min="6658" max="6658" width="10.42578125" customWidth="1"/>
    <col min="6659" max="6659" width="11.42578125" customWidth="1"/>
    <col min="6660" max="6660" width="7.5703125" customWidth="1"/>
    <col min="6661" max="6661" width="11.42578125" customWidth="1"/>
    <col min="6662" max="6662" width="12.5703125" customWidth="1"/>
    <col min="6663" max="6663" width="11.42578125" customWidth="1"/>
    <col min="6664" max="6664" width="16.42578125" customWidth="1"/>
    <col min="6665" max="6665" width="12" customWidth="1"/>
    <col min="6666" max="6666" width="11" customWidth="1"/>
    <col min="6667" max="6668" width="12" customWidth="1"/>
    <col min="6669" max="6669" width="12.5703125" customWidth="1"/>
    <col min="6670" max="6670" width="8.5703125" customWidth="1"/>
    <col min="6671" max="6671" width="12" customWidth="1"/>
    <col min="6672" max="6672" width="16.42578125" customWidth="1"/>
    <col min="6673" max="6673" width="10.42578125" customWidth="1"/>
    <col min="6674" max="6674" width="6.5703125" customWidth="1"/>
    <col min="6675" max="6675" width="9.42578125" customWidth="1"/>
    <col min="6676" max="6676" width="23" customWidth="1"/>
    <col min="6677" max="6677" width="10.42578125" customWidth="1"/>
    <col min="6678" max="6678" width="8.5703125" customWidth="1"/>
    <col min="6679" max="6679" width="13.5703125" customWidth="1"/>
    <col min="6680" max="6681" width="15" customWidth="1"/>
    <col min="6913" max="6913" width="10.5703125" customWidth="1"/>
    <col min="6914" max="6914" width="10.42578125" customWidth="1"/>
    <col min="6915" max="6915" width="11.42578125" customWidth="1"/>
    <col min="6916" max="6916" width="7.5703125" customWidth="1"/>
    <col min="6917" max="6917" width="11.42578125" customWidth="1"/>
    <col min="6918" max="6918" width="12.5703125" customWidth="1"/>
    <col min="6919" max="6919" width="11.42578125" customWidth="1"/>
    <col min="6920" max="6920" width="16.42578125" customWidth="1"/>
    <col min="6921" max="6921" width="12" customWidth="1"/>
    <col min="6922" max="6922" width="11" customWidth="1"/>
    <col min="6923" max="6924" width="12" customWidth="1"/>
    <col min="6925" max="6925" width="12.5703125" customWidth="1"/>
    <col min="6926" max="6926" width="8.5703125" customWidth="1"/>
    <col min="6927" max="6927" width="12" customWidth="1"/>
    <col min="6928" max="6928" width="16.42578125" customWidth="1"/>
    <col min="6929" max="6929" width="10.42578125" customWidth="1"/>
    <col min="6930" max="6930" width="6.5703125" customWidth="1"/>
    <col min="6931" max="6931" width="9.42578125" customWidth="1"/>
    <col min="6932" max="6932" width="23" customWidth="1"/>
    <col min="6933" max="6933" width="10.42578125" customWidth="1"/>
    <col min="6934" max="6934" width="8.5703125" customWidth="1"/>
    <col min="6935" max="6935" width="13.5703125" customWidth="1"/>
    <col min="6936" max="6937" width="15" customWidth="1"/>
    <col min="7169" max="7169" width="10.5703125" customWidth="1"/>
    <col min="7170" max="7170" width="10.42578125" customWidth="1"/>
    <col min="7171" max="7171" width="11.42578125" customWidth="1"/>
    <col min="7172" max="7172" width="7.5703125" customWidth="1"/>
    <col min="7173" max="7173" width="11.42578125" customWidth="1"/>
    <col min="7174" max="7174" width="12.5703125" customWidth="1"/>
    <col min="7175" max="7175" width="11.42578125" customWidth="1"/>
    <col min="7176" max="7176" width="16.42578125" customWidth="1"/>
    <col min="7177" max="7177" width="12" customWidth="1"/>
    <col min="7178" max="7178" width="11" customWidth="1"/>
    <col min="7179" max="7180" width="12" customWidth="1"/>
    <col min="7181" max="7181" width="12.5703125" customWidth="1"/>
    <col min="7182" max="7182" width="8.5703125" customWidth="1"/>
    <col min="7183" max="7183" width="12" customWidth="1"/>
    <col min="7184" max="7184" width="16.42578125" customWidth="1"/>
    <col min="7185" max="7185" width="10.42578125" customWidth="1"/>
    <col min="7186" max="7186" width="6.5703125" customWidth="1"/>
    <col min="7187" max="7187" width="9.42578125" customWidth="1"/>
    <col min="7188" max="7188" width="23" customWidth="1"/>
    <col min="7189" max="7189" width="10.42578125" customWidth="1"/>
    <col min="7190" max="7190" width="8.5703125" customWidth="1"/>
    <col min="7191" max="7191" width="13.5703125" customWidth="1"/>
    <col min="7192" max="7193" width="15" customWidth="1"/>
    <col min="7425" max="7425" width="10.5703125" customWidth="1"/>
    <col min="7426" max="7426" width="10.42578125" customWidth="1"/>
    <col min="7427" max="7427" width="11.42578125" customWidth="1"/>
    <col min="7428" max="7428" width="7.5703125" customWidth="1"/>
    <col min="7429" max="7429" width="11.42578125" customWidth="1"/>
    <col min="7430" max="7430" width="12.5703125" customWidth="1"/>
    <col min="7431" max="7431" width="11.42578125" customWidth="1"/>
    <col min="7432" max="7432" width="16.42578125" customWidth="1"/>
    <col min="7433" max="7433" width="12" customWidth="1"/>
    <col min="7434" max="7434" width="11" customWidth="1"/>
    <col min="7435" max="7436" width="12" customWidth="1"/>
    <col min="7437" max="7437" width="12.5703125" customWidth="1"/>
    <col min="7438" max="7438" width="8.5703125" customWidth="1"/>
    <col min="7439" max="7439" width="12" customWidth="1"/>
    <col min="7440" max="7440" width="16.42578125" customWidth="1"/>
    <col min="7441" max="7441" width="10.42578125" customWidth="1"/>
    <col min="7442" max="7442" width="6.5703125" customWidth="1"/>
    <col min="7443" max="7443" width="9.42578125" customWidth="1"/>
    <col min="7444" max="7444" width="23" customWidth="1"/>
    <col min="7445" max="7445" width="10.42578125" customWidth="1"/>
    <col min="7446" max="7446" width="8.5703125" customWidth="1"/>
    <col min="7447" max="7447" width="13.5703125" customWidth="1"/>
    <col min="7448" max="7449" width="15" customWidth="1"/>
    <col min="7681" max="7681" width="10.5703125" customWidth="1"/>
    <col min="7682" max="7682" width="10.42578125" customWidth="1"/>
    <col min="7683" max="7683" width="11.42578125" customWidth="1"/>
    <col min="7684" max="7684" width="7.5703125" customWidth="1"/>
    <col min="7685" max="7685" width="11.42578125" customWidth="1"/>
    <col min="7686" max="7686" width="12.5703125" customWidth="1"/>
    <col min="7687" max="7687" width="11.42578125" customWidth="1"/>
    <col min="7688" max="7688" width="16.42578125" customWidth="1"/>
    <col min="7689" max="7689" width="12" customWidth="1"/>
    <col min="7690" max="7690" width="11" customWidth="1"/>
    <col min="7691" max="7692" width="12" customWidth="1"/>
    <col min="7693" max="7693" width="12.5703125" customWidth="1"/>
    <col min="7694" max="7694" width="8.5703125" customWidth="1"/>
    <col min="7695" max="7695" width="12" customWidth="1"/>
    <col min="7696" max="7696" width="16.42578125" customWidth="1"/>
    <col min="7697" max="7697" width="10.42578125" customWidth="1"/>
    <col min="7698" max="7698" width="6.5703125" customWidth="1"/>
    <col min="7699" max="7699" width="9.42578125" customWidth="1"/>
    <col min="7700" max="7700" width="23" customWidth="1"/>
    <col min="7701" max="7701" width="10.42578125" customWidth="1"/>
    <col min="7702" max="7702" width="8.5703125" customWidth="1"/>
    <col min="7703" max="7703" width="13.5703125" customWidth="1"/>
    <col min="7704" max="7705" width="15" customWidth="1"/>
    <col min="7937" max="7937" width="10.5703125" customWidth="1"/>
    <col min="7938" max="7938" width="10.42578125" customWidth="1"/>
    <col min="7939" max="7939" width="11.42578125" customWidth="1"/>
    <col min="7940" max="7940" width="7.5703125" customWidth="1"/>
    <col min="7941" max="7941" width="11.42578125" customWidth="1"/>
    <col min="7942" max="7942" width="12.5703125" customWidth="1"/>
    <col min="7943" max="7943" width="11.42578125" customWidth="1"/>
    <col min="7944" max="7944" width="16.42578125" customWidth="1"/>
    <col min="7945" max="7945" width="12" customWidth="1"/>
    <col min="7946" max="7946" width="11" customWidth="1"/>
    <col min="7947" max="7948" width="12" customWidth="1"/>
    <col min="7949" max="7949" width="12.5703125" customWidth="1"/>
    <col min="7950" max="7950" width="8.5703125" customWidth="1"/>
    <col min="7951" max="7951" width="12" customWidth="1"/>
    <col min="7952" max="7952" width="16.42578125" customWidth="1"/>
    <col min="7953" max="7953" width="10.42578125" customWidth="1"/>
    <col min="7954" max="7954" width="6.5703125" customWidth="1"/>
    <col min="7955" max="7955" width="9.42578125" customWidth="1"/>
    <col min="7956" max="7956" width="23" customWidth="1"/>
    <col min="7957" max="7957" width="10.42578125" customWidth="1"/>
    <col min="7958" max="7958" width="8.5703125" customWidth="1"/>
    <col min="7959" max="7959" width="13.5703125" customWidth="1"/>
    <col min="7960" max="7961" width="15" customWidth="1"/>
    <col min="8193" max="8193" width="10.5703125" customWidth="1"/>
    <col min="8194" max="8194" width="10.42578125" customWidth="1"/>
    <col min="8195" max="8195" width="11.42578125" customWidth="1"/>
    <col min="8196" max="8196" width="7.5703125" customWidth="1"/>
    <col min="8197" max="8197" width="11.42578125" customWidth="1"/>
    <col min="8198" max="8198" width="12.5703125" customWidth="1"/>
    <col min="8199" max="8199" width="11.42578125" customWidth="1"/>
    <col min="8200" max="8200" width="16.42578125" customWidth="1"/>
    <col min="8201" max="8201" width="12" customWidth="1"/>
    <col min="8202" max="8202" width="11" customWidth="1"/>
    <col min="8203" max="8204" width="12" customWidth="1"/>
    <col min="8205" max="8205" width="12.5703125" customWidth="1"/>
    <col min="8206" max="8206" width="8.5703125" customWidth="1"/>
    <col min="8207" max="8207" width="12" customWidth="1"/>
    <col min="8208" max="8208" width="16.42578125" customWidth="1"/>
    <col min="8209" max="8209" width="10.42578125" customWidth="1"/>
    <col min="8210" max="8210" width="6.5703125" customWidth="1"/>
    <col min="8211" max="8211" width="9.42578125" customWidth="1"/>
    <col min="8212" max="8212" width="23" customWidth="1"/>
    <col min="8213" max="8213" width="10.42578125" customWidth="1"/>
    <col min="8214" max="8214" width="8.5703125" customWidth="1"/>
    <col min="8215" max="8215" width="13.5703125" customWidth="1"/>
    <col min="8216" max="8217" width="15" customWidth="1"/>
    <col min="8449" max="8449" width="10.5703125" customWidth="1"/>
    <col min="8450" max="8450" width="10.42578125" customWidth="1"/>
    <col min="8451" max="8451" width="11.42578125" customWidth="1"/>
    <col min="8452" max="8452" width="7.5703125" customWidth="1"/>
    <col min="8453" max="8453" width="11.42578125" customWidth="1"/>
    <col min="8454" max="8454" width="12.5703125" customWidth="1"/>
    <col min="8455" max="8455" width="11.42578125" customWidth="1"/>
    <col min="8456" max="8456" width="16.42578125" customWidth="1"/>
    <col min="8457" max="8457" width="12" customWidth="1"/>
    <col min="8458" max="8458" width="11" customWidth="1"/>
    <col min="8459" max="8460" width="12" customWidth="1"/>
    <col min="8461" max="8461" width="12.5703125" customWidth="1"/>
    <col min="8462" max="8462" width="8.5703125" customWidth="1"/>
    <col min="8463" max="8463" width="12" customWidth="1"/>
    <col min="8464" max="8464" width="16.42578125" customWidth="1"/>
    <col min="8465" max="8465" width="10.42578125" customWidth="1"/>
    <col min="8466" max="8466" width="6.5703125" customWidth="1"/>
    <col min="8467" max="8467" width="9.42578125" customWidth="1"/>
    <col min="8468" max="8468" width="23" customWidth="1"/>
    <col min="8469" max="8469" width="10.42578125" customWidth="1"/>
    <col min="8470" max="8470" width="8.5703125" customWidth="1"/>
    <col min="8471" max="8471" width="13.5703125" customWidth="1"/>
    <col min="8472" max="8473" width="15" customWidth="1"/>
    <col min="8705" max="8705" width="10.5703125" customWidth="1"/>
    <col min="8706" max="8706" width="10.42578125" customWidth="1"/>
    <col min="8707" max="8707" width="11.42578125" customWidth="1"/>
    <col min="8708" max="8708" width="7.5703125" customWidth="1"/>
    <col min="8709" max="8709" width="11.42578125" customWidth="1"/>
    <col min="8710" max="8710" width="12.5703125" customWidth="1"/>
    <col min="8711" max="8711" width="11.42578125" customWidth="1"/>
    <col min="8712" max="8712" width="16.42578125" customWidth="1"/>
    <col min="8713" max="8713" width="12" customWidth="1"/>
    <col min="8714" max="8714" width="11" customWidth="1"/>
    <col min="8715" max="8716" width="12" customWidth="1"/>
    <col min="8717" max="8717" width="12.5703125" customWidth="1"/>
    <col min="8718" max="8718" width="8.5703125" customWidth="1"/>
    <col min="8719" max="8719" width="12" customWidth="1"/>
    <col min="8720" max="8720" width="16.42578125" customWidth="1"/>
    <col min="8721" max="8721" width="10.42578125" customWidth="1"/>
    <col min="8722" max="8722" width="6.5703125" customWidth="1"/>
    <col min="8723" max="8723" width="9.42578125" customWidth="1"/>
    <col min="8724" max="8724" width="23" customWidth="1"/>
    <col min="8725" max="8725" width="10.42578125" customWidth="1"/>
    <col min="8726" max="8726" width="8.5703125" customWidth="1"/>
    <col min="8727" max="8727" width="13.5703125" customWidth="1"/>
    <col min="8728" max="8729" width="15" customWidth="1"/>
    <col min="8961" max="8961" width="10.5703125" customWidth="1"/>
    <col min="8962" max="8962" width="10.42578125" customWidth="1"/>
    <col min="8963" max="8963" width="11.42578125" customWidth="1"/>
    <col min="8964" max="8964" width="7.5703125" customWidth="1"/>
    <col min="8965" max="8965" width="11.42578125" customWidth="1"/>
    <col min="8966" max="8966" width="12.5703125" customWidth="1"/>
    <col min="8967" max="8967" width="11.42578125" customWidth="1"/>
    <col min="8968" max="8968" width="16.42578125" customWidth="1"/>
    <col min="8969" max="8969" width="12" customWidth="1"/>
    <col min="8970" max="8970" width="11" customWidth="1"/>
    <col min="8971" max="8972" width="12" customWidth="1"/>
    <col min="8973" max="8973" width="12.5703125" customWidth="1"/>
    <col min="8974" max="8974" width="8.5703125" customWidth="1"/>
    <col min="8975" max="8975" width="12" customWidth="1"/>
    <col min="8976" max="8976" width="16.42578125" customWidth="1"/>
    <col min="8977" max="8977" width="10.42578125" customWidth="1"/>
    <col min="8978" max="8978" width="6.5703125" customWidth="1"/>
    <col min="8979" max="8979" width="9.42578125" customWidth="1"/>
    <col min="8980" max="8980" width="23" customWidth="1"/>
    <col min="8981" max="8981" width="10.42578125" customWidth="1"/>
    <col min="8982" max="8982" width="8.5703125" customWidth="1"/>
    <col min="8983" max="8983" width="13.5703125" customWidth="1"/>
    <col min="8984" max="8985" width="15" customWidth="1"/>
    <col min="9217" max="9217" width="10.5703125" customWidth="1"/>
    <col min="9218" max="9218" width="10.42578125" customWidth="1"/>
    <col min="9219" max="9219" width="11.42578125" customWidth="1"/>
    <col min="9220" max="9220" width="7.5703125" customWidth="1"/>
    <col min="9221" max="9221" width="11.42578125" customWidth="1"/>
    <col min="9222" max="9222" width="12.5703125" customWidth="1"/>
    <col min="9223" max="9223" width="11.42578125" customWidth="1"/>
    <col min="9224" max="9224" width="16.42578125" customWidth="1"/>
    <col min="9225" max="9225" width="12" customWidth="1"/>
    <col min="9226" max="9226" width="11" customWidth="1"/>
    <col min="9227" max="9228" width="12" customWidth="1"/>
    <col min="9229" max="9229" width="12.5703125" customWidth="1"/>
    <col min="9230" max="9230" width="8.5703125" customWidth="1"/>
    <col min="9231" max="9231" width="12" customWidth="1"/>
    <col min="9232" max="9232" width="16.42578125" customWidth="1"/>
    <col min="9233" max="9233" width="10.42578125" customWidth="1"/>
    <col min="9234" max="9234" width="6.5703125" customWidth="1"/>
    <col min="9235" max="9235" width="9.42578125" customWidth="1"/>
    <col min="9236" max="9236" width="23" customWidth="1"/>
    <col min="9237" max="9237" width="10.42578125" customWidth="1"/>
    <col min="9238" max="9238" width="8.5703125" customWidth="1"/>
    <col min="9239" max="9239" width="13.5703125" customWidth="1"/>
    <col min="9240" max="9241" width="15" customWidth="1"/>
    <col min="9473" max="9473" width="10.5703125" customWidth="1"/>
    <col min="9474" max="9474" width="10.42578125" customWidth="1"/>
    <col min="9475" max="9475" width="11.42578125" customWidth="1"/>
    <col min="9476" max="9476" width="7.5703125" customWidth="1"/>
    <col min="9477" max="9477" width="11.42578125" customWidth="1"/>
    <col min="9478" max="9478" width="12.5703125" customWidth="1"/>
    <col min="9479" max="9479" width="11.42578125" customWidth="1"/>
    <col min="9480" max="9480" width="16.42578125" customWidth="1"/>
    <col min="9481" max="9481" width="12" customWidth="1"/>
    <col min="9482" max="9482" width="11" customWidth="1"/>
    <col min="9483" max="9484" width="12" customWidth="1"/>
    <col min="9485" max="9485" width="12.5703125" customWidth="1"/>
    <col min="9486" max="9486" width="8.5703125" customWidth="1"/>
    <col min="9487" max="9487" width="12" customWidth="1"/>
    <col min="9488" max="9488" width="16.42578125" customWidth="1"/>
    <col min="9489" max="9489" width="10.42578125" customWidth="1"/>
    <col min="9490" max="9490" width="6.5703125" customWidth="1"/>
    <col min="9491" max="9491" width="9.42578125" customWidth="1"/>
    <col min="9492" max="9492" width="23" customWidth="1"/>
    <col min="9493" max="9493" width="10.42578125" customWidth="1"/>
    <col min="9494" max="9494" width="8.5703125" customWidth="1"/>
    <col min="9495" max="9495" width="13.5703125" customWidth="1"/>
    <col min="9496" max="9497" width="15" customWidth="1"/>
    <col min="9729" max="9729" width="10.5703125" customWidth="1"/>
    <col min="9730" max="9730" width="10.42578125" customWidth="1"/>
    <col min="9731" max="9731" width="11.42578125" customWidth="1"/>
    <col min="9732" max="9732" width="7.5703125" customWidth="1"/>
    <col min="9733" max="9733" width="11.42578125" customWidth="1"/>
    <col min="9734" max="9734" width="12.5703125" customWidth="1"/>
    <col min="9735" max="9735" width="11.42578125" customWidth="1"/>
    <col min="9736" max="9736" width="16.42578125" customWidth="1"/>
    <col min="9737" max="9737" width="12" customWidth="1"/>
    <col min="9738" max="9738" width="11" customWidth="1"/>
    <col min="9739" max="9740" width="12" customWidth="1"/>
    <col min="9741" max="9741" width="12.5703125" customWidth="1"/>
    <col min="9742" max="9742" width="8.5703125" customWidth="1"/>
    <col min="9743" max="9743" width="12" customWidth="1"/>
    <col min="9744" max="9744" width="16.42578125" customWidth="1"/>
    <col min="9745" max="9745" width="10.42578125" customWidth="1"/>
    <col min="9746" max="9746" width="6.5703125" customWidth="1"/>
    <col min="9747" max="9747" width="9.42578125" customWidth="1"/>
    <col min="9748" max="9748" width="23" customWidth="1"/>
    <col min="9749" max="9749" width="10.42578125" customWidth="1"/>
    <col min="9750" max="9750" width="8.5703125" customWidth="1"/>
    <col min="9751" max="9751" width="13.5703125" customWidth="1"/>
    <col min="9752" max="9753" width="15" customWidth="1"/>
    <col min="9985" max="9985" width="10.5703125" customWidth="1"/>
    <col min="9986" max="9986" width="10.42578125" customWidth="1"/>
    <col min="9987" max="9987" width="11.42578125" customWidth="1"/>
    <col min="9988" max="9988" width="7.5703125" customWidth="1"/>
    <col min="9989" max="9989" width="11.42578125" customWidth="1"/>
    <col min="9990" max="9990" width="12.5703125" customWidth="1"/>
    <col min="9991" max="9991" width="11.42578125" customWidth="1"/>
    <col min="9992" max="9992" width="16.42578125" customWidth="1"/>
    <col min="9993" max="9993" width="12" customWidth="1"/>
    <col min="9994" max="9994" width="11" customWidth="1"/>
    <col min="9995" max="9996" width="12" customWidth="1"/>
    <col min="9997" max="9997" width="12.5703125" customWidth="1"/>
    <col min="9998" max="9998" width="8.5703125" customWidth="1"/>
    <col min="9999" max="9999" width="12" customWidth="1"/>
    <col min="10000" max="10000" width="16.42578125" customWidth="1"/>
    <col min="10001" max="10001" width="10.42578125" customWidth="1"/>
    <col min="10002" max="10002" width="6.5703125" customWidth="1"/>
    <col min="10003" max="10003" width="9.42578125" customWidth="1"/>
    <col min="10004" max="10004" width="23" customWidth="1"/>
    <col min="10005" max="10005" width="10.42578125" customWidth="1"/>
    <col min="10006" max="10006" width="8.5703125" customWidth="1"/>
    <col min="10007" max="10007" width="13.5703125" customWidth="1"/>
    <col min="10008" max="10009" width="15" customWidth="1"/>
    <col min="10241" max="10241" width="10.5703125" customWidth="1"/>
    <col min="10242" max="10242" width="10.42578125" customWidth="1"/>
    <col min="10243" max="10243" width="11.42578125" customWidth="1"/>
    <col min="10244" max="10244" width="7.5703125" customWidth="1"/>
    <col min="10245" max="10245" width="11.42578125" customWidth="1"/>
    <col min="10246" max="10246" width="12.5703125" customWidth="1"/>
    <col min="10247" max="10247" width="11.42578125" customWidth="1"/>
    <col min="10248" max="10248" width="16.42578125" customWidth="1"/>
    <col min="10249" max="10249" width="12" customWidth="1"/>
    <col min="10250" max="10250" width="11" customWidth="1"/>
    <col min="10251" max="10252" width="12" customWidth="1"/>
    <col min="10253" max="10253" width="12.5703125" customWidth="1"/>
    <col min="10254" max="10254" width="8.5703125" customWidth="1"/>
    <col min="10255" max="10255" width="12" customWidth="1"/>
    <col min="10256" max="10256" width="16.42578125" customWidth="1"/>
    <col min="10257" max="10257" width="10.42578125" customWidth="1"/>
    <col min="10258" max="10258" width="6.5703125" customWidth="1"/>
    <col min="10259" max="10259" width="9.42578125" customWidth="1"/>
    <col min="10260" max="10260" width="23" customWidth="1"/>
    <col min="10261" max="10261" width="10.42578125" customWidth="1"/>
    <col min="10262" max="10262" width="8.5703125" customWidth="1"/>
    <col min="10263" max="10263" width="13.5703125" customWidth="1"/>
    <col min="10264" max="10265" width="15" customWidth="1"/>
    <col min="10497" max="10497" width="10.5703125" customWidth="1"/>
    <col min="10498" max="10498" width="10.42578125" customWidth="1"/>
    <col min="10499" max="10499" width="11.42578125" customWidth="1"/>
    <col min="10500" max="10500" width="7.5703125" customWidth="1"/>
    <col min="10501" max="10501" width="11.42578125" customWidth="1"/>
    <col min="10502" max="10502" width="12.5703125" customWidth="1"/>
    <col min="10503" max="10503" width="11.42578125" customWidth="1"/>
    <col min="10504" max="10504" width="16.42578125" customWidth="1"/>
    <col min="10505" max="10505" width="12" customWidth="1"/>
    <col min="10506" max="10506" width="11" customWidth="1"/>
    <col min="10507" max="10508" width="12" customWidth="1"/>
    <col min="10509" max="10509" width="12.5703125" customWidth="1"/>
    <col min="10510" max="10510" width="8.5703125" customWidth="1"/>
    <col min="10511" max="10511" width="12" customWidth="1"/>
    <col min="10512" max="10512" width="16.42578125" customWidth="1"/>
    <col min="10513" max="10513" width="10.42578125" customWidth="1"/>
    <col min="10514" max="10514" width="6.5703125" customWidth="1"/>
    <col min="10515" max="10515" width="9.42578125" customWidth="1"/>
    <col min="10516" max="10516" width="23" customWidth="1"/>
    <col min="10517" max="10517" width="10.42578125" customWidth="1"/>
    <col min="10518" max="10518" width="8.5703125" customWidth="1"/>
    <col min="10519" max="10519" width="13.5703125" customWidth="1"/>
    <col min="10520" max="10521" width="15" customWidth="1"/>
    <col min="10753" max="10753" width="10.5703125" customWidth="1"/>
    <col min="10754" max="10754" width="10.42578125" customWidth="1"/>
    <col min="10755" max="10755" width="11.42578125" customWidth="1"/>
    <col min="10756" max="10756" width="7.5703125" customWidth="1"/>
    <col min="10757" max="10757" width="11.42578125" customWidth="1"/>
    <col min="10758" max="10758" width="12.5703125" customWidth="1"/>
    <col min="10759" max="10759" width="11.42578125" customWidth="1"/>
    <col min="10760" max="10760" width="16.42578125" customWidth="1"/>
    <col min="10761" max="10761" width="12" customWidth="1"/>
    <col min="10762" max="10762" width="11" customWidth="1"/>
    <col min="10763" max="10764" width="12" customWidth="1"/>
    <col min="10765" max="10765" width="12.5703125" customWidth="1"/>
    <col min="10766" max="10766" width="8.5703125" customWidth="1"/>
    <col min="10767" max="10767" width="12" customWidth="1"/>
    <col min="10768" max="10768" width="16.42578125" customWidth="1"/>
    <col min="10769" max="10769" width="10.42578125" customWidth="1"/>
    <col min="10770" max="10770" width="6.5703125" customWidth="1"/>
    <col min="10771" max="10771" width="9.42578125" customWidth="1"/>
    <col min="10772" max="10772" width="23" customWidth="1"/>
    <col min="10773" max="10773" width="10.42578125" customWidth="1"/>
    <col min="10774" max="10774" width="8.5703125" customWidth="1"/>
    <col min="10775" max="10775" width="13.5703125" customWidth="1"/>
    <col min="10776" max="10777" width="15" customWidth="1"/>
    <col min="11009" max="11009" width="10.5703125" customWidth="1"/>
    <col min="11010" max="11010" width="10.42578125" customWidth="1"/>
    <col min="11011" max="11011" width="11.42578125" customWidth="1"/>
    <col min="11012" max="11012" width="7.5703125" customWidth="1"/>
    <col min="11013" max="11013" width="11.42578125" customWidth="1"/>
    <col min="11014" max="11014" width="12.5703125" customWidth="1"/>
    <col min="11015" max="11015" width="11.42578125" customWidth="1"/>
    <col min="11016" max="11016" width="16.42578125" customWidth="1"/>
    <col min="11017" max="11017" width="12" customWidth="1"/>
    <col min="11018" max="11018" width="11" customWidth="1"/>
    <col min="11019" max="11020" width="12" customWidth="1"/>
    <col min="11021" max="11021" width="12.5703125" customWidth="1"/>
    <col min="11022" max="11022" width="8.5703125" customWidth="1"/>
    <col min="11023" max="11023" width="12" customWidth="1"/>
    <col min="11024" max="11024" width="16.42578125" customWidth="1"/>
    <col min="11025" max="11025" width="10.42578125" customWidth="1"/>
    <col min="11026" max="11026" width="6.5703125" customWidth="1"/>
    <col min="11027" max="11027" width="9.42578125" customWidth="1"/>
    <col min="11028" max="11028" width="23" customWidth="1"/>
    <col min="11029" max="11029" width="10.42578125" customWidth="1"/>
    <col min="11030" max="11030" width="8.5703125" customWidth="1"/>
    <col min="11031" max="11031" width="13.5703125" customWidth="1"/>
    <col min="11032" max="11033" width="15" customWidth="1"/>
    <col min="11265" max="11265" width="10.5703125" customWidth="1"/>
    <col min="11266" max="11266" width="10.42578125" customWidth="1"/>
    <col min="11267" max="11267" width="11.42578125" customWidth="1"/>
    <col min="11268" max="11268" width="7.5703125" customWidth="1"/>
    <col min="11269" max="11269" width="11.42578125" customWidth="1"/>
    <col min="11270" max="11270" width="12.5703125" customWidth="1"/>
    <col min="11271" max="11271" width="11.42578125" customWidth="1"/>
    <col min="11272" max="11272" width="16.42578125" customWidth="1"/>
    <col min="11273" max="11273" width="12" customWidth="1"/>
    <col min="11274" max="11274" width="11" customWidth="1"/>
    <col min="11275" max="11276" width="12" customWidth="1"/>
    <col min="11277" max="11277" width="12.5703125" customWidth="1"/>
    <col min="11278" max="11278" width="8.5703125" customWidth="1"/>
    <col min="11279" max="11279" width="12" customWidth="1"/>
    <col min="11280" max="11280" width="16.42578125" customWidth="1"/>
    <col min="11281" max="11281" width="10.42578125" customWidth="1"/>
    <col min="11282" max="11282" width="6.5703125" customWidth="1"/>
    <col min="11283" max="11283" width="9.42578125" customWidth="1"/>
    <col min="11284" max="11284" width="23" customWidth="1"/>
    <col min="11285" max="11285" width="10.42578125" customWidth="1"/>
    <col min="11286" max="11286" width="8.5703125" customWidth="1"/>
    <col min="11287" max="11287" width="13.5703125" customWidth="1"/>
    <col min="11288" max="11289" width="15" customWidth="1"/>
    <col min="11521" max="11521" width="10.5703125" customWidth="1"/>
    <col min="11522" max="11522" width="10.42578125" customWidth="1"/>
    <col min="11523" max="11523" width="11.42578125" customWidth="1"/>
    <col min="11524" max="11524" width="7.5703125" customWidth="1"/>
    <col min="11525" max="11525" width="11.42578125" customWidth="1"/>
    <col min="11526" max="11526" width="12.5703125" customWidth="1"/>
    <col min="11527" max="11527" width="11.42578125" customWidth="1"/>
    <col min="11528" max="11528" width="16.42578125" customWidth="1"/>
    <col min="11529" max="11529" width="12" customWidth="1"/>
    <col min="11530" max="11530" width="11" customWidth="1"/>
    <col min="11531" max="11532" width="12" customWidth="1"/>
    <col min="11533" max="11533" width="12.5703125" customWidth="1"/>
    <col min="11534" max="11534" width="8.5703125" customWidth="1"/>
    <col min="11535" max="11535" width="12" customWidth="1"/>
    <col min="11536" max="11536" width="16.42578125" customWidth="1"/>
    <col min="11537" max="11537" width="10.42578125" customWidth="1"/>
    <col min="11538" max="11538" width="6.5703125" customWidth="1"/>
    <col min="11539" max="11539" width="9.42578125" customWidth="1"/>
    <col min="11540" max="11540" width="23" customWidth="1"/>
    <col min="11541" max="11541" width="10.42578125" customWidth="1"/>
    <col min="11542" max="11542" width="8.5703125" customWidth="1"/>
    <col min="11543" max="11543" width="13.5703125" customWidth="1"/>
    <col min="11544" max="11545" width="15" customWidth="1"/>
    <col min="11777" max="11777" width="10.5703125" customWidth="1"/>
    <col min="11778" max="11778" width="10.42578125" customWidth="1"/>
    <col min="11779" max="11779" width="11.42578125" customWidth="1"/>
    <col min="11780" max="11780" width="7.5703125" customWidth="1"/>
    <col min="11781" max="11781" width="11.42578125" customWidth="1"/>
    <col min="11782" max="11782" width="12.5703125" customWidth="1"/>
    <col min="11783" max="11783" width="11.42578125" customWidth="1"/>
    <col min="11784" max="11784" width="16.42578125" customWidth="1"/>
    <col min="11785" max="11785" width="12" customWidth="1"/>
    <col min="11786" max="11786" width="11" customWidth="1"/>
    <col min="11787" max="11788" width="12" customWidth="1"/>
    <col min="11789" max="11789" width="12.5703125" customWidth="1"/>
    <col min="11790" max="11790" width="8.5703125" customWidth="1"/>
    <col min="11791" max="11791" width="12" customWidth="1"/>
    <col min="11792" max="11792" width="16.42578125" customWidth="1"/>
    <col min="11793" max="11793" width="10.42578125" customWidth="1"/>
    <col min="11794" max="11794" width="6.5703125" customWidth="1"/>
    <col min="11795" max="11795" width="9.42578125" customWidth="1"/>
    <col min="11796" max="11796" width="23" customWidth="1"/>
    <col min="11797" max="11797" width="10.42578125" customWidth="1"/>
    <col min="11798" max="11798" width="8.5703125" customWidth="1"/>
    <col min="11799" max="11799" width="13.5703125" customWidth="1"/>
    <col min="11800" max="11801" width="15" customWidth="1"/>
    <col min="12033" max="12033" width="10.5703125" customWidth="1"/>
    <col min="12034" max="12034" width="10.42578125" customWidth="1"/>
    <col min="12035" max="12035" width="11.42578125" customWidth="1"/>
    <col min="12036" max="12036" width="7.5703125" customWidth="1"/>
    <col min="12037" max="12037" width="11.42578125" customWidth="1"/>
    <col min="12038" max="12038" width="12.5703125" customWidth="1"/>
    <col min="12039" max="12039" width="11.42578125" customWidth="1"/>
    <col min="12040" max="12040" width="16.42578125" customWidth="1"/>
    <col min="12041" max="12041" width="12" customWidth="1"/>
    <col min="12042" max="12042" width="11" customWidth="1"/>
    <col min="12043" max="12044" width="12" customWidth="1"/>
    <col min="12045" max="12045" width="12.5703125" customWidth="1"/>
    <col min="12046" max="12046" width="8.5703125" customWidth="1"/>
    <col min="12047" max="12047" width="12" customWidth="1"/>
    <col min="12048" max="12048" width="16.42578125" customWidth="1"/>
    <col min="12049" max="12049" width="10.42578125" customWidth="1"/>
    <col min="12050" max="12050" width="6.5703125" customWidth="1"/>
    <col min="12051" max="12051" width="9.42578125" customWidth="1"/>
    <col min="12052" max="12052" width="23" customWidth="1"/>
    <col min="12053" max="12053" width="10.42578125" customWidth="1"/>
    <col min="12054" max="12054" width="8.5703125" customWidth="1"/>
    <col min="12055" max="12055" width="13.5703125" customWidth="1"/>
    <col min="12056" max="12057" width="15" customWidth="1"/>
    <col min="12289" max="12289" width="10.5703125" customWidth="1"/>
    <col min="12290" max="12290" width="10.42578125" customWidth="1"/>
    <col min="12291" max="12291" width="11.42578125" customWidth="1"/>
    <col min="12292" max="12292" width="7.5703125" customWidth="1"/>
    <col min="12293" max="12293" width="11.42578125" customWidth="1"/>
    <col min="12294" max="12294" width="12.5703125" customWidth="1"/>
    <col min="12295" max="12295" width="11.42578125" customWidth="1"/>
    <col min="12296" max="12296" width="16.42578125" customWidth="1"/>
    <col min="12297" max="12297" width="12" customWidth="1"/>
    <col min="12298" max="12298" width="11" customWidth="1"/>
    <col min="12299" max="12300" width="12" customWidth="1"/>
    <col min="12301" max="12301" width="12.5703125" customWidth="1"/>
    <col min="12302" max="12302" width="8.5703125" customWidth="1"/>
    <col min="12303" max="12303" width="12" customWidth="1"/>
    <col min="12304" max="12304" width="16.42578125" customWidth="1"/>
    <col min="12305" max="12305" width="10.42578125" customWidth="1"/>
    <col min="12306" max="12306" width="6.5703125" customWidth="1"/>
    <col min="12307" max="12307" width="9.42578125" customWidth="1"/>
    <col min="12308" max="12308" width="23" customWidth="1"/>
    <col min="12309" max="12309" width="10.42578125" customWidth="1"/>
    <col min="12310" max="12310" width="8.5703125" customWidth="1"/>
    <col min="12311" max="12311" width="13.5703125" customWidth="1"/>
    <col min="12312" max="12313" width="15" customWidth="1"/>
    <col min="12545" max="12545" width="10.5703125" customWidth="1"/>
    <col min="12546" max="12546" width="10.42578125" customWidth="1"/>
    <col min="12547" max="12547" width="11.42578125" customWidth="1"/>
    <col min="12548" max="12548" width="7.5703125" customWidth="1"/>
    <col min="12549" max="12549" width="11.42578125" customWidth="1"/>
    <col min="12550" max="12550" width="12.5703125" customWidth="1"/>
    <col min="12551" max="12551" width="11.42578125" customWidth="1"/>
    <col min="12552" max="12552" width="16.42578125" customWidth="1"/>
    <col min="12553" max="12553" width="12" customWidth="1"/>
    <col min="12554" max="12554" width="11" customWidth="1"/>
    <col min="12555" max="12556" width="12" customWidth="1"/>
    <col min="12557" max="12557" width="12.5703125" customWidth="1"/>
    <col min="12558" max="12558" width="8.5703125" customWidth="1"/>
    <col min="12559" max="12559" width="12" customWidth="1"/>
    <col min="12560" max="12560" width="16.42578125" customWidth="1"/>
    <col min="12561" max="12561" width="10.42578125" customWidth="1"/>
    <col min="12562" max="12562" width="6.5703125" customWidth="1"/>
    <col min="12563" max="12563" width="9.42578125" customWidth="1"/>
    <col min="12564" max="12564" width="23" customWidth="1"/>
    <col min="12565" max="12565" width="10.42578125" customWidth="1"/>
    <col min="12566" max="12566" width="8.5703125" customWidth="1"/>
    <col min="12567" max="12567" width="13.5703125" customWidth="1"/>
    <col min="12568" max="12569" width="15" customWidth="1"/>
    <col min="12801" max="12801" width="10.5703125" customWidth="1"/>
    <col min="12802" max="12802" width="10.42578125" customWidth="1"/>
    <col min="12803" max="12803" width="11.42578125" customWidth="1"/>
    <col min="12804" max="12804" width="7.5703125" customWidth="1"/>
    <col min="12805" max="12805" width="11.42578125" customWidth="1"/>
    <col min="12806" max="12806" width="12.5703125" customWidth="1"/>
    <col min="12807" max="12807" width="11.42578125" customWidth="1"/>
    <col min="12808" max="12808" width="16.42578125" customWidth="1"/>
    <col min="12809" max="12809" width="12" customWidth="1"/>
    <col min="12810" max="12810" width="11" customWidth="1"/>
    <col min="12811" max="12812" width="12" customWidth="1"/>
    <col min="12813" max="12813" width="12.5703125" customWidth="1"/>
    <col min="12814" max="12814" width="8.5703125" customWidth="1"/>
    <col min="12815" max="12815" width="12" customWidth="1"/>
    <col min="12816" max="12816" width="16.42578125" customWidth="1"/>
    <col min="12817" max="12817" width="10.42578125" customWidth="1"/>
    <col min="12818" max="12818" width="6.5703125" customWidth="1"/>
    <col min="12819" max="12819" width="9.42578125" customWidth="1"/>
    <col min="12820" max="12820" width="23" customWidth="1"/>
    <col min="12821" max="12821" width="10.42578125" customWidth="1"/>
    <col min="12822" max="12822" width="8.5703125" customWidth="1"/>
    <col min="12823" max="12823" width="13.5703125" customWidth="1"/>
    <col min="12824" max="12825" width="15" customWidth="1"/>
    <col min="13057" max="13057" width="10.5703125" customWidth="1"/>
    <col min="13058" max="13058" width="10.42578125" customWidth="1"/>
    <col min="13059" max="13059" width="11.42578125" customWidth="1"/>
    <col min="13060" max="13060" width="7.5703125" customWidth="1"/>
    <col min="13061" max="13061" width="11.42578125" customWidth="1"/>
    <col min="13062" max="13062" width="12.5703125" customWidth="1"/>
    <col min="13063" max="13063" width="11.42578125" customWidth="1"/>
    <col min="13064" max="13064" width="16.42578125" customWidth="1"/>
    <col min="13065" max="13065" width="12" customWidth="1"/>
    <col min="13066" max="13066" width="11" customWidth="1"/>
    <col min="13067" max="13068" width="12" customWidth="1"/>
    <col min="13069" max="13069" width="12.5703125" customWidth="1"/>
    <col min="13070" max="13070" width="8.5703125" customWidth="1"/>
    <col min="13071" max="13071" width="12" customWidth="1"/>
    <col min="13072" max="13072" width="16.42578125" customWidth="1"/>
    <col min="13073" max="13073" width="10.42578125" customWidth="1"/>
    <col min="13074" max="13074" width="6.5703125" customWidth="1"/>
    <col min="13075" max="13075" width="9.42578125" customWidth="1"/>
    <col min="13076" max="13076" width="23" customWidth="1"/>
    <col min="13077" max="13077" width="10.42578125" customWidth="1"/>
    <col min="13078" max="13078" width="8.5703125" customWidth="1"/>
    <col min="13079" max="13079" width="13.5703125" customWidth="1"/>
    <col min="13080" max="13081" width="15" customWidth="1"/>
    <col min="13313" max="13313" width="10.5703125" customWidth="1"/>
    <col min="13314" max="13314" width="10.42578125" customWidth="1"/>
    <col min="13315" max="13315" width="11.42578125" customWidth="1"/>
    <col min="13316" max="13316" width="7.5703125" customWidth="1"/>
    <col min="13317" max="13317" width="11.42578125" customWidth="1"/>
    <col min="13318" max="13318" width="12.5703125" customWidth="1"/>
    <col min="13319" max="13319" width="11.42578125" customWidth="1"/>
    <col min="13320" max="13320" width="16.42578125" customWidth="1"/>
    <col min="13321" max="13321" width="12" customWidth="1"/>
    <col min="13322" max="13322" width="11" customWidth="1"/>
    <col min="13323" max="13324" width="12" customWidth="1"/>
    <col min="13325" max="13325" width="12.5703125" customWidth="1"/>
    <col min="13326" max="13326" width="8.5703125" customWidth="1"/>
    <col min="13327" max="13327" width="12" customWidth="1"/>
    <col min="13328" max="13328" width="16.42578125" customWidth="1"/>
    <col min="13329" max="13329" width="10.42578125" customWidth="1"/>
    <col min="13330" max="13330" width="6.5703125" customWidth="1"/>
    <col min="13331" max="13331" width="9.42578125" customWidth="1"/>
    <col min="13332" max="13332" width="23" customWidth="1"/>
    <col min="13333" max="13333" width="10.42578125" customWidth="1"/>
    <col min="13334" max="13334" width="8.5703125" customWidth="1"/>
    <col min="13335" max="13335" width="13.5703125" customWidth="1"/>
    <col min="13336" max="13337" width="15" customWidth="1"/>
    <col min="13569" max="13569" width="10.5703125" customWidth="1"/>
    <col min="13570" max="13570" width="10.42578125" customWidth="1"/>
    <col min="13571" max="13571" width="11.42578125" customWidth="1"/>
    <col min="13572" max="13572" width="7.5703125" customWidth="1"/>
    <col min="13573" max="13573" width="11.42578125" customWidth="1"/>
    <col min="13574" max="13574" width="12.5703125" customWidth="1"/>
    <col min="13575" max="13575" width="11.42578125" customWidth="1"/>
    <col min="13576" max="13576" width="16.42578125" customWidth="1"/>
    <col min="13577" max="13577" width="12" customWidth="1"/>
    <col min="13578" max="13578" width="11" customWidth="1"/>
    <col min="13579" max="13580" width="12" customWidth="1"/>
    <col min="13581" max="13581" width="12.5703125" customWidth="1"/>
    <col min="13582" max="13582" width="8.5703125" customWidth="1"/>
    <col min="13583" max="13583" width="12" customWidth="1"/>
    <col min="13584" max="13584" width="16.42578125" customWidth="1"/>
    <col min="13585" max="13585" width="10.42578125" customWidth="1"/>
    <col min="13586" max="13586" width="6.5703125" customWidth="1"/>
    <col min="13587" max="13587" width="9.42578125" customWidth="1"/>
    <col min="13588" max="13588" width="23" customWidth="1"/>
    <col min="13589" max="13589" width="10.42578125" customWidth="1"/>
    <col min="13590" max="13590" width="8.5703125" customWidth="1"/>
    <col min="13591" max="13591" width="13.5703125" customWidth="1"/>
    <col min="13592" max="13593" width="15" customWidth="1"/>
    <col min="13825" max="13825" width="10.5703125" customWidth="1"/>
    <col min="13826" max="13826" width="10.42578125" customWidth="1"/>
    <col min="13827" max="13827" width="11.42578125" customWidth="1"/>
    <col min="13828" max="13828" width="7.5703125" customWidth="1"/>
    <col min="13829" max="13829" width="11.42578125" customWidth="1"/>
    <col min="13830" max="13830" width="12.5703125" customWidth="1"/>
    <col min="13831" max="13831" width="11.42578125" customWidth="1"/>
    <col min="13832" max="13832" width="16.42578125" customWidth="1"/>
    <col min="13833" max="13833" width="12" customWidth="1"/>
    <col min="13834" max="13834" width="11" customWidth="1"/>
    <col min="13835" max="13836" width="12" customWidth="1"/>
    <col min="13837" max="13837" width="12.5703125" customWidth="1"/>
    <col min="13838" max="13838" width="8.5703125" customWidth="1"/>
    <col min="13839" max="13839" width="12" customWidth="1"/>
    <col min="13840" max="13840" width="16.42578125" customWidth="1"/>
    <col min="13841" max="13841" width="10.42578125" customWidth="1"/>
    <col min="13842" max="13842" width="6.5703125" customWidth="1"/>
    <col min="13843" max="13843" width="9.42578125" customWidth="1"/>
    <col min="13844" max="13844" width="23" customWidth="1"/>
    <col min="13845" max="13845" width="10.42578125" customWidth="1"/>
    <col min="13846" max="13846" width="8.5703125" customWidth="1"/>
    <col min="13847" max="13847" width="13.5703125" customWidth="1"/>
    <col min="13848" max="13849" width="15" customWidth="1"/>
    <col min="14081" max="14081" width="10.5703125" customWidth="1"/>
    <col min="14082" max="14082" width="10.42578125" customWidth="1"/>
    <col min="14083" max="14083" width="11.42578125" customWidth="1"/>
    <col min="14084" max="14084" width="7.5703125" customWidth="1"/>
    <col min="14085" max="14085" width="11.42578125" customWidth="1"/>
    <col min="14086" max="14086" width="12.5703125" customWidth="1"/>
    <col min="14087" max="14087" width="11.42578125" customWidth="1"/>
    <col min="14088" max="14088" width="16.42578125" customWidth="1"/>
    <col min="14089" max="14089" width="12" customWidth="1"/>
    <col min="14090" max="14090" width="11" customWidth="1"/>
    <col min="14091" max="14092" width="12" customWidth="1"/>
    <col min="14093" max="14093" width="12.5703125" customWidth="1"/>
    <col min="14094" max="14094" width="8.5703125" customWidth="1"/>
    <col min="14095" max="14095" width="12" customWidth="1"/>
    <col min="14096" max="14096" width="16.42578125" customWidth="1"/>
    <col min="14097" max="14097" width="10.42578125" customWidth="1"/>
    <col min="14098" max="14098" width="6.5703125" customWidth="1"/>
    <col min="14099" max="14099" width="9.42578125" customWidth="1"/>
    <col min="14100" max="14100" width="23" customWidth="1"/>
    <col min="14101" max="14101" width="10.42578125" customWidth="1"/>
    <col min="14102" max="14102" width="8.5703125" customWidth="1"/>
    <col min="14103" max="14103" width="13.5703125" customWidth="1"/>
    <col min="14104" max="14105" width="15" customWidth="1"/>
    <col min="14337" max="14337" width="10.5703125" customWidth="1"/>
    <col min="14338" max="14338" width="10.42578125" customWidth="1"/>
    <col min="14339" max="14339" width="11.42578125" customWidth="1"/>
    <col min="14340" max="14340" width="7.5703125" customWidth="1"/>
    <col min="14341" max="14341" width="11.42578125" customWidth="1"/>
    <col min="14342" max="14342" width="12.5703125" customWidth="1"/>
    <col min="14343" max="14343" width="11.42578125" customWidth="1"/>
    <col min="14344" max="14344" width="16.42578125" customWidth="1"/>
    <col min="14345" max="14345" width="12" customWidth="1"/>
    <col min="14346" max="14346" width="11" customWidth="1"/>
    <col min="14347" max="14348" width="12" customWidth="1"/>
    <col min="14349" max="14349" width="12.5703125" customWidth="1"/>
    <col min="14350" max="14350" width="8.5703125" customWidth="1"/>
    <col min="14351" max="14351" width="12" customWidth="1"/>
    <col min="14352" max="14352" width="16.42578125" customWidth="1"/>
    <col min="14353" max="14353" width="10.42578125" customWidth="1"/>
    <col min="14354" max="14354" width="6.5703125" customWidth="1"/>
    <col min="14355" max="14355" width="9.42578125" customWidth="1"/>
    <col min="14356" max="14356" width="23" customWidth="1"/>
    <col min="14357" max="14357" width="10.42578125" customWidth="1"/>
    <col min="14358" max="14358" width="8.5703125" customWidth="1"/>
    <col min="14359" max="14359" width="13.5703125" customWidth="1"/>
    <col min="14360" max="14361" width="15" customWidth="1"/>
    <col min="14593" max="14593" width="10.5703125" customWidth="1"/>
    <col min="14594" max="14594" width="10.42578125" customWidth="1"/>
    <col min="14595" max="14595" width="11.42578125" customWidth="1"/>
    <col min="14596" max="14596" width="7.5703125" customWidth="1"/>
    <col min="14597" max="14597" width="11.42578125" customWidth="1"/>
    <col min="14598" max="14598" width="12.5703125" customWidth="1"/>
    <col min="14599" max="14599" width="11.42578125" customWidth="1"/>
    <col min="14600" max="14600" width="16.42578125" customWidth="1"/>
    <col min="14601" max="14601" width="12" customWidth="1"/>
    <col min="14602" max="14602" width="11" customWidth="1"/>
    <col min="14603" max="14604" width="12" customWidth="1"/>
    <col min="14605" max="14605" width="12.5703125" customWidth="1"/>
    <col min="14606" max="14606" width="8.5703125" customWidth="1"/>
    <col min="14607" max="14607" width="12" customWidth="1"/>
    <col min="14608" max="14608" width="16.42578125" customWidth="1"/>
    <col min="14609" max="14609" width="10.42578125" customWidth="1"/>
    <col min="14610" max="14610" width="6.5703125" customWidth="1"/>
    <col min="14611" max="14611" width="9.42578125" customWidth="1"/>
    <col min="14612" max="14612" width="23" customWidth="1"/>
    <col min="14613" max="14613" width="10.42578125" customWidth="1"/>
    <col min="14614" max="14614" width="8.5703125" customWidth="1"/>
    <col min="14615" max="14615" width="13.5703125" customWidth="1"/>
    <col min="14616" max="14617" width="15" customWidth="1"/>
    <col min="14849" max="14849" width="10.5703125" customWidth="1"/>
    <col min="14850" max="14850" width="10.42578125" customWidth="1"/>
    <col min="14851" max="14851" width="11.42578125" customWidth="1"/>
    <col min="14852" max="14852" width="7.5703125" customWidth="1"/>
    <col min="14853" max="14853" width="11.42578125" customWidth="1"/>
    <col min="14854" max="14854" width="12.5703125" customWidth="1"/>
    <col min="14855" max="14855" width="11.42578125" customWidth="1"/>
    <col min="14856" max="14856" width="16.42578125" customWidth="1"/>
    <col min="14857" max="14857" width="12" customWidth="1"/>
    <col min="14858" max="14858" width="11" customWidth="1"/>
    <col min="14859" max="14860" width="12" customWidth="1"/>
    <col min="14861" max="14861" width="12.5703125" customWidth="1"/>
    <col min="14862" max="14862" width="8.5703125" customWidth="1"/>
    <col min="14863" max="14863" width="12" customWidth="1"/>
    <col min="14864" max="14864" width="16.42578125" customWidth="1"/>
    <col min="14865" max="14865" width="10.42578125" customWidth="1"/>
    <col min="14866" max="14866" width="6.5703125" customWidth="1"/>
    <col min="14867" max="14867" width="9.42578125" customWidth="1"/>
    <col min="14868" max="14868" width="23" customWidth="1"/>
    <col min="14869" max="14869" width="10.42578125" customWidth="1"/>
    <col min="14870" max="14870" width="8.5703125" customWidth="1"/>
    <col min="14871" max="14871" width="13.5703125" customWidth="1"/>
    <col min="14872" max="14873" width="15" customWidth="1"/>
    <col min="15105" max="15105" width="10.5703125" customWidth="1"/>
    <col min="15106" max="15106" width="10.42578125" customWidth="1"/>
    <col min="15107" max="15107" width="11.42578125" customWidth="1"/>
    <col min="15108" max="15108" width="7.5703125" customWidth="1"/>
    <col min="15109" max="15109" width="11.42578125" customWidth="1"/>
    <col min="15110" max="15110" width="12.5703125" customWidth="1"/>
    <col min="15111" max="15111" width="11.42578125" customWidth="1"/>
    <col min="15112" max="15112" width="16.42578125" customWidth="1"/>
    <col min="15113" max="15113" width="12" customWidth="1"/>
    <col min="15114" max="15114" width="11" customWidth="1"/>
    <col min="15115" max="15116" width="12" customWidth="1"/>
    <col min="15117" max="15117" width="12.5703125" customWidth="1"/>
    <col min="15118" max="15118" width="8.5703125" customWidth="1"/>
    <col min="15119" max="15119" width="12" customWidth="1"/>
    <col min="15120" max="15120" width="16.42578125" customWidth="1"/>
    <col min="15121" max="15121" width="10.42578125" customWidth="1"/>
    <col min="15122" max="15122" width="6.5703125" customWidth="1"/>
    <col min="15123" max="15123" width="9.42578125" customWidth="1"/>
    <col min="15124" max="15124" width="23" customWidth="1"/>
    <col min="15125" max="15125" width="10.42578125" customWidth="1"/>
    <col min="15126" max="15126" width="8.5703125" customWidth="1"/>
    <col min="15127" max="15127" width="13.5703125" customWidth="1"/>
    <col min="15128" max="15129" width="15" customWidth="1"/>
    <col min="15361" max="15361" width="10.5703125" customWidth="1"/>
    <col min="15362" max="15362" width="10.42578125" customWidth="1"/>
    <col min="15363" max="15363" width="11.42578125" customWidth="1"/>
    <col min="15364" max="15364" width="7.5703125" customWidth="1"/>
    <col min="15365" max="15365" width="11.42578125" customWidth="1"/>
    <col min="15366" max="15366" width="12.5703125" customWidth="1"/>
    <col min="15367" max="15367" width="11.42578125" customWidth="1"/>
    <col min="15368" max="15368" width="16.42578125" customWidth="1"/>
    <col min="15369" max="15369" width="12" customWidth="1"/>
    <col min="15370" max="15370" width="11" customWidth="1"/>
    <col min="15371" max="15372" width="12" customWidth="1"/>
    <col min="15373" max="15373" width="12.5703125" customWidth="1"/>
    <col min="15374" max="15374" width="8.5703125" customWidth="1"/>
    <col min="15375" max="15375" width="12" customWidth="1"/>
    <col min="15376" max="15376" width="16.42578125" customWidth="1"/>
    <col min="15377" max="15377" width="10.42578125" customWidth="1"/>
    <col min="15378" max="15378" width="6.5703125" customWidth="1"/>
    <col min="15379" max="15379" width="9.42578125" customWidth="1"/>
    <col min="15380" max="15380" width="23" customWidth="1"/>
    <col min="15381" max="15381" width="10.42578125" customWidth="1"/>
    <col min="15382" max="15382" width="8.5703125" customWidth="1"/>
    <col min="15383" max="15383" width="13.5703125" customWidth="1"/>
    <col min="15384" max="15385" width="15" customWidth="1"/>
    <col min="15617" max="15617" width="10.5703125" customWidth="1"/>
    <col min="15618" max="15618" width="10.42578125" customWidth="1"/>
    <col min="15619" max="15619" width="11.42578125" customWidth="1"/>
    <col min="15620" max="15620" width="7.5703125" customWidth="1"/>
    <col min="15621" max="15621" width="11.42578125" customWidth="1"/>
    <col min="15622" max="15622" width="12.5703125" customWidth="1"/>
    <col min="15623" max="15623" width="11.42578125" customWidth="1"/>
    <col min="15624" max="15624" width="16.42578125" customWidth="1"/>
    <col min="15625" max="15625" width="12" customWidth="1"/>
    <col min="15626" max="15626" width="11" customWidth="1"/>
    <col min="15627" max="15628" width="12" customWidth="1"/>
    <col min="15629" max="15629" width="12.5703125" customWidth="1"/>
    <col min="15630" max="15630" width="8.5703125" customWidth="1"/>
    <col min="15631" max="15631" width="12" customWidth="1"/>
    <col min="15632" max="15632" width="16.42578125" customWidth="1"/>
    <col min="15633" max="15633" width="10.42578125" customWidth="1"/>
    <col min="15634" max="15634" width="6.5703125" customWidth="1"/>
    <col min="15635" max="15635" width="9.42578125" customWidth="1"/>
    <col min="15636" max="15636" width="23" customWidth="1"/>
    <col min="15637" max="15637" width="10.42578125" customWidth="1"/>
    <col min="15638" max="15638" width="8.5703125" customWidth="1"/>
    <col min="15639" max="15639" width="13.5703125" customWidth="1"/>
    <col min="15640" max="15641" width="15" customWidth="1"/>
    <col min="15873" max="15873" width="10.5703125" customWidth="1"/>
    <col min="15874" max="15874" width="10.42578125" customWidth="1"/>
    <col min="15875" max="15875" width="11.42578125" customWidth="1"/>
    <col min="15876" max="15876" width="7.5703125" customWidth="1"/>
    <col min="15877" max="15877" width="11.42578125" customWidth="1"/>
    <col min="15878" max="15878" width="12.5703125" customWidth="1"/>
    <col min="15879" max="15879" width="11.42578125" customWidth="1"/>
    <col min="15880" max="15880" width="16.42578125" customWidth="1"/>
    <col min="15881" max="15881" width="12" customWidth="1"/>
    <col min="15882" max="15882" width="11" customWidth="1"/>
    <col min="15883" max="15884" width="12" customWidth="1"/>
    <col min="15885" max="15885" width="12.5703125" customWidth="1"/>
    <col min="15886" max="15886" width="8.5703125" customWidth="1"/>
    <col min="15887" max="15887" width="12" customWidth="1"/>
    <col min="15888" max="15888" width="16.42578125" customWidth="1"/>
    <col min="15889" max="15889" width="10.42578125" customWidth="1"/>
    <col min="15890" max="15890" width="6.5703125" customWidth="1"/>
    <col min="15891" max="15891" width="9.42578125" customWidth="1"/>
    <col min="15892" max="15892" width="23" customWidth="1"/>
    <col min="15893" max="15893" width="10.42578125" customWidth="1"/>
    <col min="15894" max="15894" width="8.5703125" customWidth="1"/>
    <col min="15895" max="15895" width="13.5703125" customWidth="1"/>
    <col min="15896" max="15897" width="15" customWidth="1"/>
    <col min="16129" max="16129" width="10.5703125" customWidth="1"/>
    <col min="16130" max="16130" width="10.42578125" customWidth="1"/>
    <col min="16131" max="16131" width="11.42578125" customWidth="1"/>
    <col min="16132" max="16132" width="7.5703125" customWidth="1"/>
    <col min="16133" max="16133" width="11.42578125" customWidth="1"/>
    <col min="16134" max="16134" width="12.5703125" customWidth="1"/>
    <col min="16135" max="16135" width="11.42578125" customWidth="1"/>
    <col min="16136" max="16136" width="16.42578125" customWidth="1"/>
    <col min="16137" max="16137" width="12" customWidth="1"/>
    <col min="16138" max="16138" width="11" customWidth="1"/>
    <col min="16139" max="16140" width="12" customWidth="1"/>
    <col min="16141" max="16141" width="12.5703125" customWidth="1"/>
    <col min="16142" max="16142" width="8.5703125" customWidth="1"/>
    <col min="16143" max="16143" width="12" customWidth="1"/>
    <col min="16144" max="16144" width="16.42578125" customWidth="1"/>
    <col min="16145" max="16145" width="10.42578125" customWidth="1"/>
    <col min="16146" max="16146" width="6.5703125" customWidth="1"/>
    <col min="16147" max="16147" width="9.42578125" customWidth="1"/>
    <col min="16148" max="16148" width="23" customWidth="1"/>
    <col min="16149" max="16149" width="10.42578125" customWidth="1"/>
    <col min="16150" max="16150" width="8.5703125" customWidth="1"/>
    <col min="16151" max="16151" width="13.5703125" customWidth="1"/>
    <col min="16152" max="16153" width="15" customWidth="1"/>
  </cols>
  <sheetData>
    <row r="1" spans="1:31" ht="12" customHeight="1">
      <c r="A1" s="159" t="s">
        <v>89</v>
      </c>
      <c r="B1" s="159" t="s">
        <v>282</v>
      </c>
      <c r="C1" s="159" t="s">
        <v>283</v>
      </c>
      <c r="D1" s="159" t="s">
        <v>7</v>
      </c>
      <c r="E1" s="159" t="s">
        <v>284</v>
      </c>
      <c r="F1" s="159" t="s">
        <v>285</v>
      </c>
      <c r="G1" s="161" t="s">
        <v>286</v>
      </c>
      <c r="H1" s="159" t="s">
        <v>287</v>
      </c>
      <c r="I1" s="159" t="s">
        <v>288</v>
      </c>
      <c r="J1" s="159" t="s">
        <v>289</v>
      </c>
      <c r="K1" s="159" t="s">
        <v>290</v>
      </c>
      <c r="L1" s="159" t="s">
        <v>291</v>
      </c>
      <c r="M1" s="159" t="s">
        <v>292</v>
      </c>
      <c r="N1" s="159" t="s">
        <v>293</v>
      </c>
      <c r="O1" s="159" t="s">
        <v>294</v>
      </c>
      <c r="P1" s="44" t="s">
        <v>287</v>
      </c>
      <c r="Q1" s="161" t="s">
        <v>295</v>
      </c>
      <c r="R1" s="161" t="s">
        <v>296</v>
      </c>
      <c r="S1" s="161" t="s">
        <v>297</v>
      </c>
      <c r="T1" s="161" t="s">
        <v>298</v>
      </c>
      <c r="U1" s="161" t="s">
        <v>299</v>
      </c>
      <c r="V1" s="161" t="s">
        <v>300</v>
      </c>
      <c r="W1" s="44" t="s">
        <v>301</v>
      </c>
      <c r="X1" s="161" t="s">
        <v>302</v>
      </c>
      <c r="Y1" s="161" t="s">
        <v>303</v>
      </c>
      <c r="Z1" s="161" t="s">
        <v>304</v>
      </c>
      <c r="AA1" s="161" t="s">
        <v>305</v>
      </c>
      <c r="AB1" s="161" t="s">
        <v>306</v>
      </c>
      <c r="AC1" s="161" t="s">
        <v>307</v>
      </c>
      <c r="AD1" s="161" t="s">
        <v>308</v>
      </c>
    </row>
    <row r="2" spans="1:31" ht="12.75" customHeight="1">
      <c r="A2" s="160"/>
      <c r="B2" s="160"/>
      <c r="C2" s="160"/>
      <c r="D2" s="160"/>
      <c r="E2" s="160"/>
      <c r="F2" s="160"/>
      <c r="G2" s="162"/>
      <c r="H2" s="160"/>
      <c r="I2" s="160"/>
      <c r="J2" s="160"/>
      <c r="K2" s="160"/>
      <c r="L2" s="160"/>
      <c r="M2" s="160"/>
      <c r="N2" s="160"/>
      <c r="O2" s="160"/>
      <c r="P2" s="45" t="s">
        <v>309</v>
      </c>
      <c r="Q2" s="162"/>
      <c r="R2" s="162"/>
      <c r="S2" s="162"/>
      <c r="T2" s="162"/>
      <c r="U2" s="162"/>
      <c r="V2" s="162"/>
      <c r="W2" s="45" t="s">
        <v>310</v>
      </c>
      <c r="X2" s="162"/>
      <c r="Y2" s="162"/>
      <c r="Z2" s="162"/>
      <c r="AA2" s="162"/>
      <c r="AB2" s="162"/>
      <c r="AC2" s="162"/>
      <c r="AD2" s="162"/>
    </row>
    <row r="3" spans="1:31" ht="20.100000000000001" customHeight="1">
      <c r="A3" s="10">
        <v>2476417</v>
      </c>
      <c r="B3" s="10">
        <v>2476417</v>
      </c>
      <c r="C3" s="12"/>
      <c r="D3" s="12"/>
      <c r="E3" s="10">
        <v>102415479</v>
      </c>
      <c r="F3" s="10" t="s">
        <v>311</v>
      </c>
      <c r="G3" s="10" t="s">
        <v>312</v>
      </c>
      <c r="H3" s="12"/>
      <c r="I3" s="11">
        <v>45573</v>
      </c>
      <c r="J3" s="12"/>
      <c r="K3" s="12"/>
      <c r="L3" s="10" t="s">
        <v>313</v>
      </c>
      <c r="M3" s="12"/>
      <c r="N3" s="10" t="s">
        <v>313</v>
      </c>
      <c r="O3" s="12"/>
      <c r="P3" s="12"/>
      <c r="Q3" s="10" t="s">
        <v>314</v>
      </c>
      <c r="R3" s="12"/>
      <c r="S3" s="10">
        <v>102026291</v>
      </c>
      <c r="T3" s="10" t="s">
        <v>315</v>
      </c>
      <c r="U3" s="12"/>
      <c r="V3" s="12"/>
      <c r="W3" s="12"/>
      <c r="X3" s="12"/>
      <c r="Y3" s="12"/>
      <c r="Z3" s="12"/>
      <c r="AA3" s="12"/>
      <c r="AB3" s="12"/>
      <c r="AC3" s="12"/>
      <c r="AD3" s="13"/>
      <c r="AE3" s="15">
        <f ca="1">TODAY()-M3</f>
        <v>46054</v>
      </c>
    </row>
    <row r="4" spans="1:31" ht="33" customHeight="1">
      <c r="A4" s="10">
        <v>2476432</v>
      </c>
      <c r="B4" s="10">
        <v>2476432</v>
      </c>
      <c r="C4" s="12"/>
      <c r="D4" s="12"/>
      <c r="E4" s="10">
        <v>102919506</v>
      </c>
      <c r="F4" s="10" t="s">
        <v>316</v>
      </c>
      <c r="G4" s="10" t="s">
        <v>317</v>
      </c>
      <c r="H4" s="12"/>
      <c r="I4" s="11">
        <v>45660</v>
      </c>
      <c r="J4" s="12"/>
      <c r="K4" s="12"/>
      <c r="L4" s="10" t="s">
        <v>313</v>
      </c>
      <c r="M4" s="12"/>
      <c r="N4" s="10" t="s">
        <v>313</v>
      </c>
      <c r="O4" s="12"/>
      <c r="P4" s="12"/>
      <c r="Q4" s="10" t="s">
        <v>318</v>
      </c>
      <c r="R4" s="12"/>
      <c r="S4" s="10">
        <v>101252282</v>
      </c>
      <c r="T4" s="10" t="s">
        <v>319</v>
      </c>
      <c r="U4" s="12"/>
      <c r="V4" s="12"/>
      <c r="W4" s="12"/>
      <c r="X4" s="12"/>
      <c r="Y4" s="12"/>
      <c r="Z4" s="12"/>
      <c r="AA4" s="12"/>
      <c r="AB4" s="12"/>
      <c r="AC4" s="12"/>
      <c r="AD4" s="13"/>
      <c r="AE4" s="15">
        <f t="shared" ref="AE4:AE67" ca="1" si="0">TODAY()-M4</f>
        <v>46054</v>
      </c>
    </row>
    <row r="5" spans="1:31" ht="20.100000000000001" customHeight="1">
      <c r="A5" s="10">
        <v>2454799</v>
      </c>
      <c r="B5" s="10">
        <v>2454799</v>
      </c>
      <c r="C5" s="12"/>
      <c r="D5" s="12"/>
      <c r="E5" s="10">
        <v>101680662</v>
      </c>
      <c r="F5" s="10" t="s">
        <v>320</v>
      </c>
      <c r="G5" s="10" t="s">
        <v>321</v>
      </c>
      <c r="H5" s="12"/>
      <c r="I5" s="11">
        <v>45453</v>
      </c>
      <c r="J5" s="12"/>
      <c r="K5" s="12"/>
      <c r="L5" s="10" t="s">
        <v>313</v>
      </c>
      <c r="M5" s="12"/>
      <c r="N5" s="10" t="s">
        <v>313</v>
      </c>
      <c r="O5" s="12"/>
      <c r="P5" s="12"/>
      <c r="Q5" s="10" t="s">
        <v>318</v>
      </c>
      <c r="R5" s="12"/>
      <c r="S5" s="10">
        <v>101680654</v>
      </c>
      <c r="T5" s="10" t="s">
        <v>322</v>
      </c>
      <c r="U5" s="12"/>
      <c r="V5" s="12"/>
      <c r="W5" s="12"/>
      <c r="X5" s="12"/>
      <c r="Y5" s="12"/>
      <c r="Z5" s="12"/>
      <c r="AA5" s="12"/>
      <c r="AB5" s="12"/>
      <c r="AC5" s="12"/>
      <c r="AD5" s="13"/>
      <c r="AE5" s="15">
        <f t="shared" ca="1" si="0"/>
        <v>46054</v>
      </c>
    </row>
    <row r="6" spans="1:31" ht="13.5" customHeight="1">
      <c r="A6" s="10">
        <v>2483969</v>
      </c>
      <c r="B6" s="10">
        <v>2483969</v>
      </c>
      <c r="C6" s="12"/>
      <c r="D6" s="12"/>
      <c r="E6" s="10">
        <v>101195717</v>
      </c>
      <c r="F6" s="10" t="s">
        <v>323</v>
      </c>
      <c r="G6" s="10" t="s">
        <v>312</v>
      </c>
      <c r="H6" s="12"/>
      <c r="I6" s="11">
        <v>45660</v>
      </c>
      <c r="J6" s="12"/>
      <c r="K6" s="12"/>
      <c r="L6" s="10" t="s">
        <v>313</v>
      </c>
      <c r="M6" s="12"/>
      <c r="N6" s="10" t="s">
        <v>313</v>
      </c>
      <c r="O6" s="12"/>
      <c r="P6" s="12"/>
      <c r="Q6" s="10" t="s">
        <v>324</v>
      </c>
      <c r="R6" s="12"/>
      <c r="S6" s="10">
        <v>101261032</v>
      </c>
      <c r="T6" s="10" t="s">
        <v>325</v>
      </c>
      <c r="U6" s="12"/>
      <c r="V6" s="12"/>
      <c r="W6" s="12"/>
      <c r="X6" s="12"/>
      <c r="Y6" s="12"/>
      <c r="Z6" s="12"/>
      <c r="AA6" s="12"/>
      <c r="AB6" s="12"/>
      <c r="AC6" s="12"/>
      <c r="AD6" s="13"/>
      <c r="AE6" s="15">
        <f t="shared" ca="1" si="0"/>
        <v>46054</v>
      </c>
    </row>
    <row r="7" spans="1:31" ht="20.100000000000001" customHeight="1">
      <c r="A7" s="10">
        <v>2476378</v>
      </c>
      <c r="B7" s="10">
        <v>2476378</v>
      </c>
      <c r="C7" s="12"/>
      <c r="D7" s="12"/>
      <c r="E7" s="10">
        <v>101693736</v>
      </c>
      <c r="F7" s="10" t="s">
        <v>326</v>
      </c>
      <c r="G7" s="10" t="s">
        <v>327</v>
      </c>
      <c r="H7" s="12"/>
      <c r="I7" s="11">
        <v>45660</v>
      </c>
      <c r="J7" s="12"/>
      <c r="K7" s="12"/>
      <c r="L7" s="10" t="s">
        <v>313</v>
      </c>
      <c r="M7" s="12"/>
      <c r="N7" s="10" t="s">
        <v>313</v>
      </c>
      <c r="O7" s="12"/>
      <c r="P7" s="12"/>
      <c r="Q7" s="10" t="s">
        <v>318</v>
      </c>
      <c r="R7" s="12"/>
      <c r="S7" s="10">
        <v>101251705</v>
      </c>
      <c r="T7" s="10" t="s">
        <v>328</v>
      </c>
      <c r="U7" s="12"/>
      <c r="V7" s="12"/>
      <c r="W7" s="12"/>
      <c r="X7" s="12"/>
      <c r="Y7" s="12"/>
      <c r="Z7" s="12"/>
      <c r="AA7" s="12"/>
      <c r="AB7" s="12"/>
      <c r="AC7" s="12"/>
      <c r="AD7" s="13"/>
      <c r="AE7" s="15">
        <f t="shared" ca="1" si="0"/>
        <v>46054</v>
      </c>
    </row>
    <row r="8" spans="1:31" ht="20.100000000000001" customHeight="1">
      <c r="A8" s="10">
        <v>2482448</v>
      </c>
      <c r="B8" s="10">
        <v>2482448</v>
      </c>
      <c r="C8" s="10" t="s">
        <v>329</v>
      </c>
      <c r="D8" s="12"/>
      <c r="E8" s="10">
        <v>103365440</v>
      </c>
      <c r="F8" s="10" t="s">
        <v>330</v>
      </c>
      <c r="G8" s="10" t="s">
        <v>331</v>
      </c>
      <c r="H8" s="10" t="s">
        <v>109</v>
      </c>
      <c r="I8" s="11">
        <v>45380</v>
      </c>
      <c r="J8" s="11">
        <v>45380</v>
      </c>
      <c r="K8" s="12"/>
      <c r="L8" s="10" t="s">
        <v>313</v>
      </c>
      <c r="M8" s="12"/>
      <c r="N8" s="10" t="s">
        <v>313</v>
      </c>
      <c r="O8" s="10">
        <v>1034270</v>
      </c>
      <c r="P8" s="10" t="s">
        <v>332</v>
      </c>
      <c r="Q8" s="10" t="s">
        <v>318</v>
      </c>
      <c r="R8" s="10">
        <v>1</v>
      </c>
      <c r="S8" s="10">
        <v>103365393</v>
      </c>
      <c r="T8" s="10" t="s">
        <v>333</v>
      </c>
      <c r="U8" s="12"/>
      <c r="V8" s="12"/>
      <c r="W8" s="12"/>
      <c r="X8" s="12"/>
      <c r="Y8" s="12"/>
      <c r="Z8" s="11">
        <v>45207</v>
      </c>
      <c r="AA8" s="11">
        <v>45380</v>
      </c>
      <c r="AB8" s="11">
        <v>45207</v>
      </c>
      <c r="AC8" s="12"/>
      <c r="AD8" s="13"/>
      <c r="AE8" s="15">
        <f t="shared" ca="1" si="0"/>
        <v>46054</v>
      </c>
    </row>
    <row r="9" spans="1:31" ht="20.100000000000001" customHeight="1">
      <c r="A9" s="10">
        <v>2476389</v>
      </c>
      <c r="B9" s="10">
        <v>2476389</v>
      </c>
      <c r="C9" s="12"/>
      <c r="D9" s="12"/>
      <c r="E9" s="10">
        <v>101879831</v>
      </c>
      <c r="F9" s="10" t="s">
        <v>334</v>
      </c>
      <c r="G9" s="10" t="s">
        <v>312</v>
      </c>
      <c r="H9" s="12"/>
      <c r="I9" s="11">
        <v>45604</v>
      </c>
      <c r="J9" s="12"/>
      <c r="K9" s="12"/>
      <c r="L9" s="10" t="s">
        <v>313</v>
      </c>
      <c r="M9" s="12"/>
      <c r="N9" s="10" t="s">
        <v>313</v>
      </c>
      <c r="O9" s="12"/>
      <c r="P9" s="12"/>
      <c r="Q9" s="10" t="s">
        <v>318</v>
      </c>
      <c r="R9" s="12"/>
      <c r="S9" s="10">
        <v>101697963</v>
      </c>
      <c r="T9" s="10" t="s">
        <v>335</v>
      </c>
      <c r="U9" s="12"/>
      <c r="V9" s="12"/>
      <c r="W9" s="12"/>
      <c r="X9" s="12"/>
      <c r="Y9" s="12"/>
      <c r="Z9" s="12"/>
      <c r="AA9" s="12"/>
      <c r="AB9" s="12"/>
      <c r="AC9" s="12"/>
      <c r="AD9" s="13"/>
      <c r="AE9" s="15">
        <f t="shared" ca="1" si="0"/>
        <v>46054</v>
      </c>
    </row>
    <row r="10" spans="1:31" ht="20.100000000000001" customHeight="1">
      <c r="A10" s="10" t="s">
        <v>336</v>
      </c>
      <c r="B10" s="10" t="s">
        <v>336</v>
      </c>
      <c r="C10" s="12"/>
      <c r="D10" s="12"/>
      <c r="E10" s="10">
        <v>101470665</v>
      </c>
      <c r="F10" s="10" t="s">
        <v>337</v>
      </c>
      <c r="G10" s="10" t="s">
        <v>327</v>
      </c>
      <c r="H10" s="12"/>
      <c r="I10" s="11">
        <v>45245</v>
      </c>
      <c r="J10" s="12"/>
      <c r="K10" s="12"/>
      <c r="L10" s="10" t="s">
        <v>313</v>
      </c>
      <c r="M10" s="12"/>
      <c r="N10" s="10" t="s">
        <v>313</v>
      </c>
      <c r="O10" s="12"/>
      <c r="P10" s="12"/>
      <c r="Q10" s="10" t="s">
        <v>338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/>
      <c r="AE10" s="15">
        <f t="shared" ca="1" si="0"/>
        <v>46054</v>
      </c>
    </row>
    <row r="11" spans="1:31" ht="20.100000000000001" customHeight="1">
      <c r="A11" s="10">
        <v>2452164</v>
      </c>
      <c r="B11" s="10">
        <v>2452164</v>
      </c>
      <c r="C11" s="12"/>
      <c r="D11" s="10">
        <v>228</v>
      </c>
      <c r="E11" s="10">
        <v>101507379</v>
      </c>
      <c r="F11" s="10" t="s">
        <v>339</v>
      </c>
      <c r="G11" s="10" t="s">
        <v>331</v>
      </c>
      <c r="H11" s="12"/>
      <c r="I11" s="11">
        <v>45414</v>
      </c>
      <c r="J11" s="12"/>
      <c r="K11" s="12"/>
      <c r="L11" s="10" t="s">
        <v>313</v>
      </c>
      <c r="M11" s="12"/>
      <c r="N11" s="10" t="s">
        <v>313</v>
      </c>
      <c r="O11" s="12"/>
      <c r="P11" s="12"/>
      <c r="Q11" s="10" t="s">
        <v>340</v>
      </c>
      <c r="R11" s="12"/>
      <c r="S11" s="10" t="s">
        <v>341</v>
      </c>
      <c r="T11" s="10" t="s">
        <v>342</v>
      </c>
      <c r="U11" s="12"/>
      <c r="V11" s="12"/>
      <c r="W11" s="12"/>
      <c r="X11" s="12"/>
      <c r="Y11" s="12"/>
      <c r="Z11" s="12"/>
      <c r="AA11" s="12"/>
      <c r="AB11" s="12"/>
      <c r="AC11" s="12"/>
      <c r="AD11" s="13"/>
      <c r="AE11" s="15">
        <f t="shared" ca="1" si="0"/>
        <v>46054</v>
      </c>
    </row>
    <row r="12" spans="1:31" ht="20.100000000000001" customHeight="1">
      <c r="A12" s="10">
        <v>2373232</v>
      </c>
      <c r="B12" s="10">
        <v>2373232</v>
      </c>
      <c r="C12" s="12"/>
      <c r="D12" s="12"/>
      <c r="E12" s="10">
        <v>101541259</v>
      </c>
      <c r="F12" s="10" t="s">
        <v>343</v>
      </c>
      <c r="G12" s="10" t="s">
        <v>317</v>
      </c>
      <c r="H12" s="12"/>
      <c r="I12" s="11">
        <v>45660</v>
      </c>
      <c r="J12" s="12"/>
      <c r="K12" s="12"/>
      <c r="L12" s="10" t="s">
        <v>313</v>
      </c>
      <c r="M12" s="12"/>
      <c r="N12" s="10" t="s">
        <v>313</v>
      </c>
      <c r="O12" s="12"/>
      <c r="P12" s="12"/>
      <c r="Q12" s="10" t="s">
        <v>318</v>
      </c>
      <c r="R12" s="12"/>
      <c r="S12" s="10">
        <v>101531598</v>
      </c>
      <c r="T12" s="10" t="s">
        <v>344</v>
      </c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5">
        <f t="shared" ca="1" si="0"/>
        <v>46054</v>
      </c>
    </row>
    <row r="13" spans="1:31" ht="20.100000000000001" customHeight="1">
      <c r="A13" s="10">
        <v>2482515</v>
      </c>
      <c r="B13" s="10">
        <v>2482515</v>
      </c>
      <c r="C13" s="10" t="s">
        <v>345</v>
      </c>
      <c r="D13" s="12"/>
      <c r="E13" s="10">
        <v>103683083</v>
      </c>
      <c r="F13" s="10" t="s">
        <v>346</v>
      </c>
      <c r="G13" s="10" t="s">
        <v>312</v>
      </c>
      <c r="H13" s="10" t="s">
        <v>109</v>
      </c>
      <c r="I13" s="11">
        <v>45380</v>
      </c>
      <c r="J13" s="11">
        <v>45380</v>
      </c>
      <c r="K13" s="12"/>
      <c r="L13" s="10" t="s">
        <v>313</v>
      </c>
      <c r="M13" s="12"/>
      <c r="N13" s="10" t="s">
        <v>313</v>
      </c>
      <c r="O13" s="10">
        <v>1034270</v>
      </c>
      <c r="P13" s="10" t="s">
        <v>332</v>
      </c>
      <c r="Q13" s="10" t="s">
        <v>318</v>
      </c>
      <c r="R13" s="10">
        <v>1</v>
      </c>
      <c r="S13" s="10">
        <v>103683084</v>
      </c>
      <c r="T13" s="10" t="s">
        <v>347</v>
      </c>
      <c r="U13" s="12"/>
      <c r="V13" s="12"/>
      <c r="W13" s="12"/>
      <c r="X13" s="12"/>
      <c r="Y13" s="12"/>
      <c r="Z13" s="11">
        <v>45207</v>
      </c>
      <c r="AA13" s="11">
        <v>45380</v>
      </c>
      <c r="AB13" s="11">
        <v>45207</v>
      </c>
      <c r="AC13" s="12"/>
      <c r="AD13" s="13"/>
      <c r="AE13" s="15">
        <f t="shared" ca="1" si="0"/>
        <v>46054</v>
      </c>
    </row>
    <row r="14" spans="1:31" ht="20.100000000000001" customHeight="1">
      <c r="A14" s="10">
        <v>2459230</v>
      </c>
      <c r="B14" s="10">
        <v>2459230</v>
      </c>
      <c r="C14" s="10" t="s">
        <v>348</v>
      </c>
      <c r="D14" s="12"/>
      <c r="E14" s="10">
        <v>104595846</v>
      </c>
      <c r="F14" s="10" t="s">
        <v>349</v>
      </c>
      <c r="G14" s="10" t="s">
        <v>317</v>
      </c>
      <c r="H14" s="10" t="s">
        <v>109</v>
      </c>
      <c r="I14" s="11">
        <v>45380</v>
      </c>
      <c r="J14" s="11">
        <v>45380</v>
      </c>
      <c r="K14" s="12"/>
      <c r="L14" s="10" t="s">
        <v>313</v>
      </c>
      <c r="M14" s="12"/>
      <c r="N14" s="10" t="s">
        <v>313</v>
      </c>
      <c r="O14" s="10">
        <v>1034270</v>
      </c>
      <c r="P14" s="10" t="s">
        <v>332</v>
      </c>
      <c r="Q14" s="10" t="s">
        <v>318</v>
      </c>
      <c r="R14" s="10">
        <v>1</v>
      </c>
      <c r="S14" s="10">
        <v>101252315</v>
      </c>
      <c r="T14" s="10" t="s">
        <v>350</v>
      </c>
      <c r="U14" s="12"/>
      <c r="V14" s="12"/>
      <c r="W14" s="12"/>
      <c r="X14" s="12"/>
      <c r="Y14" s="12"/>
      <c r="Z14" s="11">
        <v>44865</v>
      </c>
      <c r="AA14" s="11">
        <v>45380</v>
      </c>
      <c r="AB14" s="11">
        <v>45101</v>
      </c>
      <c r="AC14" s="12"/>
      <c r="AD14" s="13"/>
      <c r="AE14" s="15">
        <f t="shared" ca="1" si="0"/>
        <v>46054</v>
      </c>
    </row>
    <row r="15" spans="1:31" ht="20.100000000000001" customHeight="1">
      <c r="A15" s="10">
        <v>2482513</v>
      </c>
      <c r="B15" s="10">
        <v>2482513</v>
      </c>
      <c r="C15" s="10" t="s">
        <v>351</v>
      </c>
      <c r="D15" s="12"/>
      <c r="E15" s="10">
        <v>103683083</v>
      </c>
      <c r="F15" s="10" t="s">
        <v>346</v>
      </c>
      <c r="G15" s="10" t="s">
        <v>312</v>
      </c>
      <c r="H15" s="10" t="s">
        <v>109</v>
      </c>
      <c r="I15" s="11">
        <v>45380</v>
      </c>
      <c r="J15" s="11">
        <v>45380</v>
      </c>
      <c r="K15" s="12"/>
      <c r="L15" s="10" t="s">
        <v>313</v>
      </c>
      <c r="M15" s="12"/>
      <c r="N15" s="10" t="s">
        <v>313</v>
      </c>
      <c r="O15" s="10">
        <v>1034270</v>
      </c>
      <c r="P15" s="10" t="s">
        <v>332</v>
      </c>
      <c r="Q15" s="10" t="s">
        <v>318</v>
      </c>
      <c r="R15" s="10">
        <v>1</v>
      </c>
      <c r="S15" s="10">
        <v>103683084</v>
      </c>
      <c r="T15" s="10" t="s">
        <v>347</v>
      </c>
      <c r="U15" s="12"/>
      <c r="V15" s="12"/>
      <c r="W15" s="12"/>
      <c r="X15" s="12"/>
      <c r="Y15" s="12"/>
      <c r="Z15" s="11">
        <v>45207</v>
      </c>
      <c r="AA15" s="11">
        <v>45380</v>
      </c>
      <c r="AB15" s="11">
        <v>45207</v>
      </c>
      <c r="AC15" s="12"/>
      <c r="AD15" s="13"/>
      <c r="AE15" s="15">
        <f t="shared" ca="1" si="0"/>
        <v>46054</v>
      </c>
    </row>
    <row r="16" spans="1:31" ht="20.100000000000001" customHeight="1">
      <c r="A16" s="10">
        <v>2470257</v>
      </c>
      <c r="B16" s="10">
        <v>2470257</v>
      </c>
      <c r="C16" s="10" t="s">
        <v>352</v>
      </c>
      <c r="D16" s="12"/>
      <c r="E16" s="10">
        <v>104595846</v>
      </c>
      <c r="F16" s="10" t="s">
        <v>349</v>
      </c>
      <c r="G16" s="10" t="s">
        <v>317</v>
      </c>
      <c r="H16" s="10" t="s">
        <v>109</v>
      </c>
      <c r="I16" s="11">
        <v>45380</v>
      </c>
      <c r="J16" s="11">
        <v>45380</v>
      </c>
      <c r="K16" s="12"/>
      <c r="L16" s="10" t="s">
        <v>313</v>
      </c>
      <c r="M16" s="12"/>
      <c r="N16" s="10" t="s">
        <v>313</v>
      </c>
      <c r="O16" s="10">
        <v>1034270</v>
      </c>
      <c r="P16" s="10" t="s">
        <v>332</v>
      </c>
      <c r="Q16" s="10" t="s">
        <v>318</v>
      </c>
      <c r="R16" s="10">
        <v>1</v>
      </c>
      <c r="S16" s="10">
        <v>101252315</v>
      </c>
      <c r="T16" s="10" t="s">
        <v>350</v>
      </c>
      <c r="U16" s="12"/>
      <c r="V16" s="12"/>
      <c r="W16" s="12"/>
      <c r="X16" s="12"/>
      <c r="Y16" s="12"/>
      <c r="Z16" s="11">
        <v>44996</v>
      </c>
      <c r="AA16" s="11">
        <v>45380</v>
      </c>
      <c r="AB16" s="11">
        <v>45151</v>
      </c>
      <c r="AC16" s="12"/>
      <c r="AD16" s="13"/>
      <c r="AE16" s="15">
        <f t="shared" ca="1" si="0"/>
        <v>46054</v>
      </c>
    </row>
    <row r="17" spans="1:31" ht="20.100000000000001" customHeight="1">
      <c r="A17" s="10">
        <v>2500533</v>
      </c>
      <c r="B17" s="10">
        <v>2500533</v>
      </c>
      <c r="C17" s="10" t="s">
        <v>353</v>
      </c>
      <c r="D17" s="12"/>
      <c r="E17" s="10" t="s">
        <v>354</v>
      </c>
      <c r="F17" s="10" t="s">
        <v>355</v>
      </c>
      <c r="G17" s="10" t="s">
        <v>312</v>
      </c>
      <c r="H17" s="10" t="s">
        <v>109</v>
      </c>
      <c r="I17" s="11">
        <v>45380</v>
      </c>
      <c r="J17" s="11">
        <v>45380</v>
      </c>
      <c r="K17" s="12"/>
      <c r="L17" s="10" t="s">
        <v>313</v>
      </c>
      <c r="M17" s="12"/>
      <c r="N17" s="10" t="s">
        <v>313</v>
      </c>
      <c r="O17" s="10">
        <v>1034270</v>
      </c>
      <c r="P17" s="10" t="s">
        <v>332</v>
      </c>
      <c r="Q17" s="10" t="s">
        <v>318</v>
      </c>
      <c r="R17" s="10">
        <v>1</v>
      </c>
      <c r="S17" s="10">
        <v>101251714</v>
      </c>
      <c r="T17" s="10" t="s">
        <v>356</v>
      </c>
      <c r="U17" s="12"/>
      <c r="V17" s="12"/>
      <c r="W17" s="12"/>
      <c r="X17" s="12"/>
      <c r="Y17" s="12"/>
      <c r="Z17" s="11">
        <v>44672</v>
      </c>
      <c r="AA17" s="11">
        <v>45380</v>
      </c>
      <c r="AB17" s="11">
        <v>45286</v>
      </c>
      <c r="AC17" s="12"/>
      <c r="AD17" s="13"/>
      <c r="AE17" s="15">
        <f t="shared" ca="1" si="0"/>
        <v>46054</v>
      </c>
    </row>
    <row r="18" spans="1:31" ht="20.100000000000001" customHeight="1">
      <c r="A18" s="10">
        <v>2513767</v>
      </c>
      <c r="B18" s="10">
        <v>2513767</v>
      </c>
      <c r="C18" s="10" t="s">
        <v>357</v>
      </c>
      <c r="D18" s="12"/>
      <c r="E18" s="10">
        <v>103377383</v>
      </c>
      <c r="F18" s="10" t="s">
        <v>358</v>
      </c>
      <c r="G18" s="10" t="s">
        <v>331</v>
      </c>
      <c r="H18" s="10" t="s">
        <v>109</v>
      </c>
      <c r="I18" s="11">
        <v>45380</v>
      </c>
      <c r="J18" s="11">
        <v>45380</v>
      </c>
      <c r="K18" s="12"/>
      <c r="L18" s="10" t="s">
        <v>313</v>
      </c>
      <c r="M18" s="12"/>
      <c r="N18" s="10" t="s">
        <v>313</v>
      </c>
      <c r="O18" s="10">
        <v>1034270</v>
      </c>
      <c r="P18" s="10" t="s">
        <v>332</v>
      </c>
      <c r="Q18" s="10" t="s">
        <v>318</v>
      </c>
      <c r="R18" s="10">
        <v>1</v>
      </c>
      <c r="S18" s="10">
        <v>103656832</v>
      </c>
      <c r="T18" s="10" t="s">
        <v>359</v>
      </c>
      <c r="U18" s="12"/>
      <c r="V18" s="12"/>
      <c r="W18" s="12"/>
      <c r="X18" s="12"/>
      <c r="Y18" s="12"/>
      <c r="Z18" s="11">
        <v>44672</v>
      </c>
      <c r="AA18" s="11">
        <v>45380</v>
      </c>
      <c r="AB18" s="11">
        <v>45338</v>
      </c>
      <c r="AC18" s="12"/>
      <c r="AD18" s="13"/>
      <c r="AE18" s="15">
        <f t="shared" ca="1" si="0"/>
        <v>46054</v>
      </c>
    </row>
    <row r="19" spans="1:31" ht="20.100000000000001" customHeight="1">
      <c r="A19" s="10">
        <v>2476406</v>
      </c>
      <c r="B19" s="10">
        <v>2476406</v>
      </c>
      <c r="C19" s="12"/>
      <c r="D19" s="12"/>
      <c r="E19" s="10">
        <v>102064527</v>
      </c>
      <c r="F19" s="10" t="s">
        <v>360</v>
      </c>
      <c r="G19" s="10" t="s">
        <v>331</v>
      </c>
      <c r="H19" s="12"/>
      <c r="I19" s="11">
        <v>45481</v>
      </c>
      <c r="J19" s="12"/>
      <c r="K19" s="12"/>
      <c r="L19" s="10" t="s">
        <v>313</v>
      </c>
      <c r="M19" s="12"/>
      <c r="N19" s="10" t="s">
        <v>313</v>
      </c>
      <c r="O19" s="12"/>
      <c r="P19" s="12"/>
      <c r="Q19" s="10" t="s">
        <v>318</v>
      </c>
      <c r="R19" s="12"/>
      <c r="S19" s="10">
        <v>101898752</v>
      </c>
      <c r="T19" s="10" t="s">
        <v>361</v>
      </c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15">
        <f t="shared" ca="1" si="0"/>
        <v>46054</v>
      </c>
    </row>
    <row r="20" spans="1:31" ht="20.100000000000001" customHeight="1">
      <c r="A20" s="10">
        <v>2454759</v>
      </c>
      <c r="B20" s="10">
        <v>2454759</v>
      </c>
      <c r="C20" s="12"/>
      <c r="D20" s="12"/>
      <c r="E20" s="10">
        <v>100913451</v>
      </c>
      <c r="F20" s="10" t="s">
        <v>362</v>
      </c>
      <c r="G20" s="10" t="s">
        <v>363</v>
      </c>
      <c r="H20" s="12"/>
      <c r="I20" s="11">
        <v>45460</v>
      </c>
      <c r="J20" s="12"/>
      <c r="K20" s="12"/>
      <c r="L20" s="10" t="s">
        <v>313</v>
      </c>
      <c r="M20" s="12"/>
      <c r="N20" s="10" t="s">
        <v>313</v>
      </c>
      <c r="O20" s="12"/>
      <c r="P20" s="12"/>
      <c r="Q20" s="10" t="s">
        <v>318</v>
      </c>
      <c r="R20" s="12"/>
      <c r="S20" s="10">
        <v>101251709</v>
      </c>
      <c r="T20" s="10" t="s">
        <v>364</v>
      </c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15">
        <f t="shared" ca="1" si="0"/>
        <v>46054</v>
      </c>
    </row>
    <row r="21" spans="1:31" ht="20.100000000000001" customHeight="1">
      <c r="A21" s="10">
        <v>2482490</v>
      </c>
      <c r="B21" s="10">
        <v>2482490</v>
      </c>
      <c r="C21" s="10" t="s">
        <v>365</v>
      </c>
      <c r="D21" s="12"/>
      <c r="E21" s="10">
        <v>103533051</v>
      </c>
      <c r="F21" s="10" t="s">
        <v>366</v>
      </c>
      <c r="G21" s="10" t="s">
        <v>321</v>
      </c>
      <c r="H21" s="10" t="s">
        <v>109</v>
      </c>
      <c r="I21" s="11">
        <v>45380</v>
      </c>
      <c r="J21" s="11">
        <v>45380</v>
      </c>
      <c r="K21" s="12"/>
      <c r="L21" s="10" t="s">
        <v>313</v>
      </c>
      <c r="M21" s="12"/>
      <c r="N21" s="10" t="s">
        <v>313</v>
      </c>
      <c r="O21" s="10">
        <v>1034270</v>
      </c>
      <c r="P21" s="10" t="s">
        <v>332</v>
      </c>
      <c r="Q21" s="10" t="s">
        <v>318</v>
      </c>
      <c r="R21" s="10">
        <v>1</v>
      </c>
      <c r="S21" s="10">
        <v>103608022</v>
      </c>
      <c r="T21" s="10" t="s">
        <v>367</v>
      </c>
      <c r="U21" s="12"/>
      <c r="V21" s="12"/>
      <c r="W21" s="12"/>
      <c r="X21" s="12"/>
      <c r="Y21" s="12"/>
      <c r="Z21" s="11">
        <v>45207</v>
      </c>
      <c r="AA21" s="11">
        <v>45380</v>
      </c>
      <c r="AB21" s="11">
        <v>45207</v>
      </c>
      <c r="AC21" s="12"/>
      <c r="AD21" s="13"/>
      <c r="AE21" s="15">
        <f t="shared" ca="1" si="0"/>
        <v>46054</v>
      </c>
    </row>
    <row r="22" spans="1:31" ht="20.100000000000001" customHeight="1">
      <c r="A22" s="10">
        <v>2482529</v>
      </c>
      <c r="B22" s="10">
        <v>2482529</v>
      </c>
      <c r="C22" s="10" t="s">
        <v>368</v>
      </c>
      <c r="D22" s="12"/>
      <c r="E22" s="10">
        <v>104622312</v>
      </c>
      <c r="F22" s="10" t="s">
        <v>369</v>
      </c>
      <c r="G22" s="10" t="s">
        <v>317</v>
      </c>
      <c r="H22" s="10" t="s">
        <v>109</v>
      </c>
      <c r="I22" s="11">
        <v>45380</v>
      </c>
      <c r="J22" s="11">
        <v>45380</v>
      </c>
      <c r="K22" s="12"/>
      <c r="L22" s="10" t="s">
        <v>313</v>
      </c>
      <c r="M22" s="12"/>
      <c r="N22" s="10" t="s">
        <v>313</v>
      </c>
      <c r="O22" s="10">
        <v>1034270</v>
      </c>
      <c r="P22" s="10" t="s">
        <v>332</v>
      </c>
      <c r="Q22" s="10" t="s">
        <v>318</v>
      </c>
      <c r="R22" s="10">
        <v>1</v>
      </c>
      <c r="S22" s="10">
        <v>104622313</v>
      </c>
      <c r="T22" s="10" t="s">
        <v>370</v>
      </c>
      <c r="U22" s="12"/>
      <c r="V22" s="12"/>
      <c r="W22" s="12"/>
      <c r="X22" s="12"/>
      <c r="Y22" s="12"/>
      <c r="Z22" s="11">
        <v>45207</v>
      </c>
      <c r="AA22" s="11">
        <v>45380</v>
      </c>
      <c r="AB22" s="11">
        <v>45207</v>
      </c>
      <c r="AC22" s="12"/>
      <c r="AD22" s="13"/>
      <c r="AE22" s="15">
        <f t="shared" ca="1" si="0"/>
        <v>46054</v>
      </c>
    </row>
    <row r="23" spans="1:31" ht="20.100000000000001" customHeight="1">
      <c r="A23" s="10">
        <v>2475873</v>
      </c>
      <c r="B23" s="10">
        <v>2475873</v>
      </c>
      <c r="C23" s="12"/>
      <c r="D23" s="12"/>
      <c r="E23" s="10">
        <v>101423353</v>
      </c>
      <c r="F23" s="10" t="s">
        <v>371</v>
      </c>
      <c r="G23" s="10" t="s">
        <v>317</v>
      </c>
      <c r="H23" s="12"/>
      <c r="I23" s="11">
        <v>45573</v>
      </c>
      <c r="J23" s="12"/>
      <c r="K23" s="12"/>
      <c r="L23" s="10" t="s">
        <v>313</v>
      </c>
      <c r="M23" s="12"/>
      <c r="N23" s="10" t="s">
        <v>313</v>
      </c>
      <c r="O23" s="12"/>
      <c r="P23" s="12"/>
      <c r="Q23" s="10" t="s">
        <v>318</v>
      </c>
      <c r="R23" s="12"/>
      <c r="S23" s="10">
        <v>101251709</v>
      </c>
      <c r="T23" s="10" t="s">
        <v>364</v>
      </c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15">
        <f t="shared" ca="1" si="0"/>
        <v>46054</v>
      </c>
    </row>
    <row r="24" spans="1:31" ht="20.100000000000001" customHeight="1">
      <c r="A24" s="10">
        <v>2454810</v>
      </c>
      <c r="B24" s="10">
        <v>2454810</v>
      </c>
      <c r="C24" s="12"/>
      <c r="D24" s="12"/>
      <c r="E24" s="10">
        <v>102715608</v>
      </c>
      <c r="F24" s="10" t="s">
        <v>372</v>
      </c>
      <c r="G24" s="10" t="s">
        <v>331</v>
      </c>
      <c r="H24" s="12"/>
      <c r="I24" s="11">
        <v>45450</v>
      </c>
      <c r="J24" s="12"/>
      <c r="K24" s="12"/>
      <c r="L24" s="10" t="s">
        <v>313</v>
      </c>
      <c r="M24" s="12"/>
      <c r="N24" s="10" t="s">
        <v>313</v>
      </c>
      <c r="O24" s="12"/>
      <c r="P24" s="12"/>
      <c r="Q24" s="10" t="s">
        <v>318</v>
      </c>
      <c r="R24" s="12"/>
      <c r="S24" s="10">
        <v>101252316</v>
      </c>
      <c r="T24" s="10" t="s">
        <v>373</v>
      </c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15">
        <f t="shared" ca="1" si="0"/>
        <v>46054</v>
      </c>
    </row>
    <row r="25" spans="1:31" ht="20.100000000000001" customHeight="1">
      <c r="A25" s="10">
        <v>2476409</v>
      </c>
      <c r="B25" s="10">
        <v>2476409</v>
      </c>
      <c r="C25" s="12"/>
      <c r="D25" s="12"/>
      <c r="E25" s="10">
        <v>102064527</v>
      </c>
      <c r="F25" s="10" t="s">
        <v>360</v>
      </c>
      <c r="G25" s="10" t="s">
        <v>331</v>
      </c>
      <c r="H25" s="12"/>
      <c r="I25" s="11">
        <v>45604</v>
      </c>
      <c r="J25" s="12"/>
      <c r="K25" s="12"/>
      <c r="L25" s="10" t="s">
        <v>313</v>
      </c>
      <c r="M25" s="12"/>
      <c r="N25" s="10" t="s">
        <v>313</v>
      </c>
      <c r="O25" s="12"/>
      <c r="P25" s="12"/>
      <c r="Q25" s="10" t="s">
        <v>318</v>
      </c>
      <c r="R25" s="12"/>
      <c r="S25" s="10">
        <v>101898752</v>
      </c>
      <c r="T25" s="10" t="s">
        <v>361</v>
      </c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15">
        <f t="shared" ca="1" si="0"/>
        <v>46054</v>
      </c>
    </row>
    <row r="26" spans="1:31" ht="24.6" customHeight="1">
      <c r="A26" s="10">
        <v>2482527</v>
      </c>
      <c r="B26" s="10">
        <v>2482527</v>
      </c>
      <c r="C26" s="10" t="s">
        <v>368</v>
      </c>
      <c r="D26" s="12"/>
      <c r="E26" s="10">
        <v>102732551</v>
      </c>
      <c r="F26" s="10" t="s">
        <v>374</v>
      </c>
      <c r="G26" s="10" t="s">
        <v>331</v>
      </c>
      <c r="H26" s="10" t="s">
        <v>109</v>
      </c>
      <c r="I26" s="11">
        <v>45380</v>
      </c>
      <c r="J26" s="11">
        <v>45380</v>
      </c>
      <c r="K26" s="12"/>
      <c r="L26" s="10" t="s">
        <v>313</v>
      </c>
      <c r="M26" s="12"/>
      <c r="N26" s="10" t="s">
        <v>313</v>
      </c>
      <c r="O26" s="10">
        <v>1034270</v>
      </c>
      <c r="P26" s="10" t="s">
        <v>332</v>
      </c>
      <c r="Q26" s="10" t="s">
        <v>318</v>
      </c>
      <c r="R26" s="10">
        <v>1</v>
      </c>
      <c r="S26" s="10">
        <v>102732426</v>
      </c>
      <c r="T26" s="10" t="s">
        <v>375</v>
      </c>
      <c r="U26" s="12"/>
      <c r="V26" s="12"/>
      <c r="W26" s="12"/>
      <c r="X26" s="12"/>
      <c r="Y26" s="12"/>
      <c r="Z26" s="11">
        <v>45207</v>
      </c>
      <c r="AA26" s="11">
        <v>45380</v>
      </c>
      <c r="AB26" s="11">
        <v>45207</v>
      </c>
      <c r="AC26" s="12"/>
      <c r="AD26" s="13"/>
      <c r="AE26" s="15">
        <f t="shared" ca="1" si="0"/>
        <v>46054</v>
      </c>
    </row>
    <row r="27" spans="1:31" ht="20.100000000000001" customHeight="1">
      <c r="A27" s="10">
        <v>2454419</v>
      </c>
      <c r="B27" s="10">
        <v>2454419</v>
      </c>
      <c r="C27" s="10" t="s">
        <v>376</v>
      </c>
      <c r="D27" s="12"/>
      <c r="E27" s="10">
        <v>103377383</v>
      </c>
      <c r="F27" s="10" t="s">
        <v>358</v>
      </c>
      <c r="G27" s="10" t="s">
        <v>331</v>
      </c>
      <c r="H27" s="10" t="s">
        <v>109</v>
      </c>
      <c r="I27" s="11">
        <v>45380</v>
      </c>
      <c r="J27" s="11">
        <v>45380</v>
      </c>
      <c r="K27" s="12"/>
      <c r="L27" s="10" t="s">
        <v>313</v>
      </c>
      <c r="M27" s="12"/>
      <c r="N27" s="10" t="s">
        <v>313</v>
      </c>
      <c r="O27" s="10">
        <v>1034270</v>
      </c>
      <c r="P27" s="10" t="s">
        <v>332</v>
      </c>
      <c r="Q27" s="10" t="s">
        <v>318</v>
      </c>
      <c r="R27" s="10">
        <v>1</v>
      </c>
      <c r="S27" s="10">
        <v>103656832</v>
      </c>
      <c r="T27" s="10" t="s">
        <v>359</v>
      </c>
      <c r="U27" s="12"/>
      <c r="V27" s="12"/>
      <c r="W27" s="12"/>
      <c r="X27" s="12"/>
      <c r="Y27" s="12"/>
      <c r="Z27" s="11">
        <v>44672</v>
      </c>
      <c r="AA27" s="11">
        <v>45380</v>
      </c>
      <c r="AB27" s="11">
        <v>45082</v>
      </c>
      <c r="AC27" s="12"/>
      <c r="AD27" s="13"/>
      <c r="AE27" s="15">
        <f t="shared" ca="1" si="0"/>
        <v>46054</v>
      </c>
    </row>
    <row r="28" spans="1:31" ht="20.100000000000001" customHeight="1">
      <c r="A28" s="10">
        <v>2475557</v>
      </c>
      <c r="B28" s="10">
        <v>2475557</v>
      </c>
      <c r="C28" s="10" t="s">
        <v>377</v>
      </c>
      <c r="D28" s="12"/>
      <c r="E28" s="10">
        <v>103377383</v>
      </c>
      <c r="F28" s="10" t="s">
        <v>358</v>
      </c>
      <c r="G28" s="10" t="s">
        <v>331</v>
      </c>
      <c r="H28" s="10" t="s">
        <v>109</v>
      </c>
      <c r="I28" s="11">
        <v>45380</v>
      </c>
      <c r="J28" s="11">
        <v>45380</v>
      </c>
      <c r="K28" s="12"/>
      <c r="L28" s="10" t="s">
        <v>313</v>
      </c>
      <c r="M28" s="12"/>
      <c r="N28" s="10" t="s">
        <v>313</v>
      </c>
      <c r="O28" s="10">
        <v>1034270</v>
      </c>
      <c r="P28" s="10" t="s">
        <v>332</v>
      </c>
      <c r="Q28" s="10" t="s">
        <v>318</v>
      </c>
      <c r="R28" s="10">
        <v>1</v>
      </c>
      <c r="S28" s="10">
        <v>103656832</v>
      </c>
      <c r="T28" s="10" t="s">
        <v>359</v>
      </c>
      <c r="U28" s="12"/>
      <c r="V28" s="12"/>
      <c r="W28" s="12"/>
      <c r="X28" s="12"/>
      <c r="Y28" s="12"/>
      <c r="Z28" s="11">
        <v>44672</v>
      </c>
      <c r="AA28" s="11">
        <v>45380</v>
      </c>
      <c r="AB28" s="11">
        <v>45175</v>
      </c>
      <c r="AC28" s="12"/>
      <c r="AD28" s="13"/>
      <c r="AE28" s="15">
        <f t="shared" ca="1" si="0"/>
        <v>46054</v>
      </c>
    </row>
    <row r="29" spans="1:31" ht="20.100000000000001" customHeight="1">
      <c r="A29" s="10">
        <v>2482472</v>
      </c>
      <c r="B29" s="10">
        <v>2482472</v>
      </c>
      <c r="C29" s="10" t="s">
        <v>378</v>
      </c>
      <c r="D29" s="12"/>
      <c r="E29" s="10">
        <v>103384739</v>
      </c>
      <c r="F29" s="10" t="s">
        <v>379</v>
      </c>
      <c r="G29" s="10" t="s">
        <v>317</v>
      </c>
      <c r="H29" s="10" t="s">
        <v>109</v>
      </c>
      <c r="I29" s="11">
        <v>45380</v>
      </c>
      <c r="J29" s="11">
        <v>45380</v>
      </c>
      <c r="K29" s="12"/>
      <c r="L29" s="10" t="s">
        <v>313</v>
      </c>
      <c r="M29" s="12"/>
      <c r="N29" s="10" t="s">
        <v>313</v>
      </c>
      <c r="O29" s="10">
        <v>1034270</v>
      </c>
      <c r="P29" s="10" t="s">
        <v>332</v>
      </c>
      <c r="Q29" s="10" t="s">
        <v>318</v>
      </c>
      <c r="R29" s="10">
        <v>1</v>
      </c>
      <c r="S29" s="10">
        <v>102914443</v>
      </c>
      <c r="T29" s="10" t="s">
        <v>380</v>
      </c>
      <c r="U29" s="12"/>
      <c r="V29" s="12"/>
      <c r="W29" s="12"/>
      <c r="X29" s="12"/>
      <c r="Y29" s="12"/>
      <c r="Z29" s="11">
        <v>45207</v>
      </c>
      <c r="AA29" s="11">
        <v>45380</v>
      </c>
      <c r="AB29" s="11">
        <v>45207</v>
      </c>
      <c r="AC29" s="12"/>
      <c r="AD29" s="13"/>
      <c r="AE29" s="15">
        <f t="shared" ca="1" si="0"/>
        <v>46054</v>
      </c>
    </row>
    <row r="30" spans="1:31" ht="20.100000000000001" customHeight="1">
      <c r="A30" s="10">
        <v>2413407</v>
      </c>
      <c r="B30" s="10">
        <v>2413407</v>
      </c>
      <c r="C30" s="12"/>
      <c r="D30" s="12"/>
      <c r="E30" s="10">
        <v>101423353</v>
      </c>
      <c r="F30" s="10" t="s">
        <v>371</v>
      </c>
      <c r="G30" s="10" t="s">
        <v>317</v>
      </c>
      <c r="H30" s="12"/>
      <c r="I30" s="11">
        <v>45846</v>
      </c>
      <c r="J30" s="12"/>
      <c r="K30" s="12"/>
      <c r="L30" s="10" t="s">
        <v>313</v>
      </c>
      <c r="M30" s="12"/>
      <c r="N30" s="10" t="s">
        <v>313</v>
      </c>
      <c r="O30" s="12"/>
      <c r="P30" s="12"/>
      <c r="Q30" s="10" t="s">
        <v>318</v>
      </c>
      <c r="R30" s="12"/>
      <c r="S30" s="10">
        <v>101251709</v>
      </c>
      <c r="T30" s="10" t="s">
        <v>364</v>
      </c>
      <c r="U30" s="12"/>
      <c r="V30" s="12"/>
      <c r="W30" s="12"/>
      <c r="X30" s="12"/>
      <c r="Y30" s="12"/>
      <c r="Z30" s="12"/>
      <c r="AA30" s="12"/>
      <c r="AB30" s="12"/>
      <c r="AC30" s="12"/>
      <c r="AD30" s="13"/>
      <c r="AE30" s="15">
        <f t="shared" ca="1" si="0"/>
        <v>46054</v>
      </c>
    </row>
    <row r="31" spans="1:31" ht="20.100000000000001" customHeight="1">
      <c r="A31" s="10">
        <v>2447653</v>
      </c>
      <c r="B31" s="10">
        <v>2447653</v>
      </c>
      <c r="C31" s="10" t="s">
        <v>381</v>
      </c>
      <c r="D31" s="12"/>
      <c r="E31" s="10" t="s">
        <v>354</v>
      </c>
      <c r="F31" s="10" t="s">
        <v>355</v>
      </c>
      <c r="G31" s="10" t="s">
        <v>312</v>
      </c>
      <c r="H31" s="10" t="s">
        <v>109</v>
      </c>
      <c r="I31" s="11">
        <v>45380</v>
      </c>
      <c r="J31" s="11">
        <v>45380</v>
      </c>
      <c r="K31" s="12"/>
      <c r="L31" s="10" t="s">
        <v>313</v>
      </c>
      <c r="M31" s="12"/>
      <c r="N31" s="10" t="s">
        <v>313</v>
      </c>
      <c r="O31" s="10">
        <v>1034270</v>
      </c>
      <c r="P31" s="10" t="s">
        <v>332</v>
      </c>
      <c r="Q31" s="10" t="s">
        <v>318</v>
      </c>
      <c r="R31" s="10">
        <v>1</v>
      </c>
      <c r="S31" s="10">
        <v>101251714</v>
      </c>
      <c r="T31" s="10" t="s">
        <v>356</v>
      </c>
      <c r="U31" s="12"/>
      <c r="V31" s="12"/>
      <c r="W31" s="12"/>
      <c r="X31" s="12"/>
      <c r="Y31" s="12"/>
      <c r="Z31" s="11">
        <v>44672</v>
      </c>
      <c r="AA31" s="11">
        <v>45380</v>
      </c>
      <c r="AB31" s="11">
        <v>45055</v>
      </c>
      <c r="AC31" s="12"/>
      <c r="AD31" s="13"/>
      <c r="AE31" s="15">
        <f t="shared" ca="1" si="0"/>
        <v>46054</v>
      </c>
    </row>
    <row r="32" spans="1:31" ht="20.100000000000001" customHeight="1">
      <c r="A32" s="10">
        <v>2475876</v>
      </c>
      <c r="B32" s="10">
        <v>2475876</v>
      </c>
      <c r="C32" s="12"/>
      <c r="D32" s="12"/>
      <c r="E32" s="10">
        <v>101526990</v>
      </c>
      <c r="F32" s="10" t="s">
        <v>382</v>
      </c>
      <c r="G32" s="10" t="s">
        <v>331</v>
      </c>
      <c r="H32" s="12"/>
      <c r="I32" s="11">
        <v>45660</v>
      </c>
      <c r="J32" s="12"/>
      <c r="K32" s="12"/>
      <c r="L32" s="10" t="s">
        <v>313</v>
      </c>
      <c r="M32" s="12"/>
      <c r="N32" s="10" t="s">
        <v>313</v>
      </c>
      <c r="O32" s="12"/>
      <c r="P32" s="12"/>
      <c r="Q32" s="10" t="s">
        <v>324</v>
      </c>
      <c r="R32" s="12"/>
      <c r="S32" s="10">
        <v>101480383</v>
      </c>
      <c r="T32" s="10" t="s">
        <v>383</v>
      </c>
      <c r="U32" s="12"/>
      <c r="V32" s="12"/>
      <c r="W32" s="12"/>
      <c r="X32" s="12"/>
      <c r="Y32" s="12"/>
      <c r="Z32" s="12"/>
      <c r="AA32" s="12"/>
      <c r="AB32" s="12"/>
      <c r="AC32" s="12"/>
      <c r="AD32" s="13"/>
      <c r="AE32" s="15">
        <f t="shared" ca="1" si="0"/>
        <v>46054</v>
      </c>
    </row>
    <row r="33" spans="1:31" ht="20.100000000000001" customHeight="1">
      <c r="A33" s="10">
        <v>2411702</v>
      </c>
      <c r="B33" s="10">
        <v>2411702</v>
      </c>
      <c r="C33" s="12"/>
      <c r="D33" s="10">
        <v>181</v>
      </c>
      <c r="E33" s="10">
        <v>100929820</v>
      </c>
      <c r="F33" s="10" t="s">
        <v>384</v>
      </c>
      <c r="G33" s="10" t="s">
        <v>363</v>
      </c>
      <c r="H33" s="12"/>
      <c r="I33" s="11">
        <v>45846</v>
      </c>
      <c r="J33" s="12"/>
      <c r="K33" s="12"/>
      <c r="L33" s="10" t="s">
        <v>313</v>
      </c>
      <c r="M33" s="12"/>
      <c r="N33" s="10" t="s">
        <v>313</v>
      </c>
      <c r="O33" s="12"/>
      <c r="P33" s="12"/>
      <c r="Q33" s="10" t="s">
        <v>385</v>
      </c>
      <c r="R33" s="12"/>
      <c r="S33" s="10" t="s">
        <v>386</v>
      </c>
      <c r="T33" s="10" t="s">
        <v>387</v>
      </c>
      <c r="U33" s="12"/>
      <c r="V33" s="12"/>
      <c r="W33" s="12"/>
      <c r="X33" s="12"/>
      <c r="Y33" s="12"/>
      <c r="Z33" s="12"/>
      <c r="AA33" s="12"/>
      <c r="AB33" s="12"/>
      <c r="AC33" s="12"/>
      <c r="AD33" s="13"/>
      <c r="AE33" s="15">
        <f t="shared" ca="1" si="0"/>
        <v>46054</v>
      </c>
    </row>
    <row r="34" spans="1:31" ht="20.100000000000001" customHeight="1">
      <c r="A34" s="10">
        <v>2476392</v>
      </c>
      <c r="B34" s="10">
        <v>2476392</v>
      </c>
      <c r="C34" s="12"/>
      <c r="D34" s="12"/>
      <c r="E34" s="10">
        <v>101901826</v>
      </c>
      <c r="F34" s="10" t="s">
        <v>388</v>
      </c>
      <c r="G34" s="10" t="s">
        <v>317</v>
      </c>
      <c r="H34" s="12"/>
      <c r="I34" s="11">
        <v>45512</v>
      </c>
      <c r="J34" s="12"/>
      <c r="K34" s="12"/>
      <c r="L34" s="10" t="s">
        <v>313</v>
      </c>
      <c r="M34" s="12"/>
      <c r="N34" s="10" t="s">
        <v>313</v>
      </c>
      <c r="O34" s="12"/>
      <c r="P34" s="12"/>
      <c r="Q34" s="10" t="s">
        <v>324</v>
      </c>
      <c r="R34" s="12"/>
      <c r="S34" s="10">
        <v>101898752</v>
      </c>
      <c r="T34" s="10" t="s">
        <v>361</v>
      </c>
      <c r="U34" s="12"/>
      <c r="V34" s="12"/>
      <c r="W34" s="12"/>
      <c r="X34" s="12"/>
      <c r="Y34" s="12"/>
      <c r="Z34" s="12"/>
      <c r="AA34" s="12"/>
      <c r="AB34" s="12"/>
      <c r="AC34" s="12"/>
      <c r="AD34" s="13"/>
      <c r="AE34" s="15">
        <f t="shared" ca="1" si="0"/>
        <v>46054</v>
      </c>
    </row>
    <row r="35" spans="1:31" ht="20.100000000000001" customHeight="1">
      <c r="A35" s="10">
        <v>2447777</v>
      </c>
      <c r="B35" s="10">
        <v>2447777</v>
      </c>
      <c r="C35" s="10" t="s">
        <v>389</v>
      </c>
      <c r="D35" s="12"/>
      <c r="E35" s="10">
        <v>103365440</v>
      </c>
      <c r="F35" s="10" t="s">
        <v>330</v>
      </c>
      <c r="G35" s="10" t="s">
        <v>331</v>
      </c>
      <c r="H35" s="10" t="s">
        <v>109</v>
      </c>
      <c r="I35" s="11">
        <v>45380</v>
      </c>
      <c r="J35" s="11">
        <v>45380</v>
      </c>
      <c r="K35" s="12"/>
      <c r="L35" s="10" t="s">
        <v>313</v>
      </c>
      <c r="M35" s="12"/>
      <c r="N35" s="10" t="s">
        <v>313</v>
      </c>
      <c r="O35" s="10">
        <v>1034270</v>
      </c>
      <c r="P35" s="10" t="s">
        <v>332</v>
      </c>
      <c r="Q35" s="10" t="s">
        <v>318</v>
      </c>
      <c r="R35" s="10">
        <v>1</v>
      </c>
      <c r="S35" s="10">
        <v>103365393</v>
      </c>
      <c r="T35" s="10" t="s">
        <v>333</v>
      </c>
      <c r="U35" s="12"/>
      <c r="V35" s="12"/>
      <c r="W35" s="12"/>
      <c r="X35" s="12"/>
      <c r="Y35" s="12"/>
      <c r="Z35" s="11">
        <v>44996</v>
      </c>
      <c r="AA35" s="11">
        <v>45380</v>
      </c>
      <c r="AB35" s="11">
        <v>45055</v>
      </c>
      <c r="AC35" s="12"/>
      <c r="AD35" s="13"/>
      <c r="AE35" s="15">
        <f t="shared" ca="1" si="0"/>
        <v>46054</v>
      </c>
    </row>
    <row r="36" spans="1:31" ht="20.100000000000001" customHeight="1">
      <c r="A36" s="10">
        <v>2454795</v>
      </c>
      <c r="B36" s="10">
        <v>2454795</v>
      </c>
      <c r="C36" s="12"/>
      <c r="D36" s="12"/>
      <c r="E36" s="10">
        <v>101680662</v>
      </c>
      <c r="F36" s="10" t="s">
        <v>320</v>
      </c>
      <c r="G36" s="10" t="s">
        <v>321</v>
      </c>
      <c r="H36" s="12"/>
      <c r="I36" s="11">
        <v>45418</v>
      </c>
      <c r="J36" s="12"/>
      <c r="K36" s="12"/>
      <c r="L36" s="10" t="s">
        <v>313</v>
      </c>
      <c r="M36" s="12"/>
      <c r="N36" s="10" t="s">
        <v>313</v>
      </c>
      <c r="O36" s="12"/>
      <c r="P36" s="12"/>
      <c r="Q36" s="10" t="s">
        <v>318</v>
      </c>
      <c r="R36" s="10">
        <v>1</v>
      </c>
      <c r="S36" s="10">
        <v>101680654</v>
      </c>
      <c r="T36" s="10" t="s">
        <v>322</v>
      </c>
      <c r="U36" s="12"/>
      <c r="V36" s="12"/>
      <c r="W36" s="12"/>
      <c r="X36" s="12"/>
      <c r="Y36" s="12"/>
      <c r="Z36" s="12"/>
      <c r="AA36" s="12"/>
      <c r="AB36" s="12"/>
      <c r="AC36" s="12"/>
      <c r="AD36" s="13"/>
      <c r="AE36" s="15">
        <f t="shared" ca="1" si="0"/>
        <v>46054</v>
      </c>
    </row>
    <row r="37" spans="1:31" ht="20.100000000000001" customHeight="1">
      <c r="A37" s="10">
        <v>2476413</v>
      </c>
      <c r="B37" s="10">
        <v>2476413</v>
      </c>
      <c r="C37" s="12"/>
      <c r="D37" s="12"/>
      <c r="E37" s="10">
        <v>102064527</v>
      </c>
      <c r="F37" s="10" t="s">
        <v>360</v>
      </c>
      <c r="G37" s="10" t="s">
        <v>331</v>
      </c>
      <c r="H37" s="12"/>
      <c r="I37" s="11">
        <v>45632</v>
      </c>
      <c r="J37" s="12"/>
      <c r="K37" s="12"/>
      <c r="L37" s="10" t="s">
        <v>313</v>
      </c>
      <c r="M37" s="12"/>
      <c r="N37" s="10" t="s">
        <v>313</v>
      </c>
      <c r="O37" s="12"/>
      <c r="P37" s="12"/>
      <c r="Q37" s="10" t="s">
        <v>318</v>
      </c>
      <c r="R37" s="12"/>
      <c r="S37" s="10">
        <v>101898752</v>
      </c>
      <c r="T37" s="10" t="s">
        <v>361</v>
      </c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15">
        <f t="shared" ca="1" si="0"/>
        <v>46054</v>
      </c>
    </row>
    <row r="38" spans="1:31" ht="20.100000000000001" customHeight="1">
      <c r="A38" s="10">
        <v>2476350</v>
      </c>
      <c r="B38" s="10">
        <v>2476350</v>
      </c>
      <c r="C38" s="12"/>
      <c r="D38" s="12"/>
      <c r="E38" s="10">
        <v>101575240</v>
      </c>
      <c r="F38" s="10" t="s">
        <v>390</v>
      </c>
      <c r="G38" s="10" t="s">
        <v>317</v>
      </c>
      <c r="H38" s="12"/>
      <c r="I38" s="11">
        <v>45512</v>
      </c>
      <c r="J38" s="12"/>
      <c r="K38" s="12"/>
      <c r="L38" s="10" t="s">
        <v>313</v>
      </c>
      <c r="M38" s="12"/>
      <c r="N38" s="10" t="s">
        <v>313</v>
      </c>
      <c r="O38" s="12"/>
      <c r="P38" s="12"/>
      <c r="Q38" s="10" t="s">
        <v>318</v>
      </c>
      <c r="R38" s="12"/>
      <c r="S38" s="10">
        <v>101575219</v>
      </c>
      <c r="T38" s="10" t="s">
        <v>391</v>
      </c>
      <c r="U38" s="12"/>
      <c r="V38" s="12"/>
      <c r="W38" s="12"/>
      <c r="X38" s="12"/>
      <c r="Y38" s="12"/>
      <c r="Z38" s="12"/>
      <c r="AA38" s="12"/>
      <c r="AB38" s="12"/>
      <c r="AC38" s="12"/>
      <c r="AD38" s="13"/>
      <c r="AE38" s="15">
        <f t="shared" ca="1" si="0"/>
        <v>46054</v>
      </c>
    </row>
    <row r="39" spans="1:31" ht="20.100000000000001" customHeight="1">
      <c r="A39" s="10">
        <v>2482445</v>
      </c>
      <c r="B39" s="10">
        <v>2482445</v>
      </c>
      <c r="C39" s="10" t="s">
        <v>392</v>
      </c>
      <c r="D39" s="12"/>
      <c r="E39" s="10">
        <v>103365440</v>
      </c>
      <c r="F39" s="10" t="s">
        <v>330</v>
      </c>
      <c r="G39" s="10" t="s">
        <v>331</v>
      </c>
      <c r="H39" s="10" t="s">
        <v>109</v>
      </c>
      <c r="I39" s="11">
        <v>45380</v>
      </c>
      <c r="J39" s="11">
        <v>45380</v>
      </c>
      <c r="K39" s="12"/>
      <c r="L39" s="10" t="s">
        <v>313</v>
      </c>
      <c r="M39" s="12"/>
      <c r="N39" s="10" t="s">
        <v>313</v>
      </c>
      <c r="O39" s="10">
        <v>1034270</v>
      </c>
      <c r="P39" s="10" t="s">
        <v>332</v>
      </c>
      <c r="Q39" s="10" t="s">
        <v>318</v>
      </c>
      <c r="R39" s="10">
        <v>1</v>
      </c>
      <c r="S39" s="10">
        <v>103365393</v>
      </c>
      <c r="T39" s="10" t="s">
        <v>333</v>
      </c>
      <c r="U39" s="12"/>
      <c r="V39" s="12"/>
      <c r="W39" s="12"/>
      <c r="X39" s="12"/>
      <c r="Y39" s="12"/>
      <c r="Z39" s="11">
        <v>45207</v>
      </c>
      <c r="AA39" s="11">
        <v>45380</v>
      </c>
      <c r="AB39" s="11">
        <v>45207</v>
      </c>
      <c r="AC39" s="12"/>
      <c r="AD39" s="13"/>
      <c r="AE39" s="15">
        <f t="shared" ca="1" si="0"/>
        <v>46054</v>
      </c>
    </row>
    <row r="40" spans="1:31" ht="20.100000000000001" customHeight="1">
      <c r="A40" s="10">
        <v>2513765</v>
      </c>
      <c r="B40" s="10">
        <v>2513765</v>
      </c>
      <c r="C40" s="10" t="s">
        <v>393</v>
      </c>
      <c r="D40" s="12"/>
      <c r="E40" s="10">
        <v>103377383</v>
      </c>
      <c r="F40" s="10" t="s">
        <v>358</v>
      </c>
      <c r="G40" s="10" t="s">
        <v>331</v>
      </c>
      <c r="H40" s="10" t="s">
        <v>109</v>
      </c>
      <c r="I40" s="11">
        <v>45380</v>
      </c>
      <c r="J40" s="11">
        <v>45380</v>
      </c>
      <c r="K40" s="12"/>
      <c r="L40" s="10" t="s">
        <v>313</v>
      </c>
      <c r="M40" s="12"/>
      <c r="N40" s="10" t="s">
        <v>313</v>
      </c>
      <c r="O40" s="10">
        <v>1034270</v>
      </c>
      <c r="P40" s="10" t="s">
        <v>332</v>
      </c>
      <c r="Q40" s="10" t="s">
        <v>318</v>
      </c>
      <c r="R40" s="10">
        <v>1</v>
      </c>
      <c r="S40" s="10">
        <v>103656832</v>
      </c>
      <c r="T40" s="10" t="s">
        <v>359</v>
      </c>
      <c r="U40" s="12"/>
      <c r="V40" s="12"/>
      <c r="W40" s="12"/>
      <c r="X40" s="12"/>
      <c r="Y40" s="12"/>
      <c r="Z40" s="11">
        <v>44996</v>
      </c>
      <c r="AA40" s="11">
        <v>45380</v>
      </c>
      <c r="AB40" s="11">
        <v>45338</v>
      </c>
      <c r="AC40" s="12"/>
      <c r="AD40" s="13"/>
      <c r="AE40" s="15">
        <f t="shared" ca="1" si="0"/>
        <v>46054</v>
      </c>
    </row>
    <row r="41" spans="1:31" ht="20.100000000000001" customHeight="1">
      <c r="A41" s="10">
        <v>2412871</v>
      </c>
      <c r="B41" s="10">
        <v>2412871</v>
      </c>
      <c r="C41" s="12"/>
      <c r="D41" s="12"/>
      <c r="E41" s="10">
        <v>101195717</v>
      </c>
      <c r="F41" s="10" t="s">
        <v>323</v>
      </c>
      <c r="G41" s="10" t="s">
        <v>312</v>
      </c>
      <c r="H41" s="12"/>
      <c r="I41" s="11">
        <v>45846</v>
      </c>
      <c r="J41" s="12"/>
      <c r="K41" s="12"/>
      <c r="L41" s="10" t="s">
        <v>313</v>
      </c>
      <c r="M41" s="12"/>
      <c r="N41" s="10" t="s">
        <v>313</v>
      </c>
      <c r="O41" s="12"/>
      <c r="P41" s="12"/>
      <c r="Q41" s="10" t="s">
        <v>324</v>
      </c>
      <c r="R41" s="12"/>
      <c r="S41" s="10">
        <v>101261032</v>
      </c>
      <c r="T41" s="10" t="s">
        <v>325</v>
      </c>
      <c r="U41" s="12"/>
      <c r="V41" s="12"/>
      <c r="W41" s="12"/>
      <c r="X41" s="12"/>
      <c r="Y41" s="12"/>
      <c r="Z41" s="12"/>
      <c r="AA41" s="12"/>
      <c r="AB41" s="12"/>
      <c r="AC41" s="12"/>
      <c r="AD41" s="13"/>
      <c r="AE41" s="15">
        <f t="shared" ca="1" si="0"/>
        <v>46054</v>
      </c>
    </row>
    <row r="42" spans="1:31" ht="20.100000000000001" customHeight="1">
      <c r="A42" s="10">
        <v>2475878</v>
      </c>
      <c r="B42" s="10">
        <v>2475878</v>
      </c>
      <c r="C42" s="12"/>
      <c r="D42" s="12"/>
      <c r="E42" s="10">
        <v>101531696</v>
      </c>
      <c r="F42" s="10" t="s">
        <v>394</v>
      </c>
      <c r="G42" s="10" t="s">
        <v>327</v>
      </c>
      <c r="H42" s="12"/>
      <c r="I42" s="11">
        <v>45660</v>
      </c>
      <c r="J42" s="12"/>
      <c r="K42" s="12"/>
      <c r="L42" s="10" t="s">
        <v>313</v>
      </c>
      <c r="M42" s="12"/>
      <c r="N42" s="10" t="s">
        <v>313</v>
      </c>
      <c r="O42" s="12"/>
      <c r="P42" s="12"/>
      <c r="Q42" s="10" t="s">
        <v>318</v>
      </c>
      <c r="R42" s="12"/>
      <c r="S42" s="10">
        <v>101531598</v>
      </c>
      <c r="T42" s="10" t="s">
        <v>344</v>
      </c>
      <c r="U42" s="12"/>
      <c r="V42" s="12"/>
      <c r="W42" s="12"/>
      <c r="X42" s="12"/>
      <c r="Y42" s="12"/>
      <c r="Z42" s="12"/>
      <c r="AA42" s="12"/>
      <c r="AB42" s="12"/>
      <c r="AC42" s="12"/>
      <c r="AD42" s="13"/>
      <c r="AE42" s="15">
        <f t="shared" ca="1" si="0"/>
        <v>46054</v>
      </c>
    </row>
    <row r="43" spans="1:31" ht="20.100000000000001" customHeight="1">
      <c r="A43" s="10">
        <v>2452165</v>
      </c>
      <c r="B43" s="10">
        <v>2452165</v>
      </c>
      <c r="C43" s="12"/>
      <c r="D43" s="10">
        <v>228</v>
      </c>
      <c r="E43" s="10">
        <v>101507379</v>
      </c>
      <c r="F43" s="10" t="s">
        <v>339</v>
      </c>
      <c r="G43" s="10" t="s">
        <v>331</v>
      </c>
      <c r="H43" s="12"/>
      <c r="I43" s="11">
        <v>45414</v>
      </c>
      <c r="J43" s="12"/>
      <c r="K43" s="12"/>
      <c r="L43" s="10" t="s">
        <v>313</v>
      </c>
      <c r="M43" s="12"/>
      <c r="N43" s="10" t="s">
        <v>313</v>
      </c>
      <c r="O43" s="12"/>
      <c r="P43" s="12"/>
      <c r="Q43" s="10" t="s">
        <v>340</v>
      </c>
      <c r="R43" s="12"/>
      <c r="S43" s="10" t="s">
        <v>341</v>
      </c>
      <c r="T43" s="10" t="s">
        <v>342</v>
      </c>
      <c r="U43" s="12"/>
      <c r="V43" s="12"/>
      <c r="W43" s="12"/>
      <c r="X43" s="12"/>
      <c r="Y43" s="12"/>
      <c r="Z43" s="12"/>
      <c r="AA43" s="12"/>
      <c r="AB43" s="12"/>
      <c r="AC43" s="12"/>
      <c r="AD43" s="13"/>
      <c r="AE43" s="15">
        <f t="shared" ca="1" si="0"/>
        <v>46054</v>
      </c>
    </row>
    <row r="44" spans="1:31" ht="20.100000000000001" customHeight="1">
      <c r="A44" s="10">
        <v>2451101</v>
      </c>
      <c r="B44" s="10">
        <v>2451101</v>
      </c>
      <c r="C44" s="12"/>
      <c r="D44" s="12"/>
      <c r="E44" s="10">
        <v>101423353</v>
      </c>
      <c r="F44" s="10" t="s">
        <v>371</v>
      </c>
      <c r="G44" s="10" t="s">
        <v>317</v>
      </c>
      <c r="H44" s="12"/>
      <c r="I44" s="11">
        <v>45450</v>
      </c>
      <c r="J44" s="12"/>
      <c r="K44" s="12"/>
      <c r="L44" s="10" t="s">
        <v>313</v>
      </c>
      <c r="M44" s="12"/>
      <c r="N44" s="10" t="s">
        <v>313</v>
      </c>
      <c r="O44" s="12"/>
      <c r="P44" s="12"/>
      <c r="Q44" s="10" t="s">
        <v>318</v>
      </c>
      <c r="R44" s="12"/>
      <c r="S44" s="10">
        <v>101251709</v>
      </c>
      <c r="T44" s="10" t="s">
        <v>364</v>
      </c>
      <c r="U44" s="12"/>
      <c r="V44" s="12"/>
      <c r="W44" s="12"/>
      <c r="X44" s="12"/>
      <c r="Y44" s="12"/>
      <c r="Z44" s="12"/>
      <c r="AA44" s="12"/>
      <c r="AB44" s="12"/>
      <c r="AC44" s="12"/>
      <c r="AD44" s="13"/>
      <c r="AE44" s="15">
        <f t="shared" ca="1" si="0"/>
        <v>46054</v>
      </c>
    </row>
    <row r="45" spans="1:31" ht="20.100000000000001" customHeight="1">
      <c r="A45" s="10">
        <v>2476429</v>
      </c>
      <c r="B45" s="10">
        <v>2476429</v>
      </c>
      <c r="C45" s="12"/>
      <c r="D45" s="12"/>
      <c r="E45" s="10">
        <v>104235492</v>
      </c>
      <c r="F45" s="10" t="s">
        <v>395</v>
      </c>
      <c r="G45" s="10" t="s">
        <v>317</v>
      </c>
      <c r="H45" s="12"/>
      <c r="I45" s="11">
        <v>45512</v>
      </c>
      <c r="J45" s="12"/>
      <c r="K45" s="12"/>
      <c r="L45" s="10" t="s">
        <v>313</v>
      </c>
      <c r="M45" s="12"/>
      <c r="N45" s="10" t="s">
        <v>313</v>
      </c>
      <c r="O45" s="12"/>
      <c r="P45" s="12"/>
      <c r="Q45" s="10" t="s">
        <v>318</v>
      </c>
      <c r="R45" s="12"/>
      <c r="S45" s="10">
        <v>101949285</v>
      </c>
      <c r="T45" s="10" t="s">
        <v>396</v>
      </c>
      <c r="U45" s="12"/>
      <c r="V45" s="12"/>
      <c r="W45" s="12"/>
      <c r="X45" s="12"/>
      <c r="Y45" s="12"/>
      <c r="Z45" s="12"/>
      <c r="AA45" s="12"/>
      <c r="AB45" s="12"/>
      <c r="AC45" s="12"/>
      <c r="AD45" s="13"/>
      <c r="AE45" s="15">
        <f t="shared" ca="1" si="0"/>
        <v>46054</v>
      </c>
    </row>
    <row r="46" spans="1:31" ht="20.100000000000001" customHeight="1">
      <c r="A46" s="10">
        <v>2447759</v>
      </c>
      <c r="B46" s="10">
        <v>2447759</v>
      </c>
      <c r="C46" s="10" t="s">
        <v>397</v>
      </c>
      <c r="D46" s="12"/>
      <c r="E46" s="10">
        <v>103377383</v>
      </c>
      <c r="F46" s="10" t="s">
        <v>358</v>
      </c>
      <c r="G46" s="10" t="s">
        <v>331</v>
      </c>
      <c r="H46" s="10" t="s">
        <v>109</v>
      </c>
      <c r="I46" s="11">
        <v>45380</v>
      </c>
      <c r="J46" s="11">
        <v>45380</v>
      </c>
      <c r="K46" s="12"/>
      <c r="L46" s="10" t="s">
        <v>313</v>
      </c>
      <c r="M46" s="12"/>
      <c r="N46" s="10" t="s">
        <v>313</v>
      </c>
      <c r="O46" s="10">
        <v>1034270</v>
      </c>
      <c r="P46" s="10" t="s">
        <v>332</v>
      </c>
      <c r="Q46" s="10" t="s">
        <v>318</v>
      </c>
      <c r="R46" s="10">
        <v>1</v>
      </c>
      <c r="S46" s="10">
        <v>103656832</v>
      </c>
      <c r="T46" s="10" t="s">
        <v>359</v>
      </c>
      <c r="U46" s="12"/>
      <c r="V46" s="12"/>
      <c r="W46" s="12"/>
      <c r="X46" s="12"/>
      <c r="Y46" s="12"/>
      <c r="Z46" s="11">
        <v>44996</v>
      </c>
      <c r="AA46" s="11">
        <v>45380</v>
      </c>
      <c r="AB46" s="11">
        <v>45055</v>
      </c>
      <c r="AC46" s="12"/>
      <c r="AD46" s="13"/>
      <c r="AE46" s="15">
        <f t="shared" ca="1" si="0"/>
        <v>46054</v>
      </c>
    </row>
    <row r="47" spans="1:31" ht="20.100000000000001" customHeight="1">
      <c r="A47" s="10">
        <v>2476382</v>
      </c>
      <c r="B47" s="10">
        <v>2476382</v>
      </c>
      <c r="C47" s="12"/>
      <c r="D47" s="12"/>
      <c r="E47" s="10">
        <v>102833659</v>
      </c>
      <c r="F47" s="10" t="s">
        <v>398</v>
      </c>
      <c r="G47" s="10" t="s">
        <v>312</v>
      </c>
      <c r="H47" s="12"/>
      <c r="I47" s="11">
        <v>45660</v>
      </c>
      <c r="J47" s="12"/>
      <c r="K47" s="12"/>
      <c r="L47" s="10" t="s">
        <v>313</v>
      </c>
      <c r="M47" s="12"/>
      <c r="N47" s="10" t="s">
        <v>313</v>
      </c>
      <c r="O47" s="12"/>
      <c r="P47" s="12"/>
      <c r="Q47" s="10" t="s">
        <v>314</v>
      </c>
      <c r="R47" s="12"/>
      <c r="S47" s="10">
        <v>102026291</v>
      </c>
      <c r="T47" s="10" t="s">
        <v>315</v>
      </c>
      <c r="U47" s="12"/>
      <c r="V47" s="12"/>
      <c r="W47" s="12"/>
      <c r="X47" s="12"/>
      <c r="Y47" s="12"/>
      <c r="Z47" s="12"/>
      <c r="AA47" s="12"/>
      <c r="AB47" s="12"/>
      <c r="AC47" s="12"/>
      <c r="AD47" s="13"/>
      <c r="AE47" s="15">
        <f t="shared" ca="1" si="0"/>
        <v>46054</v>
      </c>
    </row>
    <row r="48" spans="1:31" ht="20.100000000000001" customHeight="1">
      <c r="A48" s="10">
        <v>2510891</v>
      </c>
      <c r="B48" s="10">
        <v>2510891</v>
      </c>
      <c r="C48" s="12"/>
      <c r="D48" s="12"/>
      <c r="E48" s="10" t="s">
        <v>399</v>
      </c>
      <c r="F48" s="10" t="s">
        <v>400</v>
      </c>
      <c r="G48" s="10" t="s">
        <v>401</v>
      </c>
      <c r="H48" s="12"/>
      <c r="I48" s="11">
        <v>45450</v>
      </c>
      <c r="J48" s="12"/>
      <c r="K48" s="12"/>
      <c r="L48" s="10" t="s">
        <v>313</v>
      </c>
      <c r="M48" s="12"/>
      <c r="N48" s="10" t="s">
        <v>313</v>
      </c>
      <c r="O48" s="12"/>
      <c r="P48" s="12"/>
      <c r="Q48" s="10" t="s">
        <v>318</v>
      </c>
      <c r="R48" s="12"/>
      <c r="S48" s="10">
        <v>101252335</v>
      </c>
      <c r="T48" s="10" t="s">
        <v>402</v>
      </c>
      <c r="U48" s="12"/>
      <c r="V48" s="12"/>
      <c r="W48" s="12"/>
      <c r="X48" s="12"/>
      <c r="Y48" s="12"/>
      <c r="Z48" s="12"/>
      <c r="AA48" s="12"/>
      <c r="AB48" s="12"/>
      <c r="AC48" s="12"/>
      <c r="AD48" s="13"/>
      <c r="AE48" s="15">
        <f t="shared" ca="1" si="0"/>
        <v>46054</v>
      </c>
    </row>
    <row r="49" spans="1:31" ht="20.100000000000001" customHeight="1">
      <c r="A49" s="10">
        <v>2452138</v>
      </c>
      <c r="B49" s="10">
        <v>2452138</v>
      </c>
      <c r="C49" s="12"/>
      <c r="D49" s="10">
        <v>181</v>
      </c>
      <c r="E49" s="10">
        <v>101423351</v>
      </c>
      <c r="F49" s="10" t="s">
        <v>403</v>
      </c>
      <c r="G49" s="10" t="s">
        <v>312</v>
      </c>
      <c r="H49" s="12"/>
      <c r="I49" s="11">
        <v>45497</v>
      </c>
      <c r="J49" s="12"/>
      <c r="K49" s="12"/>
      <c r="L49" s="10" t="s">
        <v>313</v>
      </c>
      <c r="M49" s="12"/>
      <c r="N49" s="10" t="s">
        <v>313</v>
      </c>
      <c r="O49" s="12"/>
      <c r="P49" s="12"/>
      <c r="Q49" s="10" t="s">
        <v>385</v>
      </c>
      <c r="R49" s="12"/>
      <c r="S49" s="10">
        <v>101432170</v>
      </c>
      <c r="T49" s="10" t="s">
        <v>404</v>
      </c>
      <c r="U49" s="12"/>
      <c r="V49" s="12"/>
      <c r="W49" s="12"/>
      <c r="X49" s="12"/>
      <c r="Y49" s="12"/>
      <c r="Z49" s="12"/>
      <c r="AA49" s="12"/>
      <c r="AB49" s="12"/>
      <c r="AC49" s="12"/>
      <c r="AD49" s="13"/>
      <c r="AE49" s="15">
        <f t="shared" ca="1" si="0"/>
        <v>46054</v>
      </c>
    </row>
    <row r="50" spans="1:31" ht="20.100000000000001" customHeight="1">
      <c r="A50" s="10">
        <v>2482495</v>
      </c>
      <c r="B50" s="10">
        <v>2482495</v>
      </c>
      <c r="C50" s="10" t="s">
        <v>405</v>
      </c>
      <c r="D50" s="12"/>
      <c r="E50" s="10">
        <v>103533051</v>
      </c>
      <c r="F50" s="10" t="s">
        <v>366</v>
      </c>
      <c r="G50" s="10" t="s">
        <v>321</v>
      </c>
      <c r="H50" s="10" t="s">
        <v>109</v>
      </c>
      <c r="I50" s="11">
        <v>45380</v>
      </c>
      <c r="J50" s="11">
        <v>45380</v>
      </c>
      <c r="K50" s="12"/>
      <c r="L50" s="10" t="s">
        <v>313</v>
      </c>
      <c r="M50" s="12"/>
      <c r="N50" s="10" t="s">
        <v>313</v>
      </c>
      <c r="O50" s="10">
        <v>1034270</v>
      </c>
      <c r="P50" s="10" t="s">
        <v>332</v>
      </c>
      <c r="Q50" s="10" t="s">
        <v>318</v>
      </c>
      <c r="R50" s="10">
        <v>1</v>
      </c>
      <c r="S50" s="10">
        <v>103608022</v>
      </c>
      <c r="T50" s="10" t="s">
        <v>367</v>
      </c>
      <c r="U50" s="12"/>
      <c r="V50" s="12"/>
      <c r="W50" s="12"/>
      <c r="X50" s="12"/>
      <c r="Y50" s="12"/>
      <c r="Z50" s="11">
        <v>45207</v>
      </c>
      <c r="AA50" s="11">
        <v>45380</v>
      </c>
      <c r="AB50" s="11">
        <v>45207</v>
      </c>
      <c r="AC50" s="12"/>
      <c r="AD50" s="13"/>
      <c r="AE50" s="15">
        <f t="shared" ca="1" si="0"/>
        <v>46054</v>
      </c>
    </row>
    <row r="51" spans="1:31" ht="20.100000000000001" customHeight="1">
      <c r="A51" s="10">
        <v>2476414</v>
      </c>
      <c r="B51" s="10">
        <v>2476414</v>
      </c>
      <c r="C51" s="12"/>
      <c r="D51" s="12"/>
      <c r="E51" s="10">
        <v>102064527</v>
      </c>
      <c r="F51" s="10" t="s">
        <v>360</v>
      </c>
      <c r="G51" s="10" t="s">
        <v>331</v>
      </c>
      <c r="H51" s="12"/>
      <c r="I51" s="11">
        <v>45632</v>
      </c>
      <c r="J51" s="12"/>
      <c r="K51" s="12"/>
      <c r="L51" s="10" t="s">
        <v>313</v>
      </c>
      <c r="M51" s="12"/>
      <c r="N51" s="10" t="s">
        <v>313</v>
      </c>
      <c r="O51" s="12"/>
      <c r="P51" s="12"/>
      <c r="Q51" s="10" t="s">
        <v>318</v>
      </c>
      <c r="R51" s="12"/>
      <c r="S51" s="10">
        <v>101898752</v>
      </c>
      <c r="T51" s="10" t="s">
        <v>361</v>
      </c>
      <c r="U51" s="12"/>
      <c r="V51" s="12"/>
      <c r="W51" s="12"/>
      <c r="X51" s="12"/>
      <c r="Y51" s="12"/>
      <c r="Z51" s="12"/>
      <c r="AA51" s="12"/>
      <c r="AB51" s="12"/>
      <c r="AC51" s="12"/>
      <c r="AD51" s="13"/>
      <c r="AE51" s="15">
        <f t="shared" ca="1" si="0"/>
        <v>46054</v>
      </c>
    </row>
    <row r="52" spans="1:31" ht="20.100000000000001" customHeight="1">
      <c r="A52" s="10">
        <v>2516867</v>
      </c>
      <c r="B52" s="10">
        <v>2516867</v>
      </c>
      <c r="C52" s="10" t="s">
        <v>406</v>
      </c>
      <c r="D52" s="12"/>
      <c r="E52" s="10">
        <v>102840010</v>
      </c>
      <c r="F52" s="10" t="s">
        <v>407</v>
      </c>
      <c r="G52" s="10" t="s">
        <v>317</v>
      </c>
      <c r="H52" s="10" t="s">
        <v>109</v>
      </c>
      <c r="I52" s="11">
        <v>45380</v>
      </c>
      <c r="J52" s="11">
        <v>45380</v>
      </c>
      <c r="K52" s="12"/>
      <c r="L52" s="10" t="s">
        <v>313</v>
      </c>
      <c r="M52" s="12"/>
      <c r="N52" s="10" t="s">
        <v>313</v>
      </c>
      <c r="O52" s="10">
        <v>1034270</v>
      </c>
      <c r="P52" s="10" t="s">
        <v>332</v>
      </c>
      <c r="Q52" s="10" t="s">
        <v>318</v>
      </c>
      <c r="R52" s="10">
        <v>1</v>
      </c>
      <c r="S52" s="10">
        <v>101617028</v>
      </c>
      <c r="T52" s="10" t="s">
        <v>408</v>
      </c>
      <c r="U52" s="12"/>
      <c r="V52" s="12"/>
      <c r="W52" s="12"/>
      <c r="X52" s="12"/>
      <c r="Y52" s="12"/>
      <c r="Z52" s="11">
        <v>44996</v>
      </c>
      <c r="AA52" s="11">
        <v>45380</v>
      </c>
      <c r="AB52" s="11">
        <v>45349</v>
      </c>
      <c r="AC52" s="12"/>
      <c r="AD52" s="13"/>
      <c r="AE52" s="15">
        <f t="shared" ca="1" si="0"/>
        <v>46054</v>
      </c>
    </row>
    <row r="53" spans="1:31" ht="20.100000000000001" customHeight="1">
      <c r="A53" s="10">
        <v>2447682</v>
      </c>
      <c r="B53" s="10">
        <v>2447682</v>
      </c>
      <c r="C53" s="10" t="s">
        <v>409</v>
      </c>
      <c r="D53" s="12"/>
      <c r="E53" s="10">
        <v>103341647</v>
      </c>
      <c r="F53" s="10" t="s">
        <v>410</v>
      </c>
      <c r="G53" s="10" t="s">
        <v>331</v>
      </c>
      <c r="H53" s="10" t="s">
        <v>109</v>
      </c>
      <c r="I53" s="11">
        <v>45380</v>
      </c>
      <c r="J53" s="11">
        <v>45380</v>
      </c>
      <c r="K53" s="12"/>
      <c r="L53" s="10" t="s">
        <v>313</v>
      </c>
      <c r="M53" s="12"/>
      <c r="N53" s="10" t="s">
        <v>313</v>
      </c>
      <c r="O53" s="10">
        <v>1034270</v>
      </c>
      <c r="P53" s="10" t="s">
        <v>332</v>
      </c>
      <c r="Q53" s="10" t="s">
        <v>318</v>
      </c>
      <c r="R53" s="10">
        <v>1</v>
      </c>
      <c r="S53" s="10">
        <v>103342182</v>
      </c>
      <c r="T53" s="10" t="s">
        <v>411</v>
      </c>
      <c r="U53" s="12"/>
      <c r="V53" s="12"/>
      <c r="W53" s="12"/>
      <c r="X53" s="12"/>
      <c r="Y53" s="12"/>
      <c r="Z53" s="11">
        <v>44672</v>
      </c>
      <c r="AA53" s="11">
        <v>45380</v>
      </c>
      <c r="AB53" s="11">
        <v>45055</v>
      </c>
      <c r="AC53" s="12"/>
      <c r="AD53" s="13"/>
      <c r="AE53" s="15">
        <f t="shared" ca="1" si="0"/>
        <v>46054</v>
      </c>
    </row>
    <row r="54" spans="1:31" ht="20.100000000000001" customHeight="1">
      <c r="A54" s="10">
        <v>2475841</v>
      </c>
      <c r="B54" s="10">
        <v>2475841</v>
      </c>
      <c r="C54" s="12"/>
      <c r="D54" s="12"/>
      <c r="E54" s="10">
        <v>100913451</v>
      </c>
      <c r="F54" s="10" t="s">
        <v>362</v>
      </c>
      <c r="G54" s="10" t="s">
        <v>363</v>
      </c>
      <c r="H54" s="12"/>
      <c r="I54" s="11">
        <v>45541</v>
      </c>
      <c r="J54" s="12"/>
      <c r="K54" s="12"/>
      <c r="L54" s="10" t="s">
        <v>313</v>
      </c>
      <c r="M54" s="12"/>
      <c r="N54" s="10" t="s">
        <v>313</v>
      </c>
      <c r="O54" s="12"/>
      <c r="P54" s="12"/>
      <c r="Q54" s="10" t="s">
        <v>318</v>
      </c>
      <c r="R54" s="12"/>
      <c r="S54" s="10">
        <v>101251709</v>
      </c>
      <c r="T54" s="10" t="s">
        <v>364</v>
      </c>
      <c r="U54" s="12"/>
      <c r="V54" s="12"/>
      <c r="W54" s="12"/>
      <c r="X54" s="12"/>
      <c r="Y54" s="12"/>
      <c r="Z54" s="12"/>
      <c r="AA54" s="12"/>
      <c r="AB54" s="12"/>
      <c r="AC54" s="12"/>
      <c r="AD54" s="13"/>
      <c r="AE54" s="15">
        <f t="shared" ca="1" si="0"/>
        <v>46054</v>
      </c>
    </row>
    <row r="55" spans="1:31" ht="20.100000000000001" customHeight="1">
      <c r="A55" s="10">
        <v>2482497</v>
      </c>
      <c r="B55" s="10">
        <v>2482497</v>
      </c>
      <c r="C55" s="10" t="s">
        <v>412</v>
      </c>
      <c r="D55" s="12"/>
      <c r="E55" s="10">
        <v>103533051</v>
      </c>
      <c r="F55" s="10" t="s">
        <v>366</v>
      </c>
      <c r="G55" s="10" t="s">
        <v>321</v>
      </c>
      <c r="H55" s="10" t="s">
        <v>109</v>
      </c>
      <c r="I55" s="11">
        <v>45380</v>
      </c>
      <c r="J55" s="11">
        <v>45380</v>
      </c>
      <c r="K55" s="12"/>
      <c r="L55" s="10" t="s">
        <v>313</v>
      </c>
      <c r="M55" s="12"/>
      <c r="N55" s="10" t="s">
        <v>313</v>
      </c>
      <c r="O55" s="10">
        <v>1034270</v>
      </c>
      <c r="P55" s="10" t="s">
        <v>332</v>
      </c>
      <c r="Q55" s="10" t="s">
        <v>318</v>
      </c>
      <c r="R55" s="10">
        <v>1</v>
      </c>
      <c r="S55" s="10">
        <v>103608022</v>
      </c>
      <c r="T55" s="10" t="s">
        <v>367</v>
      </c>
      <c r="U55" s="12"/>
      <c r="V55" s="12"/>
      <c r="W55" s="12"/>
      <c r="X55" s="12"/>
      <c r="Y55" s="12"/>
      <c r="Z55" s="11">
        <v>45207</v>
      </c>
      <c r="AA55" s="11">
        <v>45380</v>
      </c>
      <c r="AB55" s="11">
        <v>45207</v>
      </c>
      <c r="AC55" s="12"/>
      <c r="AD55" s="13"/>
      <c r="AE55" s="15">
        <f t="shared" ca="1" si="0"/>
        <v>46054</v>
      </c>
    </row>
    <row r="56" spans="1:31" ht="20.100000000000001" customHeight="1">
      <c r="A56" s="10">
        <v>2476356</v>
      </c>
      <c r="B56" s="10">
        <v>2476356</v>
      </c>
      <c r="C56" s="12"/>
      <c r="D56" s="12"/>
      <c r="E56" s="10" t="s">
        <v>413</v>
      </c>
      <c r="F56" s="10" t="s">
        <v>414</v>
      </c>
      <c r="G56" s="10" t="s">
        <v>415</v>
      </c>
      <c r="H56" s="12"/>
      <c r="I56" s="11">
        <v>45541</v>
      </c>
      <c r="J56" s="12"/>
      <c r="K56" s="12"/>
      <c r="L56" s="10" t="s">
        <v>313</v>
      </c>
      <c r="M56" s="12"/>
      <c r="N56" s="10" t="s">
        <v>313</v>
      </c>
      <c r="O56" s="12"/>
      <c r="P56" s="12"/>
      <c r="Q56" s="10" t="s">
        <v>318</v>
      </c>
      <c r="R56" s="12"/>
      <c r="S56" s="10">
        <v>102946717</v>
      </c>
      <c r="T56" s="10" t="s">
        <v>416</v>
      </c>
      <c r="U56" s="12"/>
      <c r="V56" s="12"/>
      <c r="W56" s="12"/>
      <c r="X56" s="12"/>
      <c r="Y56" s="12"/>
      <c r="Z56" s="12"/>
      <c r="AA56" s="12"/>
      <c r="AB56" s="12"/>
      <c r="AC56" s="12"/>
      <c r="AD56" s="13"/>
      <c r="AE56" s="15">
        <f t="shared" ca="1" si="0"/>
        <v>46054</v>
      </c>
    </row>
    <row r="57" spans="1:31" ht="20.100000000000001" customHeight="1">
      <c r="A57" s="10">
        <v>2454777</v>
      </c>
      <c r="B57" s="10">
        <v>2454777</v>
      </c>
      <c r="C57" s="12"/>
      <c r="D57" s="12"/>
      <c r="E57" s="10">
        <v>101541259</v>
      </c>
      <c r="F57" s="10" t="s">
        <v>343</v>
      </c>
      <c r="G57" s="10" t="s">
        <v>317</v>
      </c>
      <c r="H57" s="12"/>
      <c r="I57" s="11">
        <v>45846</v>
      </c>
      <c r="J57" s="12"/>
      <c r="K57" s="12"/>
      <c r="L57" s="10" t="s">
        <v>313</v>
      </c>
      <c r="M57" s="12"/>
      <c r="N57" s="10" t="s">
        <v>313</v>
      </c>
      <c r="O57" s="12"/>
      <c r="P57" s="12"/>
      <c r="Q57" s="10" t="s">
        <v>318</v>
      </c>
      <c r="R57" s="12"/>
      <c r="S57" s="10">
        <v>101531598</v>
      </c>
      <c r="T57" s="10" t="s">
        <v>344</v>
      </c>
      <c r="U57" s="12"/>
      <c r="V57" s="12"/>
      <c r="W57" s="12"/>
      <c r="X57" s="12"/>
      <c r="Y57" s="12"/>
      <c r="Z57" s="12"/>
      <c r="AA57" s="12"/>
      <c r="AB57" s="12"/>
      <c r="AC57" s="12"/>
      <c r="AD57" s="13"/>
      <c r="AE57" s="15">
        <f t="shared" ca="1" si="0"/>
        <v>46054</v>
      </c>
    </row>
    <row r="58" spans="1:31" ht="20.100000000000001" customHeight="1">
      <c r="A58" s="10">
        <v>2482505</v>
      </c>
      <c r="B58" s="10">
        <v>2482505</v>
      </c>
      <c r="C58" s="10" t="s">
        <v>417</v>
      </c>
      <c r="D58" s="12"/>
      <c r="E58" s="10">
        <v>103479052</v>
      </c>
      <c r="F58" s="10" t="s">
        <v>418</v>
      </c>
      <c r="G58" s="10" t="s">
        <v>363</v>
      </c>
      <c r="H58" s="10" t="s">
        <v>109</v>
      </c>
      <c r="I58" s="11">
        <v>45380</v>
      </c>
      <c r="J58" s="11">
        <v>45380</v>
      </c>
      <c r="K58" s="12"/>
      <c r="L58" s="10" t="s">
        <v>313</v>
      </c>
      <c r="M58" s="12"/>
      <c r="N58" s="10" t="s">
        <v>313</v>
      </c>
      <c r="O58" s="10">
        <v>1034270</v>
      </c>
      <c r="P58" s="10" t="s">
        <v>332</v>
      </c>
      <c r="Q58" s="10" t="s">
        <v>318</v>
      </c>
      <c r="R58" s="10">
        <v>1</v>
      </c>
      <c r="S58" s="10">
        <v>104409584</v>
      </c>
      <c r="T58" s="10" t="s">
        <v>419</v>
      </c>
      <c r="U58" s="12"/>
      <c r="V58" s="12"/>
      <c r="W58" s="12"/>
      <c r="X58" s="12"/>
      <c r="Y58" s="12"/>
      <c r="Z58" s="11">
        <v>45207</v>
      </c>
      <c r="AA58" s="11">
        <v>45380</v>
      </c>
      <c r="AB58" s="11">
        <v>45207</v>
      </c>
      <c r="AC58" s="12"/>
      <c r="AD58" s="13"/>
      <c r="AE58" s="15">
        <f t="shared" ca="1" si="0"/>
        <v>46054</v>
      </c>
    </row>
    <row r="59" spans="1:31" ht="20.100000000000001" customHeight="1">
      <c r="A59" s="10">
        <v>2482443</v>
      </c>
      <c r="B59" s="10">
        <v>2482443</v>
      </c>
      <c r="C59" s="10" t="s">
        <v>392</v>
      </c>
      <c r="D59" s="12"/>
      <c r="E59" s="10">
        <v>103365440</v>
      </c>
      <c r="F59" s="10" t="s">
        <v>330</v>
      </c>
      <c r="G59" s="10" t="s">
        <v>331</v>
      </c>
      <c r="H59" s="10" t="s">
        <v>109</v>
      </c>
      <c r="I59" s="11">
        <v>45380</v>
      </c>
      <c r="J59" s="11">
        <v>45380</v>
      </c>
      <c r="K59" s="12"/>
      <c r="L59" s="10" t="s">
        <v>313</v>
      </c>
      <c r="M59" s="12"/>
      <c r="N59" s="10" t="s">
        <v>313</v>
      </c>
      <c r="O59" s="10">
        <v>1034270</v>
      </c>
      <c r="P59" s="10" t="s">
        <v>332</v>
      </c>
      <c r="Q59" s="10" t="s">
        <v>318</v>
      </c>
      <c r="R59" s="10">
        <v>1</v>
      </c>
      <c r="S59" s="10">
        <v>103365393</v>
      </c>
      <c r="T59" s="10" t="s">
        <v>333</v>
      </c>
      <c r="U59" s="12"/>
      <c r="V59" s="12"/>
      <c r="W59" s="12"/>
      <c r="X59" s="12"/>
      <c r="Y59" s="12"/>
      <c r="Z59" s="11">
        <v>45207</v>
      </c>
      <c r="AA59" s="11">
        <v>45380</v>
      </c>
      <c r="AB59" s="11">
        <v>45207</v>
      </c>
      <c r="AC59" s="12"/>
      <c r="AD59" s="13"/>
      <c r="AE59" s="15">
        <f t="shared" ca="1" si="0"/>
        <v>46054</v>
      </c>
    </row>
    <row r="60" spans="1:31" ht="20.100000000000001" customHeight="1">
      <c r="A60" s="10">
        <v>2475877</v>
      </c>
      <c r="B60" s="10">
        <v>2475877</v>
      </c>
      <c r="C60" s="12"/>
      <c r="D60" s="12"/>
      <c r="E60" s="10">
        <v>101526990</v>
      </c>
      <c r="F60" s="10" t="s">
        <v>382</v>
      </c>
      <c r="G60" s="10" t="s">
        <v>331</v>
      </c>
      <c r="H60" s="12"/>
      <c r="I60" s="11">
        <v>45660</v>
      </c>
      <c r="J60" s="12"/>
      <c r="K60" s="12"/>
      <c r="L60" s="10" t="s">
        <v>313</v>
      </c>
      <c r="M60" s="12"/>
      <c r="N60" s="10" t="s">
        <v>313</v>
      </c>
      <c r="O60" s="12"/>
      <c r="P60" s="12"/>
      <c r="Q60" s="10" t="s">
        <v>324</v>
      </c>
      <c r="R60" s="12"/>
      <c r="S60" s="10">
        <v>101480383</v>
      </c>
      <c r="T60" s="10" t="s">
        <v>383</v>
      </c>
      <c r="U60" s="12"/>
      <c r="V60" s="12"/>
      <c r="W60" s="12"/>
      <c r="X60" s="12"/>
      <c r="Y60" s="12"/>
      <c r="Z60" s="12"/>
      <c r="AA60" s="12"/>
      <c r="AB60" s="12"/>
      <c r="AC60" s="12"/>
      <c r="AD60" s="13"/>
      <c r="AE60" s="15">
        <f t="shared" ca="1" si="0"/>
        <v>46054</v>
      </c>
    </row>
    <row r="61" spans="1:31" ht="20.100000000000001" customHeight="1">
      <c r="A61" s="10">
        <v>2519710</v>
      </c>
      <c r="B61" s="10">
        <v>2519710</v>
      </c>
      <c r="C61" s="10" t="s">
        <v>420</v>
      </c>
      <c r="D61" s="12"/>
      <c r="E61" s="10">
        <v>102840010</v>
      </c>
      <c r="F61" s="10" t="s">
        <v>407</v>
      </c>
      <c r="G61" s="10" t="s">
        <v>317</v>
      </c>
      <c r="H61" s="10" t="s">
        <v>109</v>
      </c>
      <c r="I61" s="11">
        <v>45380</v>
      </c>
      <c r="J61" s="11">
        <v>45380</v>
      </c>
      <c r="K61" s="12"/>
      <c r="L61" s="10" t="s">
        <v>313</v>
      </c>
      <c r="M61" s="12"/>
      <c r="N61" s="10" t="s">
        <v>313</v>
      </c>
      <c r="O61" s="10">
        <v>1034270</v>
      </c>
      <c r="P61" s="10" t="s">
        <v>332</v>
      </c>
      <c r="Q61" s="10" t="s">
        <v>318</v>
      </c>
      <c r="R61" s="10">
        <v>1</v>
      </c>
      <c r="S61" s="10">
        <v>101617028</v>
      </c>
      <c r="T61" s="10" t="s">
        <v>408</v>
      </c>
      <c r="U61" s="12"/>
      <c r="V61" s="12"/>
      <c r="W61" s="12"/>
      <c r="X61" s="12"/>
      <c r="Y61" s="12"/>
      <c r="Z61" s="11">
        <v>44672</v>
      </c>
      <c r="AA61" s="11">
        <v>45380</v>
      </c>
      <c r="AB61" s="11">
        <v>45358</v>
      </c>
      <c r="AC61" s="12"/>
      <c r="AD61" s="13"/>
      <c r="AE61" s="15">
        <f t="shared" ca="1" si="0"/>
        <v>46054</v>
      </c>
    </row>
    <row r="62" spans="1:31" ht="20.100000000000001" customHeight="1">
      <c r="A62" s="10">
        <v>2459921</v>
      </c>
      <c r="B62" s="10">
        <v>2459921</v>
      </c>
      <c r="C62" s="10" t="s">
        <v>421</v>
      </c>
      <c r="D62" s="12"/>
      <c r="E62" s="10">
        <v>102840010</v>
      </c>
      <c r="F62" s="10" t="s">
        <v>407</v>
      </c>
      <c r="G62" s="10" t="s">
        <v>317</v>
      </c>
      <c r="H62" s="12"/>
      <c r="I62" s="11">
        <v>45177</v>
      </c>
      <c r="J62" s="12"/>
      <c r="K62" s="12"/>
      <c r="L62" s="10" t="s">
        <v>313</v>
      </c>
      <c r="M62" s="12"/>
      <c r="N62" s="10" t="s">
        <v>313</v>
      </c>
      <c r="O62" s="12"/>
      <c r="P62" s="12"/>
      <c r="Q62" s="10" t="s">
        <v>318</v>
      </c>
      <c r="R62" s="12"/>
      <c r="S62" s="10">
        <v>101617028</v>
      </c>
      <c r="T62" s="10" t="s">
        <v>408</v>
      </c>
      <c r="U62" s="12"/>
      <c r="V62" s="12"/>
      <c r="W62" s="12"/>
      <c r="X62" s="12"/>
      <c r="Y62" s="12"/>
      <c r="Z62" s="12"/>
      <c r="AA62" s="12"/>
      <c r="AB62" s="12"/>
      <c r="AC62" s="12"/>
      <c r="AD62" s="13"/>
      <c r="AE62" s="15">
        <f t="shared" ca="1" si="0"/>
        <v>46054</v>
      </c>
    </row>
    <row r="63" spans="1:31" ht="20.100000000000001" customHeight="1">
      <c r="A63" s="10">
        <v>2411699</v>
      </c>
      <c r="B63" s="10">
        <v>2411699</v>
      </c>
      <c r="C63" s="12"/>
      <c r="D63" s="10">
        <v>181</v>
      </c>
      <c r="E63" s="10">
        <v>100929820</v>
      </c>
      <c r="F63" s="10" t="s">
        <v>384</v>
      </c>
      <c r="G63" s="10" t="s">
        <v>363</v>
      </c>
      <c r="H63" s="12"/>
      <c r="I63" s="11">
        <v>45846</v>
      </c>
      <c r="J63" s="12"/>
      <c r="K63" s="12"/>
      <c r="L63" s="10" t="s">
        <v>313</v>
      </c>
      <c r="M63" s="12"/>
      <c r="N63" s="10" t="s">
        <v>313</v>
      </c>
      <c r="O63" s="12"/>
      <c r="P63" s="12"/>
      <c r="Q63" s="10" t="s">
        <v>385</v>
      </c>
      <c r="R63" s="12"/>
      <c r="S63" s="10" t="s">
        <v>386</v>
      </c>
      <c r="T63" s="10" t="s">
        <v>387</v>
      </c>
      <c r="U63" s="12"/>
      <c r="V63" s="12"/>
      <c r="W63" s="12"/>
      <c r="X63" s="12"/>
      <c r="Y63" s="12"/>
      <c r="Z63" s="12"/>
      <c r="AA63" s="12"/>
      <c r="AB63" s="12"/>
      <c r="AC63" s="12"/>
      <c r="AD63" s="13"/>
      <c r="AE63" s="15">
        <f t="shared" ca="1" si="0"/>
        <v>46054</v>
      </c>
    </row>
    <row r="64" spans="1:31" ht="20.100000000000001" customHeight="1">
      <c r="A64" s="10">
        <v>2519709</v>
      </c>
      <c r="B64" s="10">
        <v>2519709</v>
      </c>
      <c r="C64" s="10" t="s">
        <v>420</v>
      </c>
      <c r="D64" s="12"/>
      <c r="E64" s="10">
        <v>102840010</v>
      </c>
      <c r="F64" s="10" t="s">
        <v>407</v>
      </c>
      <c r="G64" s="10" t="s">
        <v>317</v>
      </c>
      <c r="H64" s="10" t="s">
        <v>109</v>
      </c>
      <c r="I64" s="11">
        <v>45380</v>
      </c>
      <c r="J64" s="11">
        <v>45380</v>
      </c>
      <c r="K64" s="12"/>
      <c r="L64" s="10" t="s">
        <v>313</v>
      </c>
      <c r="M64" s="12"/>
      <c r="N64" s="10" t="s">
        <v>313</v>
      </c>
      <c r="O64" s="10">
        <v>1034270</v>
      </c>
      <c r="P64" s="10" t="s">
        <v>332</v>
      </c>
      <c r="Q64" s="10" t="s">
        <v>318</v>
      </c>
      <c r="R64" s="10">
        <v>1</v>
      </c>
      <c r="S64" s="10">
        <v>101617028</v>
      </c>
      <c r="T64" s="10" t="s">
        <v>408</v>
      </c>
      <c r="U64" s="12"/>
      <c r="V64" s="12"/>
      <c r="W64" s="12"/>
      <c r="X64" s="12"/>
      <c r="Y64" s="12"/>
      <c r="Z64" s="11">
        <v>44672</v>
      </c>
      <c r="AA64" s="11">
        <v>45380</v>
      </c>
      <c r="AB64" s="11">
        <v>45358</v>
      </c>
      <c r="AC64" s="12"/>
      <c r="AD64" s="13"/>
      <c r="AE64" s="15">
        <f t="shared" ca="1" si="0"/>
        <v>46054</v>
      </c>
    </row>
    <row r="65" spans="1:31" ht="20.100000000000001" customHeight="1">
      <c r="A65" s="10">
        <v>2482492</v>
      </c>
      <c r="B65" s="10">
        <v>2482492</v>
      </c>
      <c r="C65" s="10" t="s">
        <v>405</v>
      </c>
      <c r="D65" s="12"/>
      <c r="E65" s="10">
        <v>103533051</v>
      </c>
      <c r="F65" s="10" t="s">
        <v>366</v>
      </c>
      <c r="G65" s="10" t="s">
        <v>321</v>
      </c>
      <c r="H65" s="10" t="s">
        <v>109</v>
      </c>
      <c r="I65" s="11">
        <v>45380</v>
      </c>
      <c r="J65" s="11">
        <v>45380</v>
      </c>
      <c r="K65" s="12"/>
      <c r="L65" s="10" t="s">
        <v>313</v>
      </c>
      <c r="M65" s="12"/>
      <c r="N65" s="10" t="s">
        <v>313</v>
      </c>
      <c r="O65" s="10">
        <v>1034270</v>
      </c>
      <c r="P65" s="10" t="s">
        <v>332</v>
      </c>
      <c r="Q65" s="10" t="s">
        <v>318</v>
      </c>
      <c r="R65" s="10">
        <v>1</v>
      </c>
      <c r="S65" s="10">
        <v>103608022</v>
      </c>
      <c r="T65" s="10" t="s">
        <v>367</v>
      </c>
      <c r="U65" s="12"/>
      <c r="V65" s="12"/>
      <c r="W65" s="12"/>
      <c r="X65" s="12"/>
      <c r="Y65" s="12"/>
      <c r="Z65" s="11">
        <v>45207</v>
      </c>
      <c r="AA65" s="11">
        <v>45380</v>
      </c>
      <c r="AB65" s="11">
        <v>45207</v>
      </c>
      <c r="AC65" s="12"/>
      <c r="AD65" s="13"/>
      <c r="AE65" s="15">
        <f t="shared" ca="1" si="0"/>
        <v>46054</v>
      </c>
    </row>
    <row r="66" spans="1:31" ht="20.100000000000001" customHeight="1">
      <c r="A66" s="10">
        <v>2476419</v>
      </c>
      <c r="B66" s="10">
        <v>2476419</v>
      </c>
      <c r="C66" s="12"/>
      <c r="D66" s="12"/>
      <c r="E66" s="10">
        <v>102415479</v>
      </c>
      <c r="F66" s="10" t="s">
        <v>311</v>
      </c>
      <c r="G66" s="10" t="s">
        <v>312</v>
      </c>
      <c r="H66" s="12"/>
      <c r="I66" s="11">
        <v>45604</v>
      </c>
      <c r="J66" s="12"/>
      <c r="K66" s="12"/>
      <c r="L66" s="10" t="s">
        <v>313</v>
      </c>
      <c r="M66" s="12"/>
      <c r="N66" s="10" t="s">
        <v>313</v>
      </c>
      <c r="O66" s="12"/>
      <c r="P66" s="12"/>
      <c r="Q66" s="10" t="s">
        <v>314</v>
      </c>
      <c r="R66" s="12"/>
      <c r="S66" s="10">
        <v>102026291</v>
      </c>
      <c r="T66" s="10" t="s">
        <v>315</v>
      </c>
      <c r="U66" s="12"/>
      <c r="V66" s="12"/>
      <c r="W66" s="12"/>
      <c r="X66" s="12"/>
      <c r="Y66" s="12"/>
      <c r="Z66" s="12"/>
      <c r="AA66" s="12"/>
      <c r="AB66" s="12"/>
      <c r="AC66" s="12"/>
      <c r="AD66" s="13"/>
      <c r="AE66" s="15">
        <f t="shared" ca="1" si="0"/>
        <v>46054</v>
      </c>
    </row>
    <row r="67" spans="1:31" ht="20.100000000000001" customHeight="1">
      <c r="A67" s="10">
        <v>2454760</v>
      </c>
      <c r="B67" s="10">
        <v>2454760</v>
      </c>
      <c r="C67" s="12"/>
      <c r="D67" s="12"/>
      <c r="E67" s="10" t="s">
        <v>399</v>
      </c>
      <c r="F67" s="10" t="s">
        <v>400</v>
      </c>
      <c r="G67" s="10" t="s">
        <v>401</v>
      </c>
      <c r="H67" s="12"/>
      <c r="I67" s="11">
        <v>45660</v>
      </c>
      <c r="J67" s="12"/>
      <c r="K67" s="12"/>
      <c r="L67" s="10" t="s">
        <v>313</v>
      </c>
      <c r="M67" s="12"/>
      <c r="N67" s="10" t="s">
        <v>313</v>
      </c>
      <c r="O67" s="12"/>
      <c r="P67" s="12"/>
      <c r="Q67" s="10" t="s">
        <v>318</v>
      </c>
      <c r="R67" s="12"/>
      <c r="S67" s="10">
        <v>101252335</v>
      </c>
      <c r="T67" s="10" t="s">
        <v>402</v>
      </c>
      <c r="U67" s="12"/>
      <c r="V67" s="12"/>
      <c r="W67" s="12"/>
      <c r="X67" s="12"/>
      <c r="Y67" s="12"/>
      <c r="Z67" s="12"/>
      <c r="AA67" s="12"/>
      <c r="AB67" s="12"/>
      <c r="AC67" s="12"/>
      <c r="AD67" s="13"/>
      <c r="AE67" s="15">
        <f t="shared" ca="1" si="0"/>
        <v>46054</v>
      </c>
    </row>
    <row r="68" spans="1:31" ht="20.100000000000001" customHeight="1">
      <c r="A68" s="10">
        <v>2475872</v>
      </c>
      <c r="B68" s="10">
        <v>2475872</v>
      </c>
      <c r="C68" s="12"/>
      <c r="D68" s="12"/>
      <c r="E68" s="10">
        <v>101423353</v>
      </c>
      <c r="F68" s="10" t="s">
        <v>371</v>
      </c>
      <c r="G68" s="10" t="s">
        <v>317</v>
      </c>
      <c r="H68" s="12"/>
      <c r="I68" s="11">
        <v>45541</v>
      </c>
      <c r="J68" s="12"/>
      <c r="K68" s="12"/>
      <c r="L68" s="10" t="s">
        <v>313</v>
      </c>
      <c r="M68" s="12"/>
      <c r="N68" s="10" t="s">
        <v>313</v>
      </c>
      <c r="O68" s="12"/>
      <c r="P68" s="12"/>
      <c r="Q68" s="10" t="s">
        <v>318</v>
      </c>
      <c r="R68" s="12"/>
      <c r="S68" s="10">
        <v>101251709</v>
      </c>
      <c r="T68" s="10" t="s">
        <v>364</v>
      </c>
      <c r="U68" s="12"/>
      <c r="V68" s="12"/>
      <c r="W68" s="12"/>
      <c r="X68" s="12"/>
      <c r="Y68" s="12"/>
      <c r="Z68" s="12"/>
      <c r="AA68" s="12"/>
      <c r="AB68" s="12"/>
      <c r="AC68" s="12"/>
      <c r="AD68" s="13"/>
      <c r="AE68" s="15">
        <f t="shared" ref="AE68:AE131" ca="1" si="1">TODAY()-M68</f>
        <v>46054</v>
      </c>
    </row>
    <row r="69" spans="1:31" ht="20.100000000000001" customHeight="1">
      <c r="A69" s="10">
        <v>2452145</v>
      </c>
      <c r="B69" s="10">
        <v>2452145</v>
      </c>
      <c r="C69" s="12"/>
      <c r="D69" s="10">
        <v>18</v>
      </c>
      <c r="E69" s="10">
        <v>101459003</v>
      </c>
      <c r="F69" s="10" t="s">
        <v>76</v>
      </c>
      <c r="G69" s="10" t="s">
        <v>312</v>
      </c>
      <c r="H69" s="12"/>
      <c r="I69" s="11">
        <v>45443</v>
      </c>
      <c r="J69" s="12"/>
      <c r="K69" s="12"/>
      <c r="L69" s="10" t="s">
        <v>313</v>
      </c>
      <c r="M69" s="12"/>
      <c r="N69" s="10" t="s">
        <v>313</v>
      </c>
      <c r="O69" s="12"/>
      <c r="P69" s="12"/>
      <c r="Q69" s="10" t="s">
        <v>385</v>
      </c>
      <c r="R69" s="12"/>
      <c r="S69" s="10" t="s">
        <v>422</v>
      </c>
      <c r="T69" s="10" t="s">
        <v>423</v>
      </c>
      <c r="U69" s="12"/>
      <c r="V69" s="12"/>
      <c r="W69" s="12"/>
      <c r="X69" s="12"/>
      <c r="Y69" s="12"/>
      <c r="Z69" s="12"/>
      <c r="AA69" s="12"/>
      <c r="AB69" s="12"/>
      <c r="AC69" s="12"/>
      <c r="AD69" s="13"/>
      <c r="AE69" s="15">
        <f t="shared" ca="1" si="1"/>
        <v>46054</v>
      </c>
    </row>
    <row r="70" spans="1:31" ht="20.100000000000001" customHeight="1">
      <c r="A70" s="10">
        <v>2476402</v>
      </c>
      <c r="B70" s="10">
        <v>2476402</v>
      </c>
      <c r="C70" s="12"/>
      <c r="D70" s="12"/>
      <c r="E70" s="10">
        <v>101952637</v>
      </c>
      <c r="F70" s="10" t="s">
        <v>424</v>
      </c>
      <c r="G70" s="10" t="s">
        <v>312</v>
      </c>
      <c r="H70" s="12"/>
      <c r="I70" s="11">
        <v>45604</v>
      </c>
      <c r="J70" s="12"/>
      <c r="K70" s="12"/>
      <c r="L70" s="10" t="s">
        <v>313</v>
      </c>
      <c r="M70" s="12"/>
      <c r="N70" s="10" t="s">
        <v>313</v>
      </c>
      <c r="O70" s="12"/>
      <c r="P70" s="12"/>
      <c r="Q70" s="10" t="s">
        <v>318</v>
      </c>
      <c r="R70" s="12"/>
      <c r="S70" s="10">
        <v>101697963</v>
      </c>
      <c r="T70" s="10" t="s">
        <v>335</v>
      </c>
      <c r="U70" s="12"/>
      <c r="V70" s="12"/>
      <c r="W70" s="12"/>
      <c r="X70" s="12"/>
      <c r="Y70" s="12"/>
      <c r="Z70" s="12"/>
      <c r="AA70" s="12"/>
      <c r="AB70" s="12"/>
      <c r="AC70" s="12"/>
      <c r="AD70" s="13"/>
      <c r="AE70" s="15">
        <f t="shared" ca="1" si="1"/>
        <v>46054</v>
      </c>
    </row>
    <row r="71" spans="1:31" ht="20.100000000000001" customHeight="1">
      <c r="A71" s="10">
        <v>2358818</v>
      </c>
      <c r="B71" s="10">
        <v>2358818</v>
      </c>
      <c r="C71" s="12"/>
      <c r="D71" s="10">
        <v>181</v>
      </c>
      <c r="E71" s="10">
        <v>100929820</v>
      </c>
      <c r="F71" s="10" t="s">
        <v>384</v>
      </c>
      <c r="G71" s="10" t="s">
        <v>363</v>
      </c>
      <c r="H71" s="12"/>
      <c r="I71" s="11">
        <v>45497</v>
      </c>
      <c r="J71" s="12"/>
      <c r="K71" s="12"/>
      <c r="L71" s="10" t="s">
        <v>313</v>
      </c>
      <c r="M71" s="12"/>
      <c r="N71" s="10" t="s">
        <v>313</v>
      </c>
      <c r="O71" s="12"/>
      <c r="P71" s="12"/>
      <c r="Q71" s="10" t="s">
        <v>385</v>
      </c>
      <c r="R71" s="12"/>
      <c r="S71" s="10" t="s">
        <v>386</v>
      </c>
      <c r="T71" s="10" t="s">
        <v>387</v>
      </c>
      <c r="U71" s="12"/>
      <c r="V71" s="12"/>
      <c r="W71" s="12"/>
      <c r="X71" s="12"/>
      <c r="Y71" s="12"/>
      <c r="Z71" s="12"/>
      <c r="AA71" s="12"/>
      <c r="AB71" s="12"/>
      <c r="AC71" s="12"/>
      <c r="AD71" s="13"/>
      <c r="AE71" s="15">
        <f t="shared" ca="1" si="1"/>
        <v>46054</v>
      </c>
    </row>
    <row r="72" spans="1:31" ht="20.100000000000001" customHeight="1">
      <c r="A72" s="10">
        <v>2452107</v>
      </c>
      <c r="B72" s="10">
        <v>2452107</v>
      </c>
      <c r="C72" s="12"/>
      <c r="D72" s="10">
        <v>195</v>
      </c>
      <c r="E72" s="10">
        <v>100930307</v>
      </c>
      <c r="F72" s="10" t="s">
        <v>425</v>
      </c>
      <c r="G72" s="10" t="s">
        <v>363</v>
      </c>
      <c r="H72" s="12"/>
      <c r="I72" s="11">
        <v>45450</v>
      </c>
      <c r="J72" s="12"/>
      <c r="K72" s="12"/>
      <c r="L72" s="10" t="s">
        <v>313</v>
      </c>
      <c r="M72" s="12"/>
      <c r="N72" s="10" t="s">
        <v>313</v>
      </c>
      <c r="O72" s="12"/>
      <c r="P72" s="12"/>
      <c r="Q72" s="10" t="s">
        <v>385</v>
      </c>
      <c r="R72" s="12"/>
      <c r="S72" s="10" t="s">
        <v>426</v>
      </c>
      <c r="T72" s="10" t="s">
        <v>427</v>
      </c>
      <c r="U72" s="12"/>
      <c r="V72" s="12"/>
      <c r="W72" s="12"/>
      <c r="X72" s="12"/>
      <c r="Y72" s="12"/>
      <c r="Z72" s="12"/>
      <c r="AA72" s="12"/>
      <c r="AB72" s="12"/>
      <c r="AC72" s="12"/>
      <c r="AD72" s="13"/>
      <c r="AE72" s="15">
        <f t="shared" ca="1" si="1"/>
        <v>46054</v>
      </c>
    </row>
    <row r="73" spans="1:31" ht="20.100000000000001" customHeight="1">
      <c r="A73" s="10">
        <v>2475856</v>
      </c>
      <c r="B73" s="10">
        <v>2475856</v>
      </c>
      <c r="C73" s="12"/>
      <c r="D73" s="12"/>
      <c r="E73" s="10">
        <v>101252172</v>
      </c>
      <c r="F73" s="10" t="s">
        <v>428</v>
      </c>
      <c r="G73" s="10" t="s">
        <v>331</v>
      </c>
      <c r="H73" s="12"/>
      <c r="I73" s="11">
        <v>45481</v>
      </c>
      <c r="J73" s="12"/>
      <c r="K73" s="12"/>
      <c r="L73" s="10" t="s">
        <v>313</v>
      </c>
      <c r="M73" s="12"/>
      <c r="N73" s="10" t="s">
        <v>313</v>
      </c>
      <c r="O73" s="12"/>
      <c r="P73" s="12"/>
      <c r="Q73" s="10" t="s">
        <v>318</v>
      </c>
      <c r="R73" s="12"/>
      <c r="S73" s="10">
        <v>101252288</v>
      </c>
      <c r="T73" s="10" t="s">
        <v>429</v>
      </c>
      <c r="U73" s="12"/>
      <c r="V73" s="12"/>
      <c r="W73" s="12"/>
      <c r="X73" s="12"/>
      <c r="Y73" s="12"/>
      <c r="Z73" s="12"/>
      <c r="AA73" s="12"/>
      <c r="AB73" s="12"/>
      <c r="AC73" s="12"/>
      <c r="AD73" s="13"/>
      <c r="AE73" s="15">
        <f t="shared" ca="1" si="1"/>
        <v>46054</v>
      </c>
    </row>
    <row r="74" spans="1:31" ht="20.100000000000001" customHeight="1">
      <c r="A74" s="10">
        <v>2447786</v>
      </c>
      <c r="B74" s="10">
        <v>2447786</v>
      </c>
      <c r="C74" s="10" t="s">
        <v>430</v>
      </c>
      <c r="D74" s="12"/>
      <c r="E74" s="10">
        <v>103365440</v>
      </c>
      <c r="F74" s="10" t="s">
        <v>330</v>
      </c>
      <c r="G74" s="10" t="s">
        <v>331</v>
      </c>
      <c r="H74" s="10" t="s">
        <v>109</v>
      </c>
      <c r="I74" s="11">
        <v>45380</v>
      </c>
      <c r="J74" s="11">
        <v>45380</v>
      </c>
      <c r="K74" s="12"/>
      <c r="L74" s="10" t="s">
        <v>313</v>
      </c>
      <c r="M74" s="12"/>
      <c r="N74" s="10" t="s">
        <v>313</v>
      </c>
      <c r="O74" s="10">
        <v>1034270</v>
      </c>
      <c r="P74" s="10" t="s">
        <v>332</v>
      </c>
      <c r="Q74" s="10" t="s">
        <v>318</v>
      </c>
      <c r="R74" s="10">
        <v>1</v>
      </c>
      <c r="S74" s="10">
        <v>103365393</v>
      </c>
      <c r="T74" s="10" t="s">
        <v>333</v>
      </c>
      <c r="U74" s="12"/>
      <c r="V74" s="12"/>
      <c r="W74" s="12"/>
      <c r="X74" s="12"/>
      <c r="Y74" s="12"/>
      <c r="Z74" s="11">
        <v>44996</v>
      </c>
      <c r="AA74" s="11">
        <v>45380</v>
      </c>
      <c r="AB74" s="11">
        <v>45055</v>
      </c>
      <c r="AC74" s="12"/>
      <c r="AD74" s="13"/>
      <c r="AE74" s="15">
        <f t="shared" ca="1" si="1"/>
        <v>46054</v>
      </c>
    </row>
    <row r="75" spans="1:31" ht="20.100000000000001" customHeight="1">
      <c r="A75" s="10">
        <v>2521867</v>
      </c>
      <c r="B75" s="10">
        <v>2521867</v>
      </c>
      <c r="C75" s="12"/>
      <c r="D75" s="12"/>
      <c r="E75" s="10">
        <v>104761960</v>
      </c>
      <c r="F75" s="10" t="s">
        <v>431</v>
      </c>
      <c r="G75" s="10" t="s">
        <v>331</v>
      </c>
      <c r="H75" s="12"/>
      <c r="I75" s="11">
        <v>45478</v>
      </c>
      <c r="J75" s="12"/>
      <c r="K75" s="12"/>
      <c r="L75" s="10" t="s">
        <v>313</v>
      </c>
      <c r="M75" s="12"/>
      <c r="N75" s="10" t="s">
        <v>313</v>
      </c>
      <c r="O75" s="12"/>
      <c r="P75" s="12"/>
      <c r="Q75" s="10" t="s">
        <v>338</v>
      </c>
      <c r="R75" s="12"/>
      <c r="S75" s="10">
        <v>104680003</v>
      </c>
      <c r="T75" s="10" t="s">
        <v>432</v>
      </c>
      <c r="U75" s="12"/>
      <c r="V75" s="12"/>
      <c r="W75" s="12"/>
      <c r="X75" s="12"/>
      <c r="Y75" s="12"/>
      <c r="Z75" s="12"/>
      <c r="AA75" s="12"/>
      <c r="AB75" s="12"/>
      <c r="AC75" s="12"/>
      <c r="AD75" s="13"/>
      <c r="AE75" s="15">
        <f t="shared" ca="1" si="1"/>
        <v>46054</v>
      </c>
    </row>
    <row r="76" spans="1:31" ht="20.100000000000001" customHeight="1">
      <c r="A76" s="10">
        <v>2523609</v>
      </c>
      <c r="B76" s="10">
        <v>2523609</v>
      </c>
      <c r="C76" s="10" t="s">
        <v>433</v>
      </c>
      <c r="D76" s="12"/>
      <c r="E76" s="10">
        <v>104454890</v>
      </c>
      <c r="F76" s="10" t="s">
        <v>434</v>
      </c>
      <c r="G76" s="10" t="s">
        <v>317</v>
      </c>
      <c r="H76" s="10" t="s">
        <v>435</v>
      </c>
      <c r="I76" s="11">
        <v>45436</v>
      </c>
      <c r="J76" s="11">
        <v>45436</v>
      </c>
      <c r="K76" s="12"/>
      <c r="L76" s="10" t="s">
        <v>313</v>
      </c>
      <c r="M76" s="12"/>
      <c r="N76" s="10" t="s">
        <v>313</v>
      </c>
      <c r="O76" s="10">
        <v>1038817</v>
      </c>
      <c r="P76" s="10" t="s">
        <v>436</v>
      </c>
      <c r="Q76" s="10" t="s">
        <v>318</v>
      </c>
      <c r="R76" s="10">
        <v>1</v>
      </c>
      <c r="S76" s="10">
        <v>103444549</v>
      </c>
      <c r="T76" s="10" t="s">
        <v>437</v>
      </c>
      <c r="U76" s="12"/>
      <c r="V76" s="12"/>
      <c r="W76" s="12"/>
      <c r="X76" s="12"/>
      <c r="Y76" s="12"/>
      <c r="Z76" s="11">
        <v>45376</v>
      </c>
      <c r="AA76" s="11">
        <v>45440</v>
      </c>
      <c r="AB76" s="11">
        <v>45376</v>
      </c>
      <c r="AC76" s="12"/>
      <c r="AD76" s="10" t="s">
        <v>438</v>
      </c>
      <c r="AE76" s="15">
        <f t="shared" ca="1" si="1"/>
        <v>46054</v>
      </c>
    </row>
    <row r="77" spans="1:31" ht="20.100000000000001" customHeight="1">
      <c r="A77" s="10">
        <v>2476358</v>
      </c>
      <c r="B77" s="10">
        <v>2476358</v>
      </c>
      <c r="C77" s="12"/>
      <c r="D77" s="12"/>
      <c r="E77" s="10" t="s">
        <v>413</v>
      </c>
      <c r="F77" s="10" t="s">
        <v>414</v>
      </c>
      <c r="G77" s="10" t="s">
        <v>415</v>
      </c>
      <c r="H77" s="12"/>
      <c r="I77" s="11">
        <v>45573</v>
      </c>
      <c r="J77" s="12"/>
      <c r="K77" s="12"/>
      <c r="L77" s="10" t="s">
        <v>313</v>
      </c>
      <c r="M77" s="12"/>
      <c r="N77" s="10" t="s">
        <v>313</v>
      </c>
      <c r="O77" s="12"/>
      <c r="P77" s="12"/>
      <c r="Q77" s="10" t="s">
        <v>318</v>
      </c>
      <c r="R77" s="12"/>
      <c r="S77" s="10">
        <v>102946717</v>
      </c>
      <c r="T77" s="10" t="s">
        <v>416</v>
      </c>
      <c r="U77" s="12"/>
      <c r="V77" s="12"/>
      <c r="W77" s="12"/>
      <c r="X77" s="12"/>
      <c r="Y77" s="12"/>
      <c r="Z77" s="12"/>
      <c r="AA77" s="12"/>
      <c r="AB77" s="12"/>
      <c r="AC77" s="12"/>
      <c r="AD77" s="13"/>
      <c r="AE77" s="15">
        <f t="shared" ca="1" si="1"/>
        <v>46054</v>
      </c>
    </row>
    <row r="78" spans="1:31" ht="20.100000000000001" customHeight="1">
      <c r="A78" s="10">
        <v>2482449</v>
      </c>
      <c r="B78" s="10">
        <v>2482449</v>
      </c>
      <c r="C78" s="10" t="s">
        <v>329</v>
      </c>
      <c r="D78" s="12"/>
      <c r="E78" s="10">
        <v>103365440</v>
      </c>
      <c r="F78" s="10" t="s">
        <v>330</v>
      </c>
      <c r="G78" s="10" t="s">
        <v>331</v>
      </c>
      <c r="H78" s="10" t="s">
        <v>109</v>
      </c>
      <c r="I78" s="11">
        <v>45380</v>
      </c>
      <c r="J78" s="11">
        <v>45380</v>
      </c>
      <c r="K78" s="12"/>
      <c r="L78" s="10" t="s">
        <v>313</v>
      </c>
      <c r="M78" s="12"/>
      <c r="N78" s="10" t="s">
        <v>313</v>
      </c>
      <c r="O78" s="10">
        <v>1034270</v>
      </c>
      <c r="P78" s="10" t="s">
        <v>332</v>
      </c>
      <c r="Q78" s="10" t="s">
        <v>318</v>
      </c>
      <c r="R78" s="10">
        <v>1</v>
      </c>
      <c r="S78" s="10">
        <v>103365393</v>
      </c>
      <c r="T78" s="10" t="s">
        <v>333</v>
      </c>
      <c r="U78" s="12"/>
      <c r="V78" s="12"/>
      <c r="W78" s="12"/>
      <c r="X78" s="12"/>
      <c r="Y78" s="12"/>
      <c r="Z78" s="11">
        <v>45207</v>
      </c>
      <c r="AA78" s="11">
        <v>45380</v>
      </c>
      <c r="AB78" s="11">
        <v>45207</v>
      </c>
      <c r="AC78" s="12"/>
      <c r="AD78" s="13"/>
      <c r="AE78" s="15">
        <f t="shared" ca="1" si="1"/>
        <v>46054</v>
      </c>
    </row>
    <row r="79" spans="1:31" ht="20.100000000000001" customHeight="1">
      <c r="A79" s="10">
        <v>2475098</v>
      </c>
      <c r="B79" s="10">
        <v>2475098</v>
      </c>
      <c r="C79" s="10" t="s">
        <v>439</v>
      </c>
      <c r="D79" s="12"/>
      <c r="E79" s="10">
        <v>102842229</v>
      </c>
      <c r="F79" s="10" t="s">
        <v>440</v>
      </c>
      <c r="G79" s="10" t="s">
        <v>312</v>
      </c>
      <c r="H79" s="10" t="s">
        <v>109</v>
      </c>
      <c r="I79" s="11">
        <v>45380</v>
      </c>
      <c r="J79" s="11">
        <v>45380</v>
      </c>
      <c r="K79" s="12"/>
      <c r="L79" s="10" t="s">
        <v>313</v>
      </c>
      <c r="M79" s="12"/>
      <c r="N79" s="10" t="s">
        <v>313</v>
      </c>
      <c r="O79" s="10">
        <v>1034270</v>
      </c>
      <c r="P79" s="10" t="s">
        <v>332</v>
      </c>
      <c r="Q79" s="10" t="s">
        <v>318</v>
      </c>
      <c r="R79" s="10">
        <v>1</v>
      </c>
      <c r="S79" s="10">
        <v>101252285</v>
      </c>
      <c r="T79" s="10" t="s">
        <v>441</v>
      </c>
      <c r="U79" s="12"/>
      <c r="V79" s="12"/>
      <c r="W79" s="12"/>
      <c r="X79" s="12"/>
      <c r="Y79" s="12"/>
      <c r="Z79" s="11">
        <v>44675</v>
      </c>
      <c r="AA79" s="11">
        <v>45380</v>
      </c>
      <c r="AB79" s="11">
        <v>45172</v>
      </c>
      <c r="AC79" s="12"/>
      <c r="AD79" s="13"/>
      <c r="AE79" s="15">
        <f t="shared" ca="1" si="1"/>
        <v>46054</v>
      </c>
    </row>
    <row r="80" spans="1:31" ht="20.100000000000001" customHeight="1">
      <c r="A80" s="10">
        <v>2453463</v>
      </c>
      <c r="B80" s="10">
        <v>2453463</v>
      </c>
      <c r="C80" s="12"/>
      <c r="D80" s="12"/>
      <c r="E80" s="10">
        <v>101541259</v>
      </c>
      <c r="F80" s="10" t="s">
        <v>343</v>
      </c>
      <c r="G80" s="10" t="s">
        <v>317</v>
      </c>
      <c r="H80" s="12"/>
      <c r="I80" s="11">
        <v>45846</v>
      </c>
      <c r="J80" s="12"/>
      <c r="K80" s="12"/>
      <c r="L80" s="10" t="s">
        <v>313</v>
      </c>
      <c r="M80" s="12"/>
      <c r="N80" s="10" t="s">
        <v>313</v>
      </c>
      <c r="O80" s="12"/>
      <c r="P80" s="12"/>
      <c r="Q80" s="10" t="s">
        <v>318</v>
      </c>
      <c r="R80" s="12"/>
      <c r="S80" s="10">
        <v>101531598</v>
      </c>
      <c r="T80" s="10" t="s">
        <v>344</v>
      </c>
      <c r="U80" s="12"/>
      <c r="V80" s="12"/>
      <c r="W80" s="12"/>
      <c r="X80" s="12"/>
      <c r="Y80" s="12"/>
      <c r="Z80" s="12"/>
      <c r="AA80" s="12"/>
      <c r="AB80" s="12"/>
      <c r="AC80" s="12"/>
      <c r="AD80" s="13"/>
      <c r="AE80" s="15">
        <f t="shared" ca="1" si="1"/>
        <v>46054</v>
      </c>
    </row>
    <row r="81" spans="1:31" ht="20.100000000000001" customHeight="1">
      <c r="A81" s="10">
        <v>2476418</v>
      </c>
      <c r="B81" s="10">
        <v>2476418</v>
      </c>
      <c r="C81" s="12"/>
      <c r="D81" s="12"/>
      <c r="E81" s="10">
        <v>102415479</v>
      </c>
      <c r="F81" s="10" t="s">
        <v>311</v>
      </c>
      <c r="G81" s="10" t="s">
        <v>312</v>
      </c>
      <c r="H81" s="12"/>
      <c r="I81" s="11">
        <v>45573</v>
      </c>
      <c r="J81" s="12"/>
      <c r="K81" s="12"/>
      <c r="L81" s="10" t="s">
        <v>313</v>
      </c>
      <c r="M81" s="12"/>
      <c r="N81" s="10" t="s">
        <v>313</v>
      </c>
      <c r="O81" s="12"/>
      <c r="P81" s="12"/>
      <c r="Q81" s="10" t="s">
        <v>314</v>
      </c>
      <c r="R81" s="12"/>
      <c r="S81" s="10">
        <v>102026291</v>
      </c>
      <c r="T81" s="10" t="s">
        <v>315</v>
      </c>
      <c r="U81" s="12"/>
      <c r="V81" s="12"/>
      <c r="W81" s="12"/>
      <c r="X81" s="12"/>
      <c r="Y81" s="12"/>
      <c r="Z81" s="12"/>
      <c r="AA81" s="12"/>
      <c r="AB81" s="12"/>
      <c r="AC81" s="12"/>
      <c r="AD81" s="13"/>
      <c r="AE81" s="15">
        <f t="shared" ca="1" si="1"/>
        <v>46054</v>
      </c>
    </row>
    <row r="82" spans="1:31" ht="20.100000000000001" customHeight="1">
      <c r="A82" s="10">
        <v>2452096</v>
      </c>
      <c r="B82" s="10">
        <v>2452096</v>
      </c>
      <c r="C82" s="12"/>
      <c r="D82" s="10">
        <v>195</v>
      </c>
      <c r="E82" s="10">
        <v>100930307</v>
      </c>
      <c r="F82" s="10" t="s">
        <v>425</v>
      </c>
      <c r="G82" s="10" t="s">
        <v>363</v>
      </c>
      <c r="H82" s="12"/>
      <c r="I82" s="11">
        <v>45427</v>
      </c>
      <c r="J82" s="12"/>
      <c r="K82" s="12"/>
      <c r="L82" s="10" t="s">
        <v>313</v>
      </c>
      <c r="M82" s="12"/>
      <c r="N82" s="10" t="s">
        <v>313</v>
      </c>
      <c r="O82" s="12"/>
      <c r="P82" s="12"/>
      <c r="Q82" s="10" t="s">
        <v>385</v>
      </c>
      <c r="R82" s="12"/>
      <c r="S82" s="10" t="s">
        <v>426</v>
      </c>
      <c r="T82" s="10" t="s">
        <v>427</v>
      </c>
      <c r="U82" s="12"/>
      <c r="V82" s="12"/>
      <c r="W82" s="12"/>
      <c r="X82" s="12"/>
      <c r="Y82" s="12"/>
      <c r="Z82" s="12"/>
      <c r="AA82" s="12"/>
      <c r="AB82" s="12"/>
      <c r="AC82" s="12"/>
      <c r="AD82" s="13"/>
      <c r="AE82" s="15">
        <f t="shared" ca="1" si="1"/>
        <v>46054</v>
      </c>
    </row>
    <row r="83" spans="1:31" ht="20.100000000000001" customHeight="1">
      <c r="A83" s="10">
        <v>2482434</v>
      </c>
      <c r="B83" s="10">
        <v>2482434</v>
      </c>
      <c r="C83" s="10" t="s">
        <v>442</v>
      </c>
      <c r="D83" s="12"/>
      <c r="E83" s="10">
        <v>104595846</v>
      </c>
      <c r="F83" s="10" t="s">
        <v>349</v>
      </c>
      <c r="G83" s="10" t="s">
        <v>317</v>
      </c>
      <c r="H83" s="10" t="s">
        <v>109</v>
      </c>
      <c r="I83" s="11">
        <v>45380</v>
      </c>
      <c r="J83" s="11">
        <v>45380</v>
      </c>
      <c r="K83" s="12"/>
      <c r="L83" s="10" t="s">
        <v>313</v>
      </c>
      <c r="M83" s="12"/>
      <c r="N83" s="10" t="s">
        <v>313</v>
      </c>
      <c r="O83" s="10">
        <v>1034270</v>
      </c>
      <c r="P83" s="10" t="s">
        <v>332</v>
      </c>
      <c r="Q83" s="10" t="s">
        <v>318</v>
      </c>
      <c r="R83" s="10">
        <v>1</v>
      </c>
      <c r="S83" s="10">
        <v>101252315</v>
      </c>
      <c r="T83" s="10" t="s">
        <v>350</v>
      </c>
      <c r="U83" s="12"/>
      <c r="V83" s="12"/>
      <c r="W83" s="12"/>
      <c r="X83" s="12"/>
      <c r="Y83" s="12"/>
      <c r="Z83" s="11">
        <v>45207</v>
      </c>
      <c r="AA83" s="11">
        <v>45380</v>
      </c>
      <c r="AB83" s="11">
        <v>45207</v>
      </c>
      <c r="AC83" s="12"/>
      <c r="AD83" s="13"/>
      <c r="AE83" s="15">
        <f t="shared" ca="1" si="1"/>
        <v>46054</v>
      </c>
    </row>
    <row r="84" spans="1:31" ht="20.100000000000001" customHeight="1">
      <c r="A84" s="10">
        <v>2512167</v>
      </c>
      <c r="B84" s="10">
        <v>2512167</v>
      </c>
      <c r="C84" s="10" t="s">
        <v>443</v>
      </c>
      <c r="D84" s="12"/>
      <c r="E84" s="10">
        <v>103365440</v>
      </c>
      <c r="F84" s="10" t="s">
        <v>330</v>
      </c>
      <c r="G84" s="10" t="s">
        <v>331</v>
      </c>
      <c r="H84" s="10" t="s">
        <v>109</v>
      </c>
      <c r="I84" s="11">
        <v>45380</v>
      </c>
      <c r="J84" s="11">
        <v>45380</v>
      </c>
      <c r="K84" s="12"/>
      <c r="L84" s="10" t="s">
        <v>313</v>
      </c>
      <c r="M84" s="12"/>
      <c r="N84" s="10" t="s">
        <v>313</v>
      </c>
      <c r="O84" s="10">
        <v>1034270</v>
      </c>
      <c r="P84" s="10" t="s">
        <v>332</v>
      </c>
      <c r="Q84" s="10" t="s">
        <v>318</v>
      </c>
      <c r="R84" s="10">
        <v>1</v>
      </c>
      <c r="S84" s="10">
        <v>103365393</v>
      </c>
      <c r="T84" s="10" t="s">
        <v>333</v>
      </c>
      <c r="U84" s="12"/>
      <c r="V84" s="12"/>
      <c r="W84" s="12"/>
      <c r="X84" s="12"/>
      <c r="Y84" s="12"/>
      <c r="Z84" s="11">
        <v>44996</v>
      </c>
      <c r="AA84" s="11">
        <v>45380</v>
      </c>
      <c r="AB84" s="11">
        <v>45333</v>
      </c>
      <c r="AC84" s="12"/>
      <c r="AD84" s="13"/>
      <c r="AE84" s="15">
        <f t="shared" ca="1" si="1"/>
        <v>46054</v>
      </c>
    </row>
    <row r="85" spans="1:31" ht="20.100000000000001" customHeight="1">
      <c r="A85" s="10">
        <v>2516616</v>
      </c>
      <c r="B85" s="10">
        <v>2516616</v>
      </c>
      <c r="C85" s="12"/>
      <c r="D85" s="12"/>
      <c r="E85" s="10">
        <v>101768878</v>
      </c>
      <c r="F85" s="10" t="s">
        <v>444</v>
      </c>
      <c r="G85" s="10" t="s">
        <v>312</v>
      </c>
      <c r="H85" s="12"/>
      <c r="I85" s="11">
        <v>45512</v>
      </c>
      <c r="J85" s="12"/>
      <c r="K85" s="12"/>
      <c r="L85" s="10" t="s">
        <v>313</v>
      </c>
      <c r="M85" s="12"/>
      <c r="N85" s="10" t="s">
        <v>313</v>
      </c>
      <c r="O85" s="12"/>
      <c r="P85" s="12"/>
      <c r="Q85" s="10" t="s">
        <v>385</v>
      </c>
      <c r="R85" s="12"/>
      <c r="S85" s="10" t="s">
        <v>445</v>
      </c>
      <c r="T85" s="10" t="s">
        <v>446</v>
      </c>
      <c r="U85" s="12"/>
      <c r="V85" s="12"/>
      <c r="W85" s="12"/>
      <c r="X85" s="12"/>
      <c r="Y85" s="12"/>
      <c r="Z85" s="12"/>
      <c r="AA85" s="12"/>
      <c r="AB85" s="12"/>
      <c r="AC85" s="12"/>
      <c r="AD85" s="13"/>
      <c r="AE85" s="15">
        <f t="shared" ca="1" si="1"/>
        <v>46054</v>
      </c>
    </row>
    <row r="86" spans="1:31" ht="20.100000000000001" customHeight="1">
      <c r="A86" s="10">
        <v>2452139</v>
      </c>
      <c r="B86" s="10">
        <v>2452139</v>
      </c>
      <c r="C86" s="12"/>
      <c r="D86" s="10">
        <v>181</v>
      </c>
      <c r="E86" s="10">
        <v>101423351</v>
      </c>
      <c r="F86" s="10" t="s">
        <v>403</v>
      </c>
      <c r="G86" s="10" t="s">
        <v>312</v>
      </c>
      <c r="H86" s="12"/>
      <c r="I86" s="11">
        <v>45497</v>
      </c>
      <c r="J86" s="12"/>
      <c r="K86" s="12"/>
      <c r="L86" s="10" t="s">
        <v>313</v>
      </c>
      <c r="M86" s="12"/>
      <c r="N86" s="10" t="s">
        <v>313</v>
      </c>
      <c r="O86" s="12"/>
      <c r="P86" s="12"/>
      <c r="Q86" s="10" t="s">
        <v>385</v>
      </c>
      <c r="R86" s="12"/>
      <c r="S86" s="10">
        <v>101432170</v>
      </c>
      <c r="T86" s="10" t="s">
        <v>404</v>
      </c>
      <c r="U86" s="12"/>
      <c r="V86" s="12"/>
      <c r="W86" s="12"/>
      <c r="X86" s="12"/>
      <c r="Y86" s="12"/>
      <c r="Z86" s="12"/>
      <c r="AA86" s="12"/>
      <c r="AB86" s="12"/>
      <c r="AC86" s="12"/>
      <c r="AD86" s="13"/>
      <c r="AE86" s="15">
        <f t="shared" ca="1" si="1"/>
        <v>46054</v>
      </c>
    </row>
    <row r="87" spans="1:31" ht="20.100000000000001" customHeight="1">
      <c r="A87" s="10">
        <v>2447778</v>
      </c>
      <c r="B87" s="10">
        <v>2447778</v>
      </c>
      <c r="C87" s="10" t="s">
        <v>389</v>
      </c>
      <c r="D87" s="12"/>
      <c r="E87" s="10">
        <v>103365440</v>
      </c>
      <c r="F87" s="10" t="s">
        <v>330</v>
      </c>
      <c r="G87" s="10" t="s">
        <v>331</v>
      </c>
      <c r="H87" s="10" t="s">
        <v>109</v>
      </c>
      <c r="I87" s="11">
        <v>45380</v>
      </c>
      <c r="J87" s="11">
        <v>45380</v>
      </c>
      <c r="K87" s="12"/>
      <c r="L87" s="10" t="s">
        <v>313</v>
      </c>
      <c r="M87" s="12"/>
      <c r="N87" s="10" t="s">
        <v>313</v>
      </c>
      <c r="O87" s="10">
        <v>1034270</v>
      </c>
      <c r="P87" s="10" t="s">
        <v>332</v>
      </c>
      <c r="Q87" s="10" t="s">
        <v>318</v>
      </c>
      <c r="R87" s="10">
        <v>1</v>
      </c>
      <c r="S87" s="10">
        <v>103365393</v>
      </c>
      <c r="T87" s="10" t="s">
        <v>333</v>
      </c>
      <c r="U87" s="12"/>
      <c r="V87" s="12"/>
      <c r="W87" s="12"/>
      <c r="X87" s="12"/>
      <c r="Y87" s="12"/>
      <c r="Z87" s="11">
        <v>44996</v>
      </c>
      <c r="AA87" s="11">
        <v>45380</v>
      </c>
      <c r="AB87" s="11">
        <v>45055</v>
      </c>
      <c r="AC87" s="12"/>
      <c r="AD87" s="13"/>
      <c r="AE87" s="15">
        <f t="shared" ca="1" si="1"/>
        <v>46054</v>
      </c>
    </row>
    <row r="88" spans="1:31" ht="20.100000000000001" customHeight="1">
      <c r="A88" s="10">
        <v>2516618</v>
      </c>
      <c r="B88" s="10">
        <v>2516618</v>
      </c>
      <c r="C88" s="12"/>
      <c r="D88" s="12"/>
      <c r="E88" s="10">
        <v>101768878</v>
      </c>
      <c r="F88" s="10" t="s">
        <v>444</v>
      </c>
      <c r="G88" s="10" t="s">
        <v>312</v>
      </c>
      <c r="H88" s="12"/>
      <c r="I88" s="11">
        <v>45348</v>
      </c>
      <c r="J88" s="12"/>
      <c r="K88" s="12"/>
      <c r="L88" s="10" t="s">
        <v>313</v>
      </c>
      <c r="M88" s="12"/>
      <c r="N88" s="10" t="s">
        <v>313</v>
      </c>
      <c r="O88" s="12"/>
      <c r="P88" s="12"/>
      <c r="Q88" s="10" t="s">
        <v>385</v>
      </c>
      <c r="R88" s="12"/>
      <c r="S88" s="10" t="s">
        <v>445</v>
      </c>
      <c r="T88" s="10" t="s">
        <v>446</v>
      </c>
      <c r="U88" s="12"/>
      <c r="V88" s="12"/>
      <c r="W88" s="12"/>
      <c r="X88" s="12"/>
      <c r="Y88" s="12"/>
      <c r="Z88" s="12"/>
      <c r="AA88" s="12"/>
      <c r="AB88" s="12"/>
      <c r="AC88" s="12"/>
      <c r="AD88" s="13"/>
      <c r="AE88" s="15">
        <f t="shared" ca="1" si="1"/>
        <v>46054</v>
      </c>
    </row>
    <row r="89" spans="1:31" ht="20.100000000000001" customHeight="1">
      <c r="A89" s="10">
        <v>2447739</v>
      </c>
      <c r="B89" s="10">
        <v>2447739</v>
      </c>
      <c r="C89" s="10" t="s">
        <v>447</v>
      </c>
      <c r="D89" s="12"/>
      <c r="E89" s="10">
        <v>102842229</v>
      </c>
      <c r="F89" s="10" t="s">
        <v>440</v>
      </c>
      <c r="G89" s="10" t="s">
        <v>312</v>
      </c>
      <c r="H89" s="10" t="s">
        <v>109</v>
      </c>
      <c r="I89" s="11">
        <v>45380</v>
      </c>
      <c r="J89" s="11">
        <v>45380</v>
      </c>
      <c r="K89" s="12"/>
      <c r="L89" s="10" t="s">
        <v>313</v>
      </c>
      <c r="M89" s="12"/>
      <c r="N89" s="10" t="s">
        <v>313</v>
      </c>
      <c r="O89" s="10">
        <v>1034270</v>
      </c>
      <c r="P89" s="10" t="s">
        <v>332</v>
      </c>
      <c r="Q89" s="10" t="s">
        <v>318</v>
      </c>
      <c r="R89" s="10">
        <v>1</v>
      </c>
      <c r="S89" s="10">
        <v>101252285</v>
      </c>
      <c r="T89" s="10" t="s">
        <v>441</v>
      </c>
      <c r="U89" s="12"/>
      <c r="V89" s="12"/>
      <c r="W89" s="12"/>
      <c r="X89" s="12"/>
      <c r="Y89" s="12"/>
      <c r="Z89" s="11">
        <v>44996</v>
      </c>
      <c r="AA89" s="11">
        <v>45380</v>
      </c>
      <c r="AB89" s="11">
        <v>45055</v>
      </c>
      <c r="AC89" s="12"/>
      <c r="AD89" s="13"/>
      <c r="AE89" s="15">
        <f t="shared" ca="1" si="1"/>
        <v>46054</v>
      </c>
    </row>
    <row r="90" spans="1:31" ht="20.100000000000001" customHeight="1">
      <c r="A90" s="10">
        <v>2454420</v>
      </c>
      <c r="B90" s="10">
        <v>2454420</v>
      </c>
      <c r="C90" s="10" t="s">
        <v>376</v>
      </c>
      <c r="D90" s="12"/>
      <c r="E90" s="10">
        <v>103377383</v>
      </c>
      <c r="F90" s="10" t="s">
        <v>358</v>
      </c>
      <c r="G90" s="10" t="s">
        <v>331</v>
      </c>
      <c r="H90" s="10" t="s">
        <v>109</v>
      </c>
      <c r="I90" s="11">
        <v>45380</v>
      </c>
      <c r="J90" s="11">
        <v>45380</v>
      </c>
      <c r="K90" s="12"/>
      <c r="L90" s="10" t="s">
        <v>313</v>
      </c>
      <c r="M90" s="12"/>
      <c r="N90" s="10" t="s">
        <v>313</v>
      </c>
      <c r="O90" s="10">
        <v>1034270</v>
      </c>
      <c r="P90" s="10" t="s">
        <v>332</v>
      </c>
      <c r="Q90" s="10" t="s">
        <v>318</v>
      </c>
      <c r="R90" s="10">
        <v>1</v>
      </c>
      <c r="S90" s="10">
        <v>103656832</v>
      </c>
      <c r="T90" s="10" t="s">
        <v>359</v>
      </c>
      <c r="U90" s="12"/>
      <c r="V90" s="12"/>
      <c r="W90" s="12"/>
      <c r="X90" s="12"/>
      <c r="Y90" s="12"/>
      <c r="Z90" s="11">
        <v>44996</v>
      </c>
      <c r="AA90" s="11">
        <v>45380</v>
      </c>
      <c r="AB90" s="11">
        <v>45082</v>
      </c>
      <c r="AC90" s="12"/>
      <c r="AD90" s="13"/>
      <c r="AE90" s="15">
        <f t="shared" ca="1" si="1"/>
        <v>46054</v>
      </c>
    </row>
    <row r="91" spans="1:31" ht="20.100000000000001" customHeight="1">
      <c r="A91" s="10">
        <v>2476388</v>
      </c>
      <c r="B91" s="10">
        <v>2476388</v>
      </c>
      <c r="C91" s="12"/>
      <c r="D91" s="12"/>
      <c r="E91" s="10">
        <v>101879831</v>
      </c>
      <c r="F91" s="10" t="s">
        <v>334</v>
      </c>
      <c r="G91" s="10" t="s">
        <v>312</v>
      </c>
      <c r="H91" s="12"/>
      <c r="I91" s="11">
        <v>45604</v>
      </c>
      <c r="J91" s="12"/>
      <c r="K91" s="12"/>
      <c r="L91" s="10" t="s">
        <v>313</v>
      </c>
      <c r="M91" s="12"/>
      <c r="N91" s="10" t="s">
        <v>313</v>
      </c>
      <c r="O91" s="12"/>
      <c r="P91" s="12"/>
      <c r="Q91" s="10" t="s">
        <v>318</v>
      </c>
      <c r="R91" s="12"/>
      <c r="S91" s="10">
        <v>101697963</v>
      </c>
      <c r="T91" s="10" t="s">
        <v>335</v>
      </c>
      <c r="U91" s="12"/>
      <c r="V91" s="12"/>
      <c r="W91" s="12"/>
      <c r="X91" s="12"/>
      <c r="Y91" s="12"/>
      <c r="Z91" s="12"/>
      <c r="AA91" s="12"/>
      <c r="AB91" s="12"/>
      <c r="AC91" s="12"/>
      <c r="AD91" s="13"/>
      <c r="AE91" s="15">
        <f t="shared" ca="1" si="1"/>
        <v>46054</v>
      </c>
    </row>
    <row r="92" spans="1:31" ht="20.100000000000001" customHeight="1">
      <c r="A92" s="10">
        <v>2454801</v>
      </c>
      <c r="B92" s="10">
        <v>2454801</v>
      </c>
      <c r="C92" s="12"/>
      <c r="D92" s="12"/>
      <c r="E92" s="10">
        <v>101680662</v>
      </c>
      <c r="F92" s="10" t="s">
        <v>320</v>
      </c>
      <c r="G92" s="10" t="s">
        <v>321</v>
      </c>
      <c r="H92" s="12"/>
      <c r="I92" s="11">
        <v>45457</v>
      </c>
      <c r="J92" s="12"/>
      <c r="K92" s="12"/>
      <c r="L92" s="10" t="s">
        <v>313</v>
      </c>
      <c r="M92" s="12"/>
      <c r="N92" s="10" t="s">
        <v>313</v>
      </c>
      <c r="O92" s="12"/>
      <c r="P92" s="12"/>
      <c r="Q92" s="10" t="s">
        <v>318</v>
      </c>
      <c r="R92" s="12"/>
      <c r="S92" s="10">
        <v>101680654</v>
      </c>
      <c r="T92" s="10" t="s">
        <v>322</v>
      </c>
      <c r="U92" s="12"/>
      <c r="V92" s="12"/>
      <c r="W92" s="12"/>
      <c r="X92" s="12"/>
      <c r="Y92" s="12"/>
      <c r="Z92" s="12"/>
      <c r="AA92" s="12"/>
      <c r="AB92" s="12"/>
      <c r="AC92" s="12"/>
      <c r="AD92" s="13"/>
      <c r="AE92" s="15">
        <f t="shared" ca="1" si="1"/>
        <v>46054</v>
      </c>
    </row>
    <row r="93" spans="1:31" ht="20.100000000000001" customHeight="1">
      <c r="A93" s="10">
        <v>2447758</v>
      </c>
      <c r="B93" s="10">
        <v>2447758</v>
      </c>
      <c r="C93" s="10" t="s">
        <v>397</v>
      </c>
      <c r="D93" s="12"/>
      <c r="E93" s="10">
        <v>103377383</v>
      </c>
      <c r="F93" s="10" t="s">
        <v>358</v>
      </c>
      <c r="G93" s="10" t="s">
        <v>331</v>
      </c>
      <c r="H93" s="10" t="s">
        <v>109</v>
      </c>
      <c r="I93" s="11">
        <v>45380</v>
      </c>
      <c r="J93" s="11">
        <v>45380</v>
      </c>
      <c r="K93" s="12"/>
      <c r="L93" s="10" t="s">
        <v>313</v>
      </c>
      <c r="M93" s="12"/>
      <c r="N93" s="10" t="s">
        <v>313</v>
      </c>
      <c r="O93" s="10">
        <v>1034270</v>
      </c>
      <c r="P93" s="10" t="s">
        <v>332</v>
      </c>
      <c r="Q93" s="10" t="s">
        <v>318</v>
      </c>
      <c r="R93" s="10">
        <v>1</v>
      </c>
      <c r="S93" s="10">
        <v>103656832</v>
      </c>
      <c r="T93" s="10" t="s">
        <v>359</v>
      </c>
      <c r="U93" s="12"/>
      <c r="V93" s="12"/>
      <c r="W93" s="12"/>
      <c r="X93" s="12"/>
      <c r="Y93" s="12"/>
      <c r="Z93" s="11">
        <v>44996</v>
      </c>
      <c r="AA93" s="11">
        <v>45380</v>
      </c>
      <c r="AB93" s="11">
        <v>45055</v>
      </c>
      <c r="AC93" s="12"/>
      <c r="AD93" s="13"/>
      <c r="AE93" s="15">
        <f t="shared" ca="1" si="1"/>
        <v>46054</v>
      </c>
    </row>
    <row r="94" spans="1:31" ht="20.100000000000001" customHeight="1">
      <c r="A94" s="10">
        <v>2476443</v>
      </c>
      <c r="B94" s="10">
        <v>2476443</v>
      </c>
      <c r="C94" s="12"/>
      <c r="D94" s="12"/>
      <c r="E94" s="10" t="s">
        <v>448</v>
      </c>
      <c r="F94" s="10" t="s">
        <v>449</v>
      </c>
      <c r="G94" s="10" t="s">
        <v>450</v>
      </c>
      <c r="H94" s="12"/>
      <c r="I94" s="11">
        <v>45481</v>
      </c>
      <c r="J94" s="12"/>
      <c r="K94" s="12"/>
      <c r="L94" s="10" t="s">
        <v>313</v>
      </c>
      <c r="M94" s="12"/>
      <c r="N94" s="10" t="s">
        <v>313</v>
      </c>
      <c r="O94" s="12"/>
      <c r="P94" s="12"/>
      <c r="Q94" s="10" t="s">
        <v>318</v>
      </c>
      <c r="R94" s="12"/>
      <c r="S94" s="10">
        <v>101251709</v>
      </c>
      <c r="T94" s="10" t="s">
        <v>364</v>
      </c>
      <c r="U94" s="12"/>
      <c r="V94" s="12"/>
      <c r="W94" s="12"/>
      <c r="X94" s="12"/>
      <c r="Y94" s="12"/>
      <c r="Z94" s="12"/>
      <c r="AA94" s="12"/>
      <c r="AB94" s="12"/>
      <c r="AC94" s="12"/>
      <c r="AD94" s="13"/>
      <c r="AE94" s="15">
        <f t="shared" ca="1" si="1"/>
        <v>46054</v>
      </c>
    </row>
    <row r="95" spans="1:31" ht="20.100000000000001" customHeight="1">
      <c r="A95" s="10">
        <v>2411698</v>
      </c>
      <c r="B95" s="10">
        <v>2411698</v>
      </c>
      <c r="C95" s="12"/>
      <c r="D95" s="10">
        <v>181</v>
      </c>
      <c r="E95" s="10">
        <v>100929820</v>
      </c>
      <c r="F95" s="10" t="s">
        <v>384</v>
      </c>
      <c r="G95" s="10" t="s">
        <v>363</v>
      </c>
      <c r="H95" s="12"/>
      <c r="I95" s="11">
        <v>45846</v>
      </c>
      <c r="J95" s="12"/>
      <c r="K95" s="12"/>
      <c r="L95" s="10" t="s">
        <v>313</v>
      </c>
      <c r="M95" s="12"/>
      <c r="N95" s="10" t="s">
        <v>313</v>
      </c>
      <c r="O95" s="12"/>
      <c r="P95" s="12"/>
      <c r="Q95" s="10" t="s">
        <v>385</v>
      </c>
      <c r="R95" s="12"/>
      <c r="S95" s="10" t="s">
        <v>386</v>
      </c>
      <c r="T95" s="10" t="s">
        <v>387</v>
      </c>
      <c r="U95" s="12"/>
      <c r="V95" s="12"/>
      <c r="W95" s="12"/>
      <c r="X95" s="12"/>
      <c r="Y95" s="12"/>
      <c r="Z95" s="12"/>
      <c r="AA95" s="12"/>
      <c r="AB95" s="12"/>
      <c r="AC95" s="12"/>
      <c r="AD95" s="13"/>
      <c r="AE95" s="15">
        <f t="shared" ca="1" si="1"/>
        <v>46054</v>
      </c>
    </row>
    <row r="96" spans="1:31" ht="20.100000000000001" customHeight="1">
      <c r="A96" s="10" t="s">
        <v>451</v>
      </c>
      <c r="B96" s="10" t="s">
        <v>451</v>
      </c>
      <c r="C96" s="10" t="s">
        <v>452</v>
      </c>
      <c r="D96" s="12"/>
      <c r="E96" s="10">
        <v>102793518</v>
      </c>
      <c r="F96" s="10" t="s">
        <v>453</v>
      </c>
      <c r="G96" s="10" t="s">
        <v>331</v>
      </c>
      <c r="H96" s="12"/>
      <c r="I96" s="11">
        <v>45370</v>
      </c>
      <c r="J96" s="12"/>
      <c r="K96" s="12"/>
      <c r="L96" s="10" t="s">
        <v>454</v>
      </c>
      <c r="M96" s="12"/>
      <c r="N96" s="10" t="s">
        <v>454</v>
      </c>
      <c r="O96" s="12"/>
      <c r="P96" s="12"/>
      <c r="Q96" s="10" t="s">
        <v>338</v>
      </c>
      <c r="R96" s="10">
        <v>5</v>
      </c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3"/>
      <c r="AE96" s="15">
        <f t="shared" ca="1" si="1"/>
        <v>46054</v>
      </c>
    </row>
    <row r="97" spans="1:31" ht="20.100000000000001" customHeight="1">
      <c r="A97" s="10" t="s">
        <v>451</v>
      </c>
      <c r="B97" s="10" t="s">
        <v>451</v>
      </c>
      <c r="C97" s="10" t="s">
        <v>452</v>
      </c>
      <c r="D97" s="12"/>
      <c r="E97" s="10">
        <v>102793518</v>
      </c>
      <c r="F97" s="10" t="s">
        <v>453</v>
      </c>
      <c r="G97" s="10" t="s">
        <v>331</v>
      </c>
      <c r="H97" s="12"/>
      <c r="I97" s="11">
        <v>45370</v>
      </c>
      <c r="J97" s="12"/>
      <c r="K97" s="12"/>
      <c r="L97" s="10" t="s">
        <v>454</v>
      </c>
      <c r="M97" s="12"/>
      <c r="N97" s="10" t="s">
        <v>454</v>
      </c>
      <c r="O97" s="12"/>
      <c r="P97" s="12"/>
      <c r="Q97" s="10" t="s">
        <v>338</v>
      </c>
      <c r="R97" s="10">
        <v>5</v>
      </c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3"/>
      <c r="AE97" s="15">
        <f t="shared" ca="1" si="1"/>
        <v>46054</v>
      </c>
    </row>
    <row r="98" spans="1:31" ht="20.100000000000001" customHeight="1">
      <c r="A98" s="10" t="s">
        <v>451</v>
      </c>
      <c r="B98" s="10" t="s">
        <v>451</v>
      </c>
      <c r="C98" s="10" t="s">
        <v>452</v>
      </c>
      <c r="D98" s="12"/>
      <c r="E98" s="10">
        <v>102793518</v>
      </c>
      <c r="F98" s="10" t="s">
        <v>453</v>
      </c>
      <c r="G98" s="10" t="s">
        <v>331</v>
      </c>
      <c r="H98" s="12"/>
      <c r="I98" s="11">
        <v>45370</v>
      </c>
      <c r="J98" s="12"/>
      <c r="K98" s="12"/>
      <c r="L98" s="10" t="s">
        <v>454</v>
      </c>
      <c r="M98" s="12"/>
      <c r="N98" s="10" t="s">
        <v>454</v>
      </c>
      <c r="O98" s="12"/>
      <c r="P98" s="12"/>
      <c r="Q98" s="10" t="s">
        <v>338</v>
      </c>
      <c r="R98" s="10">
        <v>5</v>
      </c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3"/>
      <c r="AE98" s="15">
        <f t="shared" ca="1" si="1"/>
        <v>46054</v>
      </c>
    </row>
    <row r="99" spans="1:31" ht="20.100000000000001" customHeight="1">
      <c r="A99" s="10" t="s">
        <v>455</v>
      </c>
      <c r="B99" s="10" t="s">
        <v>455</v>
      </c>
      <c r="C99" s="12"/>
      <c r="D99" s="12"/>
      <c r="E99" s="10">
        <v>103609924</v>
      </c>
      <c r="F99" s="10" t="s">
        <v>456</v>
      </c>
      <c r="G99" s="10" t="s">
        <v>331</v>
      </c>
      <c r="H99" s="10" t="s">
        <v>109</v>
      </c>
      <c r="I99" s="11">
        <v>45380</v>
      </c>
      <c r="J99" s="11">
        <v>45380</v>
      </c>
      <c r="K99" s="12"/>
      <c r="L99" s="10" t="s">
        <v>313</v>
      </c>
      <c r="M99" s="12"/>
      <c r="N99" s="10" t="s">
        <v>313</v>
      </c>
      <c r="O99" s="10">
        <v>1034270</v>
      </c>
      <c r="P99" s="10" t="s">
        <v>332</v>
      </c>
      <c r="Q99" s="10" t="s">
        <v>318</v>
      </c>
      <c r="R99" s="10">
        <v>1</v>
      </c>
      <c r="S99" s="10">
        <v>103632920</v>
      </c>
      <c r="T99" s="10" t="s">
        <v>457</v>
      </c>
      <c r="U99" s="12"/>
      <c r="V99" s="12"/>
      <c r="W99" s="12"/>
      <c r="X99" s="12"/>
      <c r="Y99" s="12"/>
      <c r="Z99" s="11">
        <v>44678</v>
      </c>
      <c r="AA99" s="11">
        <v>45380</v>
      </c>
      <c r="AB99" s="11">
        <v>45167</v>
      </c>
      <c r="AC99" s="12"/>
      <c r="AD99" s="13"/>
      <c r="AE99" s="15">
        <f t="shared" ca="1" si="1"/>
        <v>46054</v>
      </c>
    </row>
    <row r="100" spans="1:31" ht="20.100000000000001" customHeight="1">
      <c r="A100" s="10">
        <v>2476416</v>
      </c>
      <c r="B100" s="10">
        <v>2476416</v>
      </c>
      <c r="C100" s="12"/>
      <c r="D100" s="12"/>
      <c r="E100" s="10">
        <v>102415479</v>
      </c>
      <c r="F100" s="10" t="s">
        <v>311</v>
      </c>
      <c r="G100" s="10" t="s">
        <v>312</v>
      </c>
      <c r="H100" s="12"/>
      <c r="I100" s="11">
        <v>45541</v>
      </c>
      <c r="J100" s="12"/>
      <c r="K100" s="12"/>
      <c r="L100" s="10" t="s">
        <v>313</v>
      </c>
      <c r="M100" s="12"/>
      <c r="N100" s="10" t="s">
        <v>313</v>
      </c>
      <c r="O100" s="12"/>
      <c r="P100" s="12"/>
      <c r="Q100" s="10" t="s">
        <v>314</v>
      </c>
      <c r="R100" s="12"/>
      <c r="S100" s="10">
        <v>102026291</v>
      </c>
      <c r="T100" s="10" t="s">
        <v>315</v>
      </c>
      <c r="U100" s="12"/>
      <c r="V100" s="12"/>
      <c r="W100" s="12"/>
      <c r="X100" s="12"/>
      <c r="Y100" s="12"/>
      <c r="Z100" s="12"/>
      <c r="AA100" s="12"/>
      <c r="AB100" s="12"/>
      <c r="AC100" s="12"/>
      <c r="AD100" s="13"/>
      <c r="AE100" s="15">
        <f t="shared" ca="1" si="1"/>
        <v>46054</v>
      </c>
    </row>
    <row r="101" spans="1:31" ht="20.100000000000001" customHeight="1">
      <c r="A101" s="10">
        <v>2482456</v>
      </c>
      <c r="B101" s="10">
        <v>2482456</v>
      </c>
      <c r="C101" s="10" t="s">
        <v>329</v>
      </c>
      <c r="D101" s="12"/>
      <c r="E101" s="10">
        <v>103365440</v>
      </c>
      <c r="F101" s="10" t="s">
        <v>330</v>
      </c>
      <c r="G101" s="10" t="s">
        <v>331</v>
      </c>
      <c r="H101" s="10" t="s">
        <v>109</v>
      </c>
      <c r="I101" s="11">
        <v>45380</v>
      </c>
      <c r="J101" s="11">
        <v>45380</v>
      </c>
      <c r="K101" s="12"/>
      <c r="L101" s="10" t="s">
        <v>313</v>
      </c>
      <c r="M101" s="12"/>
      <c r="N101" s="10" t="s">
        <v>313</v>
      </c>
      <c r="O101" s="10">
        <v>1034270</v>
      </c>
      <c r="P101" s="10" t="s">
        <v>332</v>
      </c>
      <c r="Q101" s="10" t="s">
        <v>318</v>
      </c>
      <c r="R101" s="10">
        <v>1</v>
      </c>
      <c r="S101" s="10">
        <v>103365393</v>
      </c>
      <c r="T101" s="10" t="s">
        <v>333</v>
      </c>
      <c r="U101" s="12"/>
      <c r="V101" s="12"/>
      <c r="W101" s="12"/>
      <c r="X101" s="12"/>
      <c r="Y101" s="12"/>
      <c r="Z101" s="11">
        <v>45207</v>
      </c>
      <c r="AA101" s="11">
        <v>45380</v>
      </c>
      <c r="AB101" s="11">
        <v>45207</v>
      </c>
      <c r="AC101" s="12"/>
      <c r="AD101" s="13"/>
      <c r="AE101" s="15">
        <f t="shared" ca="1" si="1"/>
        <v>46054</v>
      </c>
    </row>
    <row r="102" spans="1:31" ht="20.100000000000001" customHeight="1">
      <c r="A102" s="10">
        <v>2519707</v>
      </c>
      <c r="B102" s="10">
        <v>2519707</v>
      </c>
      <c r="C102" s="10" t="s">
        <v>420</v>
      </c>
      <c r="D102" s="12"/>
      <c r="E102" s="10">
        <v>102840010</v>
      </c>
      <c r="F102" s="10" t="s">
        <v>407</v>
      </c>
      <c r="G102" s="10" t="s">
        <v>317</v>
      </c>
      <c r="H102" s="10" t="s">
        <v>109</v>
      </c>
      <c r="I102" s="11">
        <v>45380</v>
      </c>
      <c r="J102" s="11">
        <v>45380</v>
      </c>
      <c r="K102" s="12"/>
      <c r="L102" s="10" t="s">
        <v>313</v>
      </c>
      <c r="M102" s="12"/>
      <c r="N102" s="10" t="s">
        <v>313</v>
      </c>
      <c r="O102" s="10">
        <v>1034270</v>
      </c>
      <c r="P102" s="10" t="s">
        <v>332</v>
      </c>
      <c r="Q102" s="10" t="s">
        <v>318</v>
      </c>
      <c r="R102" s="10">
        <v>1</v>
      </c>
      <c r="S102" s="10">
        <v>101617028</v>
      </c>
      <c r="T102" s="10" t="s">
        <v>408</v>
      </c>
      <c r="U102" s="12"/>
      <c r="V102" s="12"/>
      <c r="W102" s="12"/>
      <c r="X102" s="12"/>
      <c r="Y102" s="12"/>
      <c r="Z102" s="11">
        <v>44672</v>
      </c>
      <c r="AA102" s="11">
        <v>45380</v>
      </c>
      <c r="AB102" s="11">
        <v>45358</v>
      </c>
      <c r="AC102" s="12"/>
      <c r="AD102" s="13"/>
      <c r="AE102" s="15">
        <f t="shared" ca="1" si="1"/>
        <v>46054</v>
      </c>
    </row>
    <row r="103" spans="1:31" ht="20.100000000000001" customHeight="1">
      <c r="A103" s="10">
        <v>2473145</v>
      </c>
      <c r="B103" s="10">
        <v>2473145</v>
      </c>
      <c r="C103" s="10" t="s">
        <v>458</v>
      </c>
      <c r="D103" s="12"/>
      <c r="E103" s="10">
        <v>104595836</v>
      </c>
      <c r="F103" s="10" t="s">
        <v>459</v>
      </c>
      <c r="G103" s="10" t="s">
        <v>317</v>
      </c>
      <c r="H103" s="10" t="s">
        <v>109</v>
      </c>
      <c r="I103" s="11">
        <v>45380</v>
      </c>
      <c r="J103" s="11">
        <v>45380</v>
      </c>
      <c r="K103" s="12"/>
      <c r="L103" s="10" t="s">
        <v>313</v>
      </c>
      <c r="M103" s="12"/>
      <c r="N103" s="10" t="s">
        <v>313</v>
      </c>
      <c r="O103" s="10">
        <v>1034270</v>
      </c>
      <c r="P103" s="10" t="s">
        <v>332</v>
      </c>
      <c r="Q103" s="10" t="s">
        <v>318</v>
      </c>
      <c r="R103" s="10">
        <v>1</v>
      </c>
      <c r="S103" s="10">
        <v>103003956</v>
      </c>
      <c r="T103" s="10" t="s">
        <v>460</v>
      </c>
      <c r="U103" s="12"/>
      <c r="V103" s="12"/>
      <c r="W103" s="12"/>
      <c r="X103" s="12"/>
      <c r="Y103" s="12"/>
      <c r="Z103" s="11">
        <v>44865</v>
      </c>
      <c r="AA103" s="11">
        <v>45380</v>
      </c>
      <c r="AB103" s="11">
        <v>45165</v>
      </c>
      <c r="AC103" s="12"/>
      <c r="AD103" s="13"/>
      <c r="AE103" s="15">
        <f t="shared" ca="1" si="1"/>
        <v>46054</v>
      </c>
    </row>
    <row r="104" spans="1:31" ht="20.100000000000001" customHeight="1">
      <c r="A104" s="10">
        <v>2482536</v>
      </c>
      <c r="B104" s="10">
        <v>2482536</v>
      </c>
      <c r="C104" s="10" t="s">
        <v>461</v>
      </c>
      <c r="D104" s="12"/>
      <c r="E104" s="10">
        <v>104622312</v>
      </c>
      <c r="F104" s="10" t="s">
        <v>369</v>
      </c>
      <c r="G104" s="10" t="s">
        <v>317</v>
      </c>
      <c r="H104" s="10" t="s">
        <v>109</v>
      </c>
      <c r="I104" s="11">
        <v>45380</v>
      </c>
      <c r="J104" s="11">
        <v>45380</v>
      </c>
      <c r="K104" s="12"/>
      <c r="L104" s="10" t="s">
        <v>313</v>
      </c>
      <c r="M104" s="12"/>
      <c r="N104" s="10" t="s">
        <v>313</v>
      </c>
      <c r="O104" s="10">
        <v>1034270</v>
      </c>
      <c r="P104" s="10" t="s">
        <v>332</v>
      </c>
      <c r="Q104" s="10" t="s">
        <v>318</v>
      </c>
      <c r="R104" s="10">
        <v>1</v>
      </c>
      <c r="S104" s="10">
        <v>104622313</v>
      </c>
      <c r="T104" s="10" t="s">
        <v>370</v>
      </c>
      <c r="U104" s="12"/>
      <c r="V104" s="12"/>
      <c r="W104" s="12"/>
      <c r="X104" s="12"/>
      <c r="Y104" s="12"/>
      <c r="Z104" s="11">
        <v>45207</v>
      </c>
      <c r="AA104" s="11">
        <v>45380</v>
      </c>
      <c r="AB104" s="11">
        <v>45207</v>
      </c>
      <c r="AC104" s="12"/>
      <c r="AD104" s="13"/>
      <c r="AE104" s="15">
        <f t="shared" ca="1" si="1"/>
        <v>46054</v>
      </c>
    </row>
    <row r="105" spans="1:31" ht="20.100000000000001" customHeight="1">
      <c r="A105" s="10">
        <v>2482510</v>
      </c>
      <c r="B105" s="10">
        <v>2482510</v>
      </c>
      <c r="C105" s="10" t="s">
        <v>351</v>
      </c>
      <c r="D105" s="12"/>
      <c r="E105" s="10">
        <v>103683083</v>
      </c>
      <c r="F105" s="10" t="s">
        <v>346</v>
      </c>
      <c r="G105" s="10" t="s">
        <v>312</v>
      </c>
      <c r="H105" s="10" t="s">
        <v>109</v>
      </c>
      <c r="I105" s="11">
        <v>45380</v>
      </c>
      <c r="J105" s="11">
        <v>45380</v>
      </c>
      <c r="K105" s="12"/>
      <c r="L105" s="10" t="s">
        <v>313</v>
      </c>
      <c r="M105" s="12"/>
      <c r="N105" s="10" t="s">
        <v>313</v>
      </c>
      <c r="O105" s="10">
        <v>1034270</v>
      </c>
      <c r="P105" s="10" t="s">
        <v>332</v>
      </c>
      <c r="Q105" s="10" t="s">
        <v>318</v>
      </c>
      <c r="R105" s="10">
        <v>1</v>
      </c>
      <c r="S105" s="10">
        <v>103683084</v>
      </c>
      <c r="T105" s="10" t="s">
        <v>347</v>
      </c>
      <c r="U105" s="12"/>
      <c r="V105" s="12"/>
      <c r="W105" s="12"/>
      <c r="X105" s="12"/>
      <c r="Y105" s="12"/>
      <c r="Z105" s="11">
        <v>45207</v>
      </c>
      <c r="AA105" s="11">
        <v>45380</v>
      </c>
      <c r="AB105" s="11">
        <v>45207</v>
      </c>
      <c r="AC105" s="12"/>
      <c r="AD105" s="13"/>
      <c r="AE105" s="15">
        <f t="shared" ca="1" si="1"/>
        <v>46054</v>
      </c>
    </row>
    <row r="106" spans="1:31" ht="20.100000000000001" customHeight="1">
      <c r="A106" s="10">
        <v>2451793</v>
      </c>
      <c r="B106" s="10">
        <v>2451793</v>
      </c>
      <c r="C106" s="12"/>
      <c r="D106" s="10">
        <v>228</v>
      </c>
      <c r="E106" s="10">
        <v>102060027</v>
      </c>
      <c r="F106" s="10" t="s">
        <v>462</v>
      </c>
      <c r="G106" s="10" t="s">
        <v>331</v>
      </c>
      <c r="H106" s="12"/>
      <c r="I106" s="11">
        <v>45436</v>
      </c>
      <c r="J106" s="12"/>
      <c r="K106" s="12"/>
      <c r="L106" s="10" t="s">
        <v>313</v>
      </c>
      <c r="M106" s="12"/>
      <c r="N106" s="10" t="s">
        <v>313</v>
      </c>
      <c r="O106" s="12"/>
      <c r="P106" s="12"/>
      <c r="Q106" s="10" t="s">
        <v>385</v>
      </c>
      <c r="R106" s="12"/>
      <c r="S106" s="10" t="s">
        <v>463</v>
      </c>
      <c r="T106" s="10" t="s">
        <v>464</v>
      </c>
      <c r="U106" s="12"/>
      <c r="V106" s="12"/>
      <c r="W106" s="12"/>
      <c r="X106" s="12"/>
      <c r="Y106" s="12"/>
      <c r="Z106" s="12"/>
      <c r="AA106" s="12"/>
      <c r="AB106" s="12"/>
      <c r="AC106" s="12"/>
      <c r="AD106" s="13"/>
      <c r="AE106" s="15">
        <f t="shared" ca="1" si="1"/>
        <v>46054</v>
      </c>
    </row>
    <row r="107" spans="1:31" ht="20.100000000000001" customHeight="1">
      <c r="A107" s="10">
        <v>2475844</v>
      </c>
      <c r="B107" s="10">
        <v>2475844</v>
      </c>
      <c r="C107" s="12"/>
      <c r="D107" s="12"/>
      <c r="E107" s="10">
        <v>100913451</v>
      </c>
      <c r="F107" s="10" t="s">
        <v>362</v>
      </c>
      <c r="G107" s="10" t="s">
        <v>363</v>
      </c>
      <c r="H107" s="12"/>
      <c r="I107" s="11">
        <v>45512</v>
      </c>
      <c r="J107" s="12"/>
      <c r="K107" s="12"/>
      <c r="L107" s="10" t="s">
        <v>313</v>
      </c>
      <c r="M107" s="12"/>
      <c r="N107" s="10" t="s">
        <v>313</v>
      </c>
      <c r="O107" s="12"/>
      <c r="P107" s="12"/>
      <c r="Q107" s="10" t="s">
        <v>318</v>
      </c>
      <c r="R107" s="12"/>
      <c r="S107" s="10">
        <v>101251709</v>
      </c>
      <c r="T107" s="10" t="s">
        <v>364</v>
      </c>
      <c r="U107" s="12"/>
      <c r="V107" s="12"/>
      <c r="W107" s="12"/>
      <c r="X107" s="12"/>
      <c r="Y107" s="12"/>
      <c r="Z107" s="12"/>
      <c r="AA107" s="12"/>
      <c r="AB107" s="12"/>
      <c r="AC107" s="12"/>
      <c r="AD107" s="13"/>
      <c r="AE107" s="15">
        <f t="shared" ca="1" si="1"/>
        <v>46054</v>
      </c>
    </row>
    <row r="108" spans="1:31" ht="20.100000000000001" customHeight="1">
      <c r="A108" s="10">
        <v>2520738</v>
      </c>
      <c r="B108" s="10">
        <v>2520738</v>
      </c>
      <c r="C108" s="12"/>
      <c r="D108" s="12"/>
      <c r="E108" s="10">
        <v>103408149</v>
      </c>
      <c r="F108" s="10" t="s">
        <v>465</v>
      </c>
      <c r="G108" s="10" t="s">
        <v>331</v>
      </c>
      <c r="H108" s="12"/>
      <c r="I108" s="11">
        <v>45397</v>
      </c>
      <c r="J108" s="12"/>
      <c r="K108" s="12"/>
      <c r="L108" s="10" t="s">
        <v>313</v>
      </c>
      <c r="M108" s="12"/>
      <c r="N108" s="10" t="s">
        <v>313</v>
      </c>
      <c r="O108" s="12"/>
      <c r="P108" s="12"/>
      <c r="Q108" s="10" t="s">
        <v>338</v>
      </c>
      <c r="R108" s="10">
        <v>5</v>
      </c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3"/>
      <c r="AE108" s="15">
        <f t="shared" ca="1" si="1"/>
        <v>46054</v>
      </c>
    </row>
    <row r="109" spans="1:31" ht="20.100000000000001" customHeight="1">
      <c r="A109" s="10" t="s">
        <v>466</v>
      </c>
      <c r="B109" s="10" t="s">
        <v>466</v>
      </c>
      <c r="C109" s="12"/>
      <c r="D109" s="10">
        <v>214</v>
      </c>
      <c r="E109" s="10">
        <v>100810843</v>
      </c>
      <c r="F109" s="10" t="s">
        <v>467</v>
      </c>
      <c r="G109" s="10" t="s">
        <v>327</v>
      </c>
      <c r="H109" s="12"/>
      <c r="I109" s="11">
        <v>45464</v>
      </c>
      <c r="J109" s="12"/>
      <c r="K109" s="12"/>
      <c r="L109" s="10" t="s">
        <v>313</v>
      </c>
      <c r="M109" s="12"/>
      <c r="N109" s="10" t="s">
        <v>313</v>
      </c>
      <c r="O109" s="12"/>
      <c r="P109" s="12"/>
      <c r="Q109" s="10" t="s">
        <v>385</v>
      </c>
      <c r="R109" s="12"/>
      <c r="S109" s="10" t="s">
        <v>422</v>
      </c>
      <c r="T109" s="10" t="s">
        <v>423</v>
      </c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15">
        <f t="shared" ca="1" si="1"/>
        <v>46054</v>
      </c>
    </row>
    <row r="110" spans="1:31" ht="20.100000000000001" customHeight="1">
      <c r="A110" s="10">
        <v>2453461</v>
      </c>
      <c r="B110" s="10">
        <v>2453461</v>
      </c>
      <c r="C110" s="12"/>
      <c r="D110" s="12"/>
      <c r="E110" s="10">
        <v>101533365</v>
      </c>
      <c r="F110" s="10" t="s">
        <v>468</v>
      </c>
      <c r="G110" s="10" t="s">
        <v>321</v>
      </c>
      <c r="H110" s="12"/>
      <c r="I110" s="11">
        <v>45653</v>
      </c>
      <c r="J110" s="12"/>
      <c r="K110" s="12"/>
      <c r="L110" s="10" t="s">
        <v>313</v>
      </c>
      <c r="M110" s="12"/>
      <c r="N110" s="10" t="s">
        <v>313</v>
      </c>
      <c r="O110" s="12"/>
      <c r="P110" s="12"/>
      <c r="Q110" s="10" t="s">
        <v>318</v>
      </c>
      <c r="R110" s="12"/>
      <c r="S110" s="10">
        <v>101532589</v>
      </c>
      <c r="T110" s="10" t="s">
        <v>469</v>
      </c>
      <c r="U110" s="12"/>
      <c r="V110" s="12"/>
      <c r="W110" s="12"/>
      <c r="X110" s="12"/>
      <c r="Y110" s="12"/>
      <c r="Z110" s="12"/>
      <c r="AA110" s="12"/>
      <c r="AB110" s="12"/>
      <c r="AC110" s="12"/>
      <c r="AD110" s="13"/>
      <c r="AE110" s="15">
        <f t="shared" ca="1" si="1"/>
        <v>46054</v>
      </c>
    </row>
    <row r="111" spans="1:31" ht="20.100000000000001" customHeight="1">
      <c r="A111" s="10">
        <v>2476360</v>
      </c>
      <c r="B111" s="10">
        <v>2476360</v>
      </c>
      <c r="C111" s="12"/>
      <c r="D111" s="12"/>
      <c r="E111" s="10" t="s">
        <v>470</v>
      </c>
      <c r="F111" s="10" t="s">
        <v>471</v>
      </c>
      <c r="G111" s="10" t="s">
        <v>472</v>
      </c>
      <c r="H111" s="12"/>
      <c r="I111" s="11">
        <v>45541</v>
      </c>
      <c r="J111" s="12"/>
      <c r="K111" s="12"/>
      <c r="L111" s="10" t="s">
        <v>313</v>
      </c>
      <c r="M111" s="12"/>
      <c r="N111" s="10" t="s">
        <v>313</v>
      </c>
      <c r="O111" s="12"/>
      <c r="P111" s="12"/>
      <c r="Q111" s="10" t="s">
        <v>318</v>
      </c>
      <c r="R111" s="12"/>
      <c r="S111" s="10">
        <v>102946717</v>
      </c>
      <c r="T111" s="10" t="s">
        <v>416</v>
      </c>
      <c r="U111" s="12"/>
      <c r="V111" s="12"/>
      <c r="W111" s="12"/>
      <c r="X111" s="12"/>
      <c r="Y111" s="12"/>
      <c r="Z111" s="12"/>
      <c r="AA111" s="12"/>
      <c r="AB111" s="12"/>
      <c r="AC111" s="12"/>
      <c r="AD111" s="13"/>
      <c r="AE111" s="15">
        <f t="shared" ca="1" si="1"/>
        <v>46054</v>
      </c>
    </row>
    <row r="112" spans="1:31" ht="20.100000000000001" customHeight="1">
      <c r="A112" s="10">
        <v>2482516</v>
      </c>
      <c r="B112" s="10">
        <v>2482516</v>
      </c>
      <c r="C112" s="10" t="s">
        <v>345</v>
      </c>
      <c r="D112" s="12"/>
      <c r="E112" s="10">
        <v>103683083</v>
      </c>
      <c r="F112" s="10" t="s">
        <v>346</v>
      </c>
      <c r="G112" s="10" t="s">
        <v>312</v>
      </c>
      <c r="H112" s="10" t="s">
        <v>109</v>
      </c>
      <c r="I112" s="11">
        <v>45380</v>
      </c>
      <c r="J112" s="11">
        <v>45380</v>
      </c>
      <c r="K112" s="12"/>
      <c r="L112" s="10" t="s">
        <v>313</v>
      </c>
      <c r="M112" s="12"/>
      <c r="N112" s="10" t="s">
        <v>313</v>
      </c>
      <c r="O112" s="10">
        <v>1034270</v>
      </c>
      <c r="P112" s="10" t="s">
        <v>332</v>
      </c>
      <c r="Q112" s="10" t="s">
        <v>318</v>
      </c>
      <c r="R112" s="10">
        <v>1</v>
      </c>
      <c r="S112" s="10">
        <v>103683084</v>
      </c>
      <c r="T112" s="10" t="s">
        <v>347</v>
      </c>
      <c r="U112" s="12"/>
      <c r="V112" s="12"/>
      <c r="W112" s="12"/>
      <c r="X112" s="12"/>
      <c r="Y112" s="12"/>
      <c r="Z112" s="11">
        <v>45207</v>
      </c>
      <c r="AA112" s="11">
        <v>45380</v>
      </c>
      <c r="AB112" s="11">
        <v>45207</v>
      </c>
      <c r="AC112" s="12"/>
      <c r="AD112" s="13"/>
      <c r="AE112" s="15">
        <f t="shared" ca="1" si="1"/>
        <v>46054</v>
      </c>
    </row>
    <row r="113" spans="1:31" ht="20.100000000000001" customHeight="1">
      <c r="A113" s="10" t="s">
        <v>473</v>
      </c>
      <c r="B113" s="10" t="s">
        <v>473</v>
      </c>
      <c r="C113" s="12"/>
      <c r="D113" s="12"/>
      <c r="E113" s="10" t="s">
        <v>474</v>
      </c>
      <c r="F113" s="10" t="s">
        <v>475</v>
      </c>
      <c r="G113" s="10" t="s">
        <v>317</v>
      </c>
      <c r="H113" s="12"/>
      <c r="I113" s="11">
        <v>45355</v>
      </c>
      <c r="J113" s="12"/>
      <c r="K113" s="12"/>
      <c r="L113" s="10" t="s">
        <v>313</v>
      </c>
      <c r="M113" s="12"/>
      <c r="N113" s="10" t="s">
        <v>313</v>
      </c>
      <c r="O113" s="12"/>
      <c r="P113" s="12"/>
      <c r="Q113" s="10" t="s">
        <v>476</v>
      </c>
      <c r="R113" s="12"/>
      <c r="S113" s="10" t="s">
        <v>477</v>
      </c>
      <c r="T113" s="10" t="s">
        <v>478</v>
      </c>
      <c r="U113" s="12"/>
      <c r="V113" s="12"/>
      <c r="W113" s="12"/>
      <c r="X113" s="12"/>
      <c r="Y113" s="12"/>
      <c r="Z113" s="12"/>
      <c r="AA113" s="12"/>
      <c r="AB113" s="12"/>
      <c r="AC113" s="12"/>
      <c r="AD113" s="13"/>
      <c r="AE113" s="15">
        <f t="shared" ca="1" si="1"/>
        <v>46054</v>
      </c>
    </row>
    <row r="114" spans="1:31" ht="20.100000000000001" customHeight="1">
      <c r="A114" s="10">
        <v>2476367</v>
      </c>
      <c r="B114" s="10">
        <v>2476367</v>
      </c>
      <c r="C114" s="12"/>
      <c r="D114" s="12"/>
      <c r="E114" s="10">
        <v>101680666</v>
      </c>
      <c r="F114" s="10" t="s">
        <v>479</v>
      </c>
      <c r="G114" s="10" t="s">
        <v>321</v>
      </c>
      <c r="H114" s="12"/>
      <c r="I114" s="11">
        <v>45512</v>
      </c>
      <c r="J114" s="12"/>
      <c r="K114" s="12"/>
      <c r="L114" s="10" t="s">
        <v>313</v>
      </c>
      <c r="M114" s="12"/>
      <c r="N114" s="10" t="s">
        <v>313</v>
      </c>
      <c r="O114" s="12"/>
      <c r="P114" s="12"/>
      <c r="Q114" s="10" t="s">
        <v>318</v>
      </c>
      <c r="R114" s="12"/>
      <c r="S114" s="10">
        <v>101680654</v>
      </c>
      <c r="T114" s="10" t="s">
        <v>322</v>
      </c>
      <c r="U114" s="12"/>
      <c r="V114" s="12"/>
      <c r="W114" s="12"/>
      <c r="X114" s="12"/>
      <c r="Y114" s="12"/>
      <c r="Z114" s="12"/>
      <c r="AA114" s="12"/>
      <c r="AB114" s="12"/>
      <c r="AC114" s="12"/>
      <c r="AD114" s="13"/>
      <c r="AE114" s="15">
        <f t="shared" ca="1" si="1"/>
        <v>46054</v>
      </c>
    </row>
    <row r="115" spans="1:31" ht="20.100000000000001" customHeight="1">
      <c r="A115" s="10">
        <v>2476370</v>
      </c>
      <c r="B115" s="10">
        <v>2476370</v>
      </c>
      <c r="C115" s="12"/>
      <c r="D115" s="12"/>
      <c r="E115" s="10">
        <v>101680666</v>
      </c>
      <c r="F115" s="10" t="s">
        <v>479</v>
      </c>
      <c r="G115" s="10" t="s">
        <v>321</v>
      </c>
      <c r="H115" s="12"/>
      <c r="I115" s="11">
        <v>45604</v>
      </c>
      <c r="J115" s="12"/>
      <c r="K115" s="12"/>
      <c r="L115" s="10" t="s">
        <v>313</v>
      </c>
      <c r="M115" s="12"/>
      <c r="N115" s="10" t="s">
        <v>313</v>
      </c>
      <c r="O115" s="12"/>
      <c r="P115" s="12"/>
      <c r="Q115" s="10" t="s">
        <v>318</v>
      </c>
      <c r="R115" s="12"/>
      <c r="S115" s="10">
        <v>101680654</v>
      </c>
      <c r="T115" s="10" t="s">
        <v>322</v>
      </c>
      <c r="U115" s="12"/>
      <c r="V115" s="12"/>
      <c r="W115" s="12"/>
      <c r="X115" s="12"/>
      <c r="Y115" s="12"/>
      <c r="Z115" s="12"/>
      <c r="AA115" s="12"/>
      <c r="AB115" s="12"/>
      <c r="AC115" s="12"/>
      <c r="AD115" s="13"/>
      <c r="AE115" s="15">
        <f t="shared" ca="1" si="1"/>
        <v>46054</v>
      </c>
    </row>
    <row r="116" spans="1:31" ht="20.100000000000001" customHeight="1">
      <c r="A116" s="10">
        <v>2447782</v>
      </c>
      <c r="B116" s="10">
        <v>2447782</v>
      </c>
      <c r="C116" s="10" t="s">
        <v>480</v>
      </c>
      <c r="D116" s="12"/>
      <c r="E116" s="10">
        <v>103365440</v>
      </c>
      <c r="F116" s="10" t="s">
        <v>330</v>
      </c>
      <c r="G116" s="10" t="s">
        <v>331</v>
      </c>
      <c r="H116" s="10" t="s">
        <v>109</v>
      </c>
      <c r="I116" s="11">
        <v>45380</v>
      </c>
      <c r="J116" s="11">
        <v>45380</v>
      </c>
      <c r="K116" s="12"/>
      <c r="L116" s="10" t="s">
        <v>313</v>
      </c>
      <c r="M116" s="12"/>
      <c r="N116" s="10" t="s">
        <v>313</v>
      </c>
      <c r="O116" s="10">
        <v>1034270</v>
      </c>
      <c r="P116" s="10" t="s">
        <v>332</v>
      </c>
      <c r="Q116" s="10" t="s">
        <v>318</v>
      </c>
      <c r="R116" s="10">
        <v>1</v>
      </c>
      <c r="S116" s="10">
        <v>103365393</v>
      </c>
      <c r="T116" s="10" t="s">
        <v>333</v>
      </c>
      <c r="U116" s="12"/>
      <c r="V116" s="12"/>
      <c r="W116" s="12"/>
      <c r="X116" s="12"/>
      <c r="Y116" s="12"/>
      <c r="Z116" s="11">
        <v>44996</v>
      </c>
      <c r="AA116" s="11">
        <v>45380</v>
      </c>
      <c r="AB116" s="11">
        <v>45055</v>
      </c>
      <c r="AC116" s="12"/>
      <c r="AD116" s="13"/>
      <c r="AE116" s="15">
        <f t="shared" ca="1" si="1"/>
        <v>46054</v>
      </c>
    </row>
    <row r="117" spans="1:31" ht="20.100000000000001" customHeight="1">
      <c r="A117" s="10">
        <v>2476428</v>
      </c>
      <c r="B117" s="10">
        <v>2476428</v>
      </c>
      <c r="C117" s="12"/>
      <c r="D117" s="12"/>
      <c r="E117" s="10">
        <v>104235492</v>
      </c>
      <c r="F117" s="10" t="s">
        <v>395</v>
      </c>
      <c r="G117" s="10" t="s">
        <v>317</v>
      </c>
      <c r="H117" s="12"/>
      <c r="I117" s="11">
        <v>45512</v>
      </c>
      <c r="J117" s="12"/>
      <c r="K117" s="12"/>
      <c r="L117" s="10" t="s">
        <v>313</v>
      </c>
      <c r="M117" s="12"/>
      <c r="N117" s="10" t="s">
        <v>313</v>
      </c>
      <c r="O117" s="12"/>
      <c r="P117" s="12"/>
      <c r="Q117" s="10" t="s">
        <v>318</v>
      </c>
      <c r="R117" s="12"/>
      <c r="S117" s="10">
        <v>101949285</v>
      </c>
      <c r="T117" s="10" t="s">
        <v>396</v>
      </c>
      <c r="U117" s="12"/>
      <c r="V117" s="12"/>
      <c r="W117" s="12"/>
      <c r="X117" s="12"/>
      <c r="Y117" s="12"/>
      <c r="Z117" s="12"/>
      <c r="AA117" s="12"/>
      <c r="AB117" s="12"/>
      <c r="AC117" s="12"/>
      <c r="AD117" s="13"/>
      <c r="AE117" s="15">
        <f t="shared" ca="1" si="1"/>
        <v>46054</v>
      </c>
    </row>
    <row r="118" spans="1:31" ht="20.100000000000001" customHeight="1">
      <c r="A118" s="10">
        <v>2482482</v>
      </c>
      <c r="B118" s="10">
        <v>2482482</v>
      </c>
      <c r="C118" s="10" t="s">
        <v>481</v>
      </c>
      <c r="D118" s="12"/>
      <c r="E118" s="10">
        <v>103683083</v>
      </c>
      <c r="F118" s="10" t="s">
        <v>346</v>
      </c>
      <c r="G118" s="10" t="s">
        <v>312</v>
      </c>
      <c r="H118" s="10" t="s">
        <v>109</v>
      </c>
      <c r="I118" s="11">
        <v>45380</v>
      </c>
      <c r="J118" s="11">
        <v>45380</v>
      </c>
      <c r="K118" s="12"/>
      <c r="L118" s="10" t="s">
        <v>313</v>
      </c>
      <c r="M118" s="12"/>
      <c r="N118" s="10" t="s">
        <v>313</v>
      </c>
      <c r="O118" s="10">
        <v>1034270</v>
      </c>
      <c r="P118" s="10" t="s">
        <v>332</v>
      </c>
      <c r="Q118" s="10" t="s">
        <v>318</v>
      </c>
      <c r="R118" s="10">
        <v>1</v>
      </c>
      <c r="S118" s="10">
        <v>103683084</v>
      </c>
      <c r="T118" s="10" t="s">
        <v>347</v>
      </c>
      <c r="U118" s="12"/>
      <c r="V118" s="12"/>
      <c r="W118" s="12"/>
      <c r="X118" s="12"/>
      <c r="Y118" s="12"/>
      <c r="Z118" s="11">
        <v>45207</v>
      </c>
      <c r="AA118" s="11">
        <v>45380</v>
      </c>
      <c r="AB118" s="11">
        <v>45207</v>
      </c>
      <c r="AC118" s="12"/>
      <c r="AD118" s="13"/>
      <c r="AE118" s="15">
        <f t="shared" ca="1" si="1"/>
        <v>46054</v>
      </c>
    </row>
    <row r="119" spans="1:31" ht="20.100000000000001" customHeight="1">
      <c r="A119" s="10">
        <v>2476400</v>
      </c>
      <c r="B119" s="10">
        <v>2476400</v>
      </c>
      <c r="C119" s="12"/>
      <c r="D119" s="12"/>
      <c r="E119" s="10">
        <v>101952637</v>
      </c>
      <c r="F119" s="10" t="s">
        <v>424</v>
      </c>
      <c r="G119" s="10" t="s">
        <v>312</v>
      </c>
      <c r="H119" s="12"/>
      <c r="I119" s="11">
        <v>45512</v>
      </c>
      <c r="J119" s="12"/>
      <c r="K119" s="12"/>
      <c r="L119" s="10" t="s">
        <v>313</v>
      </c>
      <c r="M119" s="12"/>
      <c r="N119" s="10" t="s">
        <v>313</v>
      </c>
      <c r="O119" s="12"/>
      <c r="P119" s="12"/>
      <c r="Q119" s="10" t="s">
        <v>318</v>
      </c>
      <c r="R119" s="12"/>
      <c r="S119" s="10">
        <v>101697963</v>
      </c>
      <c r="T119" s="10" t="s">
        <v>335</v>
      </c>
      <c r="U119" s="12"/>
      <c r="V119" s="12"/>
      <c r="W119" s="12"/>
      <c r="X119" s="12"/>
      <c r="Y119" s="12"/>
      <c r="Z119" s="12"/>
      <c r="AA119" s="12"/>
      <c r="AB119" s="12"/>
      <c r="AC119" s="12"/>
      <c r="AD119" s="13"/>
      <c r="AE119" s="15">
        <f t="shared" ca="1" si="1"/>
        <v>46054</v>
      </c>
    </row>
    <row r="120" spans="1:31" ht="20.100000000000001" customHeight="1">
      <c r="A120" s="10">
        <v>2482464</v>
      </c>
      <c r="B120" s="10">
        <v>2482464</v>
      </c>
      <c r="C120" s="10" t="s">
        <v>482</v>
      </c>
      <c r="D120" s="12"/>
      <c r="E120" s="10">
        <v>103248371</v>
      </c>
      <c r="F120" s="10" t="s">
        <v>483</v>
      </c>
      <c r="G120" s="10" t="s">
        <v>331</v>
      </c>
      <c r="H120" s="10" t="s">
        <v>109</v>
      </c>
      <c r="I120" s="11">
        <v>45380</v>
      </c>
      <c r="J120" s="11">
        <v>45380</v>
      </c>
      <c r="K120" s="12"/>
      <c r="L120" s="10" t="s">
        <v>313</v>
      </c>
      <c r="M120" s="12"/>
      <c r="N120" s="10" t="s">
        <v>313</v>
      </c>
      <c r="O120" s="10">
        <v>1034270</v>
      </c>
      <c r="P120" s="10" t="s">
        <v>332</v>
      </c>
      <c r="Q120" s="10" t="s">
        <v>318</v>
      </c>
      <c r="R120" s="10">
        <v>1</v>
      </c>
      <c r="S120" s="10">
        <v>101617028</v>
      </c>
      <c r="T120" s="10" t="s">
        <v>408</v>
      </c>
      <c r="U120" s="12"/>
      <c r="V120" s="12"/>
      <c r="W120" s="12"/>
      <c r="X120" s="12"/>
      <c r="Y120" s="12"/>
      <c r="Z120" s="11">
        <v>45207</v>
      </c>
      <c r="AA120" s="11">
        <v>45380</v>
      </c>
      <c r="AB120" s="11">
        <v>45207</v>
      </c>
      <c r="AC120" s="12"/>
      <c r="AD120" s="13"/>
      <c r="AE120" s="15">
        <f t="shared" ca="1" si="1"/>
        <v>46054</v>
      </c>
    </row>
    <row r="121" spans="1:31" ht="20.100000000000001" customHeight="1">
      <c r="A121" s="10" t="s">
        <v>484</v>
      </c>
      <c r="B121" s="10" t="s">
        <v>484</v>
      </c>
      <c r="C121" s="12"/>
      <c r="D121" s="10">
        <v>157</v>
      </c>
      <c r="E121" s="10">
        <v>102722702</v>
      </c>
      <c r="F121" s="10" t="s">
        <v>485</v>
      </c>
      <c r="G121" s="10" t="s">
        <v>331</v>
      </c>
      <c r="H121" s="12"/>
      <c r="I121" s="11">
        <v>45463</v>
      </c>
      <c r="J121" s="12"/>
      <c r="K121" s="12"/>
      <c r="L121" s="10" t="s">
        <v>313</v>
      </c>
      <c r="M121" s="12"/>
      <c r="N121" s="10" t="s">
        <v>313</v>
      </c>
      <c r="O121" s="12"/>
      <c r="P121" s="12"/>
      <c r="Q121" s="10" t="s">
        <v>385</v>
      </c>
      <c r="R121" s="12"/>
      <c r="S121" s="10" t="s">
        <v>486</v>
      </c>
      <c r="T121" s="10" t="s">
        <v>487</v>
      </c>
      <c r="U121" s="12"/>
      <c r="V121" s="12"/>
      <c r="W121" s="12"/>
      <c r="X121" s="12"/>
      <c r="Y121" s="12"/>
      <c r="Z121" s="12"/>
      <c r="AA121" s="12"/>
      <c r="AB121" s="12"/>
      <c r="AC121" s="12"/>
      <c r="AD121" s="13"/>
      <c r="AE121" s="15">
        <f t="shared" ca="1" si="1"/>
        <v>46054</v>
      </c>
    </row>
    <row r="122" spans="1:31" ht="20.100000000000001" customHeight="1">
      <c r="A122" s="10">
        <v>2482535</v>
      </c>
      <c r="B122" s="10">
        <v>2482535</v>
      </c>
      <c r="C122" s="10" t="s">
        <v>461</v>
      </c>
      <c r="D122" s="12"/>
      <c r="E122" s="10">
        <v>104622312</v>
      </c>
      <c r="F122" s="10" t="s">
        <v>369</v>
      </c>
      <c r="G122" s="10" t="s">
        <v>317</v>
      </c>
      <c r="H122" s="10" t="s">
        <v>109</v>
      </c>
      <c r="I122" s="11">
        <v>45380</v>
      </c>
      <c r="J122" s="11">
        <v>45380</v>
      </c>
      <c r="K122" s="12"/>
      <c r="L122" s="10" t="s">
        <v>313</v>
      </c>
      <c r="M122" s="12"/>
      <c r="N122" s="10" t="s">
        <v>313</v>
      </c>
      <c r="O122" s="10">
        <v>1034270</v>
      </c>
      <c r="P122" s="10" t="s">
        <v>332</v>
      </c>
      <c r="Q122" s="10" t="s">
        <v>318</v>
      </c>
      <c r="R122" s="10">
        <v>1</v>
      </c>
      <c r="S122" s="10">
        <v>104622313</v>
      </c>
      <c r="T122" s="10" t="s">
        <v>370</v>
      </c>
      <c r="U122" s="12"/>
      <c r="V122" s="12"/>
      <c r="W122" s="12"/>
      <c r="X122" s="12"/>
      <c r="Y122" s="12"/>
      <c r="Z122" s="11">
        <v>45207</v>
      </c>
      <c r="AA122" s="11">
        <v>45380</v>
      </c>
      <c r="AB122" s="11">
        <v>45207</v>
      </c>
      <c r="AC122" s="12"/>
      <c r="AD122" s="13"/>
      <c r="AE122" s="15">
        <f t="shared" ca="1" si="1"/>
        <v>46054</v>
      </c>
    </row>
    <row r="123" spans="1:31" ht="20.100000000000001" customHeight="1">
      <c r="A123" s="10">
        <v>2452168</v>
      </c>
      <c r="B123" s="10">
        <v>2452168</v>
      </c>
      <c r="C123" s="12"/>
      <c r="D123" s="10">
        <v>228</v>
      </c>
      <c r="E123" s="10">
        <v>101507379</v>
      </c>
      <c r="F123" s="10" t="s">
        <v>339</v>
      </c>
      <c r="G123" s="10" t="s">
        <v>331</v>
      </c>
      <c r="H123" s="12"/>
      <c r="I123" s="11">
        <v>45457</v>
      </c>
      <c r="J123" s="12"/>
      <c r="K123" s="12"/>
      <c r="L123" s="10" t="s">
        <v>313</v>
      </c>
      <c r="M123" s="12"/>
      <c r="N123" s="10" t="s">
        <v>313</v>
      </c>
      <c r="O123" s="12"/>
      <c r="P123" s="12"/>
      <c r="Q123" s="10" t="s">
        <v>340</v>
      </c>
      <c r="R123" s="12"/>
      <c r="S123" s="10" t="s">
        <v>341</v>
      </c>
      <c r="T123" s="10" t="s">
        <v>342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3"/>
      <c r="AE123" s="15">
        <f t="shared" ca="1" si="1"/>
        <v>46054</v>
      </c>
    </row>
    <row r="124" spans="1:31" ht="20.100000000000001" customHeight="1">
      <c r="A124" s="10">
        <v>2476352</v>
      </c>
      <c r="B124" s="10">
        <v>2476352</v>
      </c>
      <c r="C124" s="12"/>
      <c r="D124" s="12"/>
      <c r="E124" s="10">
        <v>101575240</v>
      </c>
      <c r="F124" s="10" t="s">
        <v>390</v>
      </c>
      <c r="G124" s="10" t="s">
        <v>317</v>
      </c>
      <c r="H124" s="12"/>
      <c r="I124" s="11">
        <v>45660</v>
      </c>
      <c r="J124" s="12"/>
      <c r="K124" s="12"/>
      <c r="L124" s="10" t="s">
        <v>313</v>
      </c>
      <c r="M124" s="12"/>
      <c r="N124" s="10" t="s">
        <v>313</v>
      </c>
      <c r="O124" s="12"/>
      <c r="P124" s="12"/>
      <c r="Q124" s="10" t="s">
        <v>318</v>
      </c>
      <c r="R124" s="12"/>
      <c r="S124" s="10">
        <v>101575219</v>
      </c>
      <c r="T124" s="10" t="s">
        <v>391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3"/>
      <c r="AE124" s="15">
        <f t="shared" ca="1" si="1"/>
        <v>46054</v>
      </c>
    </row>
    <row r="125" spans="1:31" ht="20.100000000000001" customHeight="1">
      <c r="A125" s="10">
        <v>2452117</v>
      </c>
      <c r="B125" s="10">
        <v>2452117</v>
      </c>
      <c r="C125" s="12"/>
      <c r="D125" s="10">
        <v>160</v>
      </c>
      <c r="E125" s="10">
        <v>101307211</v>
      </c>
      <c r="F125" s="10" t="s">
        <v>488</v>
      </c>
      <c r="G125" s="10" t="s">
        <v>321</v>
      </c>
      <c r="H125" s="12"/>
      <c r="I125" s="11">
        <v>45429</v>
      </c>
      <c r="J125" s="12"/>
      <c r="K125" s="12"/>
      <c r="L125" s="10" t="s">
        <v>313</v>
      </c>
      <c r="M125" s="12"/>
      <c r="N125" s="10" t="s">
        <v>313</v>
      </c>
      <c r="O125" s="12"/>
      <c r="P125" s="12"/>
      <c r="Q125" s="10" t="s">
        <v>385</v>
      </c>
      <c r="R125" s="10">
        <v>1</v>
      </c>
      <c r="S125" s="10">
        <v>101381793</v>
      </c>
      <c r="T125" s="10" t="s">
        <v>489</v>
      </c>
      <c r="U125" s="12"/>
      <c r="V125" s="12"/>
      <c r="W125" s="12"/>
      <c r="X125" s="12"/>
      <c r="Y125" s="12"/>
      <c r="Z125" s="12"/>
      <c r="AA125" s="12"/>
      <c r="AB125" s="12"/>
      <c r="AC125" s="12"/>
      <c r="AD125" s="13"/>
      <c r="AE125" s="15">
        <f t="shared" ca="1" si="1"/>
        <v>46054</v>
      </c>
    </row>
    <row r="126" spans="1:31" ht="20.100000000000001" customHeight="1">
      <c r="A126" s="10">
        <v>2460307</v>
      </c>
      <c r="B126" s="10">
        <v>2460307</v>
      </c>
      <c r="C126" s="12"/>
      <c r="D126" s="10">
        <v>305</v>
      </c>
      <c r="E126" s="10">
        <v>102712855</v>
      </c>
      <c r="F126" s="10" t="s">
        <v>490</v>
      </c>
      <c r="G126" s="10" t="s">
        <v>331</v>
      </c>
      <c r="H126" s="12"/>
      <c r="I126" s="11">
        <v>45429</v>
      </c>
      <c r="J126" s="12"/>
      <c r="K126" s="12"/>
      <c r="L126" s="10" t="s">
        <v>313</v>
      </c>
      <c r="M126" s="12"/>
      <c r="N126" s="10" t="s">
        <v>313</v>
      </c>
      <c r="O126" s="12"/>
      <c r="P126" s="12"/>
      <c r="Q126" s="10" t="s">
        <v>385</v>
      </c>
      <c r="R126" s="12"/>
      <c r="S126" s="10" t="s">
        <v>491</v>
      </c>
      <c r="T126" s="10" t="s">
        <v>492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3"/>
      <c r="AE126" s="15">
        <f t="shared" ca="1" si="1"/>
        <v>46054</v>
      </c>
    </row>
    <row r="127" spans="1:31" ht="20.100000000000001" customHeight="1">
      <c r="A127" s="10">
        <v>2459232</v>
      </c>
      <c r="B127" s="10">
        <v>2459232</v>
      </c>
      <c r="C127" s="10" t="s">
        <v>493</v>
      </c>
      <c r="D127" s="12"/>
      <c r="E127" s="10">
        <v>104595846</v>
      </c>
      <c r="F127" s="10" t="s">
        <v>349</v>
      </c>
      <c r="G127" s="10" t="s">
        <v>317</v>
      </c>
      <c r="H127" s="10" t="s">
        <v>109</v>
      </c>
      <c r="I127" s="11">
        <v>45380</v>
      </c>
      <c r="J127" s="11">
        <v>45380</v>
      </c>
      <c r="K127" s="12"/>
      <c r="L127" s="10" t="s">
        <v>313</v>
      </c>
      <c r="M127" s="12"/>
      <c r="N127" s="10" t="s">
        <v>313</v>
      </c>
      <c r="O127" s="10">
        <v>1034270</v>
      </c>
      <c r="P127" s="10" t="s">
        <v>332</v>
      </c>
      <c r="Q127" s="10" t="s">
        <v>318</v>
      </c>
      <c r="R127" s="10">
        <v>1</v>
      </c>
      <c r="S127" s="10">
        <v>101252315</v>
      </c>
      <c r="T127" s="10" t="s">
        <v>350</v>
      </c>
      <c r="U127" s="12"/>
      <c r="V127" s="12"/>
      <c r="W127" s="12"/>
      <c r="X127" s="12"/>
      <c r="Y127" s="12"/>
      <c r="Z127" s="11">
        <v>44996</v>
      </c>
      <c r="AA127" s="11">
        <v>45380</v>
      </c>
      <c r="AB127" s="11">
        <v>45101</v>
      </c>
      <c r="AC127" s="12"/>
      <c r="AD127" s="13"/>
      <c r="AE127" s="15">
        <f t="shared" ca="1" si="1"/>
        <v>46054</v>
      </c>
    </row>
    <row r="128" spans="1:31" ht="20.100000000000001" customHeight="1">
      <c r="A128" s="10">
        <v>2413404</v>
      </c>
      <c r="B128" s="10">
        <v>2413404</v>
      </c>
      <c r="C128" s="12"/>
      <c r="D128" s="12"/>
      <c r="E128" s="10">
        <v>101423353</v>
      </c>
      <c r="F128" s="10" t="s">
        <v>371</v>
      </c>
      <c r="G128" s="10" t="s">
        <v>317</v>
      </c>
      <c r="H128" s="12"/>
      <c r="I128" s="11">
        <v>45846</v>
      </c>
      <c r="J128" s="12"/>
      <c r="K128" s="12"/>
      <c r="L128" s="10" t="s">
        <v>313</v>
      </c>
      <c r="M128" s="12"/>
      <c r="N128" s="10" t="s">
        <v>313</v>
      </c>
      <c r="O128" s="12"/>
      <c r="P128" s="12"/>
      <c r="Q128" s="10" t="s">
        <v>318</v>
      </c>
      <c r="R128" s="12"/>
      <c r="S128" s="10">
        <v>101251709</v>
      </c>
      <c r="T128" s="10" t="s">
        <v>364</v>
      </c>
      <c r="U128" s="12"/>
      <c r="V128" s="12"/>
      <c r="W128" s="12"/>
      <c r="X128" s="12"/>
      <c r="Y128" s="12"/>
      <c r="Z128" s="12"/>
      <c r="AA128" s="12"/>
      <c r="AB128" s="12"/>
      <c r="AC128" s="12"/>
      <c r="AD128" s="13"/>
      <c r="AE128" s="15">
        <f t="shared" ca="1" si="1"/>
        <v>46054</v>
      </c>
    </row>
    <row r="129" spans="1:31" ht="20.100000000000001" customHeight="1">
      <c r="A129" s="10">
        <v>2513763</v>
      </c>
      <c r="B129" s="10">
        <v>2513763</v>
      </c>
      <c r="C129" s="10" t="s">
        <v>393</v>
      </c>
      <c r="D129" s="12"/>
      <c r="E129" s="10">
        <v>102840010</v>
      </c>
      <c r="F129" s="10" t="s">
        <v>407</v>
      </c>
      <c r="G129" s="10" t="s">
        <v>317</v>
      </c>
      <c r="H129" s="10" t="s">
        <v>109</v>
      </c>
      <c r="I129" s="11">
        <v>45380</v>
      </c>
      <c r="J129" s="11">
        <v>45380</v>
      </c>
      <c r="K129" s="12"/>
      <c r="L129" s="10" t="s">
        <v>313</v>
      </c>
      <c r="M129" s="12"/>
      <c r="N129" s="10" t="s">
        <v>313</v>
      </c>
      <c r="O129" s="10">
        <v>1034270</v>
      </c>
      <c r="P129" s="10" t="s">
        <v>332</v>
      </c>
      <c r="Q129" s="10" t="s">
        <v>318</v>
      </c>
      <c r="R129" s="10">
        <v>1</v>
      </c>
      <c r="S129" s="10">
        <v>101617028</v>
      </c>
      <c r="T129" s="10" t="s">
        <v>408</v>
      </c>
      <c r="U129" s="12"/>
      <c r="V129" s="12"/>
      <c r="W129" s="12"/>
      <c r="X129" s="12"/>
      <c r="Y129" s="12"/>
      <c r="Z129" s="11">
        <v>44672</v>
      </c>
      <c r="AA129" s="11">
        <v>45380</v>
      </c>
      <c r="AB129" s="11">
        <v>45338</v>
      </c>
      <c r="AC129" s="12"/>
      <c r="AD129" s="13"/>
      <c r="AE129" s="15">
        <f t="shared" ca="1" si="1"/>
        <v>46054</v>
      </c>
    </row>
    <row r="130" spans="1:31" ht="20.100000000000001" customHeight="1">
      <c r="A130" s="10">
        <v>2481632</v>
      </c>
      <c r="B130" s="10">
        <v>2481632</v>
      </c>
      <c r="C130" s="10" t="s">
        <v>494</v>
      </c>
      <c r="D130" s="12"/>
      <c r="E130" s="10">
        <v>103377383</v>
      </c>
      <c r="F130" s="10" t="s">
        <v>358</v>
      </c>
      <c r="G130" s="10" t="s">
        <v>331</v>
      </c>
      <c r="H130" s="10" t="s">
        <v>109</v>
      </c>
      <c r="I130" s="11">
        <v>45380</v>
      </c>
      <c r="J130" s="11">
        <v>45380</v>
      </c>
      <c r="K130" s="12"/>
      <c r="L130" s="10" t="s">
        <v>313</v>
      </c>
      <c r="M130" s="12"/>
      <c r="N130" s="10" t="s">
        <v>313</v>
      </c>
      <c r="O130" s="10">
        <v>1034270</v>
      </c>
      <c r="P130" s="10" t="s">
        <v>332</v>
      </c>
      <c r="Q130" s="10" t="s">
        <v>318</v>
      </c>
      <c r="R130" s="10">
        <v>1</v>
      </c>
      <c r="S130" s="10">
        <v>103656832</v>
      </c>
      <c r="T130" s="10" t="s">
        <v>359</v>
      </c>
      <c r="U130" s="12"/>
      <c r="V130" s="12"/>
      <c r="W130" s="12"/>
      <c r="X130" s="12"/>
      <c r="Y130" s="12"/>
      <c r="Z130" s="11">
        <v>44672</v>
      </c>
      <c r="AA130" s="11">
        <v>45380</v>
      </c>
      <c r="AB130" s="11">
        <v>45203</v>
      </c>
      <c r="AC130" s="12"/>
      <c r="AD130" s="13"/>
      <c r="AE130" s="15">
        <f t="shared" ca="1" si="1"/>
        <v>46054</v>
      </c>
    </row>
    <row r="131" spans="1:31" ht="20.100000000000001" customHeight="1">
      <c r="A131" s="10">
        <v>2497515</v>
      </c>
      <c r="B131" s="10">
        <v>2497515</v>
      </c>
      <c r="C131" s="10" t="s">
        <v>495</v>
      </c>
      <c r="D131" s="12"/>
      <c r="E131" s="10">
        <v>104232263</v>
      </c>
      <c r="F131" s="10" t="s">
        <v>496</v>
      </c>
      <c r="G131" s="10" t="s">
        <v>317</v>
      </c>
      <c r="H131" s="10" t="s">
        <v>109</v>
      </c>
      <c r="I131" s="11">
        <v>45380</v>
      </c>
      <c r="J131" s="11">
        <v>45380</v>
      </c>
      <c r="K131" s="12"/>
      <c r="L131" s="10" t="s">
        <v>313</v>
      </c>
      <c r="M131" s="12"/>
      <c r="N131" s="10" t="s">
        <v>313</v>
      </c>
      <c r="O131" s="10">
        <v>1034270</v>
      </c>
      <c r="P131" s="10" t="s">
        <v>332</v>
      </c>
      <c r="Q131" s="10" t="s">
        <v>318</v>
      </c>
      <c r="R131" s="10">
        <v>1</v>
      </c>
      <c r="S131" s="10">
        <v>102995410</v>
      </c>
      <c r="T131" s="10" t="s">
        <v>497</v>
      </c>
      <c r="U131" s="12"/>
      <c r="V131" s="12"/>
      <c r="W131" s="12"/>
      <c r="X131" s="12"/>
      <c r="Y131" s="12"/>
      <c r="Z131" s="11">
        <v>44672</v>
      </c>
      <c r="AA131" s="11">
        <v>45380</v>
      </c>
      <c r="AB131" s="11">
        <v>45272</v>
      </c>
      <c r="AC131" s="12"/>
      <c r="AD131" s="13"/>
      <c r="AE131" s="15">
        <f t="shared" ca="1" si="1"/>
        <v>46054</v>
      </c>
    </row>
    <row r="132" spans="1:31" ht="20.100000000000001" customHeight="1">
      <c r="A132" s="10">
        <v>2475847</v>
      </c>
      <c r="B132" s="10">
        <v>2475847</v>
      </c>
      <c r="C132" s="12"/>
      <c r="D132" s="12"/>
      <c r="E132" s="10">
        <v>100913539</v>
      </c>
      <c r="F132" s="10" t="s">
        <v>498</v>
      </c>
      <c r="G132" s="10" t="s">
        <v>321</v>
      </c>
      <c r="H132" s="12"/>
      <c r="I132" s="11">
        <v>45512</v>
      </c>
      <c r="J132" s="12"/>
      <c r="K132" s="12"/>
      <c r="L132" s="10" t="s">
        <v>313</v>
      </c>
      <c r="M132" s="12"/>
      <c r="N132" s="10" t="s">
        <v>313</v>
      </c>
      <c r="O132" s="12"/>
      <c r="P132" s="12"/>
      <c r="Q132" s="10" t="s">
        <v>318</v>
      </c>
      <c r="R132" s="12"/>
      <c r="S132" s="10">
        <v>101252316</v>
      </c>
      <c r="T132" s="10" t="s">
        <v>373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3"/>
      <c r="AE132" s="15">
        <f t="shared" ref="AE132:AE195" ca="1" si="2">TODAY()-M132</f>
        <v>46054</v>
      </c>
    </row>
    <row r="133" spans="1:31" ht="20.100000000000001" customHeight="1">
      <c r="A133" s="10">
        <v>2523830</v>
      </c>
      <c r="B133" s="10">
        <v>2523830</v>
      </c>
      <c r="C133" s="12"/>
      <c r="D133" s="12"/>
      <c r="E133" s="10">
        <v>100123262</v>
      </c>
      <c r="F133" s="10" t="s">
        <v>499</v>
      </c>
      <c r="G133" s="10" t="s">
        <v>363</v>
      </c>
      <c r="H133" s="12"/>
      <c r="I133" s="11">
        <v>45411</v>
      </c>
      <c r="J133" s="12"/>
      <c r="K133" s="12"/>
      <c r="L133" s="10" t="s">
        <v>313</v>
      </c>
      <c r="M133" s="12"/>
      <c r="N133" s="10" t="s">
        <v>313</v>
      </c>
      <c r="O133" s="12"/>
      <c r="P133" s="12"/>
      <c r="Q133" s="10" t="s">
        <v>500</v>
      </c>
      <c r="R133" s="10">
        <v>2</v>
      </c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3"/>
      <c r="AE133" s="15">
        <f t="shared" ca="1" si="2"/>
        <v>46054</v>
      </c>
    </row>
    <row r="134" spans="1:31" ht="20.100000000000001" customHeight="1">
      <c r="A134" s="10">
        <v>2523830</v>
      </c>
      <c r="B134" s="10">
        <v>2523830</v>
      </c>
      <c r="C134" s="12"/>
      <c r="D134" s="12"/>
      <c r="E134" s="10">
        <v>100123262</v>
      </c>
      <c r="F134" s="10" t="s">
        <v>499</v>
      </c>
      <c r="G134" s="10" t="s">
        <v>363</v>
      </c>
      <c r="H134" s="12"/>
      <c r="I134" s="11">
        <v>45411</v>
      </c>
      <c r="J134" s="12"/>
      <c r="K134" s="12"/>
      <c r="L134" s="10" t="s">
        <v>313</v>
      </c>
      <c r="M134" s="12"/>
      <c r="N134" s="10" t="s">
        <v>313</v>
      </c>
      <c r="O134" s="12"/>
      <c r="P134" s="12"/>
      <c r="Q134" s="10" t="s">
        <v>500</v>
      </c>
      <c r="R134" s="10">
        <v>2</v>
      </c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3"/>
      <c r="AE134" s="15">
        <f t="shared" ca="1" si="2"/>
        <v>46054</v>
      </c>
    </row>
    <row r="135" spans="1:31" ht="20.100000000000001" customHeight="1">
      <c r="A135" s="10">
        <v>2512152</v>
      </c>
      <c r="B135" s="10">
        <v>2512152</v>
      </c>
      <c r="C135" s="10" t="s">
        <v>501</v>
      </c>
      <c r="D135" s="10">
        <v>435</v>
      </c>
      <c r="E135" s="10">
        <v>104215988</v>
      </c>
      <c r="F135" s="10" t="s">
        <v>502</v>
      </c>
      <c r="G135" s="10" t="s">
        <v>331</v>
      </c>
      <c r="H135" s="10" t="s">
        <v>109</v>
      </c>
      <c r="I135" s="11">
        <v>45380</v>
      </c>
      <c r="J135" s="11">
        <v>45380</v>
      </c>
      <c r="K135" s="12"/>
      <c r="L135" s="10" t="s">
        <v>313</v>
      </c>
      <c r="M135" s="12"/>
      <c r="N135" s="10" t="s">
        <v>313</v>
      </c>
      <c r="O135" s="10">
        <v>1034270</v>
      </c>
      <c r="P135" s="10" t="s">
        <v>332</v>
      </c>
      <c r="Q135" s="10" t="s">
        <v>385</v>
      </c>
      <c r="R135" s="10">
        <v>1</v>
      </c>
      <c r="S135" s="10" t="s">
        <v>503</v>
      </c>
      <c r="T135" s="10" t="s">
        <v>504</v>
      </c>
      <c r="U135" s="12"/>
      <c r="V135" s="12"/>
      <c r="W135" s="12"/>
      <c r="X135" s="12"/>
      <c r="Y135" s="12"/>
      <c r="Z135" s="11">
        <v>44672</v>
      </c>
      <c r="AA135" s="11">
        <v>45380</v>
      </c>
      <c r="AB135" s="11">
        <v>45333</v>
      </c>
      <c r="AC135" s="12"/>
      <c r="AD135" s="13"/>
      <c r="AE135" s="15">
        <f t="shared" ca="1" si="2"/>
        <v>46054</v>
      </c>
    </row>
    <row r="136" spans="1:31" ht="20.100000000000001" customHeight="1">
      <c r="A136" s="10">
        <v>2447775</v>
      </c>
      <c r="B136" s="10">
        <v>2447775</v>
      </c>
      <c r="C136" s="10" t="s">
        <v>389</v>
      </c>
      <c r="D136" s="12"/>
      <c r="E136" s="10">
        <v>103365440</v>
      </c>
      <c r="F136" s="10" t="s">
        <v>330</v>
      </c>
      <c r="G136" s="10" t="s">
        <v>331</v>
      </c>
      <c r="H136" s="10" t="s">
        <v>109</v>
      </c>
      <c r="I136" s="11">
        <v>45380</v>
      </c>
      <c r="J136" s="11">
        <v>45380</v>
      </c>
      <c r="K136" s="12"/>
      <c r="L136" s="10" t="s">
        <v>313</v>
      </c>
      <c r="M136" s="12"/>
      <c r="N136" s="10" t="s">
        <v>313</v>
      </c>
      <c r="O136" s="10">
        <v>1034270</v>
      </c>
      <c r="P136" s="10" t="s">
        <v>332</v>
      </c>
      <c r="Q136" s="10" t="s">
        <v>318</v>
      </c>
      <c r="R136" s="10">
        <v>1</v>
      </c>
      <c r="S136" s="10">
        <v>103365393</v>
      </c>
      <c r="T136" s="10" t="s">
        <v>333</v>
      </c>
      <c r="U136" s="12"/>
      <c r="V136" s="12"/>
      <c r="W136" s="12"/>
      <c r="X136" s="12"/>
      <c r="Y136" s="12"/>
      <c r="Z136" s="11">
        <v>44996</v>
      </c>
      <c r="AA136" s="11">
        <v>45380</v>
      </c>
      <c r="AB136" s="11">
        <v>45055</v>
      </c>
      <c r="AC136" s="12"/>
      <c r="AD136" s="13"/>
      <c r="AE136" s="15">
        <f t="shared" ca="1" si="2"/>
        <v>46054</v>
      </c>
    </row>
    <row r="137" spans="1:31" ht="20.100000000000001" customHeight="1">
      <c r="A137" s="10">
        <v>2454808</v>
      </c>
      <c r="B137" s="10">
        <v>2454808</v>
      </c>
      <c r="C137" s="12"/>
      <c r="D137" s="12"/>
      <c r="E137" s="10">
        <v>102064527</v>
      </c>
      <c r="F137" s="10" t="s">
        <v>360</v>
      </c>
      <c r="G137" s="10" t="s">
        <v>331</v>
      </c>
      <c r="H137" s="12"/>
      <c r="I137" s="11">
        <v>45429</v>
      </c>
      <c r="J137" s="12"/>
      <c r="K137" s="12"/>
      <c r="L137" s="10" t="s">
        <v>313</v>
      </c>
      <c r="M137" s="12"/>
      <c r="N137" s="10" t="s">
        <v>313</v>
      </c>
      <c r="O137" s="12"/>
      <c r="P137" s="12"/>
      <c r="Q137" s="10" t="s">
        <v>318</v>
      </c>
      <c r="R137" s="12"/>
      <c r="S137" s="10">
        <v>101898752</v>
      </c>
      <c r="T137" s="10" t="s">
        <v>361</v>
      </c>
      <c r="U137" s="12"/>
      <c r="V137" s="12"/>
      <c r="W137" s="12"/>
      <c r="X137" s="12"/>
      <c r="Y137" s="12"/>
      <c r="Z137" s="12"/>
      <c r="AA137" s="12"/>
      <c r="AB137" s="12"/>
      <c r="AC137" s="12"/>
      <c r="AD137" s="13"/>
      <c r="AE137" s="15">
        <f t="shared" ca="1" si="2"/>
        <v>46054</v>
      </c>
    </row>
    <row r="138" spans="1:31" ht="20.100000000000001" customHeight="1">
      <c r="A138" s="10">
        <v>2512159</v>
      </c>
      <c r="B138" s="10">
        <v>2512159</v>
      </c>
      <c r="C138" s="10" t="s">
        <v>505</v>
      </c>
      <c r="D138" s="12"/>
      <c r="E138" s="10">
        <v>103377383</v>
      </c>
      <c r="F138" s="10" t="s">
        <v>358</v>
      </c>
      <c r="G138" s="10" t="s">
        <v>331</v>
      </c>
      <c r="H138" s="10" t="s">
        <v>109</v>
      </c>
      <c r="I138" s="11">
        <v>45380</v>
      </c>
      <c r="J138" s="11">
        <v>45380</v>
      </c>
      <c r="K138" s="12"/>
      <c r="L138" s="10" t="s">
        <v>313</v>
      </c>
      <c r="M138" s="12"/>
      <c r="N138" s="10" t="s">
        <v>313</v>
      </c>
      <c r="O138" s="10">
        <v>1034270</v>
      </c>
      <c r="P138" s="10" t="s">
        <v>332</v>
      </c>
      <c r="Q138" s="10" t="s">
        <v>318</v>
      </c>
      <c r="R138" s="10">
        <v>1</v>
      </c>
      <c r="S138" s="10">
        <v>103656832</v>
      </c>
      <c r="T138" s="10" t="s">
        <v>359</v>
      </c>
      <c r="U138" s="12"/>
      <c r="V138" s="12"/>
      <c r="W138" s="12"/>
      <c r="X138" s="12"/>
      <c r="Y138" s="12"/>
      <c r="Z138" s="11">
        <v>44996</v>
      </c>
      <c r="AA138" s="11">
        <v>45380</v>
      </c>
      <c r="AB138" s="11">
        <v>45333</v>
      </c>
      <c r="AC138" s="12"/>
      <c r="AD138" s="13"/>
      <c r="AE138" s="15">
        <f t="shared" ca="1" si="2"/>
        <v>46054</v>
      </c>
    </row>
    <row r="139" spans="1:31" ht="20.100000000000001" customHeight="1">
      <c r="A139" s="10">
        <v>2512158</v>
      </c>
      <c r="B139" s="10">
        <v>2512158</v>
      </c>
      <c r="C139" s="10" t="s">
        <v>505</v>
      </c>
      <c r="D139" s="12"/>
      <c r="E139" s="10">
        <v>103377383</v>
      </c>
      <c r="F139" s="10" t="s">
        <v>358</v>
      </c>
      <c r="G139" s="10" t="s">
        <v>331</v>
      </c>
      <c r="H139" s="10" t="s">
        <v>109</v>
      </c>
      <c r="I139" s="11">
        <v>45380</v>
      </c>
      <c r="J139" s="11">
        <v>45380</v>
      </c>
      <c r="K139" s="12"/>
      <c r="L139" s="10" t="s">
        <v>313</v>
      </c>
      <c r="M139" s="12"/>
      <c r="N139" s="10" t="s">
        <v>313</v>
      </c>
      <c r="O139" s="10">
        <v>1034270</v>
      </c>
      <c r="P139" s="10" t="s">
        <v>332</v>
      </c>
      <c r="Q139" s="10" t="s">
        <v>318</v>
      </c>
      <c r="R139" s="10">
        <v>1</v>
      </c>
      <c r="S139" s="10">
        <v>103656832</v>
      </c>
      <c r="T139" s="10" t="s">
        <v>359</v>
      </c>
      <c r="U139" s="12"/>
      <c r="V139" s="12"/>
      <c r="W139" s="12"/>
      <c r="X139" s="12"/>
      <c r="Y139" s="12"/>
      <c r="Z139" s="11">
        <v>44996</v>
      </c>
      <c r="AA139" s="11">
        <v>45380</v>
      </c>
      <c r="AB139" s="11">
        <v>45333</v>
      </c>
      <c r="AC139" s="12"/>
      <c r="AD139" s="13"/>
      <c r="AE139" s="15">
        <f t="shared" ca="1" si="2"/>
        <v>46054</v>
      </c>
    </row>
    <row r="140" spans="1:31" ht="20.100000000000001" customHeight="1">
      <c r="A140" s="10" t="s">
        <v>506</v>
      </c>
      <c r="B140" s="10" t="s">
        <v>506</v>
      </c>
      <c r="C140" s="10" t="s">
        <v>452</v>
      </c>
      <c r="D140" s="12"/>
      <c r="E140" s="10">
        <v>103453360</v>
      </c>
      <c r="F140" s="10" t="s">
        <v>507</v>
      </c>
      <c r="G140" s="12"/>
      <c r="H140" s="12"/>
      <c r="I140" s="11">
        <v>45351</v>
      </c>
      <c r="J140" s="12"/>
      <c r="K140" s="12"/>
      <c r="L140" s="10" t="s">
        <v>454</v>
      </c>
      <c r="M140" s="12"/>
      <c r="N140" s="10" t="s">
        <v>454</v>
      </c>
      <c r="O140" s="12"/>
      <c r="P140" s="12"/>
      <c r="Q140" s="10" t="s">
        <v>508</v>
      </c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3"/>
      <c r="AE140" s="15">
        <f t="shared" ca="1" si="2"/>
        <v>46054</v>
      </c>
    </row>
    <row r="141" spans="1:31" ht="20.100000000000001" customHeight="1">
      <c r="A141" s="10">
        <v>2447784</v>
      </c>
      <c r="B141" s="10">
        <v>2447784</v>
      </c>
      <c r="C141" s="10" t="s">
        <v>480</v>
      </c>
      <c r="D141" s="12"/>
      <c r="E141" s="10">
        <v>103365440</v>
      </c>
      <c r="F141" s="10" t="s">
        <v>330</v>
      </c>
      <c r="G141" s="10" t="s">
        <v>331</v>
      </c>
      <c r="H141" s="10" t="s">
        <v>109</v>
      </c>
      <c r="I141" s="11">
        <v>45380</v>
      </c>
      <c r="J141" s="11">
        <v>45380</v>
      </c>
      <c r="K141" s="12"/>
      <c r="L141" s="10" t="s">
        <v>313</v>
      </c>
      <c r="M141" s="12"/>
      <c r="N141" s="10" t="s">
        <v>313</v>
      </c>
      <c r="O141" s="10">
        <v>1034270</v>
      </c>
      <c r="P141" s="10" t="s">
        <v>332</v>
      </c>
      <c r="Q141" s="10" t="s">
        <v>318</v>
      </c>
      <c r="R141" s="10">
        <v>1</v>
      </c>
      <c r="S141" s="10">
        <v>103365393</v>
      </c>
      <c r="T141" s="10" t="s">
        <v>333</v>
      </c>
      <c r="U141" s="12"/>
      <c r="V141" s="12"/>
      <c r="W141" s="12"/>
      <c r="X141" s="12"/>
      <c r="Y141" s="12"/>
      <c r="Z141" s="11">
        <v>44996</v>
      </c>
      <c r="AA141" s="11">
        <v>45380</v>
      </c>
      <c r="AB141" s="11">
        <v>45055</v>
      </c>
      <c r="AC141" s="12"/>
      <c r="AD141" s="13"/>
      <c r="AE141" s="15">
        <f t="shared" ca="1" si="2"/>
        <v>46054</v>
      </c>
    </row>
    <row r="142" spans="1:31" ht="20.100000000000001" customHeight="1">
      <c r="A142" s="10">
        <v>2447787</v>
      </c>
      <c r="B142" s="10">
        <v>2447787</v>
      </c>
      <c r="C142" s="10" t="s">
        <v>430</v>
      </c>
      <c r="D142" s="12"/>
      <c r="E142" s="10">
        <v>103365440</v>
      </c>
      <c r="F142" s="10" t="s">
        <v>330</v>
      </c>
      <c r="G142" s="10" t="s">
        <v>331</v>
      </c>
      <c r="H142" s="10" t="s">
        <v>109</v>
      </c>
      <c r="I142" s="11">
        <v>45380</v>
      </c>
      <c r="J142" s="11">
        <v>45380</v>
      </c>
      <c r="K142" s="12"/>
      <c r="L142" s="10" t="s">
        <v>313</v>
      </c>
      <c r="M142" s="12"/>
      <c r="N142" s="10" t="s">
        <v>313</v>
      </c>
      <c r="O142" s="10">
        <v>1034270</v>
      </c>
      <c r="P142" s="10" t="s">
        <v>332</v>
      </c>
      <c r="Q142" s="10" t="s">
        <v>318</v>
      </c>
      <c r="R142" s="10">
        <v>1</v>
      </c>
      <c r="S142" s="10">
        <v>103365393</v>
      </c>
      <c r="T142" s="10" t="s">
        <v>333</v>
      </c>
      <c r="U142" s="12"/>
      <c r="V142" s="12"/>
      <c r="W142" s="12"/>
      <c r="X142" s="12"/>
      <c r="Y142" s="12"/>
      <c r="Z142" s="11">
        <v>44996</v>
      </c>
      <c r="AA142" s="11">
        <v>45380</v>
      </c>
      <c r="AB142" s="11">
        <v>45055</v>
      </c>
      <c r="AC142" s="12"/>
      <c r="AD142" s="13"/>
      <c r="AE142" s="15">
        <f t="shared" ca="1" si="2"/>
        <v>46054</v>
      </c>
    </row>
    <row r="143" spans="1:31" ht="20.100000000000001" customHeight="1">
      <c r="A143" s="10">
        <v>2521866</v>
      </c>
      <c r="B143" s="10">
        <v>2521866</v>
      </c>
      <c r="C143" s="12"/>
      <c r="D143" s="12"/>
      <c r="E143" s="10">
        <v>104761960</v>
      </c>
      <c r="F143" s="10" t="s">
        <v>431</v>
      </c>
      <c r="G143" s="10" t="s">
        <v>331</v>
      </c>
      <c r="H143" s="12"/>
      <c r="I143" s="11">
        <v>45478</v>
      </c>
      <c r="J143" s="12"/>
      <c r="K143" s="12"/>
      <c r="L143" s="10" t="s">
        <v>313</v>
      </c>
      <c r="M143" s="12"/>
      <c r="N143" s="10" t="s">
        <v>313</v>
      </c>
      <c r="O143" s="12"/>
      <c r="P143" s="12"/>
      <c r="Q143" s="10" t="s">
        <v>338</v>
      </c>
      <c r="R143" s="12"/>
      <c r="S143" s="10">
        <v>104680003</v>
      </c>
      <c r="T143" s="10" t="s">
        <v>432</v>
      </c>
      <c r="U143" s="12"/>
      <c r="V143" s="12"/>
      <c r="W143" s="12"/>
      <c r="X143" s="12"/>
      <c r="Y143" s="12"/>
      <c r="Z143" s="12"/>
      <c r="AA143" s="12"/>
      <c r="AB143" s="12"/>
      <c r="AC143" s="12"/>
      <c r="AD143" s="13"/>
      <c r="AE143" s="15">
        <f t="shared" ca="1" si="2"/>
        <v>46054</v>
      </c>
    </row>
    <row r="144" spans="1:31" ht="20.100000000000001" customHeight="1">
      <c r="A144" s="10">
        <v>2523606</v>
      </c>
      <c r="B144" s="10">
        <v>2523606</v>
      </c>
      <c r="C144" s="10" t="s">
        <v>509</v>
      </c>
      <c r="D144" s="12"/>
      <c r="E144" s="10">
        <v>104454890</v>
      </c>
      <c r="F144" s="10" t="s">
        <v>434</v>
      </c>
      <c r="G144" s="10" t="s">
        <v>317</v>
      </c>
      <c r="H144" s="10" t="s">
        <v>435</v>
      </c>
      <c r="I144" s="11">
        <v>45436</v>
      </c>
      <c r="J144" s="11">
        <v>45436</v>
      </c>
      <c r="K144" s="12"/>
      <c r="L144" s="10" t="s">
        <v>313</v>
      </c>
      <c r="M144" s="12"/>
      <c r="N144" s="10" t="s">
        <v>313</v>
      </c>
      <c r="O144" s="10">
        <v>1038817</v>
      </c>
      <c r="P144" s="10" t="s">
        <v>436</v>
      </c>
      <c r="Q144" s="10" t="s">
        <v>318</v>
      </c>
      <c r="R144" s="10">
        <v>1</v>
      </c>
      <c r="S144" s="10">
        <v>103444549</v>
      </c>
      <c r="T144" s="10" t="s">
        <v>437</v>
      </c>
      <c r="U144" s="12"/>
      <c r="V144" s="12"/>
      <c r="W144" s="12"/>
      <c r="X144" s="12"/>
      <c r="Y144" s="12"/>
      <c r="Z144" s="11">
        <v>45376</v>
      </c>
      <c r="AA144" s="11">
        <v>45440</v>
      </c>
      <c r="AB144" s="11">
        <v>45376</v>
      </c>
      <c r="AC144" s="12"/>
      <c r="AD144" s="10" t="s">
        <v>510</v>
      </c>
      <c r="AE144" s="15">
        <f t="shared" ca="1" si="2"/>
        <v>46054</v>
      </c>
    </row>
    <row r="145" spans="1:31" ht="20.100000000000001" customHeight="1">
      <c r="A145" s="10">
        <v>2476430</v>
      </c>
      <c r="B145" s="10">
        <v>2476430</v>
      </c>
      <c r="C145" s="12"/>
      <c r="D145" s="12"/>
      <c r="E145" s="10">
        <v>102919506</v>
      </c>
      <c r="F145" s="10" t="s">
        <v>316</v>
      </c>
      <c r="G145" s="10" t="s">
        <v>317</v>
      </c>
      <c r="H145" s="12"/>
      <c r="I145" s="11">
        <v>45541</v>
      </c>
      <c r="J145" s="12"/>
      <c r="K145" s="12"/>
      <c r="L145" s="10" t="s">
        <v>313</v>
      </c>
      <c r="M145" s="12"/>
      <c r="N145" s="10" t="s">
        <v>313</v>
      </c>
      <c r="O145" s="12"/>
      <c r="P145" s="12"/>
      <c r="Q145" s="10" t="s">
        <v>318</v>
      </c>
      <c r="R145" s="12"/>
      <c r="S145" s="10">
        <v>101252282</v>
      </c>
      <c r="T145" s="10" t="s">
        <v>319</v>
      </c>
      <c r="U145" s="12"/>
      <c r="V145" s="12"/>
      <c r="W145" s="12"/>
      <c r="X145" s="12"/>
      <c r="Y145" s="12"/>
      <c r="Z145" s="12"/>
      <c r="AA145" s="12"/>
      <c r="AB145" s="12"/>
      <c r="AC145" s="12"/>
      <c r="AD145" s="13"/>
      <c r="AE145" s="15">
        <f t="shared" ca="1" si="2"/>
        <v>46054</v>
      </c>
    </row>
    <row r="146" spans="1:31" ht="20.100000000000001" customHeight="1">
      <c r="A146" s="10">
        <v>2482496</v>
      </c>
      <c r="B146" s="10">
        <v>2482496</v>
      </c>
      <c r="C146" s="10" t="s">
        <v>405</v>
      </c>
      <c r="D146" s="12"/>
      <c r="E146" s="10">
        <v>103533051</v>
      </c>
      <c r="F146" s="10" t="s">
        <v>366</v>
      </c>
      <c r="G146" s="10" t="s">
        <v>321</v>
      </c>
      <c r="H146" s="10" t="s">
        <v>109</v>
      </c>
      <c r="I146" s="11">
        <v>45380</v>
      </c>
      <c r="J146" s="11">
        <v>45380</v>
      </c>
      <c r="K146" s="12"/>
      <c r="L146" s="10" t="s">
        <v>313</v>
      </c>
      <c r="M146" s="12"/>
      <c r="N146" s="10" t="s">
        <v>313</v>
      </c>
      <c r="O146" s="10">
        <v>1034270</v>
      </c>
      <c r="P146" s="10" t="s">
        <v>332</v>
      </c>
      <c r="Q146" s="10" t="s">
        <v>318</v>
      </c>
      <c r="R146" s="10">
        <v>1</v>
      </c>
      <c r="S146" s="10">
        <v>103608022</v>
      </c>
      <c r="T146" s="10" t="s">
        <v>367</v>
      </c>
      <c r="U146" s="12"/>
      <c r="V146" s="12"/>
      <c r="W146" s="12"/>
      <c r="X146" s="12"/>
      <c r="Y146" s="12"/>
      <c r="Z146" s="11">
        <v>45207</v>
      </c>
      <c r="AA146" s="11">
        <v>45380</v>
      </c>
      <c r="AB146" s="11">
        <v>45207</v>
      </c>
      <c r="AC146" s="12"/>
      <c r="AD146" s="13"/>
      <c r="AE146" s="15">
        <f t="shared" ca="1" si="2"/>
        <v>46054</v>
      </c>
    </row>
    <row r="147" spans="1:31" ht="20.100000000000001" customHeight="1">
      <c r="A147" s="10">
        <v>2476408</v>
      </c>
      <c r="B147" s="10">
        <v>2476408</v>
      </c>
      <c r="C147" s="12"/>
      <c r="D147" s="12"/>
      <c r="E147" s="10">
        <v>102064527</v>
      </c>
      <c r="F147" s="10" t="s">
        <v>360</v>
      </c>
      <c r="G147" s="10" t="s">
        <v>331</v>
      </c>
      <c r="H147" s="12"/>
      <c r="I147" s="11">
        <v>45604</v>
      </c>
      <c r="J147" s="12"/>
      <c r="K147" s="12"/>
      <c r="L147" s="10" t="s">
        <v>313</v>
      </c>
      <c r="M147" s="12"/>
      <c r="N147" s="10" t="s">
        <v>313</v>
      </c>
      <c r="O147" s="12"/>
      <c r="P147" s="12"/>
      <c r="Q147" s="10" t="s">
        <v>318</v>
      </c>
      <c r="R147" s="12"/>
      <c r="S147" s="10">
        <v>101898752</v>
      </c>
      <c r="T147" s="10" t="s">
        <v>361</v>
      </c>
      <c r="U147" s="12"/>
      <c r="V147" s="12"/>
      <c r="W147" s="12"/>
      <c r="X147" s="12"/>
      <c r="Y147" s="12"/>
      <c r="Z147" s="12"/>
      <c r="AA147" s="12"/>
      <c r="AB147" s="12"/>
      <c r="AC147" s="12"/>
      <c r="AD147" s="13"/>
      <c r="AE147" s="15">
        <f t="shared" ca="1" si="2"/>
        <v>46054</v>
      </c>
    </row>
    <row r="148" spans="1:31" ht="20.100000000000001" customHeight="1">
      <c r="A148" s="10">
        <v>2475863</v>
      </c>
      <c r="B148" s="10">
        <v>2475863</v>
      </c>
      <c r="C148" s="12"/>
      <c r="D148" s="12"/>
      <c r="E148" s="10">
        <v>101252180</v>
      </c>
      <c r="F148" s="10" t="s">
        <v>511</v>
      </c>
      <c r="G148" s="10" t="s">
        <v>331</v>
      </c>
      <c r="H148" s="12"/>
      <c r="I148" s="11">
        <v>45481</v>
      </c>
      <c r="J148" s="12"/>
      <c r="K148" s="12"/>
      <c r="L148" s="10" t="s">
        <v>313</v>
      </c>
      <c r="M148" s="12"/>
      <c r="N148" s="10" t="s">
        <v>313</v>
      </c>
      <c r="O148" s="12"/>
      <c r="P148" s="12"/>
      <c r="Q148" s="10" t="s">
        <v>318</v>
      </c>
      <c r="R148" s="12"/>
      <c r="S148" s="10">
        <v>101261032</v>
      </c>
      <c r="T148" s="10" t="s">
        <v>325</v>
      </c>
      <c r="U148" s="12"/>
      <c r="V148" s="12"/>
      <c r="W148" s="12"/>
      <c r="X148" s="12"/>
      <c r="Y148" s="12"/>
      <c r="Z148" s="12"/>
      <c r="AA148" s="12"/>
      <c r="AB148" s="12"/>
      <c r="AC148" s="12"/>
      <c r="AD148" s="13"/>
      <c r="AE148" s="15">
        <f t="shared" ca="1" si="2"/>
        <v>46054</v>
      </c>
    </row>
    <row r="149" spans="1:31" ht="20.100000000000001" customHeight="1">
      <c r="A149" s="10">
        <v>2521870</v>
      </c>
      <c r="B149" s="10">
        <v>2521870</v>
      </c>
      <c r="C149" s="12"/>
      <c r="D149" s="12"/>
      <c r="E149" s="10">
        <v>104761960</v>
      </c>
      <c r="F149" s="10" t="s">
        <v>431</v>
      </c>
      <c r="G149" s="10" t="s">
        <v>331</v>
      </c>
      <c r="H149" s="12"/>
      <c r="I149" s="11">
        <v>45478</v>
      </c>
      <c r="J149" s="12"/>
      <c r="K149" s="12"/>
      <c r="L149" s="10" t="s">
        <v>313</v>
      </c>
      <c r="M149" s="12"/>
      <c r="N149" s="10" t="s">
        <v>313</v>
      </c>
      <c r="O149" s="12"/>
      <c r="P149" s="12"/>
      <c r="Q149" s="10" t="s">
        <v>338</v>
      </c>
      <c r="R149" s="12"/>
      <c r="S149" s="10">
        <v>104680003</v>
      </c>
      <c r="T149" s="10" t="s">
        <v>432</v>
      </c>
      <c r="U149" s="12"/>
      <c r="V149" s="12"/>
      <c r="W149" s="12"/>
      <c r="X149" s="12"/>
      <c r="Y149" s="12"/>
      <c r="Z149" s="12"/>
      <c r="AA149" s="12"/>
      <c r="AB149" s="12"/>
      <c r="AC149" s="12"/>
      <c r="AD149" s="13"/>
      <c r="AE149" s="15">
        <f t="shared" ca="1" si="2"/>
        <v>46054</v>
      </c>
    </row>
    <row r="150" spans="1:31" ht="20.100000000000001" customHeight="1">
      <c r="A150" s="10">
        <v>2523607</v>
      </c>
      <c r="B150" s="10">
        <v>2523607</v>
      </c>
      <c r="C150" s="10" t="s">
        <v>433</v>
      </c>
      <c r="D150" s="12"/>
      <c r="E150" s="10">
        <v>104454890</v>
      </c>
      <c r="F150" s="10" t="s">
        <v>434</v>
      </c>
      <c r="G150" s="10" t="s">
        <v>317</v>
      </c>
      <c r="H150" s="10" t="s">
        <v>435</v>
      </c>
      <c r="I150" s="11">
        <v>45436</v>
      </c>
      <c r="J150" s="11">
        <v>45436</v>
      </c>
      <c r="K150" s="12"/>
      <c r="L150" s="10" t="s">
        <v>313</v>
      </c>
      <c r="M150" s="12"/>
      <c r="N150" s="10" t="s">
        <v>313</v>
      </c>
      <c r="O150" s="10">
        <v>1038817</v>
      </c>
      <c r="P150" s="10" t="s">
        <v>436</v>
      </c>
      <c r="Q150" s="10" t="s">
        <v>318</v>
      </c>
      <c r="R150" s="10">
        <v>1</v>
      </c>
      <c r="S150" s="10">
        <v>103444549</v>
      </c>
      <c r="T150" s="10" t="s">
        <v>437</v>
      </c>
      <c r="U150" s="12"/>
      <c r="V150" s="12"/>
      <c r="W150" s="12"/>
      <c r="X150" s="12"/>
      <c r="Y150" s="12"/>
      <c r="Z150" s="11">
        <v>45376</v>
      </c>
      <c r="AA150" s="11">
        <v>45440</v>
      </c>
      <c r="AB150" s="11">
        <v>45376</v>
      </c>
      <c r="AC150" s="12"/>
      <c r="AD150" s="10" t="s">
        <v>512</v>
      </c>
      <c r="AE150" s="15">
        <f t="shared" ca="1" si="2"/>
        <v>46054</v>
      </c>
    </row>
    <row r="151" spans="1:31" ht="20.100000000000001" customHeight="1">
      <c r="A151" s="10">
        <v>2447760</v>
      </c>
      <c r="B151" s="10">
        <v>2447760</v>
      </c>
      <c r="C151" s="10" t="s">
        <v>397</v>
      </c>
      <c r="D151" s="12"/>
      <c r="E151" s="10">
        <v>103377383</v>
      </c>
      <c r="F151" s="10" t="s">
        <v>358</v>
      </c>
      <c r="G151" s="10" t="s">
        <v>331</v>
      </c>
      <c r="H151" s="10" t="s">
        <v>109</v>
      </c>
      <c r="I151" s="11">
        <v>45380</v>
      </c>
      <c r="J151" s="11">
        <v>45380</v>
      </c>
      <c r="K151" s="12"/>
      <c r="L151" s="10" t="s">
        <v>313</v>
      </c>
      <c r="M151" s="12"/>
      <c r="N151" s="10" t="s">
        <v>313</v>
      </c>
      <c r="O151" s="10">
        <v>1034270</v>
      </c>
      <c r="P151" s="10" t="s">
        <v>332</v>
      </c>
      <c r="Q151" s="10" t="s">
        <v>318</v>
      </c>
      <c r="R151" s="10">
        <v>1</v>
      </c>
      <c r="S151" s="10">
        <v>103656832</v>
      </c>
      <c r="T151" s="10" t="s">
        <v>359</v>
      </c>
      <c r="U151" s="12"/>
      <c r="V151" s="12"/>
      <c r="W151" s="12"/>
      <c r="X151" s="12"/>
      <c r="Y151" s="12"/>
      <c r="Z151" s="11">
        <v>44996</v>
      </c>
      <c r="AA151" s="11">
        <v>45380</v>
      </c>
      <c r="AB151" s="11">
        <v>45055</v>
      </c>
      <c r="AC151" s="12"/>
      <c r="AD151" s="13"/>
      <c r="AE151" s="15">
        <f t="shared" ca="1" si="2"/>
        <v>46054</v>
      </c>
    </row>
    <row r="152" spans="1:31" ht="20.100000000000001" customHeight="1">
      <c r="A152" s="10">
        <v>2482514</v>
      </c>
      <c r="B152" s="10">
        <v>2482514</v>
      </c>
      <c r="C152" s="10" t="s">
        <v>345</v>
      </c>
      <c r="D152" s="12"/>
      <c r="E152" s="10">
        <v>103683083</v>
      </c>
      <c r="F152" s="10" t="s">
        <v>346</v>
      </c>
      <c r="G152" s="10" t="s">
        <v>312</v>
      </c>
      <c r="H152" s="10" t="s">
        <v>109</v>
      </c>
      <c r="I152" s="11">
        <v>45380</v>
      </c>
      <c r="J152" s="11">
        <v>45380</v>
      </c>
      <c r="K152" s="12"/>
      <c r="L152" s="10" t="s">
        <v>313</v>
      </c>
      <c r="M152" s="12"/>
      <c r="N152" s="10" t="s">
        <v>313</v>
      </c>
      <c r="O152" s="10">
        <v>1034270</v>
      </c>
      <c r="P152" s="10" t="s">
        <v>332</v>
      </c>
      <c r="Q152" s="10" t="s">
        <v>318</v>
      </c>
      <c r="R152" s="10">
        <v>1</v>
      </c>
      <c r="S152" s="10">
        <v>103683084</v>
      </c>
      <c r="T152" s="10" t="s">
        <v>347</v>
      </c>
      <c r="U152" s="12"/>
      <c r="V152" s="12"/>
      <c r="W152" s="12"/>
      <c r="X152" s="12"/>
      <c r="Y152" s="12"/>
      <c r="Z152" s="11">
        <v>45207</v>
      </c>
      <c r="AA152" s="11">
        <v>45380</v>
      </c>
      <c r="AB152" s="11">
        <v>45207</v>
      </c>
      <c r="AC152" s="12"/>
      <c r="AD152" s="13"/>
      <c r="AE152" s="15">
        <f t="shared" ca="1" si="2"/>
        <v>46054</v>
      </c>
    </row>
    <row r="153" spans="1:31" ht="20.100000000000001" customHeight="1">
      <c r="A153" s="10">
        <v>2447683</v>
      </c>
      <c r="B153" s="10">
        <v>2447683</v>
      </c>
      <c r="C153" s="10" t="s">
        <v>409</v>
      </c>
      <c r="D153" s="12"/>
      <c r="E153" s="10">
        <v>103341647</v>
      </c>
      <c r="F153" s="10" t="s">
        <v>410</v>
      </c>
      <c r="G153" s="10" t="s">
        <v>331</v>
      </c>
      <c r="H153" s="10" t="s">
        <v>109</v>
      </c>
      <c r="I153" s="11">
        <v>45380</v>
      </c>
      <c r="J153" s="11">
        <v>45380</v>
      </c>
      <c r="K153" s="12"/>
      <c r="L153" s="10" t="s">
        <v>313</v>
      </c>
      <c r="M153" s="12"/>
      <c r="N153" s="10" t="s">
        <v>313</v>
      </c>
      <c r="O153" s="10">
        <v>1034270</v>
      </c>
      <c r="P153" s="10" t="s">
        <v>332</v>
      </c>
      <c r="Q153" s="10" t="s">
        <v>318</v>
      </c>
      <c r="R153" s="10">
        <v>1</v>
      </c>
      <c r="S153" s="10">
        <v>103342182</v>
      </c>
      <c r="T153" s="10" t="s">
        <v>411</v>
      </c>
      <c r="U153" s="12"/>
      <c r="V153" s="12"/>
      <c r="W153" s="12"/>
      <c r="X153" s="12"/>
      <c r="Y153" s="12"/>
      <c r="Z153" s="11">
        <v>44672</v>
      </c>
      <c r="AA153" s="11">
        <v>45380</v>
      </c>
      <c r="AB153" s="11">
        <v>45055</v>
      </c>
      <c r="AC153" s="12"/>
      <c r="AD153" s="13"/>
      <c r="AE153" s="15">
        <f t="shared" ca="1" si="2"/>
        <v>46054</v>
      </c>
    </row>
    <row r="154" spans="1:31" ht="20.100000000000001" customHeight="1">
      <c r="A154" s="10">
        <v>2512166</v>
      </c>
      <c r="B154" s="10">
        <v>2512166</v>
      </c>
      <c r="C154" s="10" t="s">
        <v>443</v>
      </c>
      <c r="D154" s="12"/>
      <c r="E154" s="10">
        <v>103365440</v>
      </c>
      <c r="F154" s="10" t="s">
        <v>330</v>
      </c>
      <c r="G154" s="10" t="s">
        <v>331</v>
      </c>
      <c r="H154" s="10" t="s">
        <v>109</v>
      </c>
      <c r="I154" s="11">
        <v>45380</v>
      </c>
      <c r="J154" s="11">
        <v>45380</v>
      </c>
      <c r="K154" s="12"/>
      <c r="L154" s="10" t="s">
        <v>313</v>
      </c>
      <c r="M154" s="12"/>
      <c r="N154" s="10" t="s">
        <v>313</v>
      </c>
      <c r="O154" s="10">
        <v>1034270</v>
      </c>
      <c r="P154" s="10" t="s">
        <v>332</v>
      </c>
      <c r="Q154" s="10" t="s">
        <v>318</v>
      </c>
      <c r="R154" s="10">
        <v>1</v>
      </c>
      <c r="S154" s="10">
        <v>103365393</v>
      </c>
      <c r="T154" s="10" t="s">
        <v>333</v>
      </c>
      <c r="U154" s="12"/>
      <c r="V154" s="12"/>
      <c r="W154" s="12"/>
      <c r="X154" s="12"/>
      <c r="Y154" s="12"/>
      <c r="Z154" s="11">
        <v>44996</v>
      </c>
      <c r="AA154" s="11">
        <v>45380</v>
      </c>
      <c r="AB154" s="11">
        <v>45333</v>
      </c>
      <c r="AC154" s="12"/>
      <c r="AD154" s="13"/>
      <c r="AE154" s="15">
        <f t="shared" ca="1" si="2"/>
        <v>46054</v>
      </c>
    </row>
    <row r="155" spans="1:31" ht="20.100000000000001" customHeight="1">
      <c r="A155" s="10">
        <v>2447762</v>
      </c>
      <c r="B155" s="10">
        <v>2447762</v>
      </c>
      <c r="C155" s="10" t="s">
        <v>397</v>
      </c>
      <c r="D155" s="12"/>
      <c r="E155" s="10">
        <v>103377383</v>
      </c>
      <c r="F155" s="10" t="s">
        <v>358</v>
      </c>
      <c r="G155" s="10" t="s">
        <v>331</v>
      </c>
      <c r="H155" s="10" t="s">
        <v>109</v>
      </c>
      <c r="I155" s="11">
        <v>45380</v>
      </c>
      <c r="J155" s="11">
        <v>45380</v>
      </c>
      <c r="K155" s="12"/>
      <c r="L155" s="10" t="s">
        <v>313</v>
      </c>
      <c r="M155" s="12"/>
      <c r="N155" s="10" t="s">
        <v>313</v>
      </c>
      <c r="O155" s="10">
        <v>1034270</v>
      </c>
      <c r="P155" s="10" t="s">
        <v>332</v>
      </c>
      <c r="Q155" s="10" t="s">
        <v>318</v>
      </c>
      <c r="R155" s="10">
        <v>1</v>
      </c>
      <c r="S155" s="10">
        <v>103656832</v>
      </c>
      <c r="T155" s="10" t="s">
        <v>359</v>
      </c>
      <c r="U155" s="12"/>
      <c r="V155" s="12"/>
      <c r="W155" s="12"/>
      <c r="X155" s="12"/>
      <c r="Y155" s="12"/>
      <c r="Z155" s="11">
        <v>44996</v>
      </c>
      <c r="AA155" s="11">
        <v>45380</v>
      </c>
      <c r="AB155" s="11">
        <v>45055</v>
      </c>
      <c r="AC155" s="12"/>
      <c r="AD155" s="13"/>
      <c r="AE155" s="15">
        <f t="shared" ca="1" si="2"/>
        <v>46054</v>
      </c>
    </row>
    <row r="156" spans="1:31" ht="20.100000000000001" customHeight="1">
      <c r="A156" s="10">
        <v>2447796</v>
      </c>
      <c r="B156" s="10">
        <v>2447796</v>
      </c>
      <c r="C156" s="10" t="s">
        <v>513</v>
      </c>
      <c r="D156" s="12"/>
      <c r="E156" s="10">
        <v>103365440</v>
      </c>
      <c r="F156" s="10" t="s">
        <v>330</v>
      </c>
      <c r="G156" s="10" t="s">
        <v>331</v>
      </c>
      <c r="H156" s="10" t="s">
        <v>109</v>
      </c>
      <c r="I156" s="11">
        <v>45380</v>
      </c>
      <c r="J156" s="11">
        <v>45380</v>
      </c>
      <c r="K156" s="12"/>
      <c r="L156" s="10" t="s">
        <v>313</v>
      </c>
      <c r="M156" s="12"/>
      <c r="N156" s="10" t="s">
        <v>313</v>
      </c>
      <c r="O156" s="10">
        <v>1034270</v>
      </c>
      <c r="P156" s="10" t="s">
        <v>332</v>
      </c>
      <c r="Q156" s="10" t="s">
        <v>318</v>
      </c>
      <c r="R156" s="10">
        <v>1</v>
      </c>
      <c r="S156" s="10">
        <v>103365393</v>
      </c>
      <c r="T156" s="10" t="s">
        <v>333</v>
      </c>
      <c r="U156" s="12"/>
      <c r="V156" s="12"/>
      <c r="W156" s="12"/>
      <c r="X156" s="12"/>
      <c r="Y156" s="12"/>
      <c r="Z156" s="11">
        <v>44672</v>
      </c>
      <c r="AA156" s="11">
        <v>45380</v>
      </c>
      <c r="AB156" s="11">
        <v>45055</v>
      </c>
      <c r="AC156" s="12"/>
      <c r="AD156" s="13"/>
      <c r="AE156" s="15">
        <f t="shared" ca="1" si="2"/>
        <v>46054</v>
      </c>
    </row>
    <row r="157" spans="1:31" ht="20.100000000000001" customHeight="1">
      <c r="A157" s="10">
        <v>2452108</v>
      </c>
      <c r="B157" s="10">
        <v>2452108</v>
      </c>
      <c r="C157" s="12"/>
      <c r="D157" s="10">
        <v>195</v>
      </c>
      <c r="E157" s="10">
        <v>100930307</v>
      </c>
      <c r="F157" s="10" t="s">
        <v>425</v>
      </c>
      <c r="G157" s="10" t="s">
        <v>363</v>
      </c>
      <c r="H157" s="12"/>
      <c r="I157" s="11">
        <v>45450</v>
      </c>
      <c r="J157" s="12"/>
      <c r="K157" s="12"/>
      <c r="L157" s="10" t="s">
        <v>313</v>
      </c>
      <c r="M157" s="12"/>
      <c r="N157" s="10" t="s">
        <v>313</v>
      </c>
      <c r="O157" s="12"/>
      <c r="P157" s="12"/>
      <c r="Q157" s="10" t="s">
        <v>385</v>
      </c>
      <c r="R157" s="12"/>
      <c r="S157" s="10" t="s">
        <v>426</v>
      </c>
      <c r="T157" s="10" t="s">
        <v>427</v>
      </c>
      <c r="U157" s="12"/>
      <c r="V157" s="12"/>
      <c r="W157" s="12"/>
      <c r="X157" s="12"/>
      <c r="Y157" s="12"/>
      <c r="Z157" s="12"/>
      <c r="AA157" s="12"/>
      <c r="AB157" s="12"/>
      <c r="AC157" s="12"/>
      <c r="AD157" s="13"/>
      <c r="AE157" s="15">
        <f t="shared" ca="1" si="2"/>
        <v>46054</v>
      </c>
    </row>
    <row r="158" spans="1:31" ht="20.100000000000001" customHeight="1">
      <c r="A158" s="10">
        <v>2482432</v>
      </c>
      <c r="B158" s="10">
        <v>2482432</v>
      </c>
      <c r="C158" s="10" t="s">
        <v>442</v>
      </c>
      <c r="D158" s="12"/>
      <c r="E158" s="10">
        <v>103341647</v>
      </c>
      <c r="F158" s="10" t="s">
        <v>410</v>
      </c>
      <c r="G158" s="10" t="s">
        <v>331</v>
      </c>
      <c r="H158" s="10" t="s">
        <v>109</v>
      </c>
      <c r="I158" s="11">
        <v>45380</v>
      </c>
      <c r="J158" s="11">
        <v>45380</v>
      </c>
      <c r="K158" s="12"/>
      <c r="L158" s="10" t="s">
        <v>313</v>
      </c>
      <c r="M158" s="12"/>
      <c r="N158" s="10" t="s">
        <v>313</v>
      </c>
      <c r="O158" s="10">
        <v>1034270</v>
      </c>
      <c r="P158" s="10" t="s">
        <v>332</v>
      </c>
      <c r="Q158" s="10" t="s">
        <v>318</v>
      </c>
      <c r="R158" s="10">
        <v>1</v>
      </c>
      <c r="S158" s="10">
        <v>103342182</v>
      </c>
      <c r="T158" s="10" t="s">
        <v>411</v>
      </c>
      <c r="U158" s="12"/>
      <c r="V158" s="12"/>
      <c r="W158" s="12"/>
      <c r="X158" s="12"/>
      <c r="Y158" s="12"/>
      <c r="Z158" s="11">
        <v>45207</v>
      </c>
      <c r="AA158" s="11">
        <v>45380</v>
      </c>
      <c r="AB158" s="11">
        <v>45207</v>
      </c>
      <c r="AC158" s="12"/>
      <c r="AD158" s="13"/>
      <c r="AE158" s="15">
        <f t="shared" ca="1" si="2"/>
        <v>46054</v>
      </c>
    </row>
    <row r="159" spans="1:31" ht="20.100000000000001" customHeight="1">
      <c r="A159" s="10">
        <v>2447761</v>
      </c>
      <c r="B159" s="10">
        <v>2447761</v>
      </c>
      <c r="C159" s="10" t="s">
        <v>397</v>
      </c>
      <c r="D159" s="12"/>
      <c r="E159" s="10">
        <v>103377383</v>
      </c>
      <c r="F159" s="10" t="s">
        <v>358</v>
      </c>
      <c r="G159" s="10" t="s">
        <v>331</v>
      </c>
      <c r="H159" s="10" t="s">
        <v>109</v>
      </c>
      <c r="I159" s="11">
        <v>45380</v>
      </c>
      <c r="J159" s="11">
        <v>45380</v>
      </c>
      <c r="K159" s="12"/>
      <c r="L159" s="10" t="s">
        <v>313</v>
      </c>
      <c r="M159" s="12"/>
      <c r="N159" s="10" t="s">
        <v>313</v>
      </c>
      <c r="O159" s="10">
        <v>1034270</v>
      </c>
      <c r="P159" s="10" t="s">
        <v>332</v>
      </c>
      <c r="Q159" s="10" t="s">
        <v>318</v>
      </c>
      <c r="R159" s="10">
        <v>1</v>
      </c>
      <c r="S159" s="10">
        <v>103656832</v>
      </c>
      <c r="T159" s="10" t="s">
        <v>359</v>
      </c>
      <c r="U159" s="12"/>
      <c r="V159" s="12"/>
      <c r="W159" s="12"/>
      <c r="X159" s="12"/>
      <c r="Y159" s="12"/>
      <c r="Z159" s="11">
        <v>44996</v>
      </c>
      <c r="AA159" s="11">
        <v>45380</v>
      </c>
      <c r="AB159" s="11">
        <v>45055</v>
      </c>
      <c r="AC159" s="12"/>
      <c r="AD159" s="13"/>
      <c r="AE159" s="15">
        <f t="shared" ca="1" si="2"/>
        <v>46054</v>
      </c>
    </row>
    <row r="160" spans="1:31" ht="20.100000000000001" customHeight="1">
      <c r="A160" s="10">
        <v>2482518</v>
      </c>
      <c r="B160" s="10">
        <v>2482518</v>
      </c>
      <c r="C160" s="10" t="s">
        <v>345</v>
      </c>
      <c r="D160" s="12"/>
      <c r="E160" s="10">
        <v>103683083</v>
      </c>
      <c r="F160" s="10" t="s">
        <v>346</v>
      </c>
      <c r="G160" s="10" t="s">
        <v>312</v>
      </c>
      <c r="H160" s="10" t="s">
        <v>109</v>
      </c>
      <c r="I160" s="11">
        <v>45380</v>
      </c>
      <c r="J160" s="11">
        <v>45380</v>
      </c>
      <c r="K160" s="12"/>
      <c r="L160" s="10" t="s">
        <v>313</v>
      </c>
      <c r="M160" s="12"/>
      <c r="N160" s="10" t="s">
        <v>313</v>
      </c>
      <c r="O160" s="10">
        <v>1034270</v>
      </c>
      <c r="P160" s="10" t="s">
        <v>332</v>
      </c>
      <c r="Q160" s="10" t="s">
        <v>318</v>
      </c>
      <c r="R160" s="10">
        <v>1</v>
      </c>
      <c r="S160" s="10">
        <v>103683084</v>
      </c>
      <c r="T160" s="10" t="s">
        <v>347</v>
      </c>
      <c r="U160" s="12"/>
      <c r="V160" s="12"/>
      <c r="W160" s="12"/>
      <c r="X160" s="12"/>
      <c r="Y160" s="12"/>
      <c r="Z160" s="11">
        <v>45207</v>
      </c>
      <c r="AA160" s="11">
        <v>45380</v>
      </c>
      <c r="AB160" s="11">
        <v>45207</v>
      </c>
      <c r="AC160" s="12"/>
      <c r="AD160" s="13"/>
      <c r="AE160" s="15">
        <f t="shared" ca="1" si="2"/>
        <v>46054</v>
      </c>
    </row>
    <row r="161" spans="1:31" ht="20.100000000000001" customHeight="1">
      <c r="A161" s="10">
        <v>2482444</v>
      </c>
      <c r="B161" s="10">
        <v>2482444</v>
      </c>
      <c r="C161" s="10" t="s">
        <v>392</v>
      </c>
      <c r="D161" s="12"/>
      <c r="E161" s="10">
        <v>103365440</v>
      </c>
      <c r="F161" s="10" t="s">
        <v>330</v>
      </c>
      <c r="G161" s="10" t="s">
        <v>331</v>
      </c>
      <c r="H161" s="10" t="s">
        <v>109</v>
      </c>
      <c r="I161" s="11">
        <v>45380</v>
      </c>
      <c r="J161" s="11">
        <v>45380</v>
      </c>
      <c r="K161" s="12"/>
      <c r="L161" s="10" t="s">
        <v>313</v>
      </c>
      <c r="M161" s="12"/>
      <c r="N161" s="10" t="s">
        <v>313</v>
      </c>
      <c r="O161" s="10">
        <v>1034270</v>
      </c>
      <c r="P161" s="10" t="s">
        <v>332</v>
      </c>
      <c r="Q161" s="10" t="s">
        <v>318</v>
      </c>
      <c r="R161" s="10">
        <v>1</v>
      </c>
      <c r="S161" s="10">
        <v>103365393</v>
      </c>
      <c r="T161" s="10" t="s">
        <v>333</v>
      </c>
      <c r="U161" s="12"/>
      <c r="V161" s="12"/>
      <c r="W161" s="12"/>
      <c r="X161" s="12"/>
      <c r="Y161" s="12"/>
      <c r="Z161" s="11">
        <v>45207</v>
      </c>
      <c r="AA161" s="11">
        <v>45380</v>
      </c>
      <c r="AB161" s="11">
        <v>45207</v>
      </c>
      <c r="AC161" s="12"/>
      <c r="AD161" s="13"/>
      <c r="AE161" s="15">
        <f t="shared" ca="1" si="2"/>
        <v>46054</v>
      </c>
    </row>
    <row r="162" spans="1:31" ht="20.100000000000001" customHeight="1">
      <c r="A162" s="10">
        <v>2512137</v>
      </c>
      <c r="B162" s="10">
        <v>2512137</v>
      </c>
      <c r="C162" s="10" t="s">
        <v>514</v>
      </c>
      <c r="D162" s="12"/>
      <c r="E162" s="10">
        <v>103365440</v>
      </c>
      <c r="F162" s="10" t="s">
        <v>330</v>
      </c>
      <c r="G162" s="10" t="s">
        <v>331</v>
      </c>
      <c r="H162" s="10" t="s">
        <v>109</v>
      </c>
      <c r="I162" s="11">
        <v>45380</v>
      </c>
      <c r="J162" s="11">
        <v>45380</v>
      </c>
      <c r="K162" s="12"/>
      <c r="L162" s="10" t="s">
        <v>313</v>
      </c>
      <c r="M162" s="12"/>
      <c r="N162" s="10" t="s">
        <v>313</v>
      </c>
      <c r="O162" s="10">
        <v>1034270</v>
      </c>
      <c r="P162" s="10" t="s">
        <v>332</v>
      </c>
      <c r="Q162" s="10" t="s">
        <v>318</v>
      </c>
      <c r="R162" s="10">
        <v>1</v>
      </c>
      <c r="S162" s="10">
        <v>103365393</v>
      </c>
      <c r="T162" s="10" t="s">
        <v>333</v>
      </c>
      <c r="U162" s="12"/>
      <c r="V162" s="12"/>
      <c r="W162" s="12"/>
      <c r="X162" s="12"/>
      <c r="Y162" s="12"/>
      <c r="Z162" s="11">
        <v>44672</v>
      </c>
      <c r="AA162" s="11">
        <v>45380</v>
      </c>
      <c r="AB162" s="11">
        <v>45333</v>
      </c>
      <c r="AC162" s="12"/>
      <c r="AD162" s="13"/>
      <c r="AE162" s="15">
        <f t="shared" ca="1" si="2"/>
        <v>46054</v>
      </c>
    </row>
    <row r="163" spans="1:31" ht="20.100000000000001" customHeight="1">
      <c r="A163" s="10">
        <v>2482430</v>
      </c>
      <c r="B163" s="10">
        <v>2482430</v>
      </c>
      <c r="C163" s="10" t="s">
        <v>515</v>
      </c>
      <c r="D163" s="12"/>
      <c r="E163" s="10">
        <v>103341647</v>
      </c>
      <c r="F163" s="10" t="s">
        <v>410</v>
      </c>
      <c r="G163" s="10" t="s">
        <v>331</v>
      </c>
      <c r="H163" s="10" t="s">
        <v>109</v>
      </c>
      <c r="I163" s="11">
        <v>45380</v>
      </c>
      <c r="J163" s="11">
        <v>45380</v>
      </c>
      <c r="K163" s="12"/>
      <c r="L163" s="10" t="s">
        <v>313</v>
      </c>
      <c r="M163" s="12"/>
      <c r="N163" s="10" t="s">
        <v>313</v>
      </c>
      <c r="O163" s="10">
        <v>1034270</v>
      </c>
      <c r="P163" s="10" t="s">
        <v>332</v>
      </c>
      <c r="Q163" s="10" t="s">
        <v>318</v>
      </c>
      <c r="R163" s="10">
        <v>1</v>
      </c>
      <c r="S163" s="10">
        <v>103342182</v>
      </c>
      <c r="T163" s="10" t="s">
        <v>411</v>
      </c>
      <c r="U163" s="12"/>
      <c r="V163" s="12"/>
      <c r="W163" s="12"/>
      <c r="X163" s="12"/>
      <c r="Y163" s="12"/>
      <c r="Z163" s="11">
        <v>45207</v>
      </c>
      <c r="AA163" s="11">
        <v>45380</v>
      </c>
      <c r="AB163" s="11">
        <v>45207</v>
      </c>
      <c r="AC163" s="12"/>
      <c r="AD163" s="13"/>
      <c r="AE163" s="15">
        <f t="shared" ca="1" si="2"/>
        <v>46054</v>
      </c>
    </row>
    <row r="164" spans="1:31" ht="20.100000000000001" customHeight="1">
      <c r="A164" s="10">
        <v>2476363</v>
      </c>
      <c r="B164" s="10">
        <v>2476363</v>
      </c>
      <c r="C164" s="12"/>
      <c r="D164" s="12"/>
      <c r="E164" s="10" t="s">
        <v>516</v>
      </c>
      <c r="F164" s="10" t="s">
        <v>517</v>
      </c>
      <c r="G164" s="10" t="s">
        <v>321</v>
      </c>
      <c r="H164" s="12"/>
      <c r="I164" s="11">
        <v>45632</v>
      </c>
      <c r="J164" s="12"/>
      <c r="K164" s="12"/>
      <c r="L164" s="10" t="s">
        <v>313</v>
      </c>
      <c r="M164" s="12"/>
      <c r="N164" s="10" t="s">
        <v>313</v>
      </c>
      <c r="O164" s="12"/>
      <c r="P164" s="12"/>
      <c r="Q164" s="10" t="s">
        <v>318</v>
      </c>
      <c r="R164" s="12"/>
      <c r="S164" s="10">
        <v>101261032</v>
      </c>
      <c r="T164" s="10" t="s">
        <v>325</v>
      </c>
      <c r="U164" s="12"/>
      <c r="V164" s="12"/>
      <c r="W164" s="12"/>
      <c r="X164" s="12"/>
      <c r="Y164" s="12"/>
      <c r="Z164" s="12"/>
      <c r="AA164" s="12"/>
      <c r="AB164" s="12"/>
      <c r="AC164" s="12"/>
      <c r="AD164" s="13"/>
      <c r="AE164" s="15">
        <f t="shared" ca="1" si="2"/>
        <v>46054</v>
      </c>
    </row>
    <row r="165" spans="1:31" ht="20.100000000000001" customHeight="1">
      <c r="A165" s="10" t="s">
        <v>518</v>
      </c>
      <c r="B165" s="10" t="s">
        <v>518</v>
      </c>
      <c r="C165" s="12"/>
      <c r="D165" s="10">
        <v>280</v>
      </c>
      <c r="E165" s="10">
        <v>101935102</v>
      </c>
      <c r="F165" s="10" t="s">
        <v>519</v>
      </c>
      <c r="G165" s="10" t="s">
        <v>327</v>
      </c>
      <c r="H165" s="12"/>
      <c r="I165" s="11">
        <v>45497</v>
      </c>
      <c r="J165" s="12"/>
      <c r="K165" s="12"/>
      <c r="L165" s="10" t="s">
        <v>313</v>
      </c>
      <c r="M165" s="12"/>
      <c r="N165" s="10" t="s">
        <v>313</v>
      </c>
      <c r="O165" s="12"/>
      <c r="P165" s="12"/>
      <c r="Q165" s="10" t="s">
        <v>385</v>
      </c>
      <c r="R165" s="12"/>
      <c r="S165" s="10" t="s">
        <v>520</v>
      </c>
      <c r="T165" s="10" t="s">
        <v>521</v>
      </c>
      <c r="U165" s="12"/>
      <c r="V165" s="12"/>
      <c r="W165" s="12"/>
      <c r="X165" s="12"/>
      <c r="Y165" s="12"/>
      <c r="Z165" s="12"/>
      <c r="AA165" s="12"/>
      <c r="AB165" s="12"/>
      <c r="AC165" s="12"/>
      <c r="AD165" s="13"/>
      <c r="AE165" s="15">
        <f t="shared" ca="1" si="2"/>
        <v>46054</v>
      </c>
    </row>
    <row r="166" spans="1:31" ht="20.100000000000001" customHeight="1">
      <c r="A166" s="10">
        <v>2454796</v>
      </c>
      <c r="B166" s="10">
        <v>2454796</v>
      </c>
      <c r="C166" s="12"/>
      <c r="D166" s="12"/>
      <c r="E166" s="10">
        <v>101680662</v>
      </c>
      <c r="F166" s="10" t="s">
        <v>320</v>
      </c>
      <c r="G166" s="10" t="s">
        <v>321</v>
      </c>
      <c r="H166" s="12"/>
      <c r="I166" s="11">
        <v>45443</v>
      </c>
      <c r="J166" s="12"/>
      <c r="K166" s="12"/>
      <c r="L166" s="10" t="s">
        <v>313</v>
      </c>
      <c r="M166" s="12"/>
      <c r="N166" s="10" t="s">
        <v>313</v>
      </c>
      <c r="O166" s="12"/>
      <c r="P166" s="12"/>
      <c r="Q166" s="10" t="s">
        <v>318</v>
      </c>
      <c r="R166" s="12"/>
      <c r="S166" s="10">
        <v>101680654</v>
      </c>
      <c r="T166" s="10" t="s">
        <v>322</v>
      </c>
      <c r="U166" s="12"/>
      <c r="V166" s="12"/>
      <c r="W166" s="12"/>
      <c r="X166" s="12"/>
      <c r="Y166" s="12"/>
      <c r="Z166" s="12"/>
      <c r="AA166" s="12"/>
      <c r="AB166" s="12"/>
      <c r="AC166" s="12"/>
      <c r="AD166" s="13"/>
      <c r="AE166" s="15">
        <f t="shared" ca="1" si="2"/>
        <v>46054</v>
      </c>
    </row>
    <row r="167" spans="1:31" ht="20.100000000000001" customHeight="1">
      <c r="A167" s="10">
        <v>2476422</v>
      </c>
      <c r="B167" s="10">
        <v>2476422</v>
      </c>
      <c r="C167" s="12"/>
      <c r="D167" s="12"/>
      <c r="E167" s="10">
        <v>102415479</v>
      </c>
      <c r="F167" s="10" t="s">
        <v>311</v>
      </c>
      <c r="G167" s="10" t="s">
        <v>312</v>
      </c>
      <c r="H167" s="12"/>
      <c r="I167" s="11">
        <v>45512</v>
      </c>
      <c r="J167" s="12"/>
      <c r="K167" s="12"/>
      <c r="L167" s="10" t="s">
        <v>313</v>
      </c>
      <c r="M167" s="12"/>
      <c r="N167" s="10" t="s">
        <v>313</v>
      </c>
      <c r="O167" s="12"/>
      <c r="P167" s="12"/>
      <c r="Q167" s="10" t="s">
        <v>314</v>
      </c>
      <c r="R167" s="12"/>
      <c r="S167" s="10">
        <v>102026291</v>
      </c>
      <c r="T167" s="10" t="s">
        <v>315</v>
      </c>
      <c r="U167" s="12"/>
      <c r="V167" s="12"/>
      <c r="W167" s="12"/>
      <c r="X167" s="12"/>
      <c r="Y167" s="12"/>
      <c r="Z167" s="12"/>
      <c r="AA167" s="12"/>
      <c r="AB167" s="12"/>
      <c r="AC167" s="12"/>
      <c r="AD167" s="13"/>
      <c r="AE167" s="15">
        <f t="shared" ca="1" si="2"/>
        <v>46054</v>
      </c>
    </row>
    <row r="168" spans="1:31" ht="20.100000000000001" customHeight="1">
      <c r="A168" s="10">
        <v>2482494</v>
      </c>
      <c r="B168" s="10">
        <v>2482494</v>
      </c>
      <c r="C168" s="10" t="s">
        <v>405</v>
      </c>
      <c r="D168" s="12"/>
      <c r="E168" s="10">
        <v>103533051</v>
      </c>
      <c r="F168" s="10" t="s">
        <v>366</v>
      </c>
      <c r="G168" s="10" t="s">
        <v>321</v>
      </c>
      <c r="H168" s="10" t="s">
        <v>109</v>
      </c>
      <c r="I168" s="11">
        <v>45380</v>
      </c>
      <c r="J168" s="11">
        <v>45380</v>
      </c>
      <c r="K168" s="12"/>
      <c r="L168" s="10" t="s">
        <v>313</v>
      </c>
      <c r="M168" s="12"/>
      <c r="N168" s="10" t="s">
        <v>313</v>
      </c>
      <c r="O168" s="10">
        <v>1034270</v>
      </c>
      <c r="P168" s="10" t="s">
        <v>332</v>
      </c>
      <c r="Q168" s="10" t="s">
        <v>318</v>
      </c>
      <c r="R168" s="10">
        <v>1</v>
      </c>
      <c r="S168" s="10">
        <v>103608022</v>
      </c>
      <c r="T168" s="10" t="s">
        <v>367</v>
      </c>
      <c r="U168" s="12"/>
      <c r="V168" s="12"/>
      <c r="W168" s="12"/>
      <c r="X168" s="12"/>
      <c r="Y168" s="12"/>
      <c r="Z168" s="11">
        <v>45207</v>
      </c>
      <c r="AA168" s="11">
        <v>45380</v>
      </c>
      <c r="AB168" s="11">
        <v>45207</v>
      </c>
      <c r="AC168" s="12"/>
      <c r="AD168" s="13"/>
      <c r="AE168" s="15">
        <f t="shared" ca="1" si="2"/>
        <v>46054</v>
      </c>
    </row>
    <row r="169" spans="1:31" ht="20.100000000000001" customHeight="1">
      <c r="A169" s="10">
        <v>2452166</v>
      </c>
      <c r="B169" s="10">
        <v>2452166</v>
      </c>
      <c r="C169" s="12"/>
      <c r="D169" s="10">
        <v>228</v>
      </c>
      <c r="E169" s="10">
        <v>101507379</v>
      </c>
      <c r="F169" s="10" t="s">
        <v>339</v>
      </c>
      <c r="G169" s="10" t="s">
        <v>331</v>
      </c>
      <c r="H169" s="12"/>
      <c r="I169" s="11">
        <v>45457</v>
      </c>
      <c r="J169" s="12"/>
      <c r="K169" s="12"/>
      <c r="L169" s="10" t="s">
        <v>313</v>
      </c>
      <c r="M169" s="12"/>
      <c r="N169" s="10" t="s">
        <v>313</v>
      </c>
      <c r="O169" s="12"/>
      <c r="P169" s="12"/>
      <c r="Q169" s="10" t="s">
        <v>340</v>
      </c>
      <c r="R169" s="12"/>
      <c r="S169" s="10" t="s">
        <v>341</v>
      </c>
      <c r="T169" s="10" t="s">
        <v>342</v>
      </c>
      <c r="U169" s="12"/>
      <c r="V169" s="12"/>
      <c r="W169" s="12"/>
      <c r="X169" s="12"/>
      <c r="Y169" s="12"/>
      <c r="Z169" s="12"/>
      <c r="AA169" s="12"/>
      <c r="AB169" s="12"/>
      <c r="AC169" s="12"/>
      <c r="AD169" s="13"/>
      <c r="AE169" s="15">
        <f t="shared" ca="1" si="2"/>
        <v>46054</v>
      </c>
    </row>
    <row r="170" spans="1:31" ht="20.100000000000001" customHeight="1">
      <c r="A170" s="10">
        <v>2453451</v>
      </c>
      <c r="B170" s="10">
        <v>2453451</v>
      </c>
      <c r="C170" s="12"/>
      <c r="D170" s="12"/>
      <c r="E170" s="10">
        <v>101423353</v>
      </c>
      <c r="F170" s="10" t="s">
        <v>371</v>
      </c>
      <c r="G170" s="10" t="s">
        <v>317</v>
      </c>
      <c r="H170" s="12"/>
      <c r="I170" s="11">
        <v>45420</v>
      </c>
      <c r="J170" s="12"/>
      <c r="K170" s="12"/>
      <c r="L170" s="10" t="s">
        <v>313</v>
      </c>
      <c r="M170" s="12"/>
      <c r="N170" s="10" t="s">
        <v>313</v>
      </c>
      <c r="O170" s="12"/>
      <c r="P170" s="12"/>
      <c r="Q170" s="10" t="s">
        <v>318</v>
      </c>
      <c r="R170" s="12"/>
      <c r="S170" s="10">
        <v>101251709</v>
      </c>
      <c r="T170" s="10" t="s">
        <v>364</v>
      </c>
      <c r="U170" s="12"/>
      <c r="V170" s="12"/>
      <c r="W170" s="12"/>
      <c r="X170" s="12"/>
      <c r="Y170" s="12"/>
      <c r="Z170" s="12"/>
      <c r="AA170" s="12"/>
      <c r="AB170" s="12"/>
      <c r="AC170" s="12"/>
      <c r="AD170" s="13"/>
      <c r="AE170" s="15">
        <f t="shared" ca="1" si="2"/>
        <v>46054</v>
      </c>
    </row>
    <row r="171" spans="1:31" ht="20.100000000000001" customHeight="1">
      <c r="A171" s="10">
        <v>2476365</v>
      </c>
      <c r="B171" s="10">
        <v>2476365</v>
      </c>
      <c r="C171" s="12"/>
      <c r="D171" s="12"/>
      <c r="E171" s="10">
        <v>101680666</v>
      </c>
      <c r="F171" s="10" t="s">
        <v>479</v>
      </c>
      <c r="G171" s="10" t="s">
        <v>321</v>
      </c>
      <c r="H171" s="12"/>
      <c r="I171" s="11">
        <v>45481</v>
      </c>
      <c r="J171" s="12"/>
      <c r="K171" s="12"/>
      <c r="L171" s="10" t="s">
        <v>313</v>
      </c>
      <c r="M171" s="12"/>
      <c r="N171" s="10" t="s">
        <v>313</v>
      </c>
      <c r="O171" s="12"/>
      <c r="P171" s="12"/>
      <c r="Q171" s="10" t="s">
        <v>318</v>
      </c>
      <c r="R171" s="12"/>
      <c r="S171" s="10">
        <v>101680654</v>
      </c>
      <c r="T171" s="10" t="s">
        <v>322</v>
      </c>
      <c r="U171" s="12"/>
      <c r="V171" s="12"/>
      <c r="W171" s="12"/>
      <c r="X171" s="12"/>
      <c r="Y171" s="12"/>
      <c r="Z171" s="12"/>
      <c r="AA171" s="12"/>
      <c r="AB171" s="12"/>
      <c r="AC171" s="12"/>
      <c r="AD171" s="13"/>
      <c r="AE171" s="15">
        <f t="shared" ca="1" si="2"/>
        <v>46054</v>
      </c>
    </row>
    <row r="172" spans="1:31" ht="20.100000000000001" customHeight="1">
      <c r="A172" s="10">
        <v>2482485</v>
      </c>
      <c r="B172" s="10">
        <v>2482485</v>
      </c>
      <c r="C172" s="10" t="s">
        <v>365</v>
      </c>
      <c r="D172" s="12"/>
      <c r="E172" s="10">
        <v>103533051</v>
      </c>
      <c r="F172" s="10" t="s">
        <v>366</v>
      </c>
      <c r="G172" s="10" t="s">
        <v>321</v>
      </c>
      <c r="H172" s="10" t="s">
        <v>109</v>
      </c>
      <c r="I172" s="11">
        <v>45380</v>
      </c>
      <c r="J172" s="11">
        <v>45380</v>
      </c>
      <c r="K172" s="12"/>
      <c r="L172" s="10" t="s">
        <v>313</v>
      </c>
      <c r="M172" s="12"/>
      <c r="N172" s="10" t="s">
        <v>313</v>
      </c>
      <c r="O172" s="10">
        <v>1034270</v>
      </c>
      <c r="P172" s="10" t="s">
        <v>332</v>
      </c>
      <c r="Q172" s="10" t="s">
        <v>318</v>
      </c>
      <c r="R172" s="10">
        <v>1</v>
      </c>
      <c r="S172" s="10">
        <v>103608022</v>
      </c>
      <c r="T172" s="10" t="s">
        <v>367</v>
      </c>
      <c r="U172" s="12"/>
      <c r="V172" s="12"/>
      <c r="W172" s="12"/>
      <c r="X172" s="12"/>
      <c r="Y172" s="12"/>
      <c r="Z172" s="11">
        <v>45207</v>
      </c>
      <c r="AA172" s="11">
        <v>45380</v>
      </c>
      <c r="AB172" s="11">
        <v>45207</v>
      </c>
      <c r="AC172" s="12"/>
      <c r="AD172" s="13"/>
      <c r="AE172" s="15">
        <f t="shared" ca="1" si="2"/>
        <v>46054</v>
      </c>
    </row>
    <row r="173" spans="1:31" ht="20.100000000000001" customHeight="1">
      <c r="A173" s="10">
        <v>2475848</v>
      </c>
      <c r="B173" s="10">
        <v>2475848</v>
      </c>
      <c r="C173" s="12"/>
      <c r="D173" s="12"/>
      <c r="E173" s="10">
        <v>100913539</v>
      </c>
      <c r="F173" s="10" t="s">
        <v>498</v>
      </c>
      <c r="G173" s="10" t="s">
        <v>321</v>
      </c>
      <c r="H173" s="12"/>
      <c r="I173" s="11">
        <v>45512</v>
      </c>
      <c r="J173" s="12"/>
      <c r="K173" s="12"/>
      <c r="L173" s="10" t="s">
        <v>313</v>
      </c>
      <c r="M173" s="12"/>
      <c r="N173" s="10" t="s">
        <v>313</v>
      </c>
      <c r="O173" s="12"/>
      <c r="P173" s="12"/>
      <c r="Q173" s="10" t="s">
        <v>318</v>
      </c>
      <c r="R173" s="12"/>
      <c r="S173" s="10">
        <v>101252316</v>
      </c>
      <c r="T173" s="10" t="s">
        <v>373</v>
      </c>
      <c r="U173" s="12"/>
      <c r="V173" s="12"/>
      <c r="W173" s="12"/>
      <c r="X173" s="12"/>
      <c r="Y173" s="12"/>
      <c r="Z173" s="12"/>
      <c r="AA173" s="12"/>
      <c r="AB173" s="12"/>
      <c r="AC173" s="12"/>
      <c r="AD173" s="13"/>
      <c r="AE173" s="15">
        <f t="shared" ca="1" si="2"/>
        <v>46054</v>
      </c>
    </row>
    <row r="174" spans="1:31" ht="20.100000000000001" customHeight="1">
      <c r="A174" s="10">
        <v>2482530</v>
      </c>
      <c r="B174" s="10">
        <v>2482530</v>
      </c>
      <c r="C174" s="10" t="s">
        <v>368</v>
      </c>
      <c r="D174" s="12"/>
      <c r="E174" s="10">
        <v>104622312</v>
      </c>
      <c r="F174" s="10" t="s">
        <v>369</v>
      </c>
      <c r="G174" s="10" t="s">
        <v>317</v>
      </c>
      <c r="H174" s="10" t="s">
        <v>109</v>
      </c>
      <c r="I174" s="11">
        <v>45380</v>
      </c>
      <c r="J174" s="11">
        <v>45380</v>
      </c>
      <c r="K174" s="12"/>
      <c r="L174" s="10" t="s">
        <v>313</v>
      </c>
      <c r="M174" s="12"/>
      <c r="N174" s="10" t="s">
        <v>313</v>
      </c>
      <c r="O174" s="10">
        <v>1034270</v>
      </c>
      <c r="P174" s="10" t="s">
        <v>332</v>
      </c>
      <c r="Q174" s="10" t="s">
        <v>318</v>
      </c>
      <c r="R174" s="10">
        <v>1</v>
      </c>
      <c r="S174" s="10">
        <v>104622313</v>
      </c>
      <c r="T174" s="10" t="s">
        <v>370</v>
      </c>
      <c r="U174" s="12"/>
      <c r="V174" s="12"/>
      <c r="W174" s="12"/>
      <c r="X174" s="12"/>
      <c r="Y174" s="12"/>
      <c r="Z174" s="11">
        <v>45207</v>
      </c>
      <c r="AA174" s="11">
        <v>45380</v>
      </c>
      <c r="AB174" s="11">
        <v>45207</v>
      </c>
      <c r="AC174" s="12"/>
      <c r="AD174" s="13"/>
      <c r="AE174" s="15">
        <f t="shared" ca="1" si="2"/>
        <v>46054</v>
      </c>
    </row>
    <row r="175" spans="1:31" ht="20.100000000000001" customHeight="1">
      <c r="A175" s="10">
        <v>2454775</v>
      </c>
      <c r="B175" s="10">
        <v>2454775</v>
      </c>
      <c r="C175" s="12"/>
      <c r="D175" s="12"/>
      <c r="E175" s="10">
        <v>100914731</v>
      </c>
      <c r="F175" s="10" t="s">
        <v>522</v>
      </c>
      <c r="G175" s="10" t="s">
        <v>321</v>
      </c>
      <c r="H175" s="12"/>
      <c r="I175" s="11">
        <v>45450</v>
      </c>
      <c r="J175" s="12"/>
      <c r="K175" s="12"/>
      <c r="L175" s="10" t="s">
        <v>313</v>
      </c>
      <c r="M175" s="12"/>
      <c r="N175" s="10" t="s">
        <v>313</v>
      </c>
      <c r="O175" s="12"/>
      <c r="P175" s="12"/>
      <c r="Q175" s="10" t="s">
        <v>318</v>
      </c>
      <c r="R175" s="12"/>
      <c r="S175" s="10">
        <v>102946632</v>
      </c>
      <c r="T175" s="10" t="s">
        <v>523</v>
      </c>
      <c r="U175" s="12"/>
      <c r="V175" s="12"/>
      <c r="W175" s="12"/>
      <c r="X175" s="12"/>
      <c r="Y175" s="12"/>
      <c r="Z175" s="12"/>
      <c r="AA175" s="12"/>
      <c r="AB175" s="12"/>
      <c r="AC175" s="12"/>
      <c r="AD175" s="13"/>
      <c r="AE175" s="15">
        <f t="shared" ca="1" si="2"/>
        <v>46054</v>
      </c>
    </row>
    <row r="176" spans="1:31" ht="20.100000000000001" customHeight="1">
      <c r="A176" s="10">
        <v>2447680</v>
      </c>
      <c r="B176" s="10">
        <v>2447680</v>
      </c>
      <c r="C176" s="10" t="s">
        <v>409</v>
      </c>
      <c r="D176" s="12"/>
      <c r="E176" s="10">
        <v>103341647</v>
      </c>
      <c r="F176" s="10" t="s">
        <v>410</v>
      </c>
      <c r="G176" s="10" t="s">
        <v>331</v>
      </c>
      <c r="H176" s="10" t="s">
        <v>109</v>
      </c>
      <c r="I176" s="11">
        <v>45380</v>
      </c>
      <c r="J176" s="11">
        <v>45380</v>
      </c>
      <c r="K176" s="12"/>
      <c r="L176" s="10" t="s">
        <v>313</v>
      </c>
      <c r="M176" s="12"/>
      <c r="N176" s="10" t="s">
        <v>313</v>
      </c>
      <c r="O176" s="10">
        <v>1034270</v>
      </c>
      <c r="P176" s="10" t="s">
        <v>332</v>
      </c>
      <c r="Q176" s="10" t="s">
        <v>318</v>
      </c>
      <c r="R176" s="10">
        <v>1</v>
      </c>
      <c r="S176" s="10">
        <v>103342182</v>
      </c>
      <c r="T176" s="10" t="s">
        <v>411</v>
      </c>
      <c r="U176" s="12"/>
      <c r="V176" s="12"/>
      <c r="W176" s="12"/>
      <c r="X176" s="12"/>
      <c r="Y176" s="12"/>
      <c r="Z176" s="11">
        <v>44672</v>
      </c>
      <c r="AA176" s="11">
        <v>45380</v>
      </c>
      <c r="AB176" s="11">
        <v>45055</v>
      </c>
      <c r="AC176" s="12"/>
      <c r="AD176" s="13"/>
      <c r="AE176" s="15">
        <f t="shared" ca="1" si="2"/>
        <v>46054</v>
      </c>
    </row>
    <row r="177" spans="1:31" ht="20.100000000000001" customHeight="1">
      <c r="A177" s="10">
        <v>2482538</v>
      </c>
      <c r="B177" s="10">
        <v>2482538</v>
      </c>
      <c r="C177" s="10" t="s">
        <v>461</v>
      </c>
      <c r="D177" s="12"/>
      <c r="E177" s="10">
        <v>104451734</v>
      </c>
      <c r="F177" s="10" t="s">
        <v>524</v>
      </c>
      <c r="G177" s="10" t="s">
        <v>317</v>
      </c>
      <c r="H177" s="10" t="s">
        <v>109</v>
      </c>
      <c r="I177" s="11">
        <v>45380</v>
      </c>
      <c r="J177" s="11">
        <v>45380</v>
      </c>
      <c r="K177" s="12"/>
      <c r="L177" s="10" t="s">
        <v>313</v>
      </c>
      <c r="M177" s="12"/>
      <c r="N177" s="10" t="s">
        <v>313</v>
      </c>
      <c r="O177" s="10">
        <v>1034270</v>
      </c>
      <c r="P177" s="10" t="s">
        <v>332</v>
      </c>
      <c r="Q177" s="10" t="s">
        <v>318</v>
      </c>
      <c r="R177" s="10">
        <v>1</v>
      </c>
      <c r="S177" s="10">
        <v>101252323</v>
      </c>
      <c r="T177" s="10" t="s">
        <v>525</v>
      </c>
      <c r="U177" s="12"/>
      <c r="V177" s="12"/>
      <c r="W177" s="12"/>
      <c r="X177" s="12"/>
      <c r="Y177" s="12"/>
      <c r="Z177" s="11">
        <v>45207</v>
      </c>
      <c r="AA177" s="11">
        <v>45380</v>
      </c>
      <c r="AB177" s="11">
        <v>45207</v>
      </c>
      <c r="AC177" s="12"/>
      <c r="AD177" s="13"/>
      <c r="AE177" s="15">
        <f t="shared" ca="1" si="2"/>
        <v>46054</v>
      </c>
    </row>
    <row r="178" spans="1:31" ht="20.100000000000001" customHeight="1">
      <c r="A178" s="10">
        <v>2476421</v>
      </c>
      <c r="B178" s="10">
        <v>2476421</v>
      </c>
      <c r="C178" s="12"/>
      <c r="D178" s="12"/>
      <c r="E178" s="10">
        <v>102415479</v>
      </c>
      <c r="F178" s="10" t="s">
        <v>311</v>
      </c>
      <c r="G178" s="10" t="s">
        <v>312</v>
      </c>
      <c r="H178" s="12"/>
      <c r="I178" s="11">
        <v>45512</v>
      </c>
      <c r="J178" s="12"/>
      <c r="K178" s="12"/>
      <c r="L178" s="10" t="s">
        <v>313</v>
      </c>
      <c r="M178" s="12"/>
      <c r="N178" s="10" t="s">
        <v>313</v>
      </c>
      <c r="O178" s="12"/>
      <c r="P178" s="12"/>
      <c r="Q178" s="10" t="s">
        <v>314</v>
      </c>
      <c r="R178" s="12"/>
      <c r="S178" s="10">
        <v>102026291</v>
      </c>
      <c r="T178" s="10" t="s">
        <v>315</v>
      </c>
      <c r="U178" s="12"/>
      <c r="V178" s="12"/>
      <c r="W178" s="12"/>
      <c r="X178" s="12"/>
      <c r="Y178" s="12"/>
      <c r="Z178" s="12"/>
      <c r="AA178" s="12"/>
      <c r="AB178" s="12"/>
      <c r="AC178" s="12"/>
      <c r="AD178" s="13"/>
      <c r="AE178" s="15">
        <f t="shared" ca="1" si="2"/>
        <v>46054</v>
      </c>
    </row>
    <row r="179" spans="1:31" ht="20.100000000000001" customHeight="1">
      <c r="A179" s="10">
        <v>2512126</v>
      </c>
      <c r="B179" s="10">
        <v>2512126</v>
      </c>
      <c r="C179" s="10" t="s">
        <v>526</v>
      </c>
      <c r="D179" s="12"/>
      <c r="E179" s="10">
        <v>103341647</v>
      </c>
      <c r="F179" s="10" t="s">
        <v>410</v>
      </c>
      <c r="G179" s="10" t="s">
        <v>331</v>
      </c>
      <c r="H179" s="10" t="s">
        <v>109</v>
      </c>
      <c r="I179" s="11">
        <v>45380</v>
      </c>
      <c r="J179" s="11">
        <v>45380</v>
      </c>
      <c r="K179" s="12"/>
      <c r="L179" s="10" t="s">
        <v>313</v>
      </c>
      <c r="M179" s="12"/>
      <c r="N179" s="10" t="s">
        <v>313</v>
      </c>
      <c r="O179" s="10">
        <v>1034270</v>
      </c>
      <c r="P179" s="10" t="s">
        <v>332</v>
      </c>
      <c r="Q179" s="10" t="s">
        <v>318</v>
      </c>
      <c r="R179" s="10">
        <v>1</v>
      </c>
      <c r="S179" s="10">
        <v>103342182</v>
      </c>
      <c r="T179" s="10" t="s">
        <v>411</v>
      </c>
      <c r="U179" s="12"/>
      <c r="V179" s="12"/>
      <c r="W179" s="12"/>
      <c r="X179" s="12"/>
      <c r="Y179" s="12"/>
      <c r="Z179" s="11">
        <v>44672</v>
      </c>
      <c r="AA179" s="11">
        <v>45380</v>
      </c>
      <c r="AB179" s="11">
        <v>45333</v>
      </c>
      <c r="AC179" s="12"/>
      <c r="AD179" s="13"/>
      <c r="AE179" s="15">
        <f t="shared" ca="1" si="2"/>
        <v>46054</v>
      </c>
    </row>
    <row r="180" spans="1:31" ht="20.100000000000001" customHeight="1">
      <c r="A180" s="10">
        <v>2476371</v>
      </c>
      <c r="B180" s="10">
        <v>2476371</v>
      </c>
      <c r="C180" s="12"/>
      <c r="D180" s="12"/>
      <c r="E180" s="10">
        <v>101680666</v>
      </c>
      <c r="F180" s="10" t="s">
        <v>479</v>
      </c>
      <c r="G180" s="10" t="s">
        <v>321</v>
      </c>
      <c r="H180" s="12"/>
      <c r="I180" s="11">
        <v>45541</v>
      </c>
      <c r="J180" s="12"/>
      <c r="K180" s="12"/>
      <c r="L180" s="10" t="s">
        <v>313</v>
      </c>
      <c r="M180" s="12"/>
      <c r="N180" s="10" t="s">
        <v>313</v>
      </c>
      <c r="O180" s="12"/>
      <c r="P180" s="12"/>
      <c r="Q180" s="10" t="s">
        <v>318</v>
      </c>
      <c r="R180" s="12"/>
      <c r="S180" s="10">
        <v>101680654</v>
      </c>
      <c r="T180" s="10" t="s">
        <v>322</v>
      </c>
      <c r="U180" s="12"/>
      <c r="V180" s="12"/>
      <c r="W180" s="12"/>
      <c r="X180" s="12"/>
      <c r="Y180" s="12"/>
      <c r="Z180" s="12"/>
      <c r="AA180" s="12"/>
      <c r="AB180" s="12"/>
      <c r="AC180" s="12"/>
      <c r="AD180" s="13"/>
      <c r="AE180" s="15">
        <f t="shared" ca="1" si="2"/>
        <v>46054</v>
      </c>
    </row>
    <row r="181" spans="1:31" ht="20.100000000000001" customHeight="1">
      <c r="A181" s="10">
        <v>2476379</v>
      </c>
      <c r="B181" s="10">
        <v>2476379</v>
      </c>
      <c r="C181" s="12"/>
      <c r="D181" s="12"/>
      <c r="E181" s="10">
        <v>101693813</v>
      </c>
      <c r="F181" s="10" t="s">
        <v>527</v>
      </c>
      <c r="G181" s="10" t="s">
        <v>312</v>
      </c>
      <c r="H181" s="12"/>
      <c r="I181" s="11">
        <v>45541</v>
      </c>
      <c r="J181" s="12"/>
      <c r="K181" s="12"/>
      <c r="L181" s="10" t="s">
        <v>313</v>
      </c>
      <c r="M181" s="12"/>
      <c r="N181" s="10" t="s">
        <v>313</v>
      </c>
      <c r="O181" s="12"/>
      <c r="P181" s="12"/>
      <c r="Q181" s="10" t="s">
        <v>318</v>
      </c>
      <c r="R181" s="12"/>
      <c r="S181" s="10">
        <v>101251705</v>
      </c>
      <c r="T181" s="10" t="s">
        <v>328</v>
      </c>
      <c r="U181" s="12"/>
      <c r="V181" s="12"/>
      <c r="W181" s="12"/>
      <c r="X181" s="12"/>
      <c r="Y181" s="12"/>
      <c r="Z181" s="12"/>
      <c r="AA181" s="12"/>
      <c r="AB181" s="12"/>
      <c r="AC181" s="12"/>
      <c r="AD181" s="13"/>
      <c r="AE181" s="15">
        <f t="shared" ca="1" si="2"/>
        <v>46054</v>
      </c>
    </row>
    <row r="182" spans="1:31" ht="20.100000000000001" customHeight="1">
      <c r="A182" s="10">
        <v>2482533</v>
      </c>
      <c r="B182" s="10">
        <v>2482533</v>
      </c>
      <c r="C182" s="10" t="s">
        <v>461</v>
      </c>
      <c r="D182" s="12"/>
      <c r="E182" s="10">
        <v>104622312</v>
      </c>
      <c r="F182" s="10" t="s">
        <v>369</v>
      </c>
      <c r="G182" s="10" t="s">
        <v>317</v>
      </c>
      <c r="H182" s="10" t="s">
        <v>109</v>
      </c>
      <c r="I182" s="11">
        <v>45380</v>
      </c>
      <c r="J182" s="11">
        <v>45380</v>
      </c>
      <c r="K182" s="12"/>
      <c r="L182" s="10" t="s">
        <v>313</v>
      </c>
      <c r="M182" s="12"/>
      <c r="N182" s="10" t="s">
        <v>313</v>
      </c>
      <c r="O182" s="10">
        <v>1034270</v>
      </c>
      <c r="P182" s="10" t="s">
        <v>332</v>
      </c>
      <c r="Q182" s="10" t="s">
        <v>318</v>
      </c>
      <c r="R182" s="10">
        <v>1</v>
      </c>
      <c r="S182" s="10">
        <v>104622313</v>
      </c>
      <c r="T182" s="10" t="s">
        <v>370</v>
      </c>
      <c r="U182" s="12"/>
      <c r="V182" s="12"/>
      <c r="W182" s="12"/>
      <c r="X182" s="12"/>
      <c r="Y182" s="12"/>
      <c r="Z182" s="11">
        <v>45207</v>
      </c>
      <c r="AA182" s="11">
        <v>45380</v>
      </c>
      <c r="AB182" s="11">
        <v>45207</v>
      </c>
      <c r="AC182" s="12"/>
      <c r="AD182" s="13"/>
      <c r="AE182" s="15">
        <f t="shared" ca="1" si="2"/>
        <v>46054</v>
      </c>
    </row>
    <row r="183" spans="1:31" ht="20.100000000000001" customHeight="1">
      <c r="A183" s="10">
        <v>2509806</v>
      </c>
      <c r="B183" s="10">
        <v>2509806</v>
      </c>
      <c r="C183" s="12"/>
      <c r="D183" s="10">
        <v>190</v>
      </c>
      <c r="E183" s="10" t="s">
        <v>528</v>
      </c>
      <c r="F183" s="10" t="s">
        <v>529</v>
      </c>
      <c r="G183" s="10" t="s">
        <v>363</v>
      </c>
      <c r="H183" s="12"/>
      <c r="I183" s="11">
        <v>45390</v>
      </c>
      <c r="J183" s="12"/>
      <c r="K183" s="12"/>
      <c r="L183" s="10" t="s">
        <v>313</v>
      </c>
      <c r="M183" s="12"/>
      <c r="N183" s="10" t="s">
        <v>313</v>
      </c>
      <c r="O183" s="12"/>
      <c r="P183" s="12"/>
      <c r="Q183" s="10" t="s">
        <v>385</v>
      </c>
      <c r="R183" s="12"/>
      <c r="S183" s="10" t="s">
        <v>530</v>
      </c>
      <c r="T183" s="10" t="s">
        <v>531</v>
      </c>
      <c r="U183" s="12"/>
      <c r="V183" s="12"/>
      <c r="W183" s="12"/>
      <c r="X183" s="12"/>
      <c r="Y183" s="12"/>
      <c r="Z183" s="12"/>
      <c r="AA183" s="12"/>
      <c r="AB183" s="12"/>
      <c r="AC183" s="12"/>
      <c r="AD183" s="13"/>
      <c r="AE183" s="15">
        <f t="shared" ca="1" si="2"/>
        <v>46054</v>
      </c>
    </row>
    <row r="184" spans="1:31" ht="20.100000000000001" customHeight="1">
      <c r="A184" s="10">
        <v>2451104</v>
      </c>
      <c r="B184" s="10">
        <v>2451104</v>
      </c>
      <c r="C184" s="12"/>
      <c r="D184" s="12"/>
      <c r="E184" s="10">
        <v>102833659</v>
      </c>
      <c r="F184" s="10" t="s">
        <v>398</v>
      </c>
      <c r="G184" s="10" t="s">
        <v>312</v>
      </c>
      <c r="H184" s="12"/>
      <c r="I184" s="11">
        <v>45660</v>
      </c>
      <c r="J184" s="12"/>
      <c r="K184" s="12"/>
      <c r="L184" s="10" t="s">
        <v>313</v>
      </c>
      <c r="M184" s="12"/>
      <c r="N184" s="10" t="s">
        <v>313</v>
      </c>
      <c r="O184" s="12"/>
      <c r="P184" s="12"/>
      <c r="Q184" s="10" t="s">
        <v>314</v>
      </c>
      <c r="R184" s="12"/>
      <c r="S184" s="10">
        <v>102026291</v>
      </c>
      <c r="T184" s="10" t="s">
        <v>315</v>
      </c>
      <c r="U184" s="12"/>
      <c r="V184" s="12"/>
      <c r="W184" s="12"/>
      <c r="X184" s="12"/>
      <c r="Y184" s="12"/>
      <c r="Z184" s="12"/>
      <c r="AA184" s="12"/>
      <c r="AB184" s="12"/>
      <c r="AC184" s="12"/>
      <c r="AD184" s="13"/>
      <c r="AE184" s="15">
        <f t="shared" ca="1" si="2"/>
        <v>46054</v>
      </c>
    </row>
    <row r="185" spans="1:31" ht="20.100000000000001" customHeight="1">
      <c r="A185" s="10">
        <v>2482486</v>
      </c>
      <c r="B185" s="10">
        <v>2482486</v>
      </c>
      <c r="C185" s="10" t="s">
        <v>365</v>
      </c>
      <c r="D185" s="12"/>
      <c r="E185" s="10" t="s">
        <v>532</v>
      </c>
      <c r="F185" s="10" t="s">
        <v>533</v>
      </c>
      <c r="G185" s="10" t="s">
        <v>331</v>
      </c>
      <c r="H185" s="10" t="s">
        <v>109</v>
      </c>
      <c r="I185" s="11">
        <v>45380</v>
      </c>
      <c r="J185" s="11">
        <v>45380</v>
      </c>
      <c r="K185" s="12"/>
      <c r="L185" s="10" t="s">
        <v>313</v>
      </c>
      <c r="M185" s="12"/>
      <c r="N185" s="10" t="s">
        <v>313</v>
      </c>
      <c r="O185" s="10">
        <v>1034270</v>
      </c>
      <c r="P185" s="10" t="s">
        <v>332</v>
      </c>
      <c r="Q185" s="10" t="s">
        <v>318</v>
      </c>
      <c r="R185" s="10">
        <v>1</v>
      </c>
      <c r="S185" s="10">
        <v>101261032</v>
      </c>
      <c r="T185" s="10" t="s">
        <v>325</v>
      </c>
      <c r="U185" s="12"/>
      <c r="V185" s="12"/>
      <c r="W185" s="12"/>
      <c r="X185" s="12"/>
      <c r="Y185" s="12"/>
      <c r="Z185" s="11">
        <v>45207</v>
      </c>
      <c r="AA185" s="11">
        <v>45380</v>
      </c>
      <c r="AB185" s="11">
        <v>45207</v>
      </c>
      <c r="AC185" s="12"/>
      <c r="AD185" s="13"/>
      <c r="AE185" s="15">
        <f t="shared" ca="1" si="2"/>
        <v>46054</v>
      </c>
    </row>
    <row r="186" spans="1:31" ht="20.100000000000001" customHeight="1">
      <c r="A186" s="10">
        <v>2482422</v>
      </c>
      <c r="B186" s="10">
        <v>2482422</v>
      </c>
      <c r="C186" s="10" t="s">
        <v>534</v>
      </c>
      <c r="D186" s="12"/>
      <c r="E186" s="10" t="s">
        <v>354</v>
      </c>
      <c r="F186" s="10" t="s">
        <v>355</v>
      </c>
      <c r="G186" s="10" t="s">
        <v>312</v>
      </c>
      <c r="H186" s="10" t="s">
        <v>109</v>
      </c>
      <c r="I186" s="11">
        <v>45380</v>
      </c>
      <c r="J186" s="11">
        <v>45380</v>
      </c>
      <c r="K186" s="12"/>
      <c r="L186" s="10" t="s">
        <v>313</v>
      </c>
      <c r="M186" s="12"/>
      <c r="N186" s="10" t="s">
        <v>313</v>
      </c>
      <c r="O186" s="10">
        <v>1034270</v>
      </c>
      <c r="P186" s="10" t="s">
        <v>332</v>
      </c>
      <c r="Q186" s="10" t="s">
        <v>318</v>
      </c>
      <c r="R186" s="10">
        <v>1</v>
      </c>
      <c r="S186" s="10">
        <v>101251714</v>
      </c>
      <c r="T186" s="10" t="s">
        <v>356</v>
      </c>
      <c r="U186" s="12"/>
      <c r="V186" s="12"/>
      <c r="W186" s="12"/>
      <c r="X186" s="12"/>
      <c r="Y186" s="12"/>
      <c r="Z186" s="11">
        <v>45207</v>
      </c>
      <c r="AA186" s="11">
        <v>45380</v>
      </c>
      <c r="AB186" s="11">
        <v>45207</v>
      </c>
      <c r="AC186" s="12"/>
      <c r="AD186" s="13"/>
      <c r="AE186" s="15">
        <f t="shared" ca="1" si="2"/>
        <v>46054</v>
      </c>
    </row>
    <row r="187" spans="1:31" ht="20.100000000000001" customHeight="1">
      <c r="A187" s="10">
        <v>2411703</v>
      </c>
      <c r="B187" s="10">
        <v>2411703</v>
      </c>
      <c r="C187" s="12"/>
      <c r="D187" s="10">
        <v>181</v>
      </c>
      <c r="E187" s="10">
        <v>100929820</v>
      </c>
      <c r="F187" s="10" t="s">
        <v>384</v>
      </c>
      <c r="G187" s="10" t="s">
        <v>363</v>
      </c>
      <c r="H187" s="12"/>
      <c r="I187" s="11">
        <v>45846</v>
      </c>
      <c r="J187" s="12"/>
      <c r="K187" s="12"/>
      <c r="L187" s="10" t="s">
        <v>313</v>
      </c>
      <c r="M187" s="12"/>
      <c r="N187" s="10" t="s">
        <v>313</v>
      </c>
      <c r="O187" s="12"/>
      <c r="P187" s="12"/>
      <c r="Q187" s="10" t="s">
        <v>385</v>
      </c>
      <c r="R187" s="12"/>
      <c r="S187" s="10" t="s">
        <v>386</v>
      </c>
      <c r="T187" s="10" t="s">
        <v>387</v>
      </c>
      <c r="U187" s="12"/>
      <c r="V187" s="12"/>
      <c r="W187" s="12"/>
      <c r="X187" s="12"/>
      <c r="Y187" s="12"/>
      <c r="Z187" s="12"/>
      <c r="AA187" s="12"/>
      <c r="AB187" s="12"/>
      <c r="AC187" s="12"/>
      <c r="AD187" s="13"/>
      <c r="AE187" s="15">
        <f t="shared" ca="1" si="2"/>
        <v>46054</v>
      </c>
    </row>
    <row r="188" spans="1:31" ht="20.100000000000001" customHeight="1">
      <c r="A188" s="10">
        <v>2497517</v>
      </c>
      <c r="B188" s="10">
        <v>2497517</v>
      </c>
      <c r="C188" s="10" t="s">
        <v>535</v>
      </c>
      <c r="D188" s="12"/>
      <c r="E188" s="10">
        <v>104232263</v>
      </c>
      <c r="F188" s="10" t="s">
        <v>496</v>
      </c>
      <c r="G188" s="10" t="s">
        <v>317</v>
      </c>
      <c r="H188" s="10" t="s">
        <v>109</v>
      </c>
      <c r="I188" s="11">
        <v>45380</v>
      </c>
      <c r="J188" s="11">
        <v>45380</v>
      </c>
      <c r="K188" s="12"/>
      <c r="L188" s="10" t="s">
        <v>313</v>
      </c>
      <c r="M188" s="12"/>
      <c r="N188" s="10" t="s">
        <v>313</v>
      </c>
      <c r="O188" s="10">
        <v>1034270</v>
      </c>
      <c r="P188" s="10" t="s">
        <v>332</v>
      </c>
      <c r="Q188" s="10" t="s">
        <v>318</v>
      </c>
      <c r="R188" s="10">
        <v>1</v>
      </c>
      <c r="S188" s="10">
        <v>102995410</v>
      </c>
      <c r="T188" s="10" t="s">
        <v>497</v>
      </c>
      <c r="U188" s="12"/>
      <c r="V188" s="12"/>
      <c r="W188" s="12"/>
      <c r="X188" s="12"/>
      <c r="Y188" s="12"/>
      <c r="Z188" s="11">
        <v>44672</v>
      </c>
      <c r="AA188" s="11">
        <v>45380</v>
      </c>
      <c r="AB188" s="11">
        <v>45272</v>
      </c>
      <c r="AC188" s="12"/>
      <c r="AD188" s="13"/>
      <c r="AE188" s="15">
        <f t="shared" ca="1" si="2"/>
        <v>46054</v>
      </c>
    </row>
    <row r="189" spans="1:31" ht="20.100000000000001" customHeight="1">
      <c r="A189" s="10">
        <v>2476438</v>
      </c>
      <c r="B189" s="10">
        <v>2476438</v>
      </c>
      <c r="C189" s="12"/>
      <c r="D189" s="12"/>
      <c r="E189" s="10">
        <v>102963723</v>
      </c>
      <c r="F189" s="10" t="s">
        <v>536</v>
      </c>
      <c r="G189" s="10" t="s">
        <v>317</v>
      </c>
      <c r="H189" s="12"/>
      <c r="I189" s="11">
        <v>45604</v>
      </c>
      <c r="J189" s="12"/>
      <c r="K189" s="12"/>
      <c r="L189" s="10" t="s">
        <v>313</v>
      </c>
      <c r="M189" s="12"/>
      <c r="N189" s="10" t="s">
        <v>313</v>
      </c>
      <c r="O189" s="12"/>
      <c r="P189" s="12"/>
      <c r="Q189" s="10" t="s">
        <v>318</v>
      </c>
      <c r="R189" s="12"/>
      <c r="S189" s="10">
        <v>101252320</v>
      </c>
      <c r="T189" s="10" t="s">
        <v>537</v>
      </c>
      <c r="U189" s="12"/>
      <c r="V189" s="12"/>
      <c r="W189" s="12"/>
      <c r="X189" s="12"/>
      <c r="Y189" s="12"/>
      <c r="Z189" s="12"/>
      <c r="AA189" s="12"/>
      <c r="AB189" s="12"/>
      <c r="AC189" s="12"/>
      <c r="AD189" s="13"/>
      <c r="AE189" s="15">
        <f t="shared" ca="1" si="2"/>
        <v>46054</v>
      </c>
    </row>
    <row r="190" spans="1:31" ht="20.100000000000001" customHeight="1">
      <c r="A190" s="10">
        <v>2454800</v>
      </c>
      <c r="B190" s="10">
        <v>2454800</v>
      </c>
      <c r="C190" s="10" t="s">
        <v>452</v>
      </c>
      <c r="D190" s="12"/>
      <c r="E190" s="10">
        <v>101693736</v>
      </c>
      <c r="F190" s="10" t="s">
        <v>326</v>
      </c>
      <c r="G190" s="10" t="s">
        <v>327</v>
      </c>
      <c r="H190" s="12"/>
      <c r="I190" s="11">
        <v>45316</v>
      </c>
      <c r="J190" s="12"/>
      <c r="K190" s="10" t="s">
        <v>538</v>
      </c>
      <c r="L190" s="10" t="s">
        <v>539</v>
      </c>
      <c r="M190" s="11">
        <v>45369</v>
      </c>
      <c r="N190" s="10" t="s">
        <v>454</v>
      </c>
      <c r="O190" s="12"/>
      <c r="P190" s="12"/>
      <c r="Q190" s="10" t="s">
        <v>318</v>
      </c>
      <c r="R190" s="10">
        <v>1</v>
      </c>
      <c r="S190" s="10">
        <v>101251705</v>
      </c>
      <c r="T190" s="10" t="s">
        <v>328</v>
      </c>
      <c r="U190" s="10" t="s">
        <v>540</v>
      </c>
      <c r="V190" s="10">
        <v>2100</v>
      </c>
      <c r="W190" s="10" t="s">
        <v>541</v>
      </c>
      <c r="X190" s="11">
        <v>45385</v>
      </c>
      <c r="Y190" s="10" t="s">
        <v>542</v>
      </c>
      <c r="Z190" s="12"/>
      <c r="AA190" s="12"/>
      <c r="AB190" s="12"/>
      <c r="AC190" s="10">
        <v>2100</v>
      </c>
      <c r="AD190" s="13"/>
      <c r="AE190" s="15">
        <f t="shared" ca="1" si="2"/>
        <v>685</v>
      </c>
    </row>
    <row r="191" spans="1:31" ht="20.100000000000001" customHeight="1">
      <c r="A191" s="10">
        <v>2522715</v>
      </c>
      <c r="B191" s="10">
        <v>2522715</v>
      </c>
      <c r="C191" s="10" t="s">
        <v>543</v>
      </c>
      <c r="D191" s="10">
        <v>435</v>
      </c>
      <c r="E191" s="10" t="s">
        <v>544</v>
      </c>
      <c r="F191" s="10" t="s">
        <v>219</v>
      </c>
      <c r="G191" s="10" t="s">
        <v>331</v>
      </c>
      <c r="H191" s="10" t="s">
        <v>132</v>
      </c>
      <c r="I191" s="11">
        <v>45383</v>
      </c>
      <c r="J191" s="11">
        <v>45379</v>
      </c>
      <c r="K191" s="10" t="s">
        <v>545</v>
      </c>
      <c r="L191" s="10" t="s">
        <v>32</v>
      </c>
      <c r="M191" s="11">
        <v>45379</v>
      </c>
      <c r="N191" s="10" t="s">
        <v>454</v>
      </c>
      <c r="O191" s="10">
        <v>1038336</v>
      </c>
      <c r="P191" s="10" t="s">
        <v>546</v>
      </c>
      <c r="Q191" s="10" t="s">
        <v>340</v>
      </c>
      <c r="R191" s="10">
        <v>1</v>
      </c>
      <c r="S191" s="10" t="s">
        <v>547</v>
      </c>
      <c r="T191" s="10" t="s">
        <v>548</v>
      </c>
      <c r="U191" s="12"/>
      <c r="V191" s="12"/>
      <c r="W191" s="12"/>
      <c r="X191" s="12"/>
      <c r="Y191" s="12"/>
      <c r="Z191" s="11">
        <v>45371</v>
      </c>
      <c r="AA191" s="11">
        <v>45385</v>
      </c>
      <c r="AB191" s="11">
        <v>45371</v>
      </c>
      <c r="AC191" s="10">
        <v>1600</v>
      </c>
      <c r="AD191" s="10" t="s">
        <v>549</v>
      </c>
      <c r="AE191" s="15">
        <f t="shared" ca="1" si="2"/>
        <v>675</v>
      </c>
    </row>
    <row r="192" spans="1:31" ht="20.100000000000001" customHeight="1">
      <c r="A192" s="10">
        <v>2512185</v>
      </c>
      <c r="B192" s="10">
        <v>2512185</v>
      </c>
      <c r="C192" s="10" t="s">
        <v>452</v>
      </c>
      <c r="D192" s="12"/>
      <c r="E192" s="10">
        <v>103086203</v>
      </c>
      <c r="F192" s="10" t="s">
        <v>550</v>
      </c>
      <c r="G192" s="10" t="s">
        <v>317</v>
      </c>
      <c r="H192" s="10" t="s">
        <v>109</v>
      </c>
      <c r="I192" s="11">
        <v>45380</v>
      </c>
      <c r="J192" s="11">
        <v>45380</v>
      </c>
      <c r="K192" s="10" t="s">
        <v>551</v>
      </c>
      <c r="L192" s="10" t="s">
        <v>551</v>
      </c>
      <c r="M192" s="11">
        <v>45376</v>
      </c>
      <c r="N192" s="10" t="s">
        <v>454</v>
      </c>
      <c r="O192" s="10">
        <v>1034270</v>
      </c>
      <c r="P192" s="10" t="s">
        <v>332</v>
      </c>
      <c r="Q192" s="10" t="s">
        <v>318</v>
      </c>
      <c r="R192" s="10">
        <v>1</v>
      </c>
      <c r="S192" s="10">
        <v>101251713</v>
      </c>
      <c r="T192" s="10" t="s">
        <v>552</v>
      </c>
      <c r="U192" s="12"/>
      <c r="V192" s="12"/>
      <c r="W192" s="12"/>
      <c r="X192" s="12"/>
      <c r="Y192" s="12"/>
      <c r="Z192" s="11">
        <v>45207</v>
      </c>
      <c r="AA192" s="11">
        <v>45380</v>
      </c>
      <c r="AB192" s="11">
        <v>45333</v>
      </c>
      <c r="AC192" s="10">
        <v>1500</v>
      </c>
      <c r="AD192" s="13"/>
      <c r="AE192" s="15">
        <f t="shared" ca="1" si="2"/>
        <v>678</v>
      </c>
    </row>
    <row r="193" spans="1:31" ht="20.100000000000001" customHeight="1">
      <c r="A193" s="10" t="s">
        <v>553</v>
      </c>
      <c r="B193" s="10" t="s">
        <v>553</v>
      </c>
      <c r="C193" s="10" t="s">
        <v>452</v>
      </c>
      <c r="D193" s="12"/>
      <c r="E193" s="10">
        <v>104753926</v>
      </c>
      <c r="F193" s="10" t="s">
        <v>554</v>
      </c>
      <c r="G193" s="10" t="s">
        <v>317</v>
      </c>
      <c r="H193" s="10" t="s">
        <v>555</v>
      </c>
      <c r="I193" s="11">
        <v>45391</v>
      </c>
      <c r="J193" s="11">
        <v>45359</v>
      </c>
      <c r="K193" s="10" t="s">
        <v>556</v>
      </c>
      <c r="L193" s="10" t="s">
        <v>557</v>
      </c>
      <c r="M193" s="11">
        <v>45355</v>
      </c>
      <c r="N193" s="10" t="s">
        <v>454</v>
      </c>
      <c r="O193" s="10">
        <v>3004593</v>
      </c>
      <c r="P193" s="10" t="s">
        <v>558</v>
      </c>
      <c r="Q193" s="10" t="s">
        <v>559</v>
      </c>
      <c r="R193" s="10">
        <v>1</v>
      </c>
      <c r="S193" s="10" t="s">
        <v>560</v>
      </c>
      <c r="T193" s="10" t="s">
        <v>561</v>
      </c>
      <c r="U193" s="10" t="s">
        <v>562</v>
      </c>
      <c r="V193" s="10">
        <v>2100</v>
      </c>
      <c r="W193" s="10" t="s">
        <v>563</v>
      </c>
      <c r="X193" s="11">
        <v>45383</v>
      </c>
      <c r="Y193" s="10" t="s">
        <v>564</v>
      </c>
      <c r="Z193" s="11">
        <v>45250</v>
      </c>
      <c r="AA193" s="11">
        <v>45359</v>
      </c>
      <c r="AB193" s="11">
        <v>45194</v>
      </c>
      <c r="AC193" s="10">
        <v>2100</v>
      </c>
      <c r="AD193" s="13"/>
      <c r="AE193" s="15">
        <f t="shared" ca="1" si="2"/>
        <v>699</v>
      </c>
    </row>
    <row r="194" spans="1:31" ht="20.100000000000001" customHeight="1">
      <c r="A194" s="10">
        <v>2523801</v>
      </c>
      <c r="B194" s="10">
        <v>2523801</v>
      </c>
      <c r="C194" s="12"/>
      <c r="D194" s="12"/>
      <c r="E194" s="10" t="s">
        <v>565</v>
      </c>
      <c r="F194" s="10" t="s">
        <v>566</v>
      </c>
      <c r="G194" s="10" t="s">
        <v>567</v>
      </c>
      <c r="H194" s="12"/>
      <c r="I194" s="11">
        <v>45401</v>
      </c>
      <c r="J194" s="12"/>
      <c r="K194" s="10" t="s">
        <v>568</v>
      </c>
      <c r="L194" s="10" t="s">
        <v>569</v>
      </c>
      <c r="M194" s="11">
        <v>45379</v>
      </c>
      <c r="N194" s="10" t="s">
        <v>454</v>
      </c>
      <c r="O194" s="12"/>
      <c r="P194" s="12"/>
      <c r="Q194" s="10" t="s">
        <v>500</v>
      </c>
      <c r="R194" s="10">
        <v>5</v>
      </c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0">
        <v>1100</v>
      </c>
      <c r="AD194" s="13"/>
      <c r="AE194" s="15">
        <f t="shared" ca="1" si="2"/>
        <v>675</v>
      </c>
    </row>
    <row r="195" spans="1:31" ht="20.100000000000001" customHeight="1">
      <c r="A195" s="10">
        <v>2523801</v>
      </c>
      <c r="B195" s="10">
        <v>2523801</v>
      </c>
      <c r="C195" s="12"/>
      <c r="D195" s="12"/>
      <c r="E195" s="10" t="s">
        <v>565</v>
      </c>
      <c r="F195" s="10" t="s">
        <v>566</v>
      </c>
      <c r="G195" s="10" t="s">
        <v>567</v>
      </c>
      <c r="H195" s="12"/>
      <c r="I195" s="11">
        <v>45401</v>
      </c>
      <c r="J195" s="12"/>
      <c r="K195" s="10" t="s">
        <v>568</v>
      </c>
      <c r="L195" s="10" t="s">
        <v>569</v>
      </c>
      <c r="M195" s="11">
        <v>45379</v>
      </c>
      <c r="N195" s="10" t="s">
        <v>454</v>
      </c>
      <c r="O195" s="12"/>
      <c r="P195" s="12"/>
      <c r="Q195" s="10" t="s">
        <v>500</v>
      </c>
      <c r="R195" s="10">
        <v>5</v>
      </c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0">
        <v>1100</v>
      </c>
      <c r="AD195" s="13"/>
      <c r="AE195" s="15">
        <f t="shared" ca="1" si="2"/>
        <v>675</v>
      </c>
    </row>
    <row r="196" spans="1:31" ht="20.100000000000001" customHeight="1">
      <c r="A196" s="10">
        <v>2523801</v>
      </c>
      <c r="B196" s="10">
        <v>2523801</v>
      </c>
      <c r="C196" s="12"/>
      <c r="D196" s="12"/>
      <c r="E196" s="10" t="s">
        <v>565</v>
      </c>
      <c r="F196" s="10" t="s">
        <v>566</v>
      </c>
      <c r="G196" s="10" t="s">
        <v>567</v>
      </c>
      <c r="H196" s="12"/>
      <c r="I196" s="11">
        <v>45401</v>
      </c>
      <c r="J196" s="12"/>
      <c r="K196" s="10" t="s">
        <v>568</v>
      </c>
      <c r="L196" s="10" t="s">
        <v>569</v>
      </c>
      <c r="M196" s="11">
        <v>45379</v>
      </c>
      <c r="N196" s="10" t="s">
        <v>454</v>
      </c>
      <c r="O196" s="12"/>
      <c r="P196" s="12"/>
      <c r="Q196" s="10" t="s">
        <v>500</v>
      </c>
      <c r="R196" s="10">
        <v>5</v>
      </c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0">
        <v>1100</v>
      </c>
      <c r="AD196" s="13"/>
      <c r="AE196" s="15">
        <f t="shared" ref="AE196:AE259" ca="1" si="3">TODAY()-M196</f>
        <v>675</v>
      </c>
    </row>
    <row r="197" spans="1:31" ht="20.100000000000001" customHeight="1">
      <c r="A197" s="10">
        <v>2523801</v>
      </c>
      <c r="B197" s="10">
        <v>2523801</v>
      </c>
      <c r="C197" s="12"/>
      <c r="D197" s="12"/>
      <c r="E197" s="10" t="s">
        <v>565</v>
      </c>
      <c r="F197" s="10" t="s">
        <v>566</v>
      </c>
      <c r="G197" s="10" t="s">
        <v>567</v>
      </c>
      <c r="H197" s="12"/>
      <c r="I197" s="11">
        <v>45401</v>
      </c>
      <c r="J197" s="12"/>
      <c r="K197" s="10" t="s">
        <v>568</v>
      </c>
      <c r="L197" s="10" t="s">
        <v>569</v>
      </c>
      <c r="M197" s="11">
        <v>45379</v>
      </c>
      <c r="N197" s="10" t="s">
        <v>454</v>
      </c>
      <c r="O197" s="12"/>
      <c r="P197" s="12"/>
      <c r="Q197" s="10" t="s">
        <v>500</v>
      </c>
      <c r="R197" s="10">
        <v>5</v>
      </c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0">
        <v>1100</v>
      </c>
      <c r="AD197" s="13"/>
      <c r="AE197" s="15">
        <f t="shared" ca="1" si="3"/>
        <v>675</v>
      </c>
    </row>
    <row r="198" spans="1:31" ht="20.100000000000001" customHeight="1">
      <c r="A198" s="10">
        <v>2412870</v>
      </c>
      <c r="B198" s="10">
        <v>2412870</v>
      </c>
      <c r="C198" s="10" t="s">
        <v>452</v>
      </c>
      <c r="D198" s="12"/>
      <c r="E198" s="10">
        <v>101195717</v>
      </c>
      <c r="F198" s="10" t="s">
        <v>323</v>
      </c>
      <c r="G198" s="10" t="s">
        <v>312</v>
      </c>
      <c r="H198" s="12"/>
      <c r="I198" s="11">
        <v>45310</v>
      </c>
      <c r="J198" s="12"/>
      <c r="K198" s="10" t="s">
        <v>556</v>
      </c>
      <c r="L198" s="10" t="s">
        <v>539</v>
      </c>
      <c r="M198" s="11">
        <v>45365</v>
      </c>
      <c r="N198" s="10" t="s">
        <v>454</v>
      </c>
      <c r="O198" s="12"/>
      <c r="P198" s="12"/>
      <c r="Q198" s="10" t="s">
        <v>324</v>
      </c>
      <c r="R198" s="10">
        <v>1</v>
      </c>
      <c r="S198" s="10">
        <v>101261032</v>
      </c>
      <c r="T198" s="10" t="s">
        <v>325</v>
      </c>
      <c r="U198" s="10" t="s">
        <v>570</v>
      </c>
      <c r="V198" s="10">
        <v>2100</v>
      </c>
      <c r="W198" s="10" t="s">
        <v>563</v>
      </c>
      <c r="X198" s="11">
        <v>45383</v>
      </c>
      <c r="Y198" s="10" t="s">
        <v>564</v>
      </c>
      <c r="Z198" s="12"/>
      <c r="AA198" s="12"/>
      <c r="AB198" s="12"/>
      <c r="AC198" s="10">
        <v>2100</v>
      </c>
      <c r="AD198" s="13"/>
      <c r="AE198" s="15">
        <f t="shared" ca="1" si="3"/>
        <v>689</v>
      </c>
    </row>
    <row r="199" spans="1:31" ht="20.100000000000001" customHeight="1">
      <c r="A199" s="10">
        <v>2520339</v>
      </c>
      <c r="B199" s="10">
        <v>2520339</v>
      </c>
      <c r="C199" s="10" t="s">
        <v>452</v>
      </c>
      <c r="D199" s="12"/>
      <c r="E199" s="10">
        <v>103659699</v>
      </c>
      <c r="F199" s="10" t="s">
        <v>571</v>
      </c>
      <c r="G199" s="10" t="s">
        <v>317</v>
      </c>
      <c r="H199" s="12"/>
      <c r="I199" s="11">
        <v>45383</v>
      </c>
      <c r="J199" s="12"/>
      <c r="K199" s="10" t="s">
        <v>556</v>
      </c>
      <c r="L199" s="10" t="s">
        <v>539</v>
      </c>
      <c r="M199" s="11">
        <v>45378</v>
      </c>
      <c r="N199" s="10" t="s">
        <v>454</v>
      </c>
      <c r="O199" s="12"/>
      <c r="P199" s="12"/>
      <c r="Q199" s="10" t="s">
        <v>318</v>
      </c>
      <c r="R199" s="10">
        <v>1</v>
      </c>
      <c r="S199" s="10">
        <v>104854836</v>
      </c>
      <c r="T199" s="10" t="s">
        <v>572</v>
      </c>
      <c r="U199" s="10" t="s">
        <v>573</v>
      </c>
      <c r="V199" s="10">
        <v>2100</v>
      </c>
      <c r="W199" s="10" t="s">
        <v>563</v>
      </c>
      <c r="X199" s="11">
        <v>45397</v>
      </c>
      <c r="Y199" s="10" t="s">
        <v>564</v>
      </c>
      <c r="Z199" s="12"/>
      <c r="AA199" s="12"/>
      <c r="AB199" s="12"/>
      <c r="AC199" s="10">
        <v>2100</v>
      </c>
      <c r="AD199" s="13"/>
      <c r="AE199" s="15">
        <f t="shared" ca="1" si="3"/>
        <v>676</v>
      </c>
    </row>
    <row r="200" spans="1:31" ht="20.100000000000001" customHeight="1">
      <c r="A200" s="10">
        <v>2523651</v>
      </c>
      <c r="B200" s="10">
        <v>2523651</v>
      </c>
      <c r="C200" s="10" t="s">
        <v>452</v>
      </c>
      <c r="D200" s="10">
        <v>230</v>
      </c>
      <c r="E200" s="10" t="s">
        <v>574</v>
      </c>
      <c r="F200" s="10" t="s">
        <v>575</v>
      </c>
      <c r="G200" s="10" t="s">
        <v>321</v>
      </c>
      <c r="H200" s="10" t="s">
        <v>119</v>
      </c>
      <c r="I200" s="11">
        <v>45385</v>
      </c>
      <c r="J200" s="11">
        <v>45385</v>
      </c>
      <c r="K200" s="10" t="s">
        <v>545</v>
      </c>
      <c r="L200" s="10" t="s">
        <v>32</v>
      </c>
      <c r="M200" s="11">
        <v>45379</v>
      </c>
      <c r="N200" s="10" t="s">
        <v>454</v>
      </c>
      <c r="O200" s="10">
        <v>1038562</v>
      </c>
      <c r="P200" s="10" t="s">
        <v>576</v>
      </c>
      <c r="Q200" s="10" t="s">
        <v>340</v>
      </c>
      <c r="R200" s="10">
        <v>1</v>
      </c>
      <c r="S200" s="10" t="s">
        <v>547</v>
      </c>
      <c r="T200" s="10" t="s">
        <v>548</v>
      </c>
      <c r="U200" s="12"/>
      <c r="V200" s="12"/>
      <c r="W200" s="12"/>
      <c r="X200" s="12"/>
      <c r="Y200" s="12"/>
      <c r="Z200" s="11">
        <v>45371</v>
      </c>
      <c r="AA200" s="11">
        <v>45387</v>
      </c>
      <c r="AB200" s="11">
        <v>45376</v>
      </c>
      <c r="AC200" s="10">
        <v>1600</v>
      </c>
      <c r="AD200" s="10" t="s">
        <v>577</v>
      </c>
      <c r="AE200" s="15">
        <f t="shared" ca="1" si="3"/>
        <v>675</v>
      </c>
    </row>
    <row r="201" spans="1:31" ht="20.100000000000001" customHeight="1">
      <c r="A201" s="10">
        <v>2482523</v>
      </c>
      <c r="B201" s="10">
        <v>2482523</v>
      </c>
      <c r="C201" s="10" t="s">
        <v>578</v>
      </c>
      <c r="D201" s="12"/>
      <c r="E201" s="10">
        <v>102732551</v>
      </c>
      <c r="F201" s="10" t="s">
        <v>374</v>
      </c>
      <c r="G201" s="10" t="s">
        <v>331</v>
      </c>
      <c r="H201" s="10" t="s">
        <v>109</v>
      </c>
      <c r="I201" s="11">
        <v>45380</v>
      </c>
      <c r="J201" s="11">
        <v>45380</v>
      </c>
      <c r="K201" s="10" t="s">
        <v>579</v>
      </c>
      <c r="L201" s="10" t="s">
        <v>579</v>
      </c>
      <c r="M201" s="11">
        <v>45376</v>
      </c>
      <c r="N201" s="10" t="s">
        <v>454</v>
      </c>
      <c r="O201" s="10">
        <v>1034270</v>
      </c>
      <c r="P201" s="10" t="s">
        <v>332</v>
      </c>
      <c r="Q201" s="10" t="s">
        <v>318</v>
      </c>
      <c r="R201" s="10">
        <v>1</v>
      </c>
      <c r="S201" s="10">
        <v>102732426</v>
      </c>
      <c r="T201" s="10" t="s">
        <v>375</v>
      </c>
      <c r="U201" s="12"/>
      <c r="V201" s="12"/>
      <c r="W201" s="12"/>
      <c r="X201" s="12"/>
      <c r="Y201" s="12"/>
      <c r="Z201" s="11">
        <v>45207</v>
      </c>
      <c r="AA201" s="11">
        <v>45380</v>
      </c>
      <c r="AB201" s="11">
        <v>45207</v>
      </c>
      <c r="AC201" s="10">
        <v>1100</v>
      </c>
      <c r="AD201" s="13"/>
      <c r="AE201" s="15">
        <f t="shared" ca="1" si="3"/>
        <v>678</v>
      </c>
    </row>
    <row r="202" spans="1:31" ht="20.100000000000001" customHeight="1">
      <c r="A202" s="10">
        <v>2500868</v>
      </c>
      <c r="B202" s="10">
        <v>2500868</v>
      </c>
      <c r="C202" s="10" t="s">
        <v>452</v>
      </c>
      <c r="D202" s="12"/>
      <c r="E202" s="10">
        <v>102840010</v>
      </c>
      <c r="F202" s="10" t="s">
        <v>407</v>
      </c>
      <c r="G202" s="10" t="s">
        <v>317</v>
      </c>
      <c r="H202" s="10" t="s">
        <v>109</v>
      </c>
      <c r="I202" s="11">
        <v>45380</v>
      </c>
      <c r="J202" s="11">
        <v>45380</v>
      </c>
      <c r="K202" s="10" t="s">
        <v>551</v>
      </c>
      <c r="L202" s="10" t="s">
        <v>551</v>
      </c>
      <c r="M202" s="11">
        <v>45378</v>
      </c>
      <c r="N202" s="10" t="s">
        <v>454</v>
      </c>
      <c r="O202" s="10">
        <v>1034270</v>
      </c>
      <c r="P202" s="10" t="s">
        <v>332</v>
      </c>
      <c r="Q202" s="10" t="s">
        <v>318</v>
      </c>
      <c r="R202" s="10">
        <v>1</v>
      </c>
      <c r="S202" s="10">
        <v>101617028</v>
      </c>
      <c r="T202" s="10" t="s">
        <v>408</v>
      </c>
      <c r="U202" s="12"/>
      <c r="V202" s="12"/>
      <c r="W202" s="12"/>
      <c r="X202" s="12"/>
      <c r="Y202" s="12"/>
      <c r="Z202" s="11">
        <v>44996</v>
      </c>
      <c r="AA202" s="11">
        <v>45380</v>
      </c>
      <c r="AB202" s="11">
        <v>45293</v>
      </c>
      <c r="AC202" s="10">
        <v>1500</v>
      </c>
      <c r="AD202" s="13"/>
      <c r="AE202" s="15">
        <f t="shared" ca="1" si="3"/>
        <v>676</v>
      </c>
    </row>
    <row r="203" spans="1:31" ht="20.100000000000001" customHeight="1">
      <c r="A203" s="10">
        <v>2482429</v>
      </c>
      <c r="B203" s="10">
        <v>2482429</v>
      </c>
      <c r="C203" s="10" t="s">
        <v>452</v>
      </c>
      <c r="D203" s="12"/>
      <c r="E203" s="10">
        <v>103357459</v>
      </c>
      <c r="F203" s="10" t="s">
        <v>580</v>
      </c>
      <c r="G203" s="10" t="s">
        <v>317</v>
      </c>
      <c r="H203" s="10" t="s">
        <v>109</v>
      </c>
      <c r="I203" s="11">
        <v>45324</v>
      </c>
      <c r="J203" s="11">
        <v>45380</v>
      </c>
      <c r="K203" s="10" t="s">
        <v>581</v>
      </c>
      <c r="L203" s="10" t="s">
        <v>581</v>
      </c>
      <c r="M203" s="11">
        <v>45359</v>
      </c>
      <c r="N203" s="10" t="s">
        <v>454</v>
      </c>
      <c r="O203" s="10">
        <v>1034270</v>
      </c>
      <c r="P203" s="10" t="s">
        <v>332</v>
      </c>
      <c r="Q203" s="10" t="s">
        <v>318</v>
      </c>
      <c r="R203" s="10">
        <v>1</v>
      </c>
      <c r="S203" s="10">
        <v>101617028</v>
      </c>
      <c r="T203" s="10" t="s">
        <v>408</v>
      </c>
      <c r="U203" s="12"/>
      <c r="V203" s="12"/>
      <c r="W203" s="12"/>
      <c r="X203" s="12"/>
      <c r="Y203" s="12"/>
      <c r="Z203" s="11">
        <v>45207</v>
      </c>
      <c r="AA203" s="11">
        <v>45380</v>
      </c>
      <c r="AB203" s="11">
        <v>45207</v>
      </c>
      <c r="AC203" s="10">
        <v>1700</v>
      </c>
      <c r="AD203" s="13"/>
      <c r="AE203" s="15">
        <f t="shared" ca="1" si="3"/>
        <v>695</v>
      </c>
    </row>
    <row r="204" spans="1:31" ht="20.100000000000001" customHeight="1">
      <c r="A204" s="10">
        <v>2512876</v>
      </c>
      <c r="B204" s="10">
        <v>2512876</v>
      </c>
      <c r="C204" s="10" t="s">
        <v>452</v>
      </c>
      <c r="D204" s="12"/>
      <c r="E204" s="10">
        <v>104846658</v>
      </c>
      <c r="F204" s="10" t="s">
        <v>582</v>
      </c>
      <c r="G204" s="10" t="s">
        <v>317</v>
      </c>
      <c r="H204" s="10" t="s">
        <v>583</v>
      </c>
      <c r="I204" s="11">
        <v>45391</v>
      </c>
      <c r="J204" s="11">
        <v>45420</v>
      </c>
      <c r="K204" s="10" t="s">
        <v>584</v>
      </c>
      <c r="L204" s="10" t="s">
        <v>585</v>
      </c>
      <c r="M204" s="11">
        <v>45378</v>
      </c>
      <c r="N204" s="10" t="s">
        <v>454</v>
      </c>
      <c r="O204" s="10">
        <v>1038790</v>
      </c>
      <c r="P204" s="10">
        <v>15595111</v>
      </c>
      <c r="Q204" s="10" t="s">
        <v>318</v>
      </c>
      <c r="R204" s="10">
        <v>1</v>
      </c>
      <c r="S204" s="10">
        <v>104631471</v>
      </c>
      <c r="T204" s="10" t="s">
        <v>586</v>
      </c>
      <c r="U204" s="10" t="s">
        <v>587</v>
      </c>
      <c r="V204" s="10">
        <v>2100</v>
      </c>
      <c r="W204" s="10" t="s">
        <v>563</v>
      </c>
      <c r="X204" s="11">
        <v>45387</v>
      </c>
      <c r="Y204" s="10" t="s">
        <v>564</v>
      </c>
      <c r="Z204" s="11">
        <v>45329</v>
      </c>
      <c r="AA204" s="11">
        <v>45422</v>
      </c>
      <c r="AB204" s="11">
        <v>45335</v>
      </c>
      <c r="AC204" s="10">
        <v>2100</v>
      </c>
      <c r="AD204" s="10" t="s">
        <v>588</v>
      </c>
      <c r="AE204" s="15">
        <f t="shared" ca="1" si="3"/>
        <v>676</v>
      </c>
    </row>
    <row r="205" spans="1:31" ht="20.100000000000001" customHeight="1">
      <c r="A205" s="10">
        <v>2484659</v>
      </c>
      <c r="B205" s="10">
        <v>2484659</v>
      </c>
      <c r="C205" s="10" t="s">
        <v>452</v>
      </c>
      <c r="D205" s="10">
        <v>79</v>
      </c>
      <c r="E205" s="10" t="s">
        <v>589</v>
      </c>
      <c r="F205" s="10" t="s">
        <v>590</v>
      </c>
      <c r="G205" s="10" t="s">
        <v>312</v>
      </c>
      <c r="H205" s="12"/>
      <c r="I205" s="11">
        <v>45317</v>
      </c>
      <c r="J205" s="12"/>
      <c r="K205" s="10" t="s">
        <v>591</v>
      </c>
      <c r="L205" s="10" t="s">
        <v>592</v>
      </c>
      <c r="M205" s="11">
        <v>45379</v>
      </c>
      <c r="N205" s="10" t="s">
        <v>454</v>
      </c>
      <c r="O205" s="12"/>
      <c r="P205" s="12"/>
      <c r="Q205" s="10" t="s">
        <v>593</v>
      </c>
      <c r="R205" s="10">
        <v>1</v>
      </c>
      <c r="S205" s="10">
        <v>101731573</v>
      </c>
      <c r="T205" s="10" t="s">
        <v>594</v>
      </c>
      <c r="U205" s="12"/>
      <c r="V205" s="12"/>
      <c r="W205" s="12"/>
      <c r="X205" s="12"/>
      <c r="Y205" s="12"/>
      <c r="Z205" s="12"/>
      <c r="AA205" s="12"/>
      <c r="AB205" s="12"/>
      <c r="AC205" s="10">
        <v>1680</v>
      </c>
      <c r="AD205" s="13"/>
      <c r="AE205" s="15">
        <f t="shared" ca="1" si="3"/>
        <v>675</v>
      </c>
    </row>
    <row r="206" spans="1:31" ht="20.100000000000001" customHeight="1">
      <c r="A206" s="10">
        <v>2513025</v>
      </c>
      <c r="B206" s="10">
        <v>2513025</v>
      </c>
      <c r="C206" s="10" t="s">
        <v>595</v>
      </c>
      <c r="D206" s="10">
        <v>278</v>
      </c>
      <c r="E206" s="10">
        <v>101876601</v>
      </c>
      <c r="F206" s="10" t="s">
        <v>596</v>
      </c>
      <c r="G206" s="10" t="s">
        <v>597</v>
      </c>
      <c r="H206" s="12"/>
      <c r="I206" s="11">
        <v>45390</v>
      </c>
      <c r="J206" s="12"/>
      <c r="K206" s="10" t="s">
        <v>77</v>
      </c>
      <c r="L206" s="10" t="s">
        <v>454</v>
      </c>
      <c r="M206" s="11">
        <v>45379</v>
      </c>
      <c r="N206" s="10" t="s">
        <v>454</v>
      </c>
      <c r="O206" s="12"/>
      <c r="P206" s="12"/>
      <c r="Q206" s="10" t="s">
        <v>598</v>
      </c>
      <c r="R206" s="12"/>
      <c r="S206" s="10" t="s">
        <v>599</v>
      </c>
      <c r="T206" s="10" t="s">
        <v>600</v>
      </c>
      <c r="U206" s="12"/>
      <c r="V206" s="12"/>
      <c r="W206" s="12"/>
      <c r="X206" s="12"/>
      <c r="Y206" s="12"/>
      <c r="Z206" s="12"/>
      <c r="AA206" s="12"/>
      <c r="AB206" s="12"/>
      <c r="AC206" s="10">
        <v>1360</v>
      </c>
      <c r="AD206" s="13"/>
      <c r="AE206" s="15">
        <f t="shared" ca="1" si="3"/>
        <v>675</v>
      </c>
    </row>
    <row r="207" spans="1:31" ht="20.100000000000001" customHeight="1">
      <c r="A207" s="10">
        <v>2524146</v>
      </c>
      <c r="B207" s="10">
        <v>2524146</v>
      </c>
      <c r="C207" s="10" t="s">
        <v>601</v>
      </c>
      <c r="D207" s="10">
        <v>333</v>
      </c>
      <c r="E207" s="10" t="s">
        <v>602</v>
      </c>
      <c r="F207" s="10" t="s">
        <v>603</v>
      </c>
      <c r="G207" s="10" t="s">
        <v>317</v>
      </c>
      <c r="H207" s="10" t="s">
        <v>604</v>
      </c>
      <c r="I207" s="11">
        <v>45391</v>
      </c>
      <c r="J207" s="11">
        <v>45390</v>
      </c>
      <c r="K207" s="10" t="s">
        <v>605</v>
      </c>
      <c r="L207" s="10" t="s">
        <v>454</v>
      </c>
      <c r="M207" s="12"/>
      <c r="N207" s="10" t="s">
        <v>454</v>
      </c>
      <c r="O207" s="10">
        <v>1038574</v>
      </c>
      <c r="P207" s="10">
        <v>10920</v>
      </c>
      <c r="Q207" s="10" t="s">
        <v>340</v>
      </c>
      <c r="R207" s="12"/>
      <c r="S207" s="10" t="s">
        <v>547</v>
      </c>
      <c r="T207" s="10" t="s">
        <v>548</v>
      </c>
      <c r="U207" s="12"/>
      <c r="V207" s="12"/>
      <c r="W207" s="12"/>
      <c r="X207" s="12"/>
      <c r="Y207" s="12"/>
      <c r="Z207" s="11">
        <v>45378</v>
      </c>
      <c r="AA207" s="11">
        <v>45392</v>
      </c>
      <c r="AB207" s="11">
        <v>45379</v>
      </c>
      <c r="AC207" s="10">
        <v>1000</v>
      </c>
      <c r="AD207" s="10" t="s">
        <v>606</v>
      </c>
      <c r="AE207" s="15">
        <f t="shared" ca="1" si="3"/>
        <v>46054</v>
      </c>
    </row>
    <row r="208" spans="1:31" ht="20.100000000000001" customHeight="1">
      <c r="A208" s="10">
        <v>2524153</v>
      </c>
      <c r="B208" s="10">
        <v>2524153</v>
      </c>
      <c r="C208" s="10" t="s">
        <v>607</v>
      </c>
      <c r="D208" s="10">
        <v>18</v>
      </c>
      <c r="E208" s="10" t="s">
        <v>608</v>
      </c>
      <c r="F208" s="10" t="s">
        <v>609</v>
      </c>
      <c r="G208" s="10" t="s">
        <v>317</v>
      </c>
      <c r="H208" s="10" t="s">
        <v>167</v>
      </c>
      <c r="I208" s="11">
        <v>45391</v>
      </c>
      <c r="J208" s="11">
        <v>45391</v>
      </c>
      <c r="K208" s="10" t="s">
        <v>605</v>
      </c>
      <c r="L208" s="10" t="s">
        <v>454</v>
      </c>
      <c r="M208" s="12"/>
      <c r="N208" s="10" t="s">
        <v>454</v>
      </c>
      <c r="O208" s="10">
        <v>1036569</v>
      </c>
      <c r="P208" s="10" t="s">
        <v>610</v>
      </c>
      <c r="Q208" s="10" t="s">
        <v>611</v>
      </c>
      <c r="R208" s="12"/>
      <c r="S208" s="12"/>
      <c r="T208" s="12"/>
      <c r="U208" s="12"/>
      <c r="V208" s="12"/>
      <c r="W208" s="12"/>
      <c r="X208" s="12"/>
      <c r="Y208" s="12"/>
      <c r="Z208" s="11">
        <v>45379</v>
      </c>
      <c r="AA208" s="11">
        <v>45393</v>
      </c>
      <c r="AB208" s="11">
        <v>45379</v>
      </c>
      <c r="AC208" s="10">
        <v>1000</v>
      </c>
      <c r="AD208" s="10" t="s">
        <v>612</v>
      </c>
      <c r="AE208" s="15">
        <f t="shared" ca="1" si="3"/>
        <v>46054</v>
      </c>
    </row>
    <row r="209" spans="1:31" ht="20.100000000000001" customHeight="1">
      <c r="A209" s="10" t="s">
        <v>613</v>
      </c>
      <c r="B209" s="10" t="s">
        <v>613</v>
      </c>
      <c r="C209" s="10" t="s">
        <v>452</v>
      </c>
      <c r="D209" s="12"/>
      <c r="E209" s="10">
        <v>104673625</v>
      </c>
      <c r="F209" s="10" t="s">
        <v>614</v>
      </c>
      <c r="G209" s="10" t="s">
        <v>317</v>
      </c>
      <c r="H209" s="12"/>
      <c r="I209" s="11">
        <v>45259</v>
      </c>
      <c r="J209" s="12"/>
      <c r="K209" s="10" t="s">
        <v>615</v>
      </c>
      <c r="L209" s="10" t="s">
        <v>454</v>
      </c>
      <c r="M209" s="11">
        <v>45313</v>
      </c>
      <c r="N209" s="10" t="s">
        <v>454</v>
      </c>
      <c r="O209" s="12"/>
      <c r="P209" s="12"/>
      <c r="Q209" s="10" t="s">
        <v>559</v>
      </c>
      <c r="R209" s="12"/>
      <c r="S209" s="10" t="s">
        <v>616</v>
      </c>
      <c r="T209" s="10" t="s">
        <v>617</v>
      </c>
      <c r="U209" s="12"/>
      <c r="V209" s="12"/>
      <c r="W209" s="12"/>
      <c r="X209" s="12"/>
      <c r="Y209" s="12"/>
      <c r="Z209" s="12"/>
      <c r="AA209" s="12"/>
      <c r="AB209" s="12"/>
      <c r="AC209" s="10">
        <v>1200</v>
      </c>
      <c r="AD209" s="13"/>
      <c r="AE209" s="15">
        <f t="shared" ca="1" si="3"/>
        <v>741</v>
      </c>
    </row>
    <row r="210" spans="1:31" ht="20.100000000000001" customHeight="1">
      <c r="A210" s="10">
        <v>2522671</v>
      </c>
      <c r="B210" s="10">
        <v>2522671</v>
      </c>
      <c r="C210" s="10" t="s">
        <v>452</v>
      </c>
      <c r="D210" s="10">
        <v>311</v>
      </c>
      <c r="E210" s="10" t="s">
        <v>618</v>
      </c>
      <c r="F210" s="10" t="s">
        <v>619</v>
      </c>
      <c r="G210" s="10" t="s">
        <v>331</v>
      </c>
      <c r="H210" s="10" t="s">
        <v>620</v>
      </c>
      <c r="I210" s="11">
        <v>45390</v>
      </c>
      <c r="J210" s="11">
        <v>45384</v>
      </c>
      <c r="K210" s="10" t="s">
        <v>545</v>
      </c>
      <c r="L210" s="10" t="s">
        <v>77</v>
      </c>
      <c r="M210" s="11">
        <v>45379</v>
      </c>
      <c r="N210" s="10" t="s">
        <v>454</v>
      </c>
      <c r="O210" s="10">
        <v>1038559</v>
      </c>
      <c r="P210" s="10">
        <v>92420</v>
      </c>
      <c r="Q210" s="10" t="s">
        <v>340</v>
      </c>
      <c r="R210" s="10">
        <v>1</v>
      </c>
      <c r="S210" s="10" t="s">
        <v>547</v>
      </c>
      <c r="T210" s="10" t="s">
        <v>548</v>
      </c>
      <c r="U210" s="12"/>
      <c r="V210" s="12"/>
      <c r="W210" s="12"/>
      <c r="X210" s="12"/>
      <c r="Y210" s="12"/>
      <c r="Z210" s="11">
        <v>45370</v>
      </c>
      <c r="AA210" s="11">
        <v>45386</v>
      </c>
      <c r="AB210" s="11">
        <v>45371</v>
      </c>
      <c r="AC210" s="10">
        <v>1600</v>
      </c>
      <c r="AD210" s="10" t="s">
        <v>621</v>
      </c>
      <c r="AE210" s="15">
        <f t="shared" ca="1" si="3"/>
        <v>675</v>
      </c>
    </row>
    <row r="211" spans="1:31" ht="20.100000000000001" customHeight="1">
      <c r="A211" s="10">
        <v>2522678</v>
      </c>
      <c r="B211" s="10">
        <v>2522678</v>
      </c>
      <c r="C211" s="10" t="s">
        <v>452</v>
      </c>
      <c r="D211" s="10">
        <v>311</v>
      </c>
      <c r="E211" s="10" t="s">
        <v>618</v>
      </c>
      <c r="F211" s="10" t="s">
        <v>619</v>
      </c>
      <c r="G211" s="10" t="s">
        <v>331</v>
      </c>
      <c r="H211" s="10" t="s">
        <v>620</v>
      </c>
      <c r="I211" s="11">
        <v>45390</v>
      </c>
      <c r="J211" s="11">
        <v>45384</v>
      </c>
      <c r="K211" s="10" t="s">
        <v>622</v>
      </c>
      <c r="L211" s="10" t="s">
        <v>77</v>
      </c>
      <c r="M211" s="11">
        <v>45379</v>
      </c>
      <c r="N211" s="10" t="s">
        <v>454</v>
      </c>
      <c r="O211" s="10">
        <v>1038559</v>
      </c>
      <c r="P211" s="10">
        <v>92420</v>
      </c>
      <c r="Q211" s="10" t="s">
        <v>340</v>
      </c>
      <c r="R211" s="10">
        <v>1</v>
      </c>
      <c r="S211" s="10" t="s">
        <v>547</v>
      </c>
      <c r="T211" s="10" t="s">
        <v>548</v>
      </c>
      <c r="U211" s="12"/>
      <c r="V211" s="12"/>
      <c r="W211" s="12"/>
      <c r="X211" s="12"/>
      <c r="Y211" s="12"/>
      <c r="Z211" s="11">
        <v>45370</v>
      </c>
      <c r="AA211" s="11">
        <v>45386</v>
      </c>
      <c r="AB211" s="11">
        <v>45371</v>
      </c>
      <c r="AC211" s="10">
        <v>1380</v>
      </c>
      <c r="AD211" s="10" t="s">
        <v>623</v>
      </c>
      <c r="AE211" s="15">
        <f t="shared" ca="1" si="3"/>
        <v>675</v>
      </c>
    </row>
    <row r="212" spans="1:31" ht="20.100000000000001" customHeight="1">
      <c r="A212" s="10">
        <v>2522680</v>
      </c>
      <c r="B212" s="10">
        <v>2522680</v>
      </c>
      <c r="C212" s="10" t="s">
        <v>624</v>
      </c>
      <c r="D212" s="10">
        <v>320</v>
      </c>
      <c r="E212" s="10" t="s">
        <v>625</v>
      </c>
      <c r="F212" s="10" t="s">
        <v>626</v>
      </c>
      <c r="G212" s="10" t="s">
        <v>331</v>
      </c>
      <c r="H212" s="10" t="s">
        <v>620</v>
      </c>
      <c r="I212" s="11">
        <v>45384</v>
      </c>
      <c r="J212" s="11">
        <v>45384</v>
      </c>
      <c r="K212" s="10" t="s">
        <v>45</v>
      </c>
      <c r="L212" s="10" t="s">
        <v>45</v>
      </c>
      <c r="M212" s="11">
        <v>45373</v>
      </c>
      <c r="N212" s="10" t="s">
        <v>454</v>
      </c>
      <c r="O212" s="10">
        <v>1038560</v>
      </c>
      <c r="P212" s="10">
        <v>92418</v>
      </c>
      <c r="Q212" s="10" t="s">
        <v>340</v>
      </c>
      <c r="R212" s="10">
        <v>1</v>
      </c>
      <c r="S212" s="10" t="s">
        <v>547</v>
      </c>
      <c r="T212" s="10" t="s">
        <v>548</v>
      </c>
      <c r="U212" s="12"/>
      <c r="V212" s="12"/>
      <c r="W212" s="12"/>
      <c r="X212" s="12"/>
      <c r="Y212" s="12"/>
      <c r="Z212" s="11">
        <v>45370</v>
      </c>
      <c r="AA212" s="11">
        <v>45386</v>
      </c>
      <c r="AB212" s="11">
        <v>45371</v>
      </c>
      <c r="AC212" s="10">
        <v>1280</v>
      </c>
      <c r="AD212" s="10" t="s">
        <v>627</v>
      </c>
      <c r="AE212" s="15">
        <f t="shared" ca="1" si="3"/>
        <v>681</v>
      </c>
    </row>
    <row r="213" spans="1:31" ht="20.100000000000001" customHeight="1">
      <c r="A213" s="10">
        <v>2523020</v>
      </c>
      <c r="B213" s="10">
        <v>2523020</v>
      </c>
      <c r="C213" s="10" t="s">
        <v>452</v>
      </c>
      <c r="D213" s="10">
        <v>424</v>
      </c>
      <c r="E213" s="10" t="s">
        <v>628</v>
      </c>
      <c r="F213" s="10" t="s">
        <v>629</v>
      </c>
      <c r="G213" s="10" t="s">
        <v>331</v>
      </c>
      <c r="H213" s="10" t="s">
        <v>630</v>
      </c>
      <c r="I213" s="11">
        <v>45386</v>
      </c>
      <c r="J213" s="11">
        <v>45386</v>
      </c>
      <c r="K213" s="10" t="s">
        <v>32</v>
      </c>
      <c r="L213" s="10" t="s">
        <v>32</v>
      </c>
      <c r="M213" s="11">
        <v>45376</v>
      </c>
      <c r="N213" s="10" t="s">
        <v>454</v>
      </c>
      <c r="O213" s="10">
        <v>1038591</v>
      </c>
      <c r="P213" s="10" t="s">
        <v>631</v>
      </c>
      <c r="Q213" s="10" t="s">
        <v>611</v>
      </c>
      <c r="R213" s="10">
        <v>1</v>
      </c>
      <c r="S213" s="10" t="s">
        <v>547</v>
      </c>
      <c r="T213" s="10" t="s">
        <v>548</v>
      </c>
      <c r="U213" s="12"/>
      <c r="V213" s="12"/>
      <c r="W213" s="12"/>
      <c r="X213" s="12"/>
      <c r="Y213" s="12"/>
      <c r="Z213" s="11">
        <v>45370</v>
      </c>
      <c r="AA213" s="11">
        <v>45390</v>
      </c>
      <c r="AB213" s="11">
        <v>45372</v>
      </c>
      <c r="AC213" s="10">
        <v>1260</v>
      </c>
      <c r="AD213" s="10" t="s">
        <v>632</v>
      </c>
      <c r="AE213" s="15">
        <f t="shared" ca="1" si="3"/>
        <v>678</v>
      </c>
    </row>
    <row r="214" spans="1:31" ht="20.100000000000001" customHeight="1">
      <c r="A214" s="10">
        <v>2523032</v>
      </c>
      <c r="B214" s="10">
        <v>2523032</v>
      </c>
      <c r="C214" s="10" t="s">
        <v>543</v>
      </c>
      <c r="D214" s="10">
        <v>292</v>
      </c>
      <c r="E214" s="10" t="s">
        <v>633</v>
      </c>
      <c r="F214" s="10" t="s">
        <v>120</v>
      </c>
      <c r="G214" s="10" t="s">
        <v>317</v>
      </c>
      <c r="H214" s="10" t="s">
        <v>604</v>
      </c>
      <c r="I214" s="11">
        <v>45384</v>
      </c>
      <c r="J214" s="11">
        <v>45383</v>
      </c>
      <c r="K214" s="10" t="s">
        <v>77</v>
      </c>
      <c r="L214" s="10" t="s">
        <v>32</v>
      </c>
      <c r="M214" s="11">
        <v>45379</v>
      </c>
      <c r="N214" s="10" t="s">
        <v>454</v>
      </c>
      <c r="O214" s="10">
        <v>1038565</v>
      </c>
      <c r="P214" s="10">
        <v>10909</v>
      </c>
      <c r="Q214" s="10" t="s">
        <v>340</v>
      </c>
      <c r="R214" s="10">
        <v>1</v>
      </c>
      <c r="S214" s="10" t="s">
        <v>547</v>
      </c>
      <c r="T214" s="10" t="s">
        <v>548</v>
      </c>
      <c r="U214" s="12"/>
      <c r="V214" s="12"/>
      <c r="W214" s="12"/>
      <c r="X214" s="12"/>
      <c r="Y214" s="12"/>
      <c r="Z214" s="11">
        <v>45371</v>
      </c>
      <c r="AA214" s="11">
        <v>45385</v>
      </c>
      <c r="AB214" s="11">
        <v>45372</v>
      </c>
      <c r="AC214" s="10">
        <v>1360</v>
      </c>
      <c r="AD214" s="10" t="s">
        <v>634</v>
      </c>
      <c r="AE214" s="15">
        <f t="shared" ca="1" si="3"/>
        <v>675</v>
      </c>
    </row>
    <row r="215" spans="1:31" ht="20.100000000000001" customHeight="1">
      <c r="A215" s="10">
        <v>2512120</v>
      </c>
      <c r="B215" s="10">
        <v>2512120</v>
      </c>
      <c r="C215" s="10" t="s">
        <v>452</v>
      </c>
      <c r="D215" s="12"/>
      <c r="E215" s="10">
        <v>103357459</v>
      </c>
      <c r="F215" s="10" t="s">
        <v>580</v>
      </c>
      <c r="G215" s="10" t="s">
        <v>317</v>
      </c>
      <c r="H215" s="10" t="s">
        <v>109</v>
      </c>
      <c r="I215" s="11">
        <v>45380</v>
      </c>
      <c r="J215" s="11">
        <v>45380</v>
      </c>
      <c r="K215" s="10" t="s">
        <v>556</v>
      </c>
      <c r="L215" s="10" t="s">
        <v>539</v>
      </c>
      <c r="M215" s="11">
        <v>45371</v>
      </c>
      <c r="N215" s="10" t="s">
        <v>454</v>
      </c>
      <c r="O215" s="10">
        <v>1034270</v>
      </c>
      <c r="P215" s="10" t="s">
        <v>332</v>
      </c>
      <c r="Q215" s="10" t="s">
        <v>318</v>
      </c>
      <c r="R215" s="10">
        <v>1</v>
      </c>
      <c r="S215" s="10">
        <v>101617028</v>
      </c>
      <c r="T215" s="10" t="s">
        <v>408</v>
      </c>
      <c r="U215" s="10" t="s">
        <v>587</v>
      </c>
      <c r="V215" s="10">
        <v>2100</v>
      </c>
      <c r="W215" s="10" t="s">
        <v>563</v>
      </c>
      <c r="X215" s="11">
        <v>45387</v>
      </c>
      <c r="Y215" s="10" t="s">
        <v>564</v>
      </c>
      <c r="Z215" s="11">
        <v>44672</v>
      </c>
      <c r="AA215" s="11">
        <v>45380</v>
      </c>
      <c r="AB215" s="11">
        <v>45333</v>
      </c>
      <c r="AC215" s="10">
        <v>2100</v>
      </c>
      <c r="AD215" s="13"/>
      <c r="AE215" s="15">
        <f t="shared" ca="1" si="3"/>
        <v>683</v>
      </c>
    </row>
    <row r="216" spans="1:31" ht="20.100000000000001" customHeight="1">
      <c r="A216" s="10">
        <v>2512127</v>
      </c>
      <c r="B216" s="10">
        <v>2512127</v>
      </c>
      <c r="C216" s="10" t="s">
        <v>526</v>
      </c>
      <c r="D216" s="10">
        <v>334</v>
      </c>
      <c r="E216" s="10">
        <v>102825818</v>
      </c>
      <c r="F216" s="10" t="s">
        <v>192</v>
      </c>
      <c r="G216" s="10" t="s">
        <v>317</v>
      </c>
      <c r="H216" s="10" t="s">
        <v>109</v>
      </c>
      <c r="I216" s="11">
        <v>45380</v>
      </c>
      <c r="J216" s="11">
        <v>45380</v>
      </c>
      <c r="K216" s="10" t="s">
        <v>635</v>
      </c>
      <c r="L216" s="10" t="s">
        <v>636</v>
      </c>
      <c r="M216" s="11">
        <v>45379</v>
      </c>
      <c r="N216" s="10" t="s">
        <v>454</v>
      </c>
      <c r="O216" s="10">
        <v>1034270</v>
      </c>
      <c r="P216" s="10" t="s">
        <v>332</v>
      </c>
      <c r="Q216" s="10" t="s">
        <v>385</v>
      </c>
      <c r="R216" s="10">
        <v>1</v>
      </c>
      <c r="S216" s="10" t="s">
        <v>637</v>
      </c>
      <c r="T216" s="10" t="s">
        <v>638</v>
      </c>
      <c r="U216" s="12"/>
      <c r="V216" s="12"/>
      <c r="W216" s="12"/>
      <c r="X216" s="12"/>
      <c r="Y216" s="12"/>
      <c r="Z216" s="11">
        <v>44672</v>
      </c>
      <c r="AA216" s="11">
        <v>45380</v>
      </c>
      <c r="AB216" s="11">
        <v>45333</v>
      </c>
      <c r="AC216" s="10">
        <v>1220</v>
      </c>
      <c r="AD216" s="13"/>
      <c r="AE216" s="15">
        <f t="shared" ca="1" si="3"/>
        <v>675</v>
      </c>
    </row>
    <row r="217" spans="1:31" ht="20.100000000000001" customHeight="1">
      <c r="A217" s="10">
        <v>2482500</v>
      </c>
      <c r="B217" s="10">
        <v>2482500</v>
      </c>
      <c r="C217" s="10" t="s">
        <v>412</v>
      </c>
      <c r="D217" s="12"/>
      <c r="E217" s="10">
        <v>103533051</v>
      </c>
      <c r="F217" s="10" t="s">
        <v>366</v>
      </c>
      <c r="G217" s="10" t="s">
        <v>321</v>
      </c>
      <c r="H217" s="10" t="s">
        <v>109</v>
      </c>
      <c r="I217" s="11">
        <v>45380</v>
      </c>
      <c r="J217" s="11">
        <v>45380</v>
      </c>
      <c r="K217" s="12"/>
      <c r="L217" s="10" t="s">
        <v>313</v>
      </c>
      <c r="M217" s="12"/>
      <c r="N217" s="10" t="s">
        <v>313</v>
      </c>
      <c r="O217" s="10">
        <v>1034270</v>
      </c>
      <c r="P217" s="10" t="s">
        <v>332</v>
      </c>
      <c r="Q217" s="10" t="s">
        <v>318</v>
      </c>
      <c r="R217" s="10">
        <v>1</v>
      </c>
      <c r="S217" s="10">
        <v>103608022</v>
      </c>
      <c r="T217" s="10" t="s">
        <v>367</v>
      </c>
      <c r="U217" s="12"/>
      <c r="V217" s="12"/>
      <c r="W217" s="12"/>
      <c r="X217" s="12"/>
      <c r="Y217" s="12"/>
      <c r="Z217" s="11">
        <v>45207</v>
      </c>
      <c r="AA217" s="11">
        <v>45380</v>
      </c>
      <c r="AB217" s="11">
        <v>45207</v>
      </c>
      <c r="AC217" s="12"/>
      <c r="AD217" s="13"/>
      <c r="AE217" s="15">
        <f t="shared" ca="1" si="3"/>
        <v>46054</v>
      </c>
    </row>
    <row r="218" spans="1:31" ht="20.100000000000001" customHeight="1">
      <c r="A218" s="10">
        <v>2482420</v>
      </c>
      <c r="B218" s="10">
        <v>2482420</v>
      </c>
      <c r="C218" s="10" t="s">
        <v>639</v>
      </c>
      <c r="D218" s="12"/>
      <c r="E218" s="10" t="s">
        <v>354</v>
      </c>
      <c r="F218" s="10" t="s">
        <v>355</v>
      </c>
      <c r="G218" s="10" t="s">
        <v>312</v>
      </c>
      <c r="H218" s="10" t="s">
        <v>109</v>
      </c>
      <c r="I218" s="11">
        <v>45380</v>
      </c>
      <c r="J218" s="11">
        <v>45380</v>
      </c>
      <c r="K218" s="12"/>
      <c r="L218" s="10" t="s">
        <v>313</v>
      </c>
      <c r="M218" s="12"/>
      <c r="N218" s="10" t="s">
        <v>313</v>
      </c>
      <c r="O218" s="10">
        <v>1034270</v>
      </c>
      <c r="P218" s="10" t="s">
        <v>332</v>
      </c>
      <c r="Q218" s="10" t="s">
        <v>318</v>
      </c>
      <c r="R218" s="10">
        <v>1</v>
      </c>
      <c r="S218" s="10">
        <v>101251714</v>
      </c>
      <c r="T218" s="10" t="s">
        <v>356</v>
      </c>
      <c r="U218" s="12"/>
      <c r="V218" s="12"/>
      <c r="W218" s="12"/>
      <c r="X218" s="12"/>
      <c r="Y218" s="12"/>
      <c r="Z218" s="11">
        <v>45207</v>
      </c>
      <c r="AA218" s="11">
        <v>45380</v>
      </c>
      <c r="AB218" s="11">
        <v>45207</v>
      </c>
      <c r="AC218" s="12"/>
      <c r="AD218" s="13"/>
      <c r="AE218" s="15">
        <f t="shared" ca="1" si="3"/>
        <v>46054</v>
      </c>
    </row>
    <row r="219" spans="1:31" ht="20.100000000000001" customHeight="1">
      <c r="A219" s="10">
        <v>2454758</v>
      </c>
      <c r="B219" s="10">
        <v>2454758</v>
      </c>
      <c r="C219" s="12"/>
      <c r="D219" s="12"/>
      <c r="E219" s="10">
        <v>100913451</v>
      </c>
      <c r="F219" s="10" t="s">
        <v>362</v>
      </c>
      <c r="G219" s="10" t="s">
        <v>363</v>
      </c>
      <c r="H219" s="12"/>
      <c r="I219" s="11">
        <v>45429</v>
      </c>
      <c r="J219" s="12"/>
      <c r="K219" s="12"/>
      <c r="L219" s="10" t="s">
        <v>313</v>
      </c>
      <c r="M219" s="12"/>
      <c r="N219" s="10" t="s">
        <v>313</v>
      </c>
      <c r="O219" s="12"/>
      <c r="P219" s="12"/>
      <c r="Q219" s="10" t="s">
        <v>318</v>
      </c>
      <c r="R219" s="12"/>
      <c r="S219" s="10">
        <v>101251709</v>
      </c>
      <c r="T219" s="10" t="s">
        <v>364</v>
      </c>
      <c r="U219" s="12"/>
      <c r="V219" s="12"/>
      <c r="W219" s="12"/>
      <c r="X219" s="12"/>
      <c r="Y219" s="12"/>
      <c r="Z219" s="12"/>
      <c r="AA219" s="12"/>
      <c r="AB219" s="12"/>
      <c r="AC219" s="12"/>
      <c r="AD219" s="13"/>
      <c r="AE219" s="15">
        <f t="shared" ca="1" si="3"/>
        <v>46054</v>
      </c>
    </row>
    <row r="220" spans="1:31" ht="20.100000000000001" customHeight="1">
      <c r="A220" s="10">
        <v>2512138</v>
      </c>
      <c r="B220" s="10">
        <v>2512138</v>
      </c>
      <c r="C220" s="10" t="s">
        <v>514</v>
      </c>
      <c r="D220" s="12"/>
      <c r="E220" s="10">
        <v>103365440</v>
      </c>
      <c r="F220" s="10" t="s">
        <v>330</v>
      </c>
      <c r="G220" s="10" t="s">
        <v>331</v>
      </c>
      <c r="H220" s="10" t="s">
        <v>109</v>
      </c>
      <c r="I220" s="11">
        <v>45380</v>
      </c>
      <c r="J220" s="11">
        <v>45380</v>
      </c>
      <c r="K220" s="12"/>
      <c r="L220" s="10" t="s">
        <v>313</v>
      </c>
      <c r="M220" s="12"/>
      <c r="N220" s="10" t="s">
        <v>313</v>
      </c>
      <c r="O220" s="10">
        <v>1034270</v>
      </c>
      <c r="P220" s="10" t="s">
        <v>332</v>
      </c>
      <c r="Q220" s="10" t="s">
        <v>318</v>
      </c>
      <c r="R220" s="10">
        <v>1</v>
      </c>
      <c r="S220" s="10">
        <v>103365393</v>
      </c>
      <c r="T220" s="10" t="s">
        <v>333</v>
      </c>
      <c r="U220" s="12"/>
      <c r="V220" s="12"/>
      <c r="W220" s="12"/>
      <c r="X220" s="12"/>
      <c r="Y220" s="12"/>
      <c r="Z220" s="11">
        <v>44672</v>
      </c>
      <c r="AA220" s="11">
        <v>45380</v>
      </c>
      <c r="AB220" s="11">
        <v>45333</v>
      </c>
      <c r="AC220" s="12"/>
      <c r="AD220" s="13"/>
      <c r="AE220" s="15">
        <f t="shared" ca="1" si="3"/>
        <v>46054</v>
      </c>
    </row>
    <row r="221" spans="1:31" ht="20.100000000000001" customHeight="1">
      <c r="A221" s="10">
        <v>2411691</v>
      </c>
      <c r="B221" s="10">
        <v>2411691</v>
      </c>
      <c r="C221" s="12"/>
      <c r="D221" s="10">
        <v>181</v>
      </c>
      <c r="E221" s="10">
        <v>100929820</v>
      </c>
      <c r="F221" s="10" t="s">
        <v>384</v>
      </c>
      <c r="G221" s="10" t="s">
        <v>363</v>
      </c>
      <c r="H221" s="12"/>
      <c r="I221" s="11">
        <v>45846</v>
      </c>
      <c r="J221" s="12"/>
      <c r="K221" s="12"/>
      <c r="L221" s="10" t="s">
        <v>313</v>
      </c>
      <c r="M221" s="12"/>
      <c r="N221" s="10" t="s">
        <v>313</v>
      </c>
      <c r="O221" s="12"/>
      <c r="P221" s="12"/>
      <c r="Q221" s="10" t="s">
        <v>385</v>
      </c>
      <c r="R221" s="12"/>
      <c r="S221" s="10" t="s">
        <v>386</v>
      </c>
      <c r="T221" s="10" t="s">
        <v>387</v>
      </c>
      <c r="U221" s="12"/>
      <c r="V221" s="12"/>
      <c r="W221" s="12"/>
      <c r="X221" s="12"/>
      <c r="Y221" s="12"/>
      <c r="Z221" s="12"/>
      <c r="AA221" s="12"/>
      <c r="AB221" s="12"/>
      <c r="AC221" s="12"/>
      <c r="AD221" s="13"/>
      <c r="AE221" s="15">
        <f t="shared" ca="1" si="3"/>
        <v>46054</v>
      </c>
    </row>
    <row r="222" spans="1:31" ht="20.100000000000001" customHeight="1">
      <c r="A222" s="10">
        <v>2475875</v>
      </c>
      <c r="B222" s="10">
        <v>2475875</v>
      </c>
      <c r="C222" s="12"/>
      <c r="D222" s="12"/>
      <c r="E222" s="10">
        <v>101423353</v>
      </c>
      <c r="F222" s="10" t="s">
        <v>371</v>
      </c>
      <c r="G222" s="10" t="s">
        <v>317</v>
      </c>
      <c r="H222" s="12"/>
      <c r="I222" s="11">
        <v>45573</v>
      </c>
      <c r="J222" s="12"/>
      <c r="K222" s="12"/>
      <c r="L222" s="10" t="s">
        <v>313</v>
      </c>
      <c r="M222" s="12"/>
      <c r="N222" s="10" t="s">
        <v>313</v>
      </c>
      <c r="O222" s="12"/>
      <c r="P222" s="12"/>
      <c r="Q222" s="10" t="s">
        <v>318</v>
      </c>
      <c r="R222" s="12"/>
      <c r="S222" s="10">
        <v>101251709</v>
      </c>
      <c r="T222" s="10" t="s">
        <v>364</v>
      </c>
      <c r="U222" s="12"/>
      <c r="V222" s="12"/>
      <c r="W222" s="12"/>
      <c r="X222" s="12"/>
      <c r="Y222" s="12"/>
      <c r="Z222" s="12"/>
      <c r="AA222" s="12"/>
      <c r="AB222" s="12"/>
      <c r="AC222" s="12"/>
      <c r="AD222" s="13"/>
      <c r="AE222" s="15">
        <f t="shared" ca="1" si="3"/>
        <v>46054</v>
      </c>
    </row>
    <row r="223" spans="1:31" ht="20.100000000000001" customHeight="1">
      <c r="A223" s="10">
        <v>2453835</v>
      </c>
      <c r="B223" s="10">
        <v>2453835</v>
      </c>
      <c r="C223" s="10" t="s">
        <v>452</v>
      </c>
      <c r="D223" s="12"/>
      <c r="E223" s="10">
        <v>102064527</v>
      </c>
      <c r="F223" s="10" t="s">
        <v>360</v>
      </c>
      <c r="G223" s="10" t="s">
        <v>331</v>
      </c>
      <c r="H223" s="12"/>
      <c r="I223" s="11">
        <v>45344</v>
      </c>
      <c r="J223" s="12"/>
      <c r="K223" s="10" t="s">
        <v>640</v>
      </c>
      <c r="L223" s="10" t="s">
        <v>640</v>
      </c>
      <c r="M223" s="11">
        <v>45364</v>
      </c>
      <c r="N223" s="10" t="s">
        <v>454</v>
      </c>
      <c r="O223" s="12"/>
      <c r="P223" s="12"/>
      <c r="Q223" s="10" t="s">
        <v>318</v>
      </c>
      <c r="R223" s="10">
        <v>1</v>
      </c>
      <c r="S223" s="10">
        <v>101898752</v>
      </c>
      <c r="T223" s="10" t="s">
        <v>361</v>
      </c>
      <c r="U223" s="10" t="s">
        <v>641</v>
      </c>
      <c r="V223" s="10">
        <v>2100</v>
      </c>
      <c r="W223" s="10" t="s">
        <v>541</v>
      </c>
      <c r="X223" s="11">
        <v>45384</v>
      </c>
      <c r="Y223" s="10" t="s">
        <v>542</v>
      </c>
      <c r="Z223" s="12"/>
      <c r="AA223" s="12"/>
      <c r="AB223" s="12"/>
      <c r="AC223" s="10">
        <v>2050</v>
      </c>
      <c r="AD223" s="13"/>
      <c r="AE223" s="15">
        <f t="shared" ca="1" si="3"/>
        <v>690</v>
      </c>
    </row>
    <row r="224" spans="1:31" ht="20.100000000000001" customHeight="1">
      <c r="A224" s="10">
        <v>2453450</v>
      </c>
      <c r="B224" s="10">
        <v>2453450</v>
      </c>
      <c r="C224" s="10" t="s">
        <v>452</v>
      </c>
      <c r="D224" s="12"/>
      <c r="E224" s="10">
        <v>101423353</v>
      </c>
      <c r="F224" s="10" t="s">
        <v>371</v>
      </c>
      <c r="G224" s="10" t="s">
        <v>317</v>
      </c>
      <c r="H224" s="12"/>
      <c r="I224" s="11">
        <v>45380</v>
      </c>
      <c r="J224" s="12"/>
      <c r="K224" s="10" t="s">
        <v>551</v>
      </c>
      <c r="L224" s="10" t="s">
        <v>454</v>
      </c>
      <c r="M224" s="11">
        <v>45378</v>
      </c>
      <c r="N224" s="10" t="s">
        <v>454</v>
      </c>
      <c r="O224" s="12"/>
      <c r="P224" s="12"/>
      <c r="Q224" s="10" t="s">
        <v>318</v>
      </c>
      <c r="R224" s="12"/>
      <c r="S224" s="10">
        <v>101251709</v>
      </c>
      <c r="T224" s="10" t="s">
        <v>364</v>
      </c>
      <c r="U224" s="12"/>
      <c r="V224" s="12"/>
      <c r="W224" s="12"/>
      <c r="X224" s="12"/>
      <c r="Y224" s="12"/>
      <c r="Z224" s="12"/>
      <c r="AA224" s="12"/>
      <c r="AB224" s="12"/>
      <c r="AC224" s="10">
        <v>1500</v>
      </c>
      <c r="AD224" s="13"/>
      <c r="AE224" s="15">
        <f t="shared" ca="1" si="3"/>
        <v>676</v>
      </c>
    </row>
    <row r="225" spans="1:31" ht="20.100000000000001" customHeight="1">
      <c r="A225" s="10">
        <v>2515824</v>
      </c>
      <c r="B225" s="10">
        <v>2515824</v>
      </c>
      <c r="C225" s="10" t="s">
        <v>452</v>
      </c>
      <c r="D225" s="12"/>
      <c r="E225" s="10">
        <v>103341647</v>
      </c>
      <c r="F225" s="10" t="s">
        <v>410</v>
      </c>
      <c r="G225" s="10" t="s">
        <v>331</v>
      </c>
      <c r="H225" s="10" t="s">
        <v>167</v>
      </c>
      <c r="I225" s="11">
        <v>45415</v>
      </c>
      <c r="J225" s="11">
        <v>45415</v>
      </c>
      <c r="K225" s="10" t="s">
        <v>556</v>
      </c>
      <c r="L225" s="10" t="s">
        <v>539</v>
      </c>
      <c r="M225" s="11">
        <v>45364</v>
      </c>
      <c r="N225" s="10" t="s">
        <v>454</v>
      </c>
      <c r="O225" s="10">
        <v>1038806</v>
      </c>
      <c r="P225" s="10" t="s">
        <v>642</v>
      </c>
      <c r="Q225" s="10" t="s">
        <v>318</v>
      </c>
      <c r="R225" s="10">
        <v>1</v>
      </c>
      <c r="S225" s="10">
        <v>103342182</v>
      </c>
      <c r="T225" s="10" t="s">
        <v>411</v>
      </c>
      <c r="U225" s="10" t="s">
        <v>643</v>
      </c>
      <c r="V225" s="10">
        <v>2100</v>
      </c>
      <c r="W225" s="10" t="s">
        <v>563</v>
      </c>
      <c r="X225" s="11">
        <v>45379</v>
      </c>
      <c r="Y225" s="10" t="s">
        <v>564</v>
      </c>
      <c r="Z225" s="11">
        <v>45345</v>
      </c>
      <c r="AA225" s="11">
        <v>45415</v>
      </c>
      <c r="AB225" s="11">
        <v>45345</v>
      </c>
      <c r="AC225" s="10">
        <v>2100</v>
      </c>
      <c r="AD225" s="13"/>
      <c r="AE225" s="15">
        <f t="shared" ca="1" si="3"/>
        <v>690</v>
      </c>
    </row>
    <row r="226" spans="1:31" ht="20.100000000000001" customHeight="1">
      <c r="A226" s="10">
        <v>2513020</v>
      </c>
      <c r="B226" s="10">
        <v>2513020</v>
      </c>
      <c r="C226" s="10" t="s">
        <v>644</v>
      </c>
      <c r="D226" s="10">
        <v>278</v>
      </c>
      <c r="E226" s="10">
        <v>101876601</v>
      </c>
      <c r="F226" s="10" t="s">
        <v>596</v>
      </c>
      <c r="G226" s="10" t="s">
        <v>597</v>
      </c>
      <c r="H226" s="12"/>
      <c r="I226" s="11">
        <v>45359</v>
      </c>
      <c r="J226" s="12"/>
      <c r="K226" s="10" t="s">
        <v>645</v>
      </c>
      <c r="L226" s="10" t="s">
        <v>454</v>
      </c>
      <c r="M226" s="11">
        <v>45379</v>
      </c>
      <c r="N226" s="10" t="s">
        <v>454</v>
      </c>
      <c r="O226" s="12"/>
      <c r="P226" s="12"/>
      <c r="Q226" s="10" t="s">
        <v>598</v>
      </c>
      <c r="R226" s="12"/>
      <c r="S226" s="10" t="s">
        <v>599</v>
      </c>
      <c r="T226" s="10" t="s">
        <v>600</v>
      </c>
      <c r="U226" s="12"/>
      <c r="V226" s="12"/>
      <c r="W226" s="12"/>
      <c r="X226" s="12"/>
      <c r="Y226" s="12"/>
      <c r="Z226" s="12"/>
      <c r="AA226" s="12"/>
      <c r="AB226" s="12"/>
      <c r="AC226" s="10">
        <v>2150</v>
      </c>
      <c r="AD226" s="13"/>
      <c r="AE226" s="15">
        <f t="shared" ca="1" si="3"/>
        <v>675</v>
      </c>
    </row>
    <row r="227" spans="1:31" ht="20.100000000000001" customHeight="1">
      <c r="A227" s="10">
        <v>2454804</v>
      </c>
      <c r="B227" s="10">
        <v>2454804</v>
      </c>
      <c r="C227" s="10" t="s">
        <v>452</v>
      </c>
      <c r="D227" s="12"/>
      <c r="E227" s="10">
        <v>102064527</v>
      </c>
      <c r="F227" s="10" t="s">
        <v>360</v>
      </c>
      <c r="G227" s="10" t="s">
        <v>331</v>
      </c>
      <c r="H227" s="12"/>
      <c r="I227" s="11">
        <v>45408</v>
      </c>
      <c r="J227" s="12"/>
      <c r="K227" s="10" t="s">
        <v>646</v>
      </c>
      <c r="L227" s="10" t="s">
        <v>454</v>
      </c>
      <c r="M227" s="11">
        <v>45376</v>
      </c>
      <c r="N227" s="10" t="s">
        <v>454</v>
      </c>
      <c r="O227" s="12"/>
      <c r="P227" s="12"/>
      <c r="Q227" s="10" t="s">
        <v>318</v>
      </c>
      <c r="R227" s="12"/>
      <c r="S227" s="10">
        <v>101898752</v>
      </c>
      <c r="T227" s="10" t="s">
        <v>361</v>
      </c>
      <c r="U227" s="12"/>
      <c r="V227" s="12"/>
      <c r="W227" s="12"/>
      <c r="X227" s="12"/>
      <c r="Y227" s="12"/>
      <c r="Z227" s="12"/>
      <c r="AA227" s="12"/>
      <c r="AB227" s="12"/>
      <c r="AC227" s="10">
        <v>2100</v>
      </c>
      <c r="AD227" s="13"/>
      <c r="AE227" s="15">
        <f t="shared" ca="1" si="3"/>
        <v>678</v>
      </c>
    </row>
    <row r="228" spans="1:31" ht="20.100000000000001" customHeight="1">
      <c r="A228" s="10">
        <v>2496877</v>
      </c>
      <c r="B228" s="10">
        <v>2496877</v>
      </c>
      <c r="C228" s="10" t="s">
        <v>452</v>
      </c>
      <c r="D228" s="12"/>
      <c r="E228" s="10">
        <v>103086203</v>
      </c>
      <c r="F228" s="10" t="s">
        <v>550</v>
      </c>
      <c r="G228" s="10" t="s">
        <v>317</v>
      </c>
      <c r="H228" s="10" t="s">
        <v>109</v>
      </c>
      <c r="I228" s="11">
        <v>45380</v>
      </c>
      <c r="J228" s="11">
        <v>45380</v>
      </c>
      <c r="K228" s="10" t="s">
        <v>551</v>
      </c>
      <c r="L228" s="10" t="s">
        <v>551</v>
      </c>
      <c r="M228" s="11">
        <v>45357</v>
      </c>
      <c r="N228" s="10" t="s">
        <v>454</v>
      </c>
      <c r="O228" s="10">
        <v>1034270</v>
      </c>
      <c r="P228" s="10" t="s">
        <v>332</v>
      </c>
      <c r="Q228" s="10" t="s">
        <v>318</v>
      </c>
      <c r="R228" s="10">
        <v>1</v>
      </c>
      <c r="S228" s="10">
        <v>101251713</v>
      </c>
      <c r="T228" s="10" t="s">
        <v>552</v>
      </c>
      <c r="U228" s="12"/>
      <c r="V228" s="12"/>
      <c r="W228" s="12"/>
      <c r="X228" s="12"/>
      <c r="Y228" s="12"/>
      <c r="Z228" s="11">
        <v>44673</v>
      </c>
      <c r="AA228" s="11">
        <v>45380</v>
      </c>
      <c r="AB228" s="11">
        <v>45268</v>
      </c>
      <c r="AC228" s="10">
        <v>1500</v>
      </c>
      <c r="AD228" s="13"/>
      <c r="AE228" s="15">
        <f t="shared" ca="1" si="3"/>
        <v>697</v>
      </c>
    </row>
    <row r="229" spans="1:31" ht="20.100000000000001" customHeight="1">
      <c r="A229" s="10">
        <v>2512177</v>
      </c>
      <c r="B229" s="10">
        <v>2512177</v>
      </c>
      <c r="C229" s="10" t="s">
        <v>452</v>
      </c>
      <c r="D229" s="12"/>
      <c r="E229" s="10">
        <v>102842229</v>
      </c>
      <c r="F229" s="10" t="s">
        <v>440</v>
      </c>
      <c r="G229" s="10" t="s">
        <v>312</v>
      </c>
      <c r="H229" s="10" t="s">
        <v>109</v>
      </c>
      <c r="I229" s="11">
        <v>45380</v>
      </c>
      <c r="J229" s="11">
        <v>45380</v>
      </c>
      <c r="K229" s="10" t="s">
        <v>647</v>
      </c>
      <c r="L229" s="10" t="s">
        <v>579</v>
      </c>
      <c r="M229" s="11">
        <v>45379</v>
      </c>
      <c r="N229" s="10" t="s">
        <v>454</v>
      </c>
      <c r="O229" s="10">
        <v>1034270</v>
      </c>
      <c r="P229" s="10" t="s">
        <v>332</v>
      </c>
      <c r="Q229" s="10" t="s">
        <v>318</v>
      </c>
      <c r="R229" s="10">
        <v>1</v>
      </c>
      <c r="S229" s="10">
        <v>101252285</v>
      </c>
      <c r="T229" s="10" t="s">
        <v>441</v>
      </c>
      <c r="U229" s="12"/>
      <c r="V229" s="12"/>
      <c r="W229" s="12"/>
      <c r="X229" s="12"/>
      <c r="Y229" s="12"/>
      <c r="Z229" s="11">
        <v>44996</v>
      </c>
      <c r="AA229" s="11">
        <v>45380</v>
      </c>
      <c r="AB229" s="11">
        <v>45333</v>
      </c>
      <c r="AC229" s="10">
        <v>1200</v>
      </c>
      <c r="AD229" s="13"/>
      <c r="AE229" s="15">
        <f t="shared" ca="1" si="3"/>
        <v>675</v>
      </c>
    </row>
    <row r="230" spans="1:31" ht="20.100000000000001" customHeight="1">
      <c r="A230" s="10" t="s">
        <v>648</v>
      </c>
      <c r="B230" s="10" t="s">
        <v>648</v>
      </c>
      <c r="C230" s="10" t="s">
        <v>452</v>
      </c>
      <c r="D230" s="12"/>
      <c r="E230" s="10">
        <v>104799505</v>
      </c>
      <c r="F230" s="10" t="s">
        <v>649</v>
      </c>
      <c r="G230" s="10" t="s">
        <v>317</v>
      </c>
      <c r="H230" s="12"/>
      <c r="I230" s="11">
        <v>45379</v>
      </c>
      <c r="J230" s="12"/>
      <c r="K230" s="10" t="s">
        <v>556</v>
      </c>
      <c r="L230" s="10" t="s">
        <v>557</v>
      </c>
      <c r="M230" s="11">
        <v>45357</v>
      </c>
      <c r="N230" s="10" t="s">
        <v>454</v>
      </c>
      <c r="O230" s="12"/>
      <c r="P230" s="12"/>
      <c r="Q230" s="10" t="s">
        <v>559</v>
      </c>
      <c r="R230" s="12"/>
      <c r="S230" s="10" t="s">
        <v>650</v>
      </c>
      <c r="T230" s="10" t="s">
        <v>651</v>
      </c>
      <c r="U230" s="12"/>
      <c r="V230" s="12"/>
      <c r="W230" s="12"/>
      <c r="X230" s="12"/>
      <c r="Y230" s="12"/>
      <c r="Z230" s="12"/>
      <c r="AA230" s="12"/>
      <c r="AB230" s="12"/>
      <c r="AC230" s="10">
        <v>2100</v>
      </c>
      <c r="AD230" s="13"/>
      <c r="AE230" s="15">
        <f t="shared" ca="1" si="3"/>
        <v>697</v>
      </c>
    </row>
    <row r="231" spans="1:31" ht="20.100000000000001" customHeight="1">
      <c r="A231" s="10">
        <v>2494489</v>
      </c>
      <c r="B231" s="10">
        <v>2494489</v>
      </c>
      <c r="C231" s="10" t="s">
        <v>452</v>
      </c>
      <c r="D231" s="12"/>
      <c r="E231" s="10">
        <v>104376443</v>
      </c>
      <c r="F231" s="10" t="s">
        <v>652</v>
      </c>
      <c r="G231" s="10" t="s">
        <v>331</v>
      </c>
      <c r="H231" s="10" t="s">
        <v>99</v>
      </c>
      <c r="I231" s="11">
        <v>45392</v>
      </c>
      <c r="J231" s="11">
        <v>45394</v>
      </c>
      <c r="K231" s="10" t="s">
        <v>653</v>
      </c>
      <c r="L231" s="10" t="s">
        <v>539</v>
      </c>
      <c r="M231" s="11">
        <v>45366</v>
      </c>
      <c r="N231" s="10" t="s">
        <v>454</v>
      </c>
      <c r="O231" s="10">
        <v>1038465</v>
      </c>
      <c r="P231" s="10">
        <v>29348</v>
      </c>
      <c r="Q231" s="10" t="s">
        <v>318</v>
      </c>
      <c r="R231" s="10">
        <v>1</v>
      </c>
      <c r="S231" s="10">
        <v>104234604</v>
      </c>
      <c r="T231" s="10" t="s">
        <v>654</v>
      </c>
      <c r="U231" s="10" t="s">
        <v>655</v>
      </c>
      <c r="V231" s="10">
        <v>2100</v>
      </c>
      <c r="W231" s="10" t="s">
        <v>563</v>
      </c>
      <c r="X231" s="11">
        <v>45387</v>
      </c>
      <c r="Y231" s="10" t="s">
        <v>542</v>
      </c>
      <c r="Z231" s="11">
        <v>45259</v>
      </c>
      <c r="AA231" s="11">
        <v>45397</v>
      </c>
      <c r="AB231" s="11">
        <v>45259</v>
      </c>
      <c r="AC231" s="10">
        <v>2102</v>
      </c>
      <c r="AD231" s="10" t="s">
        <v>656</v>
      </c>
      <c r="AE231" s="15">
        <f t="shared" ca="1" si="3"/>
        <v>688</v>
      </c>
    </row>
    <row r="232" spans="1:31" ht="20.100000000000001" customHeight="1">
      <c r="A232" s="10">
        <v>2523977</v>
      </c>
      <c r="B232" s="10">
        <v>2523977</v>
      </c>
      <c r="C232" s="10" t="s">
        <v>452</v>
      </c>
      <c r="D232" s="10">
        <v>416</v>
      </c>
      <c r="E232" s="10" t="s">
        <v>657</v>
      </c>
      <c r="F232" s="10" t="s">
        <v>658</v>
      </c>
      <c r="G232" s="10" t="s">
        <v>331</v>
      </c>
      <c r="H232" s="10" t="s">
        <v>659</v>
      </c>
      <c r="I232" s="11">
        <v>45391</v>
      </c>
      <c r="J232" s="11">
        <v>45387</v>
      </c>
      <c r="K232" s="10" t="s">
        <v>660</v>
      </c>
      <c r="L232" s="10" t="s">
        <v>635</v>
      </c>
      <c r="M232" s="11">
        <v>45379</v>
      </c>
      <c r="N232" s="10" t="s">
        <v>454</v>
      </c>
      <c r="O232" s="10">
        <v>1037682</v>
      </c>
      <c r="P232" s="10">
        <v>4500153703</v>
      </c>
      <c r="Q232" s="10" t="s">
        <v>340</v>
      </c>
      <c r="R232" s="10">
        <v>1</v>
      </c>
      <c r="S232" s="12"/>
      <c r="T232" s="12"/>
      <c r="U232" s="12"/>
      <c r="V232" s="12"/>
      <c r="W232" s="12"/>
      <c r="X232" s="12"/>
      <c r="Y232" s="12"/>
      <c r="Z232" s="11">
        <v>45378</v>
      </c>
      <c r="AA232" s="11">
        <v>45392</v>
      </c>
      <c r="AB232" s="11">
        <v>45378</v>
      </c>
      <c r="AC232" s="10">
        <v>1240</v>
      </c>
      <c r="AD232" s="10">
        <v>6195</v>
      </c>
      <c r="AE232" s="15">
        <f t="shared" ca="1" si="3"/>
        <v>675</v>
      </c>
    </row>
    <row r="233" spans="1:31" ht="20.100000000000001" customHeight="1">
      <c r="A233" s="10">
        <v>2523506</v>
      </c>
      <c r="B233" s="10">
        <v>2523506</v>
      </c>
      <c r="C233" s="10" t="s">
        <v>452</v>
      </c>
      <c r="D233" s="10">
        <v>416</v>
      </c>
      <c r="E233" s="10" t="s">
        <v>657</v>
      </c>
      <c r="F233" s="10" t="s">
        <v>658</v>
      </c>
      <c r="G233" s="10" t="s">
        <v>331</v>
      </c>
      <c r="H233" s="10" t="s">
        <v>659</v>
      </c>
      <c r="I233" s="11">
        <v>45386</v>
      </c>
      <c r="J233" s="11">
        <v>45384</v>
      </c>
      <c r="K233" s="10" t="s">
        <v>545</v>
      </c>
      <c r="L233" s="10" t="s">
        <v>32</v>
      </c>
      <c r="M233" s="11">
        <v>45379</v>
      </c>
      <c r="N233" s="10" t="s">
        <v>454</v>
      </c>
      <c r="O233" s="10">
        <v>1037681</v>
      </c>
      <c r="P233" s="10">
        <v>4500153668</v>
      </c>
      <c r="Q233" s="10" t="s">
        <v>340</v>
      </c>
      <c r="R233" s="10">
        <v>1</v>
      </c>
      <c r="S233" s="12"/>
      <c r="T233" s="12"/>
      <c r="U233" s="12"/>
      <c r="V233" s="12"/>
      <c r="W233" s="12"/>
      <c r="X233" s="12"/>
      <c r="Y233" s="12"/>
      <c r="Z233" s="11">
        <v>45373</v>
      </c>
      <c r="AA233" s="11">
        <v>45390</v>
      </c>
      <c r="AB233" s="11">
        <v>45373</v>
      </c>
      <c r="AC233" s="10">
        <v>1600</v>
      </c>
      <c r="AD233" s="10">
        <v>6014</v>
      </c>
      <c r="AE233" s="15">
        <f t="shared" ca="1" si="3"/>
        <v>675</v>
      </c>
    </row>
    <row r="234" spans="1:31" ht="20.100000000000001" customHeight="1">
      <c r="A234" s="10">
        <v>2453819</v>
      </c>
      <c r="B234" s="10">
        <v>2453819</v>
      </c>
      <c r="C234" s="10" t="s">
        <v>452</v>
      </c>
      <c r="D234" s="12"/>
      <c r="E234" s="10">
        <v>101680666</v>
      </c>
      <c r="F234" s="10" t="s">
        <v>479</v>
      </c>
      <c r="G234" s="10" t="s">
        <v>321</v>
      </c>
      <c r="H234" s="12"/>
      <c r="I234" s="11">
        <v>45301</v>
      </c>
      <c r="J234" s="12"/>
      <c r="K234" s="10" t="s">
        <v>640</v>
      </c>
      <c r="L234" s="10" t="s">
        <v>454</v>
      </c>
      <c r="M234" s="11">
        <v>45363</v>
      </c>
      <c r="N234" s="10" t="s">
        <v>454</v>
      </c>
      <c r="O234" s="12"/>
      <c r="P234" s="12"/>
      <c r="Q234" s="10" t="s">
        <v>318</v>
      </c>
      <c r="R234" s="12"/>
      <c r="S234" s="10">
        <v>101680654</v>
      </c>
      <c r="T234" s="10" t="s">
        <v>322</v>
      </c>
      <c r="U234" s="12"/>
      <c r="V234" s="12"/>
      <c r="W234" s="12"/>
      <c r="X234" s="12"/>
      <c r="Y234" s="12"/>
      <c r="Z234" s="12"/>
      <c r="AA234" s="12"/>
      <c r="AB234" s="12"/>
      <c r="AC234" s="10">
        <v>2050</v>
      </c>
      <c r="AD234" s="13"/>
      <c r="AE234" s="15">
        <f t="shared" ca="1" si="3"/>
        <v>691</v>
      </c>
    </row>
    <row r="235" spans="1:31" ht="20.100000000000001" customHeight="1">
      <c r="A235" s="10">
        <v>2453446</v>
      </c>
      <c r="B235" s="10">
        <v>2453446</v>
      </c>
      <c r="C235" s="10" t="s">
        <v>452</v>
      </c>
      <c r="D235" s="12"/>
      <c r="E235" s="10">
        <v>101631669</v>
      </c>
      <c r="F235" s="10" t="s">
        <v>661</v>
      </c>
      <c r="G235" s="10" t="s">
        <v>327</v>
      </c>
      <c r="H235" s="12"/>
      <c r="I235" s="11">
        <v>45391</v>
      </c>
      <c r="J235" s="12"/>
      <c r="K235" s="10" t="s">
        <v>646</v>
      </c>
      <c r="L235" s="10" t="s">
        <v>454</v>
      </c>
      <c r="M235" s="11">
        <v>45371</v>
      </c>
      <c r="N235" s="10" t="s">
        <v>454</v>
      </c>
      <c r="O235" s="12"/>
      <c r="P235" s="12"/>
      <c r="Q235" s="10" t="s">
        <v>318</v>
      </c>
      <c r="R235" s="12"/>
      <c r="S235" s="10">
        <v>101560005</v>
      </c>
      <c r="T235" s="10" t="s">
        <v>662</v>
      </c>
      <c r="U235" s="12"/>
      <c r="V235" s="12"/>
      <c r="W235" s="12"/>
      <c r="X235" s="12"/>
      <c r="Y235" s="12"/>
      <c r="Z235" s="12"/>
      <c r="AA235" s="12"/>
      <c r="AB235" s="12"/>
      <c r="AC235" s="10">
        <v>2100</v>
      </c>
      <c r="AD235" s="13"/>
      <c r="AE235" s="15">
        <f t="shared" ca="1" si="3"/>
        <v>683</v>
      </c>
    </row>
    <row r="236" spans="1:31" ht="20.100000000000001" customHeight="1">
      <c r="A236" s="10">
        <v>2447720</v>
      </c>
      <c r="B236" s="10">
        <v>2447720</v>
      </c>
      <c r="C236" s="10" t="s">
        <v>452</v>
      </c>
      <c r="D236" s="12"/>
      <c r="E236" s="10">
        <v>103365440</v>
      </c>
      <c r="F236" s="10" t="s">
        <v>330</v>
      </c>
      <c r="G236" s="10" t="s">
        <v>331</v>
      </c>
      <c r="H236" s="10" t="s">
        <v>109</v>
      </c>
      <c r="I236" s="11">
        <v>45380</v>
      </c>
      <c r="J236" s="11">
        <v>45380</v>
      </c>
      <c r="K236" s="10" t="s">
        <v>581</v>
      </c>
      <c r="L236" s="10" t="s">
        <v>581</v>
      </c>
      <c r="M236" s="11">
        <v>45377</v>
      </c>
      <c r="N236" s="10" t="s">
        <v>454</v>
      </c>
      <c r="O236" s="10">
        <v>1034270</v>
      </c>
      <c r="P236" s="10" t="s">
        <v>332</v>
      </c>
      <c r="Q236" s="10" t="s">
        <v>318</v>
      </c>
      <c r="R236" s="10">
        <v>1</v>
      </c>
      <c r="S236" s="10">
        <v>103365393</v>
      </c>
      <c r="T236" s="10" t="s">
        <v>333</v>
      </c>
      <c r="U236" s="12"/>
      <c r="V236" s="12"/>
      <c r="W236" s="12"/>
      <c r="X236" s="12"/>
      <c r="Y236" s="12"/>
      <c r="Z236" s="11">
        <v>44672</v>
      </c>
      <c r="AA236" s="11">
        <v>45380</v>
      </c>
      <c r="AB236" s="11">
        <v>45055</v>
      </c>
      <c r="AC236" s="10">
        <v>1700</v>
      </c>
      <c r="AD236" s="13"/>
      <c r="AE236" s="15">
        <f t="shared" ca="1" si="3"/>
        <v>677</v>
      </c>
    </row>
    <row r="237" spans="1:31" ht="20.100000000000001" customHeight="1">
      <c r="A237" s="10">
        <v>2447811</v>
      </c>
      <c r="B237" s="10">
        <v>2447811</v>
      </c>
      <c r="C237" s="10" t="s">
        <v>452</v>
      </c>
      <c r="D237" s="12"/>
      <c r="E237" s="10">
        <v>103086203</v>
      </c>
      <c r="F237" s="10" t="s">
        <v>550</v>
      </c>
      <c r="G237" s="10" t="s">
        <v>317</v>
      </c>
      <c r="H237" s="10" t="s">
        <v>109</v>
      </c>
      <c r="I237" s="11">
        <v>45335</v>
      </c>
      <c r="J237" s="11">
        <v>45380</v>
      </c>
      <c r="K237" s="10" t="s">
        <v>556</v>
      </c>
      <c r="L237" s="10" t="s">
        <v>539</v>
      </c>
      <c r="M237" s="11">
        <v>45357</v>
      </c>
      <c r="N237" s="10" t="s">
        <v>454</v>
      </c>
      <c r="O237" s="10">
        <v>1034270</v>
      </c>
      <c r="P237" s="10" t="s">
        <v>332</v>
      </c>
      <c r="Q237" s="10" t="s">
        <v>318</v>
      </c>
      <c r="R237" s="10">
        <v>1</v>
      </c>
      <c r="S237" s="10">
        <v>101251713</v>
      </c>
      <c r="T237" s="10" t="s">
        <v>552</v>
      </c>
      <c r="U237" s="10" t="s">
        <v>663</v>
      </c>
      <c r="V237" s="10">
        <v>2102</v>
      </c>
      <c r="W237" s="10" t="s">
        <v>563</v>
      </c>
      <c r="X237" s="11">
        <v>45379</v>
      </c>
      <c r="Y237" s="10" t="s">
        <v>564</v>
      </c>
      <c r="Z237" s="11">
        <v>44672</v>
      </c>
      <c r="AA237" s="11">
        <v>45380</v>
      </c>
      <c r="AB237" s="11">
        <v>45055</v>
      </c>
      <c r="AC237" s="10">
        <v>2102</v>
      </c>
      <c r="AD237" s="13"/>
      <c r="AE237" s="15">
        <f t="shared" ca="1" si="3"/>
        <v>697</v>
      </c>
    </row>
    <row r="238" spans="1:31" ht="20.100000000000001" customHeight="1">
      <c r="A238" s="10">
        <v>2453821</v>
      </c>
      <c r="B238" s="10">
        <v>2453821</v>
      </c>
      <c r="C238" s="10" t="s">
        <v>452</v>
      </c>
      <c r="D238" s="12"/>
      <c r="E238" s="10">
        <v>102715608</v>
      </c>
      <c r="F238" s="10" t="s">
        <v>372</v>
      </c>
      <c r="G238" s="10" t="s">
        <v>331</v>
      </c>
      <c r="H238" s="12"/>
      <c r="I238" s="11">
        <v>45336</v>
      </c>
      <c r="J238" s="12"/>
      <c r="K238" s="10" t="s">
        <v>556</v>
      </c>
      <c r="L238" s="10" t="s">
        <v>539</v>
      </c>
      <c r="M238" s="11">
        <v>45357</v>
      </c>
      <c r="N238" s="10" t="s">
        <v>454</v>
      </c>
      <c r="O238" s="12"/>
      <c r="P238" s="12"/>
      <c r="Q238" s="10" t="s">
        <v>318</v>
      </c>
      <c r="R238" s="10">
        <v>1</v>
      </c>
      <c r="S238" s="10">
        <v>101252316</v>
      </c>
      <c r="T238" s="10" t="s">
        <v>373</v>
      </c>
      <c r="U238" s="10" t="s">
        <v>664</v>
      </c>
      <c r="V238" s="10">
        <v>2100</v>
      </c>
      <c r="W238" s="10" t="s">
        <v>563</v>
      </c>
      <c r="X238" s="11">
        <v>45379</v>
      </c>
      <c r="Y238" s="10" t="s">
        <v>564</v>
      </c>
      <c r="Z238" s="12"/>
      <c r="AA238" s="12"/>
      <c r="AB238" s="12"/>
      <c r="AC238" s="10">
        <v>2100</v>
      </c>
      <c r="AD238" s="13"/>
      <c r="AE238" s="15">
        <f t="shared" ca="1" si="3"/>
        <v>697</v>
      </c>
    </row>
    <row r="239" spans="1:31" ht="20.100000000000001" customHeight="1">
      <c r="A239" s="10">
        <v>2453825</v>
      </c>
      <c r="B239" s="10">
        <v>2453825</v>
      </c>
      <c r="C239" s="10" t="s">
        <v>452</v>
      </c>
      <c r="D239" s="12"/>
      <c r="E239" s="10">
        <v>102415478</v>
      </c>
      <c r="F239" s="10" t="s">
        <v>665</v>
      </c>
      <c r="G239" s="10" t="s">
        <v>312</v>
      </c>
      <c r="H239" s="12"/>
      <c r="I239" s="11">
        <v>45660</v>
      </c>
      <c r="J239" s="12"/>
      <c r="K239" s="10" t="s">
        <v>666</v>
      </c>
      <c r="L239" s="10" t="s">
        <v>454</v>
      </c>
      <c r="M239" s="11">
        <v>45379</v>
      </c>
      <c r="N239" s="10" t="s">
        <v>454</v>
      </c>
      <c r="O239" s="12"/>
      <c r="P239" s="12"/>
      <c r="Q239" s="10" t="s">
        <v>318</v>
      </c>
      <c r="R239" s="12"/>
      <c r="S239" s="10">
        <v>102026291</v>
      </c>
      <c r="T239" s="10" t="s">
        <v>315</v>
      </c>
      <c r="U239" s="12"/>
      <c r="V239" s="12"/>
      <c r="W239" s="12"/>
      <c r="X239" s="12"/>
      <c r="Y239" s="12"/>
      <c r="Z239" s="12"/>
      <c r="AA239" s="12"/>
      <c r="AB239" s="12"/>
      <c r="AC239" s="10">
        <v>2300</v>
      </c>
      <c r="AD239" s="13"/>
      <c r="AE239" s="15">
        <f t="shared" ca="1" si="3"/>
        <v>675</v>
      </c>
    </row>
    <row r="240" spans="1:31" ht="20.100000000000001" customHeight="1">
      <c r="A240" s="10">
        <v>2500864</v>
      </c>
      <c r="B240" s="10">
        <v>2500864</v>
      </c>
      <c r="C240" s="10" t="s">
        <v>452</v>
      </c>
      <c r="D240" s="12"/>
      <c r="E240" s="10">
        <v>102840010</v>
      </c>
      <c r="F240" s="10" t="s">
        <v>407</v>
      </c>
      <c r="G240" s="10" t="s">
        <v>317</v>
      </c>
      <c r="H240" s="10" t="s">
        <v>109</v>
      </c>
      <c r="I240" s="11">
        <v>45380</v>
      </c>
      <c r="J240" s="11">
        <v>45380</v>
      </c>
      <c r="K240" s="10" t="s">
        <v>551</v>
      </c>
      <c r="L240" s="10" t="s">
        <v>551</v>
      </c>
      <c r="M240" s="11">
        <v>45378</v>
      </c>
      <c r="N240" s="10" t="s">
        <v>454</v>
      </c>
      <c r="O240" s="10">
        <v>1034270</v>
      </c>
      <c r="P240" s="10" t="s">
        <v>332</v>
      </c>
      <c r="Q240" s="10" t="s">
        <v>318</v>
      </c>
      <c r="R240" s="10">
        <v>1</v>
      </c>
      <c r="S240" s="10">
        <v>101617028</v>
      </c>
      <c r="T240" s="10" t="s">
        <v>408</v>
      </c>
      <c r="U240" s="12"/>
      <c r="V240" s="12"/>
      <c r="W240" s="12"/>
      <c r="X240" s="12"/>
      <c r="Y240" s="12"/>
      <c r="Z240" s="11">
        <v>44996</v>
      </c>
      <c r="AA240" s="11">
        <v>45380</v>
      </c>
      <c r="AB240" s="11">
        <v>45293</v>
      </c>
      <c r="AC240" s="10">
        <v>1500</v>
      </c>
      <c r="AD240" s="13"/>
      <c r="AE240" s="15">
        <f t="shared" ca="1" si="3"/>
        <v>676</v>
      </c>
    </row>
    <row r="241" spans="1:31" ht="20.100000000000001" customHeight="1">
      <c r="A241" s="10" t="s">
        <v>667</v>
      </c>
      <c r="B241" s="10" t="s">
        <v>667</v>
      </c>
      <c r="C241" s="10" t="s">
        <v>452</v>
      </c>
      <c r="D241" s="12"/>
      <c r="E241" s="10">
        <v>104830043</v>
      </c>
      <c r="F241" s="10" t="s">
        <v>668</v>
      </c>
      <c r="G241" s="10" t="s">
        <v>317</v>
      </c>
      <c r="H241" s="12"/>
      <c r="I241" s="11">
        <v>45337</v>
      </c>
      <c r="J241" s="12"/>
      <c r="K241" s="10" t="s">
        <v>556</v>
      </c>
      <c r="L241" s="10" t="s">
        <v>557</v>
      </c>
      <c r="M241" s="11">
        <v>45350</v>
      </c>
      <c r="N241" s="10" t="s">
        <v>454</v>
      </c>
      <c r="O241" s="12"/>
      <c r="P241" s="12"/>
      <c r="Q241" s="10" t="s">
        <v>559</v>
      </c>
      <c r="R241" s="12"/>
      <c r="S241" s="10" t="s">
        <v>669</v>
      </c>
      <c r="T241" s="10" t="s">
        <v>670</v>
      </c>
      <c r="U241" s="12"/>
      <c r="V241" s="12"/>
      <c r="W241" s="12"/>
      <c r="X241" s="12"/>
      <c r="Y241" s="12"/>
      <c r="Z241" s="12"/>
      <c r="AA241" s="12"/>
      <c r="AB241" s="12"/>
      <c r="AC241" s="10">
        <v>2100</v>
      </c>
      <c r="AD241" s="13"/>
      <c r="AE241" s="15">
        <f t="shared" ca="1" si="3"/>
        <v>704</v>
      </c>
    </row>
    <row r="242" spans="1:31" ht="20.100000000000001" customHeight="1">
      <c r="A242" s="10">
        <v>2483966</v>
      </c>
      <c r="B242" s="10">
        <v>2483966</v>
      </c>
      <c r="C242" s="10" t="s">
        <v>452</v>
      </c>
      <c r="D242" s="12"/>
      <c r="E242" s="10">
        <v>103220167</v>
      </c>
      <c r="F242" s="10" t="s">
        <v>671</v>
      </c>
      <c r="G242" s="10" t="s">
        <v>331</v>
      </c>
      <c r="H242" s="12"/>
      <c r="I242" s="11">
        <v>45351</v>
      </c>
      <c r="J242" s="12"/>
      <c r="K242" s="10" t="s">
        <v>646</v>
      </c>
      <c r="L242" s="10" t="s">
        <v>539</v>
      </c>
      <c r="M242" s="11">
        <v>45357</v>
      </c>
      <c r="N242" s="10" t="s">
        <v>454</v>
      </c>
      <c r="O242" s="12"/>
      <c r="P242" s="12"/>
      <c r="Q242" s="10" t="s">
        <v>318</v>
      </c>
      <c r="R242" s="10">
        <v>1</v>
      </c>
      <c r="S242" s="10">
        <v>103223654</v>
      </c>
      <c r="T242" s="10" t="s">
        <v>672</v>
      </c>
      <c r="U242" s="10" t="s">
        <v>673</v>
      </c>
      <c r="V242" s="10">
        <v>2100</v>
      </c>
      <c r="W242" s="10" t="s">
        <v>541</v>
      </c>
      <c r="X242" s="11">
        <v>45379</v>
      </c>
      <c r="Y242" s="10" t="s">
        <v>542</v>
      </c>
      <c r="Z242" s="12"/>
      <c r="AA242" s="12"/>
      <c r="AB242" s="12"/>
      <c r="AC242" s="10">
        <v>2100</v>
      </c>
      <c r="AD242" s="13"/>
      <c r="AE242" s="15">
        <f t="shared" ca="1" si="3"/>
        <v>697</v>
      </c>
    </row>
    <row r="243" spans="1:31" ht="20.100000000000001" customHeight="1">
      <c r="A243" s="10">
        <v>2523028</v>
      </c>
      <c r="B243" s="10">
        <v>2523028</v>
      </c>
      <c r="C243" s="10" t="s">
        <v>452</v>
      </c>
      <c r="D243" s="10">
        <v>292</v>
      </c>
      <c r="E243" s="10" t="s">
        <v>674</v>
      </c>
      <c r="F243" s="10" t="s">
        <v>675</v>
      </c>
      <c r="G243" s="10" t="s">
        <v>312</v>
      </c>
      <c r="H243" s="10" t="s">
        <v>676</v>
      </c>
      <c r="I243" s="11">
        <v>45384</v>
      </c>
      <c r="J243" s="11">
        <v>45383</v>
      </c>
      <c r="K243" s="10" t="s">
        <v>77</v>
      </c>
      <c r="L243" s="10" t="s">
        <v>660</v>
      </c>
      <c r="M243" s="11">
        <v>45379</v>
      </c>
      <c r="N243" s="10" t="s">
        <v>454</v>
      </c>
      <c r="O243" s="10">
        <v>1036294</v>
      </c>
      <c r="P243" s="10">
        <v>11748</v>
      </c>
      <c r="Q243" s="10" t="s">
        <v>340</v>
      </c>
      <c r="R243" s="10">
        <v>1</v>
      </c>
      <c r="S243" s="10" t="s">
        <v>547</v>
      </c>
      <c r="T243" s="10" t="s">
        <v>548</v>
      </c>
      <c r="U243" s="12"/>
      <c r="V243" s="12"/>
      <c r="W243" s="12"/>
      <c r="X243" s="12"/>
      <c r="Y243" s="12"/>
      <c r="Z243" s="11">
        <v>45369</v>
      </c>
      <c r="AA243" s="11">
        <v>45385</v>
      </c>
      <c r="AB243" s="11">
        <v>45372</v>
      </c>
      <c r="AC243" s="10">
        <v>1360</v>
      </c>
      <c r="AD243" s="10" t="s">
        <v>677</v>
      </c>
      <c r="AE243" s="15">
        <f t="shared" ca="1" si="3"/>
        <v>675</v>
      </c>
    </row>
    <row r="244" spans="1:31" ht="20.100000000000001" customHeight="1">
      <c r="A244" s="10">
        <v>2523946</v>
      </c>
      <c r="B244" s="10">
        <v>2523946</v>
      </c>
      <c r="C244" s="10" t="s">
        <v>452</v>
      </c>
      <c r="D244" s="10">
        <v>341</v>
      </c>
      <c r="E244" s="10" t="s">
        <v>678</v>
      </c>
      <c r="F244" s="10" t="s">
        <v>679</v>
      </c>
      <c r="G244" s="10" t="s">
        <v>312</v>
      </c>
      <c r="H244" s="10" t="s">
        <v>630</v>
      </c>
      <c r="I244" s="11">
        <v>45401</v>
      </c>
      <c r="J244" s="11">
        <v>45401</v>
      </c>
      <c r="K244" s="10" t="s">
        <v>660</v>
      </c>
      <c r="L244" s="10" t="s">
        <v>635</v>
      </c>
      <c r="M244" s="11">
        <v>45379</v>
      </c>
      <c r="N244" s="10" t="s">
        <v>454</v>
      </c>
      <c r="O244" s="10">
        <v>1038592</v>
      </c>
      <c r="P244" s="10" t="s">
        <v>680</v>
      </c>
      <c r="Q244" s="10" t="s">
        <v>340</v>
      </c>
      <c r="R244" s="10">
        <v>1</v>
      </c>
      <c r="S244" s="12"/>
      <c r="T244" s="12"/>
      <c r="U244" s="12"/>
      <c r="V244" s="12"/>
      <c r="W244" s="12"/>
      <c r="X244" s="12"/>
      <c r="Y244" s="12"/>
      <c r="Z244" s="11">
        <v>45377</v>
      </c>
      <c r="AA244" s="11">
        <v>45406</v>
      </c>
      <c r="AB244" s="11">
        <v>45378</v>
      </c>
      <c r="AC244" s="10">
        <v>1240</v>
      </c>
      <c r="AD244" s="10">
        <v>2362187</v>
      </c>
      <c r="AE244" s="15">
        <f t="shared" ca="1" si="3"/>
        <v>675</v>
      </c>
    </row>
    <row r="245" spans="1:31" ht="20.100000000000001" customHeight="1">
      <c r="A245" s="10">
        <v>2451764</v>
      </c>
      <c r="B245" s="10" t="s">
        <v>681</v>
      </c>
      <c r="C245" s="10" t="s">
        <v>682</v>
      </c>
      <c r="D245" s="10">
        <v>278</v>
      </c>
      <c r="E245" s="10">
        <v>101876601</v>
      </c>
      <c r="F245" s="10" t="s">
        <v>596</v>
      </c>
      <c r="G245" s="10" t="s">
        <v>597</v>
      </c>
      <c r="H245" s="12"/>
      <c r="I245" s="11">
        <v>45358</v>
      </c>
      <c r="J245" s="12"/>
      <c r="K245" s="10" t="s">
        <v>683</v>
      </c>
      <c r="L245" s="10" t="s">
        <v>684</v>
      </c>
      <c r="M245" s="11">
        <v>45358</v>
      </c>
      <c r="N245" s="10" t="s">
        <v>454</v>
      </c>
      <c r="O245" s="12"/>
      <c r="P245" s="12"/>
      <c r="Q245" s="10" t="s">
        <v>598</v>
      </c>
      <c r="R245" s="12"/>
      <c r="S245" s="10" t="s">
        <v>599</v>
      </c>
      <c r="T245" s="10" t="s">
        <v>600</v>
      </c>
      <c r="U245" s="12"/>
      <c r="V245" s="12"/>
      <c r="W245" s="12"/>
      <c r="X245" s="12"/>
      <c r="Y245" s="12"/>
      <c r="Z245" s="12"/>
      <c r="AA245" s="12"/>
      <c r="AB245" s="12"/>
      <c r="AC245" s="10">
        <v>2200</v>
      </c>
      <c r="AD245" s="13"/>
      <c r="AE245" s="15">
        <f t="shared" ca="1" si="3"/>
        <v>696</v>
      </c>
    </row>
    <row r="246" spans="1:31" ht="20.100000000000001" customHeight="1">
      <c r="A246" s="10">
        <v>2520337</v>
      </c>
      <c r="B246" s="10">
        <v>2520337</v>
      </c>
      <c r="C246" s="10" t="s">
        <v>452</v>
      </c>
      <c r="D246" s="12"/>
      <c r="E246" s="10">
        <v>103659699</v>
      </c>
      <c r="F246" s="10" t="s">
        <v>571</v>
      </c>
      <c r="G246" s="10" t="s">
        <v>317</v>
      </c>
      <c r="H246" s="12"/>
      <c r="I246" s="11">
        <v>45383</v>
      </c>
      <c r="J246" s="12"/>
      <c r="K246" s="10" t="s">
        <v>685</v>
      </c>
      <c r="L246" s="10" t="s">
        <v>685</v>
      </c>
      <c r="M246" s="11">
        <v>45372</v>
      </c>
      <c r="N246" s="10" t="s">
        <v>454</v>
      </c>
      <c r="O246" s="12"/>
      <c r="P246" s="12"/>
      <c r="Q246" s="10" t="s">
        <v>318</v>
      </c>
      <c r="R246" s="10">
        <v>1</v>
      </c>
      <c r="S246" s="10">
        <v>104854836</v>
      </c>
      <c r="T246" s="10" t="s">
        <v>572</v>
      </c>
      <c r="U246" s="12"/>
      <c r="V246" s="12"/>
      <c r="W246" s="12"/>
      <c r="X246" s="12"/>
      <c r="Y246" s="12"/>
      <c r="Z246" s="12"/>
      <c r="AA246" s="12"/>
      <c r="AB246" s="12"/>
      <c r="AC246" s="10">
        <v>1700</v>
      </c>
      <c r="AD246" s="13"/>
      <c r="AE246" s="15">
        <f t="shared" ca="1" si="3"/>
        <v>682</v>
      </c>
    </row>
    <row r="247" spans="1:31" ht="20.100000000000001" customHeight="1">
      <c r="A247" s="10">
        <v>2506090</v>
      </c>
      <c r="B247" s="10" t="s">
        <v>686</v>
      </c>
      <c r="C247" s="10" t="s">
        <v>687</v>
      </c>
      <c r="D247" s="10">
        <v>278</v>
      </c>
      <c r="E247" s="10" t="s">
        <v>688</v>
      </c>
      <c r="F247" s="10" t="s">
        <v>689</v>
      </c>
      <c r="G247" s="10" t="s">
        <v>597</v>
      </c>
      <c r="H247" s="10" t="s">
        <v>690</v>
      </c>
      <c r="I247" s="11">
        <v>45386</v>
      </c>
      <c r="J247" s="11">
        <v>45334</v>
      </c>
      <c r="K247" s="10" t="s">
        <v>691</v>
      </c>
      <c r="L247" s="10" t="s">
        <v>635</v>
      </c>
      <c r="M247" s="11">
        <v>45362</v>
      </c>
      <c r="N247" s="10" t="s">
        <v>454</v>
      </c>
      <c r="O247" s="10">
        <v>6065908</v>
      </c>
      <c r="P247" s="10">
        <v>4582457901</v>
      </c>
      <c r="Q247" s="10" t="s">
        <v>692</v>
      </c>
      <c r="R247" s="10">
        <v>1</v>
      </c>
      <c r="S247" s="10" t="s">
        <v>547</v>
      </c>
      <c r="T247" s="10" t="s">
        <v>548</v>
      </c>
      <c r="U247" s="12"/>
      <c r="V247" s="12"/>
      <c r="W247" s="12"/>
      <c r="X247" s="12"/>
      <c r="Y247" s="12"/>
      <c r="Z247" s="11">
        <v>45154</v>
      </c>
      <c r="AA247" s="11">
        <v>45334</v>
      </c>
      <c r="AB247" s="11">
        <v>45312</v>
      </c>
      <c r="AC247" s="10">
        <v>2200</v>
      </c>
      <c r="AD247" s="10" t="s">
        <v>693</v>
      </c>
      <c r="AE247" s="15">
        <f t="shared" ca="1" si="3"/>
        <v>692</v>
      </c>
    </row>
    <row r="248" spans="1:31" ht="20.100000000000001" customHeight="1">
      <c r="A248" s="10">
        <v>2511219</v>
      </c>
      <c r="B248" s="10" t="s">
        <v>694</v>
      </c>
      <c r="C248" s="10" t="s">
        <v>695</v>
      </c>
      <c r="D248" s="10">
        <v>373</v>
      </c>
      <c r="E248" s="10" t="s">
        <v>696</v>
      </c>
      <c r="F248" s="10" t="s">
        <v>697</v>
      </c>
      <c r="G248" s="10" t="s">
        <v>331</v>
      </c>
      <c r="H248" s="10" t="s">
        <v>99</v>
      </c>
      <c r="I248" s="11">
        <v>45386</v>
      </c>
      <c r="J248" s="11">
        <v>45349</v>
      </c>
      <c r="K248" s="10" t="s">
        <v>698</v>
      </c>
      <c r="L248" s="10" t="s">
        <v>699</v>
      </c>
      <c r="M248" s="11">
        <v>45356</v>
      </c>
      <c r="N248" s="10" t="s">
        <v>454</v>
      </c>
      <c r="O248" s="10">
        <v>1038519</v>
      </c>
      <c r="P248" s="10">
        <v>30084</v>
      </c>
      <c r="Q248" s="10" t="s">
        <v>340</v>
      </c>
      <c r="R248" s="10">
        <v>1</v>
      </c>
      <c r="S248" s="10" t="s">
        <v>547</v>
      </c>
      <c r="T248" s="10" t="s">
        <v>548</v>
      </c>
      <c r="U248" s="12"/>
      <c r="V248" s="12"/>
      <c r="W248" s="12"/>
      <c r="X248" s="12"/>
      <c r="Y248" s="12"/>
      <c r="Z248" s="11">
        <v>45328</v>
      </c>
      <c r="AA248" s="11">
        <v>45351</v>
      </c>
      <c r="AB248" s="11">
        <v>45329</v>
      </c>
      <c r="AC248" s="10">
        <v>2200</v>
      </c>
      <c r="AD248" s="10" t="s">
        <v>700</v>
      </c>
      <c r="AE248" s="15">
        <f t="shared" ca="1" si="3"/>
        <v>698</v>
      </c>
    </row>
    <row r="249" spans="1:31" ht="20.100000000000001" customHeight="1">
      <c r="A249" s="10">
        <v>2515822</v>
      </c>
      <c r="B249" s="10">
        <v>2515822</v>
      </c>
      <c r="C249" s="10" t="s">
        <v>452</v>
      </c>
      <c r="D249" s="12"/>
      <c r="E249" s="10">
        <v>103341647</v>
      </c>
      <c r="F249" s="10" t="s">
        <v>410</v>
      </c>
      <c r="G249" s="10" t="s">
        <v>331</v>
      </c>
      <c r="H249" s="10" t="s">
        <v>167</v>
      </c>
      <c r="I249" s="11">
        <v>45415</v>
      </c>
      <c r="J249" s="11">
        <v>45415</v>
      </c>
      <c r="K249" s="10" t="s">
        <v>556</v>
      </c>
      <c r="L249" s="10" t="s">
        <v>539</v>
      </c>
      <c r="M249" s="11">
        <v>45366</v>
      </c>
      <c r="N249" s="10" t="s">
        <v>454</v>
      </c>
      <c r="O249" s="10">
        <v>1038806</v>
      </c>
      <c r="P249" s="10" t="s">
        <v>642</v>
      </c>
      <c r="Q249" s="10" t="s">
        <v>318</v>
      </c>
      <c r="R249" s="10">
        <v>1</v>
      </c>
      <c r="S249" s="10">
        <v>103342182</v>
      </c>
      <c r="T249" s="10" t="s">
        <v>411</v>
      </c>
      <c r="U249" s="10" t="s">
        <v>701</v>
      </c>
      <c r="V249" s="10">
        <v>2100</v>
      </c>
      <c r="W249" s="10" t="s">
        <v>563</v>
      </c>
      <c r="X249" s="11">
        <v>45383</v>
      </c>
      <c r="Y249" s="10" t="s">
        <v>542</v>
      </c>
      <c r="Z249" s="11">
        <v>45345</v>
      </c>
      <c r="AA249" s="11">
        <v>45415</v>
      </c>
      <c r="AB249" s="11">
        <v>45345</v>
      </c>
      <c r="AC249" s="10">
        <v>2100</v>
      </c>
      <c r="AD249" s="13"/>
      <c r="AE249" s="15">
        <f t="shared" ca="1" si="3"/>
        <v>688</v>
      </c>
    </row>
    <row r="250" spans="1:31" ht="20.100000000000001" customHeight="1">
      <c r="A250" s="10">
        <v>2366757</v>
      </c>
      <c r="B250" s="10">
        <v>2366757</v>
      </c>
      <c r="C250" s="10" t="s">
        <v>452</v>
      </c>
      <c r="D250" s="12"/>
      <c r="E250" s="10">
        <v>101195717</v>
      </c>
      <c r="F250" s="10" t="s">
        <v>323</v>
      </c>
      <c r="G250" s="10" t="s">
        <v>312</v>
      </c>
      <c r="H250" s="12"/>
      <c r="I250" s="11">
        <v>45373</v>
      </c>
      <c r="J250" s="12"/>
      <c r="K250" s="10" t="s">
        <v>556</v>
      </c>
      <c r="L250" s="10" t="s">
        <v>539</v>
      </c>
      <c r="M250" s="11">
        <v>45366</v>
      </c>
      <c r="N250" s="10" t="s">
        <v>454</v>
      </c>
      <c r="O250" s="12"/>
      <c r="P250" s="12"/>
      <c r="Q250" s="10" t="s">
        <v>324</v>
      </c>
      <c r="R250" s="10">
        <v>1</v>
      </c>
      <c r="S250" s="10">
        <v>101261032</v>
      </c>
      <c r="T250" s="10" t="s">
        <v>325</v>
      </c>
      <c r="U250" s="10" t="s">
        <v>701</v>
      </c>
      <c r="V250" s="10">
        <v>2100</v>
      </c>
      <c r="W250" s="10" t="s">
        <v>563</v>
      </c>
      <c r="X250" s="11">
        <v>45383</v>
      </c>
      <c r="Y250" s="10" t="s">
        <v>542</v>
      </c>
      <c r="Z250" s="12"/>
      <c r="AA250" s="12"/>
      <c r="AB250" s="12"/>
      <c r="AC250" s="10">
        <v>2100</v>
      </c>
      <c r="AD250" s="13"/>
      <c r="AE250" s="15">
        <f t="shared" ca="1" si="3"/>
        <v>688</v>
      </c>
    </row>
    <row r="251" spans="1:31" ht="20.100000000000001" customHeight="1">
      <c r="A251" s="10">
        <v>2447722</v>
      </c>
      <c r="B251" s="10">
        <v>2447722</v>
      </c>
      <c r="C251" s="10" t="s">
        <v>452</v>
      </c>
      <c r="D251" s="12"/>
      <c r="E251" s="10">
        <v>103365440</v>
      </c>
      <c r="F251" s="10" t="s">
        <v>330</v>
      </c>
      <c r="G251" s="10" t="s">
        <v>331</v>
      </c>
      <c r="H251" s="10" t="s">
        <v>109</v>
      </c>
      <c r="I251" s="11">
        <v>45380</v>
      </c>
      <c r="J251" s="11">
        <v>45380</v>
      </c>
      <c r="K251" s="10" t="s">
        <v>702</v>
      </c>
      <c r="L251" s="10" t="s">
        <v>702</v>
      </c>
      <c r="M251" s="11">
        <v>45376</v>
      </c>
      <c r="N251" s="10" t="s">
        <v>454</v>
      </c>
      <c r="O251" s="10">
        <v>1034270</v>
      </c>
      <c r="P251" s="10" t="s">
        <v>332</v>
      </c>
      <c r="Q251" s="10" t="s">
        <v>318</v>
      </c>
      <c r="R251" s="10">
        <v>1</v>
      </c>
      <c r="S251" s="10">
        <v>103365393</v>
      </c>
      <c r="T251" s="10" t="s">
        <v>333</v>
      </c>
      <c r="U251" s="12"/>
      <c r="V251" s="12"/>
      <c r="W251" s="12"/>
      <c r="X251" s="12"/>
      <c r="Y251" s="12"/>
      <c r="Z251" s="11">
        <v>44672</v>
      </c>
      <c r="AA251" s="11">
        <v>45380</v>
      </c>
      <c r="AB251" s="11">
        <v>45055</v>
      </c>
      <c r="AC251" s="10">
        <v>1300</v>
      </c>
      <c r="AD251" s="13"/>
      <c r="AE251" s="15">
        <f t="shared" ca="1" si="3"/>
        <v>678</v>
      </c>
    </row>
    <row r="252" spans="1:31" ht="20.100000000000001" customHeight="1">
      <c r="A252" s="10">
        <v>2447806</v>
      </c>
      <c r="B252" s="10">
        <v>2447806</v>
      </c>
      <c r="C252" s="10" t="s">
        <v>452</v>
      </c>
      <c r="D252" s="12"/>
      <c r="E252" s="10">
        <v>101680631</v>
      </c>
      <c r="F252" s="10" t="s">
        <v>703</v>
      </c>
      <c r="G252" s="10" t="s">
        <v>317</v>
      </c>
      <c r="H252" s="10" t="s">
        <v>109</v>
      </c>
      <c r="I252" s="11">
        <v>45380</v>
      </c>
      <c r="J252" s="11">
        <v>45380</v>
      </c>
      <c r="K252" s="10" t="s">
        <v>556</v>
      </c>
      <c r="L252" s="10" t="s">
        <v>539</v>
      </c>
      <c r="M252" s="11">
        <v>45376</v>
      </c>
      <c r="N252" s="10" t="s">
        <v>454</v>
      </c>
      <c r="O252" s="10">
        <v>1034270</v>
      </c>
      <c r="P252" s="10" t="s">
        <v>332</v>
      </c>
      <c r="Q252" s="10" t="s">
        <v>318</v>
      </c>
      <c r="R252" s="10">
        <v>1</v>
      </c>
      <c r="S252" s="10">
        <v>101252288</v>
      </c>
      <c r="T252" s="10" t="s">
        <v>429</v>
      </c>
      <c r="U252" s="10" t="s">
        <v>704</v>
      </c>
      <c r="V252" s="10">
        <v>2100</v>
      </c>
      <c r="W252" s="10" t="s">
        <v>563</v>
      </c>
      <c r="X252" s="11">
        <v>45394</v>
      </c>
      <c r="Y252" s="10" t="s">
        <v>564</v>
      </c>
      <c r="Z252" s="11">
        <v>44672</v>
      </c>
      <c r="AA252" s="11">
        <v>45380</v>
      </c>
      <c r="AB252" s="11">
        <v>45055</v>
      </c>
      <c r="AC252" s="10">
        <v>2100</v>
      </c>
      <c r="AD252" s="13"/>
      <c r="AE252" s="15">
        <f t="shared" ca="1" si="3"/>
        <v>678</v>
      </c>
    </row>
    <row r="253" spans="1:31" ht="20.100000000000001" customHeight="1">
      <c r="A253" s="10">
        <v>2453460</v>
      </c>
      <c r="B253" s="10">
        <v>2453460</v>
      </c>
      <c r="C253" s="10" t="s">
        <v>452</v>
      </c>
      <c r="D253" s="12"/>
      <c r="E253" s="10">
        <v>101533365</v>
      </c>
      <c r="F253" s="10" t="s">
        <v>468</v>
      </c>
      <c r="G253" s="10" t="s">
        <v>321</v>
      </c>
      <c r="H253" s="12"/>
      <c r="I253" s="11">
        <v>45393</v>
      </c>
      <c r="J253" s="12"/>
      <c r="K253" s="10" t="s">
        <v>539</v>
      </c>
      <c r="L253" s="10" t="s">
        <v>454</v>
      </c>
      <c r="M253" s="11">
        <v>45378</v>
      </c>
      <c r="N253" s="10" t="s">
        <v>454</v>
      </c>
      <c r="O253" s="12"/>
      <c r="P253" s="12"/>
      <c r="Q253" s="10" t="s">
        <v>318</v>
      </c>
      <c r="R253" s="12"/>
      <c r="S253" s="10">
        <v>101532589</v>
      </c>
      <c r="T253" s="10" t="s">
        <v>469</v>
      </c>
      <c r="U253" s="12"/>
      <c r="V253" s="12"/>
      <c r="W253" s="12"/>
      <c r="X253" s="12"/>
      <c r="Y253" s="12"/>
      <c r="Z253" s="12"/>
      <c r="AA253" s="12"/>
      <c r="AB253" s="12"/>
      <c r="AC253" s="10">
        <v>2200</v>
      </c>
      <c r="AD253" s="13"/>
      <c r="AE253" s="15">
        <f t="shared" ca="1" si="3"/>
        <v>676</v>
      </c>
    </row>
    <row r="254" spans="1:31" ht="20.100000000000001" customHeight="1">
      <c r="A254" s="10" t="s">
        <v>694</v>
      </c>
      <c r="B254" s="10" t="s">
        <v>694</v>
      </c>
      <c r="C254" s="10" t="s">
        <v>452</v>
      </c>
      <c r="D254" s="10">
        <v>373</v>
      </c>
      <c r="E254" s="10" t="s">
        <v>705</v>
      </c>
      <c r="F254" s="10" t="s">
        <v>706</v>
      </c>
      <c r="G254" s="10" t="s">
        <v>331</v>
      </c>
      <c r="H254" s="12"/>
      <c r="I254" s="11">
        <v>45378</v>
      </c>
      <c r="J254" s="12"/>
      <c r="K254" s="10" t="s">
        <v>707</v>
      </c>
      <c r="L254" s="10" t="s">
        <v>699</v>
      </c>
      <c r="M254" s="11">
        <v>45377</v>
      </c>
      <c r="N254" s="10" t="s">
        <v>454</v>
      </c>
      <c r="O254" s="12"/>
      <c r="P254" s="12"/>
      <c r="Q254" s="10" t="s">
        <v>708</v>
      </c>
      <c r="R254" s="12"/>
      <c r="S254" s="10" t="s">
        <v>547</v>
      </c>
      <c r="T254" s="10" t="s">
        <v>548</v>
      </c>
      <c r="U254" s="12"/>
      <c r="V254" s="12"/>
      <c r="W254" s="12"/>
      <c r="X254" s="12"/>
      <c r="Y254" s="12"/>
      <c r="Z254" s="12"/>
      <c r="AA254" s="12"/>
      <c r="AB254" s="12"/>
      <c r="AC254" s="10">
        <v>2200</v>
      </c>
      <c r="AD254" s="13"/>
      <c r="AE254" s="15">
        <f t="shared" ca="1" si="3"/>
        <v>677</v>
      </c>
    </row>
    <row r="255" spans="1:31" ht="20.100000000000001" customHeight="1">
      <c r="A255" s="10" t="s">
        <v>709</v>
      </c>
      <c r="B255" s="10" t="s">
        <v>709</v>
      </c>
      <c r="C255" s="10" t="s">
        <v>452</v>
      </c>
      <c r="D255" s="12"/>
      <c r="E255" s="10">
        <v>104625272</v>
      </c>
      <c r="F255" s="10" t="s">
        <v>710</v>
      </c>
      <c r="G255" s="10" t="s">
        <v>312</v>
      </c>
      <c r="H255" s="12"/>
      <c r="I255" s="11">
        <v>45366</v>
      </c>
      <c r="J255" s="12"/>
      <c r="K255" s="10" t="s">
        <v>711</v>
      </c>
      <c r="L255" s="10" t="s">
        <v>711</v>
      </c>
      <c r="M255" s="11">
        <v>45369</v>
      </c>
      <c r="N255" s="10" t="s">
        <v>454</v>
      </c>
      <c r="O255" s="12"/>
      <c r="P255" s="12"/>
      <c r="Q255" s="10" t="s">
        <v>318</v>
      </c>
      <c r="R255" s="10">
        <v>1</v>
      </c>
      <c r="S255" s="10">
        <v>101270297</v>
      </c>
      <c r="T255" s="10" t="s">
        <v>712</v>
      </c>
      <c r="U255" s="12"/>
      <c r="V255" s="12"/>
      <c r="W255" s="12"/>
      <c r="X255" s="12"/>
      <c r="Y255" s="12"/>
      <c r="Z255" s="12"/>
      <c r="AA255" s="12"/>
      <c r="AB255" s="12"/>
      <c r="AC255" s="10">
        <v>1550</v>
      </c>
      <c r="AD255" s="13"/>
      <c r="AE255" s="15">
        <f t="shared" ca="1" si="3"/>
        <v>685</v>
      </c>
    </row>
    <row r="256" spans="1:31" ht="20.100000000000001" customHeight="1">
      <c r="A256" s="10">
        <v>2522755</v>
      </c>
      <c r="B256" s="10">
        <v>2522755</v>
      </c>
      <c r="C256" s="10" t="s">
        <v>452</v>
      </c>
      <c r="D256" s="10">
        <v>420</v>
      </c>
      <c r="E256" s="10" t="s">
        <v>713</v>
      </c>
      <c r="F256" s="10" t="s">
        <v>98</v>
      </c>
      <c r="G256" s="10" t="s">
        <v>312</v>
      </c>
      <c r="H256" s="10" t="s">
        <v>99</v>
      </c>
      <c r="I256" s="11">
        <v>45383</v>
      </c>
      <c r="J256" s="11">
        <v>45383</v>
      </c>
      <c r="K256" s="10" t="s">
        <v>714</v>
      </c>
      <c r="L256" s="10" t="s">
        <v>714</v>
      </c>
      <c r="M256" s="11">
        <v>45378</v>
      </c>
      <c r="N256" s="10" t="s">
        <v>454</v>
      </c>
      <c r="O256" s="10">
        <v>1038561</v>
      </c>
      <c r="P256" s="10">
        <v>30530</v>
      </c>
      <c r="Q256" s="10" t="s">
        <v>340</v>
      </c>
      <c r="R256" s="10">
        <v>1</v>
      </c>
      <c r="S256" s="12"/>
      <c r="T256" s="12"/>
      <c r="U256" s="12"/>
      <c r="V256" s="12"/>
      <c r="W256" s="12"/>
      <c r="X256" s="12"/>
      <c r="Y256" s="12"/>
      <c r="Z256" s="11">
        <v>45371</v>
      </c>
      <c r="AA256" s="11">
        <v>45385</v>
      </c>
      <c r="AB256" s="11">
        <v>45371</v>
      </c>
      <c r="AC256" s="10">
        <v>1620</v>
      </c>
      <c r="AD256" s="10" t="s">
        <v>715</v>
      </c>
      <c r="AE256" s="15">
        <f t="shared" ca="1" si="3"/>
        <v>676</v>
      </c>
    </row>
    <row r="257" spans="1:31" ht="20.100000000000001" customHeight="1">
      <c r="A257" s="10">
        <v>2512151</v>
      </c>
      <c r="B257" s="10">
        <v>2512151</v>
      </c>
      <c r="C257" s="10" t="s">
        <v>452</v>
      </c>
      <c r="D257" s="12"/>
      <c r="E257" s="10">
        <v>103357459</v>
      </c>
      <c r="F257" s="10" t="s">
        <v>580</v>
      </c>
      <c r="G257" s="10" t="s">
        <v>317</v>
      </c>
      <c r="H257" s="10" t="s">
        <v>109</v>
      </c>
      <c r="I257" s="11">
        <v>45380</v>
      </c>
      <c r="J257" s="11">
        <v>45380</v>
      </c>
      <c r="K257" s="10" t="s">
        <v>556</v>
      </c>
      <c r="L257" s="10" t="s">
        <v>539</v>
      </c>
      <c r="M257" s="11">
        <v>45371</v>
      </c>
      <c r="N257" s="10" t="s">
        <v>454</v>
      </c>
      <c r="O257" s="10">
        <v>1034270</v>
      </c>
      <c r="P257" s="10" t="s">
        <v>332</v>
      </c>
      <c r="Q257" s="10" t="s">
        <v>318</v>
      </c>
      <c r="R257" s="10">
        <v>1</v>
      </c>
      <c r="S257" s="10">
        <v>101617028</v>
      </c>
      <c r="T257" s="10" t="s">
        <v>408</v>
      </c>
      <c r="U257" s="10" t="s">
        <v>587</v>
      </c>
      <c r="V257" s="10">
        <v>2100</v>
      </c>
      <c r="W257" s="10" t="s">
        <v>563</v>
      </c>
      <c r="X257" s="11">
        <v>45387</v>
      </c>
      <c r="Y257" s="10" t="s">
        <v>564</v>
      </c>
      <c r="Z257" s="11">
        <v>44672</v>
      </c>
      <c r="AA257" s="11">
        <v>45380</v>
      </c>
      <c r="AB257" s="11">
        <v>45333</v>
      </c>
      <c r="AC257" s="10">
        <v>2100</v>
      </c>
      <c r="AD257" s="13"/>
      <c r="AE257" s="15">
        <f t="shared" ca="1" si="3"/>
        <v>683</v>
      </c>
    </row>
    <row r="258" spans="1:31" ht="20.100000000000001" customHeight="1">
      <c r="A258" s="10" t="s">
        <v>716</v>
      </c>
      <c r="B258" s="10" t="s">
        <v>716</v>
      </c>
      <c r="C258" s="10" t="s">
        <v>452</v>
      </c>
      <c r="D258" s="10">
        <v>373</v>
      </c>
      <c r="E258" s="10" t="s">
        <v>705</v>
      </c>
      <c r="F258" s="10" t="s">
        <v>706</v>
      </c>
      <c r="G258" s="10" t="s">
        <v>331</v>
      </c>
      <c r="H258" s="12"/>
      <c r="I258" s="11">
        <v>45399</v>
      </c>
      <c r="J258" s="12"/>
      <c r="K258" s="10" t="s">
        <v>32</v>
      </c>
      <c r="L258" s="10" t="s">
        <v>717</v>
      </c>
      <c r="M258" s="11">
        <v>45379</v>
      </c>
      <c r="N258" s="10" t="s">
        <v>454</v>
      </c>
      <c r="O258" s="12"/>
      <c r="P258" s="12"/>
      <c r="Q258" s="10" t="s">
        <v>708</v>
      </c>
      <c r="R258" s="12"/>
      <c r="S258" s="10" t="s">
        <v>547</v>
      </c>
      <c r="T258" s="10" t="s">
        <v>548</v>
      </c>
      <c r="U258" s="12"/>
      <c r="V258" s="12"/>
      <c r="W258" s="12"/>
      <c r="X258" s="12"/>
      <c r="Y258" s="12"/>
      <c r="Z258" s="12"/>
      <c r="AA258" s="12"/>
      <c r="AB258" s="12"/>
      <c r="AC258" s="10">
        <v>1260</v>
      </c>
      <c r="AD258" s="13"/>
      <c r="AE258" s="15">
        <f t="shared" ca="1" si="3"/>
        <v>675</v>
      </c>
    </row>
    <row r="259" spans="1:31" ht="20.100000000000001" customHeight="1">
      <c r="A259" s="10">
        <v>2520338</v>
      </c>
      <c r="B259" s="10">
        <v>2520338</v>
      </c>
      <c r="C259" s="10" t="s">
        <v>452</v>
      </c>
      <c r="D259" s="12"/>
      <c r="E259" s="10">
        <v>103659699</v>
      </c>
      <c r="F259" s="10" t="s">
        <v>571</v>
      </c>
      <c r="G259" s="10" t="s">
        <v>317</v>
      </c>
      <c r="H259" s="12"/>
      <c r="I259" s="11">
        <v>45383</v>
      </c>
      <c r="J259" s="12"/>
      <c r="K259" s="10" t="s">
        <v>685</v>
      </c>
      <c r="L259" s="10" t="s">
        <v>685</v>
      </c>
      <c r="M259" s="11">
        <v>45371</v>
      </c>
      <c r="N259" s="10" t="s">
        <v>454</v>
      </c>
      <c r="O259" s="12"/>
      <c r="P259" s="12"/>
      <c r="Q259" s="10" t="s">
        <v>318</v>
      </c>
      <c r="R259" s="10">
        <v>1</v>
      </c>
      <c r="S259" s="10">
        <v>104854836</v>
      </c>
      <c r="T259" s="10" t="s">
        <v>572</v>
      </c>
      <c r="U259" s="12"/>
      <c r="V259" s="12"/>
      <c r="W259" s="12"/>
      <c r="X259" s="12"/>
      <c r="Y259" s="12"/>
      <c r="Z259" s="12"/>
      <c r="AA259" s="12"/>
      <c r="AB259" s="12"/>
      <c r="AC259" s="10">
        <v>1700</v>
      </c>
      <c r="AD259" s="13"/>
      <c r="AE259" s="15">
        <f t="shared" ca="1" si="3"/>
        <v>683</v>
      </c>
    </row>
    <row r="260" spans="1:31" ht="20.100000000000001" customHeight="1">
      <c r="A260" s="10">
        <v>2517233</v>
      </c>
      <c r="B260" s="10">
        <v>2517233</v>
      </c>
      <c r="C260" s="10" t="s">
        <v>452</v>
      </c>
      <c r="D260" s="12"/>
      <c r="E260" s="10">
        <v>101594966</v>
      </c>
      <c r="F260" s="10" t="s">
        <v>718</v>
      </c>
      <c r="G260" s="10" t="s">
        <v>363</v>
      </c>
      <c r="H260" s="12"/>
      <c r="I260" s="11">
        <v>45394</v>
      </c>
      <c r="J260" s="12"/>
      <c r="K260" s="10" t="s">
        <v>719</v>
      </c>
      <c r="L260" s="10" t="s">
        <v>720</v>
      </c>
      <c r="M260" s="11">
        <v>45378</v>
      </c>
      <c r="N260" s="10" t="s">
        <v>454</v>
      </c>
      <c r="O260" s="12"/>
      <c r="P260" s="12"/>
      <c r="Q260" s="10" t="s">
        <v>338</v>
      </c>
      <c r="R260" s="10">
        <v>4</v>
      </c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3"/>
      <c r="AE260" s="15">
        <f t="shared" ref="AE260:AE323" ca="1" si="4">TODAY()-M260</f>
        <v>676</v>
      </c>
    </row>
    <row r="261" spans="1:31" ht="20.100000000000001" customHeight="1">
      <c r="A261" s="10">
        <v>2517233</v>
      </c>
      <c r="B261" s="10">
        <v>2517233</v>
      </c>
      <c r="C261" s="10" t="s">
        <v>452</v>
      </c>
      <c r="D261" s="12"/>
      <c r="E261" s="10">
        <v>101594966</v>
      </c>
      <c r="F261" s="10" t="s">
        <v>718</v>
      </c>
      <c r="G261" s="10" t="s">
        <v>363</v>
      </c>
      <c r="H261" s="12"/>
      <c r="I261" s="11">
        <v>45394</v>
      </c>
      <c r="J261" s="12"/>
      <c r="K261" s="10" t="s">
        <v>719</v>
      </c>
      <c r="L261" s="10" t="s">
        <v>720</v>
      </c>
      <c r="M261" s="11">
        <v>45378</v>
      </c>
      <c r="N261" s="10" t="s">
        <v>454</v>
      </c>
      <c r="O261" s="12"/>
      <c r="P261" s="12"/>
      <c r="Q261" s="10" t="s">
        <v>338</v>
      </c>
      <c r="R261" s="10">
        <v>4</v>
      </c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3"/>
      <c r="AE261" s="15">
        <f t="shared" ca="1" si="4"/>
        <v>676</v>
      </c>
    </row>
    <row r="262" spans="1:31" ht="20.100000000000001" customHeight="1">
      <c r="A262" s="10">
        <v>2517234</v>
      </c>
      <c r="B262" s="10">
        <v>2517234</v>
      </c>
      <c r="C262" s="10" t="s">
        <v>452</v>
      </c>
      <c r="D262" s="12"/>
      <c r="E262" s="10" t="s">
        <v>721</v>
      </c>
      <c r="F262" s="10" t="s">
        <v>722</v>
      </c>
      <c r="G262" s="10" t="s">
        <v>723</v>
      </c>
      <c r="H262" s="12"/>
      <c r="I262" s="11">
        <v>45394</v>
      </c>
      <c r="J262" s="12"/>
      <c r="K262" s="10" t="s">
        <v>724</v>
      </c>
      <c r="L262" s="10" t="s">
        <v>725</v>
      </c>
      <c r="M262" s="11">
        <v>45378</v>
      </c>
      <c r="N262" s="10" t="s">
        <v>454</v>
      </c>
      <c r="O262" s="12"/>
      <c r="P262" s="12"/>
      <c r="Q262" s="10" t="s">
        <v>500</v>
      </c>
      <c r="R262" s="10">
        <v>6</v>
      </c>
      <c r="S262" s="12"/>
      <c r="T262" s="12"/>
      <c r="U262" s="10" t="s">
        <v>726</v>
      </c>
      <c r="V262" s="10">
        <v>1450</v>
      </c>
      <c r="W262" s="10" t="s">
        <v>727</v>
      </c>
      <c r="X262" s="11">
        <v>45378</v>
      </c>
      <c r="Y262" s="10" t="s">
        <v>728</v>
      </c>
      <c r="Z262" s="12"/>
      <c r="AA262" s="12"/>
      <c r="AB262" s="12"/>
      <c r="AC262" s="10">
        <v>1850</v>
      </c>
      <c r="AD262" s="13"/>
      <c r="AE262" s="15">
        <f t="shared" ca="1" si="4"/>
        <v>676</v>
      </c>
    </row>
    <row r="263" spans="1:31" ht="20.100000000000001" customHeight="1">
      <c r="A263" s="10">
        <v>2517234</v>
      </c>
      <c r="B263" s="10">
        <v>2517234</v>
      </c>
      <c r="C263" s="10" t="s">
        <v>452</v>
      </c>
      <c r="D263" s="12"/>
      <c r="E263" s="10" t="s">
        <v>721</v>
      </c>
      <c r="F263" s="10" t="s">
        <v>722</v>
      </c>
      <c r="G263" s="10" t="s">
        <v>723</v>
      </c>
      <c r="H263" s="12"/>
      <c r="I263" s="11">
        <v>45394</v>
      </c>
      <c r="J263" s="12"/>
      <c r="K263" s="10" t="s">
        <v>724</v>
      </c>
      <c r="L263" s="10" t="s">
        <v>725</v>
      </c>
      <c r="M263" s="11">
        <v>45378</v>
      </c>
      <c r="N263" s="10" t="s">
        <v>454</v>
      </c>
      <c r="O263" s="12"/>
      <c r="P263" s="12"/>
      <c r="Q263" s="10" t="s">
        <v>500</v>
      </c>
      <c r="R263" s="10">
        <v>6</v>
      </c>
      <c r="S263" s="12"/>
      <c r="T263" s="12"/>
      <c r="U263" s="10" t="s">
        <v>729</v>
      </c>
      <c r="V263" s="10">
        <v>1850</v>
      </c>
      <c r="W263" s="10" t="s">
        <v>730</v>
      </c>
      <c r="X263" s="11">
        <v>45386</v>
      </c>
      <c r="Y263" s="10" t="s">
        <v>731</v>
      </c>
      <c r="Z263" s="12"/>
      <c r="AA263" s="12"/>
      <c r="AB263" s="12"/>
      <c r="AC263" s="10">
        <v>1850</v>
      </c>
      <c r="AD263" s="13"/>
      <c r="AE263" s="15">
        <f t="shared" ca="1" si="4"/>
        <v>676</v>
      </c>
    </row>
    <row r="264" spans="1:31" ht="20.100000000000001" customHeight="1">
      <c r="A264" s="10">
        <v>2517234</v>
      </c>
      <c r="B264" s="10">
        <v>2517234</v>
      </c>
      <c r="C264" s="10" t="s">
        <v>452</v>
      </c>
      <c r="D264" s="12"/>
      <c r="E264" s="10" t="s">
        <v>721</v>
      </c>
      <c r="F264" s="10" t="s">
        <v>722</v>
      </c>
      <c r="G264" s="10" t="s">
        <v>723</v>
      </c>
      <c r="H264" s="12"/>
      <c r="I264" s="11">
        <v>45394</v>
      </c>
      <c r="J264" s="12"/>
      <c r="K264" s="10" t="s">
        <v>724</v>
      </c>
      <c r="L264" s="10" t="s">
        <v>725</v>
      </c>
      <c r="M264" s="11">
        <v>45378</v>
      </c>
      <c r="N264" s="10" t="s">
        <v>454</v>
      </c>
      <c r="O264" s="12"/>
      <c r="P264" s="12"/>
      <c r="Q264" s="10" t="s">
        <v>500</v>
      </c>
      <c r="R264" s="10">
        <v>6</v>
      </c>
      <c r="S264" s="12"/>
      <c r="T264" s="12"/>
      <c r="U264" s="10" t="s">
        <v>726</v>
      </c>
      <c r="V264" s="10">
        <v>1450</v>
      </c>
      <c r="W264" s="10" t="s">
        <v>727</v>
      </c>
      <c r="X264" s="11">
        <v>45378</v>
      </c>
      <c r="Y264" s="10" t="s">
        <v>728</v>
      </c>
      <c r="Z264" s="12"/>
      <c r="AA264" s="12"/>
      <c r="AB264" s="12"/>
      <c r="AC264" s="10">
        <v>1850</v>
      </c>
      <c r="AD264" s="13"/>
      <c r="AE264" s="15">
        <f t="shared" ca="1" si="4"/>
        <v>676</v>
      </c>
    </row>
    <row r="265" spans="1:31" ht="20.100000000000001" customHeight="1">
      <c r="A265" s="10">
        <v>2517234</v>
      </c>
      <c r="B265" s="10">
        <v>2517234</v>
      </c>
      <c r="C265" s="10" t="s">
        <v>452</v>
      </c>
      <c r="D265" s="12"/>
      <c r="E265" s="10" t="s">
        <v>721</v>
      </c>
      <c r="F265" s="10" t="s">
        <v>722</v>
      </c>
      <c r="G265" s="10" t="s">
        <v>723</v>
      </c>
      <c r="H265" s="12"/>
      <c r="I265" s="11">
        <v>45394</v>
      </c>
      <c r="J265" s="12"/>
      <c r="K265" s="10" t="s">
        <v>724</v>
      </c>
      <c r="L265" s="10" t="s">
        <v>725</v>
      </c>
      <c r="M265" s="11">
        <v>45378</v>
      </c>
      <c r="N265" s="10" t="s">
        <v>454</v>
      </c>
      <c r="O265" s="12"/>
      <c r="P265" s="12"/>
      <c r="Q265" s="10" t="s">
        <v>500</v>
      </c>
      <c r="R265" s="10">
        <v>6</v>
      </c>
      <c r="S265" s="12"/>
      <c r="T265" s="12"/>
      <c r="U265" s="10" t="s">
        <v>729</v>
      </c>
      <c r="V265" s="10">
        <v>1850</v>
      </c>
      <c r="W265" s="10" t="s">
        <v>730</v>
      </c>
      <c r="X265" s="11">
        <v>45386</v>
      </c>
      <c r="Y265" s="10" t="s">
        <v>731</v>
      </c>
      <c r="Z265" s="12"/>
      <c r="AA265" s="12"/>
      <c r="AB265" s="12"/>
      <c r="AC265" s="10">
        <v>1850</v>
      </c>
      <c r="AD265" s="13"/>
      <c r="AE265" s="15">
        <f t="shared" ca="1" si="4"/>
        <v>676</v>
      </c>
    </row>
    <row r="266" spans="1:31" ht="20.100000000000001" customHeight="1">
      <c r="A266" s="10">
        <v>2517234</v>
      </c>
      <c r="B266" s="10">
        <v>2517234</v>
      </c>
      <c r="C266" s="10" t="s">
        <v>452</v>
      </c>
      <c r="D266" s="12"/>
      <c r="E266" s="10" t="s">
        <v>721</v>
      </c>
      <c r="F266" s="10" t="s">
        <v>722</v>
      </c>
      <c r="G266" s="10" t="s">
        <v>723</v>
      </c>
      <c r="H266" s="12"/>
      <c r="I266" s="11">
        <v>45394</v>
      </c>
      <c r="J266" s="12"/>
      <c r="K266" s="10" t="s">
        <v>724</v>
      </c>
      <c r="L266" s="10" t="s">
        <v>725</v>
      </c>
      <c r="M266" s="11">
        <v>45378</v>
      </c>
      <c r="N266" s="10" t="s">
        <v>454</v>
      </c>
      <c r="O266" s="12"/>
      <c r="P266" s="12"/>
      <c r="Q266" s="10" t="s">
        <v>500</v>
      </c>
      <c r="R266" s="10">
        <v>6</v>
      </c>
      <c r="S266" s="12"/>
      <c r="T266" s="12"/>
      <c r="U266" s="10" t="s">
        <v>726</v>
      </c>
      <c r="V266" s="10">
        <v>1450</v>
      </c>
      <c r="W266" s="10" t="s">
        <v>727</v>
      </c>
      <c r="X266" s="11">
        <v>45378</v>
      </c>
      <c r="Y266" s="10" t="s">
        <v>728</v>
      </c>
      <c r="Z266" s="12"/>
      <c r="AA266" s="12"/>
      <c r="AB266" s="12"/>
      <c r="AC266" s="10">
        <v>1850</v>
      </c>
      <c r="AD266" s="13"/>
      <c r="AE266" s="15">
        <f t="shared" ca="1" si="4"/>
        <v>676</v>
      </c>
    </row>
    <row r="267" spans="1:31" ht="20.100000000000001" customHeight="1">
      <c r="A267" s="10">
        <v>2517234</v>
      </c>
      <c r="B267" s="10">
        <v>2517234</v>
      </c>
      <c r="C267" s="10" t="s">
        <v>452</v>
      </c>
      <c r="D267" s="12"/>
      <c r="E267" s="10" t="s">
        <v>721</v>
      </c>
      <c r="F267" s="10" t="s">
        <v>722</v>
      </c>
      <c r="G267" s="10" t="s">
        <v>723</v>
      </c>
      <c r="H267" s="12"/>
      <c r="I267" s="11">
        <v>45394</v>
      </c>
      <c r="J267" s="12"/>
      <c r="K267" s="10" t="s">
        <v>724</v>
      </c>
      <c r="L267" s="10" t="s">
        <v>725</v>
      </c>
      <c r="M267" s="11">
        <v>45378</v>
      </c>
      <c r="N267" s="10" t="s">
        <v>454</v>
      </c>
      <c r="O267" s="12"/>
      <c r="P267" s="12"/>
      <c r="Q267" s="10" t="s">
        <v>500</v>
      </c>
      <c r="R267" s="10">
        <v>6</v>
      </c>
      <c r="S267" s="12"/>
      <c r="T267" s="12"/>
      <c r="U267" s="10" t="s">
        <v>729</v>
      </c>
      <c r="V267" s="10">
        <v>1850</v>
      </c>
      <c r="W267" s="10" t="s">
        <v>730</v>
      </c>
      <c r="X267" s="11">
        <v>45386</v>
      </c>
      <c r="Y267" s="10" t="s">
        <v>731</v>
      </c>
      <c r="Z267" s="12"/>
      <c r="AA267" s="12"/>
      <c r="AB267" s="12"/>
      <c r="AC267" s="10">
        <v>1850</v>
      </c>
      <c r="AD267" s="13"/>
      <c r="AE267" s="15">
        <f t="shared" ca="1" si="4"/>
        <v>676</v>
      </c>
    </row>
    <row r="268" spans="1:31" ht="20.100000000000001" customHeight="1">
      <c r="A268" s="10">
        <v>2517234</v>
      </c>
      <c r="B268" s="10">
        <v>2517234</v>
      </c>
      <c r="C268" s="10" t="s">
        <v>452</v>
      </c>
      <c r="D268" s="12"/>
      <c r="E268" s="10" t="s">
        <v>721</v>
      </c>
      <c r="F268" s="10" t="s">
        <v>722</v>
      </c>
      <c r="G268" s="10" t="s">
        <v>723</v>
      </c>
      <c r="H268" s="12"/>
      <c r="I268" s="11">
        <v>45394</v>
      </c>
      <c r="J268" s="12"/>
      <c r="K268" s="10" t="s">
        <v>724</v>
      </c>
      <c r="L268" s="10" t="s">
        <v>725</v>
      </c>
      <c r="M268" s="11">
        <v>45378</v>
      </c>
      <c r="N268" s="10" t="s">
        <v>454</v>
      </c>
      <c r="O268" s="12"/>
      <c r="P268" s="12"/>
      <c r="Q268" s="10" t="s">
        <v>500</v>
      </c>
      <c r="R268" s="10">
        <v>6</v>
      </c>
      <c r="S268" s="12"/>
      <c r="T268" s="12"/>
      <c r="U268" s="10" t="s">
        <v>726</v>
      </c>
      <c r="V268" s="10">
        <v>1450</v>
      </c>
      <c r="W268" s="10" t="s">
        <v>727</v>
      </c>
      <c r="X268" s="11">
        <v>45378</v>
      </c>
      <c r="Y268" s="10" t="s">
        <v>728</v>
      </c>
      <c r="Z268" s="12"/>
      <c r="AA268" s="12"/>
      <c r="AB268" s="12"/>
      <c r="AC268" s="10">
        <v>1850</v>
      </c>
      <c r="AD268" s="13"/>
      <c r="AE268" s="15">
        <f t="shared" ca="1" si="4"/>
        <v>676</v>
      </c>
    </row>
    <row r="269" spans="1:31" ht="20.100000000000001" customHeight="1">
      <c r="A269" s="10">
        <v>2517234</v>
      </c>
      <c r="B269" s="10">
        <v>2517234</v>
      </c>
      <c r="C269" s="10" t="s">
        <v>452</v>
      </c>
      <c r="D269" s="12"/>
      <c r="E269" s="10" t="s">
        <v>721</v>
      </c>
      <c r="F269" s="10" t="s">
        <v>722</v>
      </c>
      <c r="G269" s="10" t="s">
        <v>723</v>
      </c>
      <c r="H269" s="12"/>
      <c r="I269" s="11">
        <v>45394</v>
      </c>
      <c r="J269" s="12"/>
      <c r="K269" s="10" t="s">
        <v>724</v>
      </c>
      <c r="L269" s="10" t="s">
        <v>725</v>
      </c>
      <c r="M269" s="11">
        <v>45378</v>
      </c>
      <c r="N269" s="10" t="s">
        <v>454</v>
      </c>
      <c r="O269" s="12"/>
      <c r="P269" s="12"/>
      <c r="Q269" s="10" t="s">
        <v>500</v>
      </c>
      <c r="R269" s="10">
        <v>6</v>
      </c>
      <c r="S269" s="12"/>
      <c r="T269" s="12"/>
      <c r="U269" s="10" t="s">
        <v>729</v>
      </c>
      <c r="V269" s="10">
        <v>1850</v>
      </c>
      <c r="W269" s="10" t="s">
        <v>730</v>
      </c>
      <c r="X269" s="11">
        <v>45386</v>
      </c>
      <c r="Y269" s="10" t="s">
        <v>731</v>
      </c>
      <c r="Z269" s="12"/>
      <c r="AA269" s="12"/>
      <c r="AB269" s="12"/>
      <c r="AC269" s="10">
        <v>1850</v>
      </c>
      <c r="AD269" s="13"/>
      <c r="AE269" s="15">
        <f t="shared" ca="1" si="4"/>
        <v>676</v>
      </c>
    </row>
    <row r="270" spans="1:31" ht="20.100000000000001" customHeight="1">
      <c r="A270" s="10" t="s">
        <v>732</v>
      </c>
      <c r="B270" s="10" t="s">
        <v>732</v>
      </c>
      <c r="C270" s="10" t="s">
        <v>733</v>
      </c>
      <c r="D270" s="10">
        <v>167</v>
      </c>
      <c r="E270" s="10">
        <v>103127412</v>
      </c>
      <c r="F270" s="10" t="s">
        <v>734</v>
      </c>
      <c r="G270" s="10" t="s">
        <v>331</v>
      </c>
      <c r="H270" s="12"/>
      <c r="I270" s="11">
        <v>45363</v>
      </c>
      <c r="J270" s="12"/>
      <c r="K270" s="10" t="s">
        <v>735</v>
      </c>
      <c r="L270" s="10" t="s">
        <v>714</v>
      </c>
      <c r="M270" s="11">
        <v>45356</v>
      </c>
      <c r="N270" s="10" t="s">
        <v>454</v>
      </c>
      <c r="O270" s="12"/>
      <c r="P270" s="12"/>
      <c r="Q270" s="10" t="s">
        <v>736</v>
      </c>
      <c r="R270" s="12"/>
      <c r="S270" s="10" t="s">
        <v>737</v>
      </c>
      <c r="T270" s="10" t="s">
        <v>738</v>
      </c>
      <c r="U270" s="12"/>
      <c r="V270" s="12"/>
      <c r="W270" s="12"/>
      <c r="X270" s="12"/>
      <c r="Y270" s="12"/>
      <c r="Z270" s="12"/>
      <c r="AA270" s="12"/>
      <c r="AB270" s="12"/>
      <c r="AC270" s="10">
        <v>1610</v>
      </c>
      <c r="AD270" s="13"/>
      <c r="AE270" s="15">
        <f t="shared" ca="1" si="4"/>
        <v>698</v>
      </c>
    </row>
    <row r="271" spans="1:31" ht="20.100000000000001" customHeight="1">
      <c r="A271" s="10" t="s">
        <v>739</v>
      </c>
      <c r="B271" s="10" t="s">
        <v>739</v>
      </c>
      <c r="C271" s="10" t="s">
        <v>452</v>
      </c>
      <c r="D271" s="12"/>
      <c r="E271" s="10">
        <v>100914731</v>
      </c>
      <c r="F271" s="10" t="s">
        <v>522</v>
      </c>
      <c r="G271" s="10" t="s">
        <v>321</v>
      </c>
      <c r="H271" s="12"/>
      <c r="I271" s="11">
        <v>45405</v>
      </c>
      <c r="J271" s="12"/>
      <c r="K271" s="10" t="s">
        <v>556</v>
      </c>
      <c r="L271" s="10" t="s">
        <v>454</v>
      </c>
      <c r="M271" s="11">
        <v>45379</v>
      </c>
      <c r="N271" s="10" t="s">
        <v>454</v>
      </c>
      <c r="O271" s="12"/>
      <c r="P271" s="12"/>
      <c r="Q271" s="10" t="s">
        <v>318</v>
      </c>
      <c r="R271" s="12"/>
      <c r="S271" s="10">
        <v>102946632</v>
      </c>
      <c r="T271" s="10" t="s">
        <v>523</v>
      </c>
      <c r="U271" s="12"/>
      <c r="V271" s="12"/>
      <c r="W271" s="12"/>
      <c r="X271" s="12"/>
      <c r="Y271" s="12"/>
      <c r="Z271" s="12"/>
      <c r="AA271" s="12"/>
      <c r="AB271" s="12"/>
      <c r="AC271" s="10">
        <v>2100</v>
      </c>
      <c r="AD271" s="13"/>
      <c r="AE271" s="15">
        <f t="shared" ca="1" si="4"/>
        <v>675</v>
      </c>
    </row>
    <row r="272" spans="1:31" ht="20.100000000000001" customHeight="1">
      <c r="A272" s="10">
        <v>2498431</v>
      </c>
      <c r="B272" s="10">
        <v>2498431</v>
      </c>
      <c r="C272" s="10" t="s">
        <v>452</v>
      </c>
      <c r="D272" s="12"/>
      <c r="E272" s="10">
        <v>103357459</v>
      </c>
      <c r="F272" s="10" t="s">
        <v>580</v>
      </c>
      <c r="G272" s="10" t="s">
        <v>317</v>
      </c>
      <c r="H272" s="10" t="s">
        <v>109</v>
      </c>
      <c r="I272" s="11">
        <v>45380</v>
      </c>
      <c r="J272" s="11">
        <v>45380</v>
      </c>
      <c r="K272" s="10" t="s">
        <v>556</v>
      </c>
      <c r="L272" s="10" t="s">
        <v>539</v>
      </c>
      <c r="M272" s="11">
        <v>45369</v>
      </c>
      <c r="N272" s="10" t="s">
        <v>454</v>
      </c>
      <c r="O272" s="10">
        <v>1034270</v>
      </c>
      <c r="P272" s="10" t="s">
        <v>332</v>
      </c>
      <c r="Q272" s="10" t="s">
        <v>318</v>
      </c>
      <c r="R272" s="10">
        <v>1</v>
      </c>
      <c r="S272" s="10">
        <v>101617028</v>
      </c>
      <c r="T272" s="10" t="s">
        <v>408</v>
      </c>
      <c r="U272" s="10" t="s">
        <v>740</v>
      </c>
      <c r="V272" s="10">
        <v>2100</v>
      </c>
      <c r="W272" s="10" t="s">
        <v>563</v>
      </c>
      <c r="X272" s="11">
        <v>45385</v>
      </c>
      <c r="Y272" s="10" t="s">
        <v>542</v>
      </c>
      <c r="Z272" s="11">
        <v>44672</v>
      </c>
      <c r="AA272" s="11">
        <v>45380</v>
      </c>
      <c r="AB272" s="11">
        <v>45275</v>
      </c>
      <c r="AC272" s="10">
        <v>2100</v>
      </c>
      <c r="AD272" s="13"/>
      <c r="AE272" s="15">
        <f t="shared" ca="1" si="4"/>
        <v>685</v>
      </c>
    </row>
    <row r="273" spans="1:31" ht="20.100000000000001" customHeight="1">
      <c r="A273" s="10">
        <v>2453840</v>
      </c>
      <c r="B273" s="10">
        <v>2453840</v>
      </c>
      <c r="C273" s="10" t="s">
        <v>452</v>
      </c>
      <c r="D273" s="12"/>
      <c r="E273" s="10">
        <v>102064527</v>
      </c>
      <c r="F273" s="10" t="s">
        <v>360</v>
      </c>
      <c r="G273" s="10" t="s">
        <v>331</v>
      </c>
      <c r="H273" s="12"/>
      <c r="I273" s="11">
        <v>45398</v>
      </c>
      <c r="J273" s="12"/>
      <c r="K273" s="10" t="s">
        <v>646</v>
      </c>
      <c r="L273" s="10" t="s">
        <v>454</v>
      </c>
      <c r="M273" s="11">
        <v>45370</v>
      </c>
      <c r="N273" s="10" t="s">
        <v>454</v>
      </c>
      <c r="O273" s="12"/>
      <c r="P273" s="12"/>
      <c r="Q273" s="10" t="s">
        <v>318</v>
      </c>
      <c r="R273" s="12"/>
      <c r="S273" s="10">
        <v>101898752</v>
      </c>
      <c r="T273" s="10" t="s">
        <v>361</v>
      </c>
      <c r="U273" s="12"/>
      <c r="V273" s="12"/>
      <c r="W273" s="12"/>
      <c r="X273" s="12"/>
      <c r="Y273" s="12"/>
      <c r="Z273" s="12"/>
      <c r="AA273" s="12"/>
      <c r="AB273" s="12"/>
      <c r="AC273" s="10">
        <v>2100</v>
      </c>
      <c r="AD273" s="13"/>
      <c r="AE273" s="15">
        <f t="shared" ca="1" si="4"/>
        <v>684</v>
      </c>
    </row>
    <row r="274" spans="1:31" ht="20.100000000000001" customHeight="1">
      <c r="A274" s="10">
        <v>2519100</v>
      </c>
      <c r="B274" s="10">
        <v>2519100</v>
      </c>
      <c r="C274" s="10" t="s">
        <v>452</v>
      </c>
      <c r="D274" s="12"/>
      <c r="E274" s="10">
        <v>101358255</v>
      </c>
      <c r="F274" s="10" t="s">
        <v>741</v>
      </c>
      <c r="G274" s="10" t="s">
        <v>312</v>
      </c>
      <c r="H274" s="12"/>
      <c r="I274" s="11">
        <v>45397</v>
      </c>
      <c r="J274" s="12"/>
      <c r="K274" s="10" t="s">
        <v>742</v>
      </c>
      <c r="L274" s="10" t="s">
        <v>742</v>
      </c>
      <c r="M274" s="11">
        <v>45379</v>
      </c>
      <c r="N274" s="10" t="s">
        <v>454</v>
      </c>
      <c r="O274" s="12"/>
      <c r="P274" s="12"/>
      <c r="Q274" s="10" t="s">
        <v>338</v>
      </c>
      <c r="R274" s="10">
        <v>10</v>
      </c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3"/>
      <c r="AE274" s="15">
        <f t="shared" ca="1" si="4"/>
        <v>675</v>
      </c>
    </row>
    <row r="275" spans="1:31" ht="20.100000000000001" customHeight="1">
      <c r="A275" s="10">
        <v>2519100</v>
      </c>
      <c r="B275" s="10">
        <v>2519100</v>
      </c>
      <c r="C275" s="10" t="s">
        <v>452</v>
      </c>
      <c r="D275" s="12"/>
      <c r="E275" s="10">
        <v>101358255</v>
      </c>
      <c r="F275" s="10" t="s">
        <v>741</v>
      </c>
      <c r="G275" s="10" t="s">
        <v>312</v>
      </c>
      <c r="H275" s="12"/>
      <c r="I275" s="11">
        <v>45397</v>
      </c>
      <c r="J275" s="12"/>
      <c r="K275" s="10" t="s">
        <v>742</v>
      </c>
      <c r="L275" s="10" t="s">
        <v>742</v>
      </c>
      <c r="M275" s="11">
        <v>45379</v>
      </c>
      <c r="N275" s="10" t="s">
        <v>454</v>
      </c>
      <c r="O275" s="12"/>
      <c r="P275" s="12"/>
      <c r="Q275" s="10" t="s">
        <v>338</v>
      </c>
      <c r="R275" s="10">
        <v>10</v>
      </c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3"/>
      <c r="AE275" s="15">
        <f t="shared" ca="1" si="4"/>
        <v>675</v>
      </c>
    </row>
    <row r="276" spans="1:31" ht="20.100000000000001" customHeight="1">
      <c r="A276" s="10">
        <v>2447725</v>
      </c>
      <c r="B276" s="10">
        <v>2447725</v>
      </c>
      <c r="C276" s="10" t="s">
        <v>452</v>
      </c>
      <c r="D276" s="12"/>
      <c r="E276" s="10">
        <v>103365440</v>
      </c>
      <c r="F276" s="10" t="s">
        <v>330</v>
      </c>
      <c r="G276" s="10" t="s">
        <v>331</v>
      </c>
      <c r="H276" s="10" t="s">
        <v>109</v>
      </c>
      <c r="I276" s="11">
        <v>45380</v>
      </c>
      <c r="J276" s="11">
        <v>45380</v>
      </c>
      <c r="K276" s="10" t="s">
        <v>702</v>
      </c>
      <c r="L276" s="10" t="s">
        <v>702</v>
      </c>
      <c r="M276" s="11">
        <v>45378</v>
      </c>
      <c r="N276" s="10" t="s">
        <v>454</v>
      </c>
      <c r="O276" s="10">
        <v>1034270</v>
      </c>
      <c r="P276" s="10" t="s">
        <v>332</v>
      </c>
      <c r="Q276" s="10" t="s">
        <v>318</v>
      </c>
      <c r="R276" s="10">
        <v>1</v>
      </c>
      <c r="S276" s="10">
        <v>103365393</v>
      </c>
      <c r="T276" s="10" t="s">
        <v>333</v>
      </c>
      <c r="U276" s="12"/>
      <c r="V276" s="12"/>
      <c r="W276" s="12"/>
      <c r="X276" s="12"/>
      <c r="Y276" s="12"/>
      <c r="Z276" s="11">
        <v>44672</v>
      </c>
      <c r="AA276" s="11">
        <v>45380</v>
      </c>
      <c r="AB276" s="11">
        <v>45055</v>
      </c>
      <c r="AC276" s="10">
        <v>1300</v>
      </c>
      <c r="AD276" s="13"/>
      <c r="AE276" s="15">
        <f t="shared" ca="1" si="4"/>
        <v>676</v>
      </c>
    </row>
    <row r="277" spans="1:31" ht="20.100000000000001" customHeight="1">
      <c r="A277" s="10">
        <v>2447753</v>
      </c>
      <c r="B277" s="10">
        <v>2447753</v>
      </c>
      <c r="C277" s="10" t="s">
        <v>452</v>
      </c>
      <c r="D277" s="12"/>
      <c r="E277" s="10">
        <v>103609924</v>
      </c>
      <c r="F277" s="10" t="s">
        <v>456</v>
      </c>
      <c r="G277" s="10" t="s">
        <v>331</v>
      </c>
      <c r="H277" s="10" t="s">
        <v>109</v>
      </c>
      <c r="I277" s="11">
        <v>45380</v>
      </c>
      <c r="J277" s="11">
        <v>45380</v>
      </c>
      <c r="K277" s="10" t="s">
        <v>556</v>
      </c>
      <c r="L277" s="10" t="s">
        <v>539</v>
      </c>
      <c r="M277" s="11">
        <v>45378</v>
      </c>
      <c r="N277" s="10" t="s">
        <v>454</v>
      </c>
      <c r="O277" s="10">
        <v>1034270</v>
      </c>
      <c r="P277" s="10" t="s">
        <v>332</v>
      </c>
      <c r="Q277" s="10" t="s">
        <v>318</v>
      </c>
      <c r="R277" s="10">
        <v>1</v>
      </c>
      <c r="S277" s="10">
        <v>103632920</v>
      </c>
      <c r="T277" s="10" t="s">
        <v>457</v>
      </c>
      <c r="U277" s="10" t="s">
        <v>573</v>
      </c>
      <c r="V277" s="10">
        <v>2100</v>
      </c>
      <c r="W277" s="10" t="s">
        <v>563</v>
      </c>
      <c r="X277" s="11">
        <v>45397</v>
      </c>
      <c r="Y277" s="10" t="s">
        <v>564</v>
      </c>
      <c r="Z277" s="11">
        <v>44678</v>
      </c>
      <c r="AA277" s="11">
        <v>45380</v>
      </c>
      <c r="AB277" s="11">
        <v>45055</v>
      </c>
      <c r="AC277" s="10">
        <v>2100</v>
      </c>
      <c r="AD277" s="13"/>
      <c r="AE277" s="15">
        <f t="shared" ca="1" si="4"/>
        <v>676</v>
      </c>
    </row>
    <row r="278" spans="1:31" ht="20.100000000000001" customHeight="1">
      <c r="A278" s="10">
        <v>2488895</v>
      </c>
      <c r="B278" s="10">
        <v>2488895</v>
      </c>
      <c r="C278" s="10" t="s">
        <v>452</v>
      </c>
      <c r="D278" s="12"/>
      <c r="E278" s="10">
        <v>104696835</v>
      </c>
      <c r="F278" s="10" t="s">
        <v>743</v>
      </c>
      <c r="G278" s="10" t="s">
        <v>331</v>
      </c>
      <c r="H278" s="12"/>
      <c r="I278" s="11">
        <v>45323</v>
      </c>
      <c r="J278" s="12"/>
      <c r="K278" s="10" t="s">
        <v>539</v>
      </c>
      <c r="L278" s="10" t="s">
        <v>539</v>
      </c>
      <c r="M278" s="11">
        <v>45344</v>
      </c>
      <c r="N278" s="10" t="s">
        <v>454</v>
      </c>
      <c r="O278" s="12"/>
      <c r="P278" s="12"/>
      <c r="Q278" s="10" t="s">
        <v>318</v>
      </c>
      <c r="R278" s="10">
        <v>1</v>
      </c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0">
        <v>2200</v>
      </c>
      <c r="AD278" s="13"/>
      <c r="AE278" s="15">
        <f t="shared" ca="1" si="4"/>
        <v>710</v>
      </c>
    </row>
    <row r="279" spans="1:31" ht="20.100000000000001" customHeight="1">
      <c r="A279" s="10">
        <v>2413400</v>
      </c>
      <c r="B279" s="10">
        <v>2413400</v>
      </c>
      <c r="C279" s="10" t="s">
        <v>452</v>
      </c>
      <c r="D279" s="12"/>
      <c r="E279" s="10">
        <v>101252180</v>
      </c>
      <c r="F279" s="10" t="s">
        <v>511</v>
      </c>
      <c r="G279" s="10" t="s">
        <v>331</v>
      </c>
      <c r="H279" s="12"/>
      <c r="I279" s="11">
        <v>45378</v>
      </c>
      <c r="J279" s="12"/>
      <c r="K279" s="10" t="s">
        <v>538</v>
      </c>
      <c r="L279" s="10" t="s">
        <v>539</v>
      </c>
      <c r="M279" s="11">
        <v>45362</v>
      </c>
      <c r="N279" s="10" t="s">
        <v>454</v>
      </c>
      <c r="O279" s="12"/>
      <c r="P279" s="12"/>
      <c r="Q279" s="10" t="s">
        <v>318</v>
      </c>
      <c r="R279" s="10">
        <v>1</v>
      </c>
      <c r="S279" s="10">
        <v>101261032</v>
      </c>
      <c r="T279" s="10" t="s">
        <v>325</v>
      </c>
      <c r="U279" s="10" t="s">
        <v>744</v>
      </c>
      <c r="V279" s="10">
        <v>2100</v>
      </c>
      <c r="W279" s="10" t="s">
        <v>541</v>
      </c>
      <c r="X279" s="11">
        <v>45378</v>
      </c>
      <c r="Y279" s="10" t="s">
        <v>745</v>
      </c>
      <c r="Z279" s="12"/>
      <c r="AA279" s="12"/>
      <c r="AB279" s="12"/>
      <c r="AC279" s="10">
        <v>2100</v>
      </c>
      <c r="AD279" s="13"/>
      <c r="AE279" s="15">
        <f t="shared" ca="1" si="4"/>
        <v>692</v>
      </c>
    </row>
    <row r="280" spans="1:31" ht="20.100000000000001" customHeight="1">
      <c r="A280" s="10">
        <v>2523648</v>
      </c>
      <c r="B280" s="10">
        <v>2523648</v>
      </c>
      <c r="C280" s="10" t="s">
        <v>452</v>
      </c>
      <c r="D280" s="10">
        <v>333</v>
      </c>
      <c r="E280" s="10" t="s">
        <v>746</v>
      </c>
      <c r="F280" s="10" t="s">
        <v>160</v>
      </c>
      <c r="G280" s="10" t="s">
        <v>317</v>
      </c>
      <c r="H280" s="10" t="s">
        <v>93</v>
      </c>
      <c r="I280" s="11">
        <v>45385</v>
      </c>
      <c r="J280" s="11">
        <v>45385</v>
      </c>
      <c r="K280" s="10" t="s">
        <v>77</v>
      </c>
      <c r="L280" s="10" t="s">
        <v>32</v>
      </c>
      <c r="M280" s="11">
        <v>45379</v>
      </c>
      <c r="N280" s="10" t="s">
        <v>454</v>
      </c>
      <c r="O280" s="10">
        <v>1037870</v>
      </c>
      <c r="P280" s="10" t="s">
        <v>747</v>
      </c>
      <c r="Q280" s="10" t="s">
        <v>340</v>
      </c>
      <c r="R280" s="10">
        <v>1</v>
      </c>
      <c r="S280" s="12"/>
      <c r="T280" s="12"/>
      <c r="U280" s="12"/>
      <c r="V280" s="12"/>
      <c r="W280" s="12"/>
      <c r="X280" s="12"/>
      <c r="Y280" s="12"/>
      <c r="Z280" s="11">
        <v>45370</v>
      </c>
      <c r="AA280" s="11">
        <v>45387</v>
      </c>
      <c r="AB280" s="11">
        <v>45376</v>
      </c>
      <c r="AC280" s="10">
        <v>1360</v>
      </c>
      <c r="AD280" s="10" t="s">
        <v>748</v>
      </c>
      <c r="AE280" s="15">
        <f t="shared" ca="1" si="4"/>
        <v>675</v>
      </c>
    </row>
    <row r="281" spans="1:31" ht="20.100000000000001" customHeight="1">
      <c r="A281" s="10" t="s">
        <v>749</v>
      </c>
      <c r="B281" s="10" t="s">
        <v>749</v>
      </c>
      <c r="C281" s="10" t="s">
        <v>452</v>
      </c>
      <c r="D281" s="12"/>
      <c r="E281" s="10">
        <v>103558315</v>
      </c>
      <c r="F281" s="10" t="s">
        <v>750</v>
      </c>
      <c r="G281" s="10" t="s">
        <v>317</v>
      </c>
      <c r="H281" s="12"/>
      <c r="I281" s="11">
        <v>45245</v>
      </c>
      <c r="J281" s="12"/>
      <c r="K281" s="10" t="s">
        <v>615</v>
      </c>
      <c r="L281" s="10" t="s">
        <v>454</v>
      </c>
      <c r="M281" s="11">
        <v>45313</v>
      </c>
      <c r="N281" s="10" t="s">
        <v>454</v>
      </c>
      <c r="O281" s="12"/>
      <c r="P281" s="12"/>
      <c r="Q281" s="10" t="s">
        <v>559</v>
      </c>
      <c r="R281" s="12"/>
      <c r="S281" s="10" t="s">
        <v>751</v>
      </c>
      <c r="T281" s="10" t="s">
        <v>752</v>
      </c>
      <c r="U281" s="12"/>
      <c r="V281" s="12"/>
      <c r="W281" s="12"/>
      <c r="X281" s="12"/>
      <c r="Y281" s="12"/>
      <c r="Z281" s="12"/>
      <c r="AA281" s="12"/>
      <c r="AB281" s="12"/>
      <c r="AC281" s="10">
        <v>1200</v>
      </c>
      <c r="AD281" s="13"/>
      <c r="AE281" s="15">
        <f t="shared" ca="1" si="4"/>
        <v>741</v>
      </c>
    </row>
    <row r="282" spans="1:31" ht="20.100000000000001" customHeight="1">
      <c r="A282" s="10" t="s">
        <v>753</v>
      </c>
      <c r="B282" s="10" t="s">
        <v>753</v>
      </c>
      <c r="C282" s="12"/>
      <c r="D282" s="12"/>
      <c r="E282" s="10">
        <v>101920603</v>
      </c>
      <c r="F282" s="10" t="s">
        <v>754</v>
      </c>
      <c r="G282" s="12"/>
      <c r="H282" s="12"/>
      <c r="I282" s="11">
        <v>45350</v>
      </c>
      <c r="J282" s="12"/>
      <c r="K282" s="10" t="s">
        <v>755</v>
      </c>
      <c r="L282" s="10" t="s">
        <v>755</v>
      </c>
      <c r="M282" s="12"/>
      <c r="N282" s="10" t="s">
        <v>454</v>
      </c>
      <c r="O282" s="12"/>
      <c r="P282" s="12"/>
      <c r="Q282" s="10" t="s">
        <v>559</v>
      </c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0">
        <v>10</v>
      </c>
      <c r="AD282" s="13"/>
      <c r="AE282" s="15">
        <f t="shared" ca="1" si="4"/>
        <v>46054</v>
      </c>
    </row>
    <row r="283" spans="1:31" ht="20.100000000000001" customHeight="1">
      <c r="A283" s="10" t="s">
        <v>756</v>
      </c>
      <c r="B283" s="10" t="s">
        <v>756</v>
      </c>
      <c r="C283" s="10" t="s">
        <v>543</v>
      </c>
      <c r="D283" s="10">
        <v>160</v>
      </c>
      <c r="E283" s="10" t="s">
        <v>705</v>
      </c>
      <c r="F283" s="10" t="s">
        <v>706</v>
      </c>
      <c r="G283" s="10" t="s">
        <v>321</v>
      </c>
      <c r="H283" s="12"/>
      <c r="I283" s="11">
        <v>45334</v>
      </c>
      <c r="J283" s="12"/>
      <c r="K283" s="10" t="s">
        <v>757</v>
      </c>
      <c r="L283" s="10" t="s">
        <v>699</v>
      </c>
      <c r="M283" s="11">
        <v>45334</v>
      </c>
      <c r="N283" s="10" t="s">
        <v>454</v>
      </c>
      <c r="O283" s="12"/>
      <c r="P283" s="12"/>
      <c r="Q283" s="10" t="s">
        <v>708</v>
      </c>
      <c r="R283" s="12"/>
      <c r="S283" s="10" t="s">
        <v>547</v>
      </c>
      <c r="T283" s="10" t="s">
        <v>548</v>
      </c>
      <c r="U283" s="12"/>
      <c r="V283" s="12"/>
      <c r="W283" s="12"/>
      <c r="X283" s="12"/>
      <c r="Y283" s="12"/>
      <c r="Z283" s="12"/>
      <c r="AA283" s="12"/>
      <c r="AB283" s="12"/>
      <c r="AC283" s="10">
        <v>2200</v>
      </c>
      <c r="AD283" s="13"/>
      <c r="AE283" s="15">
        <f t="shared" ca="1" si="4"/>
        <v>720</v>
      </c>
    </row>
    <row r="284" spans="1:31" ht="20.100000000000001" customHeight="1">
      <c r="A284" s="10">
        <v>2523456</v>
      </c>
      <c r="B284" s="10">
        <v>2523456</v>
      </c>
      <c r="C284" s="10" t="s">
        <v>452</v>
      </c>
      <c r="D284" s="10">
        <v>333</v>
      </c>
      <c r="E284" s="10" t="s">
        <v>758</v>
      </c>
      <c r="F284" s="10" t="s">
        <v>603</v>
      </c>
      <c r="G284" s="10" t="s">
        <v>331</v>
      </c>
      <c r="H284" s="10" t="s">
        <v>132</v>
      </c>
      <c r="I284" s="11">
        <v>45384</v>
      </c>
      <c r="J284" s="11">
        <v>45384</v>
      </c>
      <c r="K284" s="10" t="s">
        <v>759</v>
      </c>
      <c r="L284" s="10" t="s">
        <v>77</v>
      </c>
      <c r="M284" s="11">
        <v>45379</v>
      </c>
      <c r="N284" s="10" t="s">
        <v>454</v>
      </c>
      <c r="O284" s="10">
        <v>1038337</v>
      </c>
      <c r="P284" s="10" t="s">
        <v>760</v>
      </c>
      <c r="Q284" s="10" t="s">
        <v>340</v>
      </c>
      <c r="R284" s="10">
        <v>1</v>
      </c>
      <c r="S284" s="10" t="s">
        <v>547</v>
      </c>
      <c r="T284" s="10" t="s">
        <v>548</v>
      </c>
      <c r="U284" s="10" t="s">
        <v>761</v>
      </c>
      <c r="V284" s="10">
        <v>1000</v>
      </c>
      <c r="W284" s="10" t="s">
        <v>762</v>
      </c>
      <c r="X284" s="11">
        <v>45376</v>
      </c>
      <c r="Y284" s="10" t="s">
        <v>763</v>
      </c>
      <c r="Z284" s="11">
        <v>45373</v>
      </c>
      <c r="AA284" s="11">
        <v>45390</v>
      </c>
      <c r="AB284" s="11">
        <v>45373</v>
      </c>
      <c r="AC284" s="10">
        <v>1640</v>
      </c>
      <c r="AD284" s="10" t="s">
        <v>764</v>
      </c>
      <c r="AE284" s="15">
        <f t="shared" ca="1" si="4"/>
        <v>675</v>
      </c>
    </row>
    <row r="285" spans="1:31" ht="20.100000000000001" customHeight="1">
      <c r="A285" s="10">
        <v>2451103</v>
      </c>
      <c r="B285" s="10">
        <v>2451103</v>
      </c>
      <c r="C285" s="10" t="s">
        <v>452</v>
      </c>
      <c r="D285" s="12"/>
      <c r="E285" s="10">
        <v>102064527</v>
      </c>
      <c r="F285" s="10" t="s">
        <v>360</v>
      </c>
      <c r="G285" s="10" t="s">
        <v>331</v>
      </c>
      <c r="H285" s="12"/>
      <c r="I285" s="11">
        <v>45378</v>
      </c>
      <c r="J285" s="12"/>
      <c r="K285" s="10" t="s">
        <v>538</v>
      </c>
      <c r="L285" s="10" t="s">
        <v>539</v>
      </c>
      <c r="M285" s="11">
        <v>45366</v>
      </c>
      <c r="N285" s="10" t="s">
        <v>454</v>
      </c>
      <c r="O285" s="12"/>
      <c r="P285" s="12"/>
      <c r="Q285" s="10" t="s">
        <v>318</v>
      </c>
      <c r="R285" s="10">
        <v>1</v>
      </c>
      <c r="S285" s="10">
        <v>101898752</v>
      </c>
      <c r="T285" s="10" t="s">
        <v>361</v>
      </c>
      <c r="U285" s="10" t="s">
        <v>765</v>
      </c>
      <c r="V285" s="10">
        <v>2100</v>
      </c>
      <c r="W285" s="10" t="s">
        <v>541</v>
      </c>
      <c r="X285" s="11">
        <v>45383</v>
      </c>
      <c r="Y285" s="10" t="s">
        <v>542</v>
      </c>
      <c r="Z285" s="12"/>
      <c r="AA285" s="12"/>
      <c r="AB285" s="12"/>
      <c r="AC285" s="10">
        <v>2100</v>
      </c>
      <c r="AD285" s="13"/>
      <c r="AE285" s="15">
        <f t="shared" ca="1" si="4"/>
        <v>688</v>
      </c>
    </row>
    <row r="286" spans="1:31" ht="20.100000000000001" customHeight="1">
      <c r="A286" s="10">
        <v>2494135</v>
      </c>
      <c r="B286" s="10">
        <v>2494135</v>
      </c>
      <c r="C286" s="10" t="s">
        <v>452</v>
      </c>
      <c r="D286" s="12"/>
      <c r="E286" s="10" t="s">
        <v>766</v>
      </c>
      <c r="F286" s="10" t="s">
        <v>767</v>
      </c>
      <c r="G286" s="10" t="s">
        <v>331</v>
      </c>
      <c r="H286" s="12"/>
      <c r="I286" s="11">
        <v>45309</v>
      </c>
      <c r="J286" s="12"/>
      <c r="K286" s="10" t="s">
        <v>569</v>
      </c>
      <c r="L286" s="10" t="s">
        <v>768</v>
      </c>
      <c r="M286" s="11">
        <v>45373</v>
      </c>
      <c r="N286" s="10" t="s">
        <v>454</v>
      </c>
      <c r="O286" s="12"/>
      <c r="P286" s="12"/>
      <c r="Q286" s="10" t="s">
        <v>769</v>
      </c>
      <c r="R286" s="10">
        <v>273</v>
      </c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0">
        <v>1000</v>
      </c>
      <c r="AD286" s="13"/>
      <c r="AE286" s="15">
        <f t="shared" ca="1" si="4"/>
        <v>681</v>
      </c>
    </row>
    <row r="287" spans="1:31" ht="20.100000000000001" customHeight="1">
      <c r="A287" s="10">
        <v>2494135</v>
      </c>
      <c r="B287" s="10">
        <v>2494135</v>
      </c>
      <c r="C287" s="10" t="s">
        <v>452</v>
      </c>
      <c r="D287" s="12"/>
      <c r="E287" s="10" t="s">
        <v>766</v>
      </c>
      <c r="F287" s="10" t="s">
        <v>767</v>
      </c>
      <c r="G287" s="10" t="s">
        <v>331</v>
      </c>
      <c r="H287" s="12"/>
      <c r="I287" s="11">
        <v>45309</v>
      </c>
      <c r="J287" s="12"/>
      <c r="K287" s="10" t="s">
        <v>569</v>
      </c>
      <c r="L287" s="10" t="s">
        <v>768</v>
      </c>
      <c r="M287" s="11">
        <v>45373</v>
      </c>
      <c r="N287" s="10" t="s">
        <v>454</v>
      </c>
      <c r="O287" s="12"/>
      <c r="P287" s="12"/>
      <c r="Q287" s="10" t="s">
        <v>769</v>
      </c>
      <c r="R287" s="10">
        <v>273</v>
      </c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0">
        <v>1000</v>
      </c>
      <c r="AD287" s="13"/>
      <c r="AE287" s="15">
        <f t="shared" ca="1" si="4"/>
        <v>681</v>
      </c>
    </row>
    <row r="288" spans="1:31" ht="20.100000000000001" customHeight="1">
      <c r="A288" s="10">
        <v>2494135</v>
      </c>
      <c r="B288" s="10">
        <v>2494135</v>
      </c>
      <c r="C288" s="10" t="s">
        <v>452</v>
      </c>
      <c r="D288" s="12"/>
      <c r="E288" s="10" t="s">
        <v>766</v>
      </c>
      <c r="F288" s="10" t="s">
        <v>767</v>
      </c>
      <c r="G288" s="10" t="s">
        <v>331</v>
      </c>
      <c r="H288" s="12"/>
      <c r="I288" s="11">
        <v>45309</v>
      </c>
      <c r="J288" s="12"/>
      <c r="K288" s="10" t="s">
        <v>569</v>
      </c>
      <c r="L288" s="10" t="s">
        <v>768</v>
      </c>
      <c r="M288" s="11">
        <v>45373</v>
      </c>
      <c r="N288" s="10" t="s">
        <v>454</v>
      </c>
      <c r="O288" s="12"/>
      <c r="P288" s="12"/>
      <c r="Q288" s="10" t="s">
        <v>769</v>
      </c>
      <c r="R288" s="10">
        <v>273</v>
      </c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0">
        <v>1000</v>
      </c>
      <c r="AD288" s="13"/>
      <c r="AE288" s="15">
        <f t="shared" ca="1" si="4"/>
        <v>681</v>
      </c>
    </row>
    <row r="289" spans="1:31" ht="20.100000000000001" customHeight="1">
      <c r="A289" s="10">
        <v>2494135</v>
      </c>
      <c r="B289" s="10">
        <v>2494135</v>
      </c>
      <c r="C289" s="10" t="s">
        <v>452</v>
      </c>
      <c r="D289" s="12"/>
      <c r="E289" s="10" t="s">
        <v>766</v>
      </c>
      <c r="F289" s="10" t="s">
        <v>767</v>
      </c>
      <c r="G289" s="10" t="s">
        <v>331</v>
      </c>
      <c r="H289" s="12"/>
      <c r="I289" s="11">
        <v>45309</v>
      </c>
      <c r="J289" s="12"/>
      <c r="K289" s="10" t="s">
        <v>569</v>
      </c>
      <c r="L289" s="10" t="s">
        <v>768</v>
      </c>
      <c r="M289" s="11">
        <v>45373</v>
      </c>
      <c r="N289" s="10" t="s">
        <v>454</v>
      </c>
      <c r="O289" s="12"/>
      <c r="P289" s="12"/>
      <c r="Q289" s="10" t="s">
        <v>769</v>
      </c>
      <c r="R289" s="10">
        <v>273</v>
      </c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0">
        <v>1000</v>
      </c>
      <c r="AD289" s="13"/>
      <c r="AE289" s="15">
        <f t="shared" ca="1" si="4"/>
        <v>681</v>
      </c>
    </row>
    <row r="290" spans="1:31" ht="20.100000000000001" customHeight="1">
      <c r="A290" s="10">
        <v>2494135</v>
      </c>
      <c r="B290" s="10">
        <v>2494135</v>
      </c>
      <c r="C290" s="10" t="s">
        <v>452</v>
      </c>
      <c r="D290" s="12"/>
      <c r="E290" s="10" t="s">
        <v>766</v>
      </c>
      <c r="F290" s="10" t="s">
        <v>767</v>
      </c>
      <c r="G290" s="10" t="s">
        <v>331</v>
      </c>
      <c r="H290" s="12"/>
      <c r="I290" s="11">
        <v>45309</v>
      </c>
      <c r="J290" s="12"/>
      <c r="K290" s="10" t="s">
        <v>569</v>
      </c>
      <c r="L290" s="10" t="s">
        <v>768</v>
      </c>
      <c r="M290" s="11">
        <v>45373</v>
      </c>
      <c r="N290" s="10" t="s">
        <v>454</v>
      </c>
      <c r="O290" s="12"/>
      <c r="P290" s="12"/>
      <c r="Q290" s="10" t="s">
        <v>769</v>
      </c>
      <c r="R290" s="10">
        <v>273</v>
      </c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0">
        <v>1000</v>
      </c>
      <c r="AD290" s="13"/>
      <c r="AE290" s="15">
        <f t="shared" ca="1" si="4"/>
        <v>681</v>
      </c>
    </row>
    <row r="291" spans="1:31" ht="20.100000000000001" customHeight="1">
      <c r="A291" s="10">
        <v>2494135</v>
      </c>
      <c r="B291" s="10">
        <v>2494135</v>
      </c>
      <c r="C291" s="10" t="s">
        <v>452</v>
      </c>
      <c r="D291" s="12"/>
      <c r="E291" s="10" t="s">
        <v>766</v>
      </c>
      <c r="F291" s="10" t="s">
        <v>767</v>
      </c>
      <c r="G291" s="10" t="s">
        <v>331</v>
      </c>
      <c r="H291" s="12"/>
      <c r="I291" s="11">
        <v>45309</v>
      </c>
      <c r="J291" s="12"/>
      <c r="K291" s="10" t="s">
        <v>569</v>
      </c>
      <c r="L291" s="10" t="s">
        <v>768</v>
      </c>
      <c r="M291" s="11">
        <v>45373</v>
      </c>
      <c r="N291" s="10" t="s">
        <v>454</v>
      </c>
      <c r="O291" s="12"/>
      <c r="P291" s="12"/>
      <c r="Q291" s="10" t="s">
        <v>769</v>
      </c>
      <c r="R291" s="10">
        <v>273</v>
      </c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0">
        <v>1000</v>
      </c>
      <c r="AD291" s="13"/>
      <c r="AE291" s="15">
        <f t="shared" ca="1" si="4"/>
        <v>681</v>
      </c>
    </row>
    <row r="292" spans="1:31" ht="20.100000000000001" customHeight="1">
      <c r="A292" s="10">
        <v>2494135</v>
      </c>
      <c r="B292" s="10">
        <v>2494135</v>
      </c>
      <c r="C292" s="10" t="s">
        <v>452</v>
      </c>
      <c r="D292" s="12"/>
      <c r="E292" s="10" t="s">
        <v>766</v>
      </c>
      <c r="F292" s="10" t="s">
        <v>767</v>
      </c>
      <c r="G292" s="10" t="s">
        <v>331</v>
      </c>
      <c r="H292" s="12"/>
      <c r="I292" s="11">
        <v>45309</v>
      </c>
      <c r="J292" s="12"/>
      <c r="K292" s="10" t="s">
        <v>569</v>
      </c>
      <c r="L292" s="10" t="s">
        <v>768</v>
      </c>
      <c r="M292" s="11">
        <v>45373</v>
      </c>
      <c r="N292" s="10" t="s">
        <v>454</v>
      </c>
      <c r="O292" s="12"/>
      <c r="P292" s="12"/>
      <c r="Q292" s="10" t="s">
        <v>769</v>
      </c>
      <c r="R292" s="10">
        <v>273</v>
      </c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0">
        <v>1000</v>
      </c>
      <c r="AD292" s="13"/>
      <c r="AE292" s="15">
        <f t="shared" ca="1" si="4"/>
        <v>681</v>
      </c>
    </row>
    <row r="293" spans="1:31" ht="20.100000000000001" customHeight="1">
      <c r="A293" s="10">
        <v>2494135</v>
      </c>
      <c r="B293" s="10">
        <v>2494135</v>
      </c>
      <c r="C293" s="10" t="s">
        <v>452</v>
      </c>
      <c r="D293" s="12"/>
      <c r="E293" s="10" t="s">
        <v>766</v>
      </c>
      <c r="F293" s="10" t="s">
        <v>767</v>
      </c>
      <c r="G293" s="10" t="s">
        <v>331</v>
      </c>
      <c r="H293" s="12"/>
      <c r="I293" s="11">
        <v>45309</v>
      </c>
      <c r="J293" s="12"/>
      <c r="K293" s="10" t="s">
        <v>569</v>
      </c>
      <c r="L293" s="10" t="s">
        <v>768</v>
      </c>
      <c r="M293" s="11">
        <v>45373</v>
      </c>
      <c r="N293" s="10" t="s">
        <v>454</v>
      </c>
      <c r="O293" s="12"/>
      <c r="P293" s="12"/>
      <c r="Q293" s="10" t="s">
        <v>769</v>
      </c>
      <c r="R293" s="10">
        <v>273</v>
      </c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0">
        <v>1000</v>
      </c>
      <c r="AD293" s="13"/>
      <c r="AE293" s="15">
        <f t="shared" ca="1" si="4"/>
        <v>681</v>
      </c>
    </row>
    <row r="294" spans="1:31" ht="20.100000000000001" customHeight="1">
      <c r="A294" s="10">
        <v>2494135</v>
      </c>
      <c r="B294" s="10">
        <v>2494135</v>
      </c>
      <c r="C294" s="10" t="s">
        <v>452</v>
      </c>
      <c r="D294" s="12"/>
      <c r="E294" s="10" t="s">
        <v>766</v>
      </c>
      <c r="F294" s="10" t="s">
        <v>767</v>
      </c>
      <c r="G294" s="10" t="s">
        <v>331</v>
      </c>
      <c r="H294" s="12"/>
      <c r="I294" s="11">
        <v>45309</v>
      </c>
      <c r="J294" s="12"/>
      <c r="K294" s="10" t="s">
        <v>569</v>
      </c>
      <c r="L294" s="10" t="s">
        <v>768</v>
      </c>
      <c r="M294" s="11">
        <v>45373</v>
      </c>
      <c r="N294" s="10" t="s">
        <v>454</v>
      </c>
      <c r="O294" s="12"/>
      <c r="P294" s="12"/>
      <c r="Q294" s="10" t="s">
        <v>769</v>
      </c>
      <c r="R294" s="10">
        <v>273</v>
      </c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0">
        <v>1000</v>
      </c>
      <c r="AD294" s="13"/>
      <c r="AE294" s="15">
        <f t="shared" ca="1" si="4"/>
        <v>681</v>
      </c>
    </row>
    <row r="295" spans="1:31" ht="20.100000000000001" customHeight="1">
      <c r="A295" s="10">
        <v>2494135</v>
      </c>
      <c r="B295" s="10">
        <v>2494135</v>
      </c>
      <c r="C295" s="10" t="s">
        <v>452</v>
      </c>
      <c r="D295" s="12"/>
      <c r="E295" s="10" t="s">
        <v>766</v>
      </c>
      <c r="F295" s="10" t="s">
        <v>767</v>
      </c>
      <c r="G295" s="10" t="s">
        <v>331</v>
      </c>
      <c r="H295" s="12"/>
      <c r="I295" s="11">
        <v>45309</v>
      </c>
      <c r="J295" s="12"/>
      <c r="K295" s="10" t="s">
        <v>569</v>
      </c>
      <c r="L295" s="10" t="s">
        <v>768</v>
      </c>
      <c r="M295" s="11">
        <v>45373</v>
      </c>
      <c r="N295" s="10" t="s">
        <v>454</v>
      </c>
      <c r="O295" s="12"/>
      <c r="P295" s="12"/>
      <c r="Q295" s="10" t="s">
        <v>769</v>
      </c>
      <c r="R295" s="10">
        <v>273</v>
      </c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0">
        <v>1000</v>
      </c>
      <c r="AD295" s="13"/>
      <c r="AE295" s="15">
        <f t="shared" ca="1" si="4"/>
        <v>681</v>
      </c>
    </row>
    <row r="296" spans="1:31" ht="20.100000000000001" customHeight="1">
      <c r="A296" s="10">
        <v>2494135</v>
      </c>
      <c r="B296" s="10">
        <v>2494135</v>
      </c>
      <c r="C296" s="10" t="s">
        <v>452</v>
      </c>
      <c r="D296" s="12"/>
      <c r="E296" s="10" t="s">
        <v>766</v>
      </c>
      <c r="F296" s="10" t="s">
        <v>767</v>
      </c>
      <c r="G296" s="10" t="s">
        <v>331</v>
      </c>
      <c r="H296" s="12"/>
      <c r="I296" s="11">
        <v>45309</v>
      </c>
      <c r="J296" s="12"/>
      <c r="K296" s="10" t="s">
        <v>569</v>
      </c>
      <c r="L296" s="10" t="s">
        <v>768</v>
      </c>
      <c r="M296" s="11">
        <v>45373</v>
      </c>
      <c r="N296" s="10" t="s">
        <v>454</v>
      </c>
      <c r="O296" s="12"/>
      <c r="P296" s="12"/>
      <c r="Q296" s="10" t="s">
        <v>769</v>
      </c>
      <c r="R296" s="10">
        <v>273</v>
      </c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0">
        <v>1000</v>
      </c>
      <c r="AD296" s="13"/>
      <c r="AE296" s="15">
        <f t="shared" ca="1" si="4"/>
        <v>681</v>
      </c>
    </row>
    <row r="297" spans="1:31" ht="20.100000000000001" customHeight="1">
      <c r="A297" s="10">
        <v>2494135</v>
      </c>
      <c r="B297" s="10">
        <v>2494135</v>
      </c>
      <c r="C297" s="10" t="s">
        <v>452</v>
      </c>
      <c r="D297" s="12"/>
      <c r="E297" s="10" t="s">
        <v>766</v>
      </c>
      <c r="F297" s="10" t="s">
        <v>767</v>
      </c>
      <c r="G297" s="10" t="s">
        <v>331</v>
      </c>
      <c r="H297" s="12"/>
      <c r="I297" s="11">
        <v>45309</v>
      </c>
      <c r="J297" s="12"/>
      <c r="K297" s="10" t="s">
        <v>569</v>
      </c>
      <c r="L297" s="10" t="s">
        <v>768</v>
      </c>
      <c r="M297" s="11">
        <v>45373</v>
      </c>
      <c r="N297" s="10" t="s">
        <v>454</v>
      </c>
      <c r="O297" s="12"/>
      <c r="P297" s="12"/>
      <c r="Q297" s="10" t="s">
        <v>769</v>
      </c>
      <c r="R297" s="10">
        <v>273</v>
      </c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0">
        <v>1000</v>
      </c>
      <c r="AD297" s="13"/>
      <c r="AE297" s="15">
        <f t="shared" ca="1" si="4"/>
        <v>681</v>
      </c>
    </row>
    <row r="298" spans="1:31" ht="20.100000000000001" customHeight="1">
      <c r="A298" s="10">
        <v>2494135</v>
      </c>
      <c r="B298" s="10">
        <v>2494135</v>
      </c>
      <c r="C298" s="10" t="s">
        <v>452</v>
      </c>
      <c r="D298" s="12"/>
      <c r="E298" s="10" t="s">
        <v>766</v>
      </c>
      <c r="F298" s="10" t="s">
        <v>767</v>
      </c>
      <c r="G298" s="10" t="s">
        <v>331</v>
      </c>
      <c r="H298" s="12"/>
      <c r="I298" s="11">
        <v>45309</v>
      </c>
      <c r="J298" s="12"/>
      <c r="K298" s="10" t="s">
        <v>569</v>
      </c>
      <c r="L298" s="10" t="s">
        <v>768</v>
      </c>
      <c r="M298" s="11">
        <v>45373</v>
      </c>
      <c r="N298" s="10" t="s">
        <v>454</v>
      </c>
      <c r="O298" s="12"/>
      <c r="P298" s="12"/>
      <c r="Q298" s="10" t="s">
        <v>769</v>
      </c>
      <c r="R298" s="10">
        <v>273</v>
      </c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0">
        <v>1000</v>
      </c>
      <c r="AD298" s="13"/>
      <c r="AE298" s="15">
        <f t="shared" ca="1" si="4"/>
        <v>681</v>
      </c>
    </row>
    <row r="299" spans="1:31" ht="20.100000000000001" customHeight="1">
      <c r="A299" s="10">
        <v>2494135</v>
      </c>
      <c r="B299" s="10">
        <v>2494135</v>
      </c>
      <c r="C299" s="10" t="s">
        <v>452</v>
      </c>
      <c r="D299" s="12"/>
      <c r="E299" s="10" t="s">
        <v>766</v>
      </c>
      <c r="F299" s="10" t="s">
        <v>767</v>
      </c>
      <c r="G299" s="10" t="s">
        <v>331</v>
      </c>
      <c r="H299" s="12"/>
      <c r="I299" s="11">
        <v>45309</v>
      </c>
      <c r="J299" s="12"/>
      <c r="K299" s="10" t="s">
        <v>569</v>
      </c>
      <c r="L299" s="10" t="s">
        <v>768</v>
      </c>
      <c r="M299" s="11">
        <v>45373</v>
      </c>
      <c r="N299" s="10" t="s">
        <v>454</v>
      </c>
      <c r="O299" s="12"/>
      <c r="P299" s="12"/>
      <c r="Q299" s="10" t="s">
        <v>769</v>
      </c>
      <c r="R299" s="10">
        <v>273</v>
      </c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0">
        <v>1000</v>
      </c>
      <c r="AD299" s="13"/>
      <c r="AE299" s="15">
        <f t="shared" ca="1" si="4"/>
        <v>681</v>
      </c>
    </row>
    <row r="300" spans="1:31" ht="20.100000000000001" customHeight="1">
      <c r="A300" s="10">
        <v>2494135</v>
      </c>
      <c r="B300" s="10">
        <v>2494135</v>
      </c>
      <c r="C300" s="10" t="s">
        <v>452</v>
      </c>
      <c r="D300" s="12"/>
      <c r="E300" s="10" t="s">
        <v>766</v>
      </c>
      <c r="F300" s="10" t="s">
        <v>767</v>
      </c>
      <c r="G300" s="10" t="s">
        <v>331</v>
      </c>
      <c r="H300" s="12"/>
      <c r="I300" s="11">
        <v>45309</v>
      </c>
      <c r="J300" s="12"/>
      <c r="K300" s="10" t="s">
        <v>569</v>
      </c>
      <c r="L300" s="10" t="s">
        <v>768</v>
      </c>
      <c r="M300" s="11">
        <v>45373</v>
      </c>
      <c r="N300" s="10" t="s">
        <v>454</v>
      </c>
      <c r="O300" s="12"/>
      <c r="P300" s="12"/>
      <c r="Q300" s="10" t="s">
        <v>769</v>
      </c>
      <c r="R300" s="10">
        <v>273</v>
      </c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0">
        <v>1000</v>
      </c>
      <c r="AD300" s="13"/>
      <c r="AE300" s="15">
        <f t="shared" ca="1" si="4"/>
        <v>681</v>
      </c>
    </row>
    <row r="301" spans="1:31" ht="20.100000000000001" customHeight="1">
      <c r="A301" s="10">
        <v>2494135</v>
      </c>
      <c r="B301" s="10">
        <v>2494135</v>
      </c>
      <c r="C301" s="10" t="s">
        <v>452</v>
      </c>
      <c r="D301" s="12"/>
      <c r="E301" s="10" t="s">
        <v>766</v>
      </c>
      <c r="F301" s="10" t="s">
        <v>767</v>
      </c>
      <c r="G301" s="10" t="s">
        <v>331</v>
      </c>
      <c r="H301" s="12"/>
      <c r="I301" s="11">
        <v>45309</v>
      </c>
      <c r="J301" s="12"/>
      <c r="K301" s="10" t="s">
        <v>569</v>
      </c>
      <c r="L301" s="10" t="s">
        <v>768</v>
      </c>
      <c r="M301" s="11">
        <v>45373</v>
      </c>
      <c r="N301" s="10" t="s">
        <v>454</v>
      </c>
      <c r="O301" s="12"/>
      <c r="P301" s="12"/>
      <c r="Q301" s="10" t="s">
        <v>769</v>
      </c>
      <c r="R301" s="10">
        <v>273</v>
      </c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0">
        <v>1000</v>
      </c>
      <c r="AD301" s="13"/>
      <c r="AE301" s="15">
        <f t="shared" ca="1" si="4"/>
        <v>681</v>
      </c>
    </row>
    <row r="302" spans="1:31" ht="20.100000000000001" customHeight="1">
      <c r="A302" s="10">
        <v>2494135</v>
      </c>
      <c r="B302" s="10">
        <v>2494135</v>
      </c>
      <c r="C302" s="10" t="s">
        <v>452</v>
      </c>
      <c r="D302" s="12"/>
      <c r="E302" s="10" t="s">
        <v>766</v>
      </c>
      <c r="F302" s="10" t="s">
        <v>767</v>
      </c>
      <c r="G302" s="10" t="s">
        <v>331</v>
      </c>
      <c r="H302" s="12"/>
      <c r="I302" s="11">
        <v>45309</v>
      </c>
      <c r="J302" s="12"/>
      <c r="K302" s="10" t="s">
        <v>569</v>
      </c>
      <c r="L302" s="10" t="s">
        <v>768</v>
      </c>
      <c r="M302" s="11">
        <v>45373</v>
      </c>
      <c r="N302" s="10" t="s">
        <v>454</v>
      </c>
      <c r="O302" s="12"/>
      <c r="P302" s="12"/>
      <c r="Q302" s="10" t="s">
        <v>769</v>
      </c>
      <c r="R302" s="10">
        <v>273</v>
      </c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0">
        <v>1000</v>
      </c>
      <c r="AD302" s="13"/>
      <c r="AE302" s="15">
        <f t="shared" ca="1" si="4"/>
        <v>681</v>
      </c>
    </row>
    <row r="303" spans="1:31" ht="20.100000000000001" customHeight="1">
      <c r="A303" s="10">
        <v>2494135</v>
      </c>
      <c r="B303" s="10">
        <v>2494135</v>
      </c>
      <c r="C303" s="10" t="s">
        <v>452</v>
      </c>
      <c r="D303" s="12"/>
      <c r="E303" s="10" t="s">
        <v>766</v>
      </c>
      <c r="F303" s="10" t="s">
        <v>767</v>
      </c>
      <c r="G303" s="10" t="s">
        <v>331</v>
      </c>
      <c r="H303" s="12"/>
      <c r="I303" s="11">
        <v>45309</v>
      </c>
      <c r="J303" s="12"/>
      <c r="K303" s="10" t="s">
        <v>569</v>
      </c>
      <c r="L303" s="10" t="s">
        <v>768</v>
      </c>
      <c r="M303" s="11">
        <v>45373</v>
      </c>
      <c r="N303" s="10" t="s">
        <v>454</v>
      </c>
      <c r="O303" s="12"/>
      <c r="P303" s="12"/>
      <c r="Q303" s="10" t="s">
        <v>769</v>
      </c>
      <c r="R303" s="10">
        <v>273</v>
      </c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0">
        <v>1000</v>
      </c>
      <c r="AD303" s="13"/>
      <c r="AE303" s="15">
        <f t="shared" ca="1" si="4"/>
        <v>681</v>
      </c>
    </row>
    <row r="304" spans="1:31" ht="20.100000000000001" customHeight="1">
      <c r="A304" s="10">
        <v>2494135</v>
      </c>
      <c r="B304" s="10">
        <v>2494135</v>
      </c>
      <c r="C304" s="10" t="s">
        <v>452</v>
      </c>
      <c r="D304" s="12"/>
      <c r="E304" s="10" t="s">
        <v>766</v>
      </c>
      <c r="F304" s="10" t="s">
        <v>767</v>
      </c>
      <c r="G304" s="10" t="s">
        <v>331</v>
      </c>
      <c r="H304" s="12"/>
      <c r="I304" s="11">
        <v>45309</v>
      </c>
      <c r="J304" s="12"/>
      <c r="K304" s="10" t="s">
        <v>569</v>
      </c>
      <c r="L304" s="10" t="s">
        <v>768</v>
      </c>
      <c r="M304" s="11">
        <v>45373</v>
      </c>
      <c r="N304" s="10" t="s">
        <v>454</v>
      </c>
      <c r="O304" s="12"/>
      <c r="P304" s="12"/>
      <c r="Q304" s="10" t="s">
        <v>769</v>
      </c>
      <c r="R304" s="10">
        <v>273</v>
      </c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0">
        <v>1000</v>
      </c>
      <c r="AD304" s="13"/>
      <c r="AE304" s="15">
        <f t="shared" ca="1" si="4"/>
        <v>681</v>
      </c>
    </row>
    <row r="305" spans="1:31" ht="20.100000000000001" customHeight="1">
      <c r="A305" s="10">
        <v>2494135</v>
      </c>
      <c r="B305" s="10">
        <v>2494135</v>
      </c>
      <c r="C305" s="10" t="s">
        <v>452</v>
      </c>
      <c r="D305" s="12"/>
      <c r="E305" s="10" t="s">
        <v>766</v>
      </c>
      <c r="F305" s="10" t="s">
        <v>767</v>
      </c>
      <c r="G305" s="10" t="s">
        <v>331</v>
      </c>
      <c r="H305" s="12"/>
      <c r="I305" s="11">
        <v>45309</v>
      </c>
      <c r="J305" s="12"/>
      <c r="K305" s="10" t="s">
        <v>569</v>
      </c>
      <c r="L305" s="10" t="s">
        <v>768</v>
      </c>
      <c r="M305" s="11">
        <v>45373</v>
      </c>
      <c r="N305" s="10" t="s">
        <v>454</v>
      </c>
      <c r="O305" s="12"/>
      <c r="P305" s="12"/>
      <c r="Q305" s="10" t="s">
        <v>769</v>
      </c>
      <c r="R305" s="10">
        <v>273</v>
      </c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0">
        <v>1000</v>
      </c>
      <c r="AD305" s="13"/>
      <c r="AE305" s="15">
        <f t="shared" ca="1" si="4"/>
        <v>681</v>
      </c>
    </row>
    <row r="306" spans="1:31" ht="20.100000000000001" customHeight="1">
      <c r="A306" s="10">
        <v>2494135</v>
      </c>
      <c r="B306" s="10">
        <v>2494135</v>
      </c>
      <c r="C306" s="10" t="s">
        <v>452</v>
      </c>
      <c r="D306" s="12"/>
      <c r="E306" s="10" t="s">
        <v>766</v>
      </c>
      <c r="F306" s="10" t="s">
        <v>767</v>
      </c>
      <c r="G306" s="10" t="s">
        <v>331</v>
      </c>
      <c r="H306" s="12"/>
      <c r="I306" s="11">
        <v>45309</v>
      </c>
      <c r="J306" s="12"/>
      <c r="K306" s="10" t="s">
        <v>569</v>
      </c>
      <c r="L306" s="10" t="s">
        <v>768</v>
      </c>
      <c r="M306" s="11">
        <v>45373</v>
      </c>
      <c r="N306" s="10" t="s">
        <v>454</v>
      </c>
      <c r="O306" s="12"/>
      <c r="P306" s="12"/>
      <c r="Q306" s="10" t="s">
        <v>769</v>
      </c>
      <c r="R306" s="10">
        <v>273</v>
      </c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0">
        <v>1000</v>
      </c>
      <c r="AD306" s="13"/>
      <c r="AE306" s="15">
        <f t="shared" ca="1" si="4"/>
        <v>681</v>
      </c>
    </row>
    <row r="307" spans="1:31" ht="20.100000000000001" customHeight="1">
      <c r="A307" s="10">
        <v>2494135</v>
      </c>
      <c r="B307" s="10">
        <v>2494135</v>
      </c>
      <c r="C307" s="10" t="s">
        <v>452</v>
      </c>
      <c r="D307" s="12"/>
      <c r="E307" s="10" t="s">
        <v>766</v>
      </c>
      <c r="F307" s="10" t="s">
        <v>767</v>
      </c>
      <c r="G307" s="10" t="s">
        <v>331</v>
      </c>
      <c r="H307" s="12"/>
      <c r="I307" s="11">
        <v>45309</v>
      </c>
      <c r="J307" s="12"/>
      <c r="K307" s="10" t="s">
        <v>569</v>
      </c>
      <c r="L307" s="10" t="s">
        <v>768</v>
      </c>
      <c r="M307" s="11">
        <v>45373</v>
      </c>
      <c r="N307" s="10" t="s">
        <v>454</v>
      </c>
      <c r="O307" s="12"/>
      <c r="P307" s="12"/>
      <c r="Q307" s="10" t="s">
        <v>769</v>
      </c>
      <c r="R307" s="10">
        <v>273</v>
      </c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0">
        <v>1000</v>
      </c>
      <c r="AD307" s="13"/>
      <c r="AE307" s="15">
        <f t="shared" ca="1" si="4"/>
        <v>681</v>
      </c>
    </row>
    <row r="308" spans="1:31" ht="20.100000000000001" customHeight="1">
      <c r="A308" s="10">
        <v>2494135</v>
      </c>
      <c r="B308" s="10">
        <v>2494135</v>
      </c>
      <c r="C308" s="10" t="s">
        <v>452</v>
      </c>
      <c r="D308" s="12"/>
      <c r="E308" s="10" t="s">
        <v>766</v>
      </c>
      <c r="F308" s="10" t="s">
        <v>767</v>
      </c>
      <c r="G308" s="10" t="s">
        <v>331</v>
      </c>
      <c r="H308" s="12"/>
      <c r="I308" s="11">
        <v>45309</v>
      </c>
      <c r="J308" s="12"/>
      <c r="K308" s="10" t="s">
        <v>569</v>
      </c>
      <c r="L308" s="10" t="s">
        <v>768</v>
      </c>
      <c r="M308" s="11">
        <v>45373</v>
      </c>
      <c r="N308" s="10" t="s">
        <v>454</v>
      </c>
      <c r="O308" s="12"/>
      <c r="P308" s="12"/>
      <c r="Q308" s="10" t="s">
        <v>769</v>
      </c>
      <c r="R308" s="10">
        <v>273</v>
      </c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0">
        <v>1000</v>
      </c>
      <c r="AD308" s="13"/>
      <c r="AE308" s="15">
        <f t="shared" ca="1" si="4"/>
        <v>681</v>
      </c>
    </row>
    <row r="309" spans="1:31" ht="20.100000000000001" customHeight="1">
      <c r="A309" s="10">
        <v>2494135</v>
      </c>
      <c r="B309" s="10">
        <v>2494135</v>
      </c>
      <c r="C309" s="10" t="s">
        <v>452</v>
      </c>
      <c r="D309" s="12"/>
      <c r="E309" s="10" t="s">
        <v>766</v>
      </c>
      <c r="F309" s="10" t="s">
        <v>767</v>
      </c>
      <c r="G309" s="10" t="s">
        <v>331</v>
      </c>
      <c r="H309" s="12"/>
      <c r="I309" s="11">
        <v>45309</v>
      </c>
      <c r="J309" s="12"/>
      <c r="K309" s="10" t="s">
        <v>569</v>
      </c>
      <c r="L309" s="10" t="s">
        <v>768</v>
      </c>
      <c r="M309" s="11">
        <v>45373</v>
      </c>
      <c r="N309" s="10" t="s">
        <v>454</v>
      </c>
      <c r="O309" s="12"/>
      <c r="P309" s="12"/>
      <c r="Q309" s="10" t="s">
        <v>769</v>
      </c>
      <c r="R309" s="10">
        <v>273</v>
      </c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0">
        <v>1000</v>
      </c>
      <c r="AD309" s="13"/>
      <c r="AE309" s="15">
        <f t="shared" ca="1" si="4"/>
        <v>681</v>
      </c>
    </row>
    <row r="310" spans="1:31" ht="20.100000000000001" customHeight="1">
      <c r="A310" s="10">
        <v>2494135</v>
      </c>
      <c r="B310" s="10">
        <v>2494135</v>
      </c>
      <c r="C310" s="10" t="s">
        <v>452</v>
      </c>
      <c r="D310" s="12"/>
      <c r="E310" s="10" t="s">
        <v>766</v>
      </c>
      <c r="F310" s="10" t="s">
        <v>767</v>
      </c>
      <c r="G310" s="10" t="s">
        <v>331</v>
      </c>
      <c r="H310" s="12"/>
      <c r="I310" s="11">
        <v>45309</v>
      </c>
      <c r="J310" s="12"/>
      <c r="K310" s="10" t="s">
        <v>569</v>
      </c>
      <c r="L310" s="10" t="s">
        <v>768</v>
      </c>
      <c r="M310" s="11">
        <v>45373</v>
      </c>
      <c r="N310" s="10" t="s">
        <v>454</v>
      </c>
      <c r="O310" s="12"/>
      <c r="P310" s="12"/>
      <c r="Q310" s="10" t="s">
        <v>769</v>
      </c>
      <c r="R310" s="10">
        <v>273</v>
      </c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0">
        <v>1000</v>
      </c>
      <c r="AD310" s="13"/>
      <c r="AE310" s="15">
        <f t="shared" ca="1" si="4"/>
        <v>681</v>
      </c>
    </row>
    <row r="311" spans="1:31" ht="20.100000000000001" customHeight="1">
      <c r="A311" s="10">
        <v>2494135</v>
      </c>
      <c r="B311" s="10">
        <v>2494135</v>
      </c>
      <c r="C311" s="10" t="s">
        <v>452</v>
      </c>
      <c r="D311" s="12"/>
      <c r="E311" s="10" t="s">
        <v>766</v>
      </c>
      <c r="F311" s="10" t="s">
        <v>767</v>
      </c>
      <c r="G311" s="10" t="s">
        <v>331</v>
      </c>
      <c r="H311" s="12"/>
      <c r="I311" s="11">
        <v>45309</v>
      </c>
      <c r="J311" s="12"/>
      <c r="K311" s="10" t="s">
        <v>569</v>
      </c>
      <c r="L311" s="10" t="s">
        <v>768</v>
      </c>
      <c r="M311" s="11">
        <v>45373</v>
      </c>
      <c r="N311" s="10" t="s">
        <v>454</v>
      </c>
      <c r="O311" s="12"/>
      <c r="P311" s="12"/>
      <c r="Q311" s="10" t="s">
        <v>769</v>
      </c>
      <c r="R311" s="10">
        <v>273</v>
      </c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0">
        <v>1000</v>
      </c>
      <c r="AD311" s="13"/>
      <c r="AE311" s="15">
        <f t="shared" ca="1" si="4"/>
        <v>681</v>
      </c>
    </row>
    <row r="312" spans="1:31" ht="20.100000000000001" customHeight="1">
      <c r="A312" s="10">
        <v>2482457</v>
      </c>
      <c r="B312" s="10">
        <v>2482457</v>
      </c>
      <c r="C312" s="10" t="s">
        <v>482</v>
      </c>
      <c r="D312" s="12"/>
      <c r="E312" s="10">
        <v>101882140</v>
      </c>
      <c r="F312" s="10" t="s">
        <v>770</v>
      </c>
      <c r="G312" s="10" t="s">
        <v>331</v>
      </c>
      <c r="H312" s="10" t="s">
        <v>109</v>
      </c>
      <c r="I312" s="11">
        <v>45380</v>
      </c>
      <c r="J312" s="11">
        <v>45380</v>
      </c>
      <c r="K312" s="10" t="s">
        <v>579</v>
      </c>
      <c r="L312" s="10" t="s">
        <v>579</v>
      </c>
      <c r="M312" s="11">
        <v>45373</v>
      </c>
      <c r="N312" s="10" t="s">
        <v>454</v>
      </c>
      <c r="O312" s="10">
        <v>1034270</v>
      </c>
      <c r="P312" s="10" t="s">
        <v>332</v>
      </c>
      <c r="Q312" s="10" t="s">
        <v>324</v>
      </c>
      <c r="R312" s="10">
        <v>1</v>
      </c>
      <c r="S312" s="10">
        <v>101252326</v>
      </c>
      <c r="T312" s="10" t="s">
        <v>771</v>
      </c>
      <c r="U312" s="12"/>
      <c r="V312" s="12"/>
      <c r="W312" s="12"/>
      <c r="X312" s="12"/>
      <c r="Y312" s="12"/>
      <c r="Z312" s="11">
        <v>45207</v>
      </c>
      <c r="AA312" s="11">
        <v>45380</v>
      </c>
      <c r="AB312" s="11">
        <v>45207</v>
      </c>
      <c r="AC312" s="10">
        <v>1100</v>
      </c>
      <c r="AD312" s="13"/>
      <c r="AE312" s="15">
        <f t="shared" ca="1" si="4"/>
        <v>681</v>
      </c>
    </row>
    <row r="313" spans="1:31" ht="20.100000000000001" customHeight="1">
      <c r="A313" s="10">
        <v>2519102</v>
      </c>
      <c r="B313" s="10">
        <v>2519102</v>
      </c>
      <c r="C313" s="10" t="s">
        <v>452</v>
      </c>
      <c r="D313" s="12"/>
      <c r="E313" s="10" t="s">
        <v>772</v>
      </c>
      <c r="F313" s="10" t="s">
        <v>773</v>
      </c>
      <c r="G313" s="10" t="s">
        <v>723</v>
      </c>
      <c r="H313" s="12"/>
      <c r="I313" s="11">
        <v>45394</v>
      </c>
      <c r="J313" s="12"/>
      <c r="K313" s="10" t="s">
        <v>724</v>
      </c>
      <c r="L313" s="10" t="s">
        <v>774</v>
      </c>
      <c r="M313" s="11">
        <v>45379</v>
      </c>
      <c r="N313" s="10" t="s">
        <v>454</v>
      </c>
      <c r="O313" s="12"/>
      <c r="P313" s="12"/>
      <c r="Q313" s="10" t="s">
        <v>500</v>
      </c>
      <c r="R313" s="10">
        <v>5</v>
      </c>
      <c r="S313" s="12"/>
      <c r="T313" s="12"/>
      <c r="U313" s="10" t="s">
        <v>775</v>
      </c>
      <c r="V313" s="10">
        <v>1750</v>
      </c>
      <c r="W313" s="10" t="s">
        <v>730</v>
      </c>
      <c r="X313" s="11">
        <v>45386</v>
      </c>
      <c r="Y313" s="10" t="s">
        <v>731</v>
      </c>
      <c r="Z313" s="12"/>
      <c r="AA313" s="12"/>
      <c r="AB313" s="12"/>
      <c r="AC313" s="10">
        <v>1750</v>
      </c>
      <c r="AD313" s="13"/>
      <c r="AE313" s="15">
        <f t="shared" ca="1" si="4"/>
        <v>675</v>
      </c>
    </row>
    <row r="314" spans="1:31" ht="20.100000000000001" customHeight="1">
      <c r="A314" s="10">
        <v>2519102</v>
      </c>
      <c r="B314" s="10">
        <v>2519102</v>
      </c>
      <c r="C314" s="10" t="s">
        <v>452</v>
      </c>
      <c r="D314" s="12"/>
      <c r="E314" s="10" t="s">
        <v>772</v>
      </c>
      <c r="F314" s="10" t="s">
        <v>773</v>
      </c>
      <c r="G314" s="10" t="s">
        <v>723</v>
      </c>
      <c r="H314" s="12"/>
      <c r="I314" s="11">
        <v>45394</v>
      </c>
      <c r="J314" s="12"/>
      <c r="K314" s="10" t="s">
        <v>724</v>
      </c>
      <c r="L314" s="10" t="s">
        <v>774</v>
      </c>
      <c r="M314" s="11">
        <v>45379</v>
      </c>
      <c r="N314" s="10" t="s">
        <v>454</v>
      </c>
      <c r="O314" s="12"/>
      <c r="P314" s="12"/>
      <c r="Q314" s="10" t="s">
        <v>500</v>
      </c>
      <c r="R314" s="10">
        <v>5</v>
      </c>
      <c r="S314" s="12"/>
      <c r="T314" s="12"/>
      <c r="U314" s="10" t="s">
        <v>775</v>
      </c>
      <c r="V314" s="10">
        <v>1750</v>
      </c>
      <c r="W314" s="10" t="s">
        <v>730</v>
      </c>
      <c r="X314" s="11">
        <v>45386</v>
      </c>
      <c r="Y314" s="10" t="s">
        <v>731</v>
      </c>
      <c r="Z314" s="12"/>
      <c r="AA314" s="12"/>
      <c r="AB314" s="12"/>
      <c r="AC314" s="10">
        <v>1750</v>
      </c>
      <c r="AD314" s="13"/>
      <c r="AE314" s="15">
        <f t="shared" ca="1" si="4"/>
        <v>675</v>
      </c>
    </row>
    <row r="315" spans="1:31" ht="20.100000000000001" customHeight="1">
      <c r="A315" s="10">
        <v>2519102</v>
      </c>
      <c r="B315" s="10">
        <v>2519102</v>
      </c>
      <c r="C315" s="10" t="s">
        <v>452</v>
      </c>
      <c r="D315" s="12"/>
      <c r="E315" s="10" t="s">
        <v>772</v>
      </c>
      <c r="F315" s="10" t="s">
        <v>773</v>
      </c>
      <c r="G315" s="10" t="s">
        <v>723</v>
      </c>
      <c r="H315" s="12"/>
      <c r="I315" s="11">
        <v>45394</v>
      </c>
      <c r="J315" s="12"/>
      <c r="K315" s="10" t="s">
        <v>724</v>
      </c>
      <c r="L315" s="10" t="s">
        <v>774</v>
      </c>
      <c r="M315" s="11">
        <v>45379</v>
      </c>
      <c r="N315" s="10" t="s">
        <v>454</v>
      </c>
      <c r="O315" s="12"/>
      <c r="P315" s="12"/>
      <c r="Q315" s="10" t="s">
        <v>500</v>
      </c>
      <c r="R315" s="10">
        <v>5</v>
      </c>
      <c r="S315" s="12"/>
      <c r="T315" s="12"/>
      <c r="U315" s="10" t="s">
        <v>775</v>
      </c>
      <c r="V315" s="10">
        <v>1750</v>
      </c>
      <c r="W315" s="10" t="s">
        <v>730</v>
      </c>
      <c r="X315" s="11">
        <v>45386</v>
      </c>
      <c r="Y315" s="10" t="s">
        <v>731</v>
      </c>
      <c r="Z315" s="12"/>
      <c r="AA315" s="12"/>
      <c r="AB315" s="12"/>
      <c r="AC315" s="10">
        <v>1750</v>
      </c>
      <c r="AD315" s="13"/>
      <c r="AE315" s="15">
        <f t="shared" ca="1" si="4"/>
        <v>675</v>
      </c>
    </row>
    <row r="316" spans="1:31" ht="20.100000000000001" customHeight="1">
      <c r="A316" s="10">
        <v>2452160</v>
      </c>
      <c r="B316" s="10">
        <v>2452160</v>
      </c>
      <c r="C316" s="10" t="s">
        <v>452</v>
      </c>
      <c r="D316" s="10">
        <v>228</v>
      </c>
      <c r="E316" s="10">
        <v>101507379</v>
      </c>
      <c r="F316" s="10" t="s">
        <v>339</v>
      </c>
      <c r="G316" s="10" t="s">
        <v>331</v>
      </c>
      <c r="H316" s="12"/>
      <c r="I316" s="11">
        <v>45387</v>
      </c>
      <c r="J316" s="12"/>
      <c r="K316" s="10" t="s">
        <v>776</v>
      </c>
      <c r="L316" s="10" t="s">
        <v>454</v>
      </c>
      <c r="M316" s="11">
        <v>45358</v>
      </c>
      <c r="N316" s="10" t="s">
        <v>454</v>
      </c>
      <c r="O316" s="12"/>
      <c r="P316" s="12"/>
      <c r="Q316" s="10" t="s">
        <v>340</v>
      </c>
      <c r="R316" s="12"/>
      <c r="S316" s="10" t="s">
        <v>341</v>
      </c>
      <c r="T316" s="10" t="s">
        <v>342</v>
      </c>
      <c r="U316" s="12"/>
      <c r="V316" s="12"/>
      <c r="W316" s="12"/>
      <c r="X316" s="12"/>
      <c r="Y316" s="12"/>
      <c r="Z316" s="12"/>
      <c r="AA316" s="12"/>
      <c r="AB316" s="12"/>
      <c r="AC316" s="10">
        <v>1660</v>
      </c>
      <c r="AD316" s="13"/>
      <c r="AE316" s="15">
        <f t="shared" ca="1" si="4"/>
        <v>696</v>
      </c>
    </row>
    <row r="317" spans="1:31" ht="20.100000000000001" customHeight="1">
      <c r="A317" s="10" t="s">
        <v>777</v>
      </c>
      <c r="B317" s="10" t="s">
        <v>777</v>
      </c>
      <c r="C317" s="10" t="s">
        <v>452</v>
      </c>
      <c r="D317" s="10">
        <v>160</v>
      </c>
      <c r="E317" s="10" t="s">
        <v>705</v>
      </c>
      <c r="F317" s="10" t="s">
        <v>706</v>
      </c>
      <c r="G317" s="10" t="s">
        <v>321</v>
      </c>
      <c r="H317" s="12"/>
      <c r="I317" s="11">
        <v>45351</v>
      </c>
      <c r="J317" s="12"/>
      <c r="K317" s="10" t="s">
        <v>778</v>
      </c>
      <c r="L317" s="10" t="s">
        <v>699</v>
      </c>
      <c r="M317" s="11">
        <v>45338</v>
      </c>
      <c r="N317" s="10" t="s">
        <v>454</v>
      </c>
      <c r="O317" s="12"/>
      <c r="P317" s="12"/>
      <c r="Q317" s="10" t="s">
        <v>708</v>
      </c>
      <c r="R317" s="12"/>
      <c r="S317" s="10" t="s">
        <v>547</v>
      </c>
      <c r="T317" s="10" t="s">
        <v>548</v>
      </c>
      <c r="U317" s="12"/>
      <c r="V317" s="12"/>
      <c r="W317" s="12"/>
      <c r="X317" s="12"/>
      <c r="Y317" s="12"/>
      <c r="Z317" s="12"/>
      <c r="AA317" s="12"/>
      <c r="AB317" s="12"/>
      <c r="AC317" s="10">
        <v>2200</v>
      </c>
      <c r="AD317" s="13"/>
      <c r="AE317" s="15">
        <f t="shared" ca="1" si="4"/>
        <v>716</v>
      </c>
    </row>
    <row r="318" spans="1:31" ht="20.100000000000001" customHeight="1">
      <c r="A318" s="10">
        <v>2523979</v>
      </c>
      <c r="B318" s="10">
        <v>2523979</v>
      </c>
      <c r="C318" s="10" t="s">
        <v>452</v>
      </c>
      <c r="D318" s="10">
        <v>416</v>
      </c>
      <c r="E318" s="10" t="s">
        <v>657</v>
      </c>
      <c r="F318" s="10" t="s">
        <v>658</v>
      </c>
      <c r="G318" s="10" t="s">
        <v>331</v>
      </c>
      <c r="H318" s="10" t="s">
        <v>659</v>
      </c>
      <c r="I318" s="11">
        <v>45391</v>
      </c>
      <c r="J318" s="11">
        <v>45387</v>
      </c>
      <c r="K318" s="10" t="s">
        <v>660</v>
      </c>
      <c r="L318" s="10" t="s">
        <v>635</v>
      </c>
      <c r="M318" s="11">
        <v>45379</v>
      </c>
      <c r="N318" s="10" t="s">
        <v>454</v>
      </c>
      <c r="O318" s="10">
        <v>1037682</v>
      </c>
      <c r="P318" s="10">
        <v>4500153703</v>
      </c>
      <c r="Q318" s="10" t="s">
        <v>340</v>
      </c>
      <c r="R318" s="10">
        <v>1</v>
      </c>
      <c r="S318" s="12"/>
      <c r="T318" s="12"/>
      <c r="U318" s="12"/>
      <c r="V318" s="12"/>
      <c r="W318" s="12"/>
      <c r="X318" s="12"/>
      <c r="Y318" s="12"/>
      <c r="Z318" s="11">
        <v>45378</v>
      </c>
      <c r="AA318" s="11">
        <v>45392</v>
      </c>
      <c r="AB318" s="11">
        <v>45378</v>
      </c>
      <c r="AC318" s="10">
        <v>1240</v>
      </c>
      <c r="AD318" s="10">
        <v>6187</v>
      </c>
      <c r="AE318" s="15">
        <f t="shared" ca="1" si="4"/>
        <v>675</v>
      </c>
    </row>
    <row r="319" spans="1:31" ht="20.100000000000001" customHeight="1">
      <c r="A319" s="10">
        <v>2412866</v>
      </c>
      <c r="B319" s="10">
        <v>2412866</v>
      </c>
      <c r="C319" s="10" t="s">
        <v>452</v>
      </c>
      <c r="D319" s="12"/>
      <c r="E319" s="10">
        <v>101195717</v>
      </c>
      <c r="F319" s="10" t="s">
        <v>323</v>
      </c>
      <c r="G319" s="10" t="s">
        <v>312</v>
      </c>
      <c r="H319" s="12"/>
      <c r="I319" s="11">
        <v>45373</v>
      </c>
      <c r="J319" s="12"/>
      <c r="K319" s="10" t="s">
        <v>556</v>
      </c>
      <c r="L319" s="10" t="s">
        <v>539</v>
      </c>
      <c r="M319" s="11">
        <v>45373</v>
      </c>
      <c r="N319" s="10" t="s">
        <v>454</v>
      </c>
      <c r="O319" s="12"/>
      <c r="P319" s="12"/>
      <c r="Q319" s="10" t="s">
        <v>324</v>
      </c>
      <c r="R319" s="10">
        <v>1</v>
      </c>
      <c r="S319" s="10">
        <v>101261032</v>
      </c>
      <c r="T319" s="10" t="s">
        <v>325</v>
      </c>
      <c r="U319" s="10" t="s">
        <v>779</v>
      </c>
      <c r="V319" s="10">
        <v>2100</v>
      </c>
      <c r="W319" s="10" t="s">
        <v>563</v>
      </c>
      <c r="X319" s="11">
        <v>45392</v>
      </c>
      <c r="Y319" s="10" t="s">
        <v>542</v>
      </c>
      <c r="Z319" s="12"/>
      <c r="AA319" s="12"/>
      <c r="AB319" s="12"/>
      <c r="AC319" s="10">
        <v>2100</v>
      </c>
      <c r="AD319" s="13"/>
      <c r="AE319" s="15">
        <f t="shared" ca="1" si="4"/>
        <v>681</v>
      </c>
    </row>
    <row r="320" spans="1:31" ht="20.100000000000001" customHeight="1">
      <c r="A320" s="10">
        <v>2501365</v>
      </c>
      <c r="B320" s="10">
        <v>2501365</v>
      </c>
      <c r="C320" s="10" t="s">
        <v>452</v>
      </c>
      <c r="D320" s="12"/>
      <c r="E320" s="10">
        <v>104832179</v>
      </c>
      <c r="F320" s="10" t="s">
        <v>780</v>
      </c>
      <c r="G320" s="10" t="s">
        <v>317</v>
      </c>
      <c r="H320" s="10" t="s">
        <v>555</v>
      </c>
      <c r="I320" s="11">
        <v>45376</v>
      </c>
      <c r="J320" s="11">
        <v>45348</v>
      </c>
      <c r="K320" s="10" t="s">
        <v>781</v>
      </c>
      <c r="L320" s="10" t="s">
        <v>454</v>
      </c>
      <c r="M320" s="11">
        <v>45341</v>
      </c>
      <c r="N320" s="10" t="s">
        <v>454</v>
      </c>
      <c r="O320" s="10">
        <v>3004600</v>
      </c>
      <c r="P320" s="10" t="s">
        <v>782</v>
      </c>
      <c r="Q320" s="10" t="s">
        <v>318</v>
      </c>
      <c r="R320" s="12"/>
      <c r="S320" s="10">
        <v>104234604</v>
      </c>
      <c r="T320" s="10" t="s">
        <v>654</v>
      </c>
      <c r="U320" s="12"/>
      <c r="V320" s="12"/>
      <c r="W320" s="12"/>
      <c r="X320" s="12"/>
      <c r="Y320" s="12"/>
      <c r="Z320" s="11">
        <v>45282</v>
      </c>
      <c r="AA320" s="11">
        <v>45352</v>
      </c>
      <c r="AB320" s="11">
        <v>45294</v>
      </c>
      <c r="AC320" s="10">
        <v>2100</v>
      </c>
      <c r="AD320" s="10" t="s">
        <v>783</v>
      </c>
      <c r="AE320" s="15">
        <f t="shared" ca="1" si="4"/>
        <v>713</v>
      </c>
    </row>
    <row r="321" spans="1:31" ht="20.100000000000001" customHeight="1">
      <c r="A321" s="10">
        <v>2520713</v>
      </c>
      <c r="B321" s="10">
        <v>2520713</v>
      </c>
      <c r="C321" s="10" t="s">
        <v>452</v>
      </c>
      <c r="D321" s="12"/>
      <c r="E321" s="10" t="s">
        <v>784</v>
      </c>
      <c r="F321" s="10" t="s">
        <v>785</v>
      </c>
      <c r="G321" s="10" t="s">
        <v>415</v>
      </c>
      <c r="H321" s="12"/>
      <c r="I321" s="11">
        <v>45376</v>
      </c>
      <c r="J321" s="12"/>
      <c r="K321" s="10" t="s">
        <v>786</v>
      </c>
      <c r="L321" s="10" t="s">
        <v>787</v>
      </c>
      <c r="M321" s="11">
        <v>45376</v>
      </c>
      <c r="N321" s="10" t="s">
        <v>454</v>
      </c>
      <c r="O321" s="12"/>
      <c r="P321" s="12"/>
      <c r="Q321" s="10" t="s">
        <v>500</v>
      </c>
      <c r="R321" s="10">
        <v>1</v>
      </c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0">
        <v>1500</v>
      </c>
      <c r="AD321" s="13"/>
      <c r="AE321" s="15">
        <f t="shared" ca="1" si="4"/>
        <v>678</v>
      </c>
    </row>
    <row r="322" spans="1:31" ht="20.100000000000001" customHeight="1">
      <c r="A322" s="10" t="s">
        <v>788</v>
      </c>
      <c r="B322" s="10" t="s">
        <v>788</v>
      </c>
      <c r="C322" s="12"/>
      <c r="D322" s="12"/>
      <c r="E322" s="10" t="s">
        <v>789</v>
      </c>
      <c r="F322" s="10" t="s">
        <v>790</v>
      </c>
      <c r="G322" s="12"/>
      <c r="H322" s="12"/>
      <c r="I322" s="11">
        <v>45328</v>
      </c>
      <c r="J322" s="12"/>
      <c r="K322" s="10" t="s">
        <v>636</v>
      </c>
      <c r="L322" s="10" t="s">
        <v>636</v>
      </c>
      <c r="M322" s="12"/>
      <c r="N322" s="10" t="s">
        <v>454</v>
      </c>
      <c r="O322" s="12"/>
      <c r="P322" s="12"/>
      <c r="Q322" s="10" t="s">
        <v>791</v>
      </c>
      <c r="R322" s="12"/>
      <c r="S322" s="10">
        <v>101358266</v>
      </c>
      <c r="T322" s="10" t="s">
        <v>792</v>
      </c>
      <c r="U322" s="12"/>
      <c r="V322" s="12"/>
      <c r="W322" s="12"/>
      <c r="X322" s="12"/>
      <c r="Y322" s="12"/>
      <c r="Z322" s="12"/>
      <c r="AA322" s="12"/>
      <c r="AB322" s="12"/>
      <c r="AC322" s="10">
        <v>1</v>
      </c>
      <c r="AD322" s="13"/>
      <c r="AE322" s="15">
        <f t="shared" ca="1" si="4"/>
        <v>46054</v>
      </c>
    </row>
    <row r="323" spans="1:31" ht="20.100000000000001" customHeight="1">
      <c r="A323" s="10">
        <v>2453838</v>
      </c>
      <c r="B323" s="10">
        <v>2453838</v>
      </c>
      <c r="C323" s="10" t="s">
        <v>452</v>
      </c>
      <c r="D323" s="12"/>
      <c r="E323" s="10">
        <v>102064527</v>
      </c>
      <c r="F323" s="10" t="s">
        <v>360</v>
      </c>
      <c r="G323" s="10" t="s">
        <v>331</v>
      </c>
      <c r="H323" s="12"/>
      <c r="I323" s="11">
        <v>45386</v>
      </c>
      <c r="J323" s="12"/>
      <c r="K323" s="10" t="s">
        <v>538</v>
      </c>
      <c r="L323" s="10" t="s">
        <v>539</v>
      </c>
      <c r="M323" s="11">
        <v>45366</v>
      </c>
      <c r="N323" s="10" t="s">
        <v>454</v>
      </c>
      <c r="O323" s="12"/>
      <c r="P323" s="12"/>
      <c r="Q323" s="10" t="s">
        <v>318</v>
      </c>
      <c r="R323" s="10">
        <v>1</v>
      </c>
      <c r="S323" s="10">
        <v>101898752</v>
      </c>
      <c r="T323" s="10" t="s">
        <v>361</v>
      </c>
      <c r="U323" s="10" t="s">
        <v>655</v>
      </c>
      <c r="V323" s="10">
        <v>2100</v>
      </c>
      <c r="W323" s="10" t="s">
        <v>541</v>
      </c>
      <c r="X323" s="11">
        <v>45385</v>
      </c>
      <c r="Y323" s="10" t="s">
        <v>542</v>
      </c>
      <c r="Z323" s="12"/>
      <c r="AA323" s="12"/>
      <c r="AB323" s="12"/>
      <c r="AC323" s="10">
        <v>2100</v>
      </c>
      <c r="AD323" s="13"/>
      <c r="AE323" s="15">
        <f t="shared" ca="1" si="4"/>
        <v>688</v>
      </c>
    </row>
    <row r="324" spans="1:31" ht="20.100000000000001" customHeight="1">
      <c r="A324" s="10">
        <v>2485173</v>
      </c>
      <c r="B324" s="10">
        <v>2485173</v>
      </c>
      <c r="C324" s="10" t="s">
        <v>452</v>
      </c>
      <c r="D324" s="12"/>
      <c r="E324" s="10">
        <v>104625272</v>
      </c>
      <c r="F324" s="10" t="s">
        <v>710</v>
      </c>
      <c r="G324" s="10" t="s">
        <v>312</v>
      </c>
      <c r="H324" s="12"/>
      <c r="I324" s="11">
        <v>45335</v>
      </c>
      <c r="J324" s="12"/>
      <c r="K324" s="10" t="s">
        <v>556</v>
      </c>
      <c r="L324" s="10" t="s">
        <v>539</v>
      </c>
      <c r="M324" s="11">
        <v>45350</v>
      </c>
      <c r="N324" s="10" t="s">
        <v>454</v>
      </c>
      <c r="O324" s="12"/>
      <c r="P324" s="12"/>
      <c r="Q324" s="10" t="s">
        <v>318</v>
      </c>
      <c r="R324" s="10">
        <v>1</v>
      </c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0">
        <v>2102</v>
      </c>
      <c r="AD324" s="13"/>
      <c r="AE324" s="15">
        <f t="shared" ref="AE324:AE387" ca="1" si="5">TODAY()-M324</f>
        <v>704</v>
      </c>
    </row>
    <row r="325" spans="1:31" ht="20.100000000000001" customHeight="1">
      <c r="A325" s="10">
        <v>2504754</v>
      </c>
      <c r="B325" s="10">
        <v>2504754</v>
      </c>
      <c r="C325" s="10" t="s">
        <v>452</v>
      </c>
      <c r="D325" s="12"/>
      <c r="E325" s="10">
        <v>101529439</v>
      </c>
      <c r="F325" s="10" t="s">
        <v>793</v>
      </c>
      <c r="G325" s="10" t="s">
        <v>331</v>
      </c>
      <c r="H325" s="12"/>
      <c r="I325" s="11">
        <v>45404</v>
      </c>
      <c r="J325" s="12"/>
      <c r="K325" s="10" t="s">
        <v>556</v>
      </c>
      <c r="L325" s="10" t="s">
        <v>539</v>
      </c>
      <c r="M325" s="11">
        <v>45371</v>
      </c>
      <c r="N325" s="10" t="s">
        <v>454</v>
      </c>
      <c r="O325" s="12"/>
      <c r="P325" s="12"/>
      <c r="Q325" s="10" t="s">
        <v>794</v>
      </c>
      <c r="R325" s="10">
        <v>1</v>
      </c>
      <c r="S325" s="10">
        <v>101266118</v>
      </c>
      <c r="T325" s="10" t="s">
        <v>795</v>
      </c>
      <c r="U325" s="10" t="s">
        <v>587</v>
      </c>
      <c r="V325" s="10">
        <v>2100</v>
      </c>
      <c r="W325" s="10" t="s">
        <v>563</v>
      </c>
      <c r="X325" s="11">
        <v>45387</v>
      </c>
      <c r="Y325" s="10" t="s">
        <v>564</v>
      </c>
      <c r="Z325" s="12"/>
      <c r="AA325" s="12"/>
      <c r="AB325" s="12"/>
      <c r="AC325" s="10">
        <v>2100</v>
      </c>
      <c r="AD325" s="13"/>
      <c r="AE325" s="15">
        <f t="shared" ca="1" si="5"/>
        <v>683</v>
      </c>
    </row>
    <row r="326" spans="1:31" ht="20.100000000000001" customHeight="1">
      <c r="A326" s="10">
        <v>2520343</v>
      </c>
      <c r="B326" s="10">
        <v>2520343</v>
      </c>
      <c r="C326" s="10" t="s">
        <v>452</v>
      </c>
      <c r="D326" s="12"/>
      <c r="E326" s="10">
        <v>103659699</v>
      </c>
      <c r="F326" s="10" t="s">
        <v>571</v>
      </c>
      <c r="G326" s="10" t="s">
        <v>317</v>
      </c>
      <c r="H326" s="12"/>
      <c r="I326" s="11">
        <v>45383</v>
      </c>
      <c r="J326" s="12"/>
      <c r="K326" s="10" t="s">
        <v>556</v>
      </c>
      <c r="L326" s="10" t="s">
        <v>539</v>
      </c>
      <c r="M326" s="11">
        <v>45378</v>
      </c>
      <c r="N326" s="10" t="s">
        <v>454</v>
      </c>
      <c r="O326" s="12"/>
      <c r="P326" s="12"/>
      <c r="Q326" s="10" t="s">
        <v>318</v>
      </c>
      <c r="R326" s="10">
        <v>1</v>
      </c>
      <c r="S326" s="10">
        <v>104854836</v>
      </c>
      <c r="T326" s="10" t="s">
        <v>572</v>
      </c>
      <c r="U326" s="10" t="s">
        <v>573</v>
      </c>
      <c r="V326" s="10">
        <v>2100</v>
      </c>
      <c r="W326" s="10" t="s">
        <v>563</v>
      </c>
      <c r="X326" s="11">
        <v>45397</v>
      </c>
      <c r="Y326" s="10" t="s">
        <v>564</v>
      </c>
      <c r="Z326" s="12"/>
      <c r="AA326" s="12"/>
      <c r="AB326" s="12"/>
      <c r="AC326" s="10">
        <v>2100</v>
      </c>
      <c r="AD326" s="13"/>
      <c r="AE326" s="15">
        <f t="shared" ca="1" si="5"/>
        <v>676</v>
      </c>
    </row>
    <row r="327" spans="1:31" ht="20.100000000000001" customHeight="1">
      <c r="A327" s="10">
        <v>2511114</v>
      </c>
      <c r="B327" s="10">
        <v>2511114</v>
      </c>
      <c r="C327" s="10" t="s">
        <v>452</v>
      </c>
      <c r="D327" s="12"/>
      <c r="E327" s="10">
        <v>103408149</v>
      </c>
      <c r="F327" s="10" t="s">
        <v>465</v>
      </c>
      <c r="G327" s="10" t="s">
        <v>331</v>
      </c>
      <c r="H327" s="12"/>
      <c r="I327" s="11">
        <v>45378</v>
      </c>
      <c r="J327" s="12"/>
      <c r="K327" s="10" t="s">
        <v>796</v>
      </c>
      <c r="L327" s="10" t="s">
        <v>797</v>
      </c>
      <c r="M327" s="11">
        <v>45379</v>
      </c>
      <c r="N327" s="10" t="s">
        <v>454</v>
      </c>
      <c r="O327" s="12"/>
      <c r="P327" s="12"/>
      <c r="Q327" s="10" t="s">
        <v>338</v>
      </c>
      <c r="R327" s="10">
        <v>10</v>
      </c>
      <c r="S327" s="12"/>
      <c r="T327" s="12"/>
      <c r="U327" s="10" t="s">
        <v>798</v>
      </c>
      <c r="V327" s="10">
        <v>1500</v>
      </c>
      <c r="W327" s="10" t="s">
        <v>799</v>
      </c>
      <c r="X327" s="11">
        <v>45386</v>
      </c>
      <c r="Y327" s="10" t="s">
        <v>731</v>
      </c>
      <c r="Z327" s="12"/>
      <c r="AA327" s="12"/>
      <c r="AB327" s="12"/>
      <c r="AC327" s="10">
        <v>1500</v>
      </c>
      <c r="AD327" s="13"/>
      <c r="AE327" s="15">
        <f t="shared" ca="1" si="5"/>
        <v>675</v>
      </c>
    </row>
    <row r="328" spans="1:31" ht="20.100000000000001" customHeight="1">
      <c r="A328" s="10">
        <v>2511114</v>
      </c>
      <c r="B328" s="10">
        <v>2511114</v>
      </c>
      <c r="C328" s="10" t="s">
        <v>452</v>
      </c>
      <c r="D328" s="12"/>
      <c r="E328" s="10">
        <v>103408149</v>
      </c>
      <c r="F328" s="10" t="s">
        <v>465</v>
      </c>
      <c r="G328" s="10" t="s">
        <v>331</v>
      </c>
      <c r="H328" s="12"/>
      <c r="I328" s="11">
        <v>45378</v>
      </c>
      <c r="J328" s="12"/>
      <c r="K328" s="10" t="s">
        <v>796</v>
      </c>
      <c r="L328" s="10" t="s">
        <v>797</v>
      </c>
      <c r="M328" s="11">
        <v>45379</v>
      </c>
      <c r="N328" s="10" t="s">
        <v>454</v>
      </c>
      <c r="O328" s="12"/>
      <c r="P328" s="12"/>
      <c r="Q328" s="10" t="s">
        <v>338</v>
      </c>
      <c r="R328" s="10">
        <v>10</v>
      </c>
      <c r="S328" s="12"/>
      <c r="T328" s="12"/>
      <c r="U328" s="10" t="s">
        <v>798</v>
      </c>
      <c r="V328" s="10">
        <v>1500</v>
      </c>
      <c r="W328" s="10" t="s">
        <v>799</v>
      </c>
      <c r="X328" s="11">
        <v>45386</v>
      </c>
      <c r="Y328" s="10" t="s">
        <v>731</v>
      </c>
      <c r="Z328" s="12"/>
      <c r="AA328" s="12"/>
      <c r="AB328" s="12"/>
      <c r="AC328" s="10">
        <v>1500</v>
      </c>
      <c r="AD328" s="13"/>
      <c r="AE328" s="15">
        <f t="shared" ca="1" si="5"/>
        <v>675</v>
      </c>
    </row>
    <row r="329" spans="1:31" ht="20.100000000000001" customHeight="1">
      <c r="A329" s="10">
        <v>2511114</v>
      </c>
      <c r="B329" s="10">
        <v>2511114</v>
      </c>
      <c r="C329" s="10" t="s">
        <v>452</v>
      </c>
      <c r="D329" s="12"/>
      <c r="E329" s="10">
        <v>103408149</v>
      </c>
      <c r="F329" s="10" t="s">
        <v>465</v>
      </c>
      <c r="G329" s="10" t="s">
        <v>331</v>
      </c>
      <c r="H329" s="12"/>
      <c r="I329" s="11">
        <v>45378</v>
      </c>
      <c r="J329" s="12"/>
      <c r="K329" s="10" t="s">
        <v>796</v>
      </c>
      <c r="L329" s="10" t="s">
        <v>797</v>
      </c>
      <c r="M329" s="11">
        <v>45379</v>
      </c>
      <c r="N329" s="10" t="s">
        <v>454</v>
      </c>
      <c r="O329" s="12"/>
      <c r="P329" s="12"/>
      <c r="Q329" s="10" t="s">
        <v>338</v>
      </c>
      <c r="R329" s="10">
        <v>10</v>
      </c>
      <c r="S329" s="12"/>
      <c r="T329" s="12"/>
      <c r="U329" s="10" t="s">
        <v>798</v>
      </c>
      <c r="V329" s="10">
        <v>1500</v>
      </c>
      <c r="W329" s="10" t="s">
        <v>799</v>
      </c>
      <c r="X329" s="11">
        <v>45386</v>
      </c>
      <c r="Y329" s="10" t="s">
        <v>731</v>
      </c>
      <c r="Z329" s="12"/>
      <c r="AA329" s="12"/>
      <c r="AB329" s="12"/>
      <c r="AC329" s="10">
        <v>1500</v>
      </c>
      <c r="AD329" s="13"/>
      <c r="AE329" s="15">
        <f t="shared" ca="1" si="5"/>
        <v>675</v>
      </c>
    </row>
    <row r="330" spans="1:31" ht="20.100000000000001" customHeight="1">
      <c r="A330" s="10">
        <v>2511114</v>
      </c>
      <c r="B330" s="10">
        <v>2511114</v>
      </c>
      <c r="C330" s="10" t="s">
        <v>452</v>
      </c>
      <c r="D330" s="12"/>
      <c r="E330" s="10">
        <v>103408149</v>
      </c>
      <c r="F330" s="10" t="s">
        <v>465</v>
      </c>
      <c r="G330" s="10" t="s">
        <v>331</v>
      </c>
      <c r="H330" s="12"/>
      <c r="I330" s="11">
        <v>45378</v>
      </c>
      <c r="J330" s="12"/>
      <c r="K330" s="10" t="s">
        <v>796</v>
      </c>
      <c r="L330" s="10" t="s">
        <v>797</v>
      </c>
      <c r="M330" s="11">
        <v>45379</v>
      </c>
      <c r="N330" s="10" t="s">
        <v>454</v>
      </c>
      <c r="O330" s="12"/>
      <c r="P330" s="12"/>
      <c r="Q330" s="10" t="s">
        <v>338</v>
      </c>
      <c r="R330" s="10">
        <v>10</v>
      </c>
      <c r="S330" s="12"/>
      <c r="T330" s="12"/>
      <c r="U330" s="10" t="s">
        <v>798</v>
      </c>
      <c r="V330" s="10">
        <v>1500</v>
      </c>
      <c r="W330" s="10" t="s">
        <v>799</v>
      </c>
      <c r="X330" s="11">
        <v>45386</v>
      </c>
      <c r="Y330" s="10" t="s">
        <v>731</v>
      </c>
      <c r="Z330" s="12"/>
      <c r="AA330" s="12"/>
      <c r="AB330" s="12"/>
      <c r="AC330" s="10">
        <v>1500</v>
      </c>
      <c r="AD330" s="13"/>
      <c r="AE330" s="15">
        <f t="shared" ca="1" si="5"/>
        <v>675</v>
      </c>
    </row>
    <row r="331" spans="1:31" ht="20.100000000000001" customHeight="1">
      <c r="A331" s="10">
        <v>2511114</v>
      </c>
      <c r="B331" s="10">
        <v>2511114</v>
      </c>
      <c r="C331" s="10" t="s">
        <v>452</v>
      </c>
      <c r="D331" s="12"/>
      <c r="E331" s="10">
        <v>103408149</v>
      </c>
      <c r="F331" s="10" t="s">
        <v>465</v>
      </c>
      <c r="G331" s="10" t="s">
        <v>331</v>
      </c>
      <c r="H331" s="12"/>
      <c r="I331" s="11">
        <v>45378</v>
      </c>
      <c r="J331" s="12"/>
      <c r="K331" s="10" t="s">
        <v>796</v>
      </c>
      <c r="L331" s="10" t="s">
        <v>797</v>
      </c>
      <c r="M331" s="11">
        <v>45379</v>
      </c>
      <c r="N331" s="10" t="s">
        <v>454</v>
      </c>
      <c r="O331" s="12"/>
      <c r="P331" s="12"/>
      <c r="Q331" s="10" t="s">
        <v>338</v>
      </c>
      <c r="R331" s="10">
        <v>10</v>
      </c>
      <c r="S331" s="12"/>
      <c r="T331" s="12"/>
      <c r="U331" s="10" t="s">
        <v>798</v>
      </c>
      <c r="V331" s="10">
        <v>1500</v>
      </c>
      <c r="W331" s="10" t="s">
        <v>799</v>
      </c>
      <c r="X331" s="11">
        <v>45386</v>
      </c>
      <c r="Y331" s="10" t="s">
        <v>731</v>
      </c>
      <c r="Z331" s="12"/>
      <c r="AA331" s="12"/>
      <c r="AB331" s="12"/>
      <c r="AC331" s="10">
        <v>1500</v>
      </c>
      <c r="AD331" s="13"/>
      <c r="AE331" s="15">
        <f t="shared" ca="1" si="5"/>
        <v>675</v>
      </c>
    </row>
    <row r="332" spans="1:31" ht="20.100000000000001" customHeight="1">
      <c r="A332" s="10">
        <v>2523468</v>
      </c>
      <c r="B332" s="10">
        <v>2523468</v>
      </c>
      <c r="C332" s="10" t="s">
        <v>452</v>
      </c>
      <c r="D332" s="10">
        <v>350</v>
      </c>
      <c r="E332" s="10" t="s">
        <v>800</v>
      </c>
      <c r="F332" s="10" t="s">
        <v>92</v>
      </c>
      <c r="G332" s="10" t="s">
        <v>317</v>
      </c>
      <c r="H332" s="10" t="s">
        <v>93</v>
      </c>
      <c r="I332" s="11">
        <v>45384</v>
      </c>
      <c r="J332" s="11">
        <v>45384</v>
      </c>
      <c r="K332" s="10" t="s">
        <v>32</v>
      </c>
      <c r="L332" s="10" t="s">
        <v>32</v>
      </c>
      <c r="M332" s="11">
        <v>45378</v>
      </c>
      <c r="N332" s="10" t="s">
        <v>454</v>
      </c>
      <c r="O332" s="10">
        <v>1037872</v>
      </c>
      <c r="P332" s="10" t="s">
        <v>801</v>
      </c>
      <c r="Q332" s="10" t="s">
        <v>340</v>
      </c>
      <c r="R332" s="10">
        <v>1</v>
      </c>
      <c r="S332" s="12"/>
      <c r="T332" s="12"/>
      <c r="U332" s="12"/>
      <c r="V332" s="12"/>
      <c r="W332" s="12"/>
      <c r="X332" s="12"/>
      <c r="Y332" s="12"/>
      <c r="Z332" s="11">
        <v>45370</v>
      </c>
      <c r="AA332" s="11">
        <v>45387</v>
      </c>
      <c r="AB332" s="11">
        <v>45373</v>
      </c>
      <c r="AC332" s="10">
        <v>1260</v>
      </c>
      <c r="AD332" s="10" t="s">
        <v>802</v>
      </c>
      <c r="AE332" s="15">
        <f t="shared" ca="1" si="5"/>
        <v>676</v>
      </c>
    </row>
    <row r="333" spans="1:31" ht="20.100000000000001" customHeight="1">
      <c r="A333" s="10">
        <v>2523786</v>
      </c>
      <c r="B333" s="10">
        <v>2523786</v>
      </c>
      <c r="C333" s="12"/>
      <c r="D333" s="12"/>
      <c r="E333" s="10" t="s">
        <v>803</v>
      </c>
      <c r="F333" s="10" t="s">
        <v>804</v>
      </c>
      <c r="G333" s="10" t="s">
        <v>597</v>
      </c>
      <c r="H333" s="12"/>
      <c r="I333" s="11">
        <v>45401</v>
      </c>
      <c r="J333" s="12"/>
      <c r="K333" s="10" t="s">
        <v>568</v>
      </c>
      <c r="L333" s="10" t="s">
        <v>569</v>
      </c>
      <c r="M333" s="11">
        <v>45379</v>
      </c>
      <c r="N333" s="10" t="s">
        <v>454</v>
      </c>
      <c r="O333" s="12"/>
      <c r="P333" s="12"/>
      <c r="Q333" s="10" t="s">
        <v>500</v>
      </c>
      <c r="R333" s="10">
        <v>5</v>
      </c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0">
        <v>1100</v>
      </c>
      <c r="AD333" s="13"/>
      <c r="AE333" s="15">
        <f t="shared" ca="1" si="5"/>
        <v>675</v>
      </c>
    </row>
    <row r="334" spans="1:31" ht="20.100000000000001" customHeight="1">
      <c r="A334" s="10">
        <v>2523786</v>
      </c>
      <c r="B334" s="10">
        <v>2523786</v>
      </c>
      <c r="C334" s="12"/>
      <c r="D334" s="12"/>
      <c r="E334" s="10" t="s">
        <v>803</v>
      </c>
      <c r="F334" s="10" t="s">
        <v>804</v>
      </c>
      <c r="G334" s="10" t="s">
        <v>597</v>
      </c>
      <c r="H334" s="12"/>
      <c r="I334" s="11">
        <v>45401</v>
      </c>
      <c r="J334" s="12"/>
      <c r="K334" s="10" t="s">
        <v>568</v>
      </c>
      <c r="L334" s="10" t="s">
        <v>569</v>
      </c>
      <c r="M334" s="11">
        <v>45379</v>
      </c>
      <c r="N334" s="10" t="s">
        <v>454</v>
      </c>
      <c r="O334" s="12"/>
      <c r="P334" s="12"/>
      <c r="Q334" s="10" t="s">
        <v>500</v>
      </c>
      <c r="R334" s="10">
        <v>5</v>
      </c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0">
        <v>1100</v>
      </c>
      <c r="AD334" s="13"/>
      <c r="AE334" s="15">
        <f t="shared" ca="1" si="5"/>
        <v>675</v>
      </c>
    </row>
    <row r="335" spans="1:31" ht="20.100000000000001" customHeight="1">
      <c r="A335" s="10">
        <v>2523779</v>
      </c>
      <c r="B335" s="10">
        <v>2523779</v>
      </c>
      <c r="C335" s="10" t="s">
        <v>452</v>
      </c>
      <c r="D335" s="10">
        <v>350</v>
      </c>
      <c r="E335" s="10" t="s">
        <v>800</v>
      </c>
      <c r="F335" s="10" t="s">
        <v>92</v>
      </c>
      <c r="G335" s="10" t="s">
        <v>317</v>
      </c>
      <c r="H335" s="10" t="s">
        <v>93</v>
      </c>
      <c r="I335" s="11">
        <v>45386</v>
      </c>
      <c r="J335" s="11">
        <v>45386</v>
      </c>
      <c r="K335" s="10" t="s">
        <v>32</v>
      </c>
      <c r="L335" s="10" t="s">
        <v>32</v>
      </c>
      <c r="M335" s="11">
        <v>45378</v>
      </c>
      <c r="N335" s="10" t="s">
        <v>454</v>
      </c>
      <c r="O335" s="10">
        <v>1037873</v>
      </c>
      <c r="P335" s="10" t="s">
        <v>805</v>
      </c>
      <c r="Q335" s="10" t="s">
        <v>340</v>
      </c>
      <c r="R335" s="10">
        <v>1</v>
      </c>
      <c r="S335" s="12"/>
      <c r="T335" s="12"/>
      <c r="U335" s="12"/>
      <c r="V335" s="12"/>
      <c r="W335" s="12"/>
      <c r="X335" s="12"/>
      <c r="Y335" s="12"/>
      <c r="Z335" s="11">
        <v>45373</v>
      </c>
      <c r="AA335" s="11">
        <v>45391</v>
      </c>
      <c r="AB335" s="11">
        <v>45377</v>
      </c>
      <c r="AC335" s="10">
        <v>1260</v>
      </c>
      <c r="AD335" s="10" t="s">
        <v>806</v>
      </c>
      <c r="AE335" s="15">
        <f t="shared" ca="1" si="5"/>
        <v>676</v>
      </c>
    </row>
    <row r="336" spans="1:31" ht="20.100000000000001" customHeight="1">
      <c r="A336" s="10" t="s">
        <v>807</v>
      </c>
      <c r="B336" s="10" t="s">
        <v>807</v>
      </c>
      <c r="C336" s="10" t="s">
        <v>543</v>
      </c>
      <c r="D336" s="10">
        <v>424</v>
      </c>
      <c r="E336" s="10" t="s">
        <v>808</v>
      </c>
      <c r="F336" s="10" t="s">
        <v>135</v>
      </c>
      <c r="G336" s="10" t="s">
        <v>331</v>
      </c>
      <c r="H336" s="10" t="s">
        <v>158</v>
      </c>
      <c r="I336" s="11">
        <v>45386</v>
      </c>
      <c r="J336" s="11">
        <v>45386</v>
      </c>
      <c r="K336" s="10" t="s">
        <v>45</v>
      </c>
      <c r="L336" s="10" t="s">
        <v>635</v>
      </c>
      <c r="M336" s="11">
        <v>45379</v>
      </c>
      <c r="N336" s="10" t="s">
        <v>454</v>
      </c>
      <c r="O336" s="10">
        <v>1038567</v>
      </c>
      <c r="P336" s="10">
        <v>150</v>
      </c>
      <c r="Q336" s="10" t="s">
        <v>340</v>
      </c>
      <c r="R336" s="10">
        <v>1</v>
      </c>
      <c r="S336" s="10" t="s">
        <v>547</v>
      </c>
      <c r="T336" s="10" t="s">
        <v>548</v>
      </c>
      <c r="U336" s="12"/>
      <c r="V336" s="12"/>
      <c r="W336" s="12"/>
      <c r="X336" s="12"/>
      <c r="Y336" s="12"/>
      <c r="Z336" s="11">
        <v>45373</v>
      </c>
      <c r="AA336" s="11">
        <v>45390</v>
      </c>
      <c r="AB336" s="11">
        <v>45377</v>
      </c>
      <c r="AC336" s="10">
        <v>1280</v>
      </c>
      <c r="AD336" s="10" t="s">
        <v>809</v>
      </c>
      <c r="AE336" s="15">
        <f t="shared" ca="1" si="5"/>
        <v>675</v>
      </c>
    </row>
    <row r="337" spans="1:31" ht="20.100000000000001" customHeight="1">
      <c r="A337" s="10">
        <v>2523939</v>
      </c>
      <c r="B337" s="10">
        <v>2523939</v>
      </c>
      <c r="C337" s="10" t="s">
        <v>452</v>
      </c>
      <c r="D337" s="10">
        <v>341</v>
      </c>
      <c r="E337" s="10" t="s">
        <v>678</v>
      </c>
      <c r="F337" s="10" t="s">
        <v>679</v>
      </c>
      <c r="G337" s="10" t="s">
        <v>312</v>
      </c>
      <c r="H337" s="10" t="s">
        <v>630</v>
      </c>
      <c r="I337" s="11">
        <v>45401</v>
      </c>
      <c r="J337" s="11">
        <v>45401</v>
      </c>
      <c r="K337" s="10" t="s">
        <v>660</v>
      </c>
      <c r="L337" s="10" t="s">
        <v>635</v>
      </c>
      <c r="M337" s="11">
        <v>45379</v>
      </c>
      <c r="N337" s="10" t="s">
        <v>454</v>
      </c>
      <c r="O337" s="10">
        <v>1038592</v>
      </c>
      <c r="P337" s="10" t="s">
        <v>680</v>
      </c>
      <c r="Q337" s="10" t="s">
        <v>340</v>
      </c>
      <c r="R337" s="10">
        <v>1</v>
      </c>
      <c r="S337" s="12"/>
      <c r="T337" s="12"/>
      <c r="U337" s="12"/>
      <c r="V337" s="12"/>
      <c r="W337" s="12"/>
      <c r="X337" s="12"/>
      <c r="Y337" s="12"/>
      <c r="Z337" s="11">
        <v>45377</v>
      </c>
      <c r="AA337" s="11">
        <v>45406</v>
      </c>
      <c r="AB337" s="11">
        <v>45378</v>
      </c>
      <c r="AC337" s="10">
        <v>1240</v>
      </c>
      <c r="AD337" s="10">
        <v>2362205</v>
      </c>
      <c r="AE337" s="15">
        <f t="shared" ca="1" si="5"/>
        <v>675</v>
      </c>
    </row>
    <row r="338" spans="1:31" ht="20.100000000000001" customHeight="1">
      <c r="A338" s="10">
        <v>2523940</v>
      </c>
      <c r="B338" s="10">
        <v>2523940</v>
      </c>
      <c r="C338" s="10" t="s">
        <v>810</v>
      </c>
      <c r="D338" s="10">
        <v>424</v>
      </c>
      <c r="E338" s="10" t="s">
        <v>628</v>
      </c>
      <c r="F338" s="10" t="s">
        <v>629</v>
      </c>
      <c r="G338" s="10" t="s">
        <v>331</v>
      </c>
      <c r="H338" s="10" t="s">
        <v>630</v>
      </c>
      <c r="I338" s="11">
        <v>45401</v>
      </c>
      <c r="J338" s="11">
        <v>45401</v>
      </c>
      <c r="K338" s="10" t="s">
        <v>605</v>
      </c>
      <c r="L338" s="10" t="s">
        <v>635</v>
      </c>
      <c r="M338" s="11">
        <v>45379</v>
      </c>
      <c r="N338" s="10" t="s">
        <v>454</v>
      </c>
      <c r="O338" s="10">
        <v>1038592</v>
      </c>
      <c r="P338" s="10" t="s">
        <v>680</v>
      </c>
      <c r="Q338" s="10" t="s">
        <v>611</v>
      </c>
      <c r="R338" s="10">
        <v>1</v>
      </c>
      <c r="S338" s="10" t="s">
        <v>547</v>
      </c>
      <c r="T338" s="10" t="s">
        <v>548</v>
      </c>
      <c r="U338" s="12"/>
      <c r="V338" s="12"/>
      <c r="W338" s="12"/>
      <c r="X338" s="12"/>
      <c r="Y338" s="12"/>
      <c r="Z338" s="11">
        <v>45377</v>
      </c>
      <c r="AA338" s="11">
        <v>45406</v>
      </c>
      <c r="AB338" s="11">
        <v>45378</v>
      </c>
      <c r="AC338" s="12"/>
      <c r="AD338" s="10" t="s">
        <v>811</v>
      </c>
      <c r="AE338" s="15">
        <f t="shared" ca="1" si="5"/>
        <v>675</v>
      </c>
    </row>
    <row r="339" spans="1:31" ht="20.100000000000001" customHeight="1">
      <c r="A339" s="10">
        <v>2523944</v>
      </c>
      <c r="B339" s="10">
        <v>2523944</v>
      </c>
      <c r="C339" s="10" t="s">
        <v>812</v>
      </c>
      <c r="D339" s="10">
        <v>385</v>
      </c>
      <c r="E339" s="10" t="s">
        <v>813</v>
      </c>
      <c r="F339" s="10" t="s">
        <v>814</v>
      </c>
      <c r="G339" s="10" t="s">
        <v>317</v>
      </c>
      <c r="H339" s="10" t="s">
        <v>630</v>
      </c>
      <c r="I339" s="11">
        <v>45401</v>
      </c>
      <c r="J339" s="11">
        <v>45401</v>
      </c>
      <c r="K339" s="10" t="s">
        <v>605</v>
      </c>
      <c r="L339" s="10" t="s">
        <v>635</v>
      </c>
      <c r="M339" s="11">
        <v>45379</v>
      </c>
      <c r="N339" s="10" t="s">
        <v>454</v>
      </c>
      <c r="O339" s="10">
        <v>1038592</v>
      </c>
      <c r="P339" s="10" t="s">
        <v>680</v>
      </c>
      <c r="Q339" s="10" t="s">
        <v>611</v>
      </c>
      <c r="R339" s="10">
        <v>1</v>
      </c>
      <c r="S339" s="12"/>
      <c r="T339" s="12"/>
      <c r="U339" s="12"/>
      <c r="V339" s="12"/>
      <c r="W339" s="12"/>
      <c r="X339" s="12"/>
      <c r="Y339" s="12"/>
      <c r="Z339" s="11">
        <v>45377</v>
      </c>
      <c r="AA339" s="11">
        <v>45406</v>
      </c>
      <c r="AB339" s="11">
        <v>45378</v>
      </c>
      <c r="AC339" s="12"/>
      <c r="AD339" s="10" t="s">
        <v>815</v>
      </c>
      <c r="AE339" s="15">
        <f t="shared" ca="1" si="5"/>
        <v>675</v>
      </c>
    </row>
    <row r="340" spans="1:31" ht="20.100000000000001" customHeight="1">
      <c r="A340" s="10">
        <v>2523847</v>
      </c>
      <c r="B340" s="10">
        <v>2523847</v>
      </c>
      <c r="C340" s="12"/>
      <c r="D340" s="12"/>
      <c r="E340" s="10">
        <v>101594972</v>
      </c>
      <c r="F340" s="10" t="s">
        <v>816</v>
      </c>
      <c r="G340" s="10" t="s">
        <v>312</v>
      </c>
      <c r="H340" s="12"/>
      <c r="I340" s="11">
        <v>45408</v>
      </c>
      <c r="J340" s="12"/>
      <c r="K340" s="10" t="s">
        <v>568</v>
      </c>
      <c r="L340" s="10" t="s">
        <v>569</v>
      </c>
      <c r="M340" s="11">
        <v>45379</v>
      </c>
      <c r="N340" s="10" t="s">
        <v>454</v>
      </c>
      <c r="O340" s="12"/>
      <c r="P340" s="12"/>
      <c r="Q340" s="10" t="s">
        <v>338</v>
      </c>
      <c r="R340" s="10">
        <v>2</v>
      </c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0">
        <v>1100</v>
      </c>
      <c r="AD340" s="13"/>
      <c r="AE340" s="15">
        <f t="shared" ca="1" si="5"/>
        <v>675</v>
      </c>
    </row>
    <row r="341" spans="1:31" ht="20.100000000000001" customHeight="1">
      <c r="A341" s="10">
        <v>2523933</v>
      </c>
      <c r="B341" s="10">
        <v>2523933</v>
      </c>
      <c r="C341" s="10" t="s">
        <v>817</v>
      </c>
      <c r="D341" s="10">
        <v>419</v>
      </c>
      <c r="E341" s="10" t="s">
        <v>818</v>
      </c>
      <c r="F341" s="10" t="s">
        <v>114</v>
      </c>
      <c r="G341" s="10" t="s">
        <v>317</v>
      </c>
      <c r="H341" s="10" t="s">
        <v>99</v>
      </c>
      <c r="I341" s="11">
        <v>45390</v>
      </c>
      <c r="J341" s="11">
        <v>45387</v>
      </c>
      <c r="K341" s="10" t="s">
        <v>605</v>
      </c>
      <c r="L341" s="10" t="s">
        <v>635</v>
      </c>
      <c r="M341" s="11">
        <v>45379</v>
      </c>
      <c r="N341" s="10" t="s">
        <v>454</v>
      </c>
      <c r="O341" s="10">
        <v>1038571</v>
      </c>
      <c r="P341" s="10">
        <v>30627</v>
      </c>
      <c r="Q341" s="10" t="s">
        <v>340</v>
      </c>
      <c r="R341" s="10">
        <v>1</v>
      </c>
      <c r="S341" s="12"/>
      <c r="T341" s="12"/>
      <c r="U341" s="12"/>
      <c r="V341" s="12"/>
      <c r="W341" s="12"/>
      <c r="X341" s="12"/>
      <c r="Y341" s="12"/>
      <c r="Z341" s="11">
        <v>45378</v>
      </c>
      <c r="AA341" s="11">
        <v>45391</v>
      </c>
      <c r="AB341" s="11">
        <v>45378</v>
      </c>
      <c r="AC341" s="12"/>
      <c r="AD341" s="10" t="s">
        <v>819</v>
      </c>
      <c r="AE341" s="15">
        <f t="shared" ca="1" si="5"/>
        <v>675</v>
      </c>
    </row>
    <row r="342" spans="1:31" ht="20.100000000000001" customHeight="1">
      <c r="A342" s="10">
        <v>2520733</v>
      </c>
      <c r="B342" s="10">
        <v>2520733</v>
      </c>
      <c r="C342" s="10" t="s">
        <v>452</v>
      </c>
      <c r="D342" s="12"/>
      <c r="E342" s="10">
        <v>101498056</v>
      </c>
      <c r="F342" s="10" t="s">
        <v>820</v>
      </c>
      <c r="G342" s="10" t="s">
        <v>321</v>
      </c>
      <c r="H342" s="12"/>
      <c r="I342" s="11">
        <v>45384</v>
      </c>
      <c r="J342" s="12"/>
      <c r="K342" s="10" t="s">
        <v>821</v>
      </c>
      <c r="L342" s="10" t="s">
        <v>797</v>
      </c>
      <c r="M342" s="11">
        <v>45376</v>
      </c>
      <c r="N342" s="10" t="s">
        <v>454</v>
      </c>
      <c r="O342" s="12"/>
      <c r="P342" s="12"/>
      <c r="Q342" s="10" t="s">
        <v>338</v>
      </c>
      <c r="R342" s="10">
        <v>5</v>
      </c>
      <c r="S342" s="12"/>
      <c r="T342" s="12"/>
      <c r="U342" s="10" t="s">
        <v>822</v>
      </c>
      <c r="V342" s="10">
        <v>1030</v>
      </c>
      <c r="W342" s="10" t="s">
        <v>823</v>
      </c>
      <c r="X342" s="11">
        <v>45390</v>
      </c>
      <c r="Y342" s="10" t="s">
        <v>824</v>
      </c>
      <c r="Z342" s="12"/>
      <c r="AA342" s="12"/>
      <c r="AB342" s="12"/>
      <c r="AC342" s="10">
        <v>1030</v>
      </c>
      <c r="AD342" s="13"/>
      <c r="AE342" s="15">
        <f t="shared" ca="1" si="5"/>
        <v>678</v>
      </c>
    </row>
    <row r="343" spans="1:31" ht="20.100000000000001" customHeight="1">
      <c r="A343" s="10">
        <v>2520733</v>
      </c>
      <c r="B343" s="10">
        <v>2520733</v>
      </c>
      <c r="C343" s="10" t="s">
        <v>452</v>
      </c>
      <c r="D343" s="12"/>
      <c r="E343" s="10">
        <v>101498056</v>
      </c>
      <c r="F343" s="10" t="s">
        <v>820</v>
      </c>
      <c r="G343" s="10" t="s">
        <v>321</v>
      </c>
      <c r="H343" s="12"/>
      <c r="I343" s="11">
        <v>45384</v>
      </c>
      <c r="J343" s="12"/>
      <c r="K343" s="10" t="s">
        <v>821</v>
      </c>
      <c r="L343" s="10" t="s">
        <v>797</v>
      </c>
      <c r="M343" s="11">
        <v>45376</v>
      </c>
      <c r="N343" s="10" t="s">
        <v>454</v>
      </c>
      <c r="O343" s="12"/>
      <c r="P343" s="12"/>
      <c r="Q343" s="10" t="s">
        <v>338</v>
      </c>
      <c r="R343" s="10">
        <v>5</v>
      </c>
      <c r="S343" s="12"/>
      <c r="T343" s="12"/>
      <c r="U343" s="10" t="s">
        <v>822</v>
      </c>
      <c r="V343" s="10">
        <v>1030</v>
      </c>
      <c r="W343" s="10" t="s">
        <v>823</v>
      </c>
      <c r="X343" s="11">
        <v>45390</v>
      </c>
      <c r="Y343" s="10" t="s">
        <v>824</v>
      </c>
      <c r="Z343" s="12"/>
      <c r="AA343" s="12"/>
      <c r="AB343" s="12"/>
      <c r="AC343" s="10">
        <v>1030</v>
      </c>
      <c r="AD343" s="13"/>
      <c r="AE343" s="15">
        <f t="shared" ca="1" si="5"/>
        <v>678</v>
      </c>
    </row>
    <row r="344" spans="1:31" ht="20.100000000000001" customHeight="1">
      <c r="A344" s="10">
        <v>2520733</v>
      </c>
      <c r="B344" s="10">
        <v>2520733</v>
      </c>
      <c r="C344" s="10" t="s">
        <v>452</v>
      </c>
      <c r="D344" s="12"/>
      <c r="E344" s="10">
        <v>101498056</v>
      </c>
      <c r="F344" s="10" t="s">
        <v>820</v>
      </c>
      <c r="G344" s="10" t="s">
        <v>321</v>
      </c>
      <c r="H344" s="12"/>
      <c r="I344" s="11">
        <v>45384</v>
      </c>
      <c r="J344" s="12"/>
      <c r="K344" s="10" t="s">
        <v>821</v>
      </c>
      <c r="L344" s="10" t="s">
        <v>797</v>
      </c>
      <c r="M344" s="11">
        <v>45376</v>
      </c>
      <c r="N344" s="10" t="s">
        <v>454</v>
      </c>
      <c r="O344" s="12"/>
      <c r="P344" s="12"/>
      <c r="Q344" s="10" t="s">
        <v>338</v>
      </c>
      <c r="R344" s="10">
        <v>5</v>
      </c>
      <c r="S344" s="12"/>
      <c r="T344" s="12"/>
      <c r="U344" s="10" t="s">
        <v>822</v>
      </c>
      <c r="V344" s="10">
        <v>1030</v>
      </c>
      <c r="W344" s="10" t="s">
        <v>823</v>
      </c>
      <c r="X344" s="11">
        <v>45390</v>
      </c>
      <c r="Y344" s="10" t="s">
        <v>824</v>
      </c>
      <c r="Z344" s="12"/>
      <c r="AA344" s="12"/>
      <c r="AB344" s="12"/>
      <c r="AC344" s="10">
        <v>1030</v>
      </c>
      <c r="AD344" s="13"/>
      <c r="AE344" s="15">
        <f t="shared" ca="1" si="5"/>
        <v>678</v>
      </c>
    </row>
    <row r="345" spans="1:31" ht="20.100000000000001" customHeight="1">
      <c r="A345" s="10">
        <v>2520733</v>
      </c>
      <c r="B345" s="10">
        <v>2520733</v>
      </c>
      <c r="C345" s="10" t="s">
        <v>452</v>
      </c>
      <c r="D345" s="12"/>
      <c r="E345" s="10">
        <v>101498056</v>
      </c>
      <c r="F345" s="10" t="s">
        <v>820</v>
      </c>
      <c r="G345" s="10" t="s">
        <v>321</v>
      </c>
      <c r="H345" s="12"/>
      <c r="I345" s="11">
        <v>45384</v>
      </c>
      <c r="J345" s="12"/>
      <c r="K345" s="10" t="s">
        <v>821</v>
      </c>
      <c r="L345" s="10" t="s">
        <v>797</v>
      </c>
      <c r="M345" s="11">
        <v>45376</v>
      </c>
      <c r="N345" s="10" t="s">
        <v>454</v>
      </c>
      <c r="O345" s="12"/>
      <c r="P345" s="12"/>
      <c r="Q345" s="10" t="s">
        <v>338</v>
      </c>
      <c r="R345" s="10">
        <v>5</v>
      </c>
      <c r="S345" s="12"/>
      <c r="T345" s="12"/>
      <c r="U345" s="10" t="s">
        <v>822</v>
      </c>
      <c r="V345" s="10">
        <v>1030</v>
      </c>
      <c r="W345" s="10" t="s">
        <v>823</v>
      </c>
      <c r="X345" s="11">
        <v>45390</v>
      </c>
      <c r="Y345" s="10" t="s">
        <v>824</v>
      </c>
      <c r="Z345" s="12"/>
      <c r="AA345" s="12"/>
      <c r="AB345" s="12"/>
      <c r="AC345" s="10">
        <v>1030</v>
      </c>
      <c r="AD345" s="13"/>
      <c r="AE345" s="15">
        <f t="shared" ca="1" si="5"/>
        <v>678</v>
      </c>
    </row>
    <row r="346" spans="1:31" ht="20.100000000000001" customHeight="1">
      <c r="A346" s="10">
        <v>2451823</v>
      </c>
      <c r="B346" s="10">
        <v>2451823</v>
      </c>
      <c r="C346" s="10" t="s">
        <v>452</v>
      </c>
      <c r="D346" s="10">
        <v>214</v>
      </c>
      <c r="E346" s="10">
        <v>102101575</v>
      </c>
      <c r="F346" s="10" t="s">
        <v>825</v>
      </c>
      <c r="G346" s="10" t="s">
        <v>312</v>
      </c>
      <c r="H346" s="12"/>
      <c r="I346" s="11">
        <v>45380</v>
      </c>
      <c r="J346" s="12"/>
      <c r="K346" s="10" t="s">
        <v>759</v>
      </c>
      <c r="L346" s="10" t="s">
        <v>454</v>
      </c>
      <c r="M346" s="11">
        <v>45379</v>
      </c>
      <c r="N346" s="10" t="s">
        <v>454</v>
      </c>
      <c r="O346" s="12"/>
      <c r="P346" s="12"/>
      <c r="Q346" s="10" t="s">
        <v>736</v>
      </c>
      <c r="R346" s="12"/>
      <c r="S346" s="10" t="s">
        <v>422</v>
      </c>
      <c r="T346" s="10" t="s">
        <v>423</v>
      </c>
      <c r="U346" s="12"/>
      <c r="V346" s="12"/>
      <c r="W346" s="12"/>
      <c r="X346" s="12"/>
      <c r="Y346" s="12"/>
      <c r="Z346" s="12"/>
      <c r="AA346" s="12"/>
      <c r="AB346" s="12"/>
      <c r="AC346" s="10">
        <v>1640</v>
      </c>
      <c r="AD346" s="13"/>
      <c r="AE346" s="15">
        <f t="shared" ca="1" si="5"/>
        <v>675</v>
      </c>
    </row>
    <row r="347" spans="1:31" ht="20.100000000000001" customHeight="1">
      <c r="A347" s="10">
        <v>2520336</v>
      </c>
      <c r="B347" s="10">
        <v>2520336</v>
      </c>
      <c r="C347" s="10" t="s">
        <v>452</v>
      </c>
      <c r="D347" s="12"/>
      <c r="E347" s="10">
        <v>103659699</v>
      </c>
      <c r="F347" s="10" t="s">
        <v>571</v>
      </c>
      <c r="G347" s="10" t="s">
        <v>317</v>
      </c>
      <c r="H347" s="12"/>
      <c r="I347" s="11">
        <v>45383</v>
      </c>
      <c r="J347" s="12"/>
      <c r="K347" s="10" t="s">
        <v>685</v>
      </c>
      <c r="L347" s="10" t="s">
        <v>685</v>
      </c>
      <c r="M347" s="11">
        <v>45372</v>
      </c>
      <c r="N347" s="10" t="s">
        <v>454</v>
      </c>
      <c r="O347" s="12"/>
      <c r="P347" s="12"/>
      <c r="Q347" s="10" t="s">
        <v>318</v>
      </c>
      <c r="R347" s="10">
        <v>1</v>
      </c>
      <c r="S347" s="10">
        <v>104854836</v>
      </c>
      <c r="T347" s="10" t="s">
        <v>572</v>
      </c>
      <c r="U347" s="12"/>
      <c r="V347" s="12"/>
      <c r="W347" s="12"/>
      <c r="X347" s="12"/>
      <c r="Y347" s="12"/>
      <c r="Z347" s="12"/>
      <c r="AA347" s="12"/>
      <c r="AB347" s="12"/>
      <c r="AC347" s="10">
        <v>1700</v>
      </c>
      <c r="AD347" s="13"/>
      <c r="AE347" s="15">
        <f t="shared" ca="1" si="5"/>
        <v>682</v>
      </c>
    </row>
    <row r="348" spans="1:31" ht="20.100000000000001" customHeight="1">
      <c r="A348" s="10">
        <v>2520340</v>
      </c>
      <c r="B348" s="10">
        <v>2520340</v>
      </c>
      <c r="C348" s="10" t="s">
        <v>452</v>
      </c>
      <c r="D348" s="12"/>
      <c r="E348" s="10">
        <v>103659699</v>
      </c>
      <c r="F348" s="10" t="s">
        <v>571</v>
      </c>
      <c r="G348" s="10" t="s">
        <v>317</v>
      </c>
      <c r="H348" s="12"/>
      <c r="I348" s="11">
        <v>45383</v>
      </c>
      <c r="J348" s="12"/>
      <c r="K348" s="10" t="s">
        <v>556</v>
      </c>
      <c r="L348" s="10" t="s">
        <v>539</v>
      </c>
      <c r="M348" s="11">
        <v>45376</v>
      </c>
      <c r="N348" s="10" t="s">
        <v>454</v>
      </c>
      <c r="O348" s="12"/>
      <c r="P348" s="12"/>
      <c r="Q348" s="10" t="s">
        <v>318</v>
      </c>
      <c r="R348" s="10">
        <v>1</v>
      </c>
      <c r="S348" s="10">
        <v>104854836</v>
      </c>
      <c r="T348" s="10" t="s">
        <v>572</v>
      </c>
      <c r="U348" s="10" t="s">
        <v>704</v>
      </c>
      <c r="V348" s="10">
        <v>2100</v>
      </c>
      <c r="W348" s="10" t="s">
        <v>563</v>
      </c>
      <c r="X348" s="11">
        <v>45394</v>
      </c>
      <c r="Y348" s="10" t="s">
        <v>564</v>
      </c>
      <c r="Z348" s="12"/>
      <c r="AA348" s="12"/>
      <c r="AB348" s="12"/>
      <c r="AC348" s="10">
        <v>2100</v>
      </c>
      <c r="AD348" s="13"/>
      <c r="AE348" s="15">
        <f t="shared" ca="1" si="5"/>
        <v>678</v>
      </c>
    </row>
    <row r="349" spans="1:31" ht="20.100000000000001" customHeight="1">
      <c r="A349" s="10">
        <v>2523642</v>
      </c>
      <c r="B349" s="10">
        <v>2523642</v>
      </c>
      <c r="C349" s="10" t="s">
        <v>452</v>
      </c>
      <c r="D349" s="10">
        <v>354</v>
      </c>
      <c r="E349" s="10" t="s">
        <v>826</v>
      </c>
      <c r="F349" s="10" t="s">
        <v>199</v>
      </c>
      <c r="G349" s="10" t="s">
        <v>331</v>
      </c>
      <c r="H349" s="10" t="s">
        <v>168</v>
      </c>
      <c r="I349" s="11">
        <v>45385</v>
      </c>
      <c r="J349" s="11">
        <v>45385</v>
      </c>
      <c r="K349" s="10" t="s">
        <v>759</v>
      </c>
      <c r="L349" s="10" t="s">
        <v>77</v>
      </c>
      <c r="M349" s="11">
        <v>45379</v>
      </c>
      <c r="N349" s="10" t="s">
        <v>454</v>
      </c>
      <c r="O349" s="10">
        <v>1037042</v>
      </c>
      <c r="P349" s="10" t="s">
        <v>827</v>
      </c>
      <c r="Q349" s="10" t="s">
        <v>340</v>
      </c>
      <c r="R349" s="10">
        <v>1</v>
      </c>
      <c r="S349" s="12"/>
      <c r="T349" s="12"/>
      <c r="U349" s="12"/>
      <c r="V349" s="12"/>
      <c r="W349" s="12"/>
      <c r="X349" s="12"/>
      <c r="Y349" s="12"/>
      <c r="Z349" s="11">
        <v>45373</v>
      </c>
      <c r="AA349" s="11">
        <v>45387</v>
      </c>
      <c r="AB349" s="11">
        <v>45376</v>
      </c>
      <c r="AC349" s="10">
        <v>1820</v>
      </c>
      <c r="AD349" s="10" t="s">
        <v>828</v>
      </c>
      <c r="AE349" s="15">
        <f t="shared" ca="1" si="5"/>
        <v>675</v>
      </c>
    </row>
    <row r="350" spans="1:31" ht="20.100000000000001" customHeight="1">
      <c r="A350" s="10" t="s">
        <v>829</v>
      </c>
      <c r="B350" s="10" t="s">
        <v>829</v>
      </c>
      <c r="C350" s="10" t="s">
        <v>452</v>
      </c>
      <c r="D350" s="10">
        <v>373</v>
      </c>
      <c r="E350" s="10" t="s">
        <v>705</v>
      </c>
      <c r="F350" s="10" t="s">
        <v>706</v>
      </c>
      <c r="G350" s="10" t="s">
        <v>331</v>
      </c>
      <c r="H350" s="12"/>
      <c r="I350" s="11">
        <v>45358</v>
      </c>
      <c r="J350" s="12"/>
      <c r="K350" s="10" t="s">
        <v>830</v>
      </c>
      <c r="L350" s="10" t="s">
        <v>699</v>
      </c>
      <c r="M350" s="11">
        <v>45348</v>
      </c>
      <c r="N350" s="10" t="s">
        <v>454</v>
      </c>
      <c r="O350" s="12"/>
      <c r="P350" s="12"/>
      <c r="Q350" s="10" t="s">
        <v>708</v>
      </c>
      <c r="R350" s="12"/>
      <c r="S350" s="10" t="s">
        <v>547</v>
      </c>
      <c r="T350" s="10" t="s">
        <v>548</v>
      </c>
      <c r="U350" s="12"/>
      <c r="V350" s="12"/>
      <c r="W350" s="12"/>
      <c r="X350" s="12"/>
      <c r="Y350" s="12"/>
      <c r="Z350" s="12"/>
      <c r="AA350" s="12"/>
      <c r="AB350" s="12"/>
      <c r="AC350" s="10">
        <v>2200</v>
      </c>
      <c r="AD350" s="13"/>
      <c r="AE350" s="15">
        <f t="shared" ca="1" si="5"/>
        <v>706</v>
      </c>
    </row>
    <row r="351" spans="1:31" ht="20.100000000000001" customHeight="1">
      <c r="A351" s="10">
        <v>2447732</v>
      </c>
      <c r="B351" s="10">
        <v>2447732</v>
      </c>
      <c r="C351" s="10" t="s">
        <v>452</v>
      </c>
      <c r="D351" s="12"/>
      <c r="E351" s="10">
        <v>102842229</v>
      </c>
      <c r="F351" s="10" t="s">
        <v>440</v>
      </c>
      <c r="G351" s="10" t="s">
        <v>312</v>
      </c>
      <c r="H351" s="10" t="s">
        <v>109</v>
      </c>
      <c r="I351" s="11">
        <v>45380</v>
      </c>
      <c r="J351" s="11">
        <v>45380</v>
      </c>
      <c r="K351" s="10" t="s">
        <v>556</v>
      </c>
      <c r="L351" s="10" t="s">
        <v>585</v>
      </c>
      <c r="M351" s="11">
        <v>45378</v>
      </c>
      <c r="N351" s="10" t="s">
        <v>454</v>
      </c>
      <c r="O351" s="10">
        <v>1034270</v>
      </c>
      <c r="P351" s="10" t="s">
        <v>332</v>
      </c>
      <c r="Q351" s="10" t="s">
        <v>318</v>
      </c>
      <c r="R351" s="10">
        <v>1</v>
      </c>
      <c r="S351" s="10">
        <v>101252285</v>
      </c>
      <c r="T351" s="10" t="s">
        <v>441</v>
      </c>
      <c r="U351" s="10" t="s">
        <v>831</v>
      </c>
      <c r="V351" s="10">
        <v>2100</v>
      </c>
      <c r="W351" s="10" t="s">
        <v>563</v>
      </c>
      <c r="X351" s="11">
        <v>45399</v>
      </c>
      <c r="Y351" s="10" t="s">
        <v>542</v>
      </c>
      <c r="Z351" s="11">
        <v>44996</v>
      </c>
      <c r="AA351" s="11">
        <v>45380</v>
      </c>
      <c r="AB351" s="11">
        <v>45055</v>
      </c>
      <c r="AC351" s="10">
        <v>2100</v>
      </c>
      <c r="AD351" s="13"/>
      <c r="AE351" s="15">
        <f t="shared" ca="1" si="5"/>
        <v>676</v>
      </c>
    </row>
    <row r="352" spans="1:31" ht="20.100000000000001" customHeight="1">
      <c r="A352" s="10">
        <v>2494135</v>
      </c>
      <c r="B352" s="10">
        <v>2494135</v>
      </c>
      <c r="C352" s="10" t="s">
        <v>452</v>
      </c>
      <c r="D352" s="12"/>
      <c r="E352" s="10" t="s">
        <v>766</v>
      </c>
      <c r="F352" s="10" t="s">
        <v>767</v>
      </c>
      <c r="G352" s="10" t="s">
        <v>331</v>
      </c>
      <c r="H352" s="12"/>
      <c r="I352" s="11">
        <v>45309</v>
      </c>
      <c r="J352" s="12"/>
      <c r="K352" s="10" t="s">
        <v>569</v>
      </c>
      <c r="L352" s="10" t="s">
        <v>768</v>
      </c>
      <c r="M352" s="11">
        <v>45373</v>
      </c>
      <c r="N352" s="10" t="s">
        <v>454</v>
      </c>
      <c r="O352" s="12"/>
      <c r="P352" s="12"/>
      <c r="Q352" s="10" t="s">
        <v>769</v>
      </c>
      <c r="R352" s="10">
        <v>273</v>
      </c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0">
        <v>1000</v>
      </c>
      <c r="AD352" s="13"/>
      <c r="AE352" s="15">
        <f t="shared" ca="1" si="5"/>
        <v>681</v>
      </c>
    </row>
    <row r="353" spans="1:31" ht="20.100000000000001" customHeight="1">
      <c r="A353" s="10">
        <v>2494135</v>
      </c>
      <c r="B353" s="10">
        <v>2494135</v>
      </c>
      <c r="C353" s="10" t="s">
        <v>452</v>
      </c>
      <c r="D353" s="12"/>
      <c r="E353" s="10" t="s">
        <v>766</v>
      </c>
      <c r="F353" s="10" t="s">
        <v>767</v>
      </c>
      <c r="G353" s="10" t="s">
        <v>331</v>
      </c>
      <c r="H353" s="12"/>
      <c r="I353" s="11">
        <v>45309</v>
      </c>
      <c r="J353" s="12"/>
      <c r="K353" s="10" t="s">
        <v>569</v>
      </c>
      <c r="L353" s="10" t="s">
        <v>768</v>
      </c>
      <c r="M353" s="11">
        <v>45373</v>
      </c>
      <c r="N353" s="10" t="s">
        <v>454</v>
      </c>
      <c r="O353" s="12"/>
      <c r="P353" s="12"/>
      <c r="Q353" s="10" t="s">
        <v>769</v>
      </c>
      <c r="R353" s="10">
        <v>273</v>
      </c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0">
        <v>1000</v>
      </c>
      <c r="AD353" s="13"/>
      <c r="AE353" s="15">
        <f t="shared" ca="1" si="5"/>
        <v>681</v>
      </c>
    </row>
    <row r="354" spans="1:31" ht="20.100000000000001" customHeight="1">
      <c r="A354" s="10">
        <v>2494135</v>
      </c>
      <c r="B354" s="10">
        <v>2494135</v>
      </c>
      <c r="C354" s="10" t="s">
        <v>452</v>
      </c>
      <c r="D354" s="12"/>
      <c r="E354" s="10" t="s">
        <v>766</v>
      </c>
      <c r="F354" s="10" t="s">
        <v>767</v>
      </c>
      <c r="G354" s="10" t="s">
        <v>331</v>
      </c>
      <c r="H354" s="12"/>
      <c r="I354" s="11">
        <v>45309</v>
      </c>
      <c r="J354" s="12"/>
      <c r="K354" s="10" t="s">
        <v>569</v>
      </c>
      <c r="L354" s="10" t="s">
        <v>768</v>
      </c>
      <c r="M354" s="11">
        <v>45373</v>
      </c>
      <c r="N354" s="10" t="s">
        <v>454</v>
      </c>
      <c r="O354" s="12"/>
      <c r="P354" s="12"/>
      <c r="Q354" s="10" t="s">
        <v>769</v>
      </c>
      <c r="R354" s="10">
        <v>273</v>
      </c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0">
        <v>1000</v>
      </c>
      <c r="AD354" s="13"/>
      <c r="AE354" s="15">
        <f t="shared" ca="1" si="5"/>
        <v>681</v>
      </c>
    </row>
    <row r="355" spans="1:31" ht="20.100000000000001" customHeight="1">
      <c r="A355" s="10">
        <v>2494135</v>
      </c>
      <c r="B355" s="10">
        <v>2494135</v>
      </c>
      <c r="C355" s="10" t="s">
        <v>452</v>
      </c>
      <c r="D355" s="12"/>
      <c r="E355" s="10" t="s">
        <v>766</v>
      </c>
      <c r="F355" s="10" t="s">
        <v>767</v>
      </c>
      <c r="G355" s="10" t="s">
        <v>331</v>
      </c>
      <c r="H355" s="12"/>
      <c r="I355" s="11">
        <v>45309</v>
      </c>
      <c r="J355" s="12"/>
      <c r="K355" s="10" t="s">
        <v>569</v>
      </c>
      <c r="L355" s="10" t="s">
        <v>768</v>
      </c>
      <c r="M355" s="11">
        <v>45373</v>
      </c>
      <c r="N355" s="10" t="s">
        <v>454</v>
      </c>
      <c r="O355" s="12"/>
      <c r="P355" s="12"/>
      <c r="Q355" s="10" t="s">
        <v>769</v>
      </c>
      <c r="R355" s="10">
        <v>273</v>
      </c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0">
        <v>1000</v>
      </c>
      <c r="AD355" s="13"/>
      <c r="AE355" s="15">
        <f t="shared" ca="1" si="5"/>
        <v>681</v>
      </c>
    </row>
    <row r="356" spans="1:31" ht="20.100000000000001" customHeight="1">
      <c r="A356" s="10">
        <v>2494135</v>
      </c>
      <c r="B356" s="10">
        <v>2494135</v>
      </c>
      <c r="C356" s="10" t="s">
        <v>452</v>
      </c>
      <c r="D356" s="12"/>
      <c r="E356" s="10" t="s">
        <v>766</v>
      </c>
      <c r="F356" s="10" t="s">
        <v>767</v>
      </c>
      <c r="G356" s="10" t="s">
        <v>331</v>
      </c>
      <c r="H356" s="12"/>
      <c r="I356" s="11">
        <v>45309</v>
      </c>
      <c r="J356" s="12"/>
      <c r="K356" s="10" t="s">
        <v>569</v>
      </c>
      <c r="L356" s="10" t="s">
        <v>768</v>
      </c>
      <c r="M356" s="11">
        <v>45373</v>
      </c>
      <c r="N356" s="10" t="s">
        <v>454</v>
      </c>
      <c r="O356" s="12"/>
      <c r="P356" s="12"/>
      <c r="Q356" s="10" t="s">
        <v>769</v>
      </c>
      <c r="R356" s="10">
        <v>273</v>
      </c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0">
        <v>1000</v>
      </c>
      <c r="AD356" s="13"/>
      <c r="AE356" s="15">
        <f t="shared" ca="1" si="5"/>
        <v>681</v>
      </c>
    </row>
    <row r="357" spans="1:31" ht="20.100000000000001" customHeight="1">
      <c r="A357" s="10">
        <v>2494135</v>
      </c>
      <c r="B357" s="10">
        <v>2494135</v>
      </c>
      <c r="C357" s="10" t="s">
        <v>452</v>
      </c>
      <c r="D357" s="12"/>
      <c r="E357" s="10" t="s">
        <v>766</v>
      </c>
      <c r="F357" s="10" t="s">
        <v>767</v>
      </c>
      <c r="G357" s="10" t="s">
        <v>331</v>
      </c>
      <c r="H357" s="12"/>
      <c r="I357" s="11">
        <v>45309</v>
      </c>
      <c r="J357" s="12"/>
      <c r="K357" s="10" t="s">
        <v>569</v>
      </c>
      <c r="L357" s="10" t="s">
        <v>768</v>
      </c>
      <c r="M357" s="11">
        <v>45373</v>
      </c>
      <c r="N357" s="10" t="s">
        <v>454</v>
      </c>
      <c r="O357" s="12"/>
      <c r="P357" s="12"/>
      <c r="Q357" s="10" t="s">
        <v>769</v>
      </c>
      <c r="R357" s="10">
        <v>273</v>
      </c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0">
        <v>1000</v>
      </c>
      <c r="AD357" s="13"/>
      <c r="AE357" s="15">
        <f t="shared" ca="1" si="5"/>
        <v>681</v>
      </c>
    </row>
    <row r="358" spans="1:31" ht="20.100000000000001" customHeight="1">
      <c r="A358" s="10">
        <v>2494135</v>
      </c>
      <c r="B358" s="10">
        <v>2494135</v>
      </c>
      <c r="C358" s="10" t="s">
        <v>452</v>
      </c>
      <c r="D358" s="12"/>
      <c r="E358" s="10" t="s">
        <v>766</v>
      </c>
      <c r="F358" s="10" t="s">
        <v>767</v>
      </c>
      <c r="G358" s="10" t="s">
        <v>331</v>
      </c>
      <c r="H358" s="12"/>
      <c r="I358" s="11">
        <v>45309</v>
      </c>
      <c r="J358" s="12"/>
      <c r="K358" s="10" t="s">
        <v>569</v>
      </c>
      <c r="L358" s="10" t="s">
        <v>768</v>
      </c>
      <c r="M358" s="11">
        <v>45373</v>
      </c>
      <c r="N358" s="10" t="s">
        <v>454</v>
      </c>
      <c r="O358" s="12"/>
      <c r="P358" s="12"/>
      <c r="Q358" s="10" t="s">
        <v>769</v>
      </c>
      <c r="R358" s="10">
        <v>273</v>
      </c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0">
        <v>1000</v>
      </c>
      <c r="AD358" s="13"/>
      <c r="AE358" s="15">
        <f t="shared" ca="1" si="5"/>
        <v>681</v>
      </c>
    </row>
    <row r="359" spans="1:31" ht="20.100000000000001" customHeight="1">
      <c r="A359" s="10">
        <v>2494135</v>
      </c>
      <c r="B359" s="10">
        <v>2494135</v>
      </c>
      <c r="C359" s="10" t="s">
        <v>452</v>
      </c>
      <c r="D359" s="12"/>
      <c r="E359" s="10" t="s">
        <v>766</v>
      </c>
      <c r="F359" s="10" t="s">
        <v>767</v>
      </c>
      <c r="G359" s="10" t="s">
        <v>331</v>
      </c>
      <c r="H359" s="12"/>
      <c r="I359" s="11">
        <v>45309</v>
      </c>
      <c r="J359" s="12"/>
      <c r="K359" s="10" t="s">
        <v>569</v>
      </c>
      <c r="L359" s="10" t="s">
        <v>768</v>
      </c>
      <c r="M359" s="11">
        <v>45373</v>
      </c>
      <c r="N359" s="10" t="s">
        <v>454</v>
      </c>
      <c r="O359" s="12"/>
      <c r="P359" s="12"/>
      <c r="Q359" s="10" t="s">
        <v>769</v>
      </c>
      <c r="R359" s="10">
        <v>273</v>
      </c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0">
        <v>1000</v>
      </c>
      <c r="AD359" s="13"/>
      <c r="AE359" s="15">
        <f t="shared" ca="1" si="5"/>
        <v>681</v>
      </c>
    </row>
    <row r="360" spans="1:31" ht="20.100000000000001" customHeight="1">
      <c r="A360" s="10">
        <v>2523035</v>
      </c>
      <c r="B360" s="10">
        <v>2523035</v>
      </c>
      <c r="C360" s="10" t="s">
        <v>452</v>
      </c>
      <c r="D360" s="10">
        <v>248</v>
      </c>
      <c r="E360" s="10" t="s">
        <v>832</v>
      </c>
      <c r="F360" s="10" t="s">
        <v>161</v>
      </c>
      <c r="G360" s="10" t="s">
        <v>317</v>
      </c>
      <c r="H360" s="10" t="s">
        <v>604</v>
      </c>
      <c r="I360" s="11">
        <v>45384</v>
      </c>
      <c r="J360" s="11">
        <v>45383</v>
      </c>
      <c r="K360" s="10" t="s">
        <v>714</v>
      </c>
      <c r="L360" s="10" t="s">
        <v>77</v>
      </c>
      <c r="M360" s="11">
        <v>45379</v>
      </c>
      <c r="N360" s="10" t="s">
        <v>454</v>
      </c>
      <c r="O360" s="10">
        <v>1038565</v>
      </c>
      <c r="P360" s="10">
        <v>10909</v>
      </c>
      <c r="Q360" s="10" t="s">
        <v>340</v>
      </c>
      <c r="R360" s="10">
        <v>1</v>
      </c>
      <c r="S360" s="10" t="s">
        <v>547</v>
      </c>
      <c r="T360" s="10" t="s">
        <v>548</v>
      </c>
      <c r="U360" s="12"/>
      <c r="V360" s="12"/>
      <c r="W360" s="12"/>
      <c r="X360" s="12"/>
      <c r="Y360" s="12"/>
      <c r="Z360" s="11">
        <v>45371</v>
      </c>
      <c r="AA360" s="11">
        <v>45385</v>
      </c>
      <c r="AB360" s="11">
        <v>45372</v>
      </c>
      <c r="AC360" s="10">
        <v>1620</v>
      </c>
      <c r="AD360" s="10" t="s">
        <v>833</v>
      </c>
      <c r="AE360" s="15">
        <f t="shared" ca="1" si="5"/>
        <v>675</v>
      </c>
    </row>
    <row r="361" spans="1:31" ht="31.5" customHeight="1">
      <c r="A361" s="10">
        <v>2512147</v>
      </c>
      <c r="B361" s="10">
        <v>2512147</v>
      </c>
      <c r="C361" s="10" t="s">
        <v>501</v>
      </c>
      <c r="D361" s="12"/>
      <c r="E361" s="10">
        <v>102840010</v>
      </c>
      <c r="F361" s="10" t="s">
        <v>407</v>
      </c>
      <c r="G361" s="10" t="s">
        <v>317</v>
      </c>
      <c r="H361" s="10" t="s">
        <v>109</v>
      </c>
      <c r="I361" s="11">
        <v>45380</v>
      </c>
      <c r="J361" s="11">
        <v>45380</v>
      </c>
      <c r="K361" s="10" t="s">
        <v>579</v>
      </c>
      <c r="L361" s="10" t="s">
        <v>579</v>
      </c>
      <c r="M361" s="11">
        <v>45376</v>
      </c>
      <c r="N361" s="10" t="s">
        <v>454</v>
      </c>
      <c r="O361" s="10">
        <v>1034270</v>
      </c>
      <c r="P361" s="10" t="s">
        <v>332</v>
      </c>
      <c r="Q361" s="10" t="s">
        <v>318</v>
      </c>
      <c r="R361" s="10">
        <v>1</v>
      </c>
      <c r="S361" s="10">
        <v>101617028</v>
      </c>
      <c r="T361" s="10" t="s">
        <v>408</v>
      </c>
      <c r="U361" s="12"/>
      <c r="V361" s="12"/>
      <c r="W361" s="12"/>
      <c r="X361" s="12"/>
      <c r="Y361" s="12"/>
      <c r="Z361" s="11">
        <v>44672</v>
      </c>
      <c r="AA361" s="11">
        <v>45380</v>
      </c>
      <c r="AB361" s="11">
        <v>45333</v>
      </c>
      <c r="AC361" s="10">
        <v>1100</v>
      </c>
      <c r="AD361" s="13"/>
      <c r="AE361" s="15">
        <f t="shared" ca="1" si="5"/>
        <v>678</v>
      </c>
    </row>
    <row r="362" spans="1:31" ht="20.100000000000001" customHeight="1">
      <c r="A362" s="10">
        <v>2512148</v>
      </c>
      <c r="B362" s="10">
        <v>2512148</v>
      </c>
      <c r="C362" s="10" t="s">
        <v>501</v>
      </c>
      <c r="D362" s="10">
        <v>398</v>
      </c>
      <c r="E362" s="10">
        <v>103259100</v>
      </c>
      <c r="F362" s="10" t="s">
        <v>834</v>
      </c>
      <c r="G362" s="10" t="s">
        <v>331</v>
      </c>
      <c r="H362" s="10" t="s">
        <v>109</v>
      </c>
      <c r="I362" s="11">
        <v>45380</v>
      </c>
      <c r="J362" s="11">
        <v>45380</v>
      </c>
      <c r="K362" s="10" t="s">
        <v>636</v>
      </c>
      <c r="L362" s="10" t="s">
        <v>636</v>
      </c>
      <c r="M362" s="12"/>
      <c r="N362" s="10" t="s">
        <v>454</v>
      </c>
      <c r="O362" s="10">
        <v>1034270</v>
      </c>
      <c r="P362" s="10" t="s">
        <v>332</v>
      </c>
      <c r="Q362" s="10" t="s">
        <v>385</v>
      </c>
      <c r="R362" s="10">
        <v>1</v>
      </c>
      <c r="S362" s="10" t="s">
        <v>835</v>
      </c>
      <c r="T362" s="10" t="s">
        <v>836</v>
      </c>
      <c r="U362" s="12"/>
      <c r="V362" s="12"/>
      <c r="W362" s="12"/>
      <c r="X362" s="12"/>
      <c r="Y362" s="12"/>
      <c r="Z362" s="11">
        <v>44672</v>
      </c>
      <c r="AA362" s="11">
        <v>45380</v>
      </c>
      <c r="AB362" s="11">
        <v>45333</v>
      </c>
      <c r="AC362" s="10">
        <v>900</v>
      </c>
      <c r="AD362" s="13"/>
      <c r="AE362" s="15">
        <f t="shared" ca="1" si="5"/>
        <v>46054</v>
      </c>
    </row>
    <row r="363" spans="1:31" ht="20.100000000000001" customHeight="1">
      <c r="A363" s="10" t="s">
        <v>837</v>
      </c>
      <c r="B363" s="10" t="s">
        <v>837</v>
      </c>
      <c r="C363" s="12"/>
      <c r="D363" s="12"/>
      <c r="E363" s="10">
        <v>104587965</v>
      </c>
      <c r="F363" s="10" t="s">
        <v>838</v>
      </c>
      <c r="G363" s="10" t="s">
        <v>312</v>
      </c>
      <c r="H363" s="12"/>
      <c r="I363" s="11">
        <v>45407</v>
      </c>
      <c r="J363" s="12"/>
      <c r="K363" s="10" t="s">
        <v>569</v>
      </c>
      <c r="L363" s="10" t="s">
        <v>569</v>
      </c>
      <c r="M363" s="12"/>
      <c r="N363" s="10" t="s">
        <v>454</v>
      </c>
      <c r="O363" s="12"/>
      <c r="P363" s="12"/>
      <c r="Q363" s="10" t="s">
        <v>318</v>
      </c>
      <c r="R363" s="10">
        <v>1</v>
      </c>
      <c r="S363" s="10">
        <v>104748308</v>
      </c>
      <c r="T363" s="10" t="s">
        <v>839</v>
      </c>
      <c r="U363" s="12"/>
      <c r="V363" s="12"/>
      <c r="W363" s="12"/>
      <c r="X363" s="12"/>
      <c r="Y363" s="12"/>
      <c r="Z363" s="12"/>
      <c r="AA363" s="12"/>
      <c r="AB363" s="12"/>
      <c r="AC363" s="10">
        <v>1000</v>
      </c>
      <c r="AD363" s="13"/>
      <c r="AE363" s="15">
        <f t="shared" ca="1" si="5"/>
        <v>46054</v>
      </c>
    </row>
    <row r="364" spans="1:31" ht="20.100000000000001" customHeight="1">
      <c r="A364" s="10">
        <v>2524139</v>
      </c>
      <c r="B364" s="10">
        <v>2524139</v>
      </c>
      <c r="C364" s="10" t="s">
        <v>840</v>
      </c>
      <c r="D364" s="10">
        <v>388</v>
      </c>
      <c r="E364" s="10" t="s">
        <v>841</v>
      </c>
      <c r="F364" s="10" t="s">
        <v>842</v>
      </c>
      <c r="G364" s="10" t="s">
        <v>331</v>
      </c>
      <c r="H364" s="10" t="s">
        <v>843</v>
      </c>
      <c r="I364" s="11">
        <v>45391</v>
      </c>
      <c r="J364" s="11">
        <v>45390</v>
      </c>
      <c r="K364" s="10" t="s">
        <v>605</v>
      </c>
      <c r="L364" s="10" t="s">
        <v>454</v>
      </c>
      <c r="M364" s="12"/>
      <c r="N364" s="10" t="s">
        <v>454</v>
      </c>
      <c r="O364" s="10">
        <v>1038568</v>
      </c>
      <c r="P364" s="10" t="s">
        <v>844</v>
      </c>
      <c r="Q364" s="10" t="s">
        <v>340</v>
      </c>
      <c r="R364" s="12"/>
      <c r="S364" s="10" t="s">
        <v>547</v>
      </c>
      <c r="T364" s="10" t="s">
        <v>548</v>
      </c>
      <c r="U364" s="12"/>
      <c r="V364" s="12"/>
      <c r="W364" s="12"/>
      <c r="X364" s="12"/>
      <c r="Y364" s="12"/>
      <c r="Z364" s="11">
        <v>45376</v>
      </c>
      <c r="AA364" s="11">
        <v>45392</v>
      </c>
      <c r="AB364" s="11">
        <v>45379</v>
      </c>
      <c r="AC364" s="10">
        <v>1000</v>
      </c>
      <c r="AD364" s="10" t="s">
        <v>845</v>
      </c>
      <c r="AE364" s="15">
        <f t="shared" ca="1" si="5"/>
        <v>46054</v>
      </c>
    </row>
    <row r="365" spans="1:31" ht="20.100000000000001" customHeight="1">
      <c r="A365" s="10">
        <v>2512160</v>
      </c>
      <c r="B365" s="10">
        <v>2512160</v>
      </c>
      <c r="C365" s="10" t="s">
        <v>452</v>
      </c>
      <c r="D365" s="10">
        <v>334</v>
      </c>
      <c r="E365" s="10">
        <v>102825818</v>
      </c>
      <c r="F365" s="10" t="s">
        <v>192</v>
      </c>
      <c r="G365" s="10" t="s">
        <v>317</v>
      </c>
      <c r="H365" s="10" t="s">
        <v>109</v>
      </c>
      <c r="I365" s="11">
        <v>45380</v>
      </c>
      <c r="J365" s="11">
        <v>45380</v>
      </c>
      <c r="K365" s="10" t="s">
        <v>32</v>
      </c>
      <c r="L365" s="10" t="s">
        <v>635</v>
      </c>
      <c r="M365" s="11">
        <v>45379</v>
      </c>
      <c r="N365" s="10" t="s">
        <v>454</v>
      </c>
      <c r="O365" s="10">
        <v>1034270</v>
      </c>
      <c r="P365" s="10" t="s">
        <v>332</v>
      </c>
      <c r="Q365" s="10" t="s">
        <v>385</v>
      </c>
      <c r="R365" s="10">
        <v>1</v>
      </c>
      <c r="S365" s="10" t="s">
        <v>637</v>
      </c>
      <c r="T365" s="10" t="s">
        <v>638</v>
      </c>
      <c r="U365" s="12"/>
      <c r="V365" s="12"/>
      <c r="W365" s="12"/>
      <c r="X365" s="12"/>
      <c r="Y365" s="12"/>
      <c r="Z365" s="11">
        <v>44996</v>
      </c>
      <c r="AA365" s="11">
        <v>45380</v>
      </c>
      <c r="AB365" s="11">
        <v>45333</v>
      </c>
      <c r="AC365" s="10">
        <v>1260</v>
      </c>
      <c r="AD365" s="13"/>
      <c r="AE365" s="15">
        <f t="shared" ca="1" si="5"/>
        <v>675</v>
      </c>
    </row>
    <row r="366" spans="1:31" ht="20.100000000000001" customHeight="1">
      <c r="A366" s="10">
        <v>2512161</v>
      </c>
      <c r="B366" s="10">
        <v>2512161</v>
      </c>
      <c r="C366" s="10" t="s">
        <v>452</v>
      </c>
      <c r="D366" s="10">
        <v>334</v>
      </c>
      <c r="E366" s="10">
        <v>102825818</v>
      </c>
      <c r="F366" s="10" t="s">
        <v>192</v>
      </c>
      <c r="G366" s="10" t="s">
        <v>317</v>
      </c>
      <c r="H366" s="10" t="s">
        <v>109</v>
      </c>
      <c r="I366" s="11">
        <v>45380</v>
      </c>
      <c r="J366" s="11">
        <v>45380</v>
      </c>
      <c r="K366" s="10" t="s">
        <v>32</v>
      </c>
      <c r="L366" s="10" t="s">
        <v>635</v>
      </c>
      <c r="M366" s="11">
        <v>45379</v>
      </c>
      <c r="N366" s="10" t="s">
        <v>454</v>
      </c>
      <c r="O366" s="10">
        <v>1034270</v>
      </c>
      <c r="P366" s="10" t="s">
        <v>332</v>
      </c>
      <c r="Q366" s="10" t="s">
        <v>385</v>
      </c>
      <c r="R366" s="10">
        <v>1</v>
      </c>
      <c r="S366" s="10" t="s">
        <v>637</v>
      </c>
      <c r="T366" s="10" t="s">
        <v>638</v>
      </c>
      <c r="U366" s="12"/>
      <c r="V366" s="12"/>
      <c r="W366" s="12"/>
      <c r="X366" s="12"/>
      <c r="Y366" s="12"/>
      <c r="Z366" s="11">
        <v>44996</v>
      </c>
      <c r="AA366" s="11">
        <v>45380</v>
      </c>
      <c r="AB366" s="11">
        <v>45333</v>
      </c>
      <c r="AC366" s="10">
        <v>1260</v>
      </c>
      <c r="AD366" s="13"/>
      <c r="AE366" s="15">
        <f t="shared" ca="1" si="5"/>
        <v>675</v>
      </c>
    </row>
    <row r="367" spans="1:31" ht="20.100000000000001" customHeight="1">
      <c r="A367" s="10">
        <v>2523465</v>
      </c>
      <c r="B367" s="10">
        <v>2523465</v>
      </c>
      <c r="C367" s="10" t="s">
        <v>452</v>
      </c>
      <c r="D367" s="10">
        <v>350</v>
      </c>
      <c r="E367" s="10" t="s">
        <v>800</v>
      </c>
      <c r="F367" s="10" t="s">
        <v>92</v>
      </c>
      <c r="G367" s="10" t="s">
        <v>317</v>
      </c>
      <c r="H367" s="10" t="s">
        <v>93</v>
      </c>
      <c r="I367" s="11">
        <v>45384</v>
      </c>
      <c r="J367" s="11">
        <v>45384</v>
      </c>
      <c r="K367" s="10" t="s">
        <v>77</v>
      </c>
      <c r="L367" s="10" t="s">
        <v>32</v>
      </c>
      <c r="M367" s="11">
        <v>45379</v>
      </c>
      <c r="N367" s="10" t="s">
        <v>454</v>
      </c>
      <c r="O367" s="10">
        <v>1037872</v>
      </c>
      <c r="P367" s="10" t="s">
        <v>801</v>
      </c>
      <c r="Q367" s="10" t="s">
        <v>340</v>
      </c>
      <c r="R367" s="10">
        <v>1</v>
      </c>
      <c r="S367" s="12"/>
      <c r="T367" s="12"/>
      <c r="U367" s="12"/>
      <c r="V367" s="12"/>
      <c r="W367" s="12"/>
      <c r="X367" s="12"/>
      <c r="Y367" s="12"/>
      <c r="Z367" s="11">
        <v>45370</v>
      </c>
      <c r="AA367" s="11">
        <v>45387</v>
      </c>
      <c r="AB367" s="11">
        <v>45373</v>
      </c>
      <c r="AC367" s="10">
        <v>1360</v>
      </c>
      <c r="AD367" s="10" t="s">
        <v>846</v>
      </c>
      <c r="AE367" s="15">
        <f t="shared" ca="1" si="5"/>
        <v>675</v>
      </c>
    </row>
    <row r="368" spans="1:31" ht="20.100000000000001" customHeight="1">
      <c r="A368" s="10">
        <v>2454756</v>
      </c>
      <c r="B368" s="10">
        <v>2454756</v>
      </c>
      <c r="C368" s="10" t="s">
        <v>452</v>
      </c>
      <c r="D368" s="12"/>
      <c r="E368" s="10">
        <v>100913451</v>
      </c>
      <c r="F368" s="10" t="s">
        <v>362</v>
      </c>
      <c r="G368" s="10" t="s">
        <v>363</v>
      </c>
      <c r="H368" s="12"/>
      <c r="I368" s="11">
        <v>45315</v>
      </c>
      <c r="J368" s="12"/>
      <c r="K368" s="10" t="s">
        <v>556</v>
      </c>
      <c r="L368" s="10" t="s">
        <v>454</v>
      </c>
      <c r="M368" s="11">
        <v>45355</v>
      </c>
      <c r="N368" s="10" t="s">
        <v>454</v>
      </c>
      <c r="O368" s="12"/>
      <c r="P368" s="12"/>
      <c r="Q368" s="10" t="s">
        <v>318</v>
      </c>
      <c r="R368" s="12"/>
      <c r="S368" s="10">
        <v>101251709</v>
      </c>
      <c r="T368" s="10" t="s">
        <v>364</v>
      </c>
      <c r="U368" s="12"/>
      <c r="V368" s="12"/>
      <c r="W368" s="12"/>
      <c r="X368" s="12"/>
      <c r="Y368" s="12"/>
      <c r="Z368" s="12"/>
      <c r="AA368" s="12"/>
      <c r="AB368" s="12"/>
      <c r="AC368" s="10">
        <v>2100</v>
      </c>
      <c r="AD368" s="13"/>
      <c r="AE368" s="15">
        <f t="shared" ca="1" si="5"/>
        <v>699</v>
      </c>
    </row>
    <row r="369" spans="1:31" ht="20.100000000000001" customHeight="1">
      <c r="A369" s="10">
        <v>2523778</v>
      </c>
      <c r="B369" s="10">
        <v>2523778</v>
      </c>
      <c r="C369" s="10" t="s">
        <v>452</v>
      </c>
      <c r="D369" s="10">
        <v>350</v>
      </c>
      <c r="E369" s="10" t="s">
        <v>800</v>
      </c>
      <c r="F369" s="10" t="s">
        <v>92</v>
      </c>
      <c r="G369" s="10" t="s">
        <v>317</v>
      </c>
      <c r="H369" s="10" t="s">
        <v>93</v>
      </c>
      <c r="I369" s="11">
        <v>45386</v>
      </c>
      <c r="J369" s="11">
        <v>45386</v>
      </c>
      <c r="K369" s="10" t="s">
        <v>32</v>
      </c>
      <c r="L369" s="10" t="s">
        <v>32</v>
      </c>
      <c r="M369" s="11">
        <v>45378</v>
      </c>
      <c r="N369" s="10" t="s">
        <v>454</v>
      </c>
      <c r="O369" s="10">
        <v>1037873</v>
      </c>
      <c r="P369" s="10" t="s">
        <v>805</v>
      </c>
      <c r="Q369" s="10" t="s">
        <v>340</v>
      </c>
      <c r="R369" s="10">
        <v>1</v>
      </c>
      <c r="S369" s="12"/>
      <c r="T369" s="12"/>
      <c r="U369" s="12"/>
      <c r="V369" s="12"/>
      <c r="W369" s="12"/>
      <c r="X369" s="12"/>
      <c r="Y369" s="12"/>
      <c r="Z369" s="11">
        <v>45373</v>
      </c>
      <c r="AA369" s="11">
        <v>45391</v>
      </c>
      <c r="AB369" s="11">
        <v>45377</v>
      </c>
      <c r="AC369" s="10">
        <v>1260</v>
      </c>
      <c r="AD369" s="10" t="s">
        <v>847</v>
      </c>
      <c r="AE369" s="15">
        <f t="shared" ca="1" si="5"/>
        <v>676</v>
      </c>
    </row>
    <row r="370" spans="1:31" ht="20.100000000000001" customHeight="1">
      <c r="A370" s="10">
        <v>2524140</v>
      </c>
      <c r="B370" s="10">
        <v>2524140</v>
      </c>
      <c r="C370" s="10" t="s">
        <v>840</v>
      </c>
      <c r="D370" s="10">
        <v>388</v>
      </c>
      <c r="E370" s="10" t="s">
        <v>841</v>
      </c>
      <c r="F370" s="10" t="s">
        <v>842</v>
      </c>
      <c r="G370" s="10" t="s">
        <v>331</v>
      </c>
      <c r="H370" s="10" t="s">
        <v>843</v>
      </c>
      <c r="I370" s="11">
        <v>45391</v>
      </c>
      <c r="J370" s="11">
        <v>45390</v>
      </c>
      <c r="K370" s="10" t="s">
        <v>605</v>
      </c>
      <c r="L370" s="10" t="s">
        <v>454</v>
      </c>
      <c r="M370" s="12"/>
      <c r="N370" s="10" t="s">
        <v>454</v>
      </c>
      <c r="O370" s="10">
        <v>1038568</v>
      </c>
      <c r="P370" s="10" t="s">
        <v>844</v>
      </c>
      <c r="Q370" s="10" t="s">
        <v>340</v>
      </c>
      <c r="R370" s="12"/>
      <c r="S370" s="10" t="s">
        <v>547</v>
      </c>
      <c r="T370" s="10" t="s">
        <v>548</v>
      </c>
      <c r="U370" s="12"/>
      <c r="V370" s="12"/>
      <c r="W370" s="12"/>
      <c r="X370" s="12"/>
      <c r="Y370" s="12"/>
      <c r="Z370" s="11">
        <v>45376</v>
      </c>
      <c r="AA370" s="11">
        <v>45392</v>
      </c>
      <c r="AB370" s="11">
        <v>45379</v>
      </c>
      <c r="AC370" s="10">
        <v>1000</v>
      </c>
      <c r="AD370" s="10" t="s">
        <v>848</v>
      </c>
      <c r="AE370" s="15">
        <f t="shared" ca="1" si="5"/>
        <v>46054</v>
      </c>
    </row>
    <row r="371" spans="1:31" ht="20.100000000000001" customHeight="1">
      <c r="A371" s="10">
        <v>2524151</v>
      </c>
      <c r="B371" s="10">
        <v>2524151</v>
      </c>
      <c r="C371" s="10" t="s">
        <v>849</v>
      </c>
      <c r="D371" s="10">
        <v>333</v>
      </c>
      <c r="E371" s="10" t="s">
        <v>850</v>
      </c>
      <c r="F371" s="10" t="s">
        <v>172</v>
      </c>
      <c r="G371" s="10" t="s">
        <v>317</v>
      </c>
      <c r="H371" s="10" t="s">
        <v>167</v>
      </c>
      <c r="I371" s="11">
        <v>45391</v>
      </c>
      <c r="J371" s="11">
        <v>45391</v>
      </c>
      <c r="K371" s="10" t="s">
        <v>605</v>
      </c>
      <c r="L371" s="10" t="s">
        <v>454</v>
      </c>
      <c r="M371" s="12"/>
      <c r="N371" s="10" t="s">
        <v>454</v>
      </c>
      <c r="O371" s="10">
        <v>1036569</v>
      </c>
      <c r="P371" s="10" t="s">
        <v>610</v>
      </c>
      <c r="Q371" s="10" t="s">
        <v>611</v>
      </c>
      <c r="R371" s="12"/>
      <c r="S371" s="12"/>
      <c r="T371" s="12"/>
      <c r="U371" s="12"/>
      <c r="V371" s="12"/>
      <c r="W371" s="12"/>
      <c r="X371" s="12"/>
      <c r="Y371" s="12"/>
      <c r="Z371" s="11">
        <v>45379</v>
      </c>
      <c r="AA371" s="11">
        <v>45393</v>
      </c>
      <c r="AB371" s="11">
        <v>45379</v>
      </c>
      <c r="AC371" s="10">
        <v>1000</v>
      </c>
      <c r="AD371" s="10" t="s">
        <v>851</v>
      </c>
      <c r="AE371" s="15">
        <f t="shared" ca="1" si="5"/>
        <v>46054</v>
      </c>
    </row>
    <row r="372" spans="1:31" ht="20.100000000000001" customHeight="1">
      <c r="A372" s="10">
        <v>2447713</v>
      </c>
      <c r="B372" s="10">
        <v>2447713</v>
      </c>
      <c r="C372" s="10" t="s">
        <v>852</v>
      </c>
      <c r="D372" s="12"/>
      <c r="E372" s="10">
        <v>103377383</v>
      </c>
      <c r="F372" s="10" t="s">
        <v>358</v>
      </c>
      <c r="G372" s="10" t="s">
        <v>331</v>
      </c>
      <c r="H372" s="10" t="s">
        <v>109</v>
      </c>
      <c r="I372" s="11">
        <v>45380</v>
      </c>
      <c r="J372" s="11">
        <v>45380</v>
      </c>
      <c r="K372" s="10" t="s">
        <v>579</v>
      </c>
      <c r="L372" s="10" t="s">
        <v>579</v>
      </c>
      <c r="M372" s="11">
        <v>45376</v>
      </c>
      <c r="N372" s="10" t="s">
        <v>454</v>
      </c>
      <c r="O372" s="10">
        <v>1034270</v>
      </c>
      <c r="P372" s="10" t="s">
        <v>332</v>
      </c>
      <c r="Q372" s="10" t="s">
        <v>318</v>
      </c>
      <c r="R372" s="10">
        <v>1</v>
      </c>
      <c r="S372" s="10">
        <v>103656832</v>
      </c>
      <c r="T372" s="10" t="s">
        <v>359</v>
      </c>
      <c r="U372" s="12"/>
      <c r="V372" s="12"/>
      <c r="W372" s="12"/>
      <c r="X372" s="12"/>
      <c r="Y372" s="12"/>
      <c r="Z372" s="11">
        <v>44996</v>
      </c>
      <c r="AA372" s="11">
        <v>45380</v>
      </c>
      <c r="AB372" s="11">
        <v>45055</v>
      </c>
      <c r="AC372" s="10">
        <v>1100</v>
      </c>
      <c r="AD372" s="13"/>
      <c r="AE372" s="15">
        <f t="shared" ca="1" si="5"/>
        <v>678</v>
      </c>
    </row>
    <row r="373" spans="1:31" ht="20.100000000000001" customHeight="1">
      <c r="A373" s="10">
        <v>2447728</v>
      </c>
      <c r="B373" s="10">
        <v>2447728</v>
      </c>
      <c r="C373" s="10" t="s">
        <v>853</v>
      </c>
      <c r="D373" s="12"/>
      <c r="E373" s="10">
        <v>103365440</v>
      </c>
      <c r="F373" s="10" t="s">
        <v>330</v>
      </c>
      <c r="G373" s="10" t="s">
        <v>331</v>
      </c>
      <c r="H373" s="10" t="s">
        <v>109</v>
      </c>
      <c r="I373" s="11">
        <v>45380</v>
      </c>
      <c r="J373" s="11">
        <v>45380</v>
      </c>
      <c r="K373" s="10" t="s">
        <v>579</v>
      </c>
      <c r="L373" s="10" t="s">
        <v>579</v>
      </c>
      <c r="M373" s="11">
        <v>45373</v>
      </c>
      <c r="N373" s="10" t="s">
        <v>454</v>
      </c>
      <c r="O373" s="10">
        <v>1034270</v>
      </c>
      <c r="P373" s="10" t="s">
        <v>332</v>
      </c>
      <c r="Q373" s="10" t="s">
        <v>318</v>
      </c>
      <c r="R373" s="10">
        <v>1</v>
      </c>
      <c r="S373" s="10">
        <v>103365393</v>
      </c>
      <c r="T373" s="10" t="s">
        <v>333</v>
      </c>
      <c r="U373" s="12"/>
      <c r="V373" s="12"/>
      <c r="W373" s="12"/>
      <c r="X373" s="12"/>
      <c r="Y373" s="12"/>
      <c r="Z373" s="11">
        <v>44672</v>
      </c>
      <c r="AA373" s="11">
        <v>45380</v>
      </c>
      <c r="AB373" s="11">
        <v>45055</v>
      </c>
      <c r="AC373" s="10">
        <v>1100</v>
      </c>
      <c r="AD373" s="13"/>
      <c r="AE373" s="15">
        <f t="shared" ca="1" si="5"/>
        <v>681</v>
      </c>
    </row>
    <row r="374" spans="1:31" ht="20.100000000000001" customHeight="1">
      <c r="A374" s="10">
        <v>2522679</v>
      </c>
      <c r="B374" s="10">
        <v>2522679</v>
      </c>
      <c r="C374" s="10" t="s">
        <v>854</v>
      </c>
      <c r="D374" s="10">
        <v>320</v>
      </c>
      <c r="E374" s="10" t="s">
        <v>625</v>
      </c>
      <c r="F374" s="10" t="s">
        <v>626</v>
      </c>
      <c r="G374" s="10" t="s">
        <v>331</v>
      </c>
      <c r="H374" s="10" t="s">
        <v>620</v>
      </c>
      <c r="I374" s="11">
        <v>45384</v>
      </c>
      <c r="J374" s="11">
        <v>45384</v>
      </c>
      <c r="K374" s="10" t="s">
        <v>759</v>
      </c>
      <c r="L374" s="10" t="s">
        <v>77</v>
      </c>
      <c r="M374" s="11">
        <v>45379</v>
      </c>
      <c r="N374" s="10" t="s">
        <v>454</v>
      </c>
      <c r="O374" s="10">
        <v>1038560</v>
      </c>
      <c r="P374" s="10">
        <v>92418</v>
      </c>
      <c r="Q374" s="10" t="s">
        <v>340</v>
      </c>
      <c r="R374" s="10">
        <v>1</v>
      </c>
      <c r="S374" s="10" t="s">
        <v>547</v>
      </c>
      <c r="T374" s="10" t="s">
        <v>548</v>
      </c>
      <c r="U374" s="12"/>
      <c r="V374" s="12"/>
      <c r="W374" s="12"/>
      <c r="X374" s="12"/>
      <c r="Y374" s="12"/>
      <c r="Z374" s="11">
        <v>45370</v>
      </c>
      <c r="AA374" s="11">
        <v>45386</v>
      </c>
      <c r="AB374" s="11">
        <v>45371</v>
      </c>
      <c r="AC374" s="10">
        <v>1640</v>
      </c>
      <c r="AD374" s="10" t="s">
        <v>855</v>
      </c>
      <c r="AE374" s="15">
        <f t="shared" ca="1" si="5"/>
        <v>675</v>
      </c>
    </row>
    <row r="375" spans="1:31" ht="20.100000000000001" customHeight="1">
      <c r="A375" s="10">
        <v>2500866</v>
      </c>
      <c r="B375" s="10">
        <v>2500866</v>
      </c>
      <c r="C375" s="10" t="s">
        <v>452</v>
      </c>
      <c r="D375" s="12"/>
      <c r="E375" s="10">
        <v>102840010</v>
      </c>
      <c r="F375" s="10" t="s">
        <v>407</v>
      </c>
      <c r="G375" s="10" t="s">
        <v>317</v>
      </c>
      <c r="H375" s="10" t="s">
        <v>109</v>
      </c>
      <c r="I375" s="11">
        <v>45380</v>
      </c>
      <c r="J375" s="11">
        <v>45380</v>
      </c>
      <c r="K375" s="10" t="s">
        <v>551</v>
      </c>
      <c r="L375" s="10" t="s">
        <v>551</v>
      </c>
      <c r="M375" s="11">
        <v>45377</v>
      </c>
      <c r="N375" s="10" t="s">
        <v>454</v>
      </c>
      <c r="O375" s="10">
        <v>1034270</v>
      </c>
      <c r="P375" s="10" t="s">
        <v>332</v>
      </c>
      <c r="Q375" s="10" t="s">
        <v>318</v>
      </c>
      <c r="R375" s="10">
        <v>1</v>
      </c>
      <c r="S375" s="10">
        <v>101617028</v>
      </c>
      <c r="T375" s="10" t="s">
        <v>408</v>
      </c>
      <c r="U375" s="12"/>
      <c r="V375" s="12"/>
      <c r="W375" s="12"/>
      <c r="X375" s="12"/>
      <c r="Y375" s="12"/>
      <c r="Z375" s="11">
        <v>44996</v>
      </c>
      <c r="AA375" s="11">
        <v>45380</v>
      </c>
      <c r="AB375" s="11">
        <v>45293</v>
      </c>
      <c r="AC375" s="10">
        <v>1500</v>
      </c>
      <c r="AD375" s="13"/>
      <c r="AE375" s="15">
        <f t="shared" ca="1" si="5"/>
        <v>677</v>
      </c>
    </row>
    <row r="376" spans="1:31" ht="20.100000000000001" customHeight="1">
      <c r="A376" s="10">
        <v>2523445</v>
      </c>
      <c r="B376" s="10">
        <v>2523445</v>
      </c>
      <c r="C376" s="10" t="s">
        <v>452</v>
      </c>
      <c r="D376" s="10">
        <v>229</v>
      </c>
      <c r="E376" s="10" t="s">
        <v>856</v>
      </c>
      <c r="F376" s="10" t="s">
        <v>857</v>
      </c>
      <c r="G376" s="10" t="s">
        <v>312</v>
      </c>
      <c r="H376" s="10" t="s">
        <v>136</v>
      </c>
      <c r="I376" s="11">
        <v>45384</v>
      </c>
      <c r="J376" s="11">
        <v>45383</v>
      </c>
      <c r="K376" s="10" t="s">
        <v>545</v>
      </c>
      <c r="L376" s="10" t="s">
        <v>32</v>
      </c>
      <c r="M376" s="11">
        <v>45379</v>
      </c>
      <c r="N376" s="10" t="s">
        <v>454</v>
      </c>
      <c r="O376" s="10">
        <v>1036662</v>
      </c>
      <c r="P376" s="10" t="s">
        <v>858</v>
      </c>
      <c r="Q376" s="10" t="s">
        <v>340</v>
      </c>
      <c r="R376" s="10">
        <v>1</v>
      </c>
      <c r="S376" s="10" t="s">
        <v>547</v>
      </c>
      <c r="T376" s="10" t="s">
        <v>548</v>
      </c>
      <c r="U376" s="10" t="s">
        <v>761</v>
      </c>
      <c r="V376" s="10">
        <v>1000</v>
      </c>
      <c r="W376" s="10" t="s">
        <v>762</v>
      </c>
      <c r="X376" s="11">
        <v>45376</v>
      </c>
      <c r="Y376" s="10" t="s">
        <v>763</v>
      </c>
      <c r="Z376" s="11">
        <v>45372</v>
      </c>
      <c r="AA376" s="11">
        <v>45385</v>
      </c>
      <c r="AB376" s="11">
        <v>45373</v>
      </c>
      <c r="AC376" s="10">
        <v>1600</v>
      </c>
      <c r="AD376" s="10" t="s">
        <v>859</v>
      </c>
      <c r="AE376" s="15">
        <f t="shared" ca="1" si="5"/>
        <v>675</v>
      </c>
    </row>
    <row r="377" spans="1:31" ht="20.100000000000001" customHeight="1">
      <c r="A377" s="10">
        <v>2520758</v>
      </c>
      <c r="B377" s="10">
        <v>2520758</v>
      </c>
      <c r="C377" s="10" t="s">
        <v>452</v>
      </c>
      <c r="D377" s="12"/>
      <c r="E377" s="10">
        <v>101594989</v>
      </c>
      <c r="F377" s="10" t="s">
        <v>860</v>
      </c>
      <c r="G377" s="10" t="s">
        <v>331</v>
      </c>
      <c r="H377" s="12"/>
      <c r="I377" s="11">
        <v>45397</v>
      </c>
      <c r="J377" s="12"/>
      <c r="K377" s="10" t="s">
        <v>742</v>
      </c>
      <c r="L377" s="10" t="s">
        <v>742</v>
      </c>
      <c r="M377" s="11">
        <v>45376</v>
      </c>
      <c r="N377" s="10" t="s">
        <v>454</v>
      </c>
      <c r="O377" s="12"/>
      <c r="P377" s="12"/>
      <c r="Q377" s="10" t="s">
        <v>338</v>
      </c>
      <c r="R377" s="10">
        <v>17</v>
      </c>
      <c r="S377" s="12"/>
      <c r="T377" s="12"/>
      <c r="U377" s="10" t="s">
        <v>861</v>
      </c>
      <c r="V377" s="10">
        <v>1400</v>
      </c>
      <c r="W377" s="10" t="s">
        <v>727</v>
      </c>
      <c r="X377" s="11">
        <v>45390</v>
      </c>
      <c r="Y377" s="10" t="s">
        <v>728</v>
      </c>
      <c r="Z377" s="12"/>
      <c r="AA377" s="12"/>
      <c r="AB377" s="12"/>
      <c r="AC377" s="10">
        <v>1400</v>
      </c>
      <c r="AD377" s="13"/>
      <c r="AE377" s="15">
        <f t="shared" ca="1" si="5"/>
        <v>678</v>
      </c>
    </row>
    <row r="378" spans="1:31" ht="20.100000000000001" customHeight="1">
      <c r="A378" s="10">
        <v>2520758</v>
      </c>
      <c r="B378" s="10">
        <v>2520758</v>
      </c>
      <c r="C378" s="10" t="s">
        <v>452</v>
      </c>
      <c r="D378" s="12"/>
      <c r="E378" s="10">
        <v>101594989</v>
      </c>
      <c r="F378" s="10" t="s">
        <v>860</v>
      </c>
      <c r="G378" s="10" t="s">
        <v>331</v>
      </c>
      <c r="H378" s="12"/>
      <c r="I378" s="11">
        <v>45397</v>
      </c>
      <c r="J378" s="12"/>
      <c r="K378" s="10" t="s">
        <v>742</v>
      </c>
      <c r="L378" s="10" t="s">
        <v>742</v>
      </c>
      <c r="M378" s="11">
        <v>45376</v>
      </c>
      <c r="N378" s="10" t="s">
        <v>454</v>
      </c>
      <c r="O378" s="12"/>
      <c r="P378" s="12"/>
      <c r="Q378" s="10" t="s">
        <v>338</v>
      </c>
      <c r="R378" s="10">
        <v>17</v>
      </c>
      <c r="S378" s="12"/>
      <c r="T378" s="12"/>
      <c r="U378" s="10" t="s">
        <v>861</v>
      </c>
      <c r="V378" s="10">
        <v>1400</v>
      </c>
      <c r="W378" s="10" t="s">
        <v>727</v>
      </c>
      <c r="X378" s="11">
        <v>45390</v>
      </c>
      <c r="Y378" s="10" t="s">
        <v>728</v>
      </c>
      <c r="Z378" s="12"/>
      <c r="AA378" s="12"/>
      <c r="AB378" s="12"/>
      <c r="AC378" s="10">
        <v>1400</v>
      </c>
      <c r="AD378" s="13"/>
      <c r="AE378" s="15">
        <f t="shared" ca="1" si="5"/>
        <v>678</v>
      </c>
    </row>
    <row r="379" spans="1:31" ht="20.100000000000001" customHeight="1">
      <c r="A379" s="10">
        <v>2520758</v>
      </c>
      <c r="B379" s="10">
        <v>2520758</v>
      </c>
      <c r="C379" s="10" t="s">
        <v>452</v>
      </c>
      <c r="D379" s="12"/>
      <c r="E379" s="10">
        <v>101594989</v>
      </c>
      <c r="F379" s="10" t="s">
        <v>860</v>
      </c>
      <c r="G379" s="10" t="s">
        <v>331</v>
      </c>
      <c r="H379" s="12"/>
      <c r="I379" s="11">
        <v>45397</v>
      </c>
      <c r="J379" s="12"/>
      <c r="K379" s="10" t="s">
        <v>742</v>
      </c>
      <c r="L379" s="10" t="s">
        <v>742</v>
      </c>
      <c r="M379" s="11">
        <v>45376</v>
      </c>
      <c r="N379" s="10" t="s">
        <v>454</v>
      </c>
      <c r="O379" s="12"/>
      <c r="P379" s="12"/>
      <c r="Q379" s="10" t="s">
        <v>338</v>
      </c>
      <c r="R379" s="10">
        <v>17</v>
      </c>
      <c r="S379" s="12"/>
      <c r="T379" s="12"/>
      <c r="U379" s="10" t="s">
        <v>861</v>
      </c>
      <c r="V379" s="10">
        <v>1400</v>
      </c>
      <c r="W379" s="10" t="s">
        <v>727</v>
      </c>
      <c r="X379" s="11">
        <v>45390</v>
      </c>
      <c r="Y379" s="10" t="s">
        <v>728</v>
      </c>
      <c r="Z379" s="12"/>
      <c r="AA379" s="12"/>
      <c r="AB379" s="12"/>
      <c r="AC379" s="10">
        <v>1400</v>
      </c>
      <c r="AD379" s="13"/>
      <c r="AE379" s="15">
        <f t="shared" ca="1" si="5"/>
        <v>678</v>
      </c>
    </row>
    <row r="380" spans="1:31" ht="20.100000000000001" customHeight="1">
      <c r="A380" s="10">
        <v>2520758</v>
      </c>
      <c r="B380" s="10">
        <v>2520758</v>
      </c>
      <c r="C380" s="10" t="s">
        <v>452</v>
      </c>
      <c r="D380" s="12"/>
      <c r="E380" s="10">
        <v>101594989</v>
      </c>
      <c r="F380" s="10" t="s">
        <v>860</v>
      </c>
      <c r="G380" s="10" t="s">
        <v>331</v>
      </c>
      <c r="H380" s="12"/>
      <c r="I380" s="11">
        <v>45397</v>
      </c>
      <c r="J380" s="12"/>
      <c r="K380" s="10" t="s">
        <v>742</v>
      </c>
      <c r="L380" s="10" t="s">
        <v>742</v>
      </c>
      <c r="M380" s="11">
        <v>45376</v>
      </c>
      <c r="N380" s="10" t="s">
        <v>454</v>
      </c>
      <c r="O380" s="12"/>
      <c r="P380" s="12"/>
      <c r="Q380" s="10" t="s">
        <v>338</v>
      </c>
      <c r="R380" s="10">
        <v>17</v>
      </c>
      <c r="S380" s="12"/>
      <c r="T380" s="12"/>
      <c r="U380" s="10" t="s">
        <v>861</v>
      </c>
      <c r="V380" s="10">
        <v>1400</v>
      </c>
      <c r="W380" s="10" t="s">
        <v>727</v>
      </c>
      <c r="X380" s="11">
        <v>45390</v>
      </c>
      <c r="Y380" s="10" t="s">
        <v>728</v>
      </c>
      <c r="Z380" s="12"/>
      <c r="AA380" s="12"/>
      <c r="AB380" s="12"/>
      <c r="AC380" s="10">
        <v>1400</v>
      </c>
      <c r="AD380" s="13"/>
      <c r="AE380" s="15">
        <f t="shared" ca="1" si="5"/>
        <v>678</v>
      </c>
    </row>
    <row r="381" spans="1:31" ht="20.100000000000001" customHeight="1">
      <c r="A381" s="10">
        <v>2520758</v>
      </c>
      <c r="B381" s="10">
        <v>2520758</v>
      </c>
      <c r="C381" s="10" t="s">
        <v>452</v>
      </c>
      <c r="D381" s="12"/>
      <c r="E381" s="10">
        <v>101594989</v>
      </c>
      <c r="F381" s="10" t="s">
        <v>860</v>
      </c>
      <c r="G381" s="10" t="s">
        <v>331</v>
      </c>
      <c r="H381" s="12"/>
      <c r="I381" s="11">
        <v>45397</v>
      </c>
      <c r="J381" s="12"/>
      <c r="K381" s="10" t="s">
        <v>742</v>
      </c>
      <c r="L381" s="10" t="s">
        <v>742</v>
      </c>
      <c r="M381" s="11">
        <v>45376</v>
      </c>
      <c r="N381" s="10" t="s">
        <v>454</v>
      </c>
      <c r="O381" s="12"/>
      <c r="P381" s="12"/>
      <c r="Q381" s="10" t="s">
        <v>338</v>
      </c>
      <c r="R381" s="10">
        <v>17</v>
      </c>
      <c r="S381" s="12"/>
      <c r="T381" s="12"/>
      <c r="U381" s="10" t="s">
        <v>861</v>
      </c>
      <c r="V381" s="10">
        <v>1400</v>
      </c>
      <c r="W381" s="10" t="s">
        <v>727</v>
      </c>
      <c r="X381" s="11">
        <v>45390</v>
      </c>
      <c r="Y381" s="10" t="s">
        <v>728</v>
      </c>
      <c r="Z381" s="12"/>
      <c r="AA381" s="12"/>
      <c r="AB381" s="12"/>
      <c r="AC381" s="10">
        <v>1400</v>
      </c>
      <c r="AD381" s="13"/>
      <c r="AE381" s="15">
        <f t="shared" ca="1" si="5"/>
        <v>678</v>
      </c>
    </row>
    <row r="382" spans="1:31" ht="20.100000000000001" customHeight="1">
      <c r="A382" s="10">
        <v>2523442</v>
      </c>
      <c r="B382" s="10">
        <v>2523442</v>
      </c>
      <c r="C382" s="10" t="s">
        <v>452</v>
      </c>
      <c r="D382" s="10">
        <v>48</v>
      </c>
      <c r="E382" s="10" t="s">
        <v>862</v>
      </c>
      <c r="F382" s="10" t="s">
        <v>863</v>
      </c>
      <c r="G382" s="10" t="s">
        <v>317</v>
      </c>
      <c r="H382" s="10" t="s">
        <v>136</v>
      </c>
      <c r="I382" s="11">
        <v>45384</v>
      </c>
      <c r="J382" s="11">
        <v>45383</v>
      </c>
      <c r="K382" s="10" t="s">
        <v>759</v>
      </c>
      <c r="L382" s="10" t="s">
        <v>77</v>
      </c>
      <c r="M382" s="11">
        <v>45379</v>
      </c>
      <c r="N382" s="10" t="s">
        <v>454</v>
      </c>
      <c r="O382" s="10">
        <v>1036662</v>
      </c>
      <c r="P382" s="10" t="s">
        <v>858</v>
      </c>
      <c r="Q382" s="10" t="s">
        <v>864</v>
      </c>
      <c r="R382" s="10">
        <v>1</v>
      </c>
      <c r="S382" s="10" t="s">
        <v>547</v>
      </c>
      <c r="T382" s="10" t="s">
        <v>548</v>
      </c>
      <c r="U382" s="10" t="s">
        <v>761</v>
      </c>
      <c r="V382" s="10">
        <v>1000</v>
      </c>
      <c r="W382" s="10" t="s">
        <v>762</v>
      </c>
      <c r="X382" s="11">
        <v>45376</v>
      </c>
      <c r="Y382" s="10" t="s">
        <v>763</v>
      </c>
      <c r="Z382" s="11">
        <v>45372</v>
      </c>
      <c r="AA382" s="11">
        <v>45385</v>
      </c>
      <c r="AB382" s="11">
        <v>45373</v>
      </c>
      <c r="AC382" s="10">
        <v>1640</v>
      </c>
      <c r="AD382" s="10" t="s">
        <v>865</v>
      </c>
      <c r="AE382" s="15">
        <f t="shared" ca="1" si="5"/>
        <v>675</v>
      </c>
    </row>
    <row r="383" spans="1:31" ht="20.100000000000001" customHeight="1">
      <c r="A383" s="10">
        <v>2373223</v>
      </c>
      <c r="B383" s="10">
        <v>2373223</v>
      </c>
      <c r="C383" s="10" t="s">
        <v>452</v>
      </c>
      <c r="D383" s="12"/>
      <c r="E383" s="10">
        <v>102415479</v>
      </c>
      <c r="F383" s="10" t="s">
        <v>311</v>
      </c>
      <c r="G383" s="10" t="s">
        <v>312</v>
      </c>
      <c r="H383" s="12"/>
      <c r="I383" s="11">
        <v>45315</v>
      </c>
      <c r="J383" s="12"/>
      <c r="K383" s="10" t="s">
        <v>866</v>
      </c>
      <c r="L383" s="10" t="s">
        <v>539</v>
      </c>
      <c r="M383" s="11">
        <v>45356</v>
      </c>
      <c r="N383" s="10" t="s">
        <v>454</v>
      </c>
      <c r="O383" s="12"/>
      <c r="P383" s="12"/>
      <c r="Q383" s="10" t="s">
        <v>314</v>
      </c>
      <c r="R383" s="10">
        <v>1</v>
      </c>
      <c r="S383" s="10">
        <v>102026291</v>
      </c>
      <c r="T383" s="10" t="s">
        <v>315</v>
      </c>
      <c r="U383" s="10" t="s">
        <v>867</v>
      </c>
      <c r="V383" s="10">
        <v>2100</v>
      </c>
      <c r="W383" s="10" t="s">
        <v>541</v>
      </c>
      <c r="X383" s="11">
        <v>45384</v>
      </c>
      <c r="Y383" s="10" t="s">
        <v>542</v>
      </c>
      <c r="Z383" s="12"/>
      <c r="AA383" s="12"/>
      <c r="AB383" s="12"/>
      <c r="AC383" s="10">
        <v>2100</v>
      </c>
      <c r="AD383" s="13"/>
      <c r="AE383" s="15">
        <f t="shared" ca="1" si="5"/>
        <v>698</v>
      </c>
    </row>
    <row r="384" spans="1:31" ht="20.100000000000001" customHeight="1">
      <c r="A384" s="10">
        <v>2519104</v>
      </c>
      <c r="B384" s="10">
        <v>2519104</v>
      </c>
      <c r="C384" s="10" t="s">
        <v>452</v>
      </c>
      <c r="D384" s="12"/>
      <c r="E384" s="10" t="s">
        <v>868</v>
      </c>
      <c r="F384" s="10" t="s">
        <v>869</v>
      </c>
      <c r="G384" s="10" t="s">
        <v>415</v>
      </c>
      <c r="H384" s="12"/>
      <c r="I384" s="11">
        <v>45394</v>
      </c>
      <c r="J384" s="12"/>
      <c r="K384" s="10" t="s">
        <v>724</v>
      </c>
      <c r="L384" s="10" t="s">
        <v>870</v>
      </c>
      <c r="M384" s="11">
        <v>45378</v>
      </c>
      <c r="N384" s="10" t="s">
        <v>454</v>
      </c>
      <c r="O384" s="12"/>
      <c r="P384" s="12"/>
      <c r="Q384" s="10" t="s">
        <v>500</v>
      </c>
      <c r="R384" s="10">
        <v>5</v>
      </c>
      <c r="S384" s="12"/>
      <c r="T384" s="12"/>
      <c r="U384" s="10" t="s">
        <v>871</v>
      </c>
      <c r="V384" s="10">
        <v>2200</v>
      </c>
      <c r="W384" s="10" t="s">
        <v>730</v>
      </c>
      <c r="X384" s="11">
        <v>45385</v>
      </c>
      <c r="Y384" s="10" t="s">
        <v>731</v>
      </c>
      <c r="Z384" s="12"/>
      <c r="AA384" s="12"/>
      <c r="AB384" s="12"/>
      <c r="AC384" s="10">
        <v>2200</v>
      </c>
      <c r="AD384" s="13"/>
      <c r="AE384" s="15">
        <f t="shared" ca="1" si="5"/>
        <v>676</v>
      </c>
    </row>
    <row r="385" spans="1:31" ht="20.100000000000001" customHeight="1">
      <c r="A385" s="10">
        <v>2515828</v>
      </c>
      <c r="B385" s="10">
        <v>2515828</v>
      </c>
      <c r="C385" s="10" t="s">
        <v>452</v>
      </c>
      <c r="D385" s="12"/>
      <c r="E385" s="10">
        <v>103341647</v>
      </c>
      <c r="F385" s="10" t="s">
        <v>410</v>
      </c>
      <c r="G385" s="10" t="s">
        <v>331</v>
      </c>
      <c r="H385" s="10" t="s">
        <v>167</v>
      </c>
      <c r="I385" s="11">
        <v>45422</v>
      </c>
      <c r="J385" s="11">
        <v>45422</v>
      </c>
      <c r="K385" s="10" t="s">
        <v>551</v>
      </c>
      <c r="L385" s="10" t="s">
        <v>551</v>
      </c>
      <c r="M385" s="11">
        <v>45369</v>
      </c>
      <c r="N385" s="10" t="s">
        <v>454</v>
      </c>
      <c r="O385" s="10">
        <v>1038806</v>
      </c>
      <c r="P385" s="10" t="s">
        <v>642</v>
      </c>
      <c r="Q385" s="10" t="s">
        <v>318</v>
      </c>
      <c r="R385" s="10">
        <v>1</v>
      </c>
      <c r="S385" s="10">
        <v>103342182</v>
      </c>
      <c r="T385" s="10" t="s">
        <v>411</v>
      </c>
      <c r="U385" s="12"/>
      <c r="V385" s="12"/>
      <c r="W385" s="12"/>
      <c r="X385" s="12"/>
      <c r="Y385" s="12"/>
      <c r="Z385" s="11">
        <v>45345</v>
      </c>
      <c r="AA385" s="11">
        <v>45422</v>
      </c>
      <c r="AB385" s="11">
        <v>45345</v>
      </c>
      <c r="AC385" s="10">
        <v>1500</v>
      </c>
      <c r="AD385" s="13"/>
      <c r="AE385" s="15">
        <f t="shared" ca="1" si="5"/>
        <v>685</v>
      </c>
    </row>
    <row r="386" spans="1:31" ht="20.100000000000001" customHeight="1">
      <c r="A386" s="10">
        <v>2447724</v>
      </c>
      <c r="B386" s="10">
        <v>2447724</v>
      </c>
      <c r="C386" s="10" t="s">
        <v>452</v>
      </c>
      <c r="D386" s="12"/>
      <c r="E386" s="10">
        <v>103365440</v>
      </c>
      <c r="F386" s="10" t="s">
        <v>330</v>
      </c>
      <c r="G386" s="10" t="s">
        <v>331</v>
      </c>
      <c r="H386" s="10" t="s">
        <v>109</v>
      </c>
      <c r="I386" s="11">
        <v>45380</v>
      </c>
      <c r="J386" s="11">
        <v>45380</v>
      </c>
      <c r="K386" s="10" t="s">
        <v>702</v>
      </c>
      <c r="L386" s="10" t="s">
        <v>647</v>
      </c>
      <c r="M386" s="11">
        <v>45379</v>
      </c>
      <c r="N386" s="10" t="s">
        <v>454</v>
      </c>
      <c r="O386" s="10">
        <v>1034270</v>
      </c>
      <c r="P386" s="10" t="s">
        <v>332</v>
      </c>
      <c r="Q386" s="10" t="s">
        <v>318</v>
      </c>
      <c r="R386" s="10">
        <v>1</v>
      </c>
      <c r="S386" s="10">
        <v>103365393</v>
      </c>
      <c r="T386" s="10" t="s">
        <v>333</v>
      </c>
      <c r="U386" s="12"/>
      <c r="V386" s="12"/>
      <c r="W386" s="12"/>
      <c r="X386" s="12"/>
      <c r="Y386" s="12"/>
      <c r="Z386" s="11">
        <v>44672</v>
      </c>
      <c r="AA386" s="11">
        <v>45380</v>
      </c>
      <c r="AB386" s="11">
        <v>45055</v>
      </c>
      <c r="AC386" s="10">
        <v>1300</v>
      </c>
      <c r="AD386" s="13"/>
      <c r="AE386" s="15">
        <f t="shared" ca="1" si="5"/>
        <v>675</v>
      </c>
    </row>
    <row r="387" spans="1:31" ht="20.100000000000001" customHeight="1">
      <c r="A387" s="10">
        <v>2483968</v>
      </c>
      <c r="B387" s="10">
        <v>2483968</v>
      </c>
      <c r="C387" s="10" t="s">
        <v>452</v>
      </c>
      <c r="D387" s="12"/>
      <c r="E387" s="10">
        <v>103220167</v>
      </c>
      <c r="F387" s="10" t="s">
        <v>671</v>
      </c>
      <c r="G387" s="10" t="s">
        <v>331</v>
      </c>
      <c r="H387" s="12"/>
      <c r="I387" s="11">
        <v>45351</v>
      </c>
      <c r="J387" s="12"/>
      <c r="K387" s="10" t="s">
        <v>666</v>
      </c>
      <c r="L387" s="10" t="s">
        <v>539</v>
      </c>
      <c r="M387" s="11">
        <v>45379</v>
      </c>
      <c r="N387" s="10" t="s">
        <v>454</v>
      </c>
      <c r="O387" s="12"/>
      <c r="P387" s="12"/>
      <c r="Q387" s="10" t="s">
        <v>318</v>
      </c>
      <c r="R387" s="10">
        <v>1</v>
      </c>
      <c r="S387" s="10">
        <v>103223654</v>
      </c>
      <c r="T387" s="10" t="s">
        <v>672</v>
      </c>
      <c r="U387" s="12"/>
      <c r="V387" s="12"/>
      <c r="W387" s="12"/>
      <c r="X387" s="12"/>
      <c r="Y387" s="12"/>
      <c r="Z387" s="12"/>
      <c r="AA387" s="12"/>
      <c r="AB387" s="12"/>
      <c r="AC387" s="10">
        <v>2300</v>
      </c>
      <c r="AD387" s="13"/>
      <c r="AE387" s="15">
        <f t="shared" ca="1" si="5"/>
        <v>675</v>
      </c>
    </row>
    <row r="388" spans="1:31" ht="20.100000000000001" customHeight="1">
      <c r="A388" s="10">
        <v>2488897</v>
      </c>
      <c r="B388" s="10">
        <v>2488897</v>
      </c>
      <c r="C388" s="10" t="s">
        <v>452</v>
      </c>
      <c r="D388" s="12"/>
      <c r="E388" s="10">
        <v>104696770</v>
      </c>
      <c r="F388" s="10" t="s">
        <v>872</v>
      </c>
      <c r="G388" s="10" t="s">
        <v>331</v>
      </c>
      <c r="H388" s="12"/>
      <c r="I388" s="11">
        <v>45299</v>
      </c>
      <c r="J388" s="12"/>
      <c r="K388" s="10" t="s">
        <v>556</v>
      </c>
      <c r="L388" s="10" t="s">
        <v>539</v>
      </c>
      <c r="M388" s="11">
        <v>45373</v>
      </c>
      <c r="N388" s="10" t="s">
        <v>454</v>
      </c>
      <c r="O388" s="12"/>
      <c r="P388" s="12"/>
      <c r="Q388" s="10" t="s">
        <v>873</v>
      </c>
      <c r="R388" s="10">
        <v>1</v>
      </c>
      <c r="S388" s="12"/>
      <c r="T388" s="12"/>
      <c r="U388" s="10" t="s">
        <v>874</v>
      </c>
      <c r="V388" s="10">
        <v>2102</v>
      </c>
      <c r="W388" s="10" t="s">
        <v>563</v>
      </c>
      <c r="X388" s="11">
        <v>45387</v>
      </c>
      <c r="Y388" s="10" t="s">
        <v>542</v>
      </c>
      <c r="Z388" s="12"/>
      <c r="AA388" s="12"/>
      <c r="AB388" s="12"/>
      <c r="AC388" s="10">
        <v>2102</v>
      </c>
      <c r="AD388" s="13"/>
      <c r="AE388" s="15">
        <f t="shared" ref="AE388:AE451" ca="1" si="6">TODAY()-M388</f>
        <v>681</v>
      </c>
    </row>
    <row r="389" spans="1:31" ht="20.100000000000001" customHeight="1">
      <c r="A389" s="10">
        <v>2512180</v>
      </c>
      <c r="B389" s="10">
        <v>2512180</v>
      </c>
      <c r="C389" s="10" t="s">
        <v>452</v>
      </c>
      <c r="D389" s="12"/>
      <c r="E389" s="10">
        <v>103357459</v>
      </c>
      <c r="F389" s="10" t="s">
        <v>580</v>
      </c>
      <c r="G389" s="10" t="s">
        <v>317</v>
      </c>
      <c r="H389" s="10" t="s">
        <v>109</v>
      </c>
      <c r="I389" s="11">
        <v>45380</v>
      </c>
      <c r="J389" s="11">
        <v>45380</v>
      </c>
      <c r="K389" s="10" t="s">
        <v>581</v>
      </c>
      <c r="L389" s="10" t="s">
        <v>581</v>
      </c>
      <c r="M389" s="11">
        <v>45372</v>
      </c>
      <c r="N389" s="10" t="s">
        <v>454</v>
      </c>
      <c r="O389" s="10">
        <v>1034270</v>
      </c>
      <c r="P389" s="10" t="s">
        <v>332</v>
      </c>
      <c r="Q389" s="10" t="s">
        <v>318</v>
      </c>
      <c r="R389" s="10">
        <v>1</v>
      </c>
      <c r="S389" s="10">
        <v>101617028</v>
      </c>
      <c r="T389" s="10" t="s">
        <v>408</v>
      </c>
      <c r="U389" s="12"/>
      <c r="V389" s="12"/>
      <c r="W389" s="12"/>
      <c r="X389" s="12"/>
      <c r="Y389" s="12"/>
      <c r="Z389" s="11">
        <v>45207</v>
      </c>
      <c r="AA389" s="11">
        <v>45380</v>
      </c>
      <c r="AB389" s="11">
        <v>45333</v>
      </c>
      <c r="AC389" s="10">
        <v>1700</v>
      </c>
      <c r="AD389" s="13"/>
      <c r="AE389" s="15">
        <f t="shared" ca="1" si="6"/>
        <v>682</v>
      </c>
    </row>
    <row r="390" spans="1:31" ht="20.100000000000001" customHeight="1">
      <c r="A390" s="10" t="s">
        <v>875</v>
      </c>
      <c r="B390" s="10" t="s">
        <v>875</v>
      </c>
      <c r="C390" s="10" t="s">
        <v>452</v>
      </c>
      <c r="D390" s="12"/>
      <c r="E390" s="10">
        <v>104850639</v>
      </c>
      <c r="F390" s="10" t="s">
        <v>876</v>
      </c>
      <c r="G390" s="10" t="s">
        <v>317</v>
      </c>
      <c r="H390" s="12"/>
      <c r="I390" s="11">
        <v>45365</v>
      </c>
      <c r="J390" s="12"/>
      <c r="K390" s="10" t="s">
        <v>556</v>
      </c>
      <c r="L390" s="10" t="s">
        <v>454</v>
      </c>
      <c r="M390" s="11">
        <v>45357</v>
      </c>
      <c r="N390" s="10" t="s">
        <v>454</v>
      </c>
      <c r="O390" s="12"/>
      <c r="P390" s="12"/>
      <c r="Q390" s="10" t="s">
        <v>559</v>
      </c>
      <c r="R390" s="12"/>
      <c r="S390" s="10" t="s">
        <v>669</v>
      </c>
      <c r="T390" s="10" t="s">
        <v>670</v>
      </c>
      <c r="U390" s="12"/>
      <c r="V390" s="12"/>
      <c r="W390" s="12"/>
      <c r="X390" s="12"/>
      <c r="Y390" s="12"/>
      <c r="Z390" s="12"/>
      <c r="AA390" s="12"/>
      <c r="AB390" s="12"/>
      <c r="AC390" s="10">
        <v>2100</v>
      </c>
      <c r="AD390" s="13"/>
      <c r="AE390" s="15">
        <f t="shared" ca="1" si="6"/>
        <v>697</v>
      </c>
    </row>
    <row r="391" spans="1:31" ht="20.100000000000001" customHeight="1">
      <c r="A391" s="10" t="s">
        <v>877</v>
      </c>
      <c r="B391" s="10" t="s">
        <v>877</v>
      </c>
      <c r="C391" s="12"/>
      <c r="D391" s="12"/>
      <c r="E391" s="10" t="s">
        <v>789</v>
      </c>
      <c r="F391" s="10" t="s">
        <v>790</v>
      </c>
      <c r="G391" s="12"/>
      <c r="H391" s="12"/>
      <c r="I391" s="11">
        <v>45379</v>
      </c>
      <c r="J391" s="12"/>
      <c r="K391" s="10" t="s">
        <v>878</v>
      </c>
      <c r="L391" s="10" t="s">
        <v>454</v>
      </c>
      <c r="M391" s="12"/>
      <c r="N391" s="10" t="s">
        <v>454</v>
      </c>
      <c r="O391" s="12"/>
      <c r="P391" s="12"/>
      <c r="Q391" s="10" t="s">
        <v>791</v>
      </c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0">
        <v>1</v>
      </c>
      <c r="AD391" s="13"/>
      <c r="AE391" s="15">
        <f t="shared" ca="1" si="6"/>
        <v>46054</v>
      </c>
    </row>
    <row r="392" spans="1:31" ht="20.100000000000001" customHeight="1">
      <c r="A392" s="10">
        <v>2513722</v>
      </c>
      <c r="B392" s="10">
        <v>2513722</v>
      </c>
      <c r="C392" s="12"/>
      <c r="D392" s="10">
        <v>329</v>
      </c>
      <c r="E392" s="10">
        <v>102963740</v>
      </c>
      <c r="F392" s="10" t="s">
        <v>107</v>
      </c>
      <c r="G392" s="10" t="s">
        <v>317</v>
      </c>
      <c r="H392" s="12"/>
      <c r="I392" s="11">
        <v>45359</v>
      </c>
      <c r="J392" s="12"/>
      <c r="K392" s="10" t="s">
        <v>879</v>
      </c>
      <c r="L392" s="10" t="s">
        <v>880</v>
      </c>
      <c r="M392" s="11">
        <v>45379</v>
      </c>
      <c r="N392" s="10" t="s">
        <v>454</v>
      </c>
      <c r="O392" s="12"/>
      <c r="P392" s="12"/>
      <c r="Q392" s="10" t="s">
        <v>881</v>
      </c>
      <c r="R392" s="10">
        <v>1</v>
      </c>
      <c r="S392" s="10">
        <v>101731573</v>
      </c>
      <c r="T392" s="10" t="s">
        <v>594</v>
      </c>
      <c r="U392" s="12"/>
      <c r="V392" s="12"/>
      <c r="W392" s="12"/>
      <c r="X392" s="12"/>
      <c r="Y392" s="12"/>
      <c r="Z392" s="12"/>
      <c r="AA392" s="12"/>
      <c r="AB392" s="12"/>
      <c r="AC392" s="12"/>
      <c r="AD392" s="13"/>
      <c r="AE392" s="15">
        <f t="shared" ca="1" si="6"/>
        <v>675</v>
      </c>
    </row>
    <row r="393" spans="1:31" ht="20.100000000000001" customHeight="1">
      <c r="A393" s="10" t="s">
        <v>882</v>
      </c>
      <c r="B393" s="10" t="s">
        <v>882</v>
      </c>
      <c r="C393" s="12"/>
      <c r="D393" s="12"/>
      <c r="E393" s="10">
        <v>103431159</v>
      </c>
      <c r="F393" s="10" t="s">
        <v>883</v>
      </c>
      <c r="G393" s="10" t="s">
        <v>331</v>
      </c>
      <c r="H393" s="12"/>
      <c r="I393" s="11">
        <v>45363</v>
      </c>
      <c r="J393" s="12"/>
      <c r="K393" s="10" t="s">
        <v>797</v>
      </c>
      <c r="L393" s="10" t="s">
        <v>797</v>
      </c>
      <c r="M393" s="11">
        <v>45351</v>
      </c>
      <c r="N393" s="10" t="s">
        <v>454</v>
      </c>
      <c r="O393" s="12"/>
      <c r="P393" s="12"/>
      <c r="Q393" s="10" t="s">
        <v>338</v>
      </c>
      <c r="R393" s="10">
        <v>2</v>
      </c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0">
        <v>1100</v>
      </c>
      <c r="AD393" s="13"/>
      <c r="AE393" s="15">
        <f t="shared" ca="1" si="6"/>
        <v>703</v>
      </c>
    </row>
    <row r="394" spans="1:31" ht="20.100000000000001" customHeight="1">
      <c r="A394" s="10" t="s">
        <v>884</v>
      </c>
      <c r="B394" s="10" t="s">
        <v>884</v>
      </c>
      <c r="C394" s="12"/>
      <c r="D394" s="12"/>
      <c r="E394" s="10">
        <v>101680662</v>
      </c>
      <c r="F394" s="10" t="s">
        <v>320</v>
      </c>
      <c r="G394" s="10" t="s">
        <v>321</v>
      </c>
      <c r="H394" s="12"/>
      <c r="I394" s="11">
        <v>45413</v>
      </c>
      <c r="J394" s="12"/>
      <c r="K394" s="10" t="s">
        <v>579</v>
      </c>
      <c r="L394" s="10" t="s">
        <v>579</v>
      </c>
      <c r="M394" s="11">
        <v>45373</v>
      </c>
      <c r="N394" s="10" t="s">
        <v>454</v>
      </c>
      <c r="O394" s="12"/>
      <c r="P394" s="12"/>
      <c r="Q394" s="10" t="s">
        <v>318</v>
      </c>
      <c r="R394" s="10">
        <v>1</v>
      </c>
      <c r="S394" s="10">
        <v>101680654</v>
      </c>
      <c r="T394" s="10" t="s">
        <v>322</v>
      </c>
      <c r="U394" s="12"/>
      <c r="V394" s="12"/>
      <c r="W394" s="12"/>
      <c r="X394" s="12"/>
      <c r="Y394" s="12"/>
      <c r="Z394" s="12"/>
      <c r="AA394" s="12"/>
      <c r="AB394" s="12"/>
      <c r="AC394" s="10">
        <v>1100</v>
      </c>
      <c r="AD394" s="13"/>
      <c r="AE394" s="15">
        <f t="shared" ca="1" si="6"/>
        <v>681</v>
      </c>
    </row>
    <row r="395" spans="1:31" ht="20.100000000000001" customHeight="1">
      <c r="A395" s="10">
        <v>2453437</v>
      </c>
      <c r="B395" s="10">
        <v>2453437</v>
      </c>
      <c r="C395" s="10" t="s">
        <v>452</v>
      </c>
      <c r="D395" s="12"/>
      <c r="E395" s="10">
        <v>101190923</v>
      </c>
      <c r="F395" s="10" t="s">
        <v>885</v>
      </c>
      <c r="G395" s="10" t="s">
        <v>312</v>
      </c>
      <c r="H395" s="12"/>
      <c r="I395" s="11">
        <v>45385</v>
      </c>
      <c r="J395" s="12"/>
      <c r="K395" s="10" t="s">
        <v>886</v>
      </c>
      <c r="L395" s="10" t="s">
        <v>454</v>
      </c>
      <c r="M395" s="11">
        <v>45373</v>
      </c>
      <c r="N395" s="10" t="s">
        <v>454</v>
      </c>
      <c r="O395" s="12"/>
      <c r="P395" s="12"/>
      <c r="Q395" s="10" t="s">
        <v>318</v>
      </c>
      <c r="R395" s="12"/>
      <c r="S395" s="10">
        <v>102946632</v>
      </c>
      <c r="T395" s="10" t="s">
        <v>523</v>
      </c>
      <c r="U395" s="12"/>
      <c r="V395" s="12"/>
      <c r="W395" s="12"/>
      <c r="X395" s="12"/>
      <c r="Y395" s="12"/>
      <c r="Z395" s="12"/>
      <c r="AA395" s="12"/>
      <c r="AB395" s="12"/>
      <c r="AC395" s="10">
        <v>1502</v>
      </c>
      <c r="AD395" s="13"/>
      <c r="AE395" s="15">
        <f t="shared" ca="1" si="6"/>
        <v>681</v>
      </c>
    </row>
    <row r="396" spans="1:31" ht="20.100000000000001" customHeight="1">
      <c r="A396" s="10">
        <v>2453465</v>
      </c>
      <c r="B396" s="10">
        <v>2453465</v>
      </c>
      <c r="C396" s="10" t="s">
        <v>452</v>
      </c>
      <c r="D396" s="12"/>
      <c r="E396" s="10">
        <v>101575240</v>
      </c>
      <c r="F396" s="10" t="s">
        <v>390</v>
      </c>
      <c r="G396" s="10" t="s">
        <v>317</v>
      </c>
      <c r="H396" s="12"/>
      <c r="I396" s="11">
        <v>45420</v>
      </c>
      <c r="J396" s="12"/>
      <c r="K396" s="10" t="s">
        <v>702</v>
      </c>
      <c r="L396" s="10" t="s">
        <v>647</v>
      </c>
      <c r="M396" s="11">
        <v>45379</v>
      </c>
      <c r="N396" s="10" t="s">
        <v>454</v>
      </c>
      <c r="O396" s="12"/>
      <c r="P396" s="12"/>
      <c r="Q396" s="10" t="s">
        <v>318</v>
      </c>
      <c r="R396" s="10">
        <v>1</v>
      </c>
      <c r="S396" s="10">
        <v>101575219</v>
      </c>
      <c r="T396" s="10" t="s">
        <v>391</v>
      </c>
      <c r="U396" s="12"/>
      <c r="V396" s="12"/>
      <c r="W396" s="12"/>
      <c r="X396" s="12"/>
      <c r="Y396" s="12"/>
      <c r="Z396" s="12"/>
      <c r="AA396" s="12"/>
      <c r="AB396" s="12"/>
      <c r="AC396" s="10">
        <v>1300</v>
      </c>
      <c r="AD396" s="13"/>
      <c r="AE396" s="15">
        <f t="shared" ca="1" si="6"/>
        <v>675</v>
      </c>
    </row>
    <row r="397" spans="1:31" ht="20.100000000000001" customHeight="1">
      <c r="A397" s="10">
        <v>2482435</v>
      </c>
      <c r="B397" s="10">
        <v>2482435</v>
      </c>
      <c r="C397" s="10" t="s">
        <v>452</v>
      </c>
      <c r="D397" s="12"/>
      <c r="E397" s="10">
        <v>103609924</v>
      </c>
      <c r="F397" s="10" t="s">
        <v>456</v>
      </c>
      <c r="G397" s="10" t="s">
        <v>331</v>
      </c>
      <c r="H397" s="10" t="s">
        <v>109</v>
      </c>
      <c r="I397" s="11">
        <v>45380</v>
      </c>
      <c r="J397" s="11">
        <v>45380</v>
      </c>
      <c r="K397" s="10" t="s">
        <v>647</v>
      </c>
      <c r="L397" s="10" t="s">
        <v>647</v>
      </c>
      <c r="M397" s="11">
        <v>45377</v>
      </c>
      <c r="N397" s="10" t="s">
        <v>454</v>
      </c>
      <c r="O397" s="10">
        <v>1034270</v>
      </c>
      <c r="P397" s="10" t="s">
        <v>332</v>
      </c>
      <c r="Q397" s="10" t="s">
        <v>318</v>
      </c>
      <c r="R397" s="10">
        <v>1</v>
      </c>
      <c r="S397" s="10">
        <v>103632920</v>
      </c>
      <c r="T397" s="10" t="s">
        <v>457</v>
      </c>
      <c r="U397" s="12"/>
      <c r="V397" s="12"/>
      <c r="W397" s="12"/>
      <c r="X397" s="12"/>
      <c r="Y397" s="12"/>
      <c r="Z397" s="11">
        <v>45207</v>
      </c>
      <c r="AA397" s="11">
        <v>45380</v>
      </c>
      <c r="AB397" s="11">
        <v>45207</v>
      </c>
      <c r="AC397" s="10">
        <v>1200</v>
      </c>
      <c r="AD397" s="13"/>
      <c r="AE397" s="15">
        <f t="shared" ca="1" si="6"/>
        <v>677</v>
      </c>
    </row>
    <row r="398" spans="1:31" ht="20.100000000000001" customHeight="1">
      <c r="A398" s="10">
        <v>2482440</v>
      </c>
      <c r="B398" s="10">
        <v>2482440</v>
      </c>
      <c r="C398" s="10" t="s">
        <v>392</v>
      </c>
      <c r="D398" s="12"/>
      <c r="E398" s="10">
        <v>103609924</v>
      </c>
      <c r="F398" s="10" t="s">
        <v>456</v>
      </c>
      <c r="G398" s="10" t="s">
        <v>331</v>
      </c>
      <c r="H398" s="10" t="s">
        <v>109</v>
      </c>
      <c r="I398" s="11">
        <v>45380</v>
      </c>
      <c r="J398" s="11">
        <v>45380</v>
      </c>
      <c r="K398" s="10" t="s">
        <v>579</v>
      </c>
      <c r="L398" s="10" t="s">
        <v>579</v>
      </c>
      <c r="M398" s="11">
        <v>45372</v>
      </c>
      <c r="N398" s="10" t="s">
        <v>454</v>
      </c>
      <c r="O398" s="10">
        <v>1034270</v>
      </c>
      <c r="P398" s="10" t="s">
        <v>332</v>
      </c>
      <c r="Q398" s="10" t="s">
        <v>318</v>
      </c>
      <c r="R398" s="10">
        <v>1</v>
      </c>
      <c r="S398" s="10">
        <v>103632920</v>
      </c>
      <c r="T398" s="10" t="s">
        <v>457</v>
      </c>
      <c r="U398" s="12"/>
      <c r="V398" s="12"/>
      <c r="W398" s="12"/>
      <c r="X398" s="12"/>
      <c r="Y398" s="12"/>
      <c r="Z398" s="11">
        <v>45207</v>
      </c>
      <c r="AA398" s="11">
        <v>45380</v>
      </c>
      <c r="AB398" s="11">
        <v>45207</v>
      </c>
      <c r="AC398" s="10">
        <v>1100</v>
      </c>
      <c r="AD398" s="13"/>
      <c r="AE398" s="15">
        <f t="shared" ca="1" si="6"/>
        <v>682</v>
      </c>
    </row>
    <row r="399" spans="1:31" ht="20.100000000000001" customHeight="1">
      <c r="A399" s="10">
        <v>2482520</v>
      </c>
      <c r="B399" s="10">
        <v>2482520</v>
      </c>
      <c r="C399" s="10" t="s">
        <v>578</v>
      </c>
      <c r="D399" s="12"/>
      <c r="E399" s="10">
        <v>102732551</v>
      </c>
      <c r="F399" s="10" t="s">
        <v>374</v>
      </c>
      <c r="G399" s="10" t="s">
        <v>331</v>
      </c>
      <c r="H399" s="10" t="s">
        <v>109</v>
      </c>
      <c r="I399" s="11">
        <v>45380</v>
      </c>
      <c r="J399" s="11">
        <v>45380</v>
      </c>
      <c r="K399" s="10" t="s">
        <v>579</v>
      </c>
      <c r="L399" s="10" t="s">
        <v>579</v>
      </c>
      <c r="M399" s="11">
        <v>45376</v>
      </c>
      <c r="N399" s="10" t="s">
        <v>454</v>
      </c>
      <c r="O399" s="10">
        <v>1034270</v>
      </c>
      <c r="P399" s="10" t="s">
        <v>332</v>
      </c>
      <c r="Q399" s="10" t="s">
        <v>318</v>
      </c>
      <c r="R399" s="10">
        <v>1</v>
      </c>
      <c r="S399" s="10">
        <v>102732426</v>
      </c>
      <c r="T399" s="10" t="s">
        <v>375</v>
      </c>
      <c r="U399" s="12"/>
      <c r="V399" s="12"/>
      <c r="W399" s="12"/>
      <c r="X399" s="12"/>
      <c r="Y399" s="12"/>
      <c r="Z399" s="11">
        <v>45207</v>
      </c>
      <c r="AA399" s="11">
        <v>45380</v>
      </c>
      <c r="AB399" s="11">
        <v>45207</v>
      </c>
      <c r="AC399" s="10">
        <v>1100</v>
      </c>
      <c r="AD399" s="13"/>
      <c r="AE399" s="15">
        <f t="shared" ca="1" si="6"/>
        <v>678</v>
      </c>
    </row>
    <row r="400" spans="1:31" ht="20.100000000000001" customHeight="1">
      <c r="A400" s="10" t="s">
        <v>887</v>
      </c>
      <c r="B400" s="10" t="s">
        <v>887</v>
      </c>
      <c r="C400" s="10" t="s">
        <v>452</v>
      </c>
      <c r="D400" s="12"/>
      <c r="E400" s="10">
        <v>104838672</v>
      </c>
      <c r="F400" s="10" t="s">
        <v>888</v>
      </c>
      <c r="G400" s="10" t="s">
        <v>317</v>
      </c>
      <c r="H400" s="12"/>
      <c r="I400" s="11">
        <v>45350</v>
      </c>
      <c r="J400" s="12"/>
      <c r="K400" s="10" t="s">
        <v>889</v>
      </c>
      <c r="L400" s="10" t="s">
        <v>454</v>
      </c>
      <c r="M400" s="11">
        <v>45356</v>
      </c>
      <c r="N400" s="10" t="s">
        <v>454</v>
      </c>
      <c r="O400" s="12"/>
      <c r="P400" s="12"/>
      <c r="Q400" s="10" t="s">
        <v>559</v>
      </c>
      <c r="R400" s="12"/>
      <c r="S400" s="10" t="s">
        <v>890</v>
      </c>
      <c r="T400" s="10" t="s">
        <v>891</v>
      </c>
      <c r="U400" s="12"/>
      <c r="V400" s="12"/>
      <c r="W400" s="12"/>
      <c r="X400" s="12"/>
      <c r="Y400" s="12"/>
      <c r="Z400" s="12"/>
      <c r="AA400" s="12"/>
      <c r="AB400" s="12"/>
      <c r="AC400" s="10">
        <v>1950</v>
      </c>
      <c r="AD400" s="13"/>
      <c r="AE400" s="15">
        <f t="shared" ca="1" si="6"/>
        <v>698</v>
      </c>
    </row>
    <row r="401" spans="1:31" ht="20.100000000000001" customHeight="1">
      <c r="A401" s="10">
        <v>2513024</v>
      </c>
      <c r="B401" s="10">
        <v>2513024</v>
      </c>
      <c r="C401" s="10" t="s">
        <v>595</v>
      </c>
      <c r="D401" s="10">
        <v>278</v>
      </c>
      <c r="E401" s="10">
        <v>101876601</v>
      </c>
      <c r="F401" s="10" t="s">
        <v>596</v>
      </c>
      <c r="G401" s="10" t="s">
        <v>597</v>
      </c>
      <c r="H401" s="12"/>
      <c r="I401" s="11">
        <v>45390</v>
      </c>
      <c r="J401" s="12"/>
      <c r="K401" s="10" t="s">
        <v>892</v>
      </c>
      <c r="L401" s="10" t="s">
        <v>454</v>
      </c>
      <c r="M401" s="11">
        <v>45379</v>
      </c>
      <c r="N401" s="10" t="s">
        <v>454</v>
      </c>
      <c r="O401" s="12"/>
      <c r="P401" s="12"/>
      <c r="Q401" s="10" t="s">
        <v>598</v>
      </c>
      <c r="R401" s="12"/>
      <c r="S401" s="10" t="s">
        <v>599</v>
      </c>
      <c r="T401" s="10" t="s">
        <v>600</v>
      </c>
      <c r="U401" s="12"/>
      <c r="V401" s="12"/>
      <c r="W401" s="12"/>
      <c r="X401" s="12"/>
      <c r="Y401" s="12"/>
      <c r="Z401" s="12"/>
      <c r="AA401" s="12"/>
      <c r="AB401" s="12"/>
      <c r="AC401" s="10">
        <v>1740</v>
      </c>
      <c r="AD401" s="13"/>
      <c r="AE401" s="15">
        <f t="shared" ca="1" si="6"/>
        <v>675</v>
      </c>
    </row>
    <row r="402" spans="1:31" ht="20.100000000000001" customHeight="1">
      <c r="A402" s="10">
        <v>2510162</v>
      </c>
      <c r="B402" s="10">
        <v>2510162</v>
      </c>
      <c r="C402" s="12"/>
      <c r="D402" s="12"/>
      <c r="E402" s="10">
        <v>103408149</v>
      </c>
      <c r="F402" s="10" t="s">
        <v>465</v>
      </c>
      <c r="G402" s="10" t="s">
        <v>331</v>
      </c>
      <c r="H402" s="12"/>
      <c r="I402" s="11">
        <v>45377</v>
      </c>
      <c r="J402" s="12"/>
      <c r="K402" s="10" t="s">
        <v>797</v>
      </c>
      <c r="L402" s="10" t="s">
        <v>797</v>
      </c>
      <c r="M402" s="11">
        <v>45363</v>
      </c>
      <c r="N402" s="10" t="s">
        <v>454</v>
      </c>
      <c r="O402" s="12"/>
      <c r="P402" s="12"/>
      <c r="Q402" s="10" t="s">
        <v>338</v>
      </c>
      <c r="R402" s="10">
        <v>4</v>
      </c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0">
        <v>1100</v>
      </c>
      <c r="AD402" s="13"/>
      <c r="AE402" s="15">
        <f t="shared" ca="1" si="6"/>
        <v>691</v>
      </c>
    </row>
    <row r="403" spans="1:31" ht="20.100000000000001" customHeight="1">
      <c r="A403" s="10">
        <v>2524149</v>
      </c>
      <c r="B403" s="10">
        <v>2524149</v>
      </c>
      <c r="C403" s="10" t="s">
        <v>849</v>
      </c>
      <c r="D403" s="10">
        <v>292</v>
      </c>
      <c r="E403" s="10" t="s">
        <v>893</v>
      </c>
      <c r="F403" s="10" t="s">
        <v>894</v>
      </c>
      <c r="G403" s="10" t="s">
        <v>317</v>
      </c>
      <c r="H403" s="10" t="s">
        <v>167</v>
      </c>
      <c r="I403" s="11">
        <v>45391</v>
      </c>
      <c r="J403" s="11">
        <v>45391</v>
      </c>
      <c r="K403" s="10" t="s">
        <v>605</v>
      </c>
      <c r="L403" s="10" t="s">
        <v>454</v>
      </c>
      <c r="M403" s="12"/>
      <c r="N403" s="10" t="s">
        <v>454</v>
      </c>
      <c r="O403" s="10">
        <v>1036569</v>
      </c>
      <c r="P403" s="10" t="s">
        <v>610</v>
      </c>
      <c r="Q403" s="10" t="s">
        <v>611</v>
      </c>
      <c r="R403" s="12"/>
      <c r="S403" s="10" t="s">
        <v>547</v>
      </c>
      <c r="T403" s="10" t="s">
        <v>548</v>
      </c>
      <c r="U403" s="12"/>
      <c r="V403" s="12"/>
      <c r="W403" s="12"/>
      <c r="X403" s="12"/>
      <c r="Y403" s="12"/>
      <c r="Z403" s="11">
        <v>45379</v>
      </c>
      <c r="AA403" s="11">
        <v>45393</v>
      </c>
      <c r="AB403" s="11">
        <v>45379</v>
      </c>
      <c r="AC403" s="10">
        <v>1000</v>
      </c>
      <c r="AD403" s="10" t="s">
        <v>895</v>
      </c>
      <c r="AE403" s="15">
        <f t="shared" ca="1" si="6"/>
        <v>46054</v>
      </c>
    </row>
    <row r="404" spans="1:31" ht="20.100000000000001" customHeight="1">
      <c r="A404" s="10">
        <v>2524154</v>
      </c>
      <c r="B404" s="10">
        <v>2524154</v>
      </c>
      <c r="C404" s="10" t="s">
        <v>607</v>
      </c>
      <c r="D404" s="10">
        <v>333</v>
      </c>
      <c r="E404" s="10" t="s">
        <v>896</v>
      </c>
      <c r="F404" s="10" t="s">
        <v>897</v>
      </c>
      <c r="G404" s="10" t="s">
        <v>317</v>
      </c>
      <c r="H404" s="10" t="s">
        <v>167</v>
      </c>
      <c r="I404" s="11">
        <v>45391</v>
      </c>
      <c r="J404" s="11">
        <v>45391</v>
      </c>
      <c r="K404" s="10" t="s">
        <v>605</v>
      </c>
      <c r="L404" s="10" t="s">
        <v>454</v>
      </c>
      <c r="M404" s="12"/>
      <c r="N404" s="10" t="s">
        <v>454</v>
      </c>
      <c r="O404" s="10">
        <v>1036569</v>
      </c>
      <c r="P404" s="10" t="s">
        <v>610</v>
      </c>
      <c r="Q404" s="10" t="s">
        <v>611</v>
      </c>
      <c r="R404" s="12"/>
      <c r="S404" s="12"/>
      <c r="T404" s="12"/>
      <c r="U404" s="12"/>
      <c r="V404" s="12"/>
      <c r="W404" s="12"/>
      <c r="X404" s="12"/>
      <c r="Y404" s="12"/>
      <c r="Z404" s="11">
        <v>45379</v>
      </c>
      <c r="AA404" s="11">
        <v>45393</v>
      </c>
      <c r="AB404" s="11">
        <v>45379</v>
      </c>
      <c r="AC404" s="10">
        <v>1000</v>
      </c>
      <c r="AD404" s="10" t="s">
        <v>898</v>
      </c>
      <c r="AE404" s="15">
        <f t="shared" ca="1" si="6"/>
        <v>46054</v>
      </c>
    </row>
    <row r="405" spans="1:31" ht="20.100000000000001" customHeight="1">
      <c r="A405" s="10">
        <v>2523941</v>
      </c>
      <c r="B405" s="10">
        <v>2523941</v>
      </c>
      <c r="C405" s="10" t="s">
        <v>452</v>
      </c>
      <c r="D405" s="10">
        <v>341</v>
      </c>
      <c r="E405" s="10" t="s">
        <v>678</v>
      </c>
      <c r="F405" s="10" t="s">
        <v>679</v>
      </c>
      <c r="G405" s="10" t="s">
        <v>312</v>
      </c>
      <c r="H405" s="10" t="s">
        <v>630</v>
      </c>
      <c r="I405" s="11">
        <v>45401</v>
      </c>
      <c r="J405" s="11">
        <v>45401</v>
      </c>
      <c r="K405" s="10" t="s">
        <v>660</v>
      </c>
      <c r="L405" s="10" t="s">
        <v>635</v>
      </c>
      <c r="M405" s="11">
        <v>45379</v>
      </c>
      <c r="N405" s="10" t="s">
        <v>454</v>
      </c>
      <c r="O405" s="10">
        <v>1038592</v>
      </c>
      <c r="P405" s="10" t="s">
        <v>680</v>
      </c>
      <c r="Q405" s="10" t="s">
        <v>340</v>
      </c>
      <c r="R405" s="10">
        <v>1</v>
      </c>
      <c r="S405" s="12"/>
      <c r="T405" s="12"/>
      <c r="U405" s="12"/>
      <c r="V405" s="12"/>
      <c r="W405" s="12"/>
      <c r="X405" s="12"/>
      <c r="Y405" s="12"/>
      <c r="Z405" s="11">
        <v>45377</v>
      </c>
      <c r="AA405" s="11">
        <v>45406</v>
      </c>
      <c r="AB405" s="11">
        <v>45378</v>
      </c>
      <c r="AC405" s="10">
        <v>1240</v>
      </c>
      <c r="AD405" s="10" t="s">
        <v>899</v>
      </c>
      <c r="AE405" s="15">
        <f t="shared" ca="1" si="6"/>
        <v>675</v>
      </c>
    </row>
    <row r="406" spans="1:31" ht="20.100000000000001" customHeight="1">
      <c r="A406" s="10">
        <v>2523787</v>
      </c>
      <c r="B406" s="10">
        <v>2523787</v>
      </c>
      <c r="C406" s="10" t="s">
        <v>900</v>
      </c>
      <c r="D406" s="10">
        <v>478</v>
      </c>
      <c r="E406" s="10" t="s">
        <v>901</v>
      </c>
      <c r="F406" s="10" t="s">
        <v>902</v>
      </c>
      <c r="G406" s="10" t="s">
        <v>317</v>
      </c>
      <c r="H406" s="10" t="s">
        <v>903</v>
      </c>
      <c r="I406" s="11">
        <v>45390</v>
      </c>
      <c r="J406" s="11">
        <v>45390</v>
      </c>
      <c r="K406" s="10" t="s">
        <v>605</v>
      </c>
      <c r="L406" s="10" t="s">
        <v>717</v>
      </c>
      <c r="M406" s="11">
        <v>45378</v>
      </c>
      <c r="N406" s="10" t="s">
        <v>454</v>
      </c>
      <c r="O406" s="10">
        <v>1038555</v>
      </c>
      <c r="P406" s="10" t="s">
        <v>904</v>
      </c>
      <c r="Q406" s="10" t="s">
        <v>340</v>
      </c>
      <c r="R406" s="10">
        <v>1</v>
      </c>
      <c r="S406" s="12"/>
      <c r="T406" s="12"/>
      <c r="U406" s="12"/>
      <c r="V406" s="12"/>
      <c r="W406" s="12"/>
      <c r="X406" s="12"/>
      <c r="Y406" s="12"/>
      <c r="Z406" s="11">
        <v>45377</v>
      </c>
      <c r="AA406" s="11">
        <v>45393</v>
      </c>
      <c r="AB406" s="11">
        <v>45377</v>
      </c>
      <c r="AC406" s="12"/>
      <c r="AD406" s="10" t="s">
        <v>905</v>
      </c>
      <c r="AE406" s="15">
        <f t="shared" ca="1" si="6"/>
        <v>676</v>
      </c>
    </row>
    <row r="407" spans="1:31" ht="20.100000000000001" customHeight="1">
      <c r="A407" s="10">
        <v>2523782</v>
      </c>
      <c r="B407" s="10">
        <v>2523782</v>
      </c>
      <c r="C407" s="10" t="s">
        <v>452</v>
      </c>
      <c r="D407" s="10">
        <v>333</v>
      </c>
      <c r="E407" s="10" t="s">
        <v>746</v>
      </c>
      <c r="F407" s="10" t="s">
        <v>160</v>
      </c>
      <c r="G407" s="10" t="s">
        <v>317</v>
      </c>
      <c r="H407" s="10" t="s">
        <v>93</v>
      </c>
      <c r="I407" s="11">
        <v>45386</v>
      </c>
      <c r="J407" s="11">
        <v>45386</v>
      </c>
      <c r="K407" s="10" t="s">
        <v>32</v>
      </c>
      <c r="L407" s="10" t="s">
        <v>32</v>
      </c>
      <c r="M407" s="11">
        <v>45378</v>
      </c>
      <c r="N407" s="10" t="s">
        <v>454</v>
      </c>
      <c r="O407" s="10">
        <v>1037873</v>
      </c>
      <c r="P407" s="10" t="s">
        <v>805</v>
      </c>
      <c r="Q407" s="10" t="s">
        <v>340</v>
      </c>
      <c r="R407" s="10">
        <v>1</v>
      </c>
      <c r="S407" s="12"/>
      <c r="T407" s="12"/>
      <c r="U407" s="12"/>
      <c r="V407" s="12"/>
      <c r="W407" s="12"/>
      <c r="X407" s="12"/>
      <c r="Y407" s="12"/>
      <c r="Z407" s="11">
        <v>45373</v>
      </c>
      <c r="AA407" s="11">
        <v>45391</v>
      </c>
      <c r="AB407" s="11">
        <v>45377</v>
      </c>
      <c r="AC407" s="10">
        <v>1260</v>
      </c>
      <c r="AD407" s="10" t="s">
        <v>906</v>
      </c>
      <c r="AE407" s="15">
        <f t="shared" ca="1" si="6"/>
        <v>676</v>
      </c>
    </row>
    <row r="408" spans="1:31" ht="20.100000000000001" customHeight="1">
      <c r="A408" s="10">
        <v>2523925</v>
      </c>
      <c r="B408" s="10">
        <v>2523925</v>
      </c>
      <c r="C408" s="10" t="s">
        <v>452</v>
      </c>
      <c r="D408" s="10">
        <v>368</v>
      </c>
      <c r="E408" s="10" t="s">
        <v>907</v>
      </c>
      <c r="F408" s="10" t="s">
        <v>908</v>
      </c>
      <c r="G408" s="10" t="s">
        <v>312</v>
      </c>
      <c r="H408" s="10" t="s">
        <v>99</v>
      </c>
      <c r="I408" s="11">
        <v>45390</v>
      </c>
      <c r="J408" s="11">
        <v>45387</v>
      </c>
      <c r="K408" s="10" t="s">
        <v>32</v>
      </c>
      <c r="L408" s="10" t="s">
        <v>635</v>
      </c>
      <c r="M408" s="11">
        <v>45379</v>
      </c>
      <c r="N408" s="10" t="s">
        <v>454</v>
      </c>
      <c r="O408" s="10">
        <v>1038571</v>
      </c>
      <c r="P408" s="10">
        <v>30627</v>
      </c>
      <c r="Q408" s="10" t="s">
        <v>340</v>
      </c>
      <c r="R408" s="10">
        <v>1</v>
      </c>
      <c r="S408" s="10" t="s">
        <v>547</v>
      </c>
      <c r="T408" s="10" t="s">
        <v>548</v>
      </c>
      <c r="U408" s="12"/>
      <c r="V408" s="12"/>
      <c r="W408" s="12"/>
      <c r="X408" s="12"/>
      <c r="Y408" s="12"/>
      <c r="Z408" s="11">
        <v>45378</v>
      </c>
      <c r="AA408" s="11">
        <v>45391</v>
      </c>
      <c r="AB408" s="11">
        <v>45378</v>
      </c>
      <c r="AC408" s="10">
        <v>1260</v>
      </c>
      <c r="AD408" s="10" t="s">
        <v>909</v>
      </c>
      <c r="AE408" s="15">
        <f t="shared" ca="1" si="6"/>
        <v>675</v>
      </c>
    </row>
    <row r="409" spans="1:31" ht="20.100000000000001" customHeight="1">
      <c r="A409" s="10">
        <v>2523967</v>
      </c>
      <c r="B409" s="10">
        <v>2523967</v>
      </c>
      <c r="C409" s="10" t="s">
        <v>452</v>
      </c>
      <c r="D409" s="10">
        <v>427</v>
      </c>
      <c r="E409" s="10" t="s">
        <v>910</v>
      </c>
      <c r="F409" s="10" t="s">
        <v>150</v>
      </c>
      <c r="G409" s="10" t="s">
        <v>331</v>
      </c>
      <c r="H409" s="10" t="s">
        <v>555</v>
      </c>
      <c r="I409" s="11">
        <v>45391</v>
      </c>
      <c r="J409" s="11">
        <v>45387</v>
      </c>
      <c r="K409" s="10" t="s">
        <v>660</v>
      </c>
      <c r="L409" s="10" t="s">
        <v>454</v>
      </c>
      <c r="M409" s="11">
        <v>45379</v>
      </c>
      <c r="N409" s="10" t="s">
        <v>454</v>
      </c>
      <c r="O409" s="10">
        <v>3004619</v>
      </c>
      <c r="P409" s="10" t="s">
        <v>911</v>
      </c>
      <c r="Q409" s="10" t="s">
        <v>340</v>
      </c>
      <c r="R409" s="12"/>
      <c r="S409" s="12"/>
      <c r="T409" s="12"/>
      <c r="U409" s="12"/>
      <c r="V409" s="12"/>
      <c r="W409" s="12"/>
      <c r="X409" s="12"/>
      <c r="Y409" s="12"/>
      <c r="Z409" s="11">
        <v>45372</v>
      </c>
      <c r="AA409" s="11">
        <v>45391</v>
      </c>
      <c r="AB409" s="11">
        <v>45378</v>
      </c>
      <c r="AC409" s="10">
        <v>1240</v>
      </c>
      <c r="AD409" s="10" t="s">
        <v>912</v>
      </c>
      <c r="AE409" s="15">
        <f t="shared" ca="1" si="6"/>
        <v>675</v>
      </c>
    </row>
    <row r="410" spans="1:31" ht="20.100000000000001" customHeight="1">
      <c r="A410" s="10">
        <v>2520777</v>
      </c>
      <c r="B410" s="10">
        <v>2520777</v>
      </c>
      <c r="C410" s="10" t="s">
        <v>452</v>
      </c>
      <c r="D410" s="12"/>
      <c r="E410" s="10">
        <v>101498091</v>
      </c>
      <c r="F410" s="10" t="s">
        <v>913</v>
      </c>
      <c r="G410" s="10" t="s">
        <v>327</v>
      </c>
      <c r="H410" s="12"/>
      <c r="I410" s="11">
        <v>45394</v>
      </c>
      <c r="J410" s="12"/>
      <c r="K410" s="10" t="s">
        <v>742</v>
      </c>
      <c r="L410" s="10" t="s">
        <v>742</v>
      </c>
      <c r="M410" s="11">
        <v>45378</v>
      </c>
      <c r="N410" s="10" t="s">
        <v>454</v>
      </c>
      <c r="O410" s="12"/>
      <c r="P410" s="12"/>
      <c r="Q410" s="10" t="s">
        <v>338</v>
      </c>
      <c r="R410" s="10">
        <v>9</v>
      </c>
      <c r="S410" s="12"/>
      <c r="T410" s="12"/>
      <c r="U410" s="10" t="s">
        <v>914</v>
      </c>
      <c r="V410" s="10">
        <v>1500</v>
      </c>
      <c r="W410" s="10" t="s">
        <v>727</v>
      </c>
      <c r="X410" s="11">
        <v>45392</v>
      </c>
      <c r="Y410" s="10" t="s">
        <v>728</v>
      </c>
      <c r="Z410" s="12"/>
      <c r="AA410" s="12"/>
      <c r="AB410" s="12"/>
      <c r="AC410" s="10">
        <v>1500</v>
      </c>
      <c r="AD410" s="13"/>
      <c r="AE410" s="15">
        <f t="shared" ca="1" si="6"/>
        <v>676</v>
      </c>
    </row>
    <row r="411" spans="1:31" ht="20.100000000000001" customHeight="1">
      <c r="A411" s="10">
        <v>2520777</v>
      </c>
      <c r="B411" s="10">
        <v>2520777</v>
      </c>
      <c r="C411" s="10" t="s">
        <v>452</v>
      </c>
      <c r="D411" s="12"/>
      <c r="E411" s="10">
        <v>101498091</v>
      </c>
      <c r="F411" s="10" t="s">
        <v>913</v>
      </c>
      <c r="G411" s="10" t="s">
        <v>327</v>
      </c>
      <c r="H411" s="12"/>
      <c r="I411" s="11">
        <v>45394</v>
      </c>
      <c r="J411" s="12"/>
      <c r="K411" s="10" t="s">
        <v>742</v>
      </c>
      <c r="L411" s="10" t="s">
        <v>742</v>
      </c>
      <c r="M411" s="11">
        <v>45378</v>
      </c>
      <c r="N411" s="10" t="s">
        <v>454</v>
      </c>
      <c r="O411" s="12"/>
      <c r="P411" s="12"/>
      <c r="Q411" s="10" t="s">
        <v>338</v>
      </c>
      <c r="R411" s="10">
        <v>9</v>
      </c>
      <c r="S411" s="12"/>
      <c r="T411" s="12"/>
      <c r="U411" s="10" t="s">
        <v>914</v>
      </c>
      <c r="V411" s="10">
        <v>1500</v>
      </c>
      <c r="W411" s="10" t="s">
        <v>727</v>
      </c>
      <c r="X411" s="11">
        <v>45392</v>
      </c>
      <c r="Y411" s="10" t="s">
        <v>728</v>
      </c>
      <c r="Z411" s="12"/>
      <c r="AA411" s="12"/>
      <c r="AB411" s="12"/>
      <c r="AC411" s="10">
        <v>1500</v>
      </c>
      <c r="AD411" s="13"/>
      <c r="AE411" s="15">
        <f t="shared" ca="1" si="6"/>
        <v>676</v>
      </c>
    </row>
    <row r="412" spans="1:31" ht="20.100000000000001" customHeight="1">
      <c r="A412" s="10">
        <v>2523430</v>
      </c>
      <c r="B412" s="10">
        <v>2523430</v>
      </c>
      <c r="C412" s="10" t="s">
        <v>543</v>
      </c>
      <c r="D412" s="10">
        <v>229</v>
      </c>
      <c r="E412" s="10" t="s">
        <v>856</v>
      </c>
      <c r="F412" s="10" t="s">
        <v>857</v>
      </c>
      <c r="G412" s="10" t="s">
        <v>312</v>
      </c>
      <c r="H412" s="10" t="s">
        <v>136</v>
      </c>
      <c r="I412" s="11">
        <v>45384</v>
      </c>
      <c r="J412" s="11">
        <v>45383</v>
      </c>
      <c r="K412" s="10" t="s">
        <v>32</v>
      </c>
      <c r="L412" s="10" t="s">
        <v>32</v>
      </c>
      <c r="M412" s="11">
        <v>45377</v>
      </c>
      <c r="N412" s="10" t="s">
        <v>454</v>
      </c>
      <c r="O412" s="10">
        <v>1036662</v>
      </c>
      <c r="P412" s="10" t="s">
        <v>858</v>
      </c>
      <c r="Q412" s="10" t="s">
        <v>340</v>
      </c>
      <c r="R412" s="10">
        <v>1</v>
      </c>
      <c r="S412" s="10" t="s">
        <v>547</v>
      </c>
      <c r="T412" s="10" t="s">
        <v>548</v>
      </c>
      <c r="U412" s="10" t="s">
        <v>761</v>
      </c>
      <c r="V412" s="10">
        <v>1000</v>
      </c>
      <c r="W412" s="10" t="s">
        <v>762</v>
      </c>
      <c r="X412" s="11">
        <v>45376</v>
      </c>
      <c r="Y412" s="10" t="s">
        <v>763</v>
      </c>
      <c r="Z412" s="11">
        <v>45372</v>
      </c>
      <c r="AA412" s="11">
        <v>45385</v>
      </c>
      <c r="AB412" s="11">
        <v>45373</v>
      </c>
      <c r="AC412" s="10">
        <v>1260</v>
      </c>
      <c r="AD412" s="10" t="s">
        <v>915</v>
      </c>
      <c r="AE412" s="15">
        <f t="shared" ca="1" si="6"/>
        <v>677</v>
      </c>
    </row>
    <row r="413" spans="1:31" ht="20.100000000000001" customHeight="1">
      <c r="A413" s="10">
        <v>2523457</v>
      </c>
      <c r="B413" s="10">
        <v>2523457</v>
      </c>
      <c r="C413" s="10" t="s">
        <v>452</v>
      </c>
      <c r="D413" s="10">
        <v>414</v>
      </c>
      <c r="E413" s="10" t="s">
        <v>916</v>
      </c>
      <c r="F413" s="10" t="s">
        <v>917</v>
      </c>
      <c r="G413" s="10" t="s">
        <v>317</v>
      </c>
      <c r="H413" s="10" t="s">
        <v>132</v>
      </c>
      <c r="I413" s="11">
        <v>45384</v>
      </c>
      <c r="J413" s="11">
        <v>45384</v>
      </c>
      <c r="K413" s="10" t="s">
        <v>77</v>
      </c>
      <c r="L413" s="10" t="s">
        <v>32</v>
      </c>
      <c r="M413" s="11">
        <v>45379</v>
      </c>
      <c r="N413" s="10" t="s">
        <v>454</v>
      </c>
      <c r="O413" s="10">
        <v>1038337</v>
      </c>
      <c r="P413" s="10" t="s">
        <v>760</v>
      </c>
      <c r="Q413" s="10" t="s">
        <v>340</v>
      </c>
      <c r="R413" s="10">
        <v>1</v>
      </c>
      <c r="S413" s="12"/>
      <c r="T413" s="12"/>
      <c r="U413" s="10" t="s">
        <v>761</v>
      </c>
      <c r="V413" s="10">
        <v>1000</v>
      </c>
      <c r="W413" s="10" t="s">
        <v>762</v>
      </c>
      <c r="X413" s="11">
        <v>45376</v>
      </c>
      <c r="Y413" s="10" t="s">
        <v>763</v>
      </c>
      <c r="Z413" s="11">
        <v>45373</v>
      </c>
      <c r="AA413" s="11">
        <v>45390</v>
      </c>
      <c r="AB413" s="11">
        <v>45373</v>
      </c>
      <c r="AC413" s="10">
        <v>1360</v>
      </c>
      <c r="AD413" s="10" t="s">
        <v>918</v>
      </c>
      <c r="AE413" s="15">
        <f t="shared" ca="1" si="6"/>
        <v>675</v>
      </c>
    </row>
    <row r="414" spans="1:31" ht="20.100000000000001" customHeight="1">
      <c r="A414" s="10">
        <v>2523643</v>
      </c>
      <c r="B414" s="10">
        <v>2523643</v>
      </c>
      <c r="C414" s="10" t="s">
        <v>452</v>
      </c>
      <c r="D414" s="10">
        <v>354</v>
      </c>
      <c r="E414" s="10" t="s">
        <v>826</v>
      </c>
      <c r="F414" s="10" t="s">
        <v>199</v>
      </c>
      <c r="G414" s="10" t="s">
        <v>331</v>
      </c>
      <c r="H414" s="10" t="s">
        <v>168</v>
      </c>
      <c r="I414" s="11">
        <v>45385</v>
      </c>
      <c r="J414" s="11">
        <v>45385</v>
      </c>
      <c r="K414" s="10" t="s">
        <v>77</v>
      </c>
      <c r="L414" s="10" t="s">
        <v>32</v>
      </c>
      <c r="M414" s="11">
        <v>45379</v>
      </c>
      <c r="N414" s="10" t="s">
        <v>454</v>
      </c>
      <c r="O414" s="10">
        <v>1037042</v>
      </c>
      <c r="P414" s="10" t="s">
        <v>827</v>
      </c>
      <c r="Q414" s="10" t="s">
        <v>340</v>
      </c>
      <c r="R414" s="10">
        <v>1</v>
      </c>
      <c r="S414" s="12"/>
      <c r="T414" s="12"/>
      <c r="U414" s="12"/>
      <c r="V414" s="12"/>
      <c r="W414" s="12"/>
      <c r="X414" s="12"/>
      <c r="Y414" s="12"/>
      <c r="Z414" s="11">
        <v>45373</v>
      </c>
      <c r="AA414" s="11">
        <v>45387</v>
      </c>
      <c r="AB414" s="11">
        <v>45376</v>
      </c>
      <c r="AC414" s="10">
        <v>1360</v>
      </c>
      <c r="AD414" s="10" t="s">
        <v>919</v>
      </c>
      <c r="AE414" s="15">
        <f t="shared" ca="1" si="6"/>
        <v>675</v>
      </c>
    </row>
    <row r="415" spans="1:31" ht="20.100000000000001" customHeight="1">
      <c r="A415" s="10">
        <v>2523510</v>
      </c>
      <c r="B415" s="10">
        <v>2523510</v>
      </c>
      <c r="C415" s="10" t="s">
        <v>452</v>
      </c>
      <c r="D415" s="10">
        <v>404</v>
      </c>
      <c r="E415" s="10" t="s">
        <v>920</v>
      </c>
      <c r="F415" s="10" t="s">
        <v>921</v>
      </c>
      <c r="G415" s="10" t="s">
        <v>317</v>
      </c>
      <c r="H415" s="10" t="s">
        <v>659</v>
      </c>
      <c r="I415" s="11">
        <v>45386</v>
      </c>
      <c r="J415" s="11">
        <v>45384</v>
      </c>
      <c r="K415" s="10" t="s">
        <v>32</v>
      </c>
      <c r="L415" s="10" t="s">
        <v>660</v>
      </c>
      <c r="M415" s="11">
        <v>45379</v>
      </c>
      <c r="N415" s="10" t="s">
        <v>454</v>
      </c>
      <c r="O415" s="10">
        <v>1037681</v>
      </c>
      <c r="P415" s="10">
        <v>4500153668</v>
      </c>
      <c r="Q415" s="10" t="s">
        <v>340</v>
      </c>
      <c r="R415" s="10">
        <v>1</v>
      </c>
      <c r="S415" s="10" t="s">
        <v>547</v>
      </c>
      <c r="T415" s="10" t="s">
        <v>548</v>
      </c>
      <c r="U415" s="12"/>
      <c r="V415" s="12"/>
      <c r="W415" s="12"/>
      <c r="X415" s="12"/>
      <c r="Y415" s="12"/>
      <c r="Z415" s="11">
        <v>45373</v>
      </c>
      <c r="AA415" s="11">
        <v>45390</v>
      </c>
      <c r="AB415" s="11">
        <v>45373</v>
      </c>
      <c r="AC415" s="10">
        <v>1260</v>
      </c>
      <c r="AD415" s="10">
        <v>5894</v>
      </c>
      <c r="AE415" s="15">
        <f t="shared" ca="1" si="6"/>
        <v>675</v>
      </c>
    </row>
    <row r="416" spans="1:31" ht="20.100000000000001" customHeight="1">
      <c r="A416" s="10">
        <v>2490971</v>
      </c>
      <c r="B416" s="10">
        <v>2490971</v>
      </c>
      <c r="C416" s="10" t="s">
        <v>452</v>
      </c>
      <c r="D416" s="10">
        <v>256</v>
      </c>
      <c r="E416" s="10">
        <v>101527118</v>
      </c>
      <c r="F416" s="10" t="s">
        <v>922</v>
      </c>
      <c r="G416" s="10" t="s">
        <v>363</v>
      </c>
      <c r="H416" s="12"/>
      <c r="I416" s="11">
        <v>45463</v>
      </c>
      <c r="J416" s="12"/>
      <c r="K416" s="10" t="s">
        <v>32</v>
      </c>
      <c r="L416" s="10" t="s">
        <v>923</v>
      </c>
      <c r="M416" s="11">
        <v>45379</v>
      </c>
      <c r="N416" s="10" t="s">
        <v>454</v>
      </c>
      <c r="O416" s="12"/>
      <c r="P416" s="12"/>
      <c r="Q416" s="10" t="s">
        <v>593</v>
      </c>
      <c r="R416" s="10">
        <v>1</v>
      </c>
      <c r="S416" s="10">
        <v>101513232</v>
      </c>
      <c r="T416" s="10" t="s">
        <v>924</v>
      </c>
      <c r="U416" s="12"/>
      <c r="V416" s="12"/>
      <c r="W416" s="12"/>
      <c r="X416" s="12"/>
      <c r="Y416" s="12"/>
      <c r="Z416" s="12"/>
      <c r="AA416" s="12"/>
      <c r="AB416" s="12"/>
      <c r="AC416" s="10">
        <v>1260</v>
      </c>
      <c r="AD416" s="13"/>
      <c r="AE416" s="15">
        <f t="shared" ca="1" si="6"/>
        <v>675</v>
      </c>
    </row>
    <row r="417" spans="1:31" ht="20.100000000000001" customHeight="1">
      <c r="A417" s="10" t="s">
        <v>925</v>
      </c>
      <c r="B417" s="10" t="s">
        <v>925</v>
      </c>
      <c r="C417" s="10" t="s">
        <v>926</v>
      </c>
      <c r="D417" s="10">
        <v>410</v>
      </c>
      <c r="E417" s="10">
        <v>103685395</v>
      </c>
      <c r="F417" s="10" t="s">
        <v>927</v>
      </c>
      <c r="G417" s="10" t="s">
        <v>317</v>
      </c>
      <c r="H417" s="10" t="s">
        <v>167</v>
      </c>
      <c r="I417" s="11">
        <v>45408</v>
      </c>
      <c r="J417" s="11">
        <v>45408</v>
      </c>
      <c r="K417" s="10" t="s">
        <v>45</v>
      </c>
      <c r="L417" s="10" t="s">
        <v>45</v>
      </c>
      <c r="M417" s="11">
        <v>45373</v>
      </c>
      <c r="N417" s="10" t="s">
        <v>454</v>
      </c>
      <c r="O417" s="10">
        <v>1038806</v>
      </c>
      <c r="P417" s="10" t="s">
        <v>642</v>
      </c>
      <c r="Q417" s="10" t="s">
        <v>385</v>
      </c>
      <c r="R417" s="10">
        <v>1</v>
      </c>
      <c r="S417" s="10">
        <v>103607479</v>
      </c>
      <c r="T417" s="10" t="s">
        <v>928</v>
      </c>
      <c r="U417" s="12"/>
      <c r="V417" s="12"/>
      <c r="W417" s="12"/>
      <c r="X417" s="12"/>
      <c r="Y417" s="12"/>
      <c r="Z417" s="11">
        <v>45348</v>
      </c>
      <c r="AA417" s="11">
        <v>45408</v>
      </c>
      <c r="AB417" s="11">
        <v>45348</v>
      </c>
      <c r="AC417" s="10">
        <v>1280</v>
      </c>
      <c r="AD417" s="13"/>
      <c r="AE417" s="15">
        <f t="shared" ca="1" si="6"/>
        <v>681</v>
      </c>
    </row>
    <row r="418" spans="1:31" ht="20.100000000000001" customHeight="1">
      <c r="A418" s="10">
        <v>2522320</v>
      </c>
      <c r="B418" s="10">
        <v>2522320</v>
      </c>
      <c r="C418" s="10" t="s">
        <v>543</v>
      </c>
      <c r="D418" s="10">
        <v>478</v>
      </c>
      <c r="E418" s="10" t="s">
        <v>901</v>
      </c>
      <c r="F418" s="10" t="s">
        <v>902</v>
      </c>
      <c r="G418" s="10" t="s">
        <v>317</v>
      </c>
      <c r="H418" s="10" t="s">
        <v>132</v>
      </c>
      <c r="I418" s="11">
        <v>45383</v>
      </c>
      <c r="J418" s="11">
        <v>45383</v>
      </c>
      <c r="K418" s="10" t="s">
        <v>929</v>
      </c>
      <c r="L418" s="10" t="s">
        <v>32</v>
      </c>
      <c r="M418" s="11">
        <v>45379</v>
      </c>
      <c r="N418" s="10" t="s">
        <v>454</v>
      </c>
      <c r="O418" s="10">
        <v>1038335</v>
      </c>
      <c r="P418" s="10" t="s">
        <v>930</v>
      </c>
      <c r="Q418" s="10" t="s">
        <v>340</v>
      </c>
      <c r="R418" s="10">
        <v>1</v>
      </c>
      <c r="S418" s="12"/>
      <c r="T418" s="12"/>
      <c r="U418" s="12"/>
      <c r="V418" s="12"/>
      <c r="W418" s="12"/>
      <c r="X418" s="12"/>
      <c r="Y418" s="12"/>
      <c r="Z418" s="11">
        <v>45370</v>
      </c>
      <c r="AA418" s="11">
        <v>45385</v>
      </c>
      <c r="AB418" s="11">
        <v>45370</v>
      </c>
      <c r="AC418" s="10">
        <v>1360</v>
      </c>
      <c r="AD418" s="10" t="s">
        <v>931</v>
      </c>
      <c r="AE418" s="15">
        <f t="shared" ca="1" si="6"/>
        <v>675</v>
      </c>
    </row>
    <row r="419" spans="1:31" ht="20.100000000000001" customHeight="1">
      <c r="A419" s="10">
        <v>2501618</v>
      </c>
      <c r="B419" s="10">
        <v>2501618</v>
      </c>
      <c r="C419" s="10" t="s">
        <v>543</v>
      </c>
      <c r="D419" s="10">
        <v>373</v>
      </c>
      <c r="E419" s="10" t="s">
        <v>696</v>
      </c>
      <c r="F419" s="10" t="s">
        <v>697</v>
      </c>
      <c r="G419" s="10" t="s">
        <v>331</v>
      </c>
      <c r="H419" s="10" t="s">
        <v>99</v>
      </c>
      <c r="I419" s="11">
        <v>45386</v>
      </c>
      <c r="J419" s="11">
        <v>45324</v>
      </c>
      <c r="K419" s="10" t="s">
        <v>932</v>
      </c>
      <c r="L419" s="10" t="s">
        <v>717</v>
      </c>
      <c r="M419" s="11">
        <v>45296</v>
      </c>
      <c r="N419" s="10" t="s">
        <v>454</v>
      </c>
      <c r="O419" s="10">
        <v>1038270</v>
      </c>
      <c r="P419" s="10">
        <v>29699</v>
      </c>
      <c r="Q419" s="10" t="s">
        <v>340</v>
      </c>
      <c r="R419" s="10">
        <v>1</v>
      </c>
      <c r="S419" s="10" t="s">
        <v>547</v>
      </c>
      <c r="T419" s="10" t="s">
        <v>548</v>
      </c>
      <c r="U419" s="12"/>
      <c r="V419" s="12"/>
      <c r="W419" s="12"/>
      <c r="X419" s="12"/>
      <c r="Y419" s="12"/>
      <c r="Z419" s="11">
        <v>45295</v>
      </c>
      <c r="AA419" s="11">
        <v>45327</v>
      </c>
      <c r="AB419" s="11">
        <v>45295</v>
      </c>
      <c r="AC419" s="10">
        <v>1250</v>
      </c>
      <c r="AD419" s="10" t="s">
        <v>933</v>
      </c>
      <c r="AE419" s="15">
        <f t="shared" ca="1" si="6"/>
        <v>758</v>
      </c>
    </row>
    <row r="420" spans="1:31" ht="20.100000000000001" customHeight="1">
      <c r="A420" s="10">
        <v>2514587</v>
      </c>
      <c r="B420" s="10">
        <v>2514587</v>
      </c>
      <c r="C420" s="12"/>
      <c r="D420" s="12"/>
      <c r="E420" s="10">
        <v>103431158</v>
      </c>
      <c r="F420" s="10" t="s">
        <v>934</v>
      </c>
      <c r="G420" s="10" t="s">
        <v>331</v>
      </c>
      <c r="H420" s="12"/>
      <c r="I420" s="11">
        <v>45370</v>
      </c>
      <c r="J420" s="12"/>
      <c r="K420" s="10" t="s">
        <v>935</v>
      </c>
      <c r="L420" s="10" t="s">
        <v>935</v>
      </c>
      <c r="M420" s="11">
        <v>45358</v>
      </c>
      <c r="N420" s="10" t="s">
        <v>454</v>
      </c>
      <c r="O420" s="12"/>
      <c r="P420" s="12"/>
      <c r="Q420" s="10" t="s">
        <v>338</v>
      </c>
      <c r="R420" s="10">
        <v>3</v>
      </c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0">
        <v>1010</v>
      </c>
      <c r="AD420" s="13"/>
      <c r="AE420" s="15">
        <f t="shared" ca="1" si="6"/>
        <v>696</v>
      </c>
    </row>
    <row r="421" spans="1:31" ht="20.100000000000001" customHeight="1">
      <c r="A421" s="10">
        <v>2514587</v>
      </c>
      <c r="B421" s="10">
        <v>2514587</v>
      </c>
      <c r="C421" s="12"/>
      <c r="D421" s="12"/>
      <c r="E421" s="10">
        <v>103431158</v>
      </c>
      <c r="F421" s="10" t="s">
        <v>934</v>
      </c>
      <c r="G421" s="10" t="s">
        <v>331</v>
      </c>
      <c r="H421" s="12"/>
      <c r="I421" s="11">
        <v>45370</v>
      </c>
      <c r="J421" s="12"/>
      <c r="K421" s="10" t="s">
        <v>935</v>
      </c>
      <c r="L421" s="10" t="s">
        <v>935</v>
      </c>
      <c r="M421" s="11">
        <v>45358</v>
      </c>
      <c r="N421" s="10" t="s">
        <v>454</v>
      </c>
      <c r="O421" s="12"/>
      <c r="P421" s="12"/>
      <c r="Q421" s="10" t="s">
        <v>338</v>
      </c>
      <c r="R421" s="10">
        <v>3</v>
      </c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0">
        <v>1010</v>
      </c>
      <c r="AD421" s="13"/>
      <c r="AE421" s="15">
        <f t="shared" ca="1" si="6"/>
        <v>696</v>
      </c>
    </row>
    <row r="422" spans="1:31" ht="20.100000000000001" customHeight="1">
      <c r="A422" s="10">
        <v>2514587</v>
      </c>
      <c r="B422" s="10">
        <v>2514587</v>
      </c>
      <c r="C422" s="12"/>
      <c r="D422" s="12"/>
      <c r="E422" s="10">
        <v>103431158</v>
      </c>
      <c r="F422" s="10" t="s">
        <v>934</v>
      </c>
      <c r="G422" s="10" t="s">
        <v>331</v>
      </c>
      <c r="H422" s="12"/>
      <c r="I422" s="11">
        <v>45370</v>
      </c>
      <c r="J422" s="12"/>
      <c r="K422" s="10" t="s">
        <v>935</v>
      </c>
      <c r="L422" s="10" t="s">
        <v>935</v>
      </c>
      <c r="M422" s="11">
        <v>45358</v>
      </c>
      <c r="N422" s="10" t="s">
        <v>454</v>
      </c>
      <c r="O422" s="12"/>
      <c r="P422" s="12"/>
      <c r="Q422" s="10" t="s">
        <v>338</v>
      </c>
      <c r="R422" s="10">
        <v>3</v>
      </c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0">
        <v>1010</v>
      </c>
      <c r="AD422" s="13"/>
      <c r="AE422" s="15">
        <f t="shared" ca="1" si="6"/>
        <v>696</v>
      </c>
    </row>
    <row r="423" spans="1:31" ht="20.100000000000001" customHeight="1">
      <c r="A423" s="10">
        <v>2523027</v>
      </c>
      <c r="B423" s="10">
        <v>2523027</v>
      </c>
      <c r="C423" s="10" t="s">
        <v>452</v>
      </c>
      <c r="D423" s="10">
        <v>292</v>
      </c>
      <c r="E423" s="10" t="s">
        <v>674</v>
      </c>
      <c r="F423" s="10" t="s">
        <v>675</v>
      </c>
      <c r="G423" s="10" t="s">
        <v>312</v>
      </c>
      <c r="H423" s="10" t="s">
        <v>676</v>
      </c>
      <c r="I423" s="11">
        <v>45384</v>
      </c>
      <c r="J423" s="11">
        <v>45383</v>
      </c>
      <c r="K423" s="10" t="s">
        <v>759</v>
      </c>
      <c r="L423" s="10" t="s">
        <v>77</v>
      </c>
      <c r="M423" s="11">
        <v>45379</v>
      </c>
      <c r="N423" s="10" t="s">
        <v>454</v>
      </c>
      <c r="O423" s="10">
        <v>1036294</v>
      </c>
      <c r="P423" s="10">
        <v>11748</v>
      </c>
      <c r="Q423" s="10" t="s">
        <v>340</v>
      </c>
      <c r="R423" s="10">
        <v>1</v>
      </c>
      <c r="S423" s="10" t="s">
        <v>547</v>
      </c>
      <c r="T423" s="10" t="s">
        <v>548</v>
      </c>
      <c r="U423" s="12"/>
      <c r="V423" s="12"/>
      <c r="W423" s="12"/>
      <c r="X423" s="12"/>
      <c r="Y423" s="12"/>
      <c r="Z423" s="11">
        <v>45369</v>
      </c>
      <c r="AA423" s="11">
        <v>45385</v>
      </c>
      <c r="AB423" s="11">
        <v>45372</v>
      </c>
      <c r="AC423" s="10">
        <v>1640</v>
      </c>
      <c r="AD423" s="10" t="s">
        <v>936</v>
      </c>
      <c r="AE423" s="15">
        <f t="shared" ca="1" si="6"/>
        <v>675</v>
      </c>
    </row>
    <row r="424" spans="1:31" ht="20.100000000000001" customHeight="1">
      <c r="A424" s="10">
        <v>2523029</v>
      </c>
      <c r="B424" s="10">
        <v>2523029</v>
      </c>
      <c r="C424" s="10" t="s">
        <v>452</v>
      </c>
      <c r="D424" s="10">
        <v>292</v>
      </c>
      <c r="E424" s="10" t="s">
        <v>674</v>
      </c>
      <c r="F424" s="10" t="s">
        <v>675</v>
      </c>
      <c r="G424" s="10" t="s">
        <v>312</v>
      </c>
      <c r="H424" s="10" t="s">
        <v>676</v>
      </c>
      <c r="I424" s="11">
        <v>45384</v>
      </c>
      <c r="J424" s="11">
        <v>45383</v>
      </c>
      <c r="K424" s="10" t="s">
        <v>759</v>
      </c>
      <c r="L424" s="10" t="s">
        <v>77</v>
      </c>
      <c r="M424" s="11">
        <v>45379</v>
      </c>
      <c r="N424" s="10" t="s">
        <v>454</v>
      </c>
      <c r="O424" s="10">
        <v>1036294</v>
      </c>
      <c r="P424" s="10">
        <v>11748</v>
      </c>
      <c r="Q424" s="10" t="s">
        <v>340</v>
      </c>
      <c r="R424" s="10">
        <v>1</v>
      </c>
      <c r="S424" s="10" t="s">
        <v>547</v>
      </c>
      <c r="T424" s="10" t="s">
        <v>548</v>
      </c>
      <c r="U424" s="12"/>
      <c r="V424" s="12"/>
      <c r="W424" s="12"/>
      <c r="X424" s="12"/>
      <c r="Y424" s="12"/>
      <c r="Z424" s="11">
        <v>45369</v>
      </c>
      <c r="AA424" s="11">
        <v>45385</v>
      </c>
      <c r="AB424" s="11">
        <v>45372</v>
      </c>
      <c r="AC424" s="10">
        <v>1640</v>
      </c>
      <c r="AD424" s="10" t="s">
        <v>937</v>
      </c>
      <c r="AE424" s="15">
        <f t="shared" ca="1" si="6"/>
        <v>675</v>
      </c>
    </row>
    <row r="425" spans="1:31" ht="20.100000000000001" customHeight="1">
      <c r="A425" s="10" t="s">
        <v>938</v>
      </c>
      <c r="B425" s="10" t="s">
        <v>938</v>
      </c>
      <c r="C425" s="12"/>
      <c r="D425" s="12"/>
      <c r="E425" s="10">
        <v>104865640</v>
      </c>
      <c r="F425" s="10" t="s">
        <v>939</v>
      </c>
      <c r="G425" s="10" t="s">
        <v>317</v>
      </c>
      <c r="H425" s="12"/>
      <c r="I425" s="11">
        <v>45407</v>
      </c>
      <c r="J425" s="12"/>
      <c r="K425" s="10" t="s">
        <v>579</v>
      </c>
      <c r="L425" s="10" t="s">
        <v>579</v>
      </c>
      <c r="M425" s="11">
        <v>45373</v>
      </c>
      <c r="N425" s="10" t="s">
        <v>454</v>
      </c>
      <c r="O425" s="12"/>
      <c r="P425" s="12"/>
      <c r="Q425" s="10" t="s">
        <v>318</v>
      </c>
      <c r="R425" s="12"/>
      <c r="S425" s="10">
        <v>103004580</v>
      </c>
      <c r="T425" s="10" t="s">
        <v>940</v>
      </c>
      <c r="U425" s="12"/>
      <c r="V425" s="12"/>
      <c r="W425" s="12"/>
      <c r="X425" s="12"/>
      <c r="Y425" s="12"/>
      <c r="Z425" s="12"/>
      <c r="AA425" s="12"/>
      <c r="AB425" s="12"/>
      <c r="AC425" s="10">
        <v>1100</v>
      </c>
      <c r="AD425" s="13"/>
      <c r="AE425" s="15">
        <f t="shared" ca="1" si="6"/>
        <v>681</v>
      </c>
    </row>
    <row r="426" spans="1:31" ht="20.100000000000001" customHeight="1">
      <c r="A426" s="10" t="s">
        <v>941</v>
      </c>
      <c r="B426" s="10" t="s">
        <v>941</v>
      </c>
      <c r="C426" s="10" t="s">
        <v>942</v>
      </c>
      <c r="D426" s="10">
        <v>18</v>
      </c>
      <c r="E426" s="10" t="s">
        <v>943</v>
      </c>
      <c r="F426" s="10" t="s">
        <v>944</v>
      </c>
      <c r="G426" s="10" t="s">
        <v>317</v>
      </c>
      <c r="H426" s="10" t="s">
        <v>158</v>
      </c>
      <c r="I426" s="11">
        <v>45390</v>
      </c>
      <c r="J426" s="11">
        <v>45387</v>
      </c>
      <c r="K426" s="10" t="s">
        <v>605</v>
      </c>
      <c r="L426" s="10" t="s">
        <v>635</v>
      </c>
      <c r="M426" s="12"/>
      <c r="N426" s="10" t="s">
        <v>454</v>
      </c>
      <c r="O426" s="10">
        <v>1038567</v>
      </c>
      <c r="P426" s="10">
        <v>150</v>
      </c>
      <c r="Q426" s="10" t="s">
        <v>340</v>
      </c>
      <c r="R426" s="10">
        <v>1</v>
      </c>
      <c r="S426" s="10" t="s">
        <v>547</v>
      </c>
      <c r="T426" s="10" t="s">
        <v>548</v>
      </c>
      <c r="U426" s="10" t="s">
        <v>945</v>
      </c>
      <c r="V426" s="10">
        <v>1000</v>
      </c>
      <c r="W426" s="10" t="s">
        <v>762</v>
      </c>
      <c r="X426" s="11">
        <v>45379</v>
      </c>
      <c r="Y426" s="10" t="s">
        <v>763</v>
      </c>
      <c r="Z426" s="11">
        <v>45378</v>
      </c>
      <c r="AA426" s="11">
        <v>45391</v>
      </c>
      <c r="AB426" s="11">
        <v>45378</v>
      </c>
      <c r="AC426" s="10">
        <v>1000</v>
      </c>
      <c r="AD426" s="10" t="s">
        <v>946</v>
      </c>
      <c r="AE426" s="15">
        <f t="shared" ca="1" si="6"/>
        <v>46054</v>
      </c>
    </row>
    <row r="427" spans="1:31" ht="20.100000000000001" customHeight="1">
      <c r="A427" s="10" t="s">
        <v>947</v>
      </c>
      <c r="B427" s="10" t="s">
        <v>947</v>
      </c>
      <c r="C427" s="10" t="s">
        <v>452</v>
      </c>
      <c r="D427" s="10">
        <v>424</v>
      </c>
      <c r="E427" s="10" t="s">
        <v>808</v>
      </c>
      <c r="F427" s="10" t="s">
        <v>135</v>
      </c>
      <c r="G427" s="10" t="s">
        <v>331</v>
      </c>
      <c r="H427" s="10" t="s">
        <v>158</v>
      </c>
      <c r="I427" s="11">
        <v>45386</v>
      </c>
      <c r="J427" s="11">
        <v>45386</v>
      </c>
      <c r="K427" s="10" t="s">
        <v>32</v>
      </c>
      <c r="L427" s="10" t="s">
        <v>660</v>
      </c>
      <c r="M427" s="11">
        <v>45379</v>
      </c>
      <c r="N427" s="10" t="s">
        <v>454</v>
      </c>
      <c r="O427" s="10">
        <v>1038567</v>
      </c>
      <c r="P427" s="10">
        <v>150</v>
      </c>
      <c r="Q427" s="10" t="s">
        <v>340</v>
      </c>
      <c r="R427" s="10">
        <v>1</v>
      </c>
      <c r="S427" s="10" t="s">
        <v>547</v>
      </c>
      <c r="T427" s="10" t="s">
        <v>548</v>
      </c>
      <c r="U427" s="12"/>
      <c r="V427" s="12"/>
      <c r="W427" s="12"/>
      <c r="X427" s="12"/>
      <c r="Y427" s="12"/>
      <c r="Z427" s="11">
        <v>45373</v>
      </c>
      <c r="AA427" s="11">
        <v>45390</v>
      </c>
      <c r="AB427" s="11">
        <v>45377</v>
      </c>
      <c r="AC427" s="10">
        <v>1260</v>
      </c>
      <c r="AD427" s="10" t="s">
        <v>948</v>
      </c>
      <c r="AE427" s="15">
        <f t="shared" ca="1" si="6"/>
        <v>675</v>
      </c>
    </row>
    <row r="428" spans="1:31" ht="20.100000000000001" customHeight="1">
      <c r="A428" s="10">
        <v>2455679</v>
      </c>
      <c r="B428" s="10">
        <v>2455679</v>
      </c>
      <c r="C428" s="10" t="s">
        <v>452</v>
      </c>
      <c r="D428" s="12"/>
      <c r="E428" s="10">
        <v>101195505</v>
      </c>
      <c r="F428" s="10" t="s">
        <v>949</v>
      </c>
      <c r="G428" s="10" t="s">
        <v>327</v>
      </c>
      <c r="H428" s="12"/>
      <c r="I428" s="11">
        <v>45420</v>
      </c>
      <c r="J428" s="12"/>
      <c r="K428" s="10" t="s">
        <v>702</v>
      </c>
      <c r="L428" s="10" t="s">
        <v>454</v>
      </c>
      <c r="M428" s="11">
        <v>45373</v>
      </c>
      <c r="N428" s="10" t="s">
        <v>454</v>
      </c>
      <c r="O428" s="12"/>
      <c r="P428" s="12"/>
      <c r="Q428" s="10" t="s">
        <v>318</v>
      </c>
      <c r="R428" s="12"/>
      <c r="S428" s="10">
        <v>101252288</v>
      </c>
      <c r="T428" s="10" t="s">
        <v>429</v>
      </c>
      <c r="U428" s="12"/>
      <c r="V428" s="12"/>
      <c r="W428" s="12"/>
      <c r="X428" s="12"/>
      <c r="Y428" s="12"/>
      <c r="Z428" s="12"/>
      <c r="AA428" s="12"/>
      <c r="AB428" s="12"/>
      <c r="AC428" s="10">
        <v>1300</v>
      </c>
      <c r="AD428" s="13"/>
      <c r="AE428" s="15">
        <f t="shared" ca="1" si="6"/>
        <v>681</v>
      </c>
    </row>
    <row r="429" spans="1:31" ht="20.100000000000001" customHeight="1">
      <c r="A429" s="10" t="s">
        <v>950</v>
      </c>
      <c r="B429" s="10" t="s">
        <v>950</v>
      </c>
      <c r="C429" s="10" t="s">
        <v>452</v>
      </c>
      <c r="D429" s="10">
        <v>345</v>
      </c>
      <c r="E429" s="10" t="s">
        <v>951</v>
      </c>
      <c r="F429" s="10" t="s">
        <v>952</v>
      </c>
      <c r="G429" s="10" t="s">
        <v>331</v>
      </c>
      <c r="H429" s="10" t="s">
        <v>158</v>
      </c>
      <c r="I429" s="11">
        <v>45386</v>
      </c>
      <c r="J429" s="11">
        <v>45386</v>
      </c>
      <c r="K429" s="10" t="s">
        <v>45</v>
      </c>
      <c r="L429" s="10" t="s">
        <v>45</v>
      </c>
      <c r="M429" s="11">
        <v>45378</v>
      </c>
      <c r="N429" s="10" t="s">
        <v>454</v>
      </c>
      <c r="O429" s="10">
        <v>1038567</v>
      </c>
      <c r="P429" s="10">
        <v>150</v>
      </c>
      <c r="Q429" s="10" t="s">
        <v>340</v>
      </c>
      <c r="R429" s="10">
        <v>1</v>
      </c>
      <c r="S429" s="10" t="s">
        <v>547</v>
      </c>
      <c r="T429" s="10" t="s">
        <v>548</v>
      </c>
      <c r="U429" s="12"/>
      <c r="V429" s="12"/>
      <c r="W429" s="12"/>
      <c r="X429" s="12"/>
      <c r="Y429" s="12"/>
      <c r="Z429" s="11">
        <v>45373</v>
      </c>
      <c r="AA429" s="11">
        <v>45390</v>
      </c>
      <c r="AB429" s="11">
        <v>45377</v>
      </c>
      <c r="AC429" s="10">
        <v>1280</v>
      </c>
      <c r="AD429" s="10" t="s">
        <v>953</v>
      </c>
      <c r="AE429" s="15">
        <f t="shared" ca="1" si="6"/>
        <v>676</v>
      </c>
    </row>
    <row r="430" spans="1:31" ht="20.100000000000001" customHeight="1">
      <c r="A430" s="10">
        <v>2523930</v>
      </c>
      <c r="B430" s="10">
        <v>2523930</v>
      </c>
      <c r="C430" s="10" t="s">
        <v>452</v>
      </c>
      <c r="D430" s="10">
        <v>368</v>
      </c>
      <c r="E430" s="10" t="s">
        <v>954</v>
      </c>
      <c r="F430" s="10" t="s">
        <v>110</v>
      </c>
      <c r="G430" s="10" t="s">
        <v>331</v>
      </c>
      <c r="H430" s="10" t="s">
        <v>99</v>
      </c>
      <c r="I430" s="11">
        <v>45390</v>
      </c>
      <c r="J430" s="11">
        <v>45387</v>
      </c>
      <c r="K430" s="10" t="s">
        <v>32</v>
      </c>
      <c r="L430" s="10" t="s">
        <v>635</v>
      </c>
      <c r="M430" s="11">
        <v>45379</v>
      </c>
      <c r="N430" s="10" t="s">
        <v>454</v>
      </c>
      <c r="O430" s="10">
        <v>1038571</v>
      </c>
      <c r="P430" s="10">
        <v>30627</v>
      </c>
      <c r="Q430" s="10" t="s">
        <v>340</v>
      </c>
      <c r="R430" s="10">
        <v>1</v>
      </c>
      <c r="S430" s="10" t="s">
        <v>547</v>
      </c>
      <c r="T430" s="10" t="s">
        <v>548</v>
      </c>
      <c r="U430" s="12"/>
      <c r="V430" s="12"/>
      <c r="W430" s="12"/>
      <c r="X430" s="12"/>
      <c r="Y430" s="12"/>
      <c r="Z430" s="11">
        <v>45378</v>
      </c>
      <c r="AA430" s="11">
        <v>45391</v>
      </c>
      <c r="AB430" s="11">
        <v>45378</v>
      </c>
      <c r="AC430" s="10">
        <v>1260</v>
      </c>
      <c r="AD430" s="10" t="s">
        <v>955</v>
      </c>
      <c r="AE430" s="15">
        <f t="shared" ca="1" si="6"/>
        <v>675</v>
      </c>
    </row>
    <row r="431" spans="1:31" ht="20.100000000000001" customHeight="1">
      <c r="A431" s="10" t="s">
        <v>956</v>
      </c>
      <c r="B431" s="10" t="s">
        <v>956</v>
      </c>
      <c r="C431" s="10" t="s">
        <v>957</v>
      </c>
      <c r="D431" s="10">
        <v>6</v>
      </c>
      <c r="E431" s="10" t="s">
        <v>958</v>
      </c>
      <c r="F431" s="10" t="s">
        <v>959</v>
      </c>
      <c r="G431" s="10" t="s">
        <v>317</v>
      </c>
      <c r="H431" s="10" t="s">
        <v>132</v>
      </c>
      <c r="I431" s="11">
        <v>45391</v>
      </c>
      <c r="J431" s="11">
        <v>45390</v>
      </c>
      <c r="K431" s="10" t="s">
        <v>605</v>
      </c>
      <c r="L431" s="10" t="s">
        <v>454</v>
      </c>
      <c r="M431" s="12"/>
      <c r="N431" s="10" t="s">
        <v>454</v>
      </c>
      <c r="O431" s="10">
        <v>1038338</v>
      </c>
      <c r="P431" s="10" t="s">
        <v>960</v>
      </c>
      <c r="Q431" s="10" t="s">
        <v>340</v>
      </c>
      <c r="R431" s="12"/>
      <c r="S431" s="10" t="s">
        <v>547</v>
      </c>
      <c r="T431" s="10" t="s">
        <v>548</v>
      </c>
      <c r="U431" s="12"/>
      <c r="V431" s="12"/>
      <c r="W431" s="12"/>
      <c r="X431" s="12"/>
      <c r="Y431" s="12"/>
      <c r="Z431" s="11">
        <v>45378</v>
      </c>
      <c r="AA431" s="11">
        <v>45392</v>
      </c>
      <c r="AB431" s="11">
        <v>45379</v>
      </c>
      <c r="AC431" s="10">
        <v>1000</v>
      </c>
      <c r="AD431" s="10" t="s">
        <v>961</v>
      </c>
      <c r="AE431" s="15">
        <f t="shared" ca="1" si="6"/>
        <v>46054</v>
      </c>
    </row>
    <row r="432" spans="1:31" ht="20.100000000000001" customHeight="1">
      <c r="A432" s="10">
        <v>2447714</v>
      </c>
      <c r="B432" s="10">
        <v>2447714</v>
      </c>
      <c r="C432" s="10" t="s">
        <v>852</v>
      </c>
      <c r="D432" s="12"/>
      <c r="E432" s="10">
        <v>103377383</v>
      </c>
      <c r="F432" s="10" t="s">
        <v>358</v>
      </c>
      <c r="G432" s="10" t="s">
        <v>331</v>
      </c>
      <c r="H432" s="10" t="s">
        <v>109</v>
      </c>
      <c r="I432" s="11">
        <v>45380</v>
      </c>
      <c r="J432" s="11">
        <v>45380</v>
      </c>
      <c r="K432" s="10" t="s">
        <v>579</v>
      </c>
      <c r="L432" s="10" t="s">
        <v>579</v>
      </c>
      <c r="M432" s="11">
        <v>45376</v>
      </c>
      <c r="N432" s="10" t="s">
        <v>454</v>
      </c>
      <c r="O432" s="10">
        <v>1034270</v>
      </c>
      <c r="P432" s="10" t="s">
        <v>332</v>
      </c>
      <c r="Q432" s="10" t="s">
        <v>318</v>
      </c>
      <c r="R432" s="10">
        <v>1</v>
      </c>
      <c r="S432" s="10">
        <v>103656832</v>
      </c>
      <c r="T432" s="10" t="s">
        <v>359</v>
      </c>
      <c r="U432" s="12"/>
      <c r="V432" s="12"/>
      <c r="W432" s="12"/>
      <c r="X432" s="12"/>
      <c r="Y432" s="12"/>
      <c r="Z432" s="11">
        <v>44996</v>
      </c>
      <c r="AA432" s="11">
        <v>45380</v>
      </c>
      <c r="AB432" s="11">
        <v>45055</v>
      </c>
      <c r="AC432" s="10">
        <v>1100</v>
      </c>
      <c r="AD432" s="13"/>
      <c r="AE432" s="15">
        <f t="shared" ca="1" si="6"/>
        <v>678</v>
      </c>
    </row>
    <row r="433" spans="1:31" ht="20.100000000000001" customHeight="1">
      <c r="A433" s="10">
        <v>2447752</v>
      </c>
      <c r="B433" s="10">
        <v>2447752</v>
      </c>
      <c r="C433" s="10" t="s">
        <v>452</v>
      </c>
      <c r="D433" s="12"/>
      <c r="E433" s="10">
        <v>103609924</v>
      </c>
      <c r="F433" s="10" t="s">
        <v>456</v>
      </c>
      <c r="G433" s="10" t="s">
        <v>331</v>
      </c>
      <c r="H433" s="10" t="s">
        <v>109</v>
      </c>
      <c r="I433" s="11">
        <v>45380</v>
      </c>
      <c r="J433" s="11">
        <v>45380</v>
      </c>
      <c r="K433" s="10" t="s">
        <v>551</v>
      </c>
      <c r="L433" s="10" t="s">
        <v>962</v>
      </c>
      <c r="M433" s="11">
        <v>45364</v>
      </c>
      <c r="N433" s="10" t="s">
        <v>454</v>
      </c>
      <c r="O433" s="10">
        <v>1034270</v>
      </c>
      <c r="P433" s="10" t="s">
        <v>332</v>
      </c>
      <c r="Q433" s="10" t="s">
        <v>318</v>
      </c>
      <c r="R433" s="10">
        <v>1</v>
      </c>
      <c r="S433" s="10">
        <v>103632920</v>
      </c>
      <c r="T433" s="10" t="s">
        <v>457</v>
      </c>
      <c r="U433" s="12"/>
      <c r="V433" s="12"/>
      <c r="W433" s="12"/>
      <c r="X433" s="12"/>
      <c r="Y433" s="12"/>
      <c r="Z433" s="11">
        <v>44678</v>
      </c>
      <c r="AA433" s="11">
        <v>45380</v>
      </c>
      <c r="AB433" s="11">
        <v>45055</v>
      </c>
      <c r="AC433" s="10">
        <v>1500</v>
      </c>
      <c r="AD433" s="13"/>
      <c r="AE433" s="15">
        <f t="shared" ca="1" si="6"/>
        <v>690</v>
      </c>
    </row>
    <row r="434" spans="1:31" ht="20.100000000000001" customHeight="1">
      <c r="A434" s="10">
        <v>2447756</v>
      </c>
      <c r="B434" s="10">
        <v>2447756</v>
      </c>
      <c r="C434" s="10" t="s">
        <v>963</v>
      </c>
      <c r="D434" s="12"/>
      <c r="E434" s="10">
        <v>103377383</v>
      </c>
      <c r="F434" s="10" t="s">
        <v>358</v>
      </c>
      <c r="G434" s="10" t="s">
        <v>331</v>
      </c>
      <c r="H434" s="10" t="s">
        <v>109</v>
      </c>
      <c r="I434" s="11">
        <v>45380</v>
      </c>
      <c r="J434" s="11">
        <v>45380</v>
      </c>
      <c r="K434" s="10" t="s">
        <v>579</v>
      </c>
      <c r="L434" s="10" t="s">
        <v>579</v>
      </c>
      <c r="M434" s="11">
        <v>45376</v>
      </c>
      <c r="N434" s="10" t="s">
        <v>454</v>
      </c>
      <c r="O434" s="10">
        <v>1034270</v>
      </c>
      <c r="P434" s="10" t="s">
        <v>332</v>
      </c>
      <c r="Q434" s="10" t="s">
        <v>318</v>
      </c>
      <c r="R434" s="10">
        <v>1</v>
      </c>
      <c r="S434" s="10">
        <v>103656832</v>
      </c>
      <c r="T434" s="10" t="s">
        <v>359</v>
      </c>
      <c r="U434" s="12"/>
      <c r="V434" s="12"/>
      <c r="W434" s="12"/>
      <c r="X434" s="12"/>
      <c r="Y434" s="12"/>
      <c r="Z434" s="11">
        <v>44996</v>
      </c>
      <c r="AA434" s="11">
        <v>45380</v>
      </c>
      <c r="AB434" s="11">
        <v>45055</v>
      </c>
      <c r="AC434" s="10">
        <v>1100</v>
      </c>
      <c r="AD434" s="13"/>
      <c r="AE434" s="15">
        <f t="shared" ca="1" si="6"/>
        <v>678</v>
      </c>
    </row>
    <row r="435" spans="1:31" ht="20.100000000000001" customHeight="1">
      <c r="A435" s="10">
        <v>2447808</v>
      </c>
      <c r="B435" s="10">
        <v>2447808</v>
      </c>
      <c r="C435" s="10" t="s">
        <v>452</v>
      </c>
      <c r="D435" s="12"/>
      <c r="E435" s="10">
        <v>101680631</v>
      </c>
      <c r="F435" s="10" t="s">
        <v>703</v>
      </c>
      <c r="G435" s="10" t="s">
        <v>317</v>
      </c>
      <c r="H435" s="10" t="s">
        <v>109</v>
      </c>
      <c r="I435" s="11">
        <v>45380</v>
      </c>
      <c r="J435" s="11">
        <v>45380</v>
      </c>
      <c r="K435" s="10" t="s">
        <v>556</v>
      </c>
      <c r="L435" s="10" t="s">
        <v>539</v>
      </c>
      <c r="M435" s="11">
        <v>45377</v>
      </c>
      <c r="N435" s="10" t="s">
        <v>454</v>
      </c>
      <c r="O435" s="10">
        <v>1034270</v>
      </c>
      <c r="P435" s="10" t="s">
        <v>332</v>
      </c>
      <c r="Q435" s="10" t="s">
        <v>318</v>
      </c>
      <c r="R435" s="10">
        <v>1</v>
      </c>
      <c r="S435" s="10">
        <v>101252288</v>
      </c>
      <c r="T435" s="10" t="s">
        <v>429</v>
      </c>
      <c r="U435" s="10" t="s">
        <v>964</v>
      </c>
      <c r="V435" s="10">
        <v>2100</v>
      </c>
      <c r="W435" s="10" t="s">
        <v>563</v>
      </c>
      <c r="X435" s="11">
        <v>45394</v>
      </c>
      <c r="Y435" s="10" t="s">
        <v>542</v>
      </c>
      <c r="Z435" s="11">
        <v>44672</v>
      </c>
      <c r="AA435" s="11">
        <v>45380</v>
      </c>
      <c r="AB435" s="11">
        <v>45055</v>
      </c>
      <c r="AC435" s="10">
        <v>2100</v>
      </c>
      <c r="AD435" s="13"/>
      <c r="AE435" s="15">
        <f t="shared" ca="1" si="6"/>
        <v>677</v>
      </c>
    </row>
    <row r="436" spans="1:31" ht="20.100000000000001" customHeight="1">
      <c r="A436" s="10">
        <v>2454755</v>
      </c>
      <c r="B436" s="10">
        <v>2454755</v>
      </c>
      <c r="C436" s="10" t="s">
        <v>452</v>
      </c>
      <c r="D436" s="12"/>
      <c r="E436" s="10">
        <v>100913451</v>
      </c>
      <c r="F436" s="10" t="s">
        <v>362</v>
      </c>
      <c r="G436" s="10" t="s">
        <v>363</v>
      </c>
      <c r="H436" s="12"/>
      <c r="I436" s="11">
        <v>45313</v>
      </c>
      <c r="J436" s="12"/>
      <c r="K436" s="10" t="s">
        <v>556</v>
      </c>
      <c r="L436" s="10" t="s">
        <v>454</v>
      </c>
      <c r="M436" s="11">
        <v>45370</v>
      </c>
      <c r="N436" s="10" t="s">
        <v>454</v>
      </c>
      <c r="O436" s="12"/>
      <c r="P436" s="12"/>
      <c r="Q436" s="10" t="s">
        <v>318</v>
      </c>
      <c r="R436" s="12"/>
      <c r="S436" s="10">
        <v>101251709</v>
      </c>
      <c r="T436" s="10" t="s">
        <v>364</v>
      </c>
      <c r="U436" s="12"/>
      <c r="V436" s="12"/>
      <c r="W436" s="12"/>
      <c r="X436" s="12"/>
      <c r="Y436" s="12"/>
      <c r="Z436" s="12"/>
      <c r="AA436" s="12"/>
      <c r="AB436" s="12"/>
      <c r="AC436" s="10">
        <v>2100</v>
      </c>
      <c r="AD436" s="13"/>
      <c r="AE436" s="15">
        <f t="shared" ca="1" si="6"/>
        <v>684</v>
      </c>
    </row>
    <row r="437" spans="1:31" ht="20.100000000000001" customHeight="1">
      <c r="A437" s="10">
        <v>2454807</v>
      </c>
      <c r="B437" s="10">
        <v>2454807</v>
      </c>
      <c r="C437" s="10" t="s">
        <v>452</v>
      </c>
      <c r="D437" s="12"/>
      <c r="E437" s="10">
        <v>102064527</v>
      </c>
      <c r="F437" s="10" t="s">
        <v>360</v>
      </c>
      <c r="G437" s="10" t="s">
        <v>331</v>
      </c>
      <c r="H437" s="12"/>
      <c r="I437" s="11">
        <v>45427</v>
      </c>
      <c r="J437" s="12"/>
      <c r="K437" s="10" t="s">
        <v>647</v>
      </c>
      <c r="L437" s="10" t="s">
        <v>454</v>
      </c>
      <c r="M437" s="11">
        <v>45379</v>
      </c>
      <c r="N437" s="10" t="s">
        <v>454</v>
      </c>
      <c r="O437" s="12"/>
      <c r="P437" s="12"/>
      <c r="Q437" s="10" t="s">
        <v>318</v>
      </c>
      <c r="R437" s="12"/>
      <c r="S437" s="10">
        <v>101898752</v>
      </c>
      <c r="T437" s="10" t="s">
        <v>361</v>
      </c>
      <c r="U437" s="12"/>
      <c r="V437" s="12"/>
      <c r="W437" s="12"/>
      <c r="X437" s="12"/>
      <c r="Y437" s="12"/>
      <c r="Z437" s="12"/>
      <c r="AA437" s="12"/>
      <c r="AB437" s="12"/>
      <c r="AC437" s="10">
        <v>1200</v>
      </c>
      <c r="AD437" s="13"/>
      <c r="AE437" s="15">
        <f t="shared" ca="1" si="6"/>
        <v>675</v>
      </c>
    </row>
    <row r="438" spans="1:31" ht="20.100000000000001" customHeight="1">
      <c r="A438" s="10" t="s">
        <v>965</v>
      </c>
      <c r="B438" s="10" t="s">
        <v>965</v>
      </c>
      <c r="C438" s="10" t="s">
        <v>452</v>
      </c>
      <c r="D438" s="12"/>
      <c r="E438" s="10">
        <v>104689012</v>
      </c>
      <c r="F438" s="10" t="s">
        <v>966</v>
      </c>
      <c r="G438" s="10" t="s">
        <v>317</v>
      </c>
      <c r="H438" s="12"/>
      <c r="I438" s="11">
        <v>45266</v>
      </c>
      <c r="J438" s="12"/>
      <c r="K438" s="10" t="s">
        <v>967</v>
      </c>
      <c r="L438" s="10" t="s">
        <v>454</v>
      </c>
      <c r="M438" s="11">
        <v>45371</v>
      </c>
      <c r="N438" s="10" t="s">
        <v>454</v>
      </c>
      <c r="O438" s="12"/>
      <c r="P438" s="12"/>
      <c r="Q438" s="10" t="s">
        <v>559</v>
      </c>
      <c r="R438" s="12"/>
      <c r="S438" s="10" t="s">
        <v>968</v>
      </c>
      <c r="T438" s="10" t="s">
        <v>969</v>
      </c>
      <c r="U438" s="12"/>
      <c r="V438" s="12"/>
      <c r="W438" s="12"/>
      <c r="X438" s="12"/>
      <c r="Y438" s="12"/>
      <c r="Z438" s="12"/>
      <c r="AA438" s="12"/>
      <c r="AB438" s="12"/>
      <c r="AC438" s="10">
        <v>1400</v>
      </c>
      <c r="AD438" s="13"/>
      <c r="AE438" s="15">
        <f t="shared" ca="1" si="6"/>
        <v>683</v>
      </c>
    </row>
    <row r="439" spans="1:31" ht="20.100000000000001" customHeight="1">
      <c r="A439" s="10">
        <v>2509042</v>
      </c>
      <c r="B439" s="10">
        <v>2509042</v>
      </c>
      <c r="C439" s="10" t="s">
        <v>452</v>
      </c>
      <c r="D439" s="12"/>
      <c r="E439" s="10" t="s">
        <v>784</v>
      </c>
      <c r="F439" s="10" t="s">
        <v>785</v>
      </c>
      <c r="G439" s="10" t="s">
        <v>415</v>
      </c>
      <c r="H439" s="12"/>
      <c r="I439" s="11">
        <v>45369</v>
      </c>
      <c r="J439" s="12"/>
      <c r="K439" s="10" t="s">
        <v>786</v>
      </c>
      <c r="L439" s="10" t="s">
        <v>787</v>
      </c>
      <c r="M439" s="11">
        <v>45376</v>
      </c>
      <c r="N439" s="10" t="s">
        <v>454</v>
      </c>
      <c r="O439" s="12"/>
      <c r="P439" s="12"/>
      <c r="Q439" s="10" t="s">
        <v>500</v>
      </c>
      <c r="R439" s="10">
        <v>2</v>
      </c>
      <c r="S439" s="12"/>
      <c r="T439" s="12"/>
      <c r="U439" s="10" t="s">
        <v>970</v>
      </c>
      <c r="V439" s="10">
        <v>1700</v>
      </c>
      <c r="W439" s="10" t="s">
        <v>799</v>
      </c>
      <c r="X439" s="11">
        <v>45390</v>
      </c>
      <c r="Y439" s="10" t="s">
        <v>971</v>
      </c>
      <c r="Z439" s="12"/>
      <c r="AA439" s="12"/>
      <c r="AB439" s="12"/>
      <c r="AC439" s="10">
        <v>1500</v>
      </c>
      <c r="AD439" s="13"/>
      <c r="AE439" s="15">
        <f t="shared" ca="1" si="6"/>
        <v>678</v>
      </c>
    </row>
    <row r="440" spans="1:31" ht="20.100000000000001" customHeight="1">
      <c r="A440" s="10">
        <v>2514588</v>
      </c>
      <c r="B440" s="10">
        <v>2514588</v>
      </c>
      <c r="C440" s="12"/>
      <c r="D440" s="12"/>
      <c r="E440" s="10">
        <v>103431158</v>
      </c>
      <c r="F440" s="10" t="s">
        <v>934</v>
      </c>
      <c r="G440" s="10" t="s">
        <v>331</v>
      </c>
      <c r="H440" s="12"/>
      <c r="I440" s="11">
        <v>45370</v>
      </c>
      <c r="J440" s="12"/>
      <c r="K440" s="10" t="s">
        <v>935</v>
      </c>
      <c r="L440" s="10" t="s">
        <v>935</v>
      </c>
      <c r="M440" s="11">
        <v>45362</v>
      </c>
      <c r="N440" s="10" t="s">
        <v>454</v>
      </c>
      <c r="O440" s="12"/>
      <c r="P440" s="12"/>
      <c r="Q440" s="10" t="s">
        <v>338</v>
      </c>
      <c r="R440" s="10">
        <v>1</v>
      </c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0">
        <v>1010</v>
      </c>
      <c r="AD440" s="13"/>
      <c r="AE440" s="15">
        <f t="shared" ca="1" si="6"/>
        <v>692</v>
      </c>
    </row>
    <row r="441" spans="1:31" ht="20.100000000000001" customHeight="1">
      <c r="A441" s="10">
        <v>2522681</v>
      </c>
      <c r="B441" s="10">
        <v>2522681</v>
      </c>
      <c r="C441" s="10" t="s">
        <v>854</v>
      </c>
      <c r="D441" s="10">
        <v>320</v>
      </c>
      <c r="E441" s="10" t="s">
        <v>625</v>
      </c>
      <c r="F441" s="10" t="s">
        <v>626</v>
      </c>
      <c r="G441" s="10" t="s">
        <v>331</v>
      </c>
      <c r="H441" s="10" t="s">
        <v>620</v>
      </c>
      <c r="I441" s="11">
        <v>45384</v>
      </c>
      <c r="J441" s="11">
        <v>45384</v>
      </c>
      <c r="K441" s="10" t="s">
        <v>45</v>
      </c>
      <c r="L441" s="10" t="s">
        <v>45</v>
      </c>
      <c r="M441" s="11">
        <v>45373</v>
      </c>
      <c r="N441" s="10" t="s">
        <v>454</v>
      </c>
      <c r="O441" s="10">
        <v>1038560</v>
      </c>
      <c r="P441" s="10">
        <v>92418</v>
      </c>
      <c r="Q441" s="10" t="s">
        <v>340</v>
      </c>
      <c r="R441" s="10">
        <v>1</v>
      </c>
      <c r="S441" s="10" t="s">
        <v>547</v>
      </c>
      <c r="T441" s="10" t="s">
        <v>548</v>
      </c>
      <c r="U441" s="12"/>
      <c r="V441" s="12"/>
      <c r="W441" s="12"/>
      <c r="X441" s="12"/>
      <c r="Y441" s="12"/>
      <c r="Z441" s="11">
        <v>45370</v>
      </c>
      <c r="AA441" s="11">
        <v>45386</v>
      </c>
      <c r="AB441" s="11">
        <v>45371</v>
      </c>
      <c r="AC441" s="10">
        <v>1280</v>
      </c>
      <c r="AD441" s="10" t="s">
        <v>972</v>
      </c>
      <c r="AE441" s="15">
        <f t="shared" ca="1" si="6"/>
        <v>681</v>
      </c>
    </row>
    <row r="442" spans="1:31" ht="20.100000000000001" customHeight="1">
      <c r="A442" s="10">
        <v>2522752</v>
      </c>
      <c r="B442" s="10">
        <v>2522752</v>
      </c>
      <c r="C442" s="10" t="s">
        <v>452</v>
      </c>
      <c r="D442" s="10">
        <v>420</v>
      </c>
      <c r="E442" s="10" t="s">
        <v>713</v>
      </c>
      <c r="F442" s="10" t="s">
        <v>98</v>
      </c>
      <c r="G442" s="10" t="s">
        <v>312</v>
      </c>
      <c r="H442" s="10" t="s">
        <v>99</v>
      </c>
      <c r="I442" s="11">
        <v>45383</v>
      </c>
      <c r="J442" s="11">
        <v>45383</v>
      </c>
      <c r="K442" s="10" t="s">
        <v>973</v>
      </c>
      <c r="L442" s="10" t="s">
        <v>32</v>
      </c>
      <c r="M442" s="11">
        <v>45379</v>
      </c>
      <c r="N442" s="10" t="s">
        <v>454</v>
      </c>
      <c r="O442" s="10">
        <v>1038561</v>
      </c>
      <c r="P442" s="10">
        <v>30530</v>
      </c>
      <c r="Q442" s="10" t="s">
        <v>340</v>
      </c>
      <c r="R442" s="10">
        <v>1</v>
      </c>
      <c r="S442" s="12"/>
      <c r="T442" s="12"/>
      <c r="U442" s="12"/>
      <c r="V442" s="12"/>
      <c r="W442" s="12"/>
      <c r="X442" s="12"/>
      <c r="Y442" s="12"/>
      <c r="Z442" s="11">
        <v>45371</v>
      </c>
      <c r="AA442" s="11">
        <v>45385</v>
      </c>
      <c r="AB442" s="11">
        <v>45371</v>
      </c>
      <c r="AC442" s="10">
        <v>1380</v>
      </c>
      <c r="AD442" s="10" t="s">
        <v>974</v>
      </c>
      <c r="AE442" s="15">
        <f t="shared" ca="1" si="6"/>
        <v>675</v>
      </c>
    </row>
    <row r="443" spans="1:31" ht="20.100000000000001" customHeight="1">
      <c r="A443" s="10">
        <v>2512128</v>
      </c>
      <c r="B443" s="10">
        <v>2512128</v>
      </c>
      <c r="C443" s="10" t="s">
        <v>452</v>
      </c>
      <c r="D443" s="10">
        <v>334</v>
      </c>
      <c r="E443" s="10">
        <v>102825818</v>
      </c>
      <c r="F443" s="10" t="s">
        <v>192</v>
      </c>
      <c r="G443" s="10" t="s">
        <v>317</v>
      </c>
      <c r="H443" s="10" t="s">
        <v>109</v>
      </c>
      <c r="I443" s="11">
        <v>45380</v>
      </c>
      <c r="J443" s="11">
        <v>45380</v>
      </c>
      <c r="K443" s="10" t="s">
        <v>32</v>
      </c>
      <c r="L443" s="10" t="s">
        <v>636</v>
      </c>
      <c r="M443" s="11">
        <v>45379</v>
      </c>
      <c r="N443" s="10" t="s">
        <v>454</v>
      </c>
      <c r="O443" s="10">
        <v>1034270</v>
      </c>
      <c r="P443" s="10" t="s">
        <v>332</v>
      </c>
      <c r="Q443" s="10" t="s">
        <v>385</v>
      </c>
      <c r="R443" s="10">
        <v>1</v>
      </c>
      <c r="S443" s="10" t="s">
        <v>637</v>
      </c>
      <c r="T443" s="10" t="s">
        <v>638</v>
      </c>
      <c r="U443" s="12"/>
      <c r="V443" s="12"/>
      <c r="W443" s="12"/>
      <c r="X443" s="12"/>
      <c r="Y443" s="12"/>
      <c r="Z443" s="11">
        <v>44672</v>
      </c>
      <c r="AA443" s="11">
        <v>45380</v>
      </c>
      <c r="AB443" s="11">
        <v>45333</v>
      </c>
      <c r="AC443" s="10">
        <v>1260</v>
      </c>
      <c r="AD443" s="13"/>
      <c r="AE443" s="15">
        <f t="shared" ca="1" si="6"/>
        <v>675</v>
      </c>
    </row>
    <row r="444" spans="1:31" ht="20.100000000000001" customHeight="1">
      <c r="A444" s="10">
        <v>2512174</v>
      </c>
      <c r="B444" s="10">
        <v>2512174</v>
      </c>
      <c r="C444" s="10" t="s">
        <v>443</v>
      </c>
      <c r="D444" s="12"/>
      <c r="E444" s="10">
        <v>102840010</v>
      </c>
      <c r="F444" s="10" t="s">
        <v>407</v>
      </c>
      <c r="G444" s="10" t="s">
        <v>317</v>
      </c>
      <c r="H444" s="10" t="s">
        <v>109</v>
      </c>
      <c r="I444" s="11">
        <v>45380</v>
      </c>
      <c r="J444" s="11">
        <v>45380</v>
      </c>
      <c r="K444" s="10" t="s">
        <v>579</v>
      </c>
      <c r="L444" s="10" t="s">
        <v>579</v>
      </c>
      <c r="M444" s="11">
        <v>45376</v>
      </c>
      <c r="N444" s="10" t="s">
        <v>454</v>
      </c>
      <c r="O444" s="10">
        <v>1034270</v>
      </c>
      <c r="P444" s="10" t="s">
        <v>332</v>
      </c>
      <c r="Q444" s="10" t="s">
        <v>318</v>
      </c>
      <c r="R444" s="10">
        <v>1</v>
      </c>
      <c r="S444" s="10">
        <v>101617028</v>
      </c>
      <c r="T444" s="10" t="s">
        <v>408</v>
      </c>
      <c r="U444" s="12"/>
      <c r="V444" s="12"/>
      <c r="W444" s="12"/>
      <c r="X444" s="12"/>
      <c r="Y444" s="12"/>
      <c r="Z444" s="11">
        <v>44996</v>
      </c>
      <c r="AA444" s="11">
        <v>45380</v>
      </c>
      <c r="AB444" s="11">
        <v>45333</v>
      </c>
      <c r="AC444" s="10">
        <v>1100</v>
      </c>
      <c r="AD444" s="13"/>
      <c r="AE444" s="15">
        <f t="shared" ca="1" si="6"/>
        <v>678</v>
      </c>
    </row>
    <row r="445" spans="1:31" ht="20.100000000000001" customHeight="1">
      <c r="A445" s="10">
        <v>2453435</v>
      </c>
      <c r="B445" s="10">
        <v>2453435</v>
      </c>
      <c r="C445" s="12"/>
      <c r="D445" s="12"/>
      <c r="E445" s="10">
        <v>100913451</v>
      </c>
      <c r="F445" s="10" t="s">
        <v>362</v>
      </c>
      <c r="G445" s="10" t="s">
        <v>363</v>
      </c>
      <c r="H445" s="12"/>
      <c r="I445" s="11">
        <v>45420</v>
      </c>
      <c r="J445" s="12"/>
      <c r="K445" s="10" t="s">
        <v>579</v>
      </c>
      <c r="L445" s="10" t="s">
        <v>454</v>
      </c>
      <c r="M445" s="11">
        <v>45376</v>
      </c>
      <c r="N445" s="10" t="s">
        <v>454</v>
      </c>
      <c r="O445" s="12"/>
      <c r="P445" s="12"/>
      <c r="Q445" s="10" t="s">
        <v>318</v>
      </c>
      <c r="R445" s="12"/>
      <c r="S445" s="10">
        <v>101251709</v>
      </c>
      <c r="T445" s="10" t="s">
        <v>364</v>
      </c>
      <c r="U445" s="12"/>
      <c r="V445" s="12"/>
      <c r="W445" s="12"/>
      <c r="X445" s="12"/>
      <c r="Y445" s="12"/>
      <c r="Z445" s="12"/>
      <c r="AA445" s="12"/>
      <c r="AB445" s="12"/>
      <c r="AC445" s="10">
        <v>1100</v>
      </c>
      <c r="AD445" s="13"/>
      <c r="AE445" s="15">
        <f t="shared" ca="1" si="6"/>
        <v>678</v>
      </c>
    </row>
    <row r="446" spans="1:31" ht="20.100000000000001" customHeight="1">
      <c r="A446" s="10">
        <v>2453440</v>
      </c>
      <c r="B446" s="10">
        <v>2453440</v>
      </c>
      <c r="C446" s="12"/>
      <c r="D446" s="12"/>
      <c r="E446" s="10">
        <v>101195717</v>
      </c>
      <c r="F446" s="10" t="s">
        <v>323</v>
      </c>
      <c r="G446" s="10" t="s">
        <v>312</v>
      </c>
      <c r="H446" s="12"/>
      <c r="I446" s="11">
        <v>45478</v>
      </c>
      <c r="J446" s="12"/>
      <c r="K446" s="10" t="s">
        <v>647</v>
      </c>
      <c r="L446" s="10" t="s">
        <v>454</v>
      </c>
      <c r="M446" s="11">
        <v>45310</v>
      </c>
      <c r="N446" s="10" t="s">
        <v>454</v>
      </c>
      <c r="O446" s="12"/>
      <c r="P446" s="12"/>
      <c r="Q446" s="10" t="s">
        <v>324</v>
      </c>
      <c r="R446" s="12"/>
      <c r="S446" s="10">
        <v>101261032</v>
      </c>
      <c r="T446" s="10" t="s">
        <v>325</v>
      </c>
      <c r="U446" s="12"/>
      <c r="V446" s="12"/>
      <c r="W446" s="12"/>
      <c r="X446" s="12"/>
      <c r="Y446" s="12"/>
      <c r="Z446" s="12"/>
      <c r="AA446" s="12"/>
      <c r="AB446" s="12"/>
      <c r="AC446" s="10">
        <v>1200</v>
      </c>
      <c r="AD446" s="13"/>
      <c r="AE446" s="15">
        <f t="shared" ca="1" si="6"/>
        <v>744</v>
      </c>
    </row>
    <row r="447" spans="1:31" ht="20.100000000000001" customHeight="1">
      <c r="A447" s="10">
        <v>2482439</v>
      </c>
      <c r="B447" s="10">
        <v>2482439</v>
      </c>
      <c r="C447" s="10" t="s">
        <v>452</v>
      </c>
      <c r="D447" s="12"/>
      <c r="E447" s="10">
        <v>103609924</v>
      </c>
      <c r="F447" s="10" t="s">
        <v>456</v>
      </c>
      <c r="G447" s="10" t="s">
        <v>331</v>
      </c>
      <c r="H447" s="10" t="s">
        <v>109</v>
      </c>
      <c r="I447" s="11">
        <v>45380</v>
      </c>
      <c r="J447" s="11">
        <v>45380</v>
      </c>
      <c r="K447" s="10" t="s">
        <v>647</v>
      </c>
      <c r="L447" s="10" t="s">
        <v>647</v>
      </c>
      <c r="M447" s="11">
        <v>45377</v>
      </c>
      <c r="N447" s="10" t="s">
        <v>454</v>
      </c>
      <c r="O447" s="10">
        <v>1034270</v>
      </c>
      <c r="P447" s="10" t="s">
        <v>332</v>
      </c>
      <c r="Q447" s="10" t="s">
        <v>318</v>
      </c>
      <c r="R447" s="10">
        <v>1</v>
      </c>
      <c r="S447" s="10">
        <v>103632920</v>
      </c>
      <c r="T447" s="10" t="s">
        <v>457</v>
      </c>
      <c r="U447" s="12"/>
      <c r="V447" s="12"/>
      <c r="W447" s="12"/>
      <c r="X447" s="12"/>
      <c r="Y447" s="12"/>
      <c r="Z447" s="11">
        <v>45207</v>
      </c>
      <c r="AA447" s="11">
        <v>45380</v>
      </c>
      <c r="AB447" s="11">
        <v>45207</v>
      </c>
      <c r="AC447" s="10">
        <v>1200</v>
      </c>
      <c r="AD447" s="13"/>
      <c r="AE447" s="15">
        <f t="shared" ca="1" si="6"/>
        <v>677</v>
      </c>
    </row>
    <row r="448" spans="1:31" ht="20.100000000000001" customHeight="1">
      <c r="A448" s="10">
        <v>2482441</v>
      </c>
      <c r="B448" s="10">
        <v>2482441</v>
      </c>
      <c r="C448" s="10" t="s">
        <v>392</v>
      </c>
      <c r="D448" s="12"/>
      <c r="E448" s="10">
        <v>103609924</v>
      </c>
      <c r="F448" s="10" t="s">
        <v>456</v>
      </c>
      <c r="G448" s="10" t="s">
        <v>331</v>
      </c>
      <c r="H448" s="10" t="s">
        <v>109</v>
      </c>
      <c r="I448" s="11">
        <v>45380</v>
      </c>
      <c r="J448" s="11">
        <v>45380</v>
      </c>
      <c r="K448" s="10" t="s">
        <v>579</v>
      </c>
      <c r="L448" s="10" t="s">
        <v>579</v>
      </c>
      <c r="M448" s="11">
        <v>45373</v>
      </c>
      <c r="N448" s="10" t="s">
        <v>454</v>
      </c>
      <c r="O448" s="10">
        <v>1034270</v>
      </c>
      <c r="P448" s="10" t="s">
        <v>332</v>
      </c>
      <c r="Q448" s="10" t="s">
        <v>318</v>
      </c>
      <c r="R448" s="10">
        <v>1</v>
      </c>
      <c r="S448" s="10">
        <v>103632920</v>
      </c>
      <c r="T448" s="10" t="s">
        <v>457</v>
      </c>
      <c r="U448" s="12"/>
      <c r="V448" s="12"/>
      <c r="W448" s="12"/>
      <c r="X448" s="12"/>
      <c r="Y448" s="12"/>
      <c r="Z448" s="11">
        <v>45207</v>
      </c>
      <c r="AA448" s="11">
        <v>45380</v>
      </c>
      <c r="AB448" s="11">
        <v>45207</v>
      </c>
      <c r="AC448" s="10">
        <v>1100</v>
      </c>
      <c r="AD448" s="13"/>
      <c r="AE448" s="15">
        <f t="shared" ca="1" si="6"/>
        <v>681</v>
      </c>
    </row>
    <row r="449" spans="1:31" ht="20.100000000000001" customHeight="1">
      <c r="A449" s="10">
        <v>2485603</v>
      </c>
      <c r="B449" s="10">
        <v>2485603</v>
      </c>
      <c r="C449" s="10" t="s">
        <v>452</v>
      </c>
      <c r="D449" s="10">
        <v>256</v>
      </c>
      <c r="E449" s="10">
        <v>101527118</v>
      </c>
      <c r="F449" s="10" t="s">
        <v>922</v>
      </c>
      <c r="G449" s="10" t="s">
        <v>363</v>
      </c>
      <c r="H449" s="12"/>
      <c r="I449" s="11">
        <v>45429</v>
      </c>
      <c r="J449" s="12"/>
      <c r="K449" s="10" t="s">
        <v>32</v>
      </c>
      <c r="L449" s="10" t="s">
        <v>923</v>
      </c>
      <c r="M449" s="11">
        <v>45379</v>
      </c>
      <c r="N449" s="10" t="s">
        <v>454</v>
      </c>
      <c r="O449" s="12"/>
      <c r="P449" s="12"/>
      <c r="Q449" s="10" t="s">
        <v>593</v>
      </c>
      <c r="R449" s="10">
        <v>1</v>
      </c>
      <c r="S449" s="10">
        <v>101513232</v>
      </c>
      <c r="T449" s="10" t="s">
        <v>924</v>
      </c>
      <c r="U449" s="12"/>
      <c r="V449" s="12"/>
      <c r="W449" s="12"/>
      <c r="X449" s="12"/>
      <c r="Y449" s="12"/>
      <c r="Z449" s="12"/>
      <c r="AA449" s="12"/>
      <c r="AB449" s="12"/>
      <c r="AC449" s="10">
        <v>1260</v>
      </c>
      <c r="AD449" s="13"/>
      <c r="AE449" s="15">
        <f t="shared" ca="1" si="6"/>
        <v>675</v>
      </c>
    </row>
    <row r="450" spans="1:31" ht="20.100000000000001" customHeight="1">
      <c r="A450" s="10" t="s">
        <v>975</v>
      </c>
      <c r="B450" s="10" t="s">
        <v>975</v>
      </c>
      <c r="C450" s="10" t="s">
        <v>452</v>
      </c>
      <c r="D450" s="12"/>
      <c r="E450" s="10">
        <v>104376547</v>
      </c>
      <c r="F450" s="10" t="s">
        <v>976</v>
      </c>
      <c r="G450" s="10" t="s">
        <v>317</v>
      </c>
      <c r="H450" s="10" t="s">
        <v>555</v>
      </c>
      <c r="I450" s="11">
        <v>45387</v>
      </c>
      <c r="J450" s="11">
        <v>45450</v>
      </c>
      <c r="K450" s="10" t="s">
        <v>556</v>
      </c>
      <c r="L450" s="10" t="s">
        <v>557</v>
      </c>
      <c r="M450" s="11">
        <v>45355</v>
      </c>
      <c r="N450" s="10" t="s">
        <v>454</v>
      </c>
      <c r="O450" s="10">
        <v>3004593</v>
      </c>
      <c r="P450" s="10" t="s">
        <v>558</v>
      </c>
      <c r="Q450" s="10" t="s">
        <v>559</v>
      </c>
      <c r="R450" s="10">
        <v>1</v>
      </c>
      <c r="S450" s="10" t="s">
        <v>650</v>
      </c>
      <c r="T450" s="10" t="s">
        <v>651</v>
      </c>
      <c r="U450" s="10" t="s">
        <v>562</v>
      </c>
      <c r="V450" s="10">
        <v>2100</v>
      </c>
      <c r="W450" s="10" t="s">
        <v>563</v>
      </c>
      <c r="X450" s="11">
        <v>45383</v>
      </c>
      <c r="Y450" s="10" t="s">
        <v>564</v>
      </c>
      <c r="Z450" s="11">
        <v>45250</v>
      </c>
      <c r="AA450" s="11">
        <v>45450</v>
      </c>
      <c r="AB450" s="11">
        <v>45183</v>
      </c>
      <c r="AC450" s="10">
        <v>2100</v>
      </c>
      <c r="AD450" s="13"/>
      <c r="AE450" s="15">
        <f t="shared" ca="1" si="6"/>
        <v>699</v>
      </c>
    </row>
    <row r="451" spans="1:31" ht="20.100000000000001" customHeight="1">
      <c r="A451" s="10">
        <v>2524069</v>
      </c>
      <c r="B451" s="10">
        <v>2524069</v>
      </c>
      <c r="C451" s="10" t="s">
        <v>977</v>
      </c>
      <c r="D451" s="10">
        <v>229</v>
      </c>
      <c r="E451" s="10" t="s">
        <v>856</v>
      </c>
      <c r="F451" s="10" t="s">
        <v>857</v>
      </c>
      <c r="G451" s="10" t="s">
        <v>312</v>
      </c>
      <c r="H451" s="10" t="s">
        <v>136</v>
      </c>
      <c r="I451" s="11">
        <v>45386</v>
      </c>
      <c r="J451" s="11">
        <v>45387</v>
      </c>
      <c r="K451" s="10" t="s">
        <v>978</v>
      </c>
      <c r="L451" s="10" t="s">
        <v>454</v>
      </c>
      <c r="M451" s="12"/>
      <c r="N451" s="10" t="s">
        <v>454</v>
      </c>
      <c r="O451" s="10">
        <v>1036662</v>
      </c>
      <c r="P451" s="10" t="s">
        <v>858</v>
      </c>
      <c r="Q451" s="10" t="s">
        <v>340</v>
      </c>
      <c r="R451" s="12"/>
      <c r="S451" s="10" t="s">
        <v>979</v>
      </c>
      <c r="T451" s="10" t="s">
        <v>134</v>
      </c>
      <c r="U451" s="12"/>
      <c r="V451" s="12"/>
      <c r="W451" s="12"/>
      <c r="X451" s="12"/>
      <c r="Y451" s="12"/>
      <c r="Z451" s="11">
        <v>45379</v>
      </c>
      <c r="AA451" s="11">
        <v>45391</v>
      </c>
      <c r="AB451" s="11">
        <v>45379</v>
      </c>
      <c r="AC451" s="10">
        <v>900</v>
      </c>
      <c r="AD451" s="10" t="s">
        <v>980</v>
      </c>
      <c r="AE451" s="15">
        <f t="shared" ca="1" si="6"/>
        <v>46054</v>
      </c>
    </row>
    <row r="452" spans="1:31" ht="20.100000000000001" customHeight="1">
      <c r="A452" s="10">
        <v>2524135</v>
      </c>
      <c r="B452" s="10">
        <v>2524135</v>
      </c>
      <c r="C452" s="10" t="s">
        <v>981</v>
      </c>
      <c r="D452" s="10">
        <v>184</v>
      </c>
      <c r="E452" s="10" t="s">
        <v>982</v>
      </c>
      <c r="F452" s="10" t="s">
        <v>983</v>
      </c>
      <c r="G452" s="10" t="s">
        <v>317</v>
      </c>
      <c r="H452" s="10" t="s">
        <v>630</v>
      </c>
      <c r="I452" s="11">
        <v>45391</v>
      </c>
      <c r="J452" s="11">
        <v>45391</v>
      </c>
      <c r="K452" s="10" t="s">
        <v>605</v>
      </c>
      <c r="L452" s="10" t="s">
        <v>454</v>
      </c>
      <c r="M452" s="12"/>
      <c r="N452" s="10" t="s">
        <v>454</v>
      </c>
      <c r="O452" s="10">
        <v>1038614</v>
      </c>
      <c r="P452" s="10" t="s">
        <v>984</v>
      </c>
      <c r="Q452" s="10" t="s">
        <v>340</v>
      </c>
      <c r="R452" s="12"/>
      <c r="S452" s="12"/>
      <c r="T452" s="12"/>
      <c r="U452" s="12"/>
      <c r="V452" s="12"/>
      <c r="W452" s="12"/>
      <c r="X452" s="12"/>
      <c r="Y452" s="12"/>
      <c r="Z452" s="11">
        <v>45379</v>
      </c>
      <c r="AA452" s="11">
        <v>45393</v>
      </c>
      <c r="AB452" s="11">
        <v>45379</v>
      </c>
      <c r="AC452" s="10">
        <v>1000</v>
      </c>
      <c r="AD452" s="10" t="s">
        <v>985</v>
      </c>
      <c r="AE452" s="15">
        <f t="shared" ref="AE452:AE515" ca="1" si="7">TODAY()-M452</f>
        <v>46054</v>
      </c>
    </row>
    <row r="453" spans="1:31" ht="20.100000000000001" customHeight="1">
      <c r="A453" s="10">
        <v>2524143</v>
      </c>
      <c r="B453" s="10">
        <v>2524143</v>
      </c>
      <c r="C453" s="10" t="s">
        <v>986</v>
      </c>
      <c r="D453" s="10">
        <v>333</v>
      </c>
      <c r="E453" s="10" t="s">
        <v>602</v>
      </c>
      <c r="F453" s="10" t="s">
        <v>603</v>
      </c>
      <c r="G453" s="10" t="s">
        <v>317</v>
      </c>
      <c r="H453" s="10" t="s">
        <v>604</v>
      </c>
      <c r="I453" s="11">
        <v>45391</v>
      </c>
      <c r="J453" s="11">
        <v>45390</v>
      </c>
      <c r="K453" s="10" t="s">
        <v>605</v>
      </c>
      <c r="L453" s="10" t="s">
        <v>454</v>
      </c>
      <c r="M453" s="12"/>
      <c r="N453" s="10" t="s">
        <v>454</v>
      </c>
      <c r="O453" s="10">
        <v>1038574</v>
      </c>
      <c r="P453" s="10">
        <v>10920</v>
      </c>
      <c r="Q453" s="10" t="s">
        <v>340</v>
      </c>
      <c r="R453" s="12"/>
      <c r="S453" s="10" t="s">
        <v>547</v>
      </c>
      <c r="T453" s="10" t="s">
        <v>548</v>
      </c>
      <c r="U453" s="12"/>
      <c r="V453" s="12"/>
      <c r="W453" s="12"/>
      <c r="X453" s="12"/>
      <c r="Y453" s="12"/>
      <c r="Z453" s="11">
        <v>45378</v>
      </c>
      <c r="AA453" s="11">
        <v>45392</v>
      </c>
      <c r="AB453" s="11">
        <v>45379</v>
      </c>
      <c r="AC453" s="10">
        <v>1000</v>
      </c>
      <c r="AD453" s="10" t="s">
        <v>987</v>
      </c>
      <c r="AE453" s="15">
        <f t="shared" ca="1" si="7"/>
        <v>46054</v>
      </c>
    </row>
    <row r="454" spans="1:31" ht="20.100000000000001" customHeight="1">
      <c r="A454" s="10">
        <v>2524152</v>
      </c>
      <c r="B454" s="10">
        <v>2524152</v>
      </c>
      <c r="C454" s="10" t="s">
        <v>849</v>
      </c>
      <c r="D454" s="10">
        <v>12</v>
      </c>
      <c r="E454" s="10" t="s">
        <v>988</v>
      </c>
      <c r="F454" s="10" t="s">
        <v>989</v>
      </c>
      <c r="G454" s="10" t="s">
        <v>317</v>
      </c>
      <c r="H454" s="10" t="s">
        <v>167</v>
      </c>
      <c r="I454" s="11">
        <v>45391</v>
      </c>
      <c r="J454" s="11">
        <v>45391</v>
      </c>
      <c r="K454" s="10" t="s">
        <v>605</v>
      </c>
      <c r="L454" s="10" t="s">
        <v>454</v>
      </c>
      <c r="M454" s="12"/>
      <c r="N454" s="10" t="s">
        <v>454</v>
      </c>
      <c r="O454" s="10">
        <v>1036569</v>
      </c>
      <c r="P454" s="10" t="s">
        <v>610</v>
      </c>
      <c r="Q454" s="10" t="s">
        <v>611</v>
      </c>
      <c r="R454" s="12"/>
      <c r="S454" s="12"/>
      <c r="T454" s="12"/>
      <c r="U454" s="12"/>
      <c r="V454" s="12"/>
      <c r="W454" s="12"/>
      <c r="X454" s="12"/>
      <c r="Y454" s="12"/>
      <c r="Z454" s="11">
        <v>45379</v>
      </c>
      <c r="AA454" s="11">
        <v>45393</v>
      </c>
      <c r="AB454" s="11">
        <v>45379</v>
      </c>
      <c r="AC454" s="10">
        <v>1000</v>
      </c>
      <c r="AD454" s="10" t="s">
        <v>990</v>
      </c>
      <c r="AE454" s="15">
        <f t="shared" ca="1" si="7"/>
        <v>46054</v>
      </c>
    </row>
    <row r="455" spans="1:31" ht="20.100000000000001" customHeight="1">
      <c r="A455" s="10">
        <v>2524070</v>
      </c>
      <c r="B455" s="10">
        <v>2524070</v>
      </c>
      <c r="C455" s="10" t="s">
        <v>977</v>
      </c>
      <c r="D455" s="10">
        <v>229</v>
      </c>
      <c r="E455" s="10" t="s">
        <v>856</v>
      </c>
      <c r="F455" s="10" t="s">
        <v>857</v>
      </c>
      <c r="G455" s="10" t="s">
        <v>312</v>
      </c>
      <c r="H455" s="10" t="s">
        <v>136</v>
      </c>
      <c r="I455" s="11">
        <v>45386</v>
      </c>
      <c r="J455" s="11">
        <v>45387</v>
      </c>
      <c r="K455" s="10" t="s">
        <v>991</v>
      </c>
      <c r="L455" s="10" t="s">
        <v>454</v>
      </c>
      <c r="M455" s="12"/>
      <c r="N455" s="10" t="s">
        <v>454</v>
      </c>
      <c r="O455" s="10">
        <v>1036662</v>
      </c>
      <c r="P455" s="10" t="s">
        <v>858</v>
      </c>
      <c r="Q455" s="10" t="s">
        <v>340</v>
      </c>
      <c r="R455" s="12"/>
      <c r="S455" s="10" t="s">
        <v>979</v>
      </c>
      <c r="T455" s="10" t="s">
        <v>134</v>
      </c>
      <c r="U455" s="12"/>
      <c r="V455" s="12"/>
      <c r="W455" s="12"/>
      <c r="X455" s="12"/>
      <c r="Y455" s="12"/>
      <c r="Z455" s="11">
        <v>45379</v>
      </c>
      <c r="AA455" s="11">
        <v>45391</v>
      </c>
      <c r="AB455" s="11">
        <v>45379</v>
      </c>
      <c r="AC455" s="10">
        <v>900</v>
      </c>
      <c r="AD455" s="10" t="s">
        <v>992</v>
      </c>
      <c r="AE455" s="15">
        <f t="shared" ca="1" si="7"/>
        <v>46054</v>
      </c>
    </row>
    <row r="456" spans="1:31" ht="20.100000000000001" customHeight="1">
      <c r="A456" s="10">
        <v>2524076</v>
      </c>
      <c r="B456" s="10">
        <v>2524076</v>
      </c>
      <c r="C456" s="10" t="s">
        <v>993</v>
      </c>
      <c r="D456" s="10">
        <v>395</v>
      </c>
      <c r="E456" s="10" t="s">
        <v>994</v>
      </c>
      <c r="F456" s="10" t="s">
        <v>995</v>
      </c>
      <c r="G456" s="10" t="s">
        <v>331</v>
      </c>
      <c r="H456" s="10" t="s">
        <v>96</v>
      </c>
      <c r="I456" s="11">
        <v>45391</v>
      </c>
      <c r="J456" s="11">
        <v>45390</v>
      </c>
      <c r="K456" s="10" t="s">
        <v>605</v>
      </c>
      <c r="L456" s="10" t="s">
        <v>454</v>
      </c>
      <c r="M456" s="12"/>
      <c r="N456" s="10" t="s">
        <v>454</v>
      </c>
      <c r="O456" s="10">
        <v>1038572</v>
      </c>
      <c r="P456" s="10" t="s">
        <v>996</v>
      </c>
      <c r="Q456" s="10" t="s">
        <v>340</v>
      </c>
      <c r="R456" s="12"/>
      <c r="S456" s="10" t="s">
        <v>547</v>
      </c>
      <c r="T456" s="10" t="s">
        <v>548</v>
      </c>
      <c r="U456" s="12"/>
      <c r="V456" s="12"/>
      <c r="W456" s="12"/>
      <c r="X456" s="12"/>
      <c r="Y456" s="12"/>
      <c r="Z456" s="11">
        <v>45379</v>
      </c>
      <c r="AA456" s="11">
        <v>45393</v>
      </c>
      <c r="AB456" s="11">
        <v>45379</v>
      </c>
      <c r="AC456" s="10">
        <v>1000</v>
      </c>
      <c r="AD456" s="10" t="s">
        <v>997</v>
      </c>
      <c r="AE456" s="15">
        <f t="shared" ca="1" si="7"/>
        <v>46054</v>
      </c>
    </row>
    <row r="457" spans="1:31" ht="20.100000000000001" customHeight="1">
      <c r="A457" s="10">
        <v>2523507</v>
      </c>
      <c r="B457" s="10">
        <v>2523507</v>
      </c>
      <c r="C457" s="10" t="s">
        <v>452</v>
      </c>
      <c r="D457" s="10">
        <v>356</v>
      </c>
      <c r="E457" s="10" t="s">
        <v>998</v>
      </c>
      <c r="F457" s="10" t="s">
        <v>999</v>
      </c>
      <c r="G457" s="10" t="s">
        <v>331</v>
      </c>
      <c r="H457" s="10" t="s">
        <v>659</v>
      </c>
      <c r="I457" s="11">
        <v>45386</v>
      </c>
      <c r="J457" s="11">
        <v>45384</v>
      </c>
      <c r="K457" s="10" t="s">
        <v>32</v>
      </c>
      <c r="L457" s="10" t="s">
        <v>635</v>
      </c>
      <c r="M457" s="11">
        <v>45379</v>
      </c>
      <c r="N457" s="10" t="s">
        <v>454</v>
      </c>
      <c r="O457" s="10">
        <v>1037681</v>
      </c>
      <c r="P457" s="10">
        <v>4500153668</v>
      </c>
      <c r="Q457" s="10" t="s">
        <v>340</v>
      </c>
      <c r="R457" s="10">
        <v>1</v>
      </c>
      <c r="S457" s="10" t="s">
        <v>547</v>
      </c>
      <c r="T457" s="10" t="s">
        <v>548</v>
      </c>
      <c r="U457" s="12"/>
      <c r="V457" s="12"/>
      <c r="W457" s="12"/>
      <c r="X457" s="12"/>
      <c r="Y457" s="12"/>
      <c r="Z457" s="11">
        <v>45373</v>
      </c>
      <c r="AA457" s="11">
        <v>45390</v>
      </c>
      <c r="AB457" s="11">
        <v>45373</v>
      </c>
      <c r="AC457" s="10">
        <v>1260</v>
      </c>
      <c r="AD457" s="10">
        <v>6236</v>
      </c>
      <c r="AE457" s="15">
        <f t="shared" ca="1" si="7"/>
        <v>675</v>
      </c>
    </row>
    <row r="458" spans="1:31" ht="20.100000000000001" customHeight="1">
      <c r="A458" s="10">
        <v>2502450</v>
      </c>
      <c r="B458" s="10">
        <v>2502450</v>
      </c>
      <c r="C458" s="10" t="s">
        <v>452</v>
      </c>
      <c r="D458" s="12"/>
      <c r="E458" s="10" t="s">
        <v>1000</v>
      </c>
      <c r="F458" s="10" t="s">
        <v>1001</v>
      </c>
      <c r="G458" s="10" t="s">
        <v>317</v>
      </c>
      <c r="H458" s="12"/>
      <c r="I458" s="11">
        <v>45349</v>
      </c>
      <c r="J458" s="12"/>
      <c r="K458" s="10" t="s">
        <v>569</v>
      </c>
      <c r="L458" s="10" t="s">
        <v>768</v>
      </c>
      <c r="M458" s="11">
        <v>45373</v>
      </c>
      <c r="N458" s="10" t="s">
        <v>454</v>
      </c>
      <c r="O458" s="12"/>
      <c r="P458" s="12"/>
      <c r="Q458" s="10" t="s">
        <v>1002</v>
      </c>
      <c r="R458" s="10">
        <v>376</v>
      </c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0">
        <v>1000</v>
      </c>
      <c r="AD458" s="13"/>
      <c r="AE458" s="15">
        <f t="shared" ca="1" si="7"/>
        <v>681</v>
      </c>
    </row>
    <row r="459" spans="1:31" ht="20.100000000000001" customHeight="1">
      <c r="A459" s="10">
        <v>2502450</v>
      </c>
      <c r="B459" s="10">
        <v>2502450</v>
      </c>
      <c r="C459" s="10" t="s">
        <v>452</v>
      </c>
      <c r="D459" s="12"/>
      <c r="E459" s="10" t="s">
        <v>1000</v>
      </c>
      <c r="F459" s="10" t="s">
        <v>1001</v>
      </c>
      <c r="G459" s="10" t="s">
        <v>317</v>
      </c>
      <c r="H459" s="12"/>
      <c r="I459" s="11">
        <v>45349</v>
      </c>
      <c r="J459" s="12"/>
      <c r="K459" s="10" t="s">
        <v>569</v>
      </c>
      <c r="L459" s="10" t="s">
        <v>768</v>
      </c>
      <c r="M459" s="11">
        <v>45373</v>
      </c>
      <c r="N459" s="10" t="s">
        <v>454</v>
      </c>
      <c r="O459" s="12"/>
      <c r="P459" s="12"/>
      <c r="Q459" s="10" t="s">
        <v>1002</v>
      </c>
      <c r="R459" s="10">
        <v>376</v>
      </c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0">
        <v>1000</v>
      </c>
      <c r="AD459" s="13"/>
      <c r="AE459" s="15">
        <f t="shared" ca="1" si="7"/>
        <v>681</v>
      </c>
    </row>
    <row r="460" spans="1:31" ht="20.100000000000001" customHeight="1">
      <c r="A460" s="10">
        <v>2502450</v>
      </c>
      <c r="B460" s="10">
        <v>2502450</v>
      </c>
      <c r="C460" s="10" t="s">
        <v>452</v>
      </c>
      <c r="D460" s="12"/>
      <c r="E460" s="10" t="s">
        <v>1000</v>
      </c>
      <c r="F460" s="10" t="s">
        <v>1001</v>
      </c>
      <c r="G460" s="10" t="s">
        <v>317</v>
      </c>
      <c r="H460" s="12"/>
      <c r="I460" s="11">
        <v>45349</v>
      </c>
      <c r="J460" s="12"/>
      <c r="K460" s="10" t="s">
        <v>569</v>
      </c>
      <c r="L460" s="10" t="s">
        <v>768</v>
      </c>
      <c r="M460" s="11">
        <v>45373</v>
      </c>
      <c r="N460" s="10" t="s">
        <v>454</v>
      </c>
      <c r="O460" s="12"/>
      <c r="P460" s="12"/>
      <c r="Q460" s="10" t="s">
        <v>1002</v>
      </c>
      <c r="R460" s="10">
        <v>376</v>
      </c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0">
        <v>1000</v>
      </c>
      <c r="AD460" s="13"/>
      <c r="AE460" s="15">
        <f t="shared" ca="1" si="7"/>
        <v>681</v>
      </c>
    </row>
    <row r="461" spans="1:31" ht="20.100000000000001" customHeight="1">
      <c r="A461" s="10">
        <v>2502450</v>
      </c>
      <c r="B461" s="10">
        <v>2502450</v>
      </c>
      <c r="C461" s="10" t="s">
        <v>452</v>
      </c>
      <c r="D461" s="12"/>
      <c r="E461" s="10" t="s">
        <v>1000</v>
      </c>
      <c r="F461" s="10" t="s">
        <v>1001</v>
      </c>
      <c r="G461" s="10" t="s">
        <v>317</v>
      </c>
      <c r="H461" s="12"/>
      <c r="I461" s="11">
        <v>45349</v>
      </c>
      <c r="J461" s="12"/>
      <c r="K461" s="10" t="s">
        <v>569</v>
      </c>
      <c r="L461" s="10" t="s">
        <v>768</v>
      </c>
      <c r="M461" s="11">
        <v>45373</v>
      </c>
      <c r="N461" s="10" t="s">
        <v>454</v>
      </c>
      <c r="O461" s="12"/>
      <c r="P461" s="12"/>
      <c r="Q461" s="10" t="s">
        <v>1002</v>
      </c>
      <c r="R461" s="10">
        <v>376</v>
      </c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0">
        <v>1000</v>
      </c>
      <c r="AD461" s="13"/>
      <c r="AE461" s="15">
        <f t="shared" ca="1" si="7"/>
        <v>681</v>
      </c>
    </row>
    <row r="462" spans="1:31" ht="20.100000000000001" customHeight="1">
      <c r="A462" s="10">
        <v>2502450</v>
      </c>
      <c r="B462" s="10">
        <v>2502450</v>
      </c>
      <c r="C462" s="10" t="s">
        <v>452</v>
      </c>
      <c r="D462" s="12"/>
      <c r="E462" s="10" t="s">
        <v>1000</v>
      </c>
      <c r="F462" s="10" t="s">
        <v>1001</v>
      </c>
      <c r="G462" s="10" t="s">
        <v>317</v>
      </c>
      <c r="H462" s="12"/>
      <c r="I462" s="11">
        <v>45349</v>
      </c>
      <c r="J462" s="12"/>
      <c r="K462" s="10" t="s">
        <v>569</v>
      </c>
      <c r="L462" s="10" t="s">
        <v>768</v>
      </c>
      <c r="M462" s="11">
        <v>45373</v>
      </c>
      <c r="N462" s="10" t="s">
        <v>454</v>
      </c>
      <c r="O462" s="12"/>
      <c r="P462" s="12"/>
      <c r="Q462" s="10" t="s">
        <v>1002</v>
      </c>
      <c r="R462" s="10">
        <v>376</v>
      </c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0">
        <v>1000</v>
      </c>
      <c r="AD462" s="13"/>
      <c r="AE462" s="15">
        <f t="shared" ca="1" si="7"/>
        <v>681</v>
      </c>
    </row>
    <row r="463" spans="1:31" ht="20.100000000000001" customHeight="1">
      <c r="A463" s="10">
        <v>2502450</v>
      </c>
      <c r="B463" s="10">
        <v>2502450</v>
      </c>
      <c r="C463" s="10" t="s">
        <v>452</v>
      </c>
      <c r="D463" s="12"/>
      <c r="E463" s="10" t="s">
        <v>1000</v>
      </c>
      <c r="F463" s="10" t="s">
        <v>1001</v>
      </c>
      <c r="G463" s="10" t="s">
        <v>317</v>
      </c>
      <c r="H463" s="12"/>
      <c r="I463" s="11">
        <v>45349</v>
      </c>
      <c r="J463" s="12"/>
      <c r="K463" s="10" t="s">
        <v>569</v>
      </c>
      <c r="L463" s="10" t="s">
        <v>768</v>
      </c>
      <c r="M463" s="11">
        <v>45373</v>
      </c>
      <c r="N463" s="10" t="s">
        <v>454</v>
      </c>
      <c r="O463" s="12"/>
      <c r="P463" s="12"/>
      <c r="Q463" s="10" t="s">
        <v>1002</v>
      </c>
      <c r="R463" s="10">
        <v>376</v>
      </c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0">
        <v>1000</v>
      </c>
      <c r="AD463" s="13"/>
      <c r="AE463" s="15">
        <f t="shared" ca="1" si="7"/>
        <v>681</v>
      </c>
    </row>
    <row r="464" spans="1:31" ht="20.100000000000001" customHeight="1">
      <c r="A464" s="10">
        <v>2502450</v>
      </c>
      <c r="B464" s="10">
        <v>2502450</v>
      </c>
      <c r="C464" s="10" t="s">
        <v>452</v>
      </c>
      <c r="D464" s="12"/>
      <c r="E464" s="10" t="s">
        <v>1000</v>
      </c>
      <c r="F464" s="10" t="s">
        <v>1001</v>
      </c>
      <c r="G464" s="10" t="s">
        <v>317</v>
      </c>
      <c r="H464" s="12"/>
      <c r="I464" s="11">
        <v>45349</v>
      </c>
      <c r="J464" s="12"/>
      <c r="K464" s="10" t="s">
        <v>569</v>
      </c>
      <c r="L464" s="10" t="s">
        <v>768</v>
      </c>
      <c r="M464" s="11">
        <v>45373</v>
      </c>
      <c r="N464" s="10" t="s">
        <v>454</v>
      </c>
      <c r="O464" s="12"/>
      <c r="P464" s="12"/>
      <c r="Q464" s="10" t="s">
        <v>1002</v>
      </c>
      <c r="R464" s="10">
        <v>376</v>
      </c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0">
        <v>1000</v>
      </c>
      <c r="AD464" s="13"/>
      <c r="AE464" s="15">
        <f t="shared" ca="1" si="7"/>
        <v>681</v>
      </c>
    </row>
    <row r="465" spans="1:31" ht="20.100000000000001" customHeight="1">
      <c r="A465" s="10">
        <v>2502450</v>
      </c>
      <c r="B465" s="10">
        <v>2502450</v>
      </c>
      <c r="C465" s="10" t="s">
        <v>452</v>
      </c>
      <c r="D465" s="12"/>
      <c r="E465" s="10" t="s">
        <v>1000</v>
      </c>
      <c r="F465" s="10" t="s">
        <v>1001</v>
      </c>
      <c r="G465" s="10" t="s">
        <v>317</v>
      </c>
      <c r="H465" s="12"/>
      <c r="I465" s="11">
        <v>45349</v>
      </c>
      <c r="J465" s="12"/>
      <c r="K465" s="10" t="s">
        <v>569</v>
      </c>
      <c r="L465" s="10" t="s">
        <v>768</v>
      </c>
      <c r="M465" s="11">
        <v>45373</v>
      </c>
      <c r="N465" s="10" t="s">
        <v>454</v>
      </c>
      <c r="O465" s="12"/>
      <c r="P465" s="12"/>
      <c r="Q465" s="10" t="s">
        <v>1002</v>
      </c>
      <c r="R465" s="10">
        <v>376</v>
      </c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0">
        <v>1000</v>
      </c>
      <c r="AD465" s="13"/>
      <c r="AE465" s="15">
        <f t="shared" ca="1" si="7"/>
        <v>681</v>
      </c>
    </row>
    <row r="466" spans="1:31" ht="20.100000000000001" customHeight="1">
      <c r="A466" s="10">
        <v>2502450</v>
      </c>
      <c r="B466" s="10">
        <v>2502450</v>
      </c>
      <c r="C466" s="10" t="s">
        <v>452</v>
      </c>
      <c r="D466" s="12"/>
      <c r="E466" s="10" t="s">
        <v>1000</v>
      </c>
      <c r="F466" s="10" t="s">
        <v>1001</v>
      </c>
      <c r="G466" s="10" t="s">
        <v>317</v>
      </c>
      <c r="H466" s="12"/>
      <c r="I466" s="11">
        <v>45349</v>
      </c>
      <c r="J466" s="12"/>
      <c r="K466" s="10" t="s">
        <v>569</v>
      </c>
      <c r="L466" s="10" t="s">
        <v>768</v>
      </c>
      <c r="M466" s="11">
        <v>45373</v>
      </c>
      <c r="N466" s="10" t="s">
        <v>454</v>
      </c>
      <c r="O466" s="12"/>
      <c r="P466" s="12"/>
      <c r="Q466" s="10" t="s">
        <v>1002</v>
      </c>
      <c r="R466" s="10">
        <v>376</v>
      </c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0">
        <v>1000</v>
      </c>
      <c r="AD466" s="13"/>
      <c r="AE466" s="15">
        <f t="shared" ca="1" si="7"/>
        <v>681</v>
      </c>
    </row>
    <row r="467" spans="1:31" ht="20.100000000000001" customHeight="1">
      <c r="A467" s="10">
        <v>2502450</v>
      </c>
      <c r="B467" s="10">
        <v>2502450</v>
      </c>
      <c r="C467" s="10" t="s">
        <v>452</v>
      </c>
      <c r="D467" s="12"/>
      <c r="E467" s="10" t="s">
        <v>1000</v>
      </c>
      <c r="F467" s="10" t="s">
        <v>1001</v>
      </c>
      <c r="G467" s="10" t="s">
        <v>317</v>
      </c>
      <c r="H467" s="12"/>
      <c r="I467" s="11">
        <v>45349</v>
      </c>
      <c r="J467" s="12"/>
      <c r="K467" s="10" t="s">
        <v>569</v>
      </c>
      <c r="L467" s="10" t="s">
        <v>768</v>
      </c>
      <c r="M467" s="11">
        <v>45373</v>
      </c>
      <c r="N467" s="10" t="s">
        <v>454</v>
      </c>
      <c r="O467" s="12"/>
      <c r="P467" s="12"/>
      <c r="Q467" s="10" t="s">
        <v>1002</v>
      </c>
      <c r="R467" s="10">
        <v>376</v>
      </c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0">
        <v>1000</v>
      </c>
      <c r="AD467" s="13"/>
      <c r="AE467" s="15">
        <f t="shared" ca="1" si="7"/>
        <v>681</v>
      </c>
    </row>
    <row r="468" spans="1:31" ht="20.100000000000001" customHeight="1">
      <c r="A468" s="10">
        <v>2502450</v>
      </c>
      <c r="B468" s="10">
        <v>2502450</v>
      </c>
      <c r="C468" s="10" t="s">
        <v>452</v>
      </c>
      <c r="D468" s="12"/>
      <c r="E468" s="10" t="s">
        <v>1000</v>
      </c>
      <c r="F468" s="10" t="s">
        <v>1001</v>
      </c>
      <c r="G468" s="10" t="s">
        <v>317</v>
      </c>
      <c r="H468" s="12"/>
      <c r="I468" s="11">
        <v>45349</v>
      </c>
      <c r="J468" s="12"/>
      <c r="K468" s="10" t="s">
        <v>569</v>
      </c>
      <c r="L468" s="10" t="s">
        <v>768</v>
      </c>
      <c r="M468" s="11">
        <v>45373</v>
      </c>
      <c r="N468" s="10" t="s">
        <v>454</v>
      </c>
      <c r="O468" s="12"/>
      <c r="P468" s="12"/>
      <c r="Q468" s="10" t="s">
        <v>1002</v>
      </c>
      <c r="R468" s="10">
        <v>376</v>
      </c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0">
        <v>1000</v>
      </c>
      <c r="AD468" s="13"/>
      <c r="AE468" s="15">
        <f t="shared" ca="1" si="7"/>
        <v>681</v>
      </c>
    </row>
    <row r="469" spans="1:31" ht="20.100000000000001" customHeight="1">
      <c r="A469" s="10">
        <v>2502450</v>
      </c>
      <c r="B469" s="10">
        <v>2502450</v>
      </c>
      <c r="C469" s="10" t="s">
        <v>452</v>
      </c>
      <c r="D469" s="12"/>
      <c r="E469" s="10" t="s">
        <v>1000</v>
      </c>
      <c r="F469" s="10" t="s">
        <v>1001</v>
      </c>
      <c r="G469" s="10" t="s">
        <v>317</v>
      </c>
      <c r="H469" s="12"/>
      <c r="I469" s="11">
        <v>45349</v>
      </c>
      <c r="J469" s="12"/>
      <c r="K469" s="10" t="s">
        <v>569</v>
      </c>
      <c r="L469" s="10" t="s">
        <v>768</v>
      </c>
      <c r="M469" s="11">
        <v>45373</v>
      </c>
      <c r="N469" s="10" t="s">
        <v>454</v>
      </c>
      <c r="O469" s="12"/>
      <c r="P469" s="12"/>
      <c r="Q469" s="10" t="s">
        <v>1002</v>
      </c>
      <c r="R469" s="10">
        <v>376</v>
      </c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0">
        <v>1000</v>
      </c>
      <c r="AD469" s="13"/>
      <c r="AE469" s="15">
        <f t="shared" ca="1" si="7"/>
        <v>681</v>
      </c>
    </row>
    <row r="470" spans="1:31" ht="20.100000000000001" customHeight="1">
      <c r="A470" s="10">
        <v>2502450</v>
      </c>
      <c r="B470" s="10">
        <v>2502450</v>
      </c>
      <c r="C470" s="10" t="s">
        <v>452</v>
      </c>
      <c r="D470" s="12"/>
      <c r="E470" s="10" t="s">
        <v>1000</v>
      </c>
      <c r="F470" s="10" t="s">
        <v>1001</v>
      </c>
      <c r="G470" s="10" t="s">
        <v>317</v>
      </c>
      <c r="H470" s="12"/>
      <c r="I470" s="11">
        <v>45349</v>
      </c>
      <c r="J470" s="12"/>
      <c r="K470" s="10" t="s">
        <v>569</v>
      </c>
      <c r="L470" s="10" t="s">
        <v>768</v>
      </c>
      <c r="M470" s="11">
        <v>45373</v>
      </c>
      <c r="N470" s="10" t="s">
        <v>454</v>
      </c>
      <c r="O470" s="12"/>
      <c r="P470" s="12"/>
      <c r="Q470" s="10" t="s">
        <v>1002</v>
      </c>
      <c r="R470" s="10">
        <v>376</v>
      </c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0">
        <v>1000</v>
      </c>
      <c r="AD470" s="13"/>
      <c r="AE470" s="15">
        <f t="shared" ca="1" si="7"/>
        <v>681</v>
      </c>
    </row>
    <row r="471" spans="1:31" ht="20.100000000000001" customHeight="1">
      <c r="A471" s="10">
        <v>2502450</v>
      </c>
      <c r="B471" s="10">
        <v>2502450</v>
      </c>
      <c r="C471" s="10" t="s">
        <v>452</v>
      </c>
      <c r="D471" s="12"/>
      <c r="E471" s="10" t="s">
        <v>1000</v>
      </c>
      <c r="F471" s="10" t="s">
        <v>1001</v>
      </c>
      <c r="G471" s="10" t="s">
        <v>317</v>
      </c>
      <c r="H471" s="12"/>
      <c r="I471" s="11">
        <v>45349</v>
      </c>
      <c r="J471" s="12"/>
      <c r="K471" s="10" t="s">
        <v>569</v>
      </c>
      <c r="L471" s="10" t="s">
        <v>768</v>
      </c>
      <c r="M471" s="11">
        <v>45373</v>
      </c>
      <c r="N471" s="10" t="s">
        <v>454</v>
      </c>
      <c r="O471" s="12"/>
      <c r="P471" s="12"/>
      <c r="Q471" s="10" t="s">
        <v>1002</v>
      </c>
      <c r="R471" s="10">
        <v>376</v>
      </c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0">
        <v>1000</v>
      </c>
      <c r="AD471" s="13"/>
      <c r="AE471" s="15">
        <f t="shared" ca="1" si="7"/>
        <v>681</v>
      </c>
    </row>
    <row r="472" spans="1:31" ht="20.100000000000001" customHeight="1">
      <c r="A472" s="10">
        <v>2502450</v>
      </c>
      <c r="B472" s="10">
        <v>2502450</v>
      </c>
      <c r="C472" s="10" t="s">
        <v>452</v>
      </c>
      <c r="D472" s="12"/>
      <c r="E472" s="10" t="s">
        <v>1000</v>
      </c>
      <c r="F472" s="10" t="s">
        <v>1001</v>
      </c>
      <c r="G472" s="10" t="s">
        <v>317</v>
      </c>
      <c r="H472" s="12"/>
      <c r="I472" s="11">
        <v>45349</v>
      </c>
      <c r="J472" s="12"/>
      <c r="K472" s="10" t="s">
        <v>569</v>
      </c>
      <c r="L472" s="10" t="s">
        <v>768</v>
      </c>
      <c r="M472" s="11">
        <v>45373</v>
      </c>
      <c r="N472" s="10" t="s">
        <v>454</v>
      </c>
      <c r="O472" s="12"/>
      <c r="P472" s="12"/>
      <c r="Q472" s="10" t="s">
        <v>1002</v>
      </c>
      <c r="R472" s="10">
        <v>376</v>
      </c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0">
        <v>1000</v>
      </c>
      <c r="AD472" s="13"/>
      <c r="AE472" s="15">
        <f t="shared" ca="1" si="7"/>
        <v>681</v>
      </c>
    </row>
    <row r="473" spans="1:31" ht="20.100000000000001" customHeight="1">
      <c r="A473" s="10">
        <v>2502450</v>
      </c>
      <c r="B473" s="10">
        <v>2502450</v>
      </c>
      <c r="C473" s="10" t="s">
        <v>452</v>
      </c>
      <c r="D473" s="12"/>
      <c r="E473" s="10" t="s">
        <v>1000</v>
      </c>
      <c r="F473" s="10" t="s">
        <v>1001</v>
      </c>
      <c r="G473" s="10" t="s">
        <v>317</v>
      </c>
      <c r="H473" s="12"/>
      <c r="I473" s="11">
        <v>45349</v>
      </c>
      <c r="J473" s="12"/>
      <c r="K473" s="10" t="s">
        <v>569</v>
      </c>
      <c r="L473" s="10" t="s">
        <v>768</v>
      </c>
      <c r="M473" s="11">
        <v>45373</v>
      </c>
      <c r="N473" s="10" t="s">
        <v>454</v>
      </c>
      <c r="O473" s="12"/>
      <c r="P473" s="12"/>
      <c r="Q473" s="10" t="s">
        <v>1002</v>
      </c>
      <c r="R473" s="10">
        <v>376</v>
      </c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0">
        <v>1000</v>
      </c>
      <c r="AD473" s="13"/>
      <c r="AE473" s="15">
        <f t="shared" ca="1" si="7"/>
        <v>681</v>
      </c>
    </row>
    <row r="474" spans="1:31" ht="20.100000000000001" customHeight="1">
      <c r="A474" s="10">
        <v>2502450</v>
      </c>
      <c r="B474" s="10">
        <v>2502450</v>
      </c>
      <c r="C474" s="10" t="s">
        <v>452</v>
      </c>
      <c r="D474" s="12"/>
      <c r="E474" s="10" t="s">
        <v>1000</v>
      </c>
      <c r="F474" s="10" t="s">
        <v>1001</v>
      </c>
      <c r="G474" s="10" t="s">
        <v>317</v>
      </c>
      <c r="H474" s="12"/>
      <c r="I474" s="11">
        <v>45349</v>
      </c>
      <c r="J474" s="12"/>
      <c r="K474" s="10" t="s">
        <v>569</v>
      </c>
      <c r="L474" s="10" t="s">
        <v>768</v>
      </c>
      <c r="M474" s="11">
        <v>45373</v>
      </c>
      <c r="N474" s="10" t="s">
        <v>454</v>
      </c>
      <c r="O474" s="12"/>
      <c r="P474" s="12"/>
      <c r="Q474" s="10" t="s">
        <v>1002</v>
      </c>
      <c r="R474" s="10">
        <v>376</v>
      </c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0">
        <v>1000</v>
      </c>
      <c r="AD474" s="13"/>
      <c r="AE474" s="15">
        <f t="shared" ca="1" si="7"/>
        <v>681</v>
      </c>
    </row>
    <row r="475" spans="1:31" ht="20.100000000000001" customHeight="1">
      <c r="A475" s="10">
        <v>2502450</v>
      </c>
      <c r="B475" s="10">
        <v>2502450</v>
      </c>
      <c r="C475" s="10" t="s">
        <v>452</v>
      </c>
      <c r="D475" s="12"/>
      <c r="E475" s="10" t="s">
        <v>1000</v>
      </c>
      <c r="F475" s="10" t="s">
        <v>1001</v>
      </c>
      <c r="G475" s="10" t="s">
        <v>317</v>
      </c>
      <c r="H475" s="12"/>
      <c r="I475" s="11">
        <v>45349</v>
      </c>
      <c r="J475" s="12"/>
      <c r="K475" s="10" t="s">
        <v>569</v>
      </c>
      <c r="L475" s="10" t="s">
        <v>768</v>
      </c>
      <c r="M475" s="11">
        <v>45373</v>
      </c>
      <c r="N475" s="10" t="s">
        <v>454</v>
      </c>
      <c r="O475" s="12"/>
      <c r="P475" s="12"/>
      <c r="Q475" s="10" t="s">
        <v>1002</v>
      </c>
      <c r="R475" s="10">
        <v>376</v>
      </c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0">
        <v>1000</v>
      </c>
      <c r="AD475" s="13"/>
      <c r="AE475" s="15">
        <f t="shared" ca="1" si="7"/>
        <v>681</v>
      </c>
    </row>
    <row r="476" spans="1:31" ht="20.100000000000001" customHeight="1">
      <c r="A476" s="10">
        <v>2502450</v>
      </c>
      <c r="B476" s="10">
        <v>2502450</v>
      </c>
      <c r="C476" s="10" t="s">
        <v>452</v>
      </c>
      <c r="D476" s="12"/>
      <c r="E476" s="10" t="s">
        <v>1000</v>
      </c>
      <c r="F476" s="10" t="s">
        <v>1001</v>
      </c>
      <c r="G476" s="10" t="s">
        <v>317</v>
      </c>
      <c r="H476" s="12"/>
      <c r="I476" s="11">
        <v>45349</v>
      </c>
      <c r="J476" s="12"/>
      <c r="K476" s="10" t="s">
        <v>569</v>
      </c>
      <c r="L476" s="10" t="s">
        <v>768</v>
      </c>
      <c r="M476" s="11">
        <v>45373</v>
      </c>
      <c r="N476" s="10" t="s">
        <v>454</v>
      </c>
      <c r="O476" s="12"/>
      <c r="P476" s="12"/>
      <c r="Q476" s="10" t="s">
        <v>1002</v>
      </c>
      <c r="R476" s="10">
        <v>376</v>
      </c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0">
        <v>1000</v>
      </c>
      <c r="AD476" s="13"/>
      <c r="AE476" s="15">
        <f t="shared" ca="1" si="7"/>
        <v>681</v>
      </c>
    </row>
    <row r="477" spans="1:31" ht="20.100000000000001" customHeight="1">
      <c r="A477" s="10">
        <v>2502450</v>
      </c>
      <c r="B477" s="10">
        <v>2502450</v>
      </c>
      <c r="C477" s="10" t="s">
        <v>452</v>
      </c>
      <c r="D477" s="12"/>
      <c r="E477" s="10" t="s">
        <v>1000</v>
      </c>
      <c r="F477" s="10" t="s">
        <v>1001</v>
      </c>
      <c r="G477" s="10" t="s">
        <v>317</v>
      </c>
      <c r="H477" s="12"/>
      <c r="I477" s="11">
        <v>45349</v>
      </c>
      <c r="J477" s="12"/>
      <c r="K477" s="10" t="s">
        <v>569</v>
      </c>
      <c r="L477" s="10" t="s">
        <v>768</v>
      </c>
      <c r="M477" s="11">
        <v>45373</v>
      </c>
      <c r="N477" s="10" t="s">
        <v>454</v>
      </c>
      <c r="O477" s="12"/>
      <c r="P477" s="12"/>
      <c r="Q477" s="10" t="s">
        <v>1002</v>
      </c>
      <c r="R477" s="10">
        <v>376</v>
      </c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0">
        <v>1000</v>
      </c>
      <c r="AD477" s="13"/>
      <c r="AE477" s="15">
        <f t="shared" ca="1" si="7"/>
        <v>681</v>
      </c>
    </row>
    <row r="478" spans="1:31" ht="20.100000000000001" customHeight="1">
      <c r="A478" s="10">
        <v>2502450</v>
      </c>
      <c r="B478" s="10">
        <v>2502450</v>
      </c>
      <c r="C478" s="10" t="s">
        <v>452</v>
      </c>
      <c r="D478" s="12"/>
      <c r="E478" s="10" t="s">
        <v>1000</v>
      </c>
      <c r="F478" s="10" t="s">
        <v>1001</v>
      </c>
      <c r="G478" s="10" t="s">
        <v>317</v>
      </c>
      <c r="H478" s="12"/>
      <c r="I478" s="11">
        <v>45349</v>
      </c>
      <c r="J478" s="12"/>
      <c r="K478" s="10" t="s">
        <v>569</v>
      </c>
      <c r="L478" s="10" t="s">
        <v>768</v>
      </c>
      <c r="M478" s="11">
        <v>45373</v>
      </c>
      <c r="N478" s="10" t="s">
        <v>454</v>
      </c>
      <c r="O478" s="12"/>
      <c r="P478" s="12"/>
      <c r="Q478" s="10" t="s">
        <v>1002</v>
      </c>
      <c r="R478" s="10">
        <v>376</v>
      </c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0">
        <v>1000</v>
      </c>
      <c r="AD478" s="13"/>
      <c r="AE478" s="15">
        <f t="shared" ca="1" si="7"/>
        <v>681</v>
      </c>
    </row>
    <row r="479" spans="1:31" ht="20.100000000000001" customHeight="1">
      <c r="A479" s="10">
        <v>2502450</v>
      </c>
      <c r="B479" s="10">
        <v>2502450</v>
      </c>
      <c r="C479" s="10" t="s">
        <v>452</v>
      </c>
      <c r="D479" s="12"/>
      <c r="E479" s="10" t="s">
        <v>1000</v>
      </c>
      <c r="F479" s="10" t="s">
        <v>1001</v>
      </c>
      <c r="G479" s="10" t="s">
        <v>317</v>
      </c>
      <c r="H479" s="12"/>
      <c r="I479" s="11">
        <v>45349</v>
      </c>
      <c r="J479" s="12"/>
      <c r="K479" s="10" t="s">
        <v>569</v>
      </c>
      <c r="L479" s="10" t="s">
        <v>768</v>
      </c>
      <c r="M479" s="11">
        <v>45373</v>
      </c>
      <c r="N479" s="10" t="s">
        <v>454</v>
      </c>
      <c r="O479" s="12"/>
      <c r="P479" s="12"/>
      <c r="Q479" s="10" t="s">
        <v>1002</v>
      </c>
      <c r="R479" s="10">
        <v>376</v>
      </c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0">
        <v>1000</v>
      </c>
      <c r="AD479" s="13"/>
      <c r="AE479" s="15">
        <f t="shared" ca="1" si="7"/>
        <v>681</v>
      </c>
    </row>
    <row r="480" spans="1:31" ht="20.100000000000001" customHeight="1">
      <c r="A480" s="10">
        <v>2502450</v>
      </c>
      <c r="B480" s="10">
        <v>2502450</v>
      </c>
      <c r="C480" s="10" t="s">
        <v>452</v>
      </c>
      <c r="D480" s="12"/>
      <c r="E480" s="10" t="s">
        <v>1000</v>
      </c>
      <c r="F480" s="10" t="s">
        <v>1001</v>
      </c>
      <c r="G480" s="10" t="s">
        <v>317</v>
      </c>
      <c r="H480" s="12"/>
      <c r="I480" s="11">
        <v>45349</v>
      </c>
      <c r="J480" s="12"/>
      <c r="K480" s="10" t="s">
        <v>569</v>
      </c>
      <c r="L480" s="10" t="s">
        <v>768</v>
      </c>
      <c r="M480" s="11">
        <v>45373</v>
      </c>
      <c r="N480" s="10" t="s">
        <v>454</v>
      </c>
      <c r="O480" s="12"/>
      <c r="P480" s="12"/>
      <c r="Q480" s="10" t="s">
        <v>1002</v>
      </c>
      <c r="R480" s="10">
        <v>376</v>
      </c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0">
        <v>1000</v>
      </c>
      <c r="AD480" s="13"/>
      <c r="AE480" s="15">
        <f t="shared" ca="1" si="7"/>
        <v>681</v>
      </c>
    </row>
    <row r="481" spans="1:31" ht="20.100000000000001" customHeight="1">
      <c r="A481" s="10">
        <v>2502450</v>
      </c>
      <c r="B481" s="10">
        <v>2502450</v>
      </c>
      <c r="C481" s="10" t="s">
        <v>452</v>
      </c>
      <c r="D481" s="12"/>
      <c r="E481" s="10" t="s">
        <v>1000</v>
      </c>
      <c r="F481" s="10" t="s">
        <v>1001</v>
      </c>
      <c r="G481" s="10" t="s">
        <v>317</v>
      </c>
      <c r="H481" s="12"/>
      <c r="I481" s="11">
        <v>45349</v>
      </c>
      <c r="J481" s="12"/>
      <c r="K481" s="10" t="s">
        <v>569</v>
      </c>
      <c r="L481" s="10" t="s">
        <v>768</v>
      </c>
      <c r="M481" s="11">
        <v>45373</v>
      </c>
      <c r="N481" s="10" t="s">
        <v>454</v>
      </c>
      <c r="O481" s="12"/>
      <c r="P481" s="12"/>
      <c r="Q481" s="10" t="s">
        <v>1002</v>
      </c>
      <c r="R481" s="10">
        <v>376</v>
      </c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0">
        <v>1000</v>
      </c>
      <c r="AD481" s="13"/>
      <c r="AE481" s="15">
        <f t="shared" ca="1" si="7"/>
        <v>681</v>
      </c>
    </row>
    <row r="482" spans="1:31" ht="20.100000000000001" customHeight="1">
      <c r="A482" s="10">
        <v>2502450</v>
      </c>
      <c r="B482" s="10">
        <v>2502450</v>
      </c>
      <c r="C482" s="10" t="s">
        <v>452</v>
      </c>
      <c r="D482" s="12"/>
      <c r="E482" s="10" t="s">
        <v>1000</v>
      </c>
      <c r="F482" s="10" t="s">
        <v>1001</v>
      </c>
      <c r="G482" s="10" t="s">
        <v>317</v>
      </c>
      <c r="H482" s="12"/>
      <c r="I482" s="11">
        <v>45349</v>
      </c>
      <c r="J482" s="12"/>
      <c r="K482" s="10" t="s">
        <v>569</v>
      </c>
      <c r="L482" s="10" t="s">
        <v>768</v>
      </c>
      <c r="M482" s="11">
        <v>45373</v>
      </c>
      <c r="N482" s="10" t="s">
        <v>454</v>
      </c>
      <c r="O482" s="12"/>
      <c r="P482" s="12"/>
      <c r="Q482" s="10" t="s">
        <v>1002</v>
      </c>
      <c r="R482" s="10">
        <v>376</v>
      </c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0">
        <v>1000</v>
      </c>
      <c r="AD482" s="13"/>
      <c r="AE482" s="15">
        <f t="shared" ca="1" si="7"/>
        <v>681</v>
      </c>
    </row>
    <row r="483" spans="1:31" ht="20.100000000000001" customHeight="1">
      <c r="A483" s="10">
        <v>2502450</v>
      </c>
      <c r="B483" s="10">
        <v>2502450</v>
      </c>
      <c r="C483" s="10" t="s">
        <v>452</v>
      </c>
      <c r="D483" s="12"/>
      <c r="E483" s="10" t="s">
        <v>1000</v>
      </c>
      <c r="F483" s="10" t="s">
        <v>1001</v>
      </c>
      <c r="G483" s="10" t="s">
        <v>317</v>
      </c>
      <c r="H483" s="12"/>
      <c r="I483" s="11">
        <v>45349</v>
      </c>
      <c r="J483" s="12"/>
      <c r="K483" s="10" t="s">
        <v>569</v>
      </c>
      <c r="L483" s="10" t="s">
        <v>768</v>
      </c>
      <c r="M483" s="11">
        <v>45373</v>
      </c>
      <c r="N483" s="10" t="s">
        <v>454</v>
      </c>
      <c r="O483" s="12"/>
      <c r="P483" s="12"/>
      <c r="Q483" s="10" t="s">
        <v>1002</v>
      </c>
      <c r="R483" s="10">
        <v>376</v>
      </c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0">
        <v>1000</v>
      </c>
      <c r="AD483" s="13"/>
      <c r="AE483" s="15">
        <f t="shared" ca="1" si="7"/>
        <v>681</v>
      </c>
    </row>
    <row r="484" spans="1:31" ht="20.100000000000001" customHeight="1">
      <c r="A484" s="10">
        <v>2502450</v>
      </c>
      <c r="B484" s="10">
        <v>2502450</v>
      </c>
      <c r="C484" s="10" t="s">
        <v>452</v>
      </c>
      <c r="D484" s="12"/>
      <c r="E484" s="10" t="s">
        <v>1000</v>
      </c>
      <c r="F484" s="10" t="s">
        <v>1001</v>
      </c>
      <c r="G484" s="10" t="s">
        <v>317</v>
      </c>
      <c r="H484" s="12"/>
      <c r="I484" s="11">
        <v>45349</v>
      </c>
      <c r="J484" s="12"/>
      <c r="K484" s="10" t="s">
        <v>569</v>
      </c>
      <c r="L484" s="10" t="s">
        <v>768</v>
      </c>
      <c r="M484" s="11">
        <v>45373</v>
      </c>
      <c r="N484" s="10" t="s">
        <v>454</v>
      </c>
      <c r="O484" s="12"/>
      <c r="P484" s="12"/>
      <c r="Q484" s="10" t="s">
        <v>1002</v>
      </c>
      <c r="R484" s="10">
        <v>376</v>
      </c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0">
        <v>1000</v>
      </c>
      <c r="AD484" s="13"/>
      <c r="AE484" s="15">
        <f t="shared" ca="1" si="7"/>
        <v>681</v>
      </c>
    </row>
    <row r="485" spans="1:31" ht="20.100000000000001" customHeight="1">
      <c r="A485" s="10">
        <v>2502450</v>
      </c>
      <c r="B485" s="10">
        <v>2502450</v>
      </c>
      <c r="C485" s="10" t="s">
        <v>452</v>
      </c>
      <c r="D485" s="12"/>
      <c r="E485" s="10" t="s">
        <v>1000</v>
      </c>
      <c r="F485" s="10" t="s">
        <v>1001</v>
      </c>
      <c r="G485" s="10" t="s">
        <v>317</v>
      </c>
      <c r="H485" s="12"/>
      <c r="I485" s="11">
        <v>45349</v>
      </c>
      <c r="J485" s="12"/>
      <c r="K485" s="10" t="s">
        <v>569</v>
      </c>
      <c r="L485" s="10" t="s">
        <v>768</v>
      </c>
      <c r="M485" s="11">
        <v>45373</v>
      </c>
      <c r="N485" s="10" t="s">
        <v>454</v>
      </c>
      <c r="O485" s="12"/>
      <c r="P485" s="12"/>
      <c r="Q485" s="10" t="s">
        <v>1002</v>
      </c>
      <c r="R485" s="10">
        <v>376</v>
      </c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0">
        <v>1000</v>
      </c>
      <c r="AD485" s="13"/>
      <c r="AE485" s="15">
        <f t="shared" ca="1" si="7"/>
        <v>681</v>
      </c>
    </row>
    <row r="486" spans="1:31" ht="20.100000000000001" customHeight="1">
      <c r="A486" s="10">
        <v>2502450</v>
      </c>
      <c r="B486" s="10">
        <v>2502450</v>
      </c>
      <c r="C486" s="10" t="s">
        <v>452</v>
      </c>
      <c r="D486" s="12"/>
      <c r="E486" s="10" t="s">
        <v>1000</v>
      </c>
      <c r="F486" s="10" t="s">
        <v>1001</v>
      </c>
      <c r="G486" s="10" t="s">
        <v>317</v>
      </c>
      <c r="H486" s="12"/>
      <c r="I486" s="11">
        <v>45349</v>
      </c>
      <c r="J486" s="12"/>
      <c r="K486" s="10" t="s">
        <v>569</v>
      </c>
      <c r="L486" s="10" t="s">
        <v>768</v>
      </c>
      <c r="M486" s="11">
        <v>45373</v>
      </c>
      <c r="N486" s="10" t="s">
        <v>454</v>
      </c>
      <c r="O486" s="12"/>
      <c r="P486" s="12"/>
      <c r="Q486" s="10" t="s">
        <v>1002</v>
      </c>
      <c r="R486" s="10">
        <v>376</v>
      </c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0">
        <v>1000</v>
      </c>
      <c r="AD486" s="13"/>
      <c r="AE486" s="15">
        <f t="shared" ca="1" si="7"/>
        <v>681</v>
      </c>
    </row>
    <row r="487" spans="1:31" ht="20.100000000000001" customHeight="1">
      <c r="A487" s="10">
        <v>2502450</v>
      </c>
      <c r="B487" s="10">
        <v>2502450</v>
      </c>
      <c r="C487" s="10" t="s">
        <v>452</v>
      </c>
      <c r="D487" s="12"/>
      <c r="E487" s="10" t="s">
        <v>1000</v>
      </c>
      <c r="F487" s="10" t="s">
        <v>1001</v>
      </c>
      <c r="G487" s="10" t="s">
        <v>317</v>
      </c>
      <c r="H487" s="12"/>
      <c r="I487" s="11">
        <v>45349</v>
      </c>
      <c r="J487" s="12"/>
      <c r="K487" s="10" t="s">
        <v>569</v>
      </c>
      <c r="L487" s="10" t="s">
        <v>768</v>
      </c>
      <c r="M487" s="11">
        <v>45373</v>
      </c>
      <c r="N487" s="10" t="s">
        <v>454</v>
      </c>
      <c r="O487" s="12"/>
      <c r="P487" s="12"/>
      <c r="Q487" s="10" t="s">
        <v>1002</v>
      </c>
      <c r="R487" s="10">
        <v>376</v>
      </c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0">
        <v>1000</v>
      </c>
      <c r="AD487" s="13"/>
      <c r="AE487" s="15">
        <f t="shared" ca="1" si="7"/>
        <v>681</v>
      </c>
    </row>
    <row r="488" spans="1:31" ht="20.100000000000001" customHeight="1">
      <c r="A488" s="10">
        <v>2502450</v>
      </c>
      <c r="B488" s="10">
        <v>2502450</v>
      </c>
      <c r="C488" s="10" t="s">
        <v>452</v>
      </c>
      <c r="D488" s="12"/>
      <c r="E488" s="10" t="s">
        <v>1000</v>
      </c>
      <c r="F488" s="10" t="s">
        <v>1001</v>
      </c>
      <c r="G488" s="10" t="s">
        <v>317</v>
      </c>
      <c r="H488" s="12"/>
      <c r="I488" s="11">
        <v>45349</v>
      </c>
      <c r="J488" s="12"/>
      <c r="K488" s="10" t="s">
        <v>569</v>
      </c>
      <c r="L488" s="10" t="s">
        <v>768</v>
      </c>
      <c r="M488" s="11">
        <v>45373</v>
      </c>
      <c r="N488" s="10" t="s">
        <v>454</v>
      </c>
      <c r="O488" s="12"/>
      <c r="P488" s="12"/>
      <c r="Q488" s="10" t="s">
        <v>1002</v>
      </c>
      <c r="R488" s="10">
        <v>376</v>
      </c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0">
        <v>1000</v>
      </c>
      <c r="AD488" s="13"/>
      <c r="AE488" s="15">
        <f t="shared" ca="1" si="7"/>
        <v>681</v>
      </c>
    </row>
    <row r="489" spans="1:31" ht="20.100000000000001" customHeight="1">
      <c r="A489" s="10">
        <v>2502450</v>
      </c>
      <c r="B489" s="10">
        <v>2502450</v>
      </c>
      <c r="C489" s="10" t="s">
        <v>452</v>
      </c>
      <c r="D489" s="12"/>
      <c r="E489" s="10" t="s">
        <v>1000</v>
      </c>
      <c r="F489" s="10" t="s">
        <v>1001</v>
      </c>
      <c r="G489" s="10" t="s">
        <v>317</v>
      </c>
      <c r="H489" s="12"/>
      <c r="I489" s="11">
        <v>45349</v>
      </c>
      <c r="J489" s="12"/>
      <c r="K489" s="10" t="s">
        <v>569</v>
      </c>
      <c r="L489" s="10" t="s">
        <v>768</v>
      </c>
      <c r="M489" s="11">
        <v>45373</v>
      </c>
      <c r="N489" s="10" t="s">
        <v>454</v>
      </c>
      <c r="O489" s="12"/>
      <c r="P489" s="12"/>
      <c r="Q489" s="10" t="s">
        <v>1002</v>
      </c>
      <c r="R489" s="10">
        <v>376</v>
      </c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0">
        <v>1000</v>
      </c>
      <c r="AD489" s="13"/>
      <c r="AE489" s="15">
        <f t="shared" ca="1" si="7"/>
        <v>681</v>
      </c>
    </row>
    <row r="490" spans="1:31" ht="20.100000000000001" customHeight="1">
      <c r="A490" s="10">
        <v>2502450</v>
      </c>
      <c r="B490" s="10">
        <v>2502450</v>
      </c>
      <c r="C490" s="10" t="s">
        <v>452</v>
      </c>
      <c r="D490" s="12"/>
      <c r="E490" s="10" t="s">
        <v>1000</v>
      </c>
      <c r="F490" s="10" t="s">
        <v>1001</v>
      </c>
      <c r="G490" s="10" t="s">
        <v>317</v>
      </c>
      <c r="H490" s="12"/>
      <c r="I490" s="11">
        <v>45349</v>
      </c>
      <c r="J490" s="12"/>
      <c r="K490" s="10" t="s">
        <v>569</v>
      </c>
      <c r="L490" s="10" t="s">
        <v>768</v>
      </c>
      <c r="M490" s="11">
        <v>45373</v>
      </c>
      <c r="N490" s="10" t="s">
        <v>454</v>
      </c>
      <c r="O490" s="12"/>
      <c r="P490" s="12"/>
      <c r="Q490" s="10" t="s">
        <v>1002</v>
      </c>
      <c r="R490" s="10">
        <v>376</v>
      </c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0">
        <v>1000</v>
      </c>
      <c r="AD490" s="13"/>
      <c r="AE490" s="15">
        <f t="shared" ca="1" si="7"/>
        <v>681</v>
      </c>
    </row>
    <row r="491" spans="1:31" ht="20.100000000000001" customHeight="1">
      <c r="A491" s="10">
        <v>2502450</v>
      </c>
      <c r="B491" s="10">
        <v>2502450</v>
      </c>
      <c r="C491" s="10" t="s">
        <v>452</v>
      </c>
      <c r="D491" s="12"/>
      <c r="E491" s="10" t="s">
        <v>1000</v>
      </c>
      <c r="F491" s="10" t="s">
        <v>1001</v>
      </c>
      <c r="G491" s="10" t="s">
        <v>317</v>
      </c>
      <c r="H491" s="12"/>
      <c r="I491" s="11">
        <v>45349</v>
      </c>
      <c r="J491" s="12"/>
      <c r="K491" s="10" t="s">
        <v>569</v>
      </c>
      <c r="L491" s="10" t="s">
        <v>768</v>
      </c>
      <c r="M491" s="11">
        <v>45373</v>
      </c>
      <c r="N491" s="10" t="s">
        <v>454</v>
      </c>
      <c r="O491" s="12"/>
      <c r="P491" s="12"/>
      <c r="Q491" s="10" t="s">
        <v>1002</v>
      </c>
      <c r="R491" s="10">
        <v>376</v>
      </c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0">
        <v>1000</v>
      </c>
      <c r="AD491" s="13"/>
      <c r="AE491" s="15">
        <f t="shared" ca="1" si="7"/>
        <v>681</v>
      </c>
    </row>
    <row r="492" spans="1:31" ht="20.100000000000001" customHeight="1">
      <c r="A492" s="10">
        <v>2502450</v>
      </c>
      <c r="B492" s="10">
        <v>2502450</v>
      </c>
      <c r="C492" s="10" t="s">
        <v>452</v>
      </c>
      <c r="D492" s="12"/>
      <c r="E492" s="10" t="s">
        <v>1000</v>
      </c>
      <c r="F492" s="10" t="s">
        <v>1001</v>
      </c>
      <c r="G492" s="10" t="s">
        <v>317</v>
      </c>
      <c r="H492" s="12"/>
      <c r="I492" s="11">
        <v>45349</v>
      </c>
      <c r="J492" s="12"/>
      <c r="K492" s="10" t="s">
        <v>569</v>
      </c>
      <c r="L492" s="10" t="s">
        <v>768</v>
      </c>
      <c r="M492" s="11">
        <v>45373</v>
      </c>
      <c r="N492" s="10" t="s">
        <v>454</v>
      </c>
      <c r="O492" s="12"/>
      <c r="P492" s="12"/>
      <c r="Q492" s="10" t="s">
        <v>1002</v>
      </c>
      <c r="R492" s="10">
        <v>376</v>
      </c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0">
        <v>1000</v>
      </c>
      <c r="AD492" s="13"/>
      <c r="AE492" s="15">
        <f t="shared" ca="1" si="7"/>
        <v>681</v>
      </c>
    </row>
    <row r="493" spans="1:31" ht="20.100000000000001" customHeight="1">
      <c r="A493" s="10">
        <v>2502450</v>
      </c>
      <c r="B493" s="10">
        <v>2502450</v>
      </c>
      <c r="C493" s="10" t="s">
        <v>452</v>
      </c>
      <c r="D493" s="12"/>
      <c r="E493" s="10" t="s">
        <v>1000</v>
      </c>
      <c r="F493" s="10" t="s">
        <v>1001</v>
      </c>
      <c r="G493" s="10" t="s">
        <v>317</v>
      </c>
      <c r="H493" s="12"/>
      <c r="I493" s="11">
        <v>45349</v>
      </c>
      <c r="J493" s="12"/>
      <c r="K493" s="10" t="s">
        <v>569</v>
      </c>
      <c r="L493" s="10" t="s">
        <v>768</v>
      </c>
      <c r="M493" s="11">
        <v>45373</v>
      </c>
      <c r="N493" s="10" t="s">
        <v>454</v>
      </c>
      <c r="O493" s="12"/>
      <c r="P493" s="12"/>
      <c r="Q493" s="10" t="s">
        <v>1002</v>
      </c>
      <c r="R493" s="10">
        <v>376</v>
      </c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0">
        <v>1000</v>
      </c>
      <c r="AD493" s="13"/>
      <c r="AE493" s="15">
        <f t="shared" ca="1" si="7"/>
        <v>681</v>
      </c>
    </row>
    <row r="494" spans="1:31" ht="20.100000000000001" customHeight="1">
      <c r="A494" s="10">
        <v>2502450</v>
      </c>
      <c r="B494" s="10">
        <v>2502450</v>
      </c>
      <c r="C494" s="10" t="s">
        <v>452</v>
      </c>
      <c r="D494" s="12"/>
      <c r="E494" s="10" t="s">
        <v>1000</v>
      </c>
      <c r="F494" s="10" t="s">
        <v>1001</v>
      </c>
      <c r="G494" s="10" t="s">
        <v>317</v>
      </c>
      <c r="H494" s="12"/>
      <c r="I494" s="11">
        <v>45349</v>
      </c>
      <c r="J494" s="12"/>
      <c r="K494" s="10" t="s">
        <v>569</v>
      </c>
      <c r="L494" s="10" t="s">
        <v>768</v>
      </c>
      <c r="M494" s="11">
        <v>45373</v>
      </c>
      <c r="N494" s="10" t="s">
        <v>454</v>
      </c>
      <c r="O494" s="12"/>
      <c r="P494" s="12"/>
      <c r="Q494" s="10" t="s">
        <v>1002</v>
      </c>
      <c r="R494" s="10">
        <v>376</v>
      </c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0">
        <v>1000</v>
      </c>
      <c r="AD494" s="13"/>
      <c r="AE494" s="15">
        <f t="shared" ca="1" si="7"/>
        <v>681</v>
      </c>
    </row>
    <row r="495" spans="1:31" ht="20.100000000000001" customHeight="1">
      <c r="A495" s="10">
        <v>2502450</v>
      </c>
      <c r="B495" s="10">
        <v>2502450</v>
      </c>
      <c r="C495" s="10" t="s">
        <v>452</v>
      </c>
      <c r="D495" s="12"/>
      <c r="E495" s="10" t="s">
        <v>1000</v>
      </c>
      <c r="F495" s="10" t="s">
        <v>1001</v>
      </c>
      <c r="G495" s="10" t="s">
        <v>317</v>
      </c>
      <c r="H495" s="12"/>
      <c r="I495" s="11">
        <v>45349</v>
      </c>
      <c r="J495" s="12"/>
      <c r="K495" s="10" t="s">
        <v>569</v>
      </c>
      <c r="L495" s="10" t="s">
        <v>768</v>
      </c>
      <c r="M495" s="11">
        <v>45373</v>
      </c>
      <c r="N495" s="10" t="s">
        <v>454</v>
      </c>
      <c r="O495" s="12"/>
      <c r="P495" s="12"/>
      <c r="Q495" s="10" t="s">
        <v>1002</v>
      </c>
      <c r="R495" s="10">
        <v>376</v>
      </c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0">
        <v>1000</v>
      </c>
      <c r="AD495" s="13"/>
      <c r="AE495" s="15">
        <f t="shared" ca="1" si="7"/>
        <v>681</v>
      </c>
    </row>
    <row r="496" spans="1:31" ht="20.100000000000001" customHeight="1">
      <c r="A496" s="10">
        <v>2502450</v>
      </c>
      <c r="B496" s="10">
        <v>2502450</v>
      </c>
      <c r="C496" s="10" t="s">
        <v>452</v>
      </c>
      <c r="D496" s="12"/>
      <c r="E496" s="10" t="s">
        <v>1000</v>
      </c>
      <c r="F496" s="10" t="s">
        <v>1001</v>
      </c>
      <c r="G496" s="10" t="s">
        <v>317</v>
      </c>
      <c r="H496" s="12"/>
      <c r="I496" s="11">
        <v>45349</v>
      </c>
      <c r="J496" s="12"/>
      <c r="K496" s="10" t="s">
        <v>569</v>
      </c>
      <c r="L496" s="10" t="s">
        <v>768</v>
      </c>
      <c r="M496" s="11">
        <v>45373</v>
      </c>
      <c r="N496" s="10" t="s">
        <v>454</v>
      </c>
      <c r="O496" s="12"/>
      <c r="P496" s="12"/>
      <c r="Q496" s="10" t="s">
        <v>1002</v>
      </c>
      <c r="R496" s="10">
        <v>376</v>
      </c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0">
        <v>1000</v>
      </c>
      <c r="AD496" s="13"/>
      <c r="AE496" s="15">
        <f t="shared" ca="1" si="7"/>
        <v>681</v>
      </c>
    </row>
    <row r="497" spans="1:31" ht="20.100000000000001" customHeight="1">
      <c r="A497" s="10">
        <v>2502450</v>
      </c>
      <c r="B497" s="10">
        <v>2502450</v>
      </c>
      <c r="C497" s="10" t="s">
        <v>452</v>
      </c>
      <c r="D497" s="12"/>
      <c r="E497" s="10" t="s">
        <v>1000</v>
      </c>
      <c r="F497" s="10" t="s">
        <v>1001</v>
      </c>
      <c r="G497" s="10" t="s">
        <v>317</v>
      </c>
      <c r="H497" s="12"/>
      <c r="I497" s="11">
        <v>45349</v>
      </c>
      <c r="J497" s="12"/>
      <c r="K497" s="10" t="s">
        <v>569</v>
      </c>
      <c r="L497" s="10" t="s">
        <v>768</v>
      </c>
      <c r="M497" s="11">
        <v>45373</v>
      </c>
      <c r="N497" s="10" t="s">
        <v>454</v>
      </c>
      <c r="O497" s="12"/>
      <c r="P497" s="12"/>
      <c r="Q497" s="10" t="s">
        <v>1002</v>
      </c>
      <c r="R497" s="10">
        <v>376</v>
      </c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0">
        <v>1000</v>
      </c>
      <c r="AD497" s="13"/>
      <c r="AE497" s="15">
        <f t="shared" ca="1" si="7"/>
        <v>681</v>
      </c>
    </row>
    <row r="498" spans="1:31" ht="20.100000000000001" customHeight="1">
      <c r="A498" s="10">
        <v>2502450</v>
      </c>
      <c r="B498" s="10">
        <v>2502450</v>
      </c>
      <c r="C498" s="10" t="s">
        <v>452</v>
      </c>
      <c r="D498" s="12"/>
      <c r="E498" s="10" t="s">
        <v>1000</v>
      </c>
      <c r="F498" s="10" t="s">
        <v>1001</v>
      </c>
      <c r="G498" s="10" t="s">
        <v>317</v>
      </c>
      <c r="H498" s="12"/>
      <c r="I498" s="11">
        <v>45349</v>
      </c>
      <c r="J498" s="12"/>
      <c r="K498" s="10" t="s">
        <v>569</v>
      </c>
      <c r="L498" s="10" t="s">
        <v>768</v>
      </c>
      <c r="M498" s="11">
        <v>45373</v>
      </c>
      <c r="N498" s="10" t="s">
        <v>454</v>
      </c>
      <c r="O498" s="12"/>
      <c r="P498" s="12"/>
      <c r="Q498" s="10" t="s">
        <v>1002</v>
      </c>
      <c r="R498" s="10">
        <v>376</v>
      </c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0">
        <v>1000</v>
      </c>
      <c r="AD498" s="13"/>
      <c r="AE498" s="15">
        <f t="shared" ca="1" si="7"/>
        <v>681</v>
      </c>
    </row>
    <row r="499" spans="1:31" ht="20.100000000000001" customHeight="1">
      <c r="A499" s="10">
        <v>2502450</v>
      </c>
      <c r="B499" s="10">
        <v>2502450</v>
      </c>
      <c r="C499" s="10" t="s">
        <v>452</v>
      </c>
      <c r="D499" s="12"/>
      <c r="E499" s="10" t="s">
        <v>1000</v>
      </c>
      <c r="F499" s="10" t="s">
        <v>1001</v>
      </c>
      <c r="G499" s="10" t="s">
        <v>317</v>
      </c>
      <c r="H499" s="12"/>
      <c r="I499" s="11">
        <v>45349</v>
      </c>
      <c r="J499" s="12"/>
      <c r="K499" s="10" t="s">
        <v>569</v>
      </c>
      <c r="L499" s="10" t="s">
        <v>768</v>
      </c>
      <c r="M499" s="11">
        <v>45373</v>
      </c>
      <c r="N499" s="10" t="s">
        <v>454</v>
      </c>
      <c r="O499" s="12"/>
      <c r="P499" s="12"/>
      <c r="Q499" s="10" t="s">
        <v>1002</v>
      </c>
      <c r="R499" s="10">
        <v>376</v>
      </c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0">
        <v>1000</v>
      </c>
      <c r="AD499" s="13"/>
      <c r="AE499" s="15">
        <f t="shared" ca="1" si="7"/>
        <v>681</v>
      </c>
    </row>
    <row r="500" spans="1:31" ht="20.100000000000001" customHeight="1">
      <c r="A500" s="10">
        <v>2502450</v>
      </c>
      <c r="B500" s="10">
        <v>2502450</v>
      </c>
      <c r="C500" s="10" t="s">
        <v>452</v>
      </c>
      <c r="D500" s="12"/>
      <c r="E500" s="10" t="s">
        <v>1000</v>
      </c>
      <c r="F500" s="10" t="s">
        <v>1001</v>
      </c>
      <c r="G500" s="10" t="s">
        <v>317</v>
      </c>
      <c r="H500" s="12"/>
      <c r="I500" s="11">
        <v>45349</v>
      </c>
      <c r="J500" s="12"/>
      <c r="K500" s="10" t="s">
        <v>569</v>
      </c>
      <c r="L500" s="10" t="s">
        <v>768</v>
      </c>
      <c r="M500" s="11">
        <v>45373</v>
      </c>
      <c r="N500" s="10" t="s">
        <v>454</v>
      </c>
      <c r="O500" s="12"/>
      <c r="P500" s="12"/>
      <c r="Q500" s="10" t="s">
        <v>1002</v>
      </c>
      <c r="R500" s="10">
        <v>376</v>
      </c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0">
        <v>1000</v>
      </c>
      <c r="AD500" s="13"/>
      <c r="AE500" s="15">
        <f t="shared" ca="1" si="7"/>
        <v>681</v>
      </c>
    </row>
    <row r="501" spans="1:31" ht="20.100000000000001" customHeight="1">
      <c r="A501" s="10">
        <v>2502450</v>
      </c>
      <c r="B501" s="10">
        <v>2502450</v>
      </c>
      <c r="C501" s="10" t="s">
        <v>452</v>
      </c>
      <c r="D501" s="12"/>
      <c r="E501" s="10" t="s">
        <v>1000</v>
      </c>
      <c r="F501" s="10" t="s">
        <v>1001</v>
      </c>
      <c r="G501" s="10" t="s">
        <v>317</v>
      </c>
      <c r="H501" s="12"/>
      <c r="I501" s="11">
        <v>45349</v>
      </c>
      <c r="J501" s="12"/>
      <c r="K501" s="10" t="s">
        <v>569</v>
      </c>
      <c r="L501" s="10" t="s">
        <v>768</v>
      </c>
      <c r="M501" s="11">
        <v>45373</v>
      </c>
      <c r="N501" s="10" t="s">
        <v>454</v>
      </c>
      <c r="O501" s="12"/>
      <c r="P501" s="12"/>
      <c r="Q501" s="10" t="s">
        <v>1002</v>
      </c>
      <c r="R501" s="10">
        <v>376</v>
      </c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0">
        <v>1000</v>
      </c>
      <c r="AD501" s="13"/>
      <c r="AE501" s="15">
        <f t="shared" ca="1" si="7"/>
        <v>681</v>
      </c>
    </row>
    <row r="502" spans="1:31" ht="20.100000000000001" customHeight="1">
      <c r="A502" s="10">
        <v>2502450</v>
      </c>
      <c r="B502" s="10">
        <v>2502450</v>
      </c>
      <c r="C502" s="10" t="s">
        <v>452</v>
      </c>
      <c r="D502" s="12"/>
      <c r="E502" s="10" t="s">
        <v>1000</v>
      </c>
      <c r="F502" s="10" t="s">
        <v>1001</v>
      </c>
      <c r="G502" s="10" t="s">
        <v>317</v>
      </c>
      <c r="H502" s="12"/>
      <c r="I502" s="11">
        <v>45349</v>
      </c>
      <c r="J502" s="12"/>
      <c r="K502" s="10" t="s">
        <v>569</v>
      </c>
      <c r="L502" s="10" t="s">
        <v>768</v>
      </c>
      <c r="M502" s="11">
        <v>45373</v>
      </c>
      <c r="N502" s="10" t="s">
        <v>454</v>
      </c>
      <c r="O502" s="12"/>
      <c r="P502" s="12"/>
      <c r="Q502" s="10" t="s">
        <v>1002</v>
      </c>
      <c r="R502" s="10">
        <v>376</v>
      </c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0">
        <v>1000</v>
      </c>
      <c r="AD502" s="13"/>
      <c r="AE502" s="15">
        <f t="shared" ca="1" si="7"/>
        <v>681</v>
      </c>
    </row>
    <row r="503" spans="1:31" ht="20.100000000000001" customHeight="1">
      <c r="A503" s="10">
        <v>2523938</v>
      </c>
      <c r="B503" s="10">
        <v>2523938</v>
      </c>
      <c r="C503" s="10" t="s">
        <v>452</v>
      </c>
      <c r="D503" s="10">
        <v>341</v>
      </c>
      <c r="E503" s="10" t="s">
        <v>678</v>
      </c>
      <c r="F503" s="10" t="s">
        <v>679</v>
      </c>
      <c r="G503" s="10" t="s">
        <v>312</v>
      </c>
      <c r="H503" s="10" t="s">
        <v>630</v>
      </c>
      <c r="I503" s="11">
        <v>45401</v>
      </c>
      <c r="J503" s="11">
        <v>45401</v>
      </c>
      <c r="K503" s="10" t="s">
        <v>660</v>
      </c>
      <c r="L503" s="10" t="s">
        <v>635</v>
      </c>
      <c r="M503" s="11">
        <v>45379</v>
      </c>
      <c r="N503" s="10" t="s">
        <v>454</v>
      </c>
      <c r="O503" s="10">
        <v>1038592</v>
      </c>
      <c r="P503" s="10" t="s">
        <v>680</v>
      </c>
      <c r="Q503" s="10" t="s">
        <v>340</v>
      </c>
      <c r="R503" s="10">
        <v>1</v>
      </c>
      <c r="S503" s="12"/>
      <c r="T503" s="12"/>
      <c r="U503" s="12"/>
      <c r="V503" s="12"/>
      <c r="W503" s="12"/>
      <c r="X503" s="12"/>
      <c r="Y503" s="12"/>
      <c r="Z503" s="11">
        <v>45377</v>
      </c>
      <c r="AA503" s="11">
        <v>45406</v>
      </c>
      <c r="AB503" s="11">
        <v>45378</v>
      </c>
      <c r="AC503" s="10">
        <v>1240</v>
      </c>
      <c r="AD503" s="10" t="s">
        <v>1003</v>
      </c>
      <c r="AE503" s="15">
        <f t="shared" ca="1" si="7"/>
        <v>675</v>
      </c>
    </row>
    <row r="504" spans="1:31" ht="20.100000000000001" customHeight="1">
      <c r="A504" s="10">
        <v>2523943</v>
      </c>
      <c r="B504" s="10">
        <v>2523943</v>
      </c>
      <c r="C504" s="10" t="s">
        <v>1004</v>
      </c>
      <c r="D504" s="10">
        <v>385</v>
      </c>
      <c r="E504" s="10" t="s">
        <v>813</v>
      </c>
      <c r="F504" s="10" t="s">
        <v>814</v>
      </c>
      <c r="G504" s="10" t="s">
        <v>317</v>
      </c>
      <c r="H504" s="10" t="s">
        <v>630</v>
      </c>
      <c r="I504" s="11">
        <v>45401</v>
      </c>
      <c r="J504" s="11">
        <v>45401</v>
      </c>
      <c r="K504" s="10" t="s">
        <v>605</v>
      </c>
      <c r="L504" s="10" t="s">
        <v>635</v>
      </c>
      <c r="M504" s="11">
        <v>45379</v>
      </c>
      <c r="N504" s="10" t="s">
        <v>454</v>
      </c>
      <c r="O504" s="10">
        <v>1038592</v>
      </c>
      <c r="P504" s="10" t="s">
        <v>680</v>
      </c>
      <c r="Q504" s="10" t="s">
        <v>611</v>
      </c>
      <c r="R504" s="10">
        <v>1</v>
      </c>
      <c r="S504" s="12"/>
      <c r="T504" s="12"/>
      <c r="U504" s="12"/>
      <c r="V504" s="12"/>
      <c r="W504" s="12"/>
      <c r="X504" s="12"/>
      <c r="Y504" s="12"/>
      <c r="Z504" s="11">
        <v>45377</v>
      </c>
      <c r="AA504" s="11">
        <v>45406</v>
      </c>
      <c r="AB504" s="11">
        <v>45378</v>
      </c>
      <c r="AC504" s="12"/>
      <c r="AD504" s="10" t="s">
        <v>1005</v>
      </c>
      <c r="AE504" s="15">
        <f t="shared" ca="1" si="7"/>
        <v>675</v>
      </c>
    </row>
    <row r="505" spans="1:31" ht="20.100000000000001" customHeight="1">
      <c r="A505" s="10">
        <v>2523945</v>
      </c>
      <c r="B505" s="10">
        <v>2523945</v>
      </c>
      <c r="C505" s="10" t="s">
        <v>812</v>
      </c>
      <c r="D505" s="10">
        <v>424</v>
      </c>
      <c r="E505" s="10" t="s">
        <v>628</v>
      </c>
      <c r="F505" s="10" t="s">
        <v>629</v>
      </c>
      <c r="G505" s="10" t="s">
        <v>331</v>
      </c>
      <c r="H505" s="10" t="s">
        <v>630</v>
      </c>
      <c r="I505" s="11">
        <v>45401</v>
      </c>
      <c r="J505" s="11">
        <v>45401</v>
      </c>
      <c r="K505" s="10" t="s">
        <v>605</v>
      </c>
      <c r="L505" s="10" t="s">
        <v>635</v>
      </c>
      <c r="M505" s="11">
        <v>45379</v>
      </c>
      <c r="N505" s="10" t="s">
        <v>454</v>
      </c>
      <c r="O505" s="10">
        <v>1038592</v>
      </c>
      <c r="P505" s="10" t="s">
        <v>680</v>
      </c>
      <c r="Q505" s="10" t="s">
        <v>611</v>
      </c>
      <c r="R505" s="10">
        <v>1</v>
      </c>
      <c r="S505" s="10" t="s">
        <v>547</v>
      </c>
      <c r="T505" s="10" t="s">
        <v>548</v>
      </c>
      <c r="U505" s="12"/>
      <c r="V505" s="12"/>
      <c r="W505" s="12"/>
      <c r="X505" s="12"/>
      <c r="Y505" s="12"/>
      <c r="Z505" s="11">
        <v>45377</v>
      </c>
      <c r="AA505" s="11">
        <v>45406</v>
      </c>
      <c r="AB505" s="11">
        <v>45378</v>
      </c>
      <c r="AC505" s="12"/>
      <c r="AD505" s="10" t="s">
        <v>1006</v>
      </c>
      <c r="AE505" s="15">
        <f t="shared" ca="1" si="7"/>
        <v>675</v>
      </c>
    </row>
    <row r="506" spans="1:31" ht="20.100000000000001" customHeight="1">
      <c r="A506" s="10">
        <v>2502449</v>
      </c>
      <c r="B506" s="10">
        <v>2502449</v>
      </c>
      <c r="C506" s="10" t="s">
        <v>452</v>
      </c>
      <c r="D506" s="12"/>
      <c r="E506" s="10" t="s">
        <v>1007</v>
      </c>
      <c r="F506" s="10" t="s">
        <v>1008</v>
      </c>
      <c r="G506" s="10" t="s">
        <v>317</v>
      </c>
      <c r="H506" s="12"/>
      <c r="I506" s="11">
        <v>45349</v>
      </c>
      <c r="J506" s="12"/>
      <c r="K506" s="10" t="s">
        <v>569</v>
      </c>
      <c r="L506" s="10" t="s">
        <v>768</v>
      </c>
      <c r="M506" s="11">
        <v>45373</v>
      </c>
      <c r="N506" s="10" t="s">
        <v>454</v>
      </c>
      <c r="O506" s="12"/>
      <c r="P506" s="12"/>
      <c r="Q506" s="10" t="s">
        <v>1002</v>
      </c>
      <c r="R506" s="10">
        <v>470</v>
      </c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0">
        <v>1000</v>
      </c>
      <c r="AD506" s="13"/>
      <c r="AE506" s="15">
        <f t="shared" ca="1" si="7"/>
        <v>681</v>
      </c>
    </row>
    <row r="507" spans="1:31" ht="20.100000000000001" customHeight="1">
      <c r="A507" s="10">
        <v>2502449</v>
      </c>
      <c r="B507" s="10">
        <v>2502449</v>
      </c>
      <c r="C507" s="10" t="s">
        <v>452</v>
      </c>
      <c r="D507" s="12"/>
      <c r="E507" s="10" t="s">
        <v>1007</v>
      </c>
      <c r="F507" s="10" t="s">
        <v>1008</v>
      </c>
      <c r="G507" s="10" t="s">
        <v>317</v>
      </c>
      <c r="H507" s="12"/>
      <c r="I507" s="11">
        <v>45349</v>
      </c>
      <c r="J507" s="12"/>
      <c r="K507" s="10" t="s">
        <v>569</v>
      </c>
      <c r="L507" s="10" t="s">
        <v>768</v>
      </c>
      <c r="M507" s="11">
        <v>45373</v>
      </c>
      <c r="N507" s="10" t="s">
        <v>454</v>
      </c>
      <c r="O507" s="12"/>
      <c r="P507" s="12"/>
      <c r="Q507" s="10" t="s">
        <v>1002</v>
      </c>
      <c r="R507" s="10">
        <v>470</v>
      </c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0">
        <v>1000</v>
      </c>
      <c r="AD507" s="13"/>
      <c r="AE507" s="15">
        <f t="shared" ca="1" si="7"/>
        <v>681</v>
      </c>
    </row>
    <row r="508" spans="1:31" ht="20.100000000000001" customHeight="1">
      <c r="A508" s="10">
        <v>2502449</v>
      </c>
      <c r="B508" s="10">
        <v>2502449</v>
      </c>
      <c r="C508" s="10" t="s">
        <v>452</v>
      </c>
      <c r="D508" s="12"/>
      <c r="E508" s="10" t="s">
        <v>1007</v>
      </c>
      <c r="F508" s="10" t="s">
        <v>1008</v>
      </c>
      <c r="G508" s="10" t="s">
        <v>317</v>
      </c>
      <c r="H508" s="12"/>
      <c r="I508" s="11">
        <v>45349</v>
      </c>
      <c r="J508" s="12"/>
      <c r="K508" s="10" t="s">
        <v>569</v>
      </c>
      <c r="L508" s="10" t="s">
        <v>768</v>
      </c>
      <c r="M508" s="11">
        <v>45373</v>
      </c>
      <c r="N508" s="10" t="s">
        <v>454</v>
      </c>
      <c r="O508" s="12"/>
      <c r="P508" s="12"/>
      <c r="Q508" s="10" t="s">
        <v>1002</v>
      </c>
      <c r="R508" s="10">
        <v>470</v>
      </c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0">
        <v>1000</v>
      </c>
      <c r="AD508" s="13"/>
      <c r="AE508" s="15">
        <f t="shared" ca="1" si="7"/>
        <v>681</v>
      </c>
    </row>
    <row r="509" spans="1:31" ht="20.100000000000001" customHeight="1">
      <c r="A509" s="10">
        <v>2502449</v>
      </c>
      <c r="B509" s="10">
        <v>2502449</v>
      </c>
      <c r="C509" s="10" t="s">
        <v>452</v>
      </c>
      <c r="D509" s="12"/>
      <c r="E509" s="10" t="s">
        <v>1007</v>
      </c>
      <c r="F509" s="10" t="s">
        <v>1008</v>
      </c>
      <c r="G509" s="10" t="s">
        <v>317</v>
      </c>
      <c r="H509" s="12"/>
      <c r="I509" s="11">
        <v>45349</v>
      </c>
      <c r="J509" s="12"/>
      <c r="K509" s="10" t="s">
        <v>569</v>
      </c>
      <c r="L509" s="10" t="s">
        <v>768</v>
      </c>
      <c r="M509" s="11">
        <v>45373</v>
      </c>
      <c r="N509" s="10" t="s">
        <v>454</v>
      </c>
      <c r="O509" s="12"/>
      <c r="P509" s="12"/>
      <c r="Q509" s="10" t="s">
        <v>1002</v>
      </c>
      <c r="R509" s="10">
        <v>470</v>
      </c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0">
        <v>1000</v>
      </c>
      <c r="AD509" s="13"/>
      <c r="AE509" s="15">
        <f t="shared" ca="1" si="7"/>
        <v>681</v>
      </c>
    </row>
    <row r="510" spans="1:31" ht="20.100000000000001" customHeight="1">
      <c r="A510" s="10">
        <v>2502449</v>
      </c>
      <c r="B510" s="10">
        <v>2502449</v>
      </c>
      <c r="C510" s="10" t="s">
        <v>452</v>
      </c>
      <c r="D510" s="12"/>
      <c r="E510" s="10" t="s">
        <v>1007</v>
      </c>
      <c r="F510" s="10" t="s">
        <v>1008</v>
      </c>
      <c r="G510" s="10" t="s">
        <v>317</v>
      </c>
      <c r="H510" s="12"/>
      <c r="I510" s="11">
        <v>45349</v>
      </c>
      <c r="J510" s="12"/>
      <c r="K510" s="10" t="s">
        <v>569</v>
      </c>
      <c r="L510" s="10" t="s">
        <v>768</v>
      </c>
      <c r="M510" s="11">
        <v>45373</v>
      </c>
      <c r="N510" s="10" t="s">
        <v>454</v>
      </c>
      <c r="O510" s="12"/>
      <c r="P510" s="12"/>
      <c r="Q510" s="10" t="s">
        <v>1002</v>
      </c>
      <c r="R510" s="10">
        <v>470</v>
      </c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0">
        <v>1000</v>
      </c>
      <c r="AD510" s="13"/>
      <c r="AE510" s="15">
        <f t="shared" ca="1" si="7"/>
        <v>681</v>
      </c>
    </row>
    <row r="511" spans="1:31" ht="20.100000000000001" customHeight="1">
      <c r="A511" s="10">
        <v>2502449</v>
      </c>
      <c r="B511" s="10">
        <v>2502449</v>
      </c>
      <c r="C511" s="10" t="s">
        <v>452</v>
      </c>
      <c r="D511" s="12"/>
      <c r="E511" s="10" t="s">
        <v>1007</v>
      </c>
      <c r="F511" s="10" t="s">
        <v>1008</v>
      </c>
      <c r="G511" s="10" t="s">
        <v>317</v>
      </c>
      <c r="H511" s="12"/>
      <c r="I511" s="11">
        <v>45349</v>
      </c>
      <c r="J511" s="12"/>
      <c r="K511" s="10" t="s">
        <v>569</v>
      </c>
      <c r="L511" s="10" t="s">
        <v>768</v>
      </c>
      <c r="M511" s="11">
        <v>45373</v>
      </c>
      <c r="N511" s="10" t="s">
        <v>454</v>
      </c>
      <c r="O511" s="12"/>
      <c r="P511" s="12"/>
      <c r="Q511" s="10" t="s">
        <v>1002</v>
      </c>
      <c r="R511" s="10">
        <v>470</v>
      </c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0">
        <v>1000</v>
      </c>
      <c r="AD511" s="13"/>
      <c r="AE511" s="15">
        <f t="shared" ca="1" si="7"/>
        <v>681</v>
      </c>
    </row>
    <row r="512" spans="1:31" ht="20.100000000000001" customHeight="1">
      <c r="A512" s="10">
        <v>2502449</v>
      </c>
      <c r="B512" s="10">
        <v>2502449</v>
      </c>
      <c r="C512" s="10" t="s">
        <v>452</v>
      </c>
      <c r="D512" s="12"/>
      <c r="E512" s="10" t="s">
        <v>1007</v>
      </c>
      <c r="F512" s="10" t="s">
        <v>1008</v>
      </c>
      <c r="G512" s="10" t="s">
        <v>317</v>
      </c>
      <c r="H512" s="12"/>
      <c r="I512" s="11">
        <v>45349</v>
      </c>
      <c r="J512" s="12"/>
      <c r="K512" s="10" t="s">
        <v>569</v>
      </c>
      <c r="L512" s="10" t="s">
        <v>768</v>
      </c>
      <c r="M512" s="11">
        <v>45373</v>
      </c>
      <c r="N512" s="10" t="s">
        <v>454</v>
      </c>
      <c r="O512" s="12"/>
      <c r="P512" s="12"/>
      <c r="Q512" s="10" t="s">
        <v>1002</v>
      </c>
      <c r="R512" s="10">
        <v>470</v>
      </c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0">
        <v>1000</v>
      </c>
      <c r="AD512" s="13"/>
      <c r="AE512" s="15">
        <f t="shared" ca="1" si="7"/>
        <v>681</v>
      </c>
    </row>
    <row r="513" spans="1:31" ht="20.100000000000001" customHeight="1">
      <c r="A513" s="10">
        <v>2502449</v>
      </c>
      <c r="B513" s="10">
        <v>2502449</v>
      </c>
      <c r="C513" s="10" t="s">
        <v>452</v>
      </c>
      <c r="D513" s="12"/>
      <c r="E513" s="10" t="s">
        <v>1007</v>
      </c>
      <c r="F513" s="10" t="s">
        <v>1008</v>
      </c>
      <c r="G513" s="10" t="s">
        <v>317</v>
      </c>
      <c r="H513" s="12"/>
      <c r="I513" s="11">
        <v>45349</v>
      </c>
      <c r="J513" s="12"/>
      <c r="K513" s="10" t="s">
        <v>569</v>
      </c>
      <c r="L513" s="10" t="s">
        <v>768</v>
      </c>
      <c r="M513" s="11">
        <v>45373</v>
      </c>
      <c r="N513" s="10" t="s">
        <v>454</v>
      </c>
      <c r="O513" s="12"/>
      <c r="P513" s="12"/>
      <c r="Q513" s="10" t="s">
        <v>1002</v>
      </c>
      <c r="R513" s="10">
        <v>470</v>
      </c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0">
        <v>1000</v>
      </c>
      <c r="AD513" s="13"/>
      <c r="AE513" s="15">
        <f t="shared" ca="1" si="7"/>
        <v>681</v>
      </c>
    </row>
    <row r="514" spans="1:31" ht="20.100000000000001" customHeight="1">
      <c r="A514" s="10">
        <v>2502449</v>
      </c>
      <c r="B514" s="10">
        <v>2502449</v>
      </c>
      <c r="C514" s="10" t="s">
        <v>452</v>
      </c>
      <c r="D514" s="12"/>
      <c r="E514" s="10" t="s">
        <v>1007</v>
      </c>
      <c r="F514" s="10" t="s">
        <v>1008</v>
      </c>
      <c r="G514" s="10" t="s">
        <v>317</v>
      </c>
      <c r="H514" s="12"/>
      <c r="I514" s="11">
        <v>45349</v>
      </c>
      <c r="J514" s="12"/>
      <c r="K514" s="10" t="s">
        <v>569</v>
      </c>
      <c r="L514" s="10" t="s">
        <v>768</v>
      </c>
      <c r="M514" s="11">
        <v>45373</v>
      </c>
      <c r="N514" s="10" t="s">
        <v>454</v>
      </c>
      <c r="O514" s="12"/>
      <c r="P514" s="12"/>
      <c r="Q514" s="10" t="s">
        <v>1002</v>
      </c>
      <c r="R514" s="10">
        <v>470</v>
      </c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0">
        <v>1000</v>
      </c>
      <c r="AD514" s="13"/>
      <c r="AE514" s="15">
        <f t="shared" ca="1" si="7"/>
        <v>681</v>
      </c>
    </row>
    <row r="515" spans="1:31" ht="20.100000000000001" customHeight="1">
      <c r="A515" s="10">
        <v>2502449</v>
      </c>
      <c r="B515" s="10">
        <v>2502449</v>
      </c>
      <c r="C515" s="10" t="s">
        <v>452</v>
      </c>
      <c r="D515" s="12"/>
      <c r="E515" s="10" t="s">
        <v>1007</v>
      </c>
      <c r="F515" s="10" t="s">
        <v>1008</v>
      </c>
      <c r="G515" s="10" t="s">
        <v>317</v>
      </c>
      <c r="H515" s="12"/>
      <c r="I515" s="11">
        <v>45349</v>
      </c>
      <c r="J515" s="12"/>
      <c r="K515" s="10" t="s">
        <v>569</v>
      </c>
      <c r="L515" s="10" t="s">
        <v>768</v>
      </c>
      <c r="M515" s="11">
        <v>45373</v>
      </c>
      <c r="N515" s="10" t="s">
        <v>454</v>
      </c>
      <c r="O515" s="12"/>
      <c r="P515" s="12"/>
      <c r="Q515" s="10" t="s">
        <v>1002</v>
      </c>
      <c r="R515" s="10">
        <v>470</v>
      </c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0">
        <v>1000</v>
      </c>
      <c r="AD515" s="13"/>
      <c r="AE515" s="15">
        <f t="shared" ca="1" si="7"/>
        <v>681</v>
      </c>
    </row>
    <row r="516" spans="1:31" ht="20.100000000000001" customHeight="1">
      <c r="A516" s="10">
        <v>2502449</v>
      </c>
      <c r="B516" s="10">
        <v>2502449</v>
      </c>
      <c r="C516" s="10" t="s">
        <v>452</v>
      </c>
      <c r="D516" s="12"/>
      <c r="E516" s="10" t="s">
        <v>1007</v>
      </c>
      <c r="F516" s="10" t="s">
        <v>1008</v>
      </c>
      <c r="G516" s="10" t="s">
        <v>317</v>
      </c>
      <c r="H516" s="12"/>
      <c r="I516" s="11">
        <v>45349</v>
      </c>
      <c r="J516" s="12"/>
      <c r="K516" s="10" t="s">
        <v>569</v>
      </c>
      <c r="L516" s="10" t="s">
        <v>768</v>
      </c>
      <c r="M516" s="11">
        <v>45373</v>
      </c>
      <c r="N516" s="10" t="s">
        <v>454</v>
      </c>
      <c r="O516" s="12"/>
      <c r="P516" s="12"/>
      <c r="Q516" s="10" t="s">
        <v>1002</v>
      </c>
      <c r="R516" s="10">
        <v>470</v>
      </c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0">
        <v>1000</v>
      </c>
      <c r="AD516" s="13"/>
      <c r="AE516" s="15">
        <f t="shared" ref="AE516:AE579" ca="1" si="8">TODAY()-M516</f>
        <v>681</v>
      </c>
    </row>
    <row r="517" spans="1:31" ht="20.100000000000001" customHeight="1">
      <c r="A517" s="10">
        <v>2502449</v>
      </c>
      <c r="B517" s="10">
        <v>2502449</v>
      </c>
      <c r="C517" s="10" t="s">
        <v>452</v>
      </c>
      <c r="D517" s="12"/>
      <c r="E517" s="10" t="s">
        <v>1007</v>
      </c>
      <c r="F517" s="10" t="s">
        <v>1008</v>
      </c>
      <c r="G517" s="10" t="s">
        <v>317</v>
      </c>
      <c r="H517" s="12"/>
      <c r="I517" s="11">
        <v>45349</v>
      </c>
      <c r="J517" s="12"/>
      <c r="K517" s="10" t="s">
        <v>569</v>
      </c>
      <c r="L517" s="10" t="s">
        <v>768</v>
      </c>
      <c r="M517" s="11">
        <v>45373</v>
      </c>
      <c r="N517" s="10" t="s">
        <v>454</v>
      </c>
      <c r="O517" s="12"/>
      <c r="P517" s="12"/>
      <c r="Q517" s="10" t="s">
        <v>1002</v>
      </c>
      <c r="R517" s="10">
        <v>470</v>
      </c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0">
        <v>1000</v>
      </c>
      <c r="AD517" s="13"/>
      <c r="AE517" s="15">
        <f t="shared" ca="1" si="8"/>
        <v>681</v>
      </c>
    </row>
    <row r="518" spans="1:31" ht="20.100000000000001" customHeight="1">
      <c r="A518" s="10">
        <v>2502449</v>
      </c>
      <c r="B518" s="10">
        <v>2502449</v>
      </c>
      <c r="C518" s="10" t="s">
        <v>452</v>
      </c>
      <c r="D518" s="12"/>
      <c r="E518" s="10" t="s">
        <v>1007</v>
      </c>
      <c r="F518" s="10" t="s">
        <v>1008</v>
      </c>
      <c r="G518" s="10" t="s">
        <v>317</v>
      </c>
      <c r="H518" s="12"/>
      <c r="I518" s="11">
        <v>45349</v>
      </c>
      <c r="J518" s="12"/>
      <c r="K518" s="10" t="s">
        <v>569</v>
      </c>
      <c r="L518" s="10" t="s">
        <v>768</v>
      </c>
      <c r="M518" s="11">
        <v>45373</v>
      </c>
      <c r="N518" s="10" t="s">
        <v>454</v>
      </c>
      <c r="O518" s="12"/>
      <c r="P518" s="12"/>
      <c r="Q518" s="10" t="s">
        <v>1002</v>
      </c>
      <c r="R518" s="10">
        <v>470</v>
      </c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0">
        <v>1000</v>
      </c>
      <c r="AD518" s="13"/>
      <c r="AE518" s="15">
        <f t="shared" ca="1" si="8"/>
        <v>681</v>
      </c>
    </row>
    <row r="519" spans="1:31" ht="20.100000000000001" customHeight="1">
      <c r="A519" s="10">
        <v>2502449</v>
      </c>
      <c r="B519" s="10">
        <v>2502449</v>
      </c>
      <c r="C519" s="10" t="s">
        <v>452</v>
      </c>
      <c r="D519" s="12"/>
      <c r="E519" s="10" t="s">
        <v>1007</v>
      </c>
      <c r="F519" s="10" t="s">
        <v>1008</v>
      </c>
      <c r="G519" s="10" t="s">
        <v>317</v>
      </c>
      <c r="H519" s="12"/>
      <c r="I519" s="11">
        <v>45349</v>
      </c>
      <c r="J519" s="12"/>
      <c r="K519" s="10" t="s">
        <v>569</v>
      </c>
      <c r="L519" s="10" t="s">
        <v>768</v>
      </c>
      <c r="M519" s="11">
        <v>45373</v>
      </c>
      <c r="N519" s="10" t="s">
        <v>454</v>
      </c>
      <c r="O519" s="12"/>
      <c r="P519" s="12"/>
      <c r="Q519" s="10" t="s">
        <v>1002</v>
      </c>
      <c r="R519" s="10">
        <v>470</v>
      </c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0">
        <v>1000</v>
      </c>
      <c r="AD519" s="13"/>
      <c r="AE519" s="15">
        <f t="shared" ca="1" si="8"/>
        <v>681</v>
      </c>
    </row>
    <row r="520" spans="1:31" ht="20.100000000000001" customHeight="1">
      <c r="A520" s="10">
        <v>2502449</v>
      </c>
      <c r="B520" s="10">
        <v>2502449</v>
      </c>
      <c r="C520" s="10" t="s">
        <v>452</v>
      </c>
      <c r="D520" s="12"/>
      <c r="E520" s="10" t="s">
        <v>1007</v>
      </c>
      <c r="F520" s="10" t="s">
        <v>1008</v>
      </c>
      <c r="G520" s="10" t="s">
        <v>317</v>
      </c>
      <c r="H520" s="12"/>
      <c r="I520" s="11">
        <v>45349</v>
      </c>
      <c r="J520" s="12"/>
      <c r="K520" s="10" t="s">
        <v>569</v>
      </c>
      <c r="L520" s="10" t="s">
        <v>768</v>
      </c>
      <c r="M520" s="11">
        <v>45373</v>
      </c>
      <c r="N520" s="10" t="s">
        <v>454</v>
      </c>
      <c r="O520" s="12"/>
      <c r="P520" s="12"/>
      <c r="Q520" s="10" t="s">
        <v>1002</v>
      </c>
      <c r="R520" s="10">
        <v>470</v>
      </c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0">
        <v>1000</v>
      </c>
      <c r="AD520" s="13"/>
      <c r="AE520" s="15">
        <f t="shared" ca="1" si="8"/>
        <v>681</v>
      </c>
    </row>
    <row r="521" spans="1:31" ht="20.100000000000001" customHeight="1">
      <c r="A521" s="10">
        <v>2502449</v>
      </c>
      <c r="B521" s="10">
        <v>2502449</v>
      </c>
      <c r="C521" s="10" t="s">
        <v>452</v>
      </c>
      <c r="D521" s="12"/>
      <c r="E521" s="10" t="s">
        <v>1007</v>
      </c>
      <c r="F521" s="10" t="s">
        <v>1008</v>
      </c>
      <c r="G521" s="10" t="s">
        <v>317</v>
      </c>
      <c r="H521" s="12"/>
      <c r="I521" s="11">
        <v>45349</v>
      </c>
      <c r="J521" s="12"/>
      <c r="K521" s="10" t="s">
        <v>569</v>
      </c>
      <c r="L521" s="10" t="s">
        <v>768</v>
      </c>
      <c r="M521" s="11">
        <v>45373</v>
      </c>
      <c r="N521" s="10" t="s">
        <v>454</v>
      </c>
      <c r="O521" s="12"/>
      <c r="P521" s="12"/>
      <c r="Q521" s="10" t="s">
        <v>1002</v>
      </c>
      <c r="R521" s="10">
        <v>470</v>
      </c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0">
        <v>1000</v>
      </c>
      <c r="AD521" s="13"/>
      <c r="AE521" s="15">
        <f t="shared" ca="1" si="8"/>
        <v>681</v>
      </c>
    </row>
    <row r="522" spans="1:31" ht="20.100000000000001" customHeight="1">
      <c r="A522" s="10">
        <v>2502449</v>
      </c>
      <c r="B522" s="10">
        <v>2502449</v>
      </c>
      <c r="C522" s="10" t="s">
        <v>452</v>
      </c>
      <c r="D522" s="12"/>
      <c r="E522" s="10" t="s">
        <v>1007</v>
      </c>
      <c r="F522" s="10" t="s">
        <v>1008</v>
      </c>
      <c r="G522" s="10" t="s">
        <v>317</v>
      </c>
      <c r="H522" s="12"/>
      <c r="I522" s="11">
        <v>45349</v>
      </c>
      <c r="J522" s="12"/>
      <c r="K522" s="10" t="s">
        <v>569</v>
      </c>
      <c r="L522" s="10" t="s">
        <v>768</v>
      </c>
      <c r="M522" s="11">
        <v>45373</v>
      </c>
      <c r="N522" s="10" t="s">
        <v>454</v>
      </c>
      <c r="O522" s="12"/>
      <c r="P522" s="12"/>
      <c r="Q522" s="10" t="s">
        <v>1002</v>
      </c>
      <c r="R522" s="10">
        <v>470</v>
      </c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0">
        <v>1000</v>
      </c>
      <c r="AD522" s="13"/>
      <c r="AE522" s="15">
        <f t="shared" ca="1" si="8"/>
        <v>681</v>
      </c>
    </row>
    <row r="523" spans="1:31" ht="20.100000000000001" customHeight="1">
      <c r="A523" s="10">
        <v>2502449</v>
      </c>
      <c r="B523" s="10">
        <v>2502449</v>
      </c>
      <c r="C523" s="10" t="s">
        <v>452</v>
      </c>
      <c r="D523" s="12"/>
      <c r="E523" s="10" t="s">
        <v>1007</v>
      </c>
      <c r="F523" s="10" t="s">
        <v>1008</v>
      </c>
      <c r="G523" s="10" t="s">
        <v>317</v>
      </c>
      <c r="H523" s="12"/>
      <c r="I523" s="11">
        <v>45349</v>
      </c>
      <c r="J523" s="12"/>
      <c r="K523" s="10" t="s">
        <v>569</v>
      </c>
      <c r="L523" s="10" t="s">
        <v>768</v>
      </c>
      <c r="M523" s="11">
        <v>45373</v>
      </c>
      <c r="N523" s="10" t="s">
        <v>454</v>
      </c>
      <c r="O523" s="12"/>
      <c r="P523" s="12"/>
      <c r="Q523" s="10" t="s">
        <v>1002</v>
      </c>
      <c r="R523" s="10">
        <v>470</v>
      </c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0">
        <v>1000</v>
      </c>
      <c r="AD523" s="13"/>
      <c r="AE523" s="15">
        <f t="shared" ca="1" si="8"/>
        <v>681</v>
      </c>
    </row>
    <row r="524" spans="1:31" ht="20.100000000000001" customHeight="1">
      <c r="A524" s="10">
        <v>2502449</v>
      </c>
      <c r="B524" s="10">
        <v>2502449</v>
      </c>
      <c r="C524" s="10" t="s">
        <v>452</v>
      </c>
      <c r="D524" s="12"/>
      <c r="E524" s="10" t="s">
        <v>1007</v>
      </c>
      <c r="F524" s="10" t="s">
        <v>1008</v>
      </c>
      <c r="G524" s="10" t="s">
        <v>317</v>
      </c>
      <c r="H524" s="12"/>
      <c r="I524" s="11">
        <v>45349</v>
      </c>
      <c r="J524" s="12"/>
      <c r="K524" s="10" t="s">
        <v>569</v>
      </c>
      <c r="L524" s="10" t="s">
        <v>768</v>
      </c>
      <c r="M524" s="11">
        <v>45373</v>
      </c>
      <c r="N524" s="10" t="s">
        <v>454</v>
      </c>
      <c r="O524" s="12"/>
      <c r="P524" s="12"/>
      <c r="Q524" s="10" t="s">
        <v>1002</v>
      </c>
      <c r="R524" s="10">
        <v>470</v>
      </c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0">
        <v>1000</v>
      </c>
      <c r="AD524" s="13"/>
      <c r="AE524" s="15">
        <f t="shared" ca="1" si="8"/>
        <v>681</v>
      </c>
    </row>
    <row r="525" spans="1:31" ht="20.100000000000001" customHeight="1">
      <c r="A525" s="10">
        <v>2502449</v>
      </c>
      <c r="B525" s="10">
        <v>2502449</v>
      </c>
      <c r="C525" s="10" t="s">
        <v>452</v>
      </c>
      <c r="D525" s="12"/>
      <c r="E525" s="10" t="s">
        <v>1007</v>
      </c>
      <c r="F525" s="10" t="s">
        <v>1008</v>
      </c>
      <c r="G525" s="10" t="s">
        <v>317</v>
      </c>
      <c r="H525" s="12"/>
      <c r="I525" s="11">
        <v>45349</v>
      </c>
      <c r="J525" s="12"/>
      <c r="K525" s="10" t="s">
        <v>569</v>
      </c>
      <c r="L525" s="10" t="s">
        <v>768</v>
      </c>
      <c r="M525" s="11">
        <v>45373</v>
      </c>
      <c r="N525" s="10" t="s">
        <v>454</v>
      </c>
      <c r="O525" s="12"/>
      <c r="P525" s="12"/>
      <c r="Q525" s="10" t="s">
        <v>1002</v>
      </c>
      <c r="R525" s="10">
        <v>470</v>
      </c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0">
        <v>1000</v>
      </c>
      <c r="AD525" s="13"/>
      <c r="AE525" s="15">
        <f t="shared" ca="1" si="8"/>
        <v>681</v>
      </c>
    </row>
    <row r="526" spans="1:31" ht="20.100000000000001" customHeight="1">
      <c r="A526" s="10">
        <v>2502449</v>
      </c>
      <c r="B526" s="10">
        <v>2502449</v>
      </c>
      <c r="C526" s="10" t="s">
        <v>452</v>
      </c>
      <c r="D526" s="12"/>
      <c r="E526" s="10" t="s">
        <v>1007</v>
      </c>
      <c r="F526" s="10" t="s">
        <v>1008</v>
      </c>
      <c r="G526" s="10" t="s">
        <v>317</v>
      </c>
      <c r="H526" s="12"/>
      <c r="I526" s="11">
        <v>45349</v>
      </c>
      <c r="J526" s="12"/>
      <c r="K526" s="10" t="s">
        <v>569</v>
      </c>
      <c r="L526" s="10" t="s">
        <v>768</v>
      </c>
      <c r="M526" s="11">
        <v>45373</v>
      </c>
      <c r="N526" s="10" t="s">
        <v>454</v>
      </c>
      <c r="O526" s="12"/>
      <c r="P526" s="12"/>
      <c r="Q526" s="10" t="s">
        <v>1002</v>
      </c>
      <c r="R526" s="10">
        <v>470</v>
      </c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0">
        <v>1000</v>
      </c>
      <c r="AD526" s="13"/>
      <c r="AE526" s="15">
        <f t="shared" ca="1" si="8"/>
        <v>681</v>
      </c>
    </row>
    <row r="527" spans="1:31" ht="20.100000000000001" customHeight="1">
      <c r="A527" s="10">
        <v>2502449</v>
      </c>
      <c r="B527" s="10">
        <v>2502449</v>
      </c>
      <c r="C527" s="10" t="s">
        <v>452</v>
      </c>
      <c r="D527" s="12"/>
      <c r="E527" s="10" t="s">
        <v>1007</v>
      </c>
      <c r="F527" s="10" t="s">
        <v>1008</v>
      </c>
      <c r="G527" s="10" t="s">
        <v>317</v>
      </c>
      <c r="H527" s="12"/>
      <c r="I527" s="11">
        <v>45349</v>
      </c>
      <c r="J527" s="12"/>
      <c r="K527" s="10" t="s">
        <v>569</v>
      </c>
      <c r="L527" s="10" t="s">
        <v>768</v>
      </c>
      <c r="M527" s="11">
        <v>45373</v>
      </c>
      <c r="N527" s="10" t="s">
        <v>454</v>
      </c>
      <c r="O527" s="12"/>
      <c r="P527" s="12"/>
      <c r="Q527" s="10" t="s">
        <v>1002</v>
      </c>
      <c r="R527" s="10">
        <v>470</v>
      </c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0">
        <v>1000</v>
      </c>
      <c r="AD527" s="13"/>
      <c r="AE527" s="15">
        <f t="shared" ca="1" si="8"/>
        <v>681</v>
      </c>
    </row>
    <row r="528" spans="1:31" ht="20.100000000000001" customHeight="1">
      <c r="A528" s="10">
        <v>2502449</v>
      </c>
      <c r="B528" s="10">
        <v>2502449</v>
      </c>
      <c r="C528" s="10" t="s">
        <v>452</v>
      </c>
      <c r="D528" s="12"/>
      <c r="E528" s="10" t="s">
        <v>1007</v>
      </c>
      <c r="F528" s="10" t="s">
        <v>1008</v>
      </c>
      <c r="G528" s="10" t="s">
        <v>317</v>
      </c>
      <c r="H528" s="12"/>
      <c r="I528" s="11">
        <v>45349</v>
      </c>
      <c r="J528" s="12"/>
      <c r="K528" s="10" t="s">
        <v>569</v>
      </c>
      <c r="L528" s="10" t="s">
        <v>768</v>
      </c>
      <c r="M528" s="11">
        <v>45373</v>
      </c>
      <c r="N528" s="10" t="s">
        <v>454</v>
      </c>
      <c r="O528" s="12"/>
      <c r="P528" s="12"/>
      <c r="Q528" s="10" t="s">
        <v>1002</v>
      </c>
      <c r="R528" s="10">
        <v>470</v>
      </c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0">
        <v>1000</v>
      </c>
      <c r="AD528" s="13"/>
      <c r="AE528" s="15">
        <f t="shared" ca="1" si="8"/>
        <v>681</v>
      </c>
    </row>
    <row r="529" spans="1:31" ht="20.100000000000001" customHeight="1">
      <c r="A529" s="10">
        <v>2502449</v>
      </c>
      <c r="B529" s="10">
        <v>2502449</v>
      </c>
      <c r="C529" s="10" t="s">
        <v>452</v>
      </c>
      <c r="D529" s="12"/>
      <c r="E529" s="10" t="s">
        <v>1007</v>
      </c>
      <c r="F529" s="10" t="s">
        <v>1008</v>
      </c>
      <c r="G529" s="10" t="s">
        <v>317</v>
      </c>
      <c r="H529" s="12"/>
      <c r="I529" s="11">
        <v>45349</v>
      </c>
      <c r="J529" s="12"/>
      <c r="K529" s="10" t="s">
        <v>569</v>
      </c>
      <c r="L529" s="10" t="s">
        <v>768</v>
      </c>
      <c r="M529" s="11">
        <v>45373</v>
      </c>
      <c r="N529" s="10" t="s">
        <v>454</v>
      </c>
      <c r="O529" s="12"/>
      <c r="P529" s="12"/>
      <c r="Q529" s="10" t="s">
        <v>1002</v>
      </c>
      <c r="R529" s="10">
        <v>470</v>
      </c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0">
        <v>1000</v>
      </c>
      <c r="AD529" s="13"/>
      <c r="AE529" s="15">
        <f t="shared" ca="1" si="8"/>
        <v>681</v>
      </c>
    </row>
    <row r="530" spans="1:31" ht="20.100000000000001" customHeight="1">
      <c r="A530" s="10">
        <v>2502449</v>
      </c>
      <c r="B530" s="10">
        <v>2502449</v>
      </c>
      <c r="C530" s="10" t="s">
        <v>452</v>
      </c>
      <c r="D530" s="12"/>
      <c r="E530" s="10" t="s">
        <v>1007</v>
      </c>
      <c r="F530" s="10" t="s">
        <v>1008</v>
      </c>
      <c r="G530" s="10" t="s">
        <v>317</v>
      </c>
      <c r="H530" s="12"/>
      <c r="I530" s="11">
        <v>45349</v>
      </c>
      <c r="J530" s="12"/>
      <c r="K530" s="10" t="s">
        <v>569</v>
      </c>
      <c r="L530" s="10" t="s">
        <v>768</v>
      </c>
      <c r="M530" s="11">
        <v>45373</v>
      </c>
      <c r="N530" s="10" t="s">
        <v>454</v>
      </c>
      <c r="O530" s="12"/>
      <c r="P530" s="12"/>
      <c r="Q530" s="10" t="s">
        <v>1002</v>
      </c>
      <c r="R530" s="10">
        <v>470</v>
      </c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0">
        <v>1000</v>
      </c>
      <c r="AD530" s="13"/>
      <c r="AE530" s="15">
        <f t="shared" ca="1" si="8"/>
        <v>681</v>
      </c>
    </row>
    <row r="531" spans="1:31" ht="20.100000000000001" customHeight="1">
      <c r="A531" s="10">
        <v>2502449</v>
      </c>
      <c r="B531" s="10">
        <v>2502449</v>
      </c>
      <c r="C531" s="10" t="s">
        <v>452</v>
      </c>
      <c r="D531" s="12"/>
      <c r="E531" s="10" t="s">
        <v>1007</v>
      </c>
      <c r="F531" s="10" t="s">
        <v>1008</v>
      </c>
      <c r="G531" s="10" t="s">
        <v>317</v>
      </c>
      <c r="H531" s="12"/>
      <c r="I531" s="11">
        <v>45349</v>
      </c>
      <c r="J531" s="12"/>
      <c r="K531" s="10" t="s">
        <v>569</v>
      </c>
      <c r="L531" s="10" t="s">
        <v>768</v>
      </c>
      <c r="M531" s="11">
        <v>45373</v>
      </c>
      <c r="N531" s="10" t="s">
        <v>454</v>
      </c>
      <c r="O531" s="12"/>
      <c r="P531" s="12"/>
      <c r="Q531" s="10" t="s">
        <v>1002</v>
      </c>
      <c r="R531" s="10">
        <v>470</v>
      </c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0">
        <v>1000</v>
      </c>
      <c r="AD531" s="13"/>
      <c r="AE531" s="15">
        <f t="shared" ca="1" si="8"/>
        <v>681</v>
      </c>
    </row>
    <row r="532" spans="1:31" ht="20.100000000000001" customHeight="1">
      <c r="A532" s="10">
        <v>2502449</v>
      </c>
      <c r="B532" s="10">
        <v>2502449</v>
      </c>
      <c r="C532" s="10" t="s">
        <v>452</v>
      </c>
      <c r="D532" s="12"/>
      <c r="E532" s="10" t="s">
        <v>1007</v>
      </c>
      <c r="F532" s="10" t="s">
        <v>1008</v>
      </c>
      <c r="G532" s="10" t="s">
        <v>317</v>
      </c>
      <c r="H532" s="12"/>
      <c r="I532" s="11">
        <v>45349</v>
      </c>
      <c r="J532" s="12"/>
      <c r="K532" s="10" t="s">
        <v>569</v>
      </c>
      <c r="L532" s="10" t="s">
        <v>768</v>
      </c>
      <c r="M532" s="11">
        <v>45373</v>
      </c>
      <c r="N532" s="10" t="s">
        <v>454</v>
      </c>
      <c r="O532" s="12"/>
      <c r="P532" s="12"/>
      <c r="Q532" s="10" t="s">
        <v>1002</v>
      </c>
      <c r="R532" s="10">
        <v>470</v>
      </c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0">
        <v>1000</v>
      </c>
      <c r="AD532" s="13"/>
      <c r="AE532" s="15">
        <f t="shared" ca="1" si="8"/>
        <v>681</v>
      </c>
    </row>
    <row r="533" spans="1:31" ht="20.100000000000001" customHeight="1">
      <c r="A533" s="10">
        <v>2502449</v>
      </c>
      <c r="B533" s="10">
        <v>2502449</v>
      </c>
      <c r="C533" s="10" t="s">
        <v>452</v>
      </c>
      <c r="D533" s="12"/>
      <c r="E533" s="10" t="s">
        <v>1007</v>
      </c>
      <c r="F533" s="10" t="s">
        <v>1008</v>
      </c>
      <c r="G533" s="10" t="s">
        <v>317</v>
      </c>
      <c r="H533" s="12"/>
      <c r="I533" s="11">
        <v>45349</v>
      </c>
      <c r="J533" s="12"/>
      <c r="K533" s="10" t="s">
        <v>569</v>
      </c>
      <c r="L533" s="10" t="s">
        <v>768</v>
      </c>
      <c r="M533" s="11">
        <v>45373</v>
      </c>
      <c r="N533" s="10" t="s">
        <v>454</v>
      </c>
      <c r="O533" s="12"/>
      <c r="P533" s="12"/>
      <c r="Q533" s="10" t="s">
        <v>1002</v>
      </c>
      <c r="R533" s="10">
        <v>470</v>
      </c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0">
        <v>1000</v>
      </c>
      <c r="AD533" s="13"/>
      <c r="AE533" s="15">
        <f t="shared" ca="1" si="8"/>
        <v>681</v>
      </c>
    </row>
    <row r="534" spans="1:31" ht="20.100000000000001" customHeight="1">
      <c r="A534" s="10">
        <v>2523783</v>
      </c>
      <c r="B534" s="10">
        <v>2523783</v>
      </c>
      <c r="C534" s="10" t="s">
        <v>452</v>
      </c>
      <c r="D534" s="10">
        <v>230</v>
      </c>
      <c r="E534" s="10" t="s">
        <v>574</v>
      </c>
      <c r="F534" s="10" t="s">
        <v>575</v>
      </c>
      <c r="G534" s="10" t="s">
        <v>321</v>
      </c>
      <c r="H534" s="10" t="s">
        <v>119</v>
      </c>
      <c r="I534" s="11">
        <v>45386</v>
      </c>
      <c r="J534" s="11">
        <v>45386</v>
      </c>
      <c r="K534" s="10" t="s">
        <v>32</v>
      </c>
      <c r="L534" s="10" t="s">
        <v>32</v>
      </c>
      <c r="M534" s="11">
        <v>45378</v>
      </c>
      <c r="N534" s="10" t="s">
        <v>454</v>
      </c>
      <c r="O534" s="10">
        <v>1038569</v>
      </c>
      <c r="P534" s="10" t="s">
        <v>1009</v>
      </c>
      <c r="Q534" s="10" t="s">
        <v>340</v>
      </c>
      <c r="R534" s="10">
        <v>1</v>
      </c>
      <c r="S534" s="10" t="s">
        <v>547</v>
      </c>
      <c r="T534" s="10" t="s">
        <v>548</v>
      </c>
      <c r="U534" s="12"/>
      <c r="V534" s="12"/>
      <c r="W534" s="12"/>
      <c r="X534" s="12"/>
      <c r="Y534" s="12"/>
      <c r="Z534" s="11">
        <v>45376</v>
      </c>
      <c r="AA534" s="11">
        <v>45391</v>
      </c>
      <c r="AB534" s="11">
        <v>45377</v>
      </c>
      <c r="AC534" s="10">
        <v>1260</v>
      </c>
      <c r="AD534" s="10" t="s">
        <v>1010</v>
      </c>
      <c r="AE534" s="15">
        <f t="shared" ca="1" si="8"/>
        <v>676</v>
      </c>
    </row>
    <row r="535" spans="1:31" ht="20.100000000000001" customHeight="1">
      <c r="A535" s="10">
        <v>2523966</v>
      </c>
      <c r="B535" s="10">
        <v>2523966</v>
      </c>
      <c r="C535" s="10" t="s">
        <v>452</v>
      </c>
      <c r="D535" s="10">
        <v>427</v>
      </c>
      <c r="E535" s="10" t="s">
        <v>910</v>
      </c>
      <c r="F535" s="10" t="s">
        <v>150</v>
      </c>
      <c r="G535" s="10" t="s">
        <v>331</v>
      </c>
      <c r="H535" s="10" t="s">
        <v>555</v>
      </c>
      <c r="I535" s="11">
        <v>45391</v>
      </c>
      <c r="J535" s="11">
        <v>45387</v>
      </c>
      <c r="K535" s="10" t="s">
        <v>660</v>
      </c>
      <c r="L535" s="10" t="s">
        <v>454</v>
      </c>
      <c r="M535" s="11">
        <v>45379</v>
      </c>
      <c r="N535" s="10" t="s">
        <v>454</v>
      </c>
      <c r="O535" s="10">
        <v>3004618</v>
      </c>
      <c r="P535" s="10" t="s">
        <v>1011</v>
      </c>
      <c r="Q535" s="10" t="s">
        <v>340</v>
      </c>
      <c r="R535" s="12"/>
      <c r="S535" s="12"/>
      <c r="T535" s="12"/>
      <c r="U535" s="12"/>
      <c r="V535" s="12"/>
      <c r="W535" s="12"/>
      <c r="X535" s="12"/>
      <c r="Y535" s="12"/>
      <c r="Z535" s="11">
        <v>45372</v>
      </c>
      <c r="AA535" s="11">
        <v>45391</v>
      </c>
      <c r="AB535" s="11">
        <v>45378</v>
      </c>
      <c r="AC535" s="10">
        <v>1240</v>
      </c>
      <c r="AD535" s="10" t="s">
        <v>1012</v>
      </c>
      <c r="AE535" s="15">
        <f t="shared" ca="1" si="8"/>
        <v>675</v>
      </c>
    </row>
    <row r="536" spans="1:31" ht="20.100000000000001" customHeight="1">
      <c r="A536" s="10">
        <v>2523852</v>
      </c>
      <c r="B536" s="10">
        <v>2523852</v>
      </c>
      <c r="C536" s="12"/>
      <c r="D536" s="12"/>
      <c r="E536" s="10" t="s">
        <v>1013</v>
      </c>
      <c r="F536" s="10" t="s">
        <v>1014</v>
      </c>
      <c r="G536" s="10" t="s">
        <v>472</v>
      </c>
      <c r="H536" s="12"/>
      <c r="I536" s="11">
        <v>45407</v>
      </c>
      <c r="J536" s="12"/>
      <c r="K536" s="10" t="s">
        <v>569</v>
      </c>
      <c r="L536" s="10" t="s">
        <v>569</v>
      </c>
      <c r="M536" s="12"/>
      <c r="N536" s="10" t="s">
        <v>454</v>
      </c>
      <c r="O536" s="12"/>
      <c r="P536" s="12"/>
      <c r="Q536" s="10" t="s">
        <v>500</v>
      </c>
      <c r="R536" s="10">
        <v>14</v>
      </c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0">
        <v>1000</v>
      </c>
      <c r="AD536" s="13"/>
      <c r="AE536" s="15">
        <f t="shared" ca="1" si="8"/>
        <v>46054</v>
      </c>
    </row>
    <row r="537" spans="1:31" ht="20.100000000000001" customHeight="1">
      <c r="A537" s="10">
        <v>2523852</v>
      </c>
      <c r="B537" s="10">
        <v>2523852</v>
      </c>
      <c r="C537" s="12"/>
      <c r="D537" s="12"/>
      <c r="E537" s="10" t="s">
        <v>1013</v>
      </c>
      <c r="F537" s="10" t="s">
        <v>1014</v>
      </c>
      <c r="G537" s="10" t="s">
        <v>472</v>
      </c>
      <c r="H537" s="12"/>
      <c r="I537" s="11">
        <v>45407</v>
      </c>
      <c r="J537" s="12"/>
      <c r="K537" s="10" t="s">
        <v>569</v>
      </c>
      <c r="L537" s="10" t="s">
        <v>569</v>
      </c>
      <c r="M537" s="12"/>
      <c r="N537" s="10" t="s">
        <v>454</v>
      </c>
      <c r="O537" s="12"/>
      <c r="P537" s="12"/>
      <c r="Q537" s="10" t="s">
        <v>500</v>
      </c>
      <c r="R537" s="10">
        <v>14</v>
      </c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0">
        <v>1000</v>
      </c>
      <c r="AD537" s="13"/>
      <c r="AE537" s="15">
        <f t="shared" ca="1" si="8"/>
        <v>46054</v>
      </c>
    </row>
    <row r="538" spans="1:31" ht="20.100000000000001" customHeight="1">
      <c r="A538" s="10">
        <v>2523848</v>
      </c>
      <c r="B538" s="10">
        <v>2523848</v>
      </c>
      <c r="C538" s="12"/>
      <c r="D538" s="12"/>
      <c r="E538" s="10">
        <v>101594989</v>
      </c>
      <c r="F538" s="10" t="s">
        <v>860</v>
      </c>
      <c r="G538" s="10" t="s">
        <v>331</v>
      </c>
      <c r="H538" s="12"/>
      <c r="I538" s="11">
        <v>45407</v>
      </c>
      <c r="J538" s="12"/>
      <c r="K538" s="10" t="s">
        <v>568</v>
      </c>
      <c r="L538" s="10" t="s">
        <v>569</v>
      </c>
      <c r="M538" s="11">
        <v>45379</v>
      </c>
      <c r="N538" s="10" t="s">
        <v>454</v>
      </c>
      <c r="O538" s="12"/>
      <c r="P538" s="12"/>
      <c r="Q538" s="10" t="s">
        <v>338</v>
      </c>
      <c r="R538" s="10">
        <v>3</v>
      </c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0">
        <v>1100</v>
      </c>
      <c r="AD538" s="13"/>
      <c r="AE538" s="15">
        <f t="shared" ca="1" si="8"/>
        <v>675</v>
      </c>
    </row>
    <row r="539" spans="1:31" ht="20.100000000000001" customHeight="1">
      <c r="A539" s="10">
        <v>2512179</v>
      </c>
      <c r="B539" s="10">
        <v>2512179</v>
      </c>
      <c r="C539" s="10" t="s">
        <v>1015</v>
      </c>
      <c r="D539" s="10">
        <v>387</v>
      </c>
      <c r="E539" s="10">
        <v>103192185</v>
      </c>
      <c r="F539" s="10" t="s">
        <v>1016</v>
      </c>
      <c r="G539" s="10" t="s">
        <v>312</v>
      </c>
      <c r="H539" s="10" t="s">
        <v>109</v>
      </c>
      <c r="I539" s="11">
        <v>45380</v>
      </c>
      <c r="J539" s="11">
        <v>45380</v>
      </c>
      <c r="K539" s="10" t="s">
        <v>879</v>
      </c>
      <c r="L539" s="10" t="s">
        <v>879</v>
      </c>
      <c r="M539" s="11">
        <v>45369</v>
      </c>
      <c r="N539" s="10" t="s">
        <v>454</v>
      </c>
      <c r="O539" s="10">
        <v>1034270</v>
      </c>
      <c r="P539" s="10" t="s">
        <v>332</v>
      </c>
      <c r="Q539" s="10" t="s">
        <v>385</v>
      </c>
      <c r="R539" s="10">
        <v>1</v>
      </c>
      <c r="S539" s="10" t="s">
        <v>1017</v>
      </c>
      <c r="T539" s="10" t="s">
        <v>1018</v>
      </c>
      <c r="U539" s="10" t="s">
        <v>1019</v>
      </c>
      <c r="V539" s="10">
        <v>950</v>
      </c>
      <c r="W539" s="10" t="s">
        <v>1020</v>
      </c>
      <c r="X539" s="11">
        <v>45384</v>
      </c>
      <c r="Y539" s="10" t="s">
        <v>1021</v>
      </c>
      <c r="Z539" s="11">
        <v>44996</v>
      </c>
      <c r="AA539" s="11">
        <v>45380</v>
      </c>
      <c r="AB539" s="11">
        <v>45333</v>
      </c>
      <c r="AC539" s="10">
        <v>950</v>
      </c>
      <c r="AD539" s="13"/>
      <c r="AE539" s="15">
        <f t="shared" ca="1" si="8"/>
        <v>685</v>
      </c>
    </row>
    <row r="540" spans="1:31" ht="20.100000000000001" customHeight="1">
      <c r="A540" s="10" t="s">
        <v>1022</v>
      </c>
      <c r="B540" s="10" t="s">
        <v>1022</v>
      </c>
      <c r="C540" s="10" t="s">
        <v>452</v>
      </c>
      <c r="D540" s="12"/>
      <c r="E540" s="10">
        <v>104849711</v>
      </c>
      <c r="F540" s="10" t="s">
        <v>1023</v>
      </c>
      <c r="G540" s="10" t="s">
        <v>317</v>
      </c>
      <c r="H540" s="12"/>
      <c r="I540" s="11">
        <v>45364</v>
      </c>
      <c r="J540" s="12"/>
      <c r="K540" s="10" t="s">
        <v>556</v>
      </c>
      <c r="L540" s="10" t="s">
        <v>454</v>
      </c>
      <c r="M540" s="11">
        <v>45365</v>
      </c>
      <c r="N540" s="10" t="s">
        <v>454</v>
      </c>
      <c r="O540" s="12"/>
      <c r="P540" s="12"/>
      <c r="Q540" s="10" t="s">
        <v>559</v>
      </c>
      <c r="R540" s="12"/>
      <c r="S540" s="10" t="s">
        <v>650</v>
      </c>
      <c r="T540" s="10" t="s">
        <v>651</v>
      </c>
      <c r="U540" s="12"/>
      <c r="V540" s="12"/>
      <c r="W540" s="12"/>
      <c r="X540" s="12"/>
      <c r="Y540" s="12"/>
      <c r="Z540" s="12"/>
      <c r="AA540" s="12"/>
      <c r="AB540" s="12"/>
      <c r="AC540" s="10">
        <v>2100</v>
      </c>
      <c r="AD540" s="13"/>
      <c r="AE540" s="15">
        <f t="shared" ca="1" si="8"/>
        <v>689</v>
      </c>
    </row>
    <row r="541" spans="1:31" ht="20.100000000000001" customHeight="1">
      <c r="A541" s="10">
        <v>2462310</v>
      </c>
      <c r="B541" s="10">
        <v>2462310</v>
      </c>
      <c r="C541" s="12"/>
      <c r="D541" s="12"/>
      <c r="E541" s="10">
        <v>104439159</v>
      </c>
      <c r="F541" s="10" t="s">
        <v>1024</v>
      </c>
      <c r="G541" s="12"/>
      <c r="H541" s="12"/>
      <c r="I541" s="11">
        <v>45578</v>
      </c>
      <c r="J541" s="12"/>
      <c r="K541" s="10" t="s">
        <v>579</v>
      </c>
      <c r="L541" s="10" t="s">
        <v>454</v>
      </c>
      <c r="M541" s="11">
        <v>45258</v>
      </c>
      <c r="N541" s="10" t="s">
        <v>454</v>
      </c>
      <c r="O541" s="12"/>
      <c r="P541" s="12"/>
      <c r="Q541" s="10" t="s">
        <v>318</v>
      </c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0">
        <v>1100</v>
      </c>
      <c r="AD541" s="13"/>
      <c r="AE541" s="15">
        <f t="shared" ca="1" si="8"/>
        <v>796</v>
      </c>
    </row>
    <row r="542" spans="1:31" ht="20.100000000000001" customHeight="1">
      <c r="A542" s="10">
        <v>2502450</v>
      </c>
      <c r="B542" s="10">
        <v>2502450</v>
      </c>
      <c r="C542" s="10" t="s">
        <v>452</v>
      </c>
      <c r="D542" s="12"/>
      <c r="E542" s="10" t="s">
        <v>1000</v>
      </c>
      <c r="F542" s="10" t="s">
        <v>1001</v>
      </c>
      <c r="G542" s="10" t="s">
        <v>317</v>
      </c>
      <c r="H542" s="12"/>
      <c r="I542" s="11">
        <v>45349</v>
      </c>
      <c r="J542" s="12"/>
      <c r="K542" s="10" t="s">
        <v>569</v>
      </c>
      <c r="L542" s="10" t="s">
        <v>768</v>
      </c>
      <c r="M542" s="11">
        <v>45373</v>
      </c>
      <c r="N542" s="10" t="s">
        <v>454</v>
      </c>
      <c r="O542" s="12"/>
      <c r="P542" s="12"/>
      <c r="Q542" s="10" t="s">
        <v>1002</v>
      </c>
      <c r="R542" s="10">
        <v>376</v>
      </c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0">
        <v>1000</v>
      </c>
      <c r="AD542" s="13"/>
      <c r="AE542" s="15">
        <f t="shared" ca="1" si="8"/>
        <v>681</v>
      </c>
    </row>
    <row r="543" spans="1:31" ht="20.100000000000001" customHeight="1">
      <c r="A543" s="10">
        <v>2502450</v>
      </c>
      <c r="B543" s="10">
        <v>2502450</v>
      </c>
      <c r="C543" s="10" t="s">
        <v>452</v>
      </c>
      <c r="D543" s="12"/>
      <c r="E543" s="10" t="s">
        <v>1000</v>
      </c>
      <c r="F543" s="10" t="s">
        <v>1001</v>
      </c>
      <c r="G543" s="10" t="s">
        <v>317</v>
      </c>
      <c r="H543" s="12"/>
      <c r="I543" s="11">
        <v>45349</v>
      </c>
      <c r="J543" s="12"/>
      <c r="K543" s="10" t="s">
        <v>569</v>
      </c>
      <c r="L543" s="10" t="s">
        <v>768</v>
      </c>
      <c r="M543" s="11">
        <v>45373</v>
      </c>
      <c r="N543" s="10" t="s">
        <v>454</v>
      </c>
      <c r="O543" s="12"/>
      <c r="P543" s="12"/>
      <c r="Q543" s="10" t="s">
        <v>1002</v>
      </c>
      <c r="R543" s="10">
        <v>376</v>
      </c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0">
        <v>1000</v>
      </c>
      <c r="AD543" s="13"/>
      <c r="AE543" s="15">
        <f t="shared" ca="1" si="8"/>
        <v>681</v>
      </c>
    </row>
    <row r="544" spans="1:31" ht="20.100000000000001" customHeight="1">
      <c r="A544" s="10">
        <v>2502450</v>
      </c>
      <c r="B544" s="10">
        <v>2502450</v>
      </c>
      <c r="C544" s="10" t="s">
        <v>452</v>
      </c>
      <c r="D544" s="12"/>
      <c r="E544" s="10" t="s">
        <v>1000</v>
      </c>
      <c r="F544" s="10" t="s">
        <v>1001</v>
      </c>
      <c r="G544" s="10" t="s">
        <v>317</v>
      </c>
      <c r="H544" s="12"/>
      <c r="I544" s="11">
        <v>45349</v>
      </c>
      <c r="J544" s="12"/>
      <c r="K544" s="10" t="s">
        <v>569</v>
      </c>
      <c r="L544" s="10" t="s">
        <v>768</v>
      </c>
      <c r="M544" s="11">
        <v>45373</v>
      </c>
      <c r="N544" s="10" t="s">
        <v>454</v>
      </c>
      <c r="O544" s="12"/>
      <c r="P544" s="12"/>
      <c r="Q544" s="10" t="s">
        <v>1002</v>
      </c>
      <c r="R544" s="10">
        <v>376</v>
      </c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0">
        <v>1000</v>
      </c>
      <c r="AD544" s="13"/>
      <c r="AE544" s="15">
        <f t="shared" ca="1" si="8"/>
        <v>681</v>
      </c>
    </row>
    <row r="545" spans="1:31" ht="20.100000000000001" customHeight="1">
      <c r="A545" s="10">
        <v>2502450</v>
      </c>
      <c r="B545" s="10">
        <v>2502450</v>
      </c>
      <c r="C545" s="10" t="s">
        <v>452</v>
      </c>
      <c r="D545" s="12"/>
      <c r="E545" s="10" t="s">
        <v>1000</v>
      </c>
      <c r="F545" s="10" t="s">
        <v>1001</v>
      </c>
      <c r="G545" s="10" t="s">
        <v>317</v>
      </c>
      <c r="H545" s="12"/>
      <c r="I545" s="11">
        <v>45349</v>
      </c>
      <c r="J545" s="12"/>
      <c r="K545" s="10" t="s">
        <v>569</v>
      </c>
      <c r="L545" s="10" t="s">
        <v>768</v>
      </c>
      <c r="M545" s="11">
        <v>45373</v>
      </c>
      <c r="N545" s="10" t="s">
        <v>454</v>
      </c>
      <c r="O545" s="12"/>
      <c r="P545" s="12"/>
      <c r="Q545" s="10" t="s">
        <v>1002</v>
      </c>
      <c r="R545" s="10">
        <v>376</v>
      </c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0">
        <v>1000</v>
      </c>
      <c r="AD545" s="13"/>
      <c r="AE545" s="15">
        <f t="shared" ca="1" si="8"/>
        <v>681</v>
      </c>
    </row>
    <row r="546" spans="1:31" ht="20.100000000000001" customHeight="1">
      <c r="A546" s="10">
        <v>2502450</v>
      </c>
      <c r="B546" s="10">
        <v>2502450</v>
      </c>
      <c r="C546" s="10" t="s">
        <v>452</v>
      </c>
      <c r="D546" s="12"/>
      <c r="E546" s="10" t="s">
        <v>1000</v>
      </c>
      <c r="F546" s="10" t="s">
        <v>1001</v>
      </c>
      <c r="G546" s="10" t="s">
        <v>317</v>
      </c>
      <c r="H546" s="12"/>
      <c r="I546" s="11">
        <v>45349</v>
      </c>
      <c r="J546" s="12"/>
      <c r="K546" s="10" t="s">
        <v>569</v>
      </c>
      <c r="L546" s="10" t="s">
        <v>768</v>
      </c>
      <c r="M546" s="11">
        <v>45373</v>
      </c>
      <c r="N546" s="10" t="s">
        <v>454</v>
      </c>
      <c r="O546" s="12"/>
      <c r="P546" s="12"/>
      <c r="Q546" s="10" t="s">
        <v>1002</v>
      </c>
      <c r="R546" s="10">
        <v>376</v>
      </c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0">
        <v>1000</v>
      </c>
      <c r="AD546" s="13"/>
      <c r="AE546" s="15">
        <f t="shared" ca="1" si="8"/>
        <v>681</v>
      </c>
    </row>
    <row r="547" spans="1:31" ht="20.100000000000001" customHeight="1">
      <c r="A547" s="10">
        <v>2502450</v>
      </c>
      <c r="B547" s="10">
        <v>2502450</v>
      </c>
      <c r="C547" s="10" t="s">
        <v>452</v>
      </c>
      <c r="D547" s="12"/>
      <c r="E547" s="10" t="s">
        <v>1000</v>
      </c>
      <c r="F547" s="10" t="s">
        <v>1001</v>
      </c>
      <c r="G547" s="10" t="s">
        <v>317</v>
      </c>
      <c r="H547" s="12"/>
      <c r="I547" s="11">
        <v>45349</v>
      </c>
      <c r="J547" s="12"/>
      <c r="K547" s="10" t="s">
        <v>569</v>
      </c>
      <c r="L547" s="10" t="s">
        <v>768</v>
      </c>
      <c r="M547" s="11">
        <v>45373</v>
      </c>
      <c r="N547" s="10" t="s">
        <v>454</v>
      </c>
      <c r="O547" s="12"/>
      <c r="P547" s="12"/>
      <c r="Q547" s="10" t="s">
        <v>1002</v>
      </c>
      <c r="R547" s="10">
        <v>376</v>
      </c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0">
        <v>1000</v>
      </c>
      <c r="AD547" s="13"/>
      <c r="AE547" s="15">
        <f t="shared" ca="1" si="8"/>
        <v>681</v>
      </c>
    </row>
    <row r="548" spans="1:31" ht="20.100000000000001" customHeight="1">
      <c r="A548" s="10">
        <v>2502450</v>
      </c>
      <c r="B548" s="10">
        <v>2502450</v>
      </c>
      <c r="C548" s="10" t="s">
        <v>452</v>
      </c>
      <c r="D548" s="12"/>
      <c r="E548" s="10" t="s">
        <v>1000</v>
      </c>
      <c r="F548" s="10" t="s">
        <v>1001</v>
      </c>
      <c r="G548" s="10" t="s">
        <v>317</v>
      </c>
      <c r="H548" s="12"/>
      <c r="I548" s="11">
        <v>45349</v>
      </c>
      <c r="J548" s="12"/>
      <c r="K548" s="10" t="s">
        <v>569</v>
      </c>
      <c r="L548" s="10" t="s">
        <v>768</v>
      </c>
      <c r="M548" s="11">
        <v>45373</v>
      </c>
      <c r="N548" s="10" t="s">
        <v>454</v>
      </c>
      <c r="O548" s="12"/>
      <c r="P548" s="12"/>
      <c r="Q548" s="10" t="s">
        <v>1002</v>
      </c>
      <c r="R548" s="10">
        <v>376</v>
      </c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0">
        <v>1000</v>
      </c>
      <c r="AD548" s="13"/>
      <c r="AE548" s="15">
        <f t="shared" ca="1" si="8"/>
        <v>681</v>
      </c>
    </row>
    <row r="549" spans="1:31" ht="20.100000000000001" customHeight="1">
      <c r="A549" s="10">
        <v>2502450</v>
      </c>
      <c r="B549" s="10">
        <v>2502450</v>
      </c>
      <c r="C549" s="10" t="s">
        <v>452</v>
      </c>
      <c r="D549" s="12"/>
      <c r="E549" s="10" t="s">
        <v>1000</v>
      </c>
      <c r="F549" s="10" t="s">
        <v>1001</v>
      </c>
      <c r="G549" s="10" t="s">
        <v>317</v>
      </c>
      <c r="H549" s="12"/>
      <c r="I549" s="11">
        <v>45349</v>
      </c>
      <c r="J549" s="12"/>
      <c r="K549" s="10" t="s">
        <v>569</v>
      </c>
      <c r="L549" s="10" t="s">
        <v>768</v>
      </c>
      <c r="M549" s="11">
        <v>45373</v>
      </c>
      <c r="N549" s="10" t="s">
        <v>454</v>
      </c>
      <c r="O549" s="12"/>
      <c r="P549" s="12"/>
      <c r="Q549" s="10" t="s">
        <v>1002</v>
      </c>
      <c r="R549" s="10">
        <v>376</v>
      </c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0">
        <v>1000</v>
      </c>
      <c r="AD549" s="13"/>
      <c r="AE549" s="15">
        <f t="shared" ca="1" si="8"/>
        <v>681</v>
      </c>
    </row>
    <row r="550" spans="1:31" ht="20.100000000000001" customHeight="1">
      <c r="A550" s="10">
        <v>2502450</v>
      </c>
      <c r="B550" s="10">
        <v>2502450</v>
      </c>
      <c r="C550" s="10" t="s">
        <v>452</v>
      </c>
      <c r="D550" s="12"/>
      <c r="E550" s="10" t="s">
        <v>1000</v>
      </c>
      <c r="F550" s="10" t="s">
        <v>1001</v>
      </c>
      <c r="G550" s="10" t="s">
        <v>317</v>
      </c>
      <c r="H550" s="12"/>
      <c r="I550" s="11">
        <v>45349</v>
      </c>
      <c r="J550" s="12"/>
      <c r="K550" s="10" t="s">
        <v>569</v>
      </c>
      <c r="L550" s="10" t="s">
        <v>768</v>
      </c>
      <c r="M550" s="11">
        <v>45373</v>
      </c>
      <c r="N550" s="10" t="s">
        <v>454</v>
      </c>
      <c r="O550" s="12"/>
      <c r="P550" s="12"/>
      <c r="Q550" s="10" t="s">
        <v>1002</v>
      </c>
      <c r="R550" s="10">
        <v>376</v>
      </c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0">
        <v>1000</v>
      </c>
      <c r="AD550" s="13"/>
      <c r="AE550" s="15">
        <f t="shared" ca="1" si="8"/>
        <v>681</v>
      </c>
    </row>
    <row r="551" spans="1:31" ht="20.100000000000001" customHeight="1">
      <c r="A551" s="10">
        <v>2502450</v>
      </c>
      <c r="B551" s="10">
        <v>2502450</v>
      </c>
      <c r="C551" s="10" t="s">
        <v>452</v>
      </c>
      <c r="D551" s="12"/>
      <c r="E551" s="10" t="s">
        <v>1000</v>
      </c>
      <c r="F551" s="10" t="s">
        <v>1001</v>
      </c>
      <c r="G551" s="10" t="s">
        <v>317</v>
      </c>
      <c r="H551" s="12"/>
      <c r="I551" s="11">
        <v>45349</v>
      </c>
      <c r="J551" s="12"/>
      <c r="K551" s="10" t="s">
        <v>569</v>
      </c>
      <c r="L551" s="10" t="s">
        <v>768</v>
      </c>
      <c r="M551" s="11">
        <v>45373</v>
      </c>
      <c r="N551" s="10" t="s">
        <v>454</v>
      </c>
      <c r="O551" s="12"/>
      <c r="P551" s="12"/>
      <c r="Q551" s="10" t="s">
        <v>1002</v>
      </c>
      <c r="R551" s="10">
        <v>376</v>
      </c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0">
        <v>1000</v>
      </c>
      <c r="AD551" s="13"/>
      <c r="AE551" s="15">
        <f t="shared" ca="1" si="8"/>
        <v>681</v>
      </c>
    </row>
    <row r="552" spans="1:31" ht="20.100000000000001" customHeight="1">
      <c r="A552" s="10">
        <v>2502450</v>
      </c>
      <c r="B552" s="10">
        <v>2502450</v>
      </c>
      <c r="C552" s="10" t="s">
        <v>452</v>
      </c>
      <c r="D552" s="12"/>
      <c r="E552" s="10" t="s">
        <v>1000</v>
      </c>
      <c r="F552" s="10" t="s">
        <v>1001</v>
      </c>
      <c r="G552" s="10" t="s">
        <v>317</v>
      </c>
      <c r="H552" s="12"/>
      <c r="I552" s="11">
        <v>45349</v>
      </c>
      <c r="J552" s="12"/>
      <c r="K552" s="10" t="s">
        <v>569</v>
      </c>
      <c r="L552" s="10" t="s">
        <v>768</v>
      </c>
      <c r="M552" s="11">
        <v>45373</v>
      </c>
      <c r="N552" s="10" t="s">
        <v>454</v>
      </c>
      <c r="O552" s="12"/>
      <c r="P552" s="12"/>
      <c r="Q552" s="10" t="s">
        <v>1002</v>
      </c>
      <c r="R552" s="10">
        <v>376</v>
      </c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0">
        <v>1000</v>
      </c>
      <c r="AD552" s="13"/>
      <c r="AE552" s="15">
        <f t="shared" ca="1" si="8"/>
        <v>681</v>
      </c>
    </row>
    <row r="553" spans="1:31" ht="20.100000000000001" customHeight="1">
      <c r="A553" s="10">
        <v>2502449</v>
      </c>
      <c r="B553" s="10">
        <v>2502449</v>
      </c>
      <c r="C553" s="10" t="s">
        <v>452</v>
      </c>
      <c r="D553" s="12"/>
      <c r="E553" s="10" t="s">
        <v>1007</v>
      </c>
      <c r="F553" s="10" t="s">
        <v>1008</v>
      </c>
      <c r="G553" s="10" t="s">
        <v>317</v>
      </c>
      <c r="H553" s="12"/>
      <c r="I553" s="11">
        <v>45349</v>
      </c>
      <c r="J553" s="12"/>
      <c r="K553" s="10" t="s">
        <v>569</v>
      </c>
      <c r="L553" s="10" t="s">
        <v>768</v>
      </c>
      <c r="M553" s="11">
        <v>45373</v>
      </c>
      <c r="N553" s="10" t="s">
        <v>454</v>
      </c>
      <c r="O553" s="12"/>
      <c r="P553" s="12"/>
      <c r="Q553" s="10" t="s">
        <v>1002</v>
      </c>
      <c r="R553" s="10">
        <v>470</v>
      </c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0">
        <v>1000</v>
      </c>
      <c r="AD553" s="13"/>
      <c r="AE553" s="15">
        <f t="shared" ca="1" si="8"/>
        <v>681</v>
      </c>
    </row>
    <row r="554" spans="1:31" ht="20.100000000000001" customHeight="1">
      <c r="A554" s="10">
        <v>2502449</v>
      </c>
      <c r="B554" s="10">
        <v>2502449</v>
      </c>
      <c r="C554" s="10" t="s">
        <v>452</v>
      </c>
      <c r="D554" s="12"/>
      <c r="E554" s="10" t="s">
        <v>1007</v>
      </c>
      <c r="F554" s="10" t="s">
        <v>1008</v>
      </c>
      <c r="G554" s="10" t="s">
        <v>317</v>
      </c>
      <c r="H554" s="12"/>
      <c r="I554" s="11">
        <v>45349</v>
      </c>
      <c r="J554" s="12"/>
      <c r="K554" s="10" t="s">
        <v>569</v>
      </c>
      <c r="L554" s="10" t="s">
        <v>768</v>
      </c>
      <c r="M554" s="11">
        <v>45373</v>
      </c>
      <c r="N554" s="10" t="s">
        <v>454</v>
      </c>
      <c r="O554" s="12"/>
      <c r="P554" s="12"/>
      <c r="Q554" s="10" t="s">
        <v>1002</v>
      </c>
      <c r="R554" s="10">
        <v>470</v>
      </c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0">
        <v>1000</v>
      </c>
      <c r="AD554" s="13"/>
      <c r="AE554" s="15">
        <f t="shared" ca="1" si="8"/>
        <v>681</v>
      </c>
    </row>
    <row r="555" spans="1:31" ht="20.100000000000001" customHeight="1">
      <c r="A555" s="10">
        <v>2502449</v>
      </c>
      <c r="B555" s="10">
        <v>2502449</v>
      </c>
      <c r="C555" s="10" t="s">
        <v>452</v>
      </c>
      <c r="D555" s="12"/>
      <c r="E555" s="10" t="s">
        <v>1007</v>
      </c>
      <c r="F555" s="10" t="s">
        <v>1008</v>
      </c>
      <c r="G555" s="10" t="s">
        <v>317</v>
      </c>
      <c r="H555" s="12"/>
      <c r="I555" s="11">
        <v>45349</v>
      </c>
      <c r="J555" s="12"/>
      <c r="K555" s="10" t="s">
        <v>569</v>
      </c>
      <c r="L555" s="10" t="s">
        <v>768</v>
      </c>
      <c r="M555" s="11">
        <v>45373</v>
      </c>
      <c r="N555" s="10" t="s">
        <v>454</v>
      </c>
      <c r="O555" s="12"/>
      <c r="P555" s="12"/>
      <c r="Q555" s="10" t="s">
        <v>1002</v>
      </c>
      <c r="R555" s="10">
        <v>470</v>
      </c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0">
        <v>1000</v>
      </c>
      <c r="AD555" s="13"/>
      <c r="AE555" s="15">
        <f t="shared" ca="1" si="8"/>
        <v>681</v>
      </c>
    </row>
    <row r="556" spans="1:31" ht="20.100000000000001" customHeight="1">
      <c r="A556" s="10">
        <v>2502449</v>
      </c>
      <c r="B556" s="10">
        <v>2502449</v>
      </c>
      <c r="C556" s="10" t="s">
        <v>452</v>
      </c>
      <c r="D556" s="12"/>
      <c r="E556" s="10" t="s">
        <v>1007</v>
      </c>
      <c r="F556" s="10" t="s">
        <v>1008</v>
      </c>
      <c r="G556" s="10" t="s">
        <v>317</v>
      </c>
      <c r="H556" s="12"/>
      <c r="I556" s="11">
        <v>45349</v>
      </c>
      <c r="J556" s="12"/>
      <c r="K556" s="10" t="s">
        <v>569</v>
      </c>
      <c r="L556" s="10" t="s">
        <v>768</v>
      </c>
      <c r="M556" s="11">
        <v>45373</v>
      </c>
      <c r="N556" s="10" t="s">
        <v>454</v>
      </c>
      <c r="O556" s="12"/>
      <c r="P556" s="12"/>
      <c r="Q556" s="10" t="s">
        <v>1002</v>
      </c>
      <c r="R556" s="10">
        <v>470</v>
      </c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0">
        <v>1000</v>
      </c>
      <c r="AD556" s="13"/>
      <c r="AE556" s="15">
        <f t="shared" ca="1" si="8"/>
        <v>681</v>
      </c>
    </row>
    <row r="557" spans="1:31" ht="20.100000000000001" customHeight="1">
      <c r="A557" s="10">
        <v>2502449</v>
      </c>
      <c r="B557" s="10">
        <v>2502449</v>
      </c>
      <c r="C557" s="10" t="s">
        <v>452</v>
      </c>
      <c r="D557" s="12"/>
      <c r="E557" s="10" t="s">
        <v>1007</v>
      </c>
      <c r="F557" s="10" t="s">
        <v>1008</v>
      </c>
      <c r="G557" s="10" t="s">
        <v>317</v>
      </c>
      <c r="H557" s="12"/>
      <c r="I557" s="11">
        <v>45349</v>
      </c>
      <c r="J557" s="12"/>
      <c r="K557" s="10" t="s">
        <v>569</v>
      </c>
      <c r="L557" s="10" t="s">
        <v>768</v>
      </c>
      <c r="M557" s="11">
        <v>45373</v>
      </c>
      <c r="N557" s="10" t="s">
        <v>454</v>
      </c>
      <c r="O557" s="12"/>
      <c r="P557" s="12"/>
      <c r="Q557" s="10" t="s">
        <v>1002</v>
      </c>
      <c r="R557" s="10">
        <v>470</v>
      </c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0">
        <v>1000</v>
      </c>
      <c r="AD557" s="13"/>
      <c r="AE557" s="15">
        <f t="shared" ca="1" si="8"/>
        <v>681</v>
      </c>
    </row>
    <row r="558" spans="1:31" ht="20.100000000000001" customHeight="1">
      <c r="A558" s="10">
        <v>2502449</v>
      </c>
      <c r="B558" s="10">
        <v>2502449</v>
      </c>
      <c r="C558" s="10" t="s">
        <v>452</v>
      </c>
      <c r="D558" s="12"/>
      <c r="E558" s="10" t="s">
        <v>1007</v>
      </c>
      <c r="F558" s="10" t="s">
        <v>1008</v>
      </c>
      <c r="G558" s="10" t="s">
        <v>317</v>
      </c>
      <c r="H558" s="12"/>
      <c r="I558" s="11">
        <v>45349</v>
      </c>
      <c r="J558" s="12"/>
      <c r="K558" s="10" t="s">
        <v>569</v>
      </c>
      <c r="L558" s="10" t="s">
        <v>768</v>
      </c>
      <c r="M558" s="11">
        <v>45373</v>
      </c>
      <c r="N558" s="10" t="s">
        <v>454</v>
      </c>
      <c r="O558" s="12"/>
      <c r="P558" s="12"/>
      <c r="Q558" s="10" t="s">
        <v>1002</v>
      </c>
      <c r="R558" s="10">
        <v>470</v>
      </c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0">
        <v>1000</v>
      </c>
      <c r="AD558" s="13"/>
      <c r="AE558" s="15">
        <f t="shared" ca="1" si="8"/>
        <v>681</v>
      </c>
    </row>
    <row r="559" spans="1:31" ht="20.100000000000001" customHeight="1">
      <c r="A559" s="10">
        <v>2502449</v>
      </c>
      <c r="B559" s="10">
        <v>2502449</v>
      </c>
      <c r="C559" s="10" t="s">
        <v>452</v>
      </c>
      <c r="D559" s="12"/>
      <c r="E559" s="10" t="s">
        <v>1007</v>
      </c>
      <c r="F559" s="10" t="s">
        <v>1008</v>
      </c>
      <c r="G559" s="10" t="s">
        <v>317</v>
      </c>
      <c r="H559" s="12"/>
      <c r="I559" s="11">
        <v>45349</v>
      </c>
      <c r="J559" s="12"/>
      <c r="K559" s="10" t="s">
        <v>569</v>
      </c>
      <c r="L559" s="10" t="s">
        <v>768</v>
      </c>
      <c r="M559" s="11">
        <v>45373</v>
      </c>
      <c r="N559" s="10" t="s">
        <v>454</v>
      </c>
      <c r="O559" s="12"/>
      <c r="P559" s="12"/>
      <c r="Q559" s="10" t="s">
        <v>1002</v>
      </c>
      <c r="R559" s="10">
        <v>470</v>
      </c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0">
        <v>1000</v>
      </c>
      <c r="AD559" s="13"/>
      <c r="AE559" s="15">
        <f t="shared" ca="1" si="8"/>
        <v>681</v>
      </c>
    </row>
    <row r="560" spans="1:31" ht="20.100000000000001" customHeight="1">
      <c r="A560" s="10">
        <v>2502449</v>
      </c>
      <c r="B560" s="10">
        <v>2502449</v>
      </c>
      <c r="C560" s="10" t="s">
        <v>452</v>
      </c>
      <c r="D560" s="12"/>
      <c r="E560" s="10" t="s">
        <v>1007</v>
      </c>
      <c r="F560" s="10" t="s">
        <v>1008</v>
      </c>
      <c r="G560" s="10" t="s">
        <v>317</v>
      </c>
      <c r="H560" s="12"/>
      <c r="I560" s="11">
        <v>45349</v>
      </c>
      <c r="J560" s="12"/>
      <c r="K560" s="10" t="s">
        <v>569</v>
      </c>
      <c r="L560" s="10" t="s">
        <v>768</v>
      </c>
      <c r="M560" s="11">
        <v>45373</v>
      </c>
      <c r="N560" s="10" t="s">
        <v>454</v>
      </c>
      <c r="O560" s="12"/>
      <c r="P560" s="12"/>
      <c r="Q560" s="10" t="s">
        <v>1002</v>
      </c>
      <c r="R560" s="10">
        <v>470</v>
      </c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0">
        <v>1000</v>
      </c>
      <c r="AD560" s="13"/>
      <c r="AE560" s="15">
        <f t="shared" ca="1" si="8"/>
        <v>681</v>
      </c>
    </row>
    <row r="561" spans="1:31" ht="20.100000000000001" customHeight="1">
      <c r="A561" s="10">
        <v>2502449</v>
      </c>
      <c r="B561" s="10">
        <v>2502449</v>
      </c>
      <c r="C561" s="10" t="s">
        <v>452</v>
      </c>
      <c r="D561" s="12"/>
      <c r="E561" s="10" t="s">
        <v>1007</v>
      </c>
      <c r="F561" s="10" t="s">
        <v>1008</v>
      </c>
      <c r="G561" s="10" t="s">
        <v>317</v>
      </c>
      <c r="H561" s="12"/>
      <c r="I561" s="11">
        <v>45349</v>
      </c>
      <c r="J561" s="12"/>
      <c r="K561" s="10" t="s">
        <v>569</v>
      </c>
      <c r="L561" s="10" t="s">
        <v>768</v>
      </c>
      <c r="M561" s="11">
        <v>45373</v>
      </c>
      <c r="N561" s="10" t="s">
        <v>454</v>
      </c>
      <c r="O561" s="12"/>
      <c r="P561" s="12"/>
      <c r="Q561" s="10" t="s">
        <v>1002</v>
      </c>
      <c r="R561" s="10">
        <v>470</v>
      </c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0">
        <v>1000</v>
      </c>
      <c r="AD561" s="13"/>
      <c r="AE561" s="15">
        <f t="shared" ca="1" si="8"/>
        <v>681</v>
      </c>
    </row>
    <row r="562" spans="1:31" ht="20.100000000000001" customHeight="1">
      <c r="A562" s="10">
        <v>2502449</v>
      </c>
      <c r="B562" s="10">
        <v>2502449</v>
      </c>
      <c r="C562" s="10" t="s">
        <v>452</v>
      </c>
      <c r="D562" s="12"/>
      <c r="E562" s="10" t="s">
        <v>1007</v>
      </c>
      <c r="F562" s="10" t="s">
        <v>1008</v>
      </c>
      <c r="G562" s="10" t="s">
        <v>317</v>
      </c>
      <c r="H562" s="12"/>
      <c r="I562" s="11">
        <v>45349</v>
      </c>
      <c r="J562" s="12"/>
      <c r="K562" s="10" t="s">
        <v>569</v>
      </c>
      <c r="L562" s="10" t="s">
        <v>768</v>
      </c>
      <c r="M562" s="11">
        <v>45373</v>
      </c>
      <c r="N562" s="10" t="s">
        <v>454</v>
      </c>
      <c r="O562" s="12"/>
      <c r="P562" s="12"/>
      <c r="Q562" s="10" t="s">
        <v>1002</v>
      </c>
      <c r="R562" s="10">
        <v>470</v>
      </c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0">
        <v>1000</v>
      </c>
      <c r="AD562" s="13"/>
      <c r="AE562" s="15">
        <f t="shared" ca="1" si="8"/>
        <v>681</v>
      </c>
    </row>
    <row r="563" spans="1:31" ht="20.100000000000001" customHeight="1">
      <c r="A563" s="10">
        <v>2502449</v>
      </c>
      <c r="B563" s="10">
        <v>2502449</v>
      </c>
      <c r="C563" s="10" t="s">
        <v>452</v>
      </c>
      <c r="D563" s="12"/>
      <c r="E563" s="10" t="s">
        <v>1007</v>
      </c>
      <c r="F563" s="10" t="s">
        <v>1008</v>
      </c>
      <c r="G563" s="10" t="s">
        <v>317</v>
      </c>
      <c r="H563" s="12"/>
      <c r="I563" s="11">
        <v>45349</v>
      </c>
      <c r="J563" s="12"/>
      <c r="K563" s="10" t="s">
        <v>569</v>
      </c>
      <c r="L563" s="10" t="s">
        <v>768</v>
      </c>
      <c r="M563" s="11">
        <v>45373</v>
      </c>
      <c r="N563" s="10" t="s">
        <v>454</v>
      </c>
      <c r="O563" s="12"/>
      <c r="P563" s="12"/>
      <c r="Q563" s="10" t="s">
        <v>1002</v>
      </c>
      <c r="R563" s="10">
        <v>470</v>
      </c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0">
        <v>1000</v>
      </c>
      <c r="AD563" s="13"/>
      <c r="AE563" s="15">
        <f t="shared" ca="1" si="8"/>
        <v>681</v>
      </c>
    </row>
    <row r="564" spans="1:31" ht="20.100000000000001" customHeight="1">
      <c r="A564" s="10">
        <v>2502449</v>
      </c>
      <c r="B564" s="10">
        <v>2502449</v>
      </c>
      <c r="C564" s="10" t="s">
        <v>452</v>
      </c>
      <c r="D564" s="12"/>
      <c r="E564" s="10" t="s">
        <v>1007</v>
      </c>
      <c r="F564" s="10" t="s">
        <v>1008</v>
      </c>
      <c r="G564" s="10" t="s">
        <v>317</v>
      </c>
      <c r="H564" s="12"/>
      <c r="I564" s="11">
        <v>45349</v>
      </c>
      <c r="J564" s="12"/>
      <c r="K564" s="10" t="s">
        <v>569</v>
      </c>
      <c r="L564" s="10" t="s">
        <v>768</v>
      </c>
      <c r="M564" s="11">
        <v>45373</v>
      </c>
      <c r="N564" s="10" t="s">
        <v>454</v>
      </c>
      <c r="O564" s="12"/>
      <c r="P564" s="12"/>
      <c r="Q564" s="10" t="s">
        <v>1002</v>
      </c>
      <c r="R564" s="10">
        <v>470</v>
      </c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0">
        <v>1000</v>
      </c>
      <c r="AD564" s="13"/>
      <c r="AE564" s="15">
        <f t="shared" ca="1" si="8"/>
        <v>681</v>
      </c>
    </row>
    <row r="565" spans="1:31" ht="20.100000000000001" customHeight="1">
      <c r="A565" s="10">
        <v>2502449</v>
      </c>
      <c r="B565" s="10">
        <v>2502449</v>
      </c>
      <c r="C565" s="10" t="s">
        <v>452</v>
      </c>
      <c r="D565" s="12"/>
      <c r="E565" s="10" t="s">
        <v>1007</v>
      </c>
      <c r="F565" s="10" t="s">
        <v>1008</v>
      </c>
      <c r="G565" s="10" t="s">
        <v>317</v>
      </c>
      <c r="H565" s="12"/>
      <c r="I565" s="11">
        <v>45349</v>
      </c>
      <c r="J565" s="12"/>
      <c r="K565" s="10" t="s">
        <v>569</v>
      </c>
      <c r="L565" s="10" t="s">
        <v>768</v>
      </c>
      <c r="M565" s="11">
        <v>45373</v>
      </c>
      <c r="N565" s="10" t="s">
        <v>454</v>
      </c>
      <c r="O565" s="12"/>
      <c r="P565" s="12"/>
      <c r="Q565" s="10" t="s">
        <v>1002</v>
      </c>
      <c r="R565" s="10">
        <v>470</v>
      </c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0">
        <v>1000</v>
      </c>
      <c r="AD565" s="13"/>
      <c r="AE565" s="15">
        <f t="shared" ca="1" si="8"/>
        <v>681</v>
      </c>
    </row>
    <row r="566" spans="1:31" ht="20.100000000000001" customHeight="1">
      <c r="A566" s="10">
        <v>2502449</v>
      </c>
      <c r="B566" s="10">
        <v>2502449</v>
      </c>
      <c r="C566" s="10" t="s">
        <v>452</v>
      </c>
      <c r="D566" s="12"/>
      <c r="E566" s="10" t="s">
        <v>1007</v>
      </c>
      <c r="F566" s="10" t="s">
        <v>1008</v>
      </c>
      <c r="G566" s="10" t="s">
        <v>317</v>
      </c>
      <c r="H566" s="12"/>
      <c r="I566" s="11">
        <v>45349</v>
      </c>
      <c r="J566" s="12"/>
      <c r="K566" s="10" t="s">
        <v>569</v>
      </c>
      <c r="L566" s="10" t="s">
        <v>768</v>
      </c>
      <c r="M566" s="11">
        <v>45373</v>
      </c>
      <c r="N566" s="10" t="s">
        <v>454</v>
      </c>
      <c r="O566" s="12"/>
      <c r="P566" s="12"/>
      <c r="Q566" s="10" t="s">
        <v>1002</v>
      </c>
      <c r="R566" s="10">
        <v>470</v>
      </c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0">
        <v>1000</v>
      </c>
      <c r="AD566" s="13"/>
      <c r="AE566" s="15">
        <f t="shared" ca="1" si="8"/>
        <v>681</v>
      </c>
    </row>
    <row r="567" spans="1:31" ht="20.100000000000001" customHeight="1">
      <c r="A567" s="10">
        <v>2502449</v>
      </c>
      <c r="B567" s="10">
        <v>2502449</v>
      </c>
      <c r="C567" s="10" t="s">
        <v>452</v>
      </c>
      <c r="D567" s="12"/>
      <c r="E567" s="10" t="s">
        <v>1007</v>
      </c>
      <c r="F567" s="10" t="s">
        <v>1008</v>
      </c>
      <c r="G567" s="10" t="s">
        <v>317</v>
      </c>
      <c r="H567" s="12"/>
      <c r="I567" s="11">
        <v>45349</v>
      </c>
      <c r="J567" s="12"/>
      <c r="K567" s="10" t="s">
        <v>569</v>
      </c>
      <c r="L567" s="10" t="s">
        <v>768</v>
      </c>
      <c r="M567" s="11">
        <v>45373</v>
      </c>
      <c r="N567" s="10" t="s">
        <v>454</v>
      </c>
      <c r="O567" s="12"/>
      <c r="P567" s="12"/>
      <c r="Q567" s="10" t="s">
        <v>1002</v>
      </c>
      <c r="R567" s="10">
        <v>470</v>
      </c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0">
        <v>1000</v>
      </c>
      <c r="AD567" s="13"/>
      <c r="AE567" s="15">
        <f t="shared" ca="1" si="8"/>
        <v>681</v>
      </c>
    </row>
    <row r="568" spans="1:31" ht="20.100000000000001" customHeight="1">
      <c r="A568" s="10">
        <v>2502449</v>
      </c>
      <c r="B568" s="10">
        <v>2502449</v>
      </c>
      <c r="C568" s="10" t="s">
        <v>452</v>
      </c>
      <c r="D568" s="12"/>
      <c r="E568" s="10" t="s">
        <v>1007</v>
      </c>
      <c r="F568" s="10" t="s">
        <v>1008</v>
      </c>
      <c r="G568" s="10" t="s">
        <v>317</v>
      </c>
      <c r="H568" s="12"/>
      <c r="I568" s="11">
        <v>45349</v>
      </c>
      <c r="J568" s="12"/>
      <c r="K568" s="10" t="s">
        <v>569</v>
      </c>
      <c r="L568" s="10" t="s">
        <v>768</v>
      </c>
      <c r="M568" s="11">
        <v>45373</v>
      </c>
      <c r="N568" s="10" t="s">
        <v>454</v>
      </c>
      <c r="O568" s="12"/>
      <c r="P568" s="12"/>
      <c r="Q568" s="10" t="s">
        <v>1002</v>
      </c>
      <c r="R568" s="10">
        <v>470</v>
      </c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0">
        <v>1000</v>
      </c>
      <c r="AD568" s="13"/>
      <c r="AE568" s="15">
        <f t="shared" ca="1" si="8"/>
        <v>681</v>
      </c>
    </row>
    <row r="569" spans="1:31" ht="20.100000000000001" customHeight="1">
      <c r="A569" s="10">
        <v>2502449</v>
      </c>
      <c r="B569" s="10">
        <v>2502449</v>
      </c>
      <c r="C569" s="10" t="s">
        <v>452</v>
      </c>
      <c r="D569" s="12"/>
      <c r="E569" s="10" t="s">
        <v>1007</v>
      </c>
      <c r="F569" s="10" t="s">
        <v>1008</v>
      </c>
      <c r="G569" s="10" t="s">
        <v>317</v>
      </c>
      <c r="H569" s="12"/>
      <c r="I569" s="11">
        <v>45349</v>
      </c>
      <c r="J569" s="12"/>
      <c r="K569" s="10" t="s">
        <v>569</v>
      </c>
      <c r="L569" s="10" t="s">
        <v>768</v>
      </c>
      <c r="M569" s="11">
        <v>45373</v>
      </c>
      <c r="N569" s="10" t="s">
        <v>454</v>
      </c>
      <c r="O569" s="12"/>
      <c r="P569" s="12"/>
      <c r="Q569" s="10" t="s">
        <v>1002</v>
      </c>
      <c r="R569" s="10">
        <v>470</v>
      </c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0">
        <v>1000</v>
      </c>
      <c r="AD569" s="13"/>
      <c r="AE569" s="15">
        <f t="shared" ca="1" si="8"/>
        <v>681</v>
      </c>
    </row>
    <row r="570" spans="1:31" ht="20.100000000000001" customHeight="1">
      <c r="A570" s="10">
        <v>2502449</v>
      </c>
      <c r="B570" s="10">
        <v>2502449</v>
      </c>
      <c r="C570" s="10" t="s">
        <v>452</v>
      </c>
      <c r="D570" s="12"/>
      <c r="E570" s="10" t="s">
        <v>1007</v>
      </c>
      <c r="F570" s="10" t="s">
        <v>1008</v>
      </c>
      <c r="G570" s="10" t="s">
        <v>317</v>
      </c>
      <c r="H570" s="12"/>
      <c r="I570" s="11">
        <v>45349</v>
      </c>
      <c r="J570" s="12"/>
      <c r="K570" s="10" t="s">
        <v>569</v>
      </c>
      <c r="L570" s="10" t="s">
        <v>768</v>
      </c>
      <c r="M570" s="11">
        <v>45373</v>
      </c>
      <c r="N570" s="10" t="s">
        <v>454</v>
      </c>
      <c r="O570" s="12"/>
      <c r="P570" s="12"/>
      <c r="Q570" s="10" t="s">
        <v>1002</v>
      </c>
      <c r="R570" s="10">
        <v>470</v>
      </c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0">
        <v>1000</v>
      </c>
      <c r="AD570" s="13"/>
      <c r="AE570" s="15">
        <f t="shared" ca="1" si="8"/>
        <v>681</v>
      </c>
    </row>
    <row r="571" spans="1:31" ht="20.100000000000001" customHeight="1">
      <c r="A571" s="10">
        <v>2502449</v>
      </c>
      <c r="B571" s="10">
        <v>2502449</v>
      </c>
      <c r="C571" s="10" t="s">
        <v>452</v>
      </c>
      <c r="D571" s="12"/>
      <c r="E571" s="10" t="s">
        <v>1007</v>
      </c>
      <c r="F571" s="10" t="s">
        <v>1008</v>
      </c>
      <c r="G571" s="10" t="s">
        <v>317</v>
      </c>
      <c r="H571" s="12"/>
      <c r="I571" s="11">
        <v>45349</v>
      </c>
      <c r="J571" s="12"/>
      <c r="K571" s="10" t="s">
        <v>569</v>
      </c>
      <c r="L571" s="10" t="s">
        <v>768</v>
      </c>
      <c r="M571" s="11">
        <v>45373</v>
      </c>
      <c r="N571" s="10" t="s">
        <v>454</v>
      </c>
      <c r="O571" s="12"/>
      <c r="P571" s="12"/>
      <c r="Q571" s="10" t="s">
        <v>1002</v>
      </c>
      <c r="R571" s="10">
        <v>470</v>
      </c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0">
        <v>1000</v>
      </c>
      <c r="AD571" s="13"/>
      <c r="AE571" s="15">
        <f t="shared" ca="1" si="8"/>
        <v>681</v>
      </c>
    </row>
    <row r="572" spans="1:31" ht="20.100000000000001" customHeight="1">
      <c r="A572" s="10">
        <v>2502449</v>
      </c>
      <c r="B572" s="10">
        <v>2502449</v>
      </c>
      <c r="C572" s="10" t="s">
        <v>452</v>
      </c>
      <c r="D572" s="12"/>
      <c r="E572" s="10" t="s">
        <v>1007</v>
      </c>
      <c r="F572" s="10" t="s">
        <v>1008</v>
      </c>
      <c r="G572" s="10" t="s">
        <v>317</v>
      </c>
      <c r="H572" s="12"/>
      <c r="I572" s="11">
        <v>45349</v>
      </c>
      <c r="J572" s="12"/>
      <c r="K572" s="10" t="s">
        <v>569</v>
      </c>
      <c r="L572" s="10" t="s">
        <v>768</v>
      </c>
      <c r="M572" s="11">
        <v>45373</v>
      </c>
      <c r="N572" s="10" t="s">
        <v>454</v>
      </c>
      <c r="O572" s="12"/>
      <c r="P572" s="12"/>
      <c r="Q572" s="10" t="s">
        <v>1002</v>
      </c>
      <c r="R572" s="10">
        <v>470</v>
      </c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0">
        <v>1000</v>
      </c>
      <c r="AD572" s="13"/>
      <c r="AE572" s="15">
        <f t="shared" ca="1" si="8"/>
        <v>681</v>
      </c>
    </row>
    <row r="573" spans="1:31" ht="20.100000000000001" customHeight="1">
      <c r="A573" s="10">
        <v>2502449</v>
      </c>
      <c r="B573" s="10">
        <v>2502449</v>
      </c>
      <c r="C573" s="10" t="s">
        <v>452</v>
      </c>
      <c r="D573" s="12"/>
      <c r="E573" s="10" t="s">
        <v>1007</v>
      </c>
      <c r="F573" s="10" t="s">
        <v>1008</v>
      </c>
      <c r="G573" s="10" t="s">
        <v>317</v>
      </c>
      <c r="H573" s="12"/>
      <c r="I573" s="11">
        <v>45349</v>
      </c>
      <c r="J573" s="12"/>
      <c r="K573" s="10" t="s">
        <v>569</v>
      </c>
      <c r="L573" s="10" t="s">
        <v>768</v>
      </c>
      <c r="M573" s="11">
        <v>45373</v>
      </c>
      <c r="N573" s="10" t="s">
        <v>454</v>
      </c>
      <c r="O573" s="12"/>
      <c r="P573" s="12"/>
      <c r="Q573" s="10" t="s">
        <v>1002</v>
      </c>
      <c r="R573" s="10">
        <v>470</v>
      </c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0">
        <v>1000</v>
      </c>
      <c r="AD573" s="13"/>
      <c r="AE573" s="15">
        <f t="shared" ca="1" si="8"/>
        <v>681</v>
      </c>
    </row>
    <row r="574" spans="1:31" ht="20.100000000000001" customHeight="1">
      <c r="A574" s="10">
        <v>2502449</v>
      </c>
      <c r="B574" s="10">
        <v>2502449</v>
      </c>
      <c r="C574" s="10" t="s">
        <v>452</v>
      </c>
      <c r="D574" s="12"/>
      <c r="E574" s="10" t="s">
        <v>1007</v>
      </c>
      <c r="F574" s="10" t="s">
        <v>1008</v>
      </c>
      <c r="G574" s="10" t="s">
        <v>317</v>
      </c>
      <c r="H574" s="12"/>
      <c r="I574" s="11">
        <v>45349</v>
      </c>
      <c r="J574" s="12"/>
      <c r="K574" s="10" t="s">
        <v>569</v>
      </c>
      <c r="L574" s="10" t="s">
        <v>768</v>
      </c>
      <c r="M574" s="11">
        <v>45373</v>
      </c>
      <c r="N574" s="10" t="s">
        <v>454</v>
      </c>
      <c r="O574" s="12"/>
      <c r="P574" s="12"/>
      <c r="Q574" s="10" t="s">
        <v>1002</v>
      </c>
      <c r="R574" s="10">
        <v>470</v>
      </c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0">
        <v>1000</v>
      </c>
      <c r="AD574" s="13"/>
      <c r="AE574" s="15">
        <f t="shared" ca="1" si="8"/>
        <v>681</v>
      </c>
    </row>
    <row r="575" spans="1:31" ht="20.100000000000001" customHeight="1">
      <c r="A575" s="10">
        <v>2502449</v>
      </c>
      <c r="B575" s="10">
        <v>2502449</v>
      </c>
      <c r="C575" s="10" t="s">
        <v>452</v>
      </c>
      <c r="D575" s="12"/>
      <c r="E575" s="10" t="s">
        <v>1007</v>
      </c>
      <c r="F575" s="10" t="s">
        <v>1008</v>
      </c>
      <c r="G575" s="10" t="s">
        <v>317</v>
      </c>
      <c r="H575" s="12"/>
      <c r="I575" s="11">
        <v>45349</v>
      </c>
      <c r="J575" s="12"/>
      <c r="K575" s="10" t="s">
        <v>569</v>
      </c>
      <c r="L575" s="10" t="s">
        <v>768</v>
      </c>
      <c r="M575" s="11">
        <v>45373</v>
      </c>
      <c r="N575" s="10" t="s">
        <v>454</v>
      </c>
      <c r="O575" s="12"/>
      <c r="P575" s="12"/>
      <c r="Q575" s="10" t="s">
        <v>1002</v>
      </c>
      <c r="R575" s="10">
        <v>470</v>
      </c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0">
        <v>1000</v>
      </c>
      <c r="AD575" s="13"/>
      <c r="AE575" s="15">
        <f t="shared" ca="1" si="8"/>
        <v>681</v>
      </c>
    </row>
    <row r="576" spans="1:31" ht="20.100000000000001" customHeight="1">
      <c r="A576" s="10">
        <v>2502449</v>
      </c>
      <c r="B576" s="10">
        <v>2502449</v>
      </c>
      <c r="C576" s="10" t="s">
        <v>452</v>
      </c>
      <c r="D576" s="12"/>
      <c r="E576" s="10" t="s">
        <v>1007</v>
      </c>
      <c r="F576" s="10" t="s">
        <v>1008</v>
      </c>
      <c r="G576" s="10" t="s">
        <v>317</v>
      </c>
      <c r="H576" s="12"/>
      <c r="I576" s="11">
        <v>45349</v>
      </c>
      <c r="J576" s="12"/>
      <c r="K576" s="10" t="s">
        <v>569</v>
      </c>
      <c r="L576" s="10" t="s">
        <v>768</v>
      </c>
      <c r="M576" s="11">
        <v>45373</v>
      </c>
      <c r="N576" s="10" t="s">
        <v>454</v>
      </c>
      <c r="O576" s="12"/>
      <c r="P576" s="12"/>
      <c r="Q576" s="10" t="s">
        <v>1002</v>
      </c>
      <c r="R576" s="10">
        <v>470</v>
      </c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0">
        <v>1000</v>
      </c>
      <c r="AD576" s="13"/>
      <c r="AE576" s="15">
        <f t="shared" ca="1" si="8"/>
        <v>681</v>
      </c>
    </row>
    <row r="577" spans="1:31" ht="20.100000000000001" customHeight="1">
      <c r="A577" s="10">
        <v>2502449</v>
      </c>
      <c r="B577" s="10">
        <v>2502449</v>
      </c>
      <c r="C577" s="10" t="s">
        <v>452</v>
      </c>
      <c r="D577" s="12"/>
      <c r="E577" s="10" t="s">
        <v>1007</v>
      </c>
      <c r="F577" s="10" t="s">
        <v>1008</v>
      </c>
      <c r="G577" s="10" t="s">
        <v>317</v>
      </c>
      <c r="H577" s="12"/>
      <c r="I577" s="11">
        <v>45349</v>
      </c>
      <c r="J577" s="12"/>
      <c r="K577" s="10" t="s">
        <v>569</v>
      </c>
      <c r="L577" s="10" t="s">
        <v>768</v>
      </c>
      <c r="M577" s="11">
        <v>45373</v>
      </c>
      <c r="N577" s="10" t="s">
        <v>454</v>
      </c>
      <c r="O577" s="12"/>
      <c r="P577" s="12"/>
      <c r="Q577" s="10" t="s">
        <v>1002</v>
      </c>
      <c r="R577" s="10">
        <v>470</v>
      </c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0">
        <v>1000</v>
      </c>
      <c r="AD577" s="13"/>
      <c r="AE577" s="15">
        <f t="shared" ca="1" si="8"/>
        <v>681</v>
      </c>
    </row>
    <row r="578" spans="1:31" ht="20.100000000000001" customHeight="1">
      <c r="A578" s="10">
        <v>2502449</v>
      </c>
      <c r="B578" s="10">
        <v>2502449</v>
      </c>
      <c r="C578" s="10" t="s">
        <v>452</v>
      </c>
      <c r="D578" s="12"/>
      <c r="E578" s="10" t="s">
        <v>1007</v>
      </c>
      <c r="F578" s="10" t="s">
        <v>1008</v>
      </c>
      <c r="G578" s="10" t="s">
        <v>317</v>
      </c>
      <c r="H578" s="12"/>
      <c r="I578" s="11">
        <v>45349</v>
      </c>
      <c r="J578" s="12"/>
      <c r="K578" s="10" t="s">
        <v>569</v>
      </c>
      <c r="L578" s="10" t="s">
        <v>768</v>
      </c>
      <c r="M578" s="11">
        <v>45373</v>
      </c>
      <c r="N578" s="10" t="s">
        <v>454</v>
      </c>
      <c r="O578" s="12"/>
      <c r="P578" s="12"/>
      <c r="Q578" s="10" t="s">
        <v>1002</v>
      </c>
      <c r="R578" s="10">
        <v>470</v>
      </c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0">
        <v>1000</v>
      </c>
      <c r="AD578" s="13"/>
      <c r="AE578" s="15">
        <f t="shared" ca="1" si="8"/>
        <v>681</v>
      </c>
    </row>
    <row r="579" spans="1:31" ht="20.100000000000001" customHeight="1">
      <c r="A579" s="10">
        <v>2502449</v>
      </c>
      <c r="B579" s="10">
        <v>2502449</v>
      </c>
      <c r="C579" s="10" t="s">
        <v>452</v>
      </c>
      <c r="D579" s="12"/>
      <c r="E579" s="10" t="s">
        <v>1007</v>
      </c>
      <c r="F579" s="10" t="s">
        <v>1008</v>
      </c>
      <c r="G579" s="10" t="s">
        <v>317</v>
      </c>
      <c r="H579" s="12"/>
      <c r="I579" s="11">
        <v>45349</v>
      </c>
      <c r="J579" s="12"/>
      <c r="K579" s="10" t="s">
        <v>569</v>
      </c>
      <c r="L579" s="10" t="s">
        <v>768</v>
      </c>
      <c r="M579" s="11">
        <v>45373</v>
      </c>
      <c r="N579" s="10" t="s">
        <v>454</v>
      </c>
      <c r="O579" s="12"/>
      <c r="P579" s="12"/>
      <c r="Q579" s="10" t="s">
        <v>1002</v>
      </c>
      <c r="R579" s="10">
        <v>470</v>
      </c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0">
        <v>1000</v>
      </c>
      <c r="AD579" s="13"/>
      <c r="AE579" s="15">
        <f t="shared" ca="1" si="8"/>
        <v>681</v>
      </c>
    </row>
    <row r="580" spans="1:31" ht="20.100000000000001" customHeight="1">
      <c r="A580" s="10">
        <v>2502449</v>
      </c>
      <c r="B580" s="10">
        <v>2502449</v>
      </c>
      <c r="C580" s="10" t="s">
        <v>452</v>
      </c>
      <c r="D580" s="12"/>
      <c r="E580" s="10" t="s">
        <v>1007</v>
      </c>
      <c r="F580" s="10" t="s">
        <v>1008</v>
      </c>
      <c r="G580" s="10" t="s">
        <v>317</v>
      </c>
      <c r="H580" s="12"/>
      <c r="I580" s="11">
        <v>45349</v>
      </c>
      <c r="J580" s="12"/>
      <c r="K580" s="10" t="s">
        <v>569</v>
      </c>
      <c r="L580" s="10" t="s">
        <v>768</v>
      </c>
      <c r="M580" s="11">
        <v>45373</v>
      </c>
      <c r="N580" s="10" t="s">
        <v>454</v>
      </c>
      <c r="O580" s="12"/>
      <c r="P580" s="12"/>
      <c r="Q580" s="10" t="s">
        <v>1002</v>
      </c>
      <c r="R580" s="10">
        <v>470</v>
      </c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0">
        <v>1000</v>
      </c>
      <c r="AD580" s="13"/>
      <c r="AE580" s="15">
        <f t="shared" ref="AE580:AE643" ca="1" si="9">TODAY()-M580</f>
        <v>681</v>
      </c>
    </row>
    <row r="581" spans="1:31" ht="20.100000000000001" customHeight="1">
      <c r="A581" s="10">
        <v>2502449</v>
      </c>
      <c r="B581" s="10">
        <v>2502449</v>
      </c>
      <c r="C581" s="10" t="s">
        <v>452</v>
      </c>
      <c r="D581" s="12"/>
      <c r="E581" s="10" t="s">
        <v>1007</v>
      </c>
      <c r="F581" s="10" t="s">
        <v>1008</v>
      </c>
      <c r="G581" s="10" t="s">
        <v>317</v>
      </c>
      <c r="H581" s="12"/>
      <c r="I581" s="11">
        <v>45349</v>
      </c>
      <c r="J581" s="12"/>
      <c r="K581" s="10" t="s">
        <v>569</v>
      </c>
      <c r="L581" s="10" t="s">
        <v>768</v>
      </c>
      <c r="M581" s="11">
        <v>45373</v>
      </c>
      <c r="N581" s="10" t="s">
        <v>454</v>
      </c>
      <c r="O581" s="12"/>
      <c r="P581" s="12"/>
      <c r="Q581" s="10" t="s">
        <v>1002</v>
      </c>
      <c r="R581" s="10">
        <v>470</v>
      </c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0">
        <v>1000</v>
      </c>
      <c r="AD581" s="13"/>
      <c r="AE581" s="15">
        <f t="shared" ca="1" si="9"/>
        <v>681</v>
      </c>
    </row>
    <row r="582" spans="1:31" ht="20.100000000000001" customHeight="1">
      <c r="A582" s="10">
        <v>2502449</v>
      </c>
      <c r="B582" s="10">
        <v>2502449</v>
      </c>
      <c r="C582" s="10" t="s">
        <v>452</v>
      </c>
      <c r="D582" s="12"/>
      <c r="E582" s="10" t="s">
        <v>1007</v>
      </c>
      <c r="F582" s="10" t="s">
        <v>1008</v>
      </c>
      <c r="G582" s="10" t="s">
        <v>317</v>
      </c>
      <c r="H582" s="12"/>
      <c r="I582" s="11">
        <v>45349</v>
      </c>
      <c r="J582" s="12"/>
      <c r="K582" s="10" t="s">
        <v>569</v>
      </c>
      <c r="L582" s="10" t="s">
        <v>768</v>
      </c>
      <c r="M582" s="11">
        <v>45373</v>
      </c>
      <c r="N582" s="10" t="s">
        <v>454</v>
      </c>
      <c r="O582" s="12"/>
      <c r="P582" s="12"/>
      <c r="Q582" s="10" t="s">
        <v>1002</v>
      </c>
      <c r="R582" s="10">
        <v>470</v>
      </c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0">
        <v>1000</v>
      </c>
      <c r="AD582" s="13"/>
      <c r="AE582" s="15">
        <f t="shared" ca="1" si="9"/>
        <v>681</v>
      </c>
    </row>
    <row r="583" spans="1:31" ht="20.100000000000001" customHeight="1">
      <c r="A583" s="10">
        <v>2502449</v>
      </c>
      <c r="B583" s="10">
        <v>2502449</v>
      </c>
      <c r="C583" s="10" t="s">
        <v>452</v>
      </c>
      <c r="D583" s="12"/>
      <c r="E583" s="10" t="s">
        <v>1007</v>
      </c>
      <c r="F583" s="10" t="s">
        <v>1008</v>
      </c>
      <c r="G583" s="10" t="s">
        <v>317</v>
      </c>
      <c r="H583" s="12"/>
      <c r="I583" s="11">
        <v>45349</v>
      </c>
      <c r="J583" s="12"/>
      <c r="K583" s="10" t="s">
        <v>569</v>
      </c>
      <c r="L583" s="10" t="s">
        <v>768</v>
      </c>
      <c r="M583" s="11">
        <v>45373</v>
      </c>
      <c r="N583" s="10" t="s">
        <v>454</v>
      </c>
      <c r="O583" s="12"/>
      <c r="P583" s="12"/>
      <c r="Q583" s="10" t="s">
        <v>1002</v>
      </c>
      <c r="R583" s="10">
        <v>470</v>
      </c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0">
        <v>1000</v>
      </c>
      <c r="AD583" s="13"/>
      <c r="AE583" s="15">
        <f t="shared" ca="1" si="9"/>
        <v>681</v>
      </c>
    </row>
    <row r="584" spans="1:31" ht="20.100000000000001" customHeight="1">
      <c r="A584" s="10">
        <v>2502449</v>
      </c>
      <c r="B584" s="10">
        <v>2502449</v>
      </c>
      <c r="C584" s="10" t="s">
        <v>452</v>
      </c>
      <c r="D584" s="12"/>
      <c r="E584" s="10" t="s">
        <v>1007</v>
      </c>
      <c r="F584" s="10" t="s">
        <v>1008</v>
      </c>
      <c r="G584" s="10" t="s">
        <v>317</v>
      </c>
      <c r="H584" s="12"/>
      <c r="I584" s="11">
        <v>45349</v>
      </c>
      <c r="J584" s="12"/>
      <c r="K584" s="10" t="s">
        <v>569</v>
      </c>
      <c r="L584" s="10" t="s">
        <v>768</v>
      </c>
      <c r="M584" s="11">
        <v>45373</v>
      </c>
      <c r="N584" s="10" t="s">
        <v>454</v>
      </c>
      <c r="O584" s="12"/>
      <c r="P584" s="12"/>
      <c r="Q584" s="10" t="s">
        <v>1002</v>
      </c>
      <c r="R584" s="10">
        <v>470</v>
      </c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0">
        <v>1000</v>
      </c>
      <c r="AD584" s="13"/>
      <c r="AE584" s="15">
        <f t="shared" ca="1" si="9"/>
        <v>681</v>
      </c>
    </row>
    <row r="585" spans="1:31" ht="20.100000000000001" customHeight="1">
      <c r="A585" s="10">
        <v>2502449</v>
      </c>
      <c r="B585" s="10">
        <v>2502449</v>
      </c>
      <c r="C585" s="10" t="s">
        <v>452</v>
      </c>
      <c r="D585" s="12"/>
      <c r="E585" s="10" t="s">
        <v>1007</v>
      </c>
      <c r="F585" s="10" t="s">
        <v>1008</v>
      </c>
      <c r="G585" s="10" t="s">
        <v>317</v>
      </c>
      <c r="H585" s="12"/>
      <c r="I585" s="11">
        <v>45349</v>
      </c>
      <c r="J585" s="12"/>
      <c r="K585" s="10" t="s">
        <v>569</v>
      </c>
      <c r="L585" s="10" t="s">
        <v>768</v>
      </c>
      <c r="M585" s="11">
        <v>45373</v>
      </c>
      <c r="N585" s="10" t="s">
        <v>454</v>
      </c>
      <c r="O585" s="12"/>
      <c r="P585" s="12"/>
      <c r="Q585" s="10" t="s">
        <v>1002</v>
      </c>
      <c r="R585" s="10">
        <v>470</v>
      </c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0">
        <v>1000</v>
      </c>
      <c r="AD585" s="13"/>
      <c r="AE585" s="15">
        <f t="shared" ca="1" si="9"/>
        <v>681</v>
      </c>
    </row>
    <row r="586" spans="1:31" ht="20.100000000000001" customHeight="1">
      <c r="A586" s="10">
        <v>2502449</v>
      </c>
      <c r="B586" s="10">
        <v>2502449</v>
      </c>
      <c r="C586" s="10" t="s">
        <v>452</v>
      </c>
      <c r="D586" s="12"/>
      <c r="E586" s="10" t="s">
        <v>1007</v>
      </c>
      <c r="F586" s="10" t="s">
        <v>1008</v>
      </c>
      <c r="G586" s="10" t="s">
        <v>317</v>
      </c>
      <c r="H586" s="12"/>
      <c r="I586" s="11">
        <v>45349</v>
      </c>
      <c r="J586" s="12"/>
      <c r="K586" s="10" t="s">
        <v>569</v>
      </c>
      <c r="L586" s="10" t="s">
        <v>768</v>
      </c>
      <c r="M586" s="11">
        <v>45373</v>
      </c>
      <c r="N586" s="10" t="s">
        <v>454</v>
      </c>
      <c r="O586" s="12"/>
      <c r="P586" s="12"/>
      <c r="Q586" s="10" t="s">
        <v>1002</v>
      </c>
      <c r="R586" s="10">
        <v>470</v>
      </c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0">
        <v>1000</v>
      </c>
      <c r="AD586" s="13"/>
      <c r="AE586" s="15">
        <f t="shared" ca="1" si="9"/>
        <v>681</v>
      </c>
    </row>
    <row r="587" spans="1:31" ht="20.100000000000001" customHeight="1">
      <c r="A587" s="10">
        <v>2502449</v>
      </c>
      <c r="B587" s="10">
        <v>2502449</v>
      </c>
      <c r="C587" s="10" t="s">
        <v>452</v>
      </c>
      <c r="D587" s="12"/>
      <c r="E587" s="10" t="s">
        <v>1007</v>
      </c>
      <c r="F587" s="10" t="s">
        <v>1008</v>
      </c>
      <c r="G587" s="10" t="s">
        <v>317</v>
      </c>
      <c r="H587" s="12"/>
      <c r="I587" s="11">
        <v>45349</v>
      </c>
      <c r="J587" s="12"/>
      <c r="K587" s="10" t="s">
        <v>569</v>
      </c>
      <c r="L587" s="10" t="s">
        <v>768</v>
      </c>
      <c r="M587" s="11">
        <v>45373</v>
      </c>
      <c r="N587" s="10" t="s">
        <v>454</v>
      </c>
      <c r="O587" s="12"/>
      <c r="P587" s="12"/>
      <c r="Q587" s="10" t="s">
        <v>1002</v>
      </c>
      <c r="R587" s="10">
        <v>470</v>
      </c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0">
        <v>1000</v>
      </c>
      <c r="AD587" s="13"/>
      <c r="AE587" s="15">
        <f t="shared" ca="1" si="9"/>
        <v>681</v>
      </c>
    </row>
    <row r="588" spans="1:31" ht="20.100000000000001" customHeight="1">
      <c r="A588" s="10">
        <v>2502449</v>
      </c>
      <c r="B588" s="10">
        <v>2502449</v>
      </c>
      <c r="C588" s="10" t="s">
        <v>452</v>
      </c>
      <c r="D588" s="12"/>
      <c r="E588" s="10" t="s">
        <v>1007</v>
      </c>
      <c r="F588" s="10" t="s">
        <v>1008</v>
      </c>
      <c r="G588" s="10" t="s">
        <v>317</v>
      </c>
      <c r="H588" s="12"/>
      <c r="I588" s="11">
        <v>45349</v>
      </c>
      <c r="J588" s="12"/>
      <c r="K588" s="10" t="s">
        <v>569</v>
      </c>
      <c r="L588" s="10" t="s">
        <v>768</v>
      </c>
      <c r="M588" s="11">
        <v>45373</v>
      </c>
      <c r="N588" s="10" t="s">
        <v>454</v>
      </c>
      <c r="O588" s="12"/>
      <c r="P588" s="12"/>
      <c r="Q588" s="10" t="s">
        <v>1002</v>
      </c>
      <c r="R588" s="10">
        <v>470</v>
      </c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0">
        <v>1000</v>
      </c>
      <c r="AD588" s="13"/>
      <c r="AE588" s="15">
        <f t="shared" ca="1" si="9"/>
        <v>681</v>
      </c>
    </row>
    <row r="589" spans="1:31" ht="20.100000000000001" customHeight="1">
      <c r="A589" s="10">
        <v>2502449</v>
      </c>
      <c r="B589" s="10">
        <v>2502449</v>
      </c>
      <c r="C589" s="10" t="s">
        <v>452</v>
      </c>
      <c r="D589" s="12"/>
      <c r="E589" s="10" t="s">
        <v>1007</v>
      </c>
      <c r="F589" s="10" t="s">
        <v>1008</v>
      </c>
      <c r="G589" s="10" t="s">
        <v>317</v>
      </c>
      <c r="H589" s="12"/>
      <c r="I589" s="11">
        <v>45349</v>
      </c>
      <c r="J589" s="12"/>
      <c r="K589" s="10" t="s">
        <v>569</v>
      </c>
      <c r="L589" s="10" t="s">
        <v>768</v>
      </c>
      <c r="M589" s="11">
        <v>45373</v>
      </c>
      <c r="N589" s="10" t="s">
        <v>454</v>
      </c>
      <c r="O589" s="12"/>
      <c r="P589" s="12"/>
      <c r="Q589" s="10" t="s">
        <v>1002</v>
      </c>
      <c r="R589" s="10">
        <v>470</v>
      </c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0">
        <v>1000</v>
      </c>
      <c r="AD589" s="13"/>
      <c r="AE589" s="15">
        <f t="shared" ca="1" si="9"/>
        <v>681</v>
      </c>
    </row>
    <row r="590" spans="1:31" ht="20.100000000000001" customHeight="1">
      <c r="A590" s="10">
        <v>2502449</v>
      </c>
      <c r="B590" s="10">
        <v>2502449</v>
      </c>
      <c r="C590" s="10" t="s">
        <v>452</v>
      </c>
      <c r="D590" s="12"/>
      <c r="E590" s="10" t="s">
        <v>1007</v>
      </c>
      <c r="F590" s="10" t="s">
        <v>1008</v>
      </c>
      <c r="G590" s="10" t="s">
        <v>317</v>
      </c>
      <c r="H590" s="12"/>
      <c r="I590" s="11">
        <v>45349</v>
      </c>
      <c r="J590" s="12"/>
      <c r="K590" s="10" t="s">
        <v>569</v>
      </c>
      <c r="L590" s="10" t="s">
        <v>768</v>
      </c>
      <c r="M590" s="11">
        <v>45373</v>
      </c>
      <c r="N590" s="10" t="s">
        <v>454</v>
      </c>
      <c r="O590" s="12"/>
      <c r="P590" s="12"/>
      <c r="Q590" s="10" t="s">
        <v>1002</v>
      </c>
      <c r="R590" s="10">
        <v>470</v>
      </c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0">
        <v>1000</v>
      </c>
      <c r="AD590" s="13"/>
      <c r="AE590" s="15">
        <f t="shared" ca="1" si="9"/>
        <v>681</v>
      </c>
    </row>
    <row r="591" spans="1:31" ht="20.100000000000001" customHeight="1">
      <c r="A591" s="10">
        <v>2502449</v>
      </c>
      <c r="B591" s="10">
        <v>2502449</v>
      </c>
      <c r="C591" s="10" t="s">
        <v>452</v>
      </c>
      <c r="D591" s="12"/>
      <c r="E591" s="10" t="s">
        <v>1007</v>
      </c>
      <c r="F591" s="10" t="s">
        <v>1008</v>
      </c>
      <c r="G591" s="10" t="s">
        <v>317</v>
      </c>
      <c r="H591" s="12"/>
      <c r="I591" s="11">
        <v>45349</v>
      </c>
      <c r="J591" s="12"/>
      <c r="K591" s="10" t="s">
        <v>569</v>
      </c>
      <c r="L591" s="10" t="s">
        <v>768</v>
      </c>
      <c r="M591" s="11">
        <v>45373</v>
      </c>
      <c r="N591" s="10" t="s">
        <v>454</v>
      </c>
      <c r="O591" s="12"/>
      <c r="P591" s="12"/>
      <c r="Q591" s="10" t="s">
        <v>1002</v>
      </c>
      <c r="R591" s="10">
        <v>470</v>
      </c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0">
        <v>1000</v>
      </c>
      <c r="AD591" s="13"/>
      <c r="AE591" s="15">
        <f t="shared" ca="1" si="9"/>
        <v>681</v>
      </c>
    </row>
    <row r="592" spans="1:31" ht="20.100000000000001" customHeight="1">
      <c r="A592" s="10">
        <v>2502449</v>
      </c>
      <c r="B592" s="10">
        <v>2502449</v>
      </c>
      <c r="C592" s="10" t="s">
        <v>452</v>
      </c>
      <c r="D592" s="12"/>
      <c r="E592" s="10" t="s">
        <v>1007</v>
      </c>
      <c r="F592" s="10" t="s">
        <v>1008</v>
      </c>
      <c r="G592" s="10" t="s">
        <v>317</v>
      </c>
      <c r="H592" s="12"/>
      <c r="I592" s="11">
        <v>45349</v>
      </c>
      <c r="J592" s="12"/>
      <c r="K592" s="10" t="s">
        <v>569</v>
      </c>
      <c r="L592" s="10" t="s">
        <v>768</v>
      </c>
      <c r="M592" s="11">
        <v>45373</v>
      </c>
      <c r="N592" s="10" t="s">
        <v>454</v>
      </c>
      <c r="O592" s="12"/>
      <c r="P592" s="12"/>
      <c r="Q592" s="10" t="s">
        <v>1002</v>
      </c>
      <c r="R592" s="10">
        <v>470</v>
      </c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0">
        <v>1000</v>
      </c>
      <c r="AD592" s="13"/>
      <c r="AE592" s="15">
        <f t="shared" ca="1" si="9"/>
        <v>681</v>
      </c>
    </row>
    <row r="593" spans="1:31" ht="20.100000000000001" customHeight="1">
      <c r="A593" s="10">
        <v>2502449</v>
      </c>
      <c r="B593" s="10">
        <v>2502449</v>
      </c>
      <c r="C593" s="10" t="s">
        <v>452</v>
      </c>
      <c r="D593" s="12"/>
      <c r="E593" s="10" t="s">
        <v>1007</v>
      </c>
      <c r="F593" s="10" t="s">
        <v>1008</v>
      </c>
      <c r="G593" s="10" t="s">
        <v>317</v>
      </c>
      <c r="H593" s="12"/>
      <c r="I593" s="11">
        <v>45349</v>
      </c>
      <c r="J593" s="12"/>
      <c r="K593" s="10" t="s">
        <v>569</v>
      </c>
      <c r="L593" s="10" t="s">
        <v>768</v>
      </c>
      <c r="M593" s="11">
        <v>45373</v>
      </c>
      <c r="N593" s="10" t="s">
        <v>454</v>
      </c>
      <c r="O593" s="12"/>
      <c r="P593" s="12"/>
      <c r="Q593" s="10" t="s">
        <v>1002</v>
      </c>
      <c r="R593" s="10">
        <v>470</v>
      </c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0">
        <v>1000</v>
      </c>
      <c r="AD593" s="13"/>
      <c r="AE593" s="15">
        <f t="shared" ca="1" si="9"/>
        <v>681</v>
      </c>
    </row>
    <row r="594" spans="1:31" ht="20.100000000000001" customHeight="1">
      <c r="A594" s="10">
        <v>2502449</v>
      </c>
      <c r="B594" s="10">
        <v>2502449</v>
      </c>
      <c r="C594" s="10" t="s">
        <v>452</v>
      </c>
      <c r="D594" s="12"/>
      <c r="E594" s="10" t="s">
        <v>1007</v>
      </c>
      <c r="F594" s="10" t="s">
        <v>1008</v>
      </c>
      <c r="G594" s="10" t="s">
        <v>317</v>
      </c>
      <c r="H594" s="12"/>
      <c r="I594" s="11">
        <v>45349</v>
      </c>
      <c r="J594" s="12"/>
      <c r="K594" s="10" t="s">
        <v>569</v>
      </c>
      <c r="L594" s="10" t="s">
        <v>768</v>
      </c>
      <c r="M594" s="11">
        <v>45373</v>
      </c>
      <c r="N594" s="10" t="s">
        <v>454</v>
      </c>
      <c r="O594" s="12"/>
      <c r="P594" s="12"/>
      <c r="Q594" s="10" t="s">
        <v>1002</v>
      </c>
      <c r="R594" s="10">
        <v>470</v>
      </c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0">
        <v>1000</v>
      </c>
      <c r="AD594" s="13"/>
      <c r="AE594" s="15">
        <f t="shared" ca="1" si="9"/>
        <v>681</v>
      </c>
    </row>
    <row r="595" spans="1:31" ht="20.100000000000001" customHeight="1">
      <c r="A595" s="10">
        <v>2502449</v>
      </c>
      <c r="B595" s="10">
        <v>2502449</v>
      </c>
      <c r="C595" s="10" t="s">
        <v>452</v>
      </c>
      <c r="D595" s="12"/>
      <c r="E595" s="10" t="s">
        <v>1007</v>
      </c>
      <c r="F595" s="10" t="s">
        <v>1008</v>
      </c>
      <c r="G595" s="10" t="s">
        <v>317</v>
      </c>
      <c r="H595" s="12"/>
      <c r="I595" s="11">
        <v>45349</v>
      </c>
      <c r="J595" s="12"/>
      <c r="K595" s="10" t="s">
        <v>569</v>
      </c>
      <c r="L595" s="10" t="s">
        <v>768</v>
      </c>
      <c r="M595" s="11">
        <v>45373</v>
      </c>
      <c r="N595" s="10" t="s">
        <v>454</v>
      </c>
      <c r="O595" s="12"/>
      <c r="P595" s="12"/>
      <c r="Q595" s="10" t="s">
        <v>1002</v>
      </c>
      <c r="R595" s="10">
        <v>470</v>
      </c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0">
        <v>1000</v>
      </c>
      <c r="AD595" s="13"/>
      <c r="AE595" s="15">
        <f t="shared" ca="1" si="9"/>
        <v>681</v>
      </c>
    </row>
    <row r="596" spans="1:31" ht="20.100000000000001" customHeight="1">
      <c r="A596" s="10">
        <v>2502449</v>
      </c>
      <c r="B596" s="10">
        <v>2502449</v>
      </c>
      <c r="C596" s="10" t="s">
        <v>452</v>
      </c>
      <c r="D596" s="12"/>
      <c r="E596" s="10" t="s">
        <v>1007</v>
      </c>
      <c r="F596" s="10" t="s">
        <v>1008</v>
      </c>
      <c r="G596" s="10" t="s">
        <v>317</v>
      </c>
      <c r="H596" s="12"/>
      <c r="I596" s="11">
        <v>45349</v>
      </c>
      <c r="J596" s="12"/>
      <c r="K596" s="10" t="s">
        <v>569</v>
      </c>
      <c r="L596" s="10" t="s">
        <v>768</v>
      </c>
      <c r="M596" s="11">
        <v>45373</v>
      </c>
      <c r="N596" s="10" t="s">
        <v>454</v>
      </c>
      <c r="O596" s="12"/>
      <c r="P596" s="12"/>
      <c r="Q596" s="10" t="s">
        <v>1002</v>
      </c>
      <c r="R596" s="10">
        <v>470</v>
      </c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0">
        <v>1000</v>
      </c>
      <c r="AD596" s="13"/>
      <c r="AE596" s="15">
        <f t="shared" ca="1" si="9"/>
        <v>681</v>
      </c>
    </row>
    <row r="597" spans="1:31" ht="20.100000000000001" customHeight="1">
      <c r="A597" s="10">
        <v>2502449</v>
      </c>
      <c r="B597" s="10">
        <v>2502449</v>
      </c>
      <c r="C597" s="10" t="s">
        <v>452</v>
      </c>
      <c r="D597" s="12"/>
      <c r="E597" s="10" t="s">
        <v>1007</v>
      </c>
      <c r="F597" s="10" t="s">
        <v>1008</v>
      </c>
      <c r="G597" s="10" t="s">
        <v>317</v>
      </c>
      <c r="H597" s="12"/>
      <c r="I597" s="11">
        <v>45349</v>
      </c>
      <c r="J597" s="12"/>
      <c r="K597" s="10" t="s">
        <v>569</v>
      </c>
      <c r="L597" s="10" t="s">
        <v>768</v>
      </c>
      <c r="M597" s="11">
        <v>45373</v>
      </c>
      <c r="N597" s="10" t="s">
        <v>454</v>
      </c>
      <c r="O597" s="12"/>
      <c r="P597" s="12"/>
      <c r="Q597" s="10" t="s">
        <v>1002</v>
      </c>
      <c r="R597" s="10">
        <v>470</v>
      </c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0">
        <v>1000</v>
      </c>
      <c r="AD597" s="13"/>
      <c r="AE597" s="15">
        <f t="shared" ca="1" si="9"/>
        <v>681</v>
      </c>
    </row>
    <row r="598" spans="1:31" ht="20.100000000000001" customHeight="1">
      <c r="A598" s="10">
        <v>2502449</v>
      </c>
      <c r="B598" s="10">
        <v>2502449</v>
      </c>
      <c r="C598" s="10" t="s">
        <v>452</v>
      </c>
      <c r="D598" s="12"/>
      <c r="E598" s="10" t="s">
        <v>1007</v>
      </c>
      <c r="F598" s="10" t="s">
        <v>1008</v>
      </c>
      <c r="G598" s="10" t="s">
        <v>317</v>
      </c>
      <c r="H598" s="12"/>
      <c r="I598" s="11">
        <v>45349</v>
      </c>
      <c r="J598" s="12"/>
      <c r="K598" s="10" t="s">
        <v>569</v>
      </c>
      <c r="L598" s="10" t="s">
        <v>768</v>
      </c>
      <c r="M598" s="11">
        <v>45373</v>
      </c>
      <c r="N598" s="10" t="s">
        <v>454</v>
      </c>
      <c r="O598" s="12"/>
      <c r="P598" s="12"/>
      <c r="Q598" s="10" t="s">
        <v>1002</v>
      </c>
      <c r="R598" s="10">
        <v>470</v>
      </c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0">
        <v>1000</v>
      </c>
      <c r="AD598" s="13"/>
      <c r="AE598" s="15">
        <f t="shared" ca="1" si="9"/>
        <v>681</v>
      </c>
    </row>
    <row r="599" spans="1:31" ht="20.100000000000001" customHeight="1">
      <c r="A599" s="10">
        <v>2502449</v>
      </c>
      <c r="B599" s="10">
        <v>2502449</v>
      </c>
      <c r="C599" s="10" t="s">
        <v>452</v>
      </c>
      <c r="D599" s="12"/>
      <c r="E599" s="10" t="s">
        <v>1007</v>
      </c>
      <c r="F599" s="10" t="s">
        <v>1008</v>
      </c>
      <c r="G599" s="10" t="s">
        <v>317</v>
      </c>
      <c r="H599" s="12"/>
      <c r="I599" s="11">
        <v>45349</v>
      </c>
      <c r="J599" s="12"/>
      <c r="K599" s="10" t="s">
        <v>569</v>
      </c>
      <c r="L599" s="10" t="s">
        <v>768</v>
      </c>
      <c r="M599" s="11">
        <v>45373</v>
      </c>
      <c r="N599" s="10" t="s">
        <v>454</v>
      </c>
      <c r="O599" s="12"/>
      <c r="P599" s="12"/>
      <c r="Q599" s="10" t="s">
        <v>1002</v>
      </c>
      <c r="R599" s="10">
        <v>470</v>
      </c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0">
        <v>1000</v>
      </c>
      <c r="AD599" s="13"/>
      <c r="AE599" s="15">
        <f t="shared" ca="1" si="9"/>
        <v>681</v>
      </c>
    </row>
    <row r="600" spans="1:31" ht="20.100000000000001" customHeight="1">
      <c r="A600" s="10">
        <v>2502449</v>
      </c>
      <c r="B600" s="10">
        <v>2502449</v>
      </c>
      <c r="C600" s="10" t="s">
        <v>452</v>
      </c>
      <c r="D600" s="12"/>
      <c r="E600" s="10" t="s">
        <v>1007</v>
      </c>
      <c r="F600" s="10" t="s">
        <v>1008</v>
      </c>
      <c r="G600" s="10" t="s">
        <v>317</v>
      </c>
      <c r="H600" s="12"/>
      <c r="I600" s="11">
        <v>45349</v>
      </c>
      <c r="J600" s="12"/>
      <c r="K600" s="10" t="s">
        <v>569</v>
      </c>
      <c r="L600" s="10" t="s">
        <v>768</v>
      </c>
      <c r="M600" s="11">
        <v>45373</v>
      </c>
      <c r="N600" s="10" t="s">
        <v>454</v>
      </c>
      <c r="O600" s="12"/>
      <c r="P600" s="12"/>
      <c r="Q600" s="10" t="s">
        <v>1002</v>
      </c>
      <c r="R600" s="10">
        <v>470</v>
      </c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0">
        <v>1000</v>
      </c>
      <c r="AD600" s="13"/>
      <c r="AE600" s="15">
        <f t="shared" ca="1" si="9"/>
        <v>681</v>
      </c>
    </row>
    <row r="601" spans="1:31" ht="20.100000000000001" customHeight="1">
      <c r="A601" s="10">
        <v>2502449</v>
      </c>
      <c r="B601" s="10">
        <v>2502449</v>
      </c>
      <c r="C601" s="10" t="s">
        <v>452</v>
      </c>
      <c r="D601" s="12"/>
      <c r="E601" s="10" t="s">
        <v>1007</v>
      </c>
      <c r="F601" s="10" t="s">
        <v>1008</v>
      </c>
      <c r="G601" s="10" t="s">
        <v>317</v>
      </c>
      <c r="H601" s="12"/>
      <c r="I601" s="11">
        <v>45349</v>
      </c>
      <c r="J601" s="12"/>
      <c r="K601" s="10" t="s">
        <v>569</v>
      </c>
      <c r="L601" s="10" t="s">
        <v>768</v>
      </c>
      <c r="M601" s="11">
        <v>45373</v>
      </c>
      <c r="N601" s="10" t="s">
        <v>454</v>
      </c>
      <c r="O601" s="12"/>
      <c r="P601" s="12"/>
      <c r="Q601" s="10" t="s">
        <v>1002</v>
      </c>
      <c r="R601" s="10">
        <v>470</v>
      </c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0">
        <v>1000</v>
      </c>
      <c r="AD601" s="13"/>
      <c r="AE601" s="15">
        <f t="shared" ca="1" si="9"/>
        <v>681</v>
      </c>
    </row>
    <row r="602" spans="1:31" ht="20.100000000000001" customHeight="1">
      <c r="A602" s="10">
        <v>2502449</v>
      </c>
      <c r="B602" s="10">
        <v>2502449</v>
      </c>
      <c r="C602" s="10" t="s">
        <v>452</v>
      </c>
      <c r="D602" s="12"/>
      <c r="E602" s="10" t="s">
        <v>1007</v>
      </c>
      <c r="F602" s="10" t="s">
        <v>1008</v>
      </c>
      <c r="G602" s="10" t="s">
        <v>317</v>
      </c>
      <c r="H602" s="12"/>
      <c r="I602" s="11">
        <v>45349</v>
      </c>
      <c r="J602" s="12"/>
      <c r="K602" s="10" t="s">
        <v>569</v>
      </c>
      <c r="L602" s="10" t="s">
        <v>768</v>
      </c>
      <c r="M602" s="11">
        <v>45373</v>
      </c>
      <c r="N602" s="10" t="s">
        <v>454</v>
      </c>
      <c r="O602" s="12"/>
      <c r="P602" s="12"/>
      <c r="Q602" s="10" t="s">
        <v>1002</v>
      </c>
      <c r="R602" s="10">
        <v>470</v>
      </c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0">
        <v>1000</v>
      </c>
      <c r="AD602" s="13"/>
      <c r="AE602" s="15">
        <f t="shared" ca="1" si="9"/>
        <v>681</v>
      </c>
    </row>
    <row r="603" spans="1:31" ht="20.100000000000001" customHeight="1">
      <c r="A603" s="10">
        <v>2523927</v>
      </c>
      <c r="B603" s="10">
        <v>2523927</v>
      </c>
      <c r="C603" s="10" t="s">
        <v>452</v>
      </c>
      <c r="D603" s="10">
        <v>368</v>
      </c>
      <c r="E603" s="10" t="s">
        <v>907</v>
      </c>
      <c r="F603" s="10" t="s">
        <v>908</v>
      </c>
      <c r="G603" s="10" t="s">
        <v>312</v>
      </c>
      <c r="H603" s="10" t="s">
        <v>99</v>
      </c>
      <c r="I603" s="11">
        <v>45390</v>
      </c>
      <c r="J603" s="11">
        <v>45387</v>
      </c>
      <c r="K603" s="10" t="s">
        <v>32</v>
      </c>
      <c r="L603" s="10" t="s">
        <v>635</v>
      </c>
      <c r="M603" s="11">
        <v>45379</v>
      </c>
      <c r="N603" s="10" t="s">
        <v>454</v>
      </c>
      <c r="O603" s="10">
        <v>1038571</v>
      </c>
      <c r="P603" s="10">
        <v>30627</v>
      </c>
      <c r="Q603" s="10" t="s">
        <v>340</v>
      </c>
      <c r="R603" s="10">
        <v>1</v>
      </c>
      <c r="S603" s="10" t="s">
        <v>547</v>
      </c>
      <c r="T603" s="10" t="s">
        <v>548</v>
      </c>
      <c r="U603" s="12"/>
      <c r="V603" s="12"/>
      <c r="W603" s="12"/>
      <c r="X603" s="12"/>
      <c r="Y603" s="12"/>
      <c r="Z603" s="11">
        <v>45378</v>
      </c>
      <c r="AA603" s="11">
        <v>45391</v>
      </c>
      <c r="AB603" s="11">
        <v>45378</v>
      </c>
      <c r="AC603" s="10">
        <v>1260</v>
      </c>
      <c r="AD603" s="10" t="s">
        <v>1025</v>
      </c>
      <c r="AE603" s="15">
        <f t="shared" ca="1" si="9"/>
        <v>675</v>
      </c>
    </row>
    <row r="604" spans="1:31" ht="20.100000000000001" customHeight="1">
      <c r="A604" s="10">
        <v>2524129</v>
      </c>
      <c r="B604" s="10">
        <v>2524129</v>
      </c>
      <c r="C604" s="10" t="s">
        <v>1026</v>
      </c>
      <c r="D604" s="10">
        <v>365</v>
      </c>
      <c r="E604" s="10" t="s">
        <v>1027</v>
      </c>
      <c r="F604" s="10" t="s">
        <v>95</v>
      </c>
      <c r="G604" s="10" t="s">
        <v>331</v>
      </c>
      <c r="H604" s="10" t="s">
        <v>96</v>
      </c>
      <c r="I604" s="11">
        <v>45391</v>
      </c>
      <c r="J604" s="11">
        <v>45390</v>
      </c>
      <c r="K604" s="10" t="s">
        <v>605</v>
      </c>
      <c r="L604" s="10" t="s">
        <v>454</v>
      </c>
      <c r="M604" s="12"/>
      <c r="N604" s="10" t="s">
        <v>454</v>
      </c>
      <c r="O604" s="10">
        <v>1038573</v>
      </c>
      <c r="P604" s="10" t="s">
        <v>1028</v>
      </c>
      <c r="Q604" s="10" t="s">
        <v>340</v>
      </c>
      <c r="R604" s="12"/>
      <c r="S604" s="10" t="s">
        <v>547</v>
      </c>
      <c r="T604" s="10" t="s">
        <v>548</v>
      </c>
      <c r="U604" s="12"/>
      <c r="V604" s="12"/>
      <c r="W604" s="12"/>
      <c r="X604" s="12"/>
      <c r="Y604" s="12"/>
      <c r="Z604" s="11">
        <v>45379</v>
      </c>
      <c r="AA604" s="11">
        <v>45393</v>
      </c>
      <c r="AB604" s="11">
        <v>45379</v>
      </c>
      <c r="AC604" s="10">
        <v>1000</v>
      </c>
      <c r="AD604" s="10" t="s">
        <v>1029</v>
      </c>
      <c r="AE604" s="15">
        <f t="shared" ca="1" si="9"/>
        <v>46054</v>
      </c>
    </row>
    <row r="605" spans="1:31" ht="20.100000000000001" customHeight="1">
      <c r="A605" s="10">
        <v>2447774</v>
      </c>
      <c r="B605" s="10">
        <v>2447774</v>
      </c>
      <c r="C605" s="10" t="s">
        <v>389</v>
      </c>
      <c r="D605" s="12"/>
      <c r="E605" s="10">
        <v>103365440</v>
      </c>
      <c r="F605" s="10" t="s">
        <v>330</v>
      </c>
      <c r="G605" s="10" t="s">
        <v>331</v>
      </c>
      <c r="H605" s="10" t="s">
        <v>109</v>
      </c>
      <c r="I605" s="11">
        <v>45380</v>
      </c>
      <c r="J605" s="11">
        <v>45380</v>
      </c>
      <c r="K605" s="10" t="s">
        <v>579</v>
      </c>
      <c r="L605" s="10" t="s">
        <v>579</v>
      </c>
      <c r="M605" s="11">
        <v>45373</v>
      </c>
      <c r="N605" s="10" t="s">
        <v>454</v>
      </c>
      <c r="O605" s="10">
        <v>1034270</v>
      </c>
      <c r="P605" s="10" t="s">
        <v>332</v>
      </c>
      <c r="Q605" s="10" t="s">
        <v>318</v>
      </c>
      <c r="R605" s="10">
        <v>1</v>
      </c>
      <c r="S605" s="10">
        <v>103365393</v>
      </c>
      <c r="T605" s="10" t="s">
        <v>333</v>
      </c>
      <c r="U605" s="12"/>
      <c r="V605" s="12"/>
      <c r="W605" s="12"/>
      <c r="X605" s="12"/>
      <c r="Y605" s="12"/>
      <c r="Z605" s="11">
        <v>44996</v>
      </c>
      <c r="AA605" s="11">
        <v>45380</v>
      </c>
      <c r="AB605" s="11">
        <v>45055</v>
      </c>
      <c r="AC605" s="10">
        <v>1100</v>
      </c>
      <c r="AD605" s="13"/>
      <c r="AE605" s="15">
        <f t="shared" ca="1" si="9"/>
        <v>681</v>
      </c>
    </row>
    <row r="606" spans="1:31" ht="20.100000000000001" customHeight="1">
      <c r="A606" s="10" t="s">
        <v>1030</v>
      </c>
      <c r="B606" s="10" t="s">
        <v>1030</v>
      </c>
      <c r="C606" s="10" t="s">
        <v>452</v>
      </c>
      <c r="D606" s="12"/>
      <c r="E606" s="10">
        <v>103071373</v>
      </c>
      <c r="F606" s="10" t="s">
        <v>1031</v>
      </c>
      <c r="G606" s="10" t="s">
        <v>317</v>
      </c>
      <c r="H606" s="12"/>
      <c r="I606" s="11">
        <v>45385</v>
      </c>
      <c r="J606" s="12"/>
      <c r="K606" s="10" t="s">
        <v>702</v>
      </c>
      <c r="L606" s="10" t="s">
        <v>454</v>
      </c>
      <c r="M606" s="11">
        <v>45369</v>
      </c>
      <c r="N606" s="10" t="s">
        <v>454</v>
      </c>
      <c r="O606" s="12"/>
      <c r="P606" s="12"/>
      <c r="Q606" s="10" t="s">
        <v>559</v>
      </c>
      <c r="R606" s="12"/>
      <c r="S606" s="10" t="s">
        <v>560</v>
      </c>
      <c r="T606" s="10" t="s">
        <v>561</v>
      </c>
      <c r="U606" s="12"/>
      <c r="V606" s="12"/>
      <c r="W606" s="12"/>
      <c r="X606" s="12"/>
      <c r="Y606" s="12"/>
      <c r="Z606" s="12"/>
      <c r="AA606" s="12"/>
      <c r="AB606" s="12"/>
      <c r="AC606" s="10">
        <v>1300</v>
      </c>
      <c r="AD606" s="13"/>
      <c r="AE606" s="15">
        <f t="shared" ca="1" si="9"/>
        <v>685</v>
      </c>
    </row>
    <row r="607" spans="1:31" ht="20.100000000000001" customHeight="1">
      <c r="A607" s="10">
        <v>2454792</v>
      </c>
      <c r="B607" s="10">
        <v>2454792</v>
      </c>
      <c r="C607" s="10" t="s">
        <v>452</v>
      </c>
      <c r="D607" s="12"/>
      <c r="E607" s="10">
        <v>101680662</v>
      </c>
      <c r="F607" s="10" t="s">
        <v>320</v>
      </c>
      <c r="G607" s="10" t="s">
        <v>321</v>
      </c>
      <c r="H607" s="12"/>
      <c r="I607" s="11">
        <v>45359</v>
      </c>
      <c r="J607" s="12"/>
      <c r="K607" s="10" t="s">
        <v>581</v>
      </c>
      <c r="L607" s="10" t="s">
        <v>581</v>
      </c>
      <c r="M607" s="11">
        <v>45371</v>
      </c>
      <c r="N607" s="10" t="s">
        <v>454</v>
      </c>
      <c r="O607" s="12"/>
      <c r="P607" s="12"/>
      <c r="Q607" s="10" t="s">
        <v>318</v>
      </c>
      <c r="R607" s="10">
        <v>1</v>
      </c>
      <c r="S607" s="10">
        <v>101680654</v>
      </c>
      <c r="T607" s="10" t="s">
        <v>322</v>
      </c>
      <c r="U607" s="12"/>
      <c r="V607" s="12"/>
      <c r="W607" s="12"/>
      <c r="X607" s="12"/>
      <c r="Y607" s="12"/>
      <c r="Z607" s="12"/>
      <c r="AA607" s="12"/>
      <c r="AB607" s="12"/>
      <c r="AC607" s="10">
        <v>1700</v>
      </c>
      <c r="AD607" s="13"/>
      <c r="AE607" s="15">
        <f t="shared" ca="1" si="9"/>
        <v>683</v>
      </c>
    </row>
    <row r="608" spans="1:31" ht="20.100000000000001" customHeight="1">
      <c r="A608" s="10">
        <v>2509041</v>
      </c>
      <c r="B608" s="10">
        <v>2509041</v>
      </c>
      <c r="C608" s="10" t="s">
        <v>452</v>
      </c>
      <c r="D608" s="12"/>
      <c r="E608" s="10" t="s">
        <v>784</v>
      </c>
      <c r="F608" s="10" t="s">
        <v>785</v>
      </c>
      <c r="G608" s="10" t="s">
        <v>415</v>
      </c>
      <c r="H608" s="12"/>
      <c r="I608" s="11">
        <v>45376</v>
      </c>
      <c r="J608" s="12"/>
      <c r="K608" s="10" t="s">
        <v>786</v>
      </c>
      <c r="L608" s="10" t="s">
        <v>787</v>
      </c>
      <c r="M608" s="11">
        <v>45378</v>
      </c>
      <c r="N608" s="10" t="s">
        <v>454</v>
      </c>
      <c r="O608" s="12"/>
      <c r="P608" s="12"/>
      <c r="Q608" s="10" t="s">
        <v>500</v>
      </c>
      <c r="R608" s="10">
        <v>7</v>
      </c>
      <c r="S608" s="12"/>
      <c r="T608" s="12"/>
      <c r="U608" s="10" t="s">
        <v>1032</v>
      </c>
      <c r="V608" s="10">
        <v>1600</v>
      </c>
      <c r="W608" s="10" t="s">
        <v>799</v>
      </c>
      <c r="X608" s="11">
        <v>45392</v>
      </c>
      <c r="Y608" s="10" t="s">
        <v>971</v>
      </c>
      <c r="Z608" s="12"/>
      <c r="AA608" s="12"/>
      <c r="AB608" s="12"/>
      <c r="AC608" s="10">
        <v>1450</v>
      </c>
      <c r="AD608" s="13"/>
      <c r="AE608" s="15">
        <f t="shared" ca="1" si="9"/>
        <v>676</v>
      </c>
    </row>
    <row r="609" spans="1:31" ht="20.100000000000001" customHeight="1">
      <c r="A609" s="10">
        <v>2509041</v>
      </c>
      <c r="B609" s="10">
        <v>2509041</v>
      </c>
      <c r="C609" s="10" t="s">
        <v>452</v>
      </c>
      <c r="D609" s="12"/>
      <c r="E609" s="10" t="s">
        <v>784</v>
      </c>
      <c r="F609" s="10" t="s">
        <v>785</v>
      </c>
      <c r="G609" s="10" t="s">
        <v>415</v>
      </c>
      <c r="H609" s="12"/>
      <c r="I609" s="11">
        <v>45376</v>
      </c>
      <c r="J609" s="12"/>
      <c r="K609" s="10" t="s">
        <v>786</v>
      </c>
      <c r="L609" s="10" t="s">
        <v>787</v>
      </c>
      <c r="M609" s="11">
        <v>45378</v>
      </c>
      <c r="N609" s="10" t="s">
        <v>454</v>
      </c>
      <c r="O609" s="12"/>
      <c r="P609" s="12"/>
      <c r="Q609" s="10" t="s">
        <v>500</v>
      </c>
      <c r="R609" s="10">
        <v>7</v>
      </c>
      <c r="S609" s="12"/>
      <c r="T609" s="12"/>
      <c r="U609" s="10" t="s">
        <v>1032</v>
      </c>
      <c r="V609" s="10">
        <v>1600</v>
      </c>
      <c r="W609" s="10" t="s">
        <v>799</v>
      </c>
      <c r="X609" s="11">
        <v>45392</v>
      </c>
      <c r="Y609" s="10" t="s">
        <v>971</v>
      </c>
      <c r="Z609" s="12"/>
      <c r="AA609" s="12"/>
      <c r="AB609" s="12"/>
      <c r="AC609" s="10">
        <v>1450</v>
      </c>
      <c r="AD609" s="13"/>
      <c r="AE609" s="15">
        <f t="shared" ca="1" si="9"/>
        <v>676</v>
      </c>
    </row>
    <row r="610" spans="1:31" ht="20.100000000000001" customHeight="1">
      <c r="A610" s="10">
        <v>2509041</v>
      </c>
      <c r="B610" s="10">
        <v>2509041</v>
      </c>
      <c r="C610" s="10" t="s">
        <v>452</v>
      </c>
      <c r="D610" s="12"/>
      <c r="E610" s="10" t="s">
        <v>784</v>
      </c>
      <c r="F610" s="10" t="s">
        <v>785</v>
      </c>
      <c r="G610" s="10" t="s">
        <v>415</v>
      </c>
      <c r="H610" s="12"/>
      <c r="I610" s="11">
        <v>45376</v>
      </c>
      <c r="J610" s="12"/>
      <c r="K610" s="10" t="s">
        <v>786</v>
      </c>
      <c r="L610" s="10" t="s">
        <v>787</v>
      </c>
      <c r="M610" s="11">
        <v>45378</v>
      </c>
      <c r="N610" s="10" t="s">
        <v>454</v>
      </c>
      <c r="O610" s="12"/>
      <c r="P610" s="12"/>
      <c r="Q610" s="10" t="s">
        <v>500</v>
      </c>
      <c r="R610" s="10">
        <v>7</v>
      </c>
      <c r="S610" s="12"/>
      <c r="T610" s="12"/>
      <c r="U610" s="10" t="s">
        <v>1032</v>
      </c>
      <c r="V610" s="10">
        <v>1600</v>
      </c>
      <c r="W610" s="10" t="s">
        <v>799</v>
      </c>
      <c r="X610" s="11">
        <v>45392</v>
      </c>
      <c r="Y610" s="10" t="s">
        <v>971</v>
      </c>
      <c r="Z610" s="12"/>
      <c r="AA610" s="12"/>
      <c r="AB610" s="12"/>
      <c r="AC610" s="10">
        <v>1450</v>
      </c>
      <c r="AD610" s="13"/>
      <c r="AE610" s="15">
        <f t="shared" ca="1" si="9"/>
        <v>676</v>
      </c>
    </row>
    <row r="611" spans="1:31" ht="20.100000000000001" customHeight="1">
      <c r="A611" s="10">
        <v>2509041</v>
      </c>
      <c r="B611" s="10">
        <v>2509041</v>
      </c>
      <c r="C611" s="10" t="s">
        <v>452</v>
      </c>
      <c r="D611" s="12"/>
      <c r="E611" s="10" t="s">
        <v>784</v>
      </c>
      <c r="F611" s="10" t="s">
        <v>785</v>
      </c>
      <c r="G611" s="10" t="s">
        <v>415</v>
      </c>
      <c r="H611" s="12"/>
      <c r="I611" s="11">
        <v>45376</v>
      </c>
      <c r="J611" s="12"/>
      <c r="K611" s="10" t="s">
        <v>786</v>
      </c>
      <c r="L611" s="10" t="s">
        <v>787</v>
      </c>
      <c r="M611" s="11">
        <v>45378</v>
      </c>
      <c r="N611" s="10" t="s">
        <v>454</v>
      </c>
      <c r="O611" s="12"/>
      <c r="P611" s="12"/>
      <c r="Q611" s="10" t="s">
        <v>500</v>
      </c>
      <c r="R611" s="10">
        <v>7</v>
      </c>
      <c r="S611" s="12"/>
      <c r="T611" s="12"/>
      <c r="U611" s="10" t="s">
        <v>1032</v>
      </c>
      <c r="V611" s="10">
        <v>1600</v>
      </c>
      <c r="W611" s="10" t="s">
        <v>799</v>
      </c>
      <c r="X611" s="11">
        <v>45392</v>
      </c>
      <c r="Y611" s="10" t="s">
        <v>971</v>
      </c>
      <c r="Z611" s="12"/>
      <c r="AA611" s="12"/>
      <c r="AB611" s="12"/>
      <c r="AC611" s="10">
        <v>1450</v>
      </c>
      <c r="AD611" s="13"/>
      <c r="AE611" s="15">
        <f t="shared" ca="1" si="9"/>
        <v>676</v>
      </c>
    </row>
    <row r="612" spans="1:31" ht="20.100000000000001" customHeight="1">
      <c r="A612" s="10">
        <v>2509041</v>
      </c>
      <c r="B612" s="10">
        <v>2509041</v>
      </c>
      <c r="C612" s="10" t="s">
        <v>452</v>
      </c>
      <c r="D612" s="12"/>
      <c r="E612" s="10" t="s">
        <v>784</v>
      </c>
      <c r="F612" s="10" t="s">
        <v>785</v>
      </c>
      <c r="G612" s="10" t="s">
        <v>415</v>
      </c>
      <c r="H612" s="12"/>
      <c r="I612" s="11">
        <v>45376</v>
      </c>
      <c r="J612" s="12"/>
      <c r="K612" s="10" t="s">
        <v>786</v>
      </c>
      <c r="L612" s="10" t="s">
        <v>787</v>
      </c>
      <c r="M612" s="11">
        <v>45378</v>
      </c>
      <c r="N612" s="10" t="s">
        <v>454</v>
      </c>
      <c r="O612" s="12"/>
      <c r="P612" s="12"/>
      <c r="Q612" s="10" t="s">
        <v>500</v>
      </c>
      <c r="R612" s="10">
        <v>7</v>
      </c>
      <c r="S612" s="12"/>
      <c r="T612" s="12"/>
      <c r="U612" s="10" t="s">
        <v>1032</v>
      </c>
      <c r="V612" s="10">
        <v>1600</v>
      </c>
      <c r="W612" s="10" t="s">
        <v>799</v>
      </c>
      <c r="X612" s="11">
        <v>45392</v>
      </c>
      <c r="Y612" s="10" t="s">
        <v>971</v>
      </c>
      <c r="Z612" s="12"/>
      <c r="AA612" s="12"/>
      <c r="AB612" s="12"/>
      <c r="AC612" s="10">
        <v>1450</v>
      </c>
      <c r="AD612" s="13"/>
      <c r="AE612" s="15">
        <f t="shared" ca="1" si="9"/>
        <v>676</v>
      </c>
    </row>
    <row r="613" spans="1:31" ht="20.100000000000001" customHeight="1">
      <c r="A613" s="10">
        <v>2523031</v>
      </c>
      <c r="B613" s="10">
        <v>2523031</v>
      </c>
      <c r="C613" s="10" t="s">
        <v>452</v>
      </c>
      <c r="D613" s="10">
        <v>292</v>
      </c>
      <c r="E613" s="10" t="s">
        <v>674</v>
      </c>
      <c r="F613" s="10" t="s">
        <v>675</v>
      </c>
      <c r="G613" s="10" t="s">
        <v>312</v>
      </c>
      <c r="H613" s="10" t="s">
        <v>676</v>
      </c>
      <c r="I613" s="11">
        <v>45384</v>
      </c>
      <c r="J613" s="11">
        <v>45383</v>
      </c>
      <c r="K613" s="10" t="s">
        <v>759</v>
      </c>
      <c r="L613" s="10" t="s">
        <v>77</v>
      </c>
      <c r="M613" s="11">
        <v>45379</v>
      </c>
      <c r="N613" s="10" t="s">
        <v>454</v>
      </c>
      <c r="O613" s="10">
        <v>1036294</v>
      </c>
      <c r="P613" s="10">
        <v>11748</v>
      </c>
      <c r="Q613" s="10" t="s">
        <v>340</v>
      </c>
      <c r="R613" s="10">
        <v>1</v>
      </c>
      <c r="S613" s="10" t="s">
        <v>547</v>
      </c>
      <c r="T613" s="10" t="s">
        <v>548</v>
      </c>
      <c r="U613" s="12"/>
      <c r="V613" s="12"/>
      <c r="W613" s="12"/>
      <c r="X613" s="12"/>
      <c r="Y613" s="12"/>
      <c r="Z613" s="11">
        <v>45369</v>
      </c>
      <c r="AA613" s="11">
        <v>45385</v>
      </c>
      <c r="AB613" s="11">
        <v>45372</v>
      </c>
      <c r="AC613" s="10">
        <v>1640</v>
      </c>
      <c r="AD613" s="10" t="s">
        <v>1033</v>
      </c>
      <c r="AE613" s="15">
        <f t="shared" ca="1" si="9"/>
        <v>675</v>
      </c>
    </row>
    <row r="614" spans="1:31" ht="20.100000000000001" customHeight="1">
      <c r="A614" s="10">
        <v>2512162</v>
      </c>
      <c r="B614" s="10">
        <v>2512162</v>
      </c>
      <c r="C614" s="10" t="s">
        <v>452</v>
      </c>
      <c r="D614" s="10">
        <v>334</v>
      </c>
      <c r="E614" s="10">
        <v>102825818</v>
      </c>
      <c r="F614" s="10" t="s">
        <v>192</v>
      </c>
      <c r="G614" s="10" t="s">
        <v>317</v>
      </c>
      <c r="H614" s="10" t="s">
        <v>109</v>
      </c>
      <c r="I614" s="11">
        <v>45380</v>
      </c>
      <c r="J614" s="11">
        <v>45380</v>
      </c>
      <c r="K614" s="10" t="s">
        <v>32</v>
      </c>
      <c r="L614" s="10" t="s">
        <v>635</v>
      </c>
      <c r="M614" s="11">
        <v>45379</v>
      </c>
      <c r="N614" s="10" t="s">
        <v>454</v>
      </c>
      <c r="O614" s="10">
        <v>1034270</v>
      </c>
      <c r="P614" s="10" t="s">
        <v>332</v>
      </c>
      <c r="Q614" s="10" t="s">
        <v>385</v>
      </c>
      <c r="R614" s="10">
        <v>1</v>
      </c>
      <c r="S614" s="10" t="s">
        <v>637</v>
      </c>
      <c r="T614" s="10" t="s">
        <v>638</v>
      </c>
      <c r="U614" s="12"/>
      <c r="V614" s="12"/>
      <c r="W614" s="12"/>
      <c r="X614" s="12"/>
      <c r="Y614" s="12"/>
      <c r="Z614" s="11">
        <v>44996</v>
      </c>
      <c r="AA614" s="11">
        <v>45380</v>
      </c>
      <c r="AB614" s="11">
        <v>45333</v>
      </c>
      <c r="AC614" s="10">
        <v>1260</v>
      </c>
      <c r="AD614" s="13"/>
      <c r="AE614" s="15">
        <f t="shared" ca="1" si="9"/>
        <v>675</v>
      </c>
    </row>
    <row r="615" spans="1:31" ht="20.100000000000001" customHeight="1">
      <c r="A615" s="10">
        <v>2512165</v>
      </c>
      <c r="B615" s="10">
        <v>2512165</v>
      </c>
      <c r="C615" s="10" t="s">
        <v>443</v>
      </c>
      <c r="D615" s="10">
        <v>334</v>
      </c>
      <c r="E615" s="10">
        <v>102825818</v>
      </c>
      <c r="F615" s="10" t="s">
        <v>192</v>
      </c>
      <c r="G615" s="10" t="s">
        <v>317</v>
      </c>
      <c r="H615" s="10" t="s">
        <v>109</v>
      </c>
      <c r="I615" s="11">
        <v>45380</v>
      </c>
      <c r="J615" s="11">
        <v>45380</v>
      </c>
      <c r="K615" s="10" t="s">
        <v>635</v>
      </c>
      <c r="L615" s="10" t="s">
        <v>636</v>
      </c>
      <c r="M615" s="11">
        <v>45379</v>
      </c>
      <c r="N615" s="10" t="s">
        <v>454</v>
      </c>
      <c r="O615" s="10">
        <v>1034270</v>
      </c>
      <c r="P615" s="10" t="s">
        <v>332</v>
      </c>
      <c r="Q615" s="10" t="s">
        <v>385</v>
      </c>
      <c r="R615" s="10">
        <v>1</v>
      </c>
      <c r="S615" s="10" t="s">
        <v>637</v>
      </c>
      <c r="T615" s="10" t="s">
        <v>638</v>
      </c>
      <c r="U615" s="12"/>
      <c r="V615" s="12"/>
      <c r="W615" s="12"/>
      <c r="X615" s="12"/>
      <c r="Y615" s="12"/>
      <c r="Z615" s="11">
        <v>44996</v>
      </c>
      <c r="AA615" s="11">
        <v>45380</v>
      </c>
      <c r="AB615" s="11">
        <v>45333</v>
      </c>
      <c r="AC615" s="10">
        <v>1220</v>
      </c>
      <c r="AD615" s="13"/>
      <c r="AE615" s="15">
        <f t="shared" ca="1" si="9"/>
        <v>675</v>
      </c>
    </row>
    <row r="616" spans="1:31" ht="20.100000000000001" customHeight="1">
      <c r="A616" s="10">
        <v>2512181</v>
      </c>
      <c r="B616" s="10">
        <v>2512181</v>
      </c>
      <c r="C616" s="10" t="s">
        <v>452</v>
      </c>
      <c r="D616" s="12"/>
      <c r="E616" s="10">
        <v>103357459</v>
      </c>
      <c r="F616" s="10" t="s">
        <v>580</v>
      </c>
      <c r="G616" s="10" t="s">
        <v>317</v>
      </c>
      <c r="H616" s="10" t="s">
        <v>109</v>
      </c>
      <c r="I616" s="11">
        <v>45380</v>
      </c>
      <c r="J616" s="11">
        <v>45380</v>
      </c>
      <c r="K616" s="10" t="s">
        <v>551</v>
      </c>
      <c r="L616" s="10" t="s">
        <v>551</v>
      </c>
      <c r="M616" s="11">
        <v>45370</v>
      </c>
      <c r="N616" s="10" t="s">
        <v>454</v>
      </c>
      <c r="O616" s="10">
        <v>1034270</v>
      </c>
      <c r="P616" s="10" t="s">
        <v>332</v>
      </c>
      <c r="Q616" s="10" t="s">
        <v>318</v>
      </c>
      <c r="R616" s="10">
        <v>1</v>
      </c>
      <c r="S616" s="10">
        <v>101617028</v>
      </c>
      <c r="T616" s="10" t="s">
        <v>408</v>
      </c>
      <c r="U616" s="12"/>
      <c r="V616" s="12"/>
      <c r="W616" s="12"/>
      <c r="X616" s="12"/>
      <c r="Y616" s="12"/>
      <c r="Z616" s="11">
        <v>45207</v>
      </c>
      <c r="AA616" s="11">
        <v>45380</v>
      </c>
      <c r="AB616" s="11">
        <v>45333</v>
      </c>
      <c r="AC616" s="10">
        <v>1500</v>
      </c>
      <c r="AD616" s="13"/>
      <c r="AE616" s="15">
        <f t="shared" ca="1" si="9"/>
        <v>684</v>
      </c>
    </row>
    <row r="617" spans="1:31" ht="20.100000000000001" customHeight="1">
      <c r="A617" s="10">
        <v>2502449</v>
      </c>
      <c r="B617" s="10">
        <v>2502449</v>
      </c>
      <c r="C617" s="10" t="s">
        <v>452</v>
      </c>
      <c r="D617" s="12"/>
      <c r="E617" s="10" t="s">
        <v>1007</v>
      </c>
      <c r="F617" s="10" t="s">
        <v>1008</v>
      </c>
      <c r="G617" s="10" t="s">
        <v>317</v>
      </c>
      <c r="H617" s="12"/>
      <c r="I617" s="11">
        <v>45349</v>
      </c>
      <c r="J617" s="12"/>
      <c r="K617" s="10" t="s">
        <v>569</v>
      </c>
      <c r="L617" s="10" t="s">
        <v>768</v>
      </c>
      <c r="M617" s="11">
        <v>45373</v>
      </c>
      <c r="N617" s="10" t="s">
        <v>454</v>
      </c>
      <c r="O617" s="12"/>
      <c r="P617" s="12"/>
      <c r="Q617" s="10" t="s">
        <v>1002</v>
      </c>
      <c r="R617" s="10">
        <v>470</v>
      </c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0">
        <v>1000</v>
      </c>
      <c r="AD617" s="13"/>
      <c r="AE617" s="15">
        <f t="shared" ca="1" si="9"/>
        <v>681</v>
      </c>
    </row>
    <row r="618" spans="1:31" ht="20.100000000000001" customHeight="1">
      <c r="A618" s="10">
        <v>2502449</v>
      </c>
      <c r="B618" s="10">
        <v>2502449</v>
      </c>
      <c r="C618" s="10" t="s">
        <v>452</v>
      </c>
      <c r="D618" s="12"/>
      <c r="E618" s="10" t="s">
        <v>1007</v>
      </c>
      <c r="F618" s="10" t="s">
        <v>1008</v>
      </c>
      <c r="G618" s="10" t="s">
        <v>317</v>
      </c>
      <c r="H618" s="12"/>
      <c r="I618" s="11">
        <v>45349</v>
      </c>
      <c r="J618" s="12"/>
      <c r="K618" s="10" t="s">
        <v>569</v>
      </c>
      <c r="L618" s="10" t="s">
        <v>768</v>
      </c>
      <c r="M618" s="11">
        <v>45373</v>
      </c>
      <c r="N618" s="10" t="s">
        <v>454</v>
      </c>
      <c r="O618" s="12"/>
      <c r="P618" s="12"/>
      <c r="Q618" s="10" t="s">
        <v>1002</v>
      </c>
      <c r="R618" s="10">
        <v>470</v>
      </c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0">
        <v>1000</v>
      </c>
      <c r="AD618" s="13"/>
      <c r="AE618" s="15">
        <f t="shared" ca="1" si="9"/>
        <v>681</v>
      </c>
    </row>
    <row r="619" spans="1:31" ht="20.100000000000001" customHeight="1">
      <c r="A619" s="10">
        <v>2502449</v>
      </c>
      <c r="B619" s="10">
        <v>2502449</v>
      </c>
      <c r="C619" s="10" t="s">
        <v>452</v>
      </c>
      <c r="D619" s="12"/>
      <c r="E619" s="10" t="s">
        <v>1007</v>
      </c>
      <c r="F619" s="10" t="s">
        <v>1008</v>
      </c>
      <c r="G619" s="10" t="s">
        <v>317</v>
      </c>
      <c r="H619" s="12"/>
      <c r="I619" s="11">
        <v>45349</v>
      </c>
      <c r="J619" s="12"/>
      <c r="K619" s="10" t="s">
        <v>569</v>
      </c>
      <c r="L619" s="10" t="s">
        <v>768</v>
      </c>
      <c r="M619" s="11">
        <v>45373</v>
      </c>
      <c r="N619" s="10" t="s">
        <v>454</v>
      </c>
      <c r="O619" s="12"/>
      <c r="P619" s="12"/>
      <c r="Q619" s="10" t="s">
        <v>1002</v>
      </c>
      <c r="R619" s="10">
        <v>470</v>
      </c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0">
        <v>1000</v>
      </c>
      <c r="AD619" s="13"/>
      <c r="AE619" s="15">
        <f t="shared" ca="1" si="9"/>
        <v>681</v>
      </c>
    </row>
    <row r="620" spans="1:31" ht="20.100000000000001" customHeight="1">
      <c r="A620" s="10">
        <v>2502449</v>
      </c>
      <c r="B620" s="10">
        <v>2502449</v>
      </c>
      <c r="C620" s="10" t="s">
        <v>452</v>
      </c>
      <c r="D620" s="12"/>
      <c r="E620" s="10" t="s">
        <v>1007</v>
      </c>
      <c r="F620" s="10" t="s">
        <v>1008</v>
      </c>
      <c r="G620" s="10" t="s">
        <v>317</v>
      </c>
      <c r="H620" s="12"/>
      <c r="I620" s="11">
        <v>45349</v>
      </c>
      <c r="J620" s="12"/>
      <c r="K620" s="10" t="s">
        <v>569</v>
      </c>
      <c r="L620" s="10" t="s">
        <v>768</v>
      </c>
      <c r="M620" s="11">
        <v>45373</v>
      </c>
      <c r="N620" s="10" t="s">
        <v>454</v>
      </c>
      <c r="O620" s="12"/>
      <c r="P620" s="12"/>
      <c r="Q620" s="10" t="s">
        <v>1002</v>
      </c>
      <c r="R620" s="10">
        <v>470</v>
      </c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0">
        <v>1000</v>
      </c>
      <c r="AD620" s="13"/>
      <c r="AE620" s="15">
        <f t="shared" ca="1" si="9"/>
        <v>681</v>
      </c>
    </row>
    <row r="621" spans="1:31" ht="20.100000000000001" customHeight="1">
      <c r="A621" s="10">
        <v>2502449</v>
      </c>
      <c r="B621" s="10">
        <v>2502449</v>
      </c>
      <c r="C621" s="10" t="s">
        <v>452</v>
      </c>
      <c r="D621" s="12"/>
      <c r="E621" s="10" t="s">
        <v>1007</v>
      </c>
      <c r="F621" s="10" t="s">
        <v>1008</v>
      </c>
      <c r="G621" s="10" t="s">
        <v>317</v>
      </c>
      <c r="H621" s="12"/>
      <c r="I621" s="11">
        <v>45349</v>
      </c>
      <c r="J621" s="12"/>
      <c r="K621" s="10" t="s">
        <v>569</v>
      </c>
      <c r="L621" s="10" t="s">
        <v>768</v>
      </c>
      <c r="M621" s="11">
        <v>45373</v>
      </c>
      <c r="N621" s="10" t="s">
        <v>454</v>
      </c>
      <c r="O621" s="12"/>
      <c r="P621" s="12"/>
      <c r="Q621" s="10" t="s">
        <v>1002</v>
      </c>
      <c r="R621" s="10">
        <v>470</v>
      </c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0">
        <v>1000</v>
      </c>
      <c r="AD621" s="13"/>
      <c r="AE621" s="15">
        <f t="shared" ca="1" si="9"/>
        <v>681</v>
      </c>
    </row>
    <row r="622" spans="1:31" ht="20.100000000000001" customHeight="1">
      <c r="A622" s="10">
        <v>2502449</v>
      </c>
      <c r="B622" s="10">
        <v>2502449</v>
      </c>
      <c r="C622" s="10" t="s">
        <v>452</v>
      </c>
      <c r="D622" s="12"/>
      <c r="E622" s="10" t="s">
        <v>1007</v>
      </c>
      <c r="F622" s="10" t="s">
        <v>1008</v>
      </c>
      <c r="G622" s="10" t="s">
        <v>317</v>
      </c>
      <c r="H622" s="12"/>
      <c r="I622" s="11">
        <v>45349</v>
      </c>
      <c r="J622" s="12"/>
      <c r="K622" s="10" t="s">
        <v>569</v>
      </c>
      <c r="L622" s="10" t="s">
        <v>768</v>
      </c>
      <c r="M622" s="11">
        <v>45373</v>
      </c>
      <c r="N622" s="10" t="s">
        <v>454</v>
      </c>
      <c r="O622" s="12"/>
      <c r="P622" s="12"/>
      <c r="Q622" s="10" t="s">
        <v>1002</v>
      </c>
      <c r="R622" s="10">
        <v>470</v>
      </c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0">
        <v>1000</v>
      </c>
      <c r="AD622" s="13"/>
      <c r="AE622" s="15">
        <f t="shared" ca="1" si="9"/>
        <v>681</v>
      </c>
    </row>
    <row r="623" spans="1:31" ht="20.100000000000001" customHeight="1">
      <c r="A623" s="10">
        <v>2502449</v>
      </c>
      <c r="B623" s="10">
        <v>2502449</v>
      </c>
      <c r="C623" s="10" t="s">
        <v>452</v>
      </c>
      <c r="D623" s="12"/>
      <c r="E623" s="10" t="s">
        <v>1007</v>
      </c>
      <c r="F623" s="10" t="s">
        <v>1008</v>
      </c>
      <c r="G623" s="10" t="s">
        <v>317</v>
      </c>
      <c r="H623" s="12"/>
      <c r="I623" s="11">
        <v>45349</v>
      </c>
      <c r="J623" s="12"/>
      <c r="K623" s="10" t="s">
        <v>569</v>
      </c>
      <c r="L623" s="10" t="s">
        <v>768</v>
      </c>
      <c r="M623" s="11">
        <v>45373</v>
      </c>
      <c r="N623" s="10" t="s">
        <v>454</v>
      </c>
      <c r="O623" s="12"/>
      <c r="P623" s="12"/>
      <c r="Q623" s="10" t="s">
        <v>1002</v>
      </c>
      <c r="R623" s="10">
        <v>470</v>
      </c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0">
        <v>1000</v>
      </c>
      <c r="AD623" s="13"/>
      <c r="AE623" s="15">
        <f t="shared" ca="1" si="9"/>
        <v>681</v>
      </c>
    </row>
    <row r="624" spans="1:31" ht="20.100000000000001" customHeight="1">
      <c r="A624" s="10">
        <v>2502449</v>
      </c>
      <c r="B624" s="10">
        <v>2502449</v>
      </c>
      <c r="C624" s="10" t="s">
        <v>452</v>
      </c>
      <c r="D624" s="12"/>
      <c r="E624" s="10" t="s">
        <v>1007</v>
      </c>
      <c r="F624" s="10" t="s">
        <v>1008</v>
      </c>
      <c r="G624" s="10" t="s">
        <v>317</v>
      </c>
      <c r="H624" s="12"/>
      <c r="I624" s="11">
        <v>45349</v>
      </c>
      <c r="J624" s="12"/>
      <c r="K624" s="10" t="s">
        <v>569</v>
      </c>
      <c r="L624" s="10" t="s">
        <v>768</v>
      </c>
      <c r="M624" s="11">
        <v>45373</v>
      </c>
      <c r="N624" s="10" t="s">
        <v>454</v>
      </c>
      <c r="O624" s="12"/>
      <c r="P624" s="12"/>
      <c r="Q624" s="10" t="s">
        <v>1002</v>
      </c>
      <c r="R624" s="10">
        <v>470</v>
      </c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0">
        <v>1000</v>
      </c>
      <c r="AD624" s="13"/>
      <c r="AE624" s="15">
        <f t="shared" ca="1" si="9"/>
        <v>681</v>
      </c>
    </row>
    <row r="625" spans="1:31" ht="20.100000000000001" customHeight="1">
      <c r="A625" s="10">
        <v>2502449</v>
      </c>
      <c r="B625" s="10">
        <v>2502449</v>
      </c>
      <c r="C625" s="10" t="s">
        <v>452</v>
      </c>
      <c r="D625" s="12"/>
      <c r="E625" s="10" t="s">
        <v>1007</v>
      </c>
      <c r="F625" s="10" t="s">
        <v>1008</v>
      </c>
      <c r="G625" s="10" t="s">
        <v>317</v>
      </c>
      <c r="H625" s="12"/>
      <c r="I625" s="11">
        <v>45349</v>
      </c>
      <c r="J625" s="12"/>
      <c r="K625" s="10" t="s">
        <v>569</v>
      </c>
      <c r="L625" s="10" t="s">
        <v>768</v>
      </c>
      <c r="M625" s="11">
        <v>45373</v>
      </c>
      <c r="N625" s="10" t="s">
        <v>454</v>
      </c>
      <c r="O625" s="12"/>
      <c r="P625" s="12"/>
      <c r="Q625" s="10" t="s">
        <v>1002</v>
      </c>
      <c r="R625" s="10">
        <v>470</v>
      </c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0">
        <v>1000</v>
      </c>
      <c r="AD625" s="13"/>
      <c r="AE625" s="15">
        <f t="shared" ca="1" si="9"/>
        <v>681</v>
      </c>
    </row>
    <row r="626" spans="1:31" ht="20.100000000000001" customHeight="1">
      <c r="A626" s="10">
        <v>2502449</v>
      </c>
      <c r="B626" s="10">
        <v>2502449</v>
      </c>
      <c r="C626" s="10" t="s">
        <v>452</v>
      </c>
      <c r="D626" s="12"/>
      <c r="E626" s="10" t="s">
        <v>1007</v>
      </c>
      <c r="F626" s="10" t="s">
        <v>1008</v>
      </c>
      <c r="G626" s="10" t="s">
        <v>317</v>
      </c>
      <c r="H626" s="12"/>
      <c r="I626" s="11">
        <v>45349</v>
      </c>
      <c r="J626" s="12"/>
      <c r="K626" s="10" t="s">
        <v>569</v>
      </c>
      <c r="L626" s="10" t="s">
        <v>768</v>
      </c>
      <c r="M626" s="11">
        <v>45373</v>
      </c>
      <c r="N626" s="10" t="s">
        <v>454</v>
      </c>
      <c r="O626" s="12"/>
      <c r="P626" s="12"/>
      <c r="Q626" s="10" t="s">
        <v>1002</v>
      </c>
      <c r="R626" s="10">
        <v>470</v>
      </c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0">
        <v>1000</v>
      </c>
      <c r="AD626" s="13"/>
      <c r="AE626" s="15">
        <f t="shared" ca="1" si="9"/>
        <v>681</v>
      </c>
    </row>
    <row r="627" spans="1:31" ht="20.100000000000001" customHeight="1">
      <c r="A627" s="10">
        <v>2502449</v>
      </c>
      <c r="B627" s="10">
        <v>2502449</v>
      </c>
      <c r="C627" s="10" t="s">
        <v>452</v>
      </c>
      <c r="D627" s="12"/>
      <c r="E627" s="10" t="s">
        <v>1007</v>
      </c>
      <c r="F627" s="10" t="s">
        <v>1008</v>
      </c>
      <c r="G627" s="10" t="s">
        <v>317</v>
      </c>
      <c r="H627" s="12"/>
      <c r="I627" s="11">
        <v>45349</v>
      </c>
      <c r="J627" s="12"/>
      <c r="K627" s="10" t="s">
        <v>569</v>
      </c>
      <c r="L627" s="10" t="s">
        <v>768</v>
      </c>
      <c r="M627" s="11">
        <v>45373</v>
      </c>
      <c r="N627" s="10" t="s">
        <v>454</v>
      </c>
      <c r="O627" s="12"/>
      <c r="P627" s="12"/>
      <c r="Q627" s="10" t="s">
        <v>1002</v>
      </c>
      <c r="R627" s="10">
        <v>470</v>
      </c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0">
        <v>1000</v>
      </c>
      <c r="AD627" s="13"/>
      <c r="AE627" s="15">
        <f t="shared" ca="1" si="9"/>
        <v>681</v>
      </c>
    </row>
    <row r="628" spans="1:31" ht="20.100000000000001" customHeight="1">
      <c r="A628" s="10">
        <v>2502449</v>
      </c>
      <c r="B628" s="10">
        <v>2502449</v>
      </c>
      <c r="C628" s="10" t="s">
        <v>452</v>
      </c>
      <c r="D628" s="12"/>
      <c r="E628" s="10" t="s">
        <v>1007</v>
      </c>
      <c r="F628" s="10" t="s">
        <v>1008</v>
      </c>
      <c r="G628" s="10" t="s">
        <v>317</v>
      </c>
      <c r="H628" s="12"/>
      <c r="I628" s="11">
        <v>45349</v>
      </c>
      <c r="J628" s="12"/>
      <c r="K628" s="10" t="s">
        <v>569</v>
      </c>
      <c r="L628" s="10" t="s">
        <v>768</v>
      </c>
      <c r="M628" s="11">
        <v>45373</v>
      </c>
      <c r="N628" s="10" t="s">
        <v>454</v>
      </c>
      <c r="O628" s="12"/>
      <c r="P628" s="12"/>
      <c r="Q628" s="10" t="s">
        <v>1002</v>
      </c>
      <c r="R628" s="10">
        <v>470</v>
      </c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0">
        <v>1000</v>
      </c>
      <c r="AD628" s="13"/>
      <c r="AE628" s="15">
        <f t="shared" ca="1" si="9"/>
        <v>681</v>
      </c>
    </row>
    <row r="629" spans="1:31" ht="20.100000000000001" customHeight="1">
      <c r="A629" s="10">
        <v>2502449</v>
      </c>
      <c r="B629" s="10">
        <v>2502449</v>
      </c>
      <c r="C629" s="10" t="s">
        <v>452</v>
      </c>
      <c r="D629" s="12"/>
      <c r="E629" s="10" t="s">
        <v>1007</v>
      </c>
      <c r="F629" s="10" t="s">
        <v>1008</v>
      </c>
      <c r="G629" s="10" t="s">
        <v>317</v>
      </c>
      <c r="H629" s="12"/>
      <c r="I629" s="11">
        <v>45349</v>
      </c>
      <c r="J629" s="12"/>
      <c r="K629" s="10" t="s">
        <v>569</v>
      </c>
      <c r="L629" s="10" t="s">
        <v>768</v>
      </c>
      <c r="M629" s="11">
        <v>45373</v>
      </c>
      <c r="N629" s="10" t="s">
        <v>454</v>
      </c>
      <c r="O629" s="12"/>
      <c r="P629" s="12"/>
      <c r="Q629" s="10" t="s">
        <v>1002</v>
      </c>
      <c r="R629" s="10">
        <v>470</v>
      </c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0">
        <v>1000</v>
      </c>
      <c r="AD629" s="13"/>
      <c r="AE629" s="15">
        <f t="shared" ca="1" si="9"/>
        <v>681</v>
      </c>
    </row>
    <row r="630" spans="1:31" ht="20.100000000000001" customHeight="1">
      <c r="A630" s="10">
        <v>2502449</v>
      </c>
      <c r="B630" s="10">
        <v>2502449</v>
      </c>
      <c r="C630" s="10" t="s">
        <v>452</v>
      </c>
      <c r="D630" s="12"/>
      <c r="E630" s="10" t="s">
        <v>1007</v>
      </c>
      <c r="F630" s="10" t="s">
        <v>1008</v>
      </c>
      <c r="G630" s="10" t="s">
        <v>317</v>
      </c>
      <c r="H630" s="12"/>
      <c r="I630" s="11">
        <v>45349</v>
      </c>
      <c r="J630" s="12"/>
      <c r="K630" s="10" t="s">
        <v>569</v>
      </c>
      <c r="L630" s="10" t="s">
        <v>768</v>
      </c>
      <c r="M630" s="11">
        <v>45373</v>
      </c>
      <c r="N630" s="10" t="s">
        <v>454</v>
      </c>
      <c r="O630" s="12"/>
      <c r="P630" s="12"/>
      <c r="Q630" s="10" t="s">
        <v>1002</v>
      </c>
      <c r="R630" s="10">
        <v>470</v>
      </c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0">
        <v>1000</v>
      </c>
      <c r="AD630" s="13"/>
      <c r="AE630" s="15">
        <f t="shared" ca="1" si="9"/>
        <v>681</v>
      </c>
    </row>
    <row r="631" spans="1:31" ht="20.100000000000001" customHeight="1">
      <c r="A631" s="10">
        <v>2502449</v>
      </c>
      <c r="B631" s="10">
        <v>2502449</v>
      </c>
      <c r="C631" s="10" t="s">
        <v>452</v>
      </c>
      <c r="D631" s="12"/>
      <c r="E631" s="10" t="s">
        <v>1007</v>
      </c>
      <c r="F631" s="10" t="s">
        <v>1008</v>
      </c>
      <c r="G631" s="10" t="s">
        <v>317</v>
      </c>
      <c r="H631" s="12"/>
      <c r="I631" s="11">
        <v>45349</v>
      </c>
      <c r="J631" s="12"/>
      <c r="K631" s="10" t="s">
        <v>569</v>
      </c>
      <c r="L631" s="10" t="s">
        <v>768</v>
      </c>
      <c r="M631" s="11">
        <v>45373</v>
      </c>
      <c r="N631" s="10" t="s">
        <v>454</v>
      </c>
      <c r="O631" s="12"/>
      <c r="P631" s="12"/>
      <c r="Q631" s="10" t="s">
        <v>1002</v>
      </c>
      <c r="R631" s="10">
        <v>470</v>
      </c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0">
        <v>1000</v>
      </c>
      <c r="AD631" s="13"/>
      <c r="AE631" s="15">
        <f t="shared" ca="1" si="9"/>
        <v>681</v>
      </c>
    </row>
    <row r="632" spans="1:31" ht="20.100000000000001" customHeight="1">
      <c r="A632" s="10">
        <v>2502449</v>
      </c>
      <c r="B632" s="10">
        <v>2502449</v>
      </c>
      <c r="C632" s="10" t="s">
        <v>452</v>
      </c>
      <c r="D632" s="12"/>
      <c r="E632" s="10" t="s">
        <v>1007</v>
      </c>
      <c r="F632" s="10" t="s">
        <v>1008</v>
      </c>
      <c r="G632" s="10" t="s">
        <v>317</v>
      </c>
      <c r="H632" s="12"/>
      <c r="I632" s="11">
        <v>45349</v>
      </c>
      <c r="J632" s="12"/>
      <c r="K632" s="10" t="s">
        <v>569</v>
      </c>
      <c r="L632" s="10" t="s">
        <v>768</v>
      </c>
      <c r="M632" s="11">
        <v>45373</v>
      </c>
      <c r="N632" s="10" t="s">
        <v>454</v>
      </c>
      <c r="O632" s="12"/>
      <c r="P632" s="12"/>
      <c r="Q632" s="10" t="s">
        <v>1002</v>
      </c>
      <c r="R632" s="10">
        <v>470</v>
      </c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0">
        <v>1000</v>
      </c>
      <c r="AD632" s="13"/>
      <c r="AE632" s="15">
        <f t="shared" ca="1" si="9"/>
        <v>681</v>
      </c>
    </row>
    <row r="633" spans="1:31" ht="20.100000000000001" customHeight="1">
      <c r="A633" s="10">
        <v>2502449</v>
      </c>
      <c r="B633" s="10">
        <v>2502449</v>
      </c>
      <c r="C633" s="10" t="s">
        <v>452</v>
      </c>
      <c r="D633" s="12"/>
      <c r="E633" s="10" t="s">
        <v>1007</v>
      </c>
      <c r="F633" s="10" t="s">
        <v>1008</v>
      </c>
      <c r="G633" s="10" t="s">
        <v>317</v>
      </c>
      <c r="H633" s="12"/>
      <c r="I633" s="11">
        <v>45349</v>
      </c>
      <c r="J633" s="12"/>
      <c r="K633" s="10" t="s">
        <v>569</v>
      </c>
      <c r="L633" s="10" t="s">
        <v>768</v>
      </c>
      <c r="M633" s="11">
        <v>45373</v>
      </c>
      <c r="N633" s="10" t="s">
        <v>454</v>
      </c>
      <c r="O633" s="12"/>
      <c r="P633" s="12"/>
      <c r="Q633" s="10" t="s">
        <v>1002</v>
      </c>
      <c r="R633" s="10">
        <v>470</v>
      </c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0">
        <v>1000</v>
      </c>
      <c r="AD633" s="13"/>
      <c r="AE633" s="15">
        <f t="shared" ca="1" si="9"/>
        <v>681</v>
      </c>
    </row>
    <row r="634" spans="1:31" ht="20.100000000000001" customHeight="1">
      <c r="A634" s="10">
        <v>2502449</v>
      </c>
      <c r="B634" s="10">
        <v>2502449</v>
      </c>
      <c r="C634" s="10" t="s">
        <v>452</v>
      </c>
      <c r="D634" s="12"/>
      <c r="E634" s="10" t="s">
        <v>1007</v>
      </c>
      <c r="F634" s="10" t="s">
        <v>1008</v>
      </c>
      <c r="G634" s="10" t="s">
        <v>317</v>
      </c>
      <c r="H634" s="12"/>
      <c r="I634" s="11">
        <v>45349</v>
      </c>
      <c r="J634" s="12"/>
      <c r="K634" s="10" t="s">
        <v>569</v>
      </c>
      <c r="L634" s="10" t="s">
        <v>768</v>
      </c>
      <c r="M634" s="11">
        <v>45373</v>
      </c>
      <c r="N634" s="10" t="s">
        <v>454</v>
      </c>
      <c r="O634" s="12"/>
      <c r="P634" s="12"/>
      <c r="Q634" s="10" t="s">
        <v>1002</v>
      </c>
      <c r="R634" s="10">
        <v>470</v>
      </c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0">
        <v>1000</v>
      </c>
      <c r="AD634" s="13"/>
      <c r="AE634" s="15">
        <f t="shared" ca="1" si="9"/>
        <v>681</v>
      </c>
    </row>
    <row r="635" spans="1:31" ht="20.100000000000001" customHeight="1">
      <c r="A635" s="10">
        <v>2502449</v>
      </c>
      <c r="B635" s="10">
        <v>2502449</v>
      </c>
      <c r="C635" s="10" t="s">
        <v>452</v>
      </c>
      <c r="D635" s="12"/>
      <c r="E635" s="10" t="s">
        <v>1007</v>
      </c>
      <c r="F635" s="10" t="s">
        <v>1008</v>
      </c>
      <c r="G635" s="10" t="s">
        <v>317</v>
      </c>
      <c r="H635" s="12"/>
      <c r="I635" s="11">
        <v>45349</v>
      </c>
      <c r="J635" s="12"/>
      <c r="K635" s="10" t="s">
        <v>569</v>
      </c>
      <c r="L635" s="10" t="s">
        <v>768</v>
      </c>
      <c r="M635" s="11">
        <v>45373</v>
      </c>
      <c r="N635" s="10" t="s">
        <v>454</v>
      </c>
      <c r="O635" s="12"/>
      <c r="P635" s="12"/>
      <c r="Q635" s="10" t="s">
        <v>1002</v>
      </c>
      <c r="R635" s="10">
        <v>470</v>
      </c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0">
        <v>1000</v>
      </c>
      <c r="AD635" s="13"/>
      <c r="AE635" s="15">
        <f t="shared" ca="1" si="9"/>
        <v>681</v>
      </c>
    </row>
    <row r="636" spans="1:31" ht="20.100000000000001" customHeight="1">
      <c r="A636" s="10">
        <v>2502449</v>
      </c>
      <c r="B636" s="10">
        <v>2502449</v>
      </c>
      <c r="C636" s="10" t="s">
        <v>452</v>
      </c>
      <c r="D636" s="12"/>
      <c r="E636" s="10" t="s">
        <v>1007</v>
      </c>
      <c r="F636" s="10" t="s">
        <v>1008</v>
      </c>
      <c r="G636" s="10" t="s">
        <v>317</v>
      </c>
      <c r="H636" s="12"/>
      <c r="I636" s="11">
        <v>45349</v>
      </c>
      <c r="J636" s="12"/>
      <c r="K636" s="10" t="s">
        <v>569</v>
      </c>
      <c r="L636" s="10" t="s">
        <v>768</v>
      </c>
      <c r="M636" s="11">
        <v>45373</v>
      </c>
      <c r="N636" s="10" t="s">
        <v>454</v>
      </c>
      <c r="O636" s="12"/>
      <c r="P636" s="12"/>
      <c r="Q636" s="10" t="s">
        <v>1002</v>
      </c>
      <c r="R636" s="10">
        <v>470</v>
      </c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0">
        <v>1000</v>
      </c>
      <c r="AD636" s="13"/>
      <c r="AE636" s="15">
        <f t="shared" ca="1" si="9"/>
        <v>681</v>
      </c>
    </row>
    <row r="637" spans="1:31" ht="20.100000000000001" customHeight="1">
      <c r="A637" s="10">
        <v>2502449</v>
      </c>
      <c r="B637" s="10">
        <v>2502449</v>
      </c>
      <c r="C637" s="10" t="s">
        <v>452</v>
      </c>
      <c r="D637" s="12"/>
      <c r="E637" s="10" t="s">
        <v>1007</v>
      </c>
      <c r="F637" s="10" t="s">
        <v>1008</v>
      </c>
      <c r="G637" s="10" t="s">
        <v>317</v>
      </c>
      <c r="H637" s="12"/>
      <c r="I637" s="11">
        <v>45349</v>
      </c>
      <c r="J637" s="12"/>
      <c r="K637" s="10" t="s">
        <v>569</v>
      </c>
      <c r="L637" s="10" t="s">
        <v>768</v>
      </c>
      <c r="M637" s="11">
        <v>45373</v>
      </c>
      <c r="N637" s="10" t="s">
        <v>454</v>
      </c>
      <c r="O637" s="12"/>
      <c r="P637" s="12"/>
      <c r="Q637" s="10" t="s">
        <v>1002</v>
      </c>
      <c r="R637" s="10">
        <v>470</v>
      </c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0">
        <v>1000</v>
      </c>
      <c r="AD637" s="13"/>
      <c r="AE637" s="15">
        <f t="shared" ca="1" si="9"/>
        <v>681</v>
      </c>
    </row>
    <row r="638" spans="1:31" ht="20.100000000000001" customHeight="1">
      <c r="A638" s="10">
        <v>2502449</v>
      </c>
      <c r="B638" s="10">
        <v>2502449</v>
      </c>
      <c r="C638" s="10" t="s">
        <v>452</v>
      </c>
      <c r="D638" s="12"/>
      <c r="E638" s="10" t="s">
        <v>1007</v>
      </c>
      <c r="F638" s="10" t="s">
        <v>1008</v>
      </c>
      <c r="G638" s="10" t="s">
        <v>317</v>
      </c>
      <c r="H638" s="12"/>
      <c r="I638" s="11">
        <v>45349</v>
      </c>
      <c r="J638" s="12"/>
      <c r="K638" s="10" t="s">
        <v>569</v>
      </c>
      <c r="L638" s="10" t="s">
        <v>768</v>
      </c>
      <c r="M638" s="11">
        <v>45373</v>
      </c>
      <c r="N638" s="10" t="s">
        <v>454</v>
      </c>
      <c r="O638" s="12"/>
      <c r="P638" s="12"/>
      <c r="Q638" s="10" t="s">
        <v>1002</v>
      </c>
      <c r="R638" s="10">
        <v>470</v>
      </c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0">
        <v>1000</v>
      </c>
      <c r="AD638" s="13"/>
      <c r="AE638" s="15">
        <f t="shared" ca="1" si="9"/>
        <v>681</v>
      </c>
    </row>
    <row r="639" spans="1:31" ht="20.100000000000001" customHeight="1">
      <c r="A639" s="10">
        <v>2502449</v>
      </c>
      <c r="B639" s="10">
        <v>2502449</v>
      </c>
      <c r="C639" s="10" t="s">
        <v>452</v>
      </c>
      <c r="D639" s="12"/>
      <c r="E639" s="10" t="s">
        <v>1007</v>
      </c>
      <c r="F639" s="10" t="s">
        <v>1008</v>
      </c>
      <c r="G639" s="10" t="s">
        <v>317</v>
      </c>
      <c r="H639" s="12"/>
      <c r="I639" s="11">
        <v>45349</v>
      </c>
      <c r="J639" s="12"/>
      <c r="K639" s="10" t="s">
        <v>569</v>
      </c>
      <c r="L639" s="10" t="s">
        <v>768</v>
      </c>
      <c r="M639" s="11">
        <v>45373</v>
      </c>
      <c r="N639" s="10" t="s">
        <v>454</v>
      </c>
      <c r="O639" s="12"/>
      <c r="P639" s="12"/>
      <c r="Q639" s="10" t="s">
        <v>1002</v>
      </c>
      <c r="R639" s="10">
        <v>470</v>
      </c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0">
        <v>1000</v>
      </c>
      <c r="AD639" s="13"/>
      <c r="AE639" s="15">
        <f t="shared" ca="1" si="9"/>
        <v>681</v>
      </c>
    </row>
    <row r="640" spans="1:31" ht="20.100000000000001" customHeight="1">
      <c r="A640" s="10">
        <v>2502449</v>
      </c>
      <c r="B640" s="10">
        <v>2502449</v>
      </c>
      <c r="C640" s="10" t="s">
        <v>452</v>
      </c>
      <c r="D640" s="12"/>
      <c r="E640" s="10" t="s">
        <v>1007</v>
      </c>
      <c r="F640" s="10" t="s">
        <v>1008</v>
      </c>
      <c r="G640" s="10" t="s">
        <v>317</v>
      </c>
      <c r="H640" s="12"/>
      <c r="I640" s="11">
        <v>45349</v>
      </c>
      <c r="J640" s="12"/>
      <c r="K640" s="10" t="s">
        <v>569</v>
      </c>
      <c r="L640" s="10" t="s">
        <v>768</v>
      </c>
      <c r="M640" s="11">
        <v>45373</v>
      </c>
      <c r="N640" s="10" t="s">
        <v>454</v>
      </c>
      <c r="O640" s="12"/>
      <c r="P640" s="12"/>
      <c r="Q640" s="10" t="s">
        <v>1002</v>
      </c>
      <c r="R640" s="10">
        <v>470</v>
      </c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0">
        <v>1000</v>
      </c>
      <c r="AD640" s="13"/>
      <c r="AE640" s="15">
        <f t="shared" ca="1" si="9"/>
        <v>681</v>
      </c>
    </row>
    <row r="641" spans="1:31" ht="20.100000000000001" customHeight="1">
      <c r="A641" s="10">
        <v>2502449</v>
      </c>
      <c r="B641" s="10">
        <v>2502449</v>
      </c>
      <c r="C641" s="10" t="s">
        <v>452</v>
      </c>
      <c r="D641" s="12"/>
      <c r="E641" s="10" t="s">
        <v>1007</v>
      </c>
      <c r="F641" s="10" t="s">
        <v>1008</v>
      </c>
      <c r="G641" s="10" t="s">
        <v>317</v>
      </c>
      <c r="H641" s="12"/>
      <c r="I641" s="11">
        <v>45349</v>
      </c>
      <c r="J641" s="12"/>
      <c r="K641" s="10" t="s">
        <v>569</v>
      </c>
      <c r="L641" s="10" t="s">
        <v>768</v>
      </c>
      <c r="M641" s="11">
        <v>45373</v>
      </c>
      <c r="N641" s="10" t="s">
        <v>454</v>
      </c>
      <c r="O641" s="12"/>
      <c r="P641" s="12"/>
      <c r="Q641" s="10" t="s">
        <v>1002</v>
      </c>
      <c r="R641" s="10">
        <v>470</v>
      </c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0">
        <v>1000</v>
      </c>
      <c r="AD641" s="13"/>
      <c r="AE641" s="15">
        <f t="shared" ca="1" si="9"/>
        <v>681</v>
      </c>
    </row>
    <row r="642" spans="1:31" ht="20.100000000000001" customHeight="1">
      <c r="A642" s="10">
        <v>2502449</v>
      </c>
      <c r="B642" s="10">
        <v>2502449</v>
      </c>
      <c r="C642" s="10" t="s">
        <v>452</v>
      </c>
      <c r="D642" s="12"/>
      <c r="E642" s="10" t="s">
        <v>1007</v>
      </c>
      <c r="F642" s="10" t="s">
        <v>1008</v>
      </c>
      <c r="G642" s="10" t="s">
        <v>317</v>
      </c>
      <c r="H642" s="12"/>
      <c r="I642" s="11">
        <v>45349</v>
      </c>
      <c r="J642" s="12"/>
      <c r="K642" s="10" t="s">
        <v>569</v>
      </c>
      <c r="L642" s="10" t="s">
        <v>768</v>
      </c>
      <c r="M642" s="11">
        <v>45373</v>
      </c>
      <c r="N642" s="10" t="s">
        <v>454</v>
      </c>
      <c r="O642" s="12"/>
      <c r="P642" s="12"/>
      <c r="Q642" s="10" t="s">
        <v>1002</v>
      </c>
      <c r="R642" s="10">
        <v>470</v>
      </c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0">
        <v>1000</v>
      </c>
      <c r="AD642" s="13"/>
      <c r="AE642" s="15">
        <f t="shared" ca="1" si="9"/>
        <v>681</v>
      </c>
    </row>
    <row r="643" spans="1:31" ht="20.100000000000001" customHeight="1">
      <c r="A643" s="10">
        <v>2502449</v>
      </c>
      <c r="B643" s="10">
        <v>2502449</v>
      </c>
      <c r="C643" s="10" t="s">
        <v>452</v>
      </c>
      <c r="D643" s="12"/>
      <c r="E643" s="10" t="s">
        <v>1007</v>
      </c>
      <c r="F643" s="10" t="s">
        <v>1008</v>
      </c>
      <c r="G643" s="10" t="s">
        <v>317</v>
      </c>
      <c r="H643" s="12"/>
      <c r="I643" s="11">
        <v>45349</v>
      </c>
      <c r="J643" s="12"/>
      <c r="K643" s="10" t="s">
        <v>569</v>
      </c>
      <c r="L643" s="10" t="s">
        <v>768</v>
      </c>
      <c r="M643" s="11">
        <v>45373</v>
      </c>
      <c r="N643" s="10" t="s">
        <v>454</v>
      </c>
      <c r="O643" s="12"/>
      <c r="P643" s="12"/>
      <c r="Q643" s="10" t="s">
        <v>1002</v>
      </c>
      <c r="R643" s="10">
        <v>470</v>
      </c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0">
        <v>1000</v>
      </c>
      <c r="AD643" s="13"/>
      <c r="AE643" s="15">
        <f t="shared" ca="1" si="9"/>
        <v>681</v>
      </c>
    </row>
    <row r="644" spans="1:31" ht="20.100000000000001" customHeight="1">
      <c r="A644" s="10">
        <v>2451099</v>
      </c>
      <c r="B644" s="10">
        <v>2451099</v>
      </c>
      <c r="C644" s="10" t="s">
        <v>452</v>
      </c>
      <c r="D644" s="12"/>
      <c r="E644" s="10">
        <v>101423353</v>
      </c>
      <c r="F644" s="10" t="s">
        <v>371</v>
      </c>
      <c r="G644" s="10" t="s">
        <v>317</v>
      </c>
      <c r="H644" s="12"/>
      <c r="I644" s="11">
        <v>45387</v>
      </c>
      <c r="J644" s="12"/>
      <c r="K644" s="10" t="s">
        <v>886</v>
      </c>
      <c r="L644" s="10" t="s">
        <v>454</v>
      </c>
      <c r="M644" s="11">
        <v>45379</v>
      </c>
      <c r="N644" s="10" t="s">
        <v>454</v>
      </c>
      <c r="O644" s="12"/>
      <c r="P644" s="12"/>
      <c r="Q644" s="10" t="s">
        <v>318</v>
      </c>
      <c r="R644" s="12"/>
      <c r="S644" s="10">
        <v>101251709</v>
      </c>
      <c r="T644" s="10" t="s">
        <v>364</v>
      </c>
      <c r="U644" s="12"/>
      <c r="V644" s="12"/>
      <c r="W644" s="12"/>
      <c r="X644" s="12"/>
      <c r="Y644" s="12"/>
      <c r="Z644" s="12"/>
      <c r="AA644" s="12"/>
      <c r="AB644" s="12"/>
      <c r="AC644" s="10">
        <v>1302</v>
      </c>
      <c r="AD644" s="13"/>
      <c r="AE644" s="15">
        <f t="shared" ref="AE644:AE707" ca="1" si="10">TODAY()-M644</f>
        <v>675</v>
      </c>
    </row>
    <row r="645" spans="1:31" ht="20.100000000000001" customHeight="1">
      <c r="A645" s="10">
        <v>2519636</v>
      </c>
      <c r="B645" s="10">
        <v>2519636</v>
      </c>
      <c r="C645" s="12"/>
      <c r="D645" s="12"/>
      <c r="E645" s="10">
        <v>103431157</v>
      </c>
      <c r="F645" s="10" t="s">
        <v>1034</v>
      </c>
      <c r="G645" s="10" t="s">
        <v>331</v>
      </c>
      <c r="H645" s="12"/>
      <c r="I645" s="11">
        <v>45377</v>
      </c>
      <c r="J645" s="12"/>
      <c r="K645" s="10" t="s">
        <v>797</v>
      </c>
      <c r="L645" s="10" t="s">
        <v>797</v>
      </c>
      <c r="M645" s="11">
        <v>45358</v>
      </c>
      <c r="N645" s="10" t="s">
        <v>454</v>
      </c>
      <c r="O645" s="12"/>
      <c r="P645" s="12"/>
      <c r="Q645" s="10" t="s">
        <v>338</v>
      </c>
      <c r="R645" s="10">
        <v>4</v>
      </c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0">
        <v>1100</v>
      </c>
      <c r="AD645" s="13"/>
      <c r="AE645" s="15">
        <f t="shared" ca="1" si="10"/>
        <v>696</v>
      </c>
    </row>
    <row r="646" spans="1:31" ht="20.100000000000001" customHeight="1">
      <c r="A646" s="10">
        <v>2519636</v>
      </c>
      <c r="B646" s="10">
        <v>2519636</v>
      </c>
      <c r="C646" s="12"/>
      <c r="D646" s="12"/>
      <c r="E646" s="10">
        <v>103431157</v>
      </c>
      <c r="F646" s="10" t="s">
        <v>1034</v>
      </c>
      <c r="G646" s="10" t="s">
        <v>331</v>
      </c>
      <c r="H646" s="12"/>
      <c r="I646" s="11">
        <v>45377</v>
      </c>
      <c r="J646" s="12"/>
      <c r="K646" s="10" t="s">
        <v>797</v>
      </c>
      <c r="L646" s="10" t="s">
        <v>797</v>
      </c>
      <c r="M646" s="11">
        <v>45358</v>
      </c>
      <c r="N646" s="10" t="s">
        <v>454</v>
      </c>
      <c r="O646" s="12"/>
      <c r="P646" s="12"/>
      <c r="Q646" s="10" t="s">
        <v>338</v>
      </c>
      <c r="R646" s="10">
        <v>4</v>
      </c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0">
        <v>1100</v>
      </c>
      <c r="AD646" s="13"/>
      <c r="AE646" s="15">
        <f t="shared" ca="1" si="10"/>
        <v>696</v>
      </c>
    </row>
    <row r="647" spans="1:31" ht="20.100000000000001" customHeight="1">
      <c r="A647" s="10">
        <v>2519636</v>
      </c>
      <c r="B647" s="10">
        <v>2519636</v>
      </c>
      <c r="C647" s="12"/>
      <c r="D647" s="12"/>
      <c r="E647" s="10">
        <v>103431157</v>
      </c>
      <c r="F647" s="10" t="s">
        <v>1034</v>
      </c>
      <c r="G647" s="10" t="s">
        <v>331</v>
      </c>
      <c r="H647" s="12"/>
      <c r="I647" s="11">
        <v>45377</v>
      </c>
      <c r="J647" s="12"/>
      <c r="K647" s="10" t="s">
        <v>797</v>
      </c>
      <c r="L647" s="10" t="s">
        <v>797</v>
      </c>
      <c r="M647" s="11">
        <v>45358</v>
      </c>
      <c r="N647" s="10" t="s">
        <v>454</v>
      </c>
      <c r="O647" s="12"/>
      <c r="P647" s="12"/>
      <c r="Q647" s="10" t="s">
        <v>338</v>
      </c>
      <c r="R647" s="10">
        <v>4</v>
      </c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0">
        <v>1100</v>
      </c>
      <c r="AD647" s="13"/>
      <c r="AE647" s="15">
        <f t="shared" ca="1" si="10"/>
        <v>696</v>
      </c>
    </row>
    <row r="648" spans="1:31" ht="20.100000000000001" customHeight="1">
      <c r="A648" s="10">
        <v>2524147</v>
      </c>
      <c r="B648" s="10">
        <v>2524147</v>
      </c>
      <c r="C648" s="10" t="s">
        <v>601</v>
      </c>
      <c r="D648" s="10">
        <v>333</v>
      </c>
      <c r="E648" s="10" t="s">
        <v>602</v>
      </c>
      <c r="F648" s="10" t="s">
        <v>603</v>
      </c>
      <c r="G648" s="10" t="s">
        <v>317</v>
      </c>
      <c r="H648" s="10" t="s">
        <v>604</v>
      </c>
      <c r="I648" s="11">
        <v>45391</v>
      </c>
      <c r="J648" s="11">
        <v>45390</v>
      </c>
      <c r="K648" s="10" t="s">
        <v>605</v>
      </c>
      <c r="L648" s="10" t="s">
        <v>454</v>
      </c>
      <c r="M648" s="12"/>
      <c r="N648" s="10" t="s">
        <v>454</v>
      </c>
      <c r="O648" s="10">
        <v>1038574</v>
      </c>
      <c r="P648" s="10">
        <v>10920</v>
      </c>
      <c r="Q648" s="10" t="s">
        <v>340</v>
      </c>
      <c r="R648" s="12"/>
      <c r="S648" s="10" t="s">
        <v>547</v>
      </c>
      <c r="T648" s="10" t="s">
        <v>548</v>
      </c>
      <c r="U648" s="12"/>
      <c r="V648" s="12"/>
      <c r="W648" s="12"/>
      <c r="X648" s="12"/>
      <c r="Y648" s="12"/>
      <c r="Z648" s="11">
        <v>45378</v>
      </c>
      <c r="AA648" s="11">
        <v>45392</v>
      </c>
      <c r="AB648" s="11">
        <v>45379</v>
      </c>
      <c r="AC648" s="10">
        <v>1000</v>
      </c>
      <c r="AD648" s="10" t="s">
        <v>1035</v>
      </c>
      <c r="AE648" s="15">
        <f t="shared" ca="1" si="10"/>
        <v>46054</v>
      </c>
    </row>
    <row r="649" spans="1:31" ht="20.100000000000001" customHeight="1">
      <c r="A649" s="10">
        <v>2524148</v>
      </c>
      <c r="B649" s="10">
        <v>2524148</v>
      </c>
      <c r="C649" s="10" t="s">
        <v>1036</v>
      </c>
      <c r="D649" s="10">
        <v>455</v>
      </c>
      <c r="E649" s="10" t="s">
        <v>1037</v>
      </c>
      <c r="F649" s="10" t="s">
        <v>1038</v>
      </c>
      <c r="G649" s="10" t="s">
        <v>317</v>
      </c>
      <c r="H649" s="10" t="s">
        <v>167</v>
      </c>
      <c r="I649" s="11">
        <v>45391</v>
      </c>
      <c r="J649" s="11">
        <v>45391</v>
      </c>
      <c r="K649" s="10" t="s">
        <v>605</v>
      </c>
      <c r="L649" s="10" t="s">
        <v>454</v>
      </c>
      <c r="M649" s="12"/>
      <c r="N649" s="10" t="s">
        <v>454</v>
      </c>
      <c r="O649" s="10">
        <v>1036569</v>
      </c>
      <c r="P649" s="10" t="s">
        <v>610</v>
      </c>
      <c r="Q649" s="10" t="s">
        <v>611</v>
      </c>
      <c r="R649" s="12"/>
      <c r="S649" s="12"/>
      <c r="T649" s="12"/>
      <c r="U649" s="12"/>
      <c r="V649" s="12"/>
      <c r="W649" s="12"/>
      <c r="X649" s="12"/>
      <c r="Y649" s="12"/>
      <c r="Z649" s="11">
        <v>45379</v>
      </c>
      <c r="AA649" s="11">
        <v>45393</v>
      </c>
      <c r="AB649" s="11">
        <v>45379</v>
      </c>
      <c r="AC649" s="10">
        <v>1000</v>
      </c>
      <c r="AD649" s="10" t="s">
        <v>1039</v>
      </c>
      <c r="AE649" s="15">
        <f t="shared" ca="1" si="10"/>
        <v>46054</v>
      </c>
    </row>
    <row r="650" spans="1:31" ht="20.100000000000001" customHeight="1">
      <c r="A650" s="10">
        <v>2524068</v>
      </c>
      <c r="B650" s="10">
        <v>2524068</v>
      </c>
      <c r="C650" s="10" t="s">
        <v>1040</v>
      </c>
      <c r="D650" s="10">
        <v>229</v>
      </c>
      <c r="E650" s="10" t="s">
        <v>856</v>
      </c>
      <c r="F650" s="10" t="s">
        <v>857</v>
      </c>
      <c r="G650" s="10" t="s">
        <v>312</v>
      </c>
      <c r="H650" s="10" t="s">
        <v>136</v>
      </c>
      <c r="I650" s="11">
        <v>45386</v>
      </c>
      <c r="J650" s="11">
        <v>45387</v>
      </c>
      <c r="K650" s="10" t="s">
        <v>1041</v>
      </c>
      <c r="L650" s="10" t="s">
        <v>454</v>
      </c>
      <c r="M650" s="12"/>
      <c r="N650" s="10" t="s">
        <v>454</v>
      </c>
      <c r="O650" s="10">
        <v>1036662</v>
      </c>
      <c r="P650" s="10" t="s">
        <v>858</v>
      </c>
      <c r="Q650" s="10" t="s">
        <v>340</v>
      </c>
      <c r="R650" s="12"/>
      <c r="S650" s="10" t="s">
        <v>979</v>
      </c>
      <c r="T650" s="10" t="s">
        <v>134</v>
      </c>
      <c r="U650" s="12"/>
      <c r="V650" s="12"/>
      <c r="W650" s="12"/>
      <c r="X650" s="12"/>
      <c r="Y650" s="12"/>
      <c r="Z650" s="11">
        <v>45379</v>
      </c>
      <c r="AA650" s="11">
        <v>45391</v>
      </c>
      <c r="AB650" s="11">
        <v>45379</v>
      </c>
      <c r="AC650" s="10">
        <v>900</v>
      </c>
      <c r="AD650" s="10" t="s">
        <v>1042</v>
      </c>
      <c r="AE650" s="15">
        <f t="shared" ca="1" si="10"/>
        <v>46054</v>
      </c>
    </row>
    <row r="651" spans="1:31" ht="20.100000000000001" customHeight="1">
      <c r="A651" s="10">
        <v>2524071</v>
      </c>
      <c r="B651" s="10">
        <v>2524071</v>
      </c>
      <c r="C651" s="10" t="s">
        <v>1043</v>
      </c>
      <c r="D651" s="10">
        <v>229</v>
      </c>
      <c r="E651" s="10" t="s">
        <v>856</v>
      </c>
      <c r="F651" s="10" t="s">
        <v>857</v>
      </c>
      <c r="G651" s="10" t="s">
        <v>312</v>
      </c>
      <c r="H651" s="10" t="s">
        <v>136</v>
      </c>
      <c r="I651" s="11">
        <v>45386</v>
      </c>
      <c r="J651" s="11">
        <v>45387</v>
      </c>
      <c r="K651" s="10" t="s">
        <v>1044</v>
      </c>
      <c r="L651" s="10" t="s">
        <v>454</v>
      </c>
      <c r="M651" s="12"/>
      <c r="N651" s="10" t="s">
        <v>454</v>
      </c>
      <c r="O651" s="10">
        <v>1036662</v>
      </c>
      <c r="P651" s="10" t="s">
        <v>858</v>
      </c>
      <c r="Q651" s="10" t="s">
        <v>340</v>
      </c>
      <c r="R651" s="12"/>
      <c r="S651" s="10" t="s">
        <v>979</v>
      </c>
      <c r="T651" s="10" t="s">
        <v>134</v>
      </c>
      <c r="U651" s="12"/>
      <c r="V651" s="12"/>
      <c r="W651" s="12"/>
      <c r="X651" s="12"/>
      <c r="Y651" s="12"/>
      <c r="Z651" s="11">
        <v>45379</v>
      </c>
      <c r="AA651" s="11">
        <v>45391</v>
      </c>
      <c r="AB651" s="11">
        <v>45379</v>
      </c>
      <c r="AC651" s="10">
        <v>900</v>
      </c>
      <c r="AD651" s="10" t="s">
        <v>1045</v>
      </c>
      <c r="AE651" s="15">
        <f t="shared" ca="1" si="10"/>
        <v>46054</v>
      </c>
    </row>
    <row r="652" spans="1:31" ht="20.100000000000001" customHeight="1">
      <c r="A652" s="10" t="s">
        <v>1046</v>
      </c>
      <c r="B652" s="10" t="s">
        <v>1046</v>
      </c>
      <c r="C652" s="10" t="s">
        <v>1047</v>
      </c>
      <c r="D652" s="10">
        <v>6</v>
      </c>
      <c r="E652" s="10" t="s">
        <v>958</v>
      </c>
      <c r="F652" s="10" t="s">
        <v>959</v>
      </c>
      <c r="G652" s="10" t="s">
        <v>317</v>
      </c>
      <c r="H652" s="10" t="s">
        <v>132</v>
      </c>
      <c r="I652" s="11">
        <v>45391</v>
      </c>
      <c r="J652" s="11">
        <v>45390</v>
      </c>
      <c r="K652" s="10" t="s">
        <v>605</v>
      </c>
      <c r="L652" s="10" t="s">
        <v>454</v>
      </c>
      <c r="M652" s="12"/>
      <c r="N652" s="10" t="s">
        <v>454</v>
      </c>
      <c r="O652" s="10">
        <v>1038338</v>
      </c>
      <c r="P652" s="10" t="s">
        <v>960</v>
      </c>
      <c r="Q652" s="10" t="s">
        <v>340</v>
      </c>
      <c r="R652" s="12"/>
      <c r="S652" s="10" t="s">
        <v>547</v>
      </c>
      <c r="T652" s="10" t="s">
        <v>548</v>
      </c>
      <c r="U652" s="12"/>
      <c r="V652" s="12"/>
      <c r="W652" s="12"/>
      <c r="X652" s="12"/>
      <c r="Y652" s="12"/>
      <c r="Z652" s="11">
        <v>45378</v>
      </c>
      <c r="AA652" s="11">
        <v>45392</v>
      </c>
      <c r="AB652" s="11">
        <v>45379</v>
      </c>
      <c r="AC652" s="10">
        <v>1000</v>
      </c>
      <c r="AD652" s="10" t="s">
        <v>1048</v>
      </c>
      <c r="AE652" s="15">
        <f t="shared" ca="1" si="10"/>
        <v>46054</v>
      </c>
    </row>
    <row r="653" spans="1:31" ht="20.100000000000001" customHeight="1">
      <c r="A653" s="10">
        <v>2447715</v>
      </c>
      <c r="B653" s="10">
        <v>2447715</v>
      </c>
      <c r="C653" s="10" t="s">
        <v>1049</v>
      </c>
      <c r="D653" s="12"/>
      <c r="E653" s="10">
        <v>103377383</v>
      </c>
      <c r="F653" s="10" t="s">
        <v>358</v>
      </c>
      <c r="G653" s="10" t="s">
        <v>331</v>
      </c>
      <c r="H653" s="10" t="s">
        <v>109</v>
      </c>
      <c r="I653" s="11">
        <v>45380</v>
      </c>
      <c r="J653" s="11">
        <v>45380</v>
      </c>
      <c r="K653" s="10" t="s">
        <v>579</v>
      </c>
      <c r="L653" s="10" t="s">
        <v>579</v>
      </c>
      <c r="M653" s="11">
        <v>45376</v>
      </c>
      <c r="N653" s="10" t="s">
        <v>454</v>
      </c>
      <c r="O653" s="10">
        <v>1034270</v>
      </c>
      <c r="P653" s="10" t="s">
        <v>332</v>
      </c>
      <c r="Q653" s="10" t="s">
        <v>318</v>
      </c>
      <c r="R653" s="10">
        <v>1</v>
      </c>
      <c r="S653" s="10">
        <v>103656832</v>
      </c>
      <c r="T653" s="10" t="s">
        <v>359</v>
      </c>
      <c r="U653" s="12"/>
      <c r="V653" s="12"/>
      <c r="W653" s="12"/>
      <c r="X653" s="12"/>
      <c r="Y653" s="12"/>
      <c r="Z653" s="11">
        <v>44996</v>
      </c>
      <c r="AA653" s="11">
        <v>45380</v>
      </c>
      <c r="AB653" s="11">
        <v>45055</v>
      </c>
      <c r="AC653" s="10">
        <v>1100</v>
      </c>
      <c r="AD653" s="13"/>
      <c r="AE653" s="15">
        <f t="shared" ca="1" si="10"/>
        <v>678</v>
      </c>
    </row>
    <row r="654" spans="1:31" ht="20.100000000000001" customHeight="1">
      <c r="A654" s="10">
        <v>2447734</v>
      </c>
      <c r="B654" s="10">
        <v>2447734</v>
      </c>
      <c r="C654" s="10" t="s">
        <v>1050</v>
      </c>
      <c r="D654" s="12"/>
      <c r="E654" s="10">
        <v>102842229</v>
      </c>
      <c r="F654" s="10" t="s">
        <v>440</v>
      </c>
      <c r="G654" s="10" t="s">
        <v>312</v>
      </c>
      <c r="H654" s="10" t="s">
        <v>109</v>
      </c>
      <c r="I654" s="11">
        <v>45380</v>
      </c>
      <c r="J654" s="11">
        <v>45380</v>
      </c>
      <c r="K654" s="10" t="s">
        <v>579</v>
      </c>
      <c r="L654" s="10" t="s">
        <v>579</v>
      </c>
      <c r="M654" s="11">
        <v>45376</v>
      </c>
      <c r="N654" s="10" t="s">
        <v>454</v>
      </c>
      <c r="O654" s="10">
        <v>1034270</v>
      </c>
      <c r="P654" s="10" t="s">
        <v>332</v>
      </c>
      <c r="Q654" s="10" t="s">
        <v>318</v>
      </c>
      <c r="R654" s="10">
        <v>1</v>
      </c>
      <c r="S654" s="10">
        <v>101252285</v>
      </c>
      <c r="T654" s="10" t="s">
        <v>441</v>
      </c>
      <c r="U654" s="12"/>
      <c r="V654" s="12"/>
      <c r="W654" s="12"/>
      <c r="X654" s="12"/>
      <c r="Y654" s="12"/>
      <c r="Z654" s="11">
        <v>44996</v>
      </c>
      <c r="AA654" s="11">
        <v>45380</v>
      </c>
      <c r="AB654" s="11">
        <v>45055</v>
      </c>
      <c r="AC654" s="10">
        <v>1100</v>
      </c>
      <c r="AD654" s="13"/>
      <c r="AE654" s="15">
        <f t="shared" ca="1" si="10"/>
        <v>678</v>
      </c>
    </row>
    <row r="655" spans="1:31" ht="20.100000000000001" customHeight="1">
      <c r="A655" s="10">
        <v>2522684</v>
      </c>
      <c r="B655" s="10">
        <v>2522684</v>
      </c>
      <c r="C655" s="10" t="s">
        <v>1051</v>
      </c>
      <c r="D655" s="10">
        <v>320</v>
      </c>
      <c r="E655" s="10" t="s">
        <v>625</v>
      </c>
      <c r="F655" s="10" t="s">
        <v>626</v>
      </c>
      <c r="G655" s="10" t="s">
        <v>331</v>
      </c>
      <c r="H655" s="10" t="s">
        <v>620</v>
      </c>
      <c r="I655" s="11">
        <v>45384</v>
      </c>
      <c r="J655" s="11">
        <v>45384</v>
      </c>
      <c r="K655" s="10" t="s">
        <v>45</v>
      </c>
      <c r="L655" s="10" t="s">
        <v>45</v>
      </c>
      <c r="M655" s="11">
        <v>45373</v>
      </c>
      <c r="N655" s="10" t="s">
        <v>454</v>
      </c>
      <c r="O655" s="10">
        <v>1038560</v>
      </c>
      <c r="P655" s="10">
        <v>92418</v>
      </c>
      <c r="Q655" s="10" t="s">
        <v>340</v>
      </c>
      <c r="R655" s="10">
        <v>1</v>
      </c>
      <c r="S655" s="10" t="s">
        <v>547</v>
      </c>
      <c r="T655" s="10" t="s">
        <v>548</v>
      </c>
      <c r="U655" s="12"/>
      <c r="V655" s="12"/>
      <c r="W655" s="12"/>
      <c r="X655" s="12"/>
      <c r="Y655" s="12"/>
      <c r="Z655" s="11">
        <v>45370</v>
      </c>
      <c r="AA655" s="11">
        <v>45386</v>
      </c>
      <c r="AB655" s="11">
        <v>45371</v>
      </c>
      <c r="AC655" s="10">
        <v>1280</v>
      </c>
      <c r="AD655" s="10" t="s">
        <v>1052</v>
      </c>
      <c r="AE655" s="15">
        <f t="shared" ca="1" si="10"/>
        <v>681</v>
      </c>
    </row>
    <row r="656" spans="1:31" ht="20.100000000000001" customHeight="1">
      <c r="A656" s="10">
        <v>2522687</v>
      </c>
      <c r="B656" s="10">
        <v>2522687</v>
      </c>
      <c r="C656" s="10" t="s">
        <v>1051</v>
      </c>
      <c r="D656" s="10">
        <v>320</v>
      </c>
      <c r="E656" s="10" t="s">
        <v>625</v>
      </c>
      <c r="F656" s="10" t="s">
        <v>626</v>
      </c>
      <c r="G656" s="10" t="s">
        <v>331</v>
      </c>
      <c r="H656" s="10" t="s">
        <v>620</v>
      </c>
      <c r="I656" s="11">
        <v>45384</v>
      </c>
      <c r="J656" s="11">
        <v>45384</v>
      </c>
      <c r="K656" s="10" t="s">
        <v>77</v>
      </c>
      <c r="L656" s="10" t="s">
        <v>45</v>
      </c>
      <c r="M656" s="11">
        <v>45379</v>
      </c>
      <c r="N656" s="10" t="s">
        <v>454</v>
      </c>
      <c r="O656" s="10">
        <v>1038560</v>
      </c>
      <c r="P656" s="10">
        <v>92418</v>
      </c>
      <c r="Q656" s="10" t="s">
        <v>340</v>
      </c>
      <c r="R656" s="10">
        <v>1</v>
      </c>
      <c r="S656" s="10" t="s">
        <v>547</v>
      </c>
      <c r="T656" s="10" t="s">
        <v>548</v>
      </c>
      <c r="U656" s="12"/>
      <c r="V656" s="12"/>
      <c r="W656" s="12"/>
      <c r="X656" s="12"/>
      <c r="Y656" s="12"/>
      <c r="Z656" s="11">
        <v>45370</v>
      </c>
      <c r="AA656" s="11">
        <v>45386</v>
      </c>
      <c r="AB656" s="11">
        <v>45371</v>
      </c>
      <c r="AC656" s="10">
        <v>1360</v>
      </c>
      <c r="AD656" s="10" t="s">
        <v>1053</v>
      </c>
      <c r="AE656" s="15">
        <f t="shared" ca="1" si="10"/>
        <v>675</v>
      </c>
    </row>
    <row r="657" spans="1:31" ht="20.100000000000001" customHeight="1">
      <c r="A657" s="10">
        <v>2523024</v>
      </c>
      <c r="B657" s="10">
        <v>2523024</v>
      </c>
      <c r="C657" s="10" t="s">
        <v>1054</v>
      </c>
      <c r="D657" s="10">
        <v>351</v>
      </c>
      <c r="E657" s="10" t="s">
        <v>1055</v>
      </c>
      <c r="F657" s="10" t="s">
        <v>1056</v>
      </c>
      <c r="G657" s="10" t="s">
        <v>317</v>
      </c>
      <c r="H657" s="10" t="s">
        <v>1057</v>
      </c>
      <c r="I657" s="11">
        <v>45384</v>
      </c>
      <c r="J657" s="11">
        <v>45383</v>
      </c>
      <c r="K657" s="10" t="s">
        <v>759</v>
      </c>
      <c r="L657" s="10" t="s">
        <v>77</v>
      </c>
      <c r="M657" s="11">
        <v>45379</v>
      </c>
      <c r="N657" s="10" t="s">
        <v>454</v>
      </c>
      <c r="O657" s="10">
        <v>1038557</v>
      </c>
      <c r="P657" s="10">
        <v>54449</v>
      </c>
      <c r="Q657" s="10" t="s">
        <v>611</v>
      </c>
      <c r="R657" s="10">
        <v>1</v>
      </c>
      <c r="S657" s="12"/>
      <c r="T657" s="12"/>
      <c r="U657" s="12"/>
      <c r="V657" s="12"/>
      <c r="W657" s="12"/>
      <c r="X657" s="12"/>
      <c r="Y657" s="12"/>
      <c r="Z657" s="11">
        <v>45369</v>
      </c>
      <c r="AA657" s="11">
        <v>45387</v>
      </c>
      <c r="AB657" s="11">
        <v>45372</v>
      </c>
      <c r="AC657" s="10">
        <v>1640</v>
      </c>
      <c r="AD657" s="10" t="s">
        <v>1058</v>
      </c>
      <c r="AE657" s="15">
        <f t="shared" ca="1" si="10"/>
        <v>675</v>
      </c>
    </row>
    <row r="658" spans="1:31" ht="20.100000000000001" customHeight="1">
      <c r="A658" s="10">
        <v>2523016</v>
      </c>
      <c r="B658" s="10">
        <v>2523016</v>
      </c>
      <c r="C658" s="10" t="s">
        <v>452</v>
      </c>
      <c r="D658" s="10">
        <v>424</v>
      </c>
      <c r="E658" s="10" t="s">
        <v>628</v>
      </c>
      <c r="F658" s="10" t="s">
        <v>629</v>
      </c>
      <c r="G658" s="10" t="s">
        <v>331</v>
      </c>
      <c r="H658" s="10" t="s">
        <v>630</v>
      </c>
      <c r="I658" s="11">
        <v>45386</v>
      </c>
      <c r="J658" s="11">
        <v>45386</v>
      </c>
      <c r="K658" s="10" t="s">
        <v>545</v>
      </c>
      <c r="L658" s="10" t="s">
        <v>32</v>
      </c>
      <c r="M658" s="11">
        <v>45379</v>
      </c>
      <c r="N658" s="10" t="s">
        <v>454</v>
      </c>
      <c r="O658" s="10">
        <v>1038591</v>
      </c>
      <c r="P658" s="10" t="s">
        <v>631</v>
      </c>
      <c r="Q658" s="10" t="s">
        <v>611</v>
      </c>
      <c r="R658" s="10">
        <v>1</v>
      </c>
      <c r="S658" s="10" t="s">
        <v>547</v>
      </c>
      <c r="T658" s="10" t="s">
        <v>548</v>
      </c>
      <c r="U658" s="12"/>
      <c r="V658" s="12"/>
      <c r="W658" s="12"/>
      <c r="X658" s="12"/>
      <c r="Y658" s="12"/>
      <c r="Z658" s="11">
        <v>45370</v>
      </c>
      <c r="AA658" s="11">
        <v>45390</v>
      </c>
      <c r="AB658" s="11">
        <v>45372</v>
      </c>
      <c r="AC658" s="10">
        <v>1600</v>
      </c>
      <c r="AD658" s="10" t="s">
        <v>1059</v>
      </c>
      <c r="AE658" s="15">
        <f t="shared" ca="1" si="10"/>
        <v>675</v>
      </c>
    </row>
    <row r="659" spans="1:31" ht="20.100000000000001" customHeight="1">
      <c r="A659" s="10" t="s">
        <v>1060</v>
      </c>
      <c r="B659" s="10" t="s">
        <v>1060</v>
      </c>
      <c r="C659" s="12"/>
      <c r="D659" s="12"/>
      <c r="E659" s="10">
        <v>103006004</v>
      </c>
      <c r="F659" s="10" t="s">
        <v>1061</v>
      </c>
      <c r="G659" s="10" t="s">
        <v>317</v>
      </c>
      <c r="H659" s="12"/>
      <c r="I659" s="11">
        <v>45090</v>
      </c>
      <c r="J659" s="12"/>
      <c r="K659" s="10" t="s">
        <v>797</v>
      </c>
      <c r="L659" s="10" t="s">
        <v>797</v>
      </c>
      <c r="M659" s="11">
        <v>45203</v>
      </c>
      <c r="N659" s="10" t="s">
        <v>454</v>
      </c>
      <c r="O659" s="12"/>
      <c r="P659" s="12"/>
      <c r="Q659" s="10" t="s">
        <v>338</v>
      </c>
      <c r="R659" s="10">
        <v>5</v>
      </c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0">
        <v>1100</v>
      </c>
      <c r="AD659" s="13"/>
      <c r="AE659" s="15">
        <f t="shared" ca="1" si="10"/>
        <v>851</v>
      </c>
    </row>
    <row r="660" spans="1:31" ht="20.100000000000001" customHeight="1">
      <c r="A660" s="10" t="s">
        <v>1060</v>
      </c>
      <c r="B660" s="10" t="s">
        <v>1060</v>
      </c>
      <c r="C660" s="12"/>
      <c r="D660" s="12"/>
      <c r="E660" s="10">
        <v>103006004</v>
      </c>
      <c r="F660" s="10" t="s">
        <v>1061</v>
      </c>
      <c r="G660" s="10" t="s">
        <v>317</v>
      </c>
      <c r="H660" s="12"/>
      <c r="I660" s="11">
        <v>45090</v>
      </c>
      <c r="J660" s="12"/>
      <c r="K660" s="10" t="s">
        <v>797</v>
      </c>
      <c r="L660" s="10" t="s">
        <v>797</v>
      </c>
      <c r="M660" s="11">
        <v>45203</v>
      </c>
      <c r="N660" s="10" t="s">
        <v>454</v>
      </c>
      <c r="O660" s="12"/>
      <c r="P660" s="12"/>
      <c r="Q660" s="10" t="s">
        <v>338</v>
      </c>
      <c r="R660" s="10">
        <v>5</v>
      </c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0">
        <v>1100</v>
      </c>
      <c r="AD660" s="13"/>
      <c r="AE660" s="15">
        <f t="shared" ca="1" si="10"/>
        <v>851</v>
      </c>
    </row>
    <row r="661" spans="1:31" ht="20.100000000000001" customHeight="1">
      <c r="A661" s="10">
        <v>2482438</v>
      </c>
      <c r="B661" s="10">
        <v>2482438</v>
      </c>
      <c r="C661" s="10" t="s">
        <v>392</v>
      </c>
      <c r="D661" s="12"/>
      <c r="E661" s="10">
        <v>103609924</v>
      </c>
      <c r="F661" s="10" t="s">
        <v>456</v>
      </c>
      <c r="G661" s="10" t="s">
        <v>331</v>
      </c>
      <c r="H661" s="10" t="s">
        <v>109</v>
      </c>
      <c r="I661" s="11">
        <v>45380</v>
      </c>
      <c r="J661" s="11">
        <v>45380</v>
      </c>
      <c r="K661" s="10" t="s">
        <v>579</v>
      </c>
      <c r="L661" s="10" t="s">
        <v>579</v>
      </c>
      <c r="M661" s="11">
        <v>45372</v>
      </c>
      <c r="N661" s="10" t="s">
        <v>454</v>
      </c>
      <c r="O661" s="10">
        <v>1034270</v>
      </c>
      <c r="P661" s="10" t="s">
        <v>332</v>
      </c>
      <c r="Q661" s="10" t="s">
        <v>318</v>
      </c>
      <c r="R661" s="10">
        <v>1</v>
      </c>
      <c r="S661" s="10">
        <v>103632920</v>
      </c>
      <c r="T661" s="10" t="s">
        <v>457</v>
      </c>
      <c r="U661" s="12"/>
      <c r="V661" s="12"/>
      <c r="W661" s="12"/>
      <c r="X661" s="12"/>
      <c r="Y661" s="12"/>
      <c r="Z661" s="11">
        <v>45207</v>
      </c>
      <c r="AA661" s="11">
        <v>45380</v>
      </c>
      <c r="AB661" s="11">
        <v>45207</v>
      </c>
      <c r="AC661" s="10">
        <v>1100</v>
      </c>
      <c r="AD661" s="13"/>
      <c r="AE661" s="15">
        <f t="shared" ca="1" si="10"/>
        <v>682</v>
      </c>
    </row>
    <row r="662" spans="1:31" ht="20.100000000000001" customHeight="1">
      <c r="A662" s="10">
        <v>2523976</v>
      </c>
      <c r="B662" s="10">
        <v>2523976</v>
      </c>
      <c r="C662" s="10" t="s">
        <v>1062</v>
      </c>
      <c r="D662" s="10">
        <v>404</v>
      </c>
      <c r="E662" s="10" t="s">
        <v>920</v>
      </c>
      <c r="F662" s="10" t="s">
        <v>921</v>
      </c>
      <c r="G662" s="10" t="s">
        <v>317</v>
      </c>
      <c r="H662" s="10" t="s">
        <v>659</v>
      </c>
      <c r="I662" s="11">
        <v>45391</v>
      </c>
      <c r="J662" s="11">
        <v>45387</v>
      </c>
      <c r="K662" s="10" t="s">
        <v>605</v>
      </c>
      <c r="L662" s="10" t="s">
        <v>635</v>
      </c>
      <c r="M662" s="11">
        <v>45379</v>
      </c>
      <c r="N662" s="10" t="s">
        <v>454</v>
      </c>
      <c r="O662" s="10">
        <v>1037682</v>
      </c>
      <c r="P662" s="10">
        <v>4500153703</v>
      </c>
      <c r="Q662" s="10" t="s">
        <v>340</v>
      </c>
      <c r="R662" s="10">
        <v>1</v>
      </c>
      <c r="S662" s="10" t="s">
        <v>547</v>
      </c>
      <c r="T662" s="10" t="s">
        <v>548</v>
      </c>
      <c r="U662" s="12"/>
      <c r="V662" s="12"/>
      <c r="W662" s="12"/>
      <c r="X662" s="12"/>
      <c r="Y662" s="12"/>
      <c r="Z662" s="11">
        <v>45378</v>
      </c>
      <c r="AA662" s="11">
        <v>45392</v>
      </c>
      <c r="AB662" s="11">
        <v>45378</v>
      </c>
      <c r="AC662" s="12"/>
      <c r="AD662" s="10">
        <v>6445</v>
      </c>
      <c r="AE662" s="15">
        <f t="shared" ca="1" si="10"/>
        <v>675</v>
      </c>
    </row>
    <row r="663" spans="1:31" ht="20.100000000000001" customHeight="1">
      <c r="A663" s="10" t="s">
        <v>1063</v>
      </c>
      <c r="B663" s="10" t="s">
        <v>1063</v>
      </c>
      <c r="C663" s="12"/>
      <c r="D663" s="10">
        <v>119</v>
      </c>
      <c r="E663" s="10" t="s">
        <v>1064</v>
      </c>
      <c r="F663" s="10" t="s">
        <v>1065</v>
      </c>
      <c r="G663" s="10" t="s">
        <v>312</v>
      </c>
      <c r="H663" s="12"/>
      <c r="I663" s="11">
        <v>45357</v>
      </c>
      <c r="J663" s="12"/>
      <c r="K663" s="10" t="s">
        <v>636</v>
      </c>
      <c r="L663" s="10" t="s">
        <v>636</v>
      </c>
      <c r="M663" s="12"/>
      <c r="N663" s="10" t="s">
        <v>454</v>
      </c>
      <c r="O663" s="12"/>
      <c r="P663" s="12"/>
      <c r="Q663" s="10" t="s">
        <v>881</v>
      </c>
      <c r="R663" s="12"/>
      <c r="S663" s="10">
        <v>101931909</v>
      </c>
      <c r="T663" s="10" t="s">
        <v>1066</v>
      </c>
      <c r="U663" s="12"/>
      <c r="V663" s="12"/>
      <c r="W663" s="12"/>
      <c r="X663" s="12"/>
      <c r="Y663" s="12"/>
      <c r="Z663" s="12"/>
      <c r="AA663" s="12"/>
      <c r="AB663" s="12"/>
      <c r="AC663" s="10">
        <v>900</v>
      </c>
      <c r="AD663" s="13"/>
      <c r="AE663" s="15">
        <f t="shared" ca="1" si="10"/>
        <v>46054</v>
      </c>
    </row>
    <row r="664" spans="1:31" ht="20.100000000000001" customHeight="1">
      <c r="A664" s="10">
        <v>2520776</v>
      </c>
      <c r="B664" s="10">
        <v>2520776</v>
      </c>
      <c r="C664" s="10" t="s">
        <v>452</v>
      </c>
      <c r="D664" s="12"/>
      <c r="E664" s="10" t="s">
        <v>1067</v>
      </c>
      <c r="F664" s="10" t="s">
        <v>1068</v>
      </c>
      <c r="G664" s="10" t="s">
        <v>1069</v>
      </c>
      <c r="H664" s="12"/>
      <c r="I664" s="11">
        <v>45393</v>
      </c>
      <c r="J664" s="12"/>
      <c r="K664" s="10" t="s">
        <v>742</v>
      </c>
      <c r="L664" s="10" t="s">
        <v>742</v>
      </c>
      <c r="M664" s="11">
        <v>45378</v>
      </c>
      <c r="N664" s="10" t="s">
        <v>454</v>
      </c>
      <c r="O664" s="12"/>
      <c r="P664" s="12"/>
      <c r="Q664" s="10" t="s">
        <v>500</v>
      </c>
      <c r="R664" s="10">
        <v>4</v>
      </c>
      <c r="S664" s="12"/>
      <c r="T664" s="12"/>
      <c r="U664" s="10" t="s">
        <v>914</v>
      </c>
      <c r="V664" s="10">
        <v>1400</v>
      </c>
      <c r="W664" s="10" t="s">
        <v>727</v>
      </c>
      <c r="X664" s="11">
        <v>45392</v>
      </c>
      <c r="Y664" s="10" t="s">
        <v>728</v>
      </c>
      <c r="Z664" s="12"/>
      <c r="AA664" s="12"/>
      <c r="AB664" s="12"/>
      <c r="AC664" s="10">
        <v>1400</v>
      </c>
      <c r="AD664" s="13"/>
      <c r="AE664" s="15">
        <f t="shared" ca="1" si="10"/>
        <v>676</v>
      </c>
    </row>
    <row r="665" spans="1:31" ht="20.100000000000001" customHeight="1">
      <c r="A665" s="10">
        <v>2520776</v>
      </c>
      <c r="B665" s="10">
        <v>2520776</v>
      </c>
      <c r="C665" s="10" t="s">
        <v>452</v>
      </c>
      <c r="D665" s="12"/>
      <c r="E665" s="10" t="s">
        <v>1067</v>
      </c>
      <c r="F665" s="10" t="s">
        <v>1068</v>
      </c>
      <c r="G665" s="10" t="s">
        <v>1069</v>
      </c>
      <c r="H665" s="12"/>
      <c r="I665" s="11">
        <v>45393</v>
      </c>
      <c r="J665" s="12"/>
      <c r="K665" s="10" t="s">
        <v>742</v>
      </c>
      <c r="L665" s="10" t="s">
        <v>742</v>
      </c>
      <c r="M665" s="11">
        <v>45378</v>
      </c>
      <c r="N665" s="10" t="s">
        <v>454</v>
      </c>
      <c r="O665" s="12"/>
      <c r="P665" s="12"/>
      <c r="Q665" s="10" t="s">
        <v>500</v>
      </c>
      <c r="R665" s="10">
        <v>4</v>
      </c>
      <c r="S665" s="12"/>
      <c r="T665" s="12"/>
      <c r="U665" s="10" t="s">
        <v>914</v>
      </c>
      <c r="V665" s="10">
        <v>1400</v>
      </c>
      <c r="W665" s="10" t="s">
        <v>727</v>
      </c>
      <c r="X665" s="11">
        <v>45392</v>
      </c>
      <c r="Y665" s="10" t="s">
        <v>728</v>
      </c>
      <c r="Z665" s="12"/>
      <c r="AA665" s="12"/>
      <c r="AB665" s="12"/>
      <c r="AC665" s="10">
        <v>1400</v>
      </c>
      <c r="AD665" s="13"/>
      <c r="AE665" s="15">
        <f t="shared" ca="1" si="10"/>
        <v>676</v>
      </c>
    </row>
    <row r="666" spans="1:31" ht="20.100000000000001" customHeight="1">
      <c r="A666" s="10">
        <v>2520776</v>
      </c>
      <c r="B666" s="10">
        <v>2520776</v>
      </c>
      <c r="C666" s="10" t="s">
        <v>452</v>
      </c>
      <c r="D666" s="12"/>
      <c r="E666" s="10" t="s">
        <v>1067</v>
      </c>
      <c r="F666" s="10" t="s">
        <v>1068</v>
      </c>
      <c r="G666" s="10" t="s">
        <v>1069</v>
      </c>
      <c r="H666" s="12"/>
      <c r="I666" s="11">
        <v>45393</v>
      </c>
      <c r="J666" s="12"/>
      <c r="K666" s="10" t="s">
        <v>742</v>
      </c>
      <c r="L666" s="10" t="s">
        <v>742</v>
      </c>
      <c r="M666" s="11">
        <v>45378</v>
      </c>
      <c r="N666" s="10" t="s">
        <v>454</v>
      </c>
      <c r="O666" s="12"/>
      <c r="P666" s="12"/>
      <c r="Q666" s="10" t="s">
        <v>500</v>
      </c>
      <c r="R666" s="10">
        <v>4</v>
      </c>
      <c r="S666" s="12"/>
      <c r="T666" s="12"/>
      <c r="U666" s="10" t="s">
        <v>914</v>
      </c>
      <c r="V666" s="10">
        <v>1400</v>
      </c>
      <c r="W666" s="10" t="s">
        <v>727</v>
      </c>
      <c r="X666" s="11">
        <v>45392</v>
      </c>
      <c r="Y666" s="10" t="s">
        <v>728</v>
      </c>
      <c r="Z666" s="12"/>
      <c r="AA666" s="12"/>
      <c r="AB666" s="12"/>
      <c r="AC666" s="10">
        <v>1400</v>
      </c>
      <c r="AD666" s="13"/>
      <c r="AE666" s="15">
        <f t="shared" ca="1" si="10"/>
        <v>676</v>
      </c>
    </row>
    <row r="667" spans="1:31" ht="20.100000000000001" customHeight="1">
      <c r="A667" s="10">
        <v>2520776</v>
      </c>
      <c r="B667" s="10">
        <v>2520776</v>
      </c>
      <c r="C667" s="10" t="s">
        <v>452</v>
      </c>
      <c r="D667" s="12"/>
      <c r="E667" s="10" t="s">
        <v>1067</v>
      </c>
      <c r="F667" s="10" t="s">
        <v>1068</v>
      </c>
      <c r="G667" s="10" t="s">
        <v>1069</v>
      </c>
      <c r="H667" s="12"/>
      <c r="I667" s="11">
        <v>45393</v>
      </c>
      <c r="J667" s="12"/>
      <c r="K667" s="10" t="s">
        <v>742</v>
      </c>
      <c r="L667" s="10" t="s">
        <v>742</v>
      </c>
      <c r="M667" s="11">
        <v>45378</v>
      </c>
      <c r="N667" s="10" t="s">
        <v>454</v>
      </c>
      <c r="O667" s="12"/>
      <c r="P667" s="12"/>
      <c r="Q667" s="10" t="s">
        <v>500</v>
      </c>
      <c r="R667" s="10">
        <v>4</v>
      </c>
      <c r="S667" s="12"/>
      <c r="T667" s="12"/>
      <c r="U667" s="10" t="s">
        <v>914</v>
      </c>
      <c r="V667" s="10">
        <v>1400</v>
      </c>
      <c r="W667" s="10" t="s">
        <v>727</v>
      </c>
      <c r="X667" s="11">
        <v>45392</v>
      </c>
      <c r="Y667" s="10" t="s">
        <v>728</v>
      </c>
      <c r="Z667" s="12"/>
      <c r="AA667" s="12"/>
      <c r="AB667" s="12"/>
      <c r="AC667" s="10">
        <v>1400</v>
      </c>
      <c r="AD667" s="13"/>
      <c r="AE667" s="15">
        <f t="shared" ca="1" si="10"/>
        <v>676</v>
      </c>
    </row>
    <row r="668" spans="1:31" ht="20.100000000000001" customHeight="1">
      <c r="A668" s="10">
        <v>2476386</v>
      </c>
      <c r="B668" s="10">
        <v>2476386</v>
      </c>
      <c r="C668" s="12"/>
      <c r="D668" s="12"/>
      <c r="E668" s="10">
        <v>101879831</v>
      </c>
      <c r="F668" s="10" t="s">
        <v>334</v>
      </c>
      <c r="G668" s="10" t="s">
        <v>312</v>
      </c>
      <c r="H668" s="12"/>
      <c r="I668" s="11">
        <v>45573</v>
      </c>
      <c r="J668" s="12"/>
      <c r="K668" s="10" t="s">
        <v>579</v>
      </c>
      <c r="L668" s="10" t="s">
        <v>579</v>
      </c>
      <c r="M668" s="11">
        <v>45373</v>
      </c>
      <c r="N668" s="10" t="s">
        <v>454</v>
      </c>
      <c r="O668" s="12"/>
      <c r="P668" s="12"/>
      <c r="Q668" s="10" t="s">
        <v>318</v>
      </c>
      <c r="R668" s="10">
        <v>1</v>
      </c>
      <c r="S668" s="10">
        <v>101697963</v>
      </c>
      <c r="T668" s="10" t="s">
        <v>335</v>
      </c>
      <c r="U668" s="12"/>
      <c r="V668" s="12"/>
      <c r="W668" s="12"/>
      <c r="X668" s="12"/>
      <c r="Y668" s="12"/>
      <c r="Z668" s="12"/>
      <c r="AA668" s="12"/>
      <c r="AB668" s="12"/>
      <c r="AC668" s="10">
        <v>1100</v>
      </c>
      <c r="AD668" s="13"/>
      <c r="AE668" s="15">
        <f t="shared" ca="1" si="10"/>
        <v>681</v>
      </c>
    </row>
    <row r="669" spans="1:31" ht="20.100000000000001" customHeight="1">
      <c r="A669" s="10">
        <v>2523431</v>
      </c>
      <c r="B669" s="10">
        <v>2523431</v>
      </c>
      <c r="C669" s="10" t="s">
        <v>452</v>
      </c>
      <c r="D669" s="10">
        <v>229</v>
      </c>
      <c r="E669" s="10" t="s">
        <v>856</v>
      </c>
      <c r="F669" s="10" t="s">
        <v>857</v>
      </c>
      <c r="G669" s="10" t="s">
        <v>312</v>
      </c>
      <c r="H669" s="10" t="s">
        <v>136</v>
      </c>
      <c r="I669" s="11">
        <v>45384</v>
      </c>
      <c r="J669" s="11">
        <v>45383</v>
      </c>
      <c r="K669" s="10" t="s">
        <v>1070</v>
      </c>
      <c r="L669" s="10" t="s">
        <v>77</v>
      </c>
      <c r="M669" s="11">
        <v>45379</v>
      </c>
      <c r="N669" s="10" t="s">
        <v>454</v>
      </c>
      <c r="O669" s="10">
        <v>1036662</v>
      </c>
      <c r="P669" s="10" t="s">
        <v>858</v>
      </c>
      <c r="Q669" s="10" t="s">
        <v>340</v>
      </c>
      <c r="R669" s="10">
        <v>1</v>
      </c>
      <c r="S669" s="10" t="s">
        <v>547</v>
      </c>
      <c r="T669" s="10" t="s">
        <v>548</v>
      </c>
      <c r="U669" s="10" t="s">
        <v>761</v>
      </c>
      <c r="V669" s="10">
        <v>1000</v>
      </c>
      <c r="W669" s="10" t="s">
        <v>762</v>
      </c>
      <c r="X669" s="11">
        <v>45376</v>
      </c>
      <c r="Y669" s="10" t="s">
        <v>763</v>
      </c>
      <c r="Z669" s="11">
        <v>45372</v>
      </c>
      <c r="AA669" s="11">
        <v>45385</v>
      </c>
      <c r="AB669" s="11">
        <v>45373</v>
      </c>
      <c r="AC669" s="10">
        <v>1820</v>
      </c>
      <c r="AD669" s="10" t="s">
        <v>1071</v>
      </c>
      <c r="AE669" s="15">
        <f t="shared" ca="1" si="10"/>
        <v>675</v>
      </c>
    </row>
    <row r="670" spans="1:31" ht="20.100000000000001" customHeight="1">
      <c r="A670" s="10">
        <v>2523454</v>
      </c>
      <c r="B670" s="10">
        <v>2523454</v>
      </c>
      <c r="C670" s="10" t="s">
        <v>452</v>
      </c>
      <c r="D670" s="10">
        <v>333</v>
      </c>
      <c r="E670" s="10" t="s">
        <v>758</v>
      </c>
      <c r="F670" s="10" t="s">
        <v>603</v>
      </c>
      <c r="G670" s="10" t="s">
        <v>331</v>
      </c>
      <c r="H670" s="10" t="s">
        <v>132</v>
      </c>
      <c r="I670" s="11">
        <v>45384</v>
      </c>
      <c r="J670" s="11">
        <v>45384</v>
      </c>
      <c r="K670" s="10" t="s">
        <v>759</v>
      </c>
      <c r="L670" s="10" t="s">
        <v>77</v>
      </c>
      <c r="M670" s="11">
        <v>45379</v>
      </c>
      <c r="N670" s="10" t="s">
        <v>454</v>
      </c>
      <c r="O670" s="10">
        <v>1038337</v>
      </c>
      <c r="P670" s="10" t="s">
        <v>760</v>
      </c>
      <c r="Q670" s="10" t="s">
        <v>340</v>
      </c>
      <c r="R670" s="10">
        <v>1</v>
      </c>
      <c r="S670" s="10" t="s">
        <v>547</v>
      </c>
      <c r="T670" s="10" t="s">
        <v>548</v>
      </c>
      <c r="U670" s="10" t="s">
        <v>761</v>
      </c>
      <c r="V670" s="10">
        <v>1000</v>
      </c>
      <c r="W670" s="10" t="s">
        <v>762</v>
      </c>
      <c r="X670" s="11">
        <v>45376</v>
      </c>
      <c r="Y670" s="10" t="s">
        <v>763</v>
      </c>
      <c r="Z670" s="11">
        <v>45373</v>
      </c>
      <c r="AA670" s="11">
        <v>45390</v>
      </c>
      <c r="AB670" s="11">
        <v>45373</v>
      </c>
      <c r="AC670" s="10">
        <v>1640</v>
      </c>
      <c r="AD670" s="10" t="s">
        <v>1072</v>
      </c>
      <c r="AE670" s="15">
        <f t="shared" ca="1" si="10"/>
        <v>675</v>
      </c>
    </row>
    <row r="671" spans="1:31" ht="20.100000000000001" customHeight="1">
      <c r="A671" s="10">
        <v>2523491</v>
      </c>
      <c r="B671" s="10">
        <v>2523491</v>
      </c>
      <c r="C671" s="10" t="s">
        <v>452</v>
      </c>
      <c r="D671" s="10">
        <v>357</v>
      </c>
      <c r="E671" s="10" t="s">
        <v>1073</v>
      </c>
      <c r="F671" s="10" t="s">
        <v>1074</v>
      </c>
      <c r="G671" s="10" t="s">
        <v>317</v>
      </c>
      <c r="H671" s="10" t="s">
        <v>158</v>
      </c>
      <c r="I671" s="11">
        <v>45385</v>
      </c>
      <c r="J671" s="11">
        <v>45385</v>
      </c>
      <c r="K671" s="10" t="s">
        <v>545</v>
      </c>
      <c r="L671" s="10" t="s">
        <v>32</v>
      </c>
      <c r="M671" s="11">
        <v>45379</v>
      </c>
      <c r="N671" s="10" t="s">
        <v>454</v>
      </c>
      <c r="O671" s="10">
        <v>1038567</v>
      </c>
      <c r="P671" s="10">
        <v>150</v>
      </c>
      <c r="Q671" s="10" t="s">
        <v>611</v>
      </c>
      <c r="R671" s="10">
        <v>1</v>
      </c>
      <c r="S671" s="12"/>
      <c r="T671" s="12"/>
      <c r="U671" s="10" t="s">
        <v>761</v>
      </c>
      <c r="V671" s="10">
        <v>1000</v>
      </c>
      <c r="W671" s="10" t="s">
        <v>762</v>
      </c>
      <c r="X671" s="11">
        <v>45376</v>
      </c>
      <c r="Y671" s="10" t="s">
        <v>763</v>
      </c>
      <c r="Z671" s="11">
        <v>45373</v>
      </c>
      <c r="AA671" s="11">
        <v>45387</v>
      </c>
      <c r="AB671" s="11">
        <v>45373</v>
      </c>
      <c r="AC671" s="10">
        <v>1600</v>
      </c>
      <c r="AD671" s="10" t="s">
        <v>1075</v>
      </c>
      <c r="AE671" s="15">
        <f t="shared" ca="1" si="10"/>
        <v>675</v>
      </c>
    </row>
    <row r="672" spans="1:31" ht="20.100000000000001" customHeight="1">
      <c r="A672" s="10">
        <v>2490972</v>
      </c>
      <c r="B672" s="10">
        <v>2490972</v>
      </c>
      <c r="C672" s="10" t="s">
        <v>452</v>
      </c>
      <c r="D672" s="12"/>
      <c r="E672" s="10">
        <v>101529439</v>
      </c>
      <c r="F672" s="10" t="s">
        <v>793</v>
      </c>
      <c r="G672" s="10" t="s">
        <v>331</v>
      </c>
      <c r="H672" s="12"/>
      <c r="I672" s="11">
        <v>45348</v>
      </c>
      <c r="J672" s="12"/>
      <c r="K672" s="10" t="s">
        <v>551</v>
      </c>
      <c r="L672" s="10" t="s">
        <v>551</v>
      </c>
      <c r="M672" s="11">
        <v>45359</v>
      </c>
      <c r="N672" s="10" t="s">
        <v>454</v>
      </c>
      <c r="O672" s="12"/>
      <c r="P672" s="12"/>
      <c r="Q672" s="10" t="s">
        <v>794</v>
      </c>
      <c r="R672" s="10">
        <v>1</v>
      </c>
      <c r="S672" s="10">
        <v>101266118</v>
      </c>
      <c r="T672" s="10" t="s">
        <v>795</v>
      </c>
      <c r="U672" s="12"/>
      <c r="V672" s="12"/>
      <c r="W672" s="12"/>
      <c r="X672" s="12"/>
      <c r="Y672" s="12"/>
      <c r="Z672" s="12"/>
      <c r="AA672" s="12"/>
      <c r="AB672" s="12"/>
      <c r="AC672" s="10">
        <v>1500</v>
      </c>
      <c r="AD672" s="13"/>
      <c r="AE672" s="15">
        <f t="shared" ca="1" si="10"/>
        <v>695</v>
      </c>
    </row>
    <row r="673" spans="1:31" ht="20.100000000000001" customHeight="1">
      <c r="A673" s="10" t="s">
        <v>1076</v>
      </c>
      <c r="B673" s="10" t="s">
        <v>1076</v>
      </c>
      <c r="C673" s="10" t="s">
        <v>926</v>
      </c>
      <c r="D673" s="10">
        <v>410</v>
      </c>
      <c r="E673" s="10">
        <v>103685395</v>
      </c>
      <c r="F673" s="10" t="s">
        <v>927</v>
      </c>
      <c r="G673" s="10" t="s">
        <v>317</v>
      </c>
      <c r="H673" s="10" t="s">
        <v>167</v>
      </c>
      <c r="I673" s="11">
        <v>45408</v>
      </c>
      <c r="J673" s="11">
        <v>45408</v>
      </c>
      <c r="K673" s="10" t="s">
        <v>45</v>
      </c>
      <c r="L673" s="10" t="s">
        <v>45</v>
      </c>
      <c r="M673" s="11">
        <v>45373</v>
      </c>
      <c r="N673" s="10" t="s">
        <v>454</v>
      </c>
      <c r="O673" s="10">
        <v>1038806</v>
      </c>
      <c r="P673" s="10" t="s">
        <v>642</v>
      </c>
      <c r="Q673" s="10" t="s">
        <v>385</v>
      </c>
      <c r="R673" s="10">
        <v>1</v>
      </c>
      <c r="S673" s="10">
        <v>103607479</v>
      </c>
      <c r="T673" s="10" t="s">
        <v>928</v>
      </c>
      <c r="U673" s="12"/>
      <c r="V673" s="12"/>
      <c r="W673" s="12"/>
      <c r="X673" s="12"/>
      <c r="Y673" s="12"/>
      <c r="Z673" s="11">
        <v>45348</v>
      </c>
      <c r="AA673" s="11">
        <v>45408</v>
      </c>
      <c r="AB673" s="11">
        <v>45348</v>
      </c>
      <c r="AC673" s="10">
        <v>1280</v>
      </c>
      <c r="AD673" s="13"/>
      <c r="AE673" s="15">
        <f t="shared" ca="1" si="10"/>
        <v>681</v>
      </c>
    </row>
    <row r="674" spans="1:31" ht="20.100000000000001" customHeight="1">
      <c r="A674" s="10" t="s">
        <v>1077</v>
      </c>
      <c r="B674" s="10" t="s">
        <v>1077</v>
      </c>
      <c r="C674" s="10" t="s">
        <v>1078</v>
      </c>
      <c r="D674" s="10">
        <v>410</v>
      </c>
      <c r="E674" s="10">
        <v>103685395</v>
      </c>
      <c r="F674" s="10" t="s">
        <v>927</v>
      </c>
      <c r="G674" s="10" t="s">
        <v>317</v>
      </c>
      <c r="H674" s="10" t="s">
        <v>167</v>
      </c>
      <c r="I674" s="11">
        <v>45408</v>
      </c>
      <c r="J674" s="11">
        <v>45408</v>
      </c>
      <c r="K674" s="10" t="s">
        <v>545</v>
      </c>
      <c r="L674" s="10" t="s">
        <v>45</v>
      </c>
      <c r="M674" s="11">
        <v>45379</v>
      </c>
      <c r="N674" s="10" t="s">
        <v>454</v>
      </c>
      <c r="O674" s="10">
        <v>1038806</v>
      </c>
      <c r="P674" s="10" t="s">
        <v>642</v>
      </c>
      <c r="Q674" s="10" t="s">
        <v>385</v>
      </c>
      <c r="R674" s="10">
        <v>1</v>
      </c>
      <c r="S674" s="10">
        <v>103607479</v>
      </c>
      <c r="T674" s="10" t="s">
        <v>928</v>
      </c>
      <c r="U674" s="12"/>
      <c r="V674" s="12"/>
      <c r="W674" s="12"/>
      <c r="X674" s="12"/>
      <c r="Y674" s="12"/>
      <c r="Z674" s="11">
        <v>45348</v>
      </c>
      <c r="AA674" s="11">
        <v>45408</v>
      </c>
      <c r="AB674" s="11">
        <v>45348</v>
      </c>
      <c r="AC674" s="10">
        <v>1600</v>
      </c>
      <c r="AD674" s="13"/>
      <c r="AE674" s="15">
        <f t="shared" ca="1" si="10"/>
        <v>675</v>
      </c>
    </row>
    <row r="675" spans="1:31" ht="20.100000000000001" customHeight="1">
      <c r="A675" s="10">
        <v>2513773</v>
      </c>
      <c r="B675" s="10">
        <v>2513773</v>
      </c>
      <c r="C675" s="10" t="s">
        <v>595</v>
      </c>
      <c r="D675" s="10">
        <v>278</v>
      </c>
      <c r="E675" s="10">
        <v>101876601</v>
      </c>
      <c r="F675" s="10" t="s">
        <v>596</v>
      </c>
      <c r="G675" s="10" t="s">
        <v>597</v>
      </c>
      <c r="H675" s="12"/>
      <c r="I675" s="11">
        <v>45390</v>
      </c>
      <c r="J675" s="12"/>
      <c r="K675" s="10" t="s">
        <v>45</v>
      </c>
      <c r="L675" s="10" t="s">
        <v>45</v>
      </c>
      <c r="M675" s="11">
        <v>45372</v>
      </c>
      <c r="N675" s="10" t="s">
        <v>454</v>
      </c>
      <c r="O675" s="12"/>
      <c r="P675" s="12"/>
      <c r="Q675" s="10" t="s">
        <v>598</v>
      </c>
      <c r="R675" s="12"/>
      <c r="S675" s="10" t="s">
        <v>599</v>
      </c>
      <c r="T675" s="10" t="s">
        <v>600</v>
      </c>
      <c r="U675" s="12"/>
      <c r="V675" s="12"/>
      <c r="W675" s="12"/>
      <c r="X675" s="12"/>
      <c r="Y675" s="12"/>
      <c r="Z675" s="12"/>
      <c r="AA675" s="12"/>
      <c r="AB675" s="12"/>
      <c r="AC675" s="10">
        <v>1280</v>
      </c>
      <c r="AD675" s="13"/>
      <c r="AE675" s="15">
        <f t="shared" ca="1" si="10"/>
        <v>682</v>
      </c>
    </row>
    <row r="676" spans="1:31" ht="20.100000000000001" customHeight="1">
      <c r="A676" s="10">
        <v>2524132</v>
      </c>
      <c r="B676" s="10">
        <v>2524132</v>
      </c>
      <c r="C676" s="10" t="s">
        <v>1079</v>
      </c>
      <c r="D676" s="10">
        <v>461</v>
      </c>
      <c r="E676" s="10" t="s">
        <v>1080</v>
      </c>
      <c r="F676" s="10" t="s">
        <v>1081</v>
      </c>
      <c r="G676" s="10" t="s">
        <v>317</v>
      </c>
      <c r="H676" s="10" t="s">
        <v>630</v>
      </c>
      <c r="I676" s="11">
        <v>45391</v>
      </c>
      <c r="J676" s="11">
        <v>45391</v>
      </c>
      <c r="K676" s="10" t="s">
        <v>605</v>
      </c>
      <c r="L676" s="10" t="s">
        <v>454</v>
      </c>
      <c r="M676" s="12"/>
      <c r="N676" s="10" t="s">
        <v>454</v>
      </c>
      <c r="O676" s="10">
        <v>1038614</v>
      </c>
      <c r="P676" s="10" t="s">
        <v>984</v>
      </c>
      <c r="Q676" s="10" t="s">
        <v>611</v>
      </c>
      <c r="R676" s="12"/>
      <c r="S676" s="12"/>
      <c r="T676" s="12"/>
      <c r="U676" s="12"/>
      <c r="V676" s="12"/>
      <c r="W676" s="12"/>
      <c r="X676" s="12"/>
      <c r="Y676" s="12"/>
      <c r="Z676" s="11">
        <v>45379</v>
      </c>
      <c r="AA676" s="11">
        <v>45393</v>
      </c>
      <c r="AB676" s="11">
        <v>45379</v>
      </c>
      <c r="AC676" s="10">
        <v>1000</v>
      </c>
      <c r="AD676" s="10" t="s">
        <v>1082</v>
      </c>
      <c r="AE676" s="15">
        <f t="shared" ca="1" si="10"/>
        <v>46054</v>
      </c>
    </row>
    <row r="677" spans="1:31" ht="20.100000000000001" customHeight="1">
      <c r="A677" s="10">
        <v>2524145</v>
      </c>
      <c r="B677" s="10">
        <v>2524145</v>
      </c>
      <c r="C677" s="10" t="s">
        <v>601</v>
      </c>
      <c r="D677" s="10">
        <v>333</v>
      </c>
      <c r="E677" s="10" t="s">
        <v>602</v>
      </c>
      <c r="F677" s="10" t="s">
        <v>603</v>
      </c>
      <c r="G677" s="10" t="s">
        <v>317</v>
      </c>
      <c r="H677" s="10" t="s">
        <v>604</v>
      </c>
      <c r="I677" s="11">
        <v>45391</v>
      </c>
      <c r="J677" s="11">
        <v>45390</v>
      </c>
      <c r="K677" s="10" t="s">
        <v>605</v>
      </c>
      <c r="L677" s="10" t="s">
        <v>454</v>
      </c>
      <c r="M677" s="12"/>
      <c r="N677" s="10" t="s">
        <v>454</v>
      </c>
      <c r="O677" s="10">
        <v>1038574</v>
      </c>
      <c r="P677" s="10">
        <v>10920</v>
      </c>
      <c r="Q677" s="10" t="s">
        <v>340</v>
      </c>
      <c r="R677" s="12"/>
      <c r="S677" s="10" t="s">
        <v>547</v>
      </c>
      <c r="T677" s="10" t="s">
        <v>548</v>
      </c>
      <c r="U677" s="12"/>
      <c r="V677" s="12"/>
      <c r="W677" s="12"/>
      <c r="X677" s="12"/>
      <c r="Y677" s="12"/>
      <c r="Z677" s="11">
        <v>45378</v>
      </c>
      <c r="AA677" s="11">
        <v>45392</v>
      </c>
      <c r="AB677" s="11">
        <v>45379</v>
      </c>
      <c r="AC677" s="10">
        <v>1000</v>
      </c>
      <c r="AD677" s="10" t="s">
        <v>1083</v>
      </c>
      <c r="AE677" s="15">
        <f t="shared" ca="1" si="10"/>
        <v>46054</v>
      </c>
    </row>
    <row r="678" spans="1:31" ht="20.100000000000001" customHeight="1">
      <c r="A678" s="10">
        <v>2523464</v>
      </c>
      <c r="B678" s="10">
        <v>2523464</v>
      </c>
      <c r="C678" s="10" t="s">
        <v>452</v>
      </c>
      <c r="D678" s="12"/>
      <c r="E678" s="10" t="s">
        <v>1084</v>
      </c>
      <c r="F678" s="10" t="s">
        <v>1085</v>
      </c>
      <c r="G678" s="10" t="s">
        <v>1086</v>
      </c>
      <c r="H678" s="12"/>
      <c r="I678" s="11">
        <v>45426</v>
      </c>
      <c r="J678" s="12"/>
      <c r="K678" s="10" t="s">
        <v>569</v>
      </c>
      <c r="L678" s="10" t="s">
        <v>768</v>
      </c>
      <c r="M678" s="11">
        <v>45373</v>
      </c>
      <c r="N678" s="10" t="s">
        <v>454</v>
      </c>
      <c r="O678" s="12"/>
      <c r="P678" s="12"/>
      <c r="Q678" s="10" t="s">
        <v>769</v>
      </c>
      <c r="R678" s="10">
        <v>729</v>
      </c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0">
        <v>1000</v>
      </c>
      <c r="AD678" s="13"/>
      <c r="AE678" s="15">
        <f t="shared" ca="1" si="10"/>
        <v>681</v>
      </c>
    </row>
    <row r="679" spans="1:31" ht="20.100000000000001" customHeight="1">
      <c r="A679" s="10">
        <v>2523464</v>
      </c>
      <c r="B679" s="10">
        <v>2523464</v>
      </c>
      <c r="C679" s="10" t="s">
        <v>452</v>
      </c>
      <c r="D679" s="12"/>
      <c r="E679" s="10" t="s">
        <v>1084</v>
      </c>
      <c r="F679" s="10" t="s">
        <v>1085</v>
      </c>
      <c r="G679" s="10" t="s">
        <v>1086</v>
      </c>
      <c r="H679" s="12"/>
      <c r="I679" s="11">
        <v>45426</v>
      </c>
      <c r="J679" s="12"/>
      <c r="K679" s="10" t="s">
        <v>569</v>
      </c>
      <c r="L679" s="10" t="s">
        <v>768</v>
      </c>
      <c r="M679" s="11">
        <v>45373</v>
      </c>
      <c r="N679" s="10" t="s">
        <v>454</v>
      </c>
      <c r="O679" s="12"/>
      <c r="P679" s="12"/>
      <c r="Q679" s="10" t="s">
        <v>769</v>
      </c>
      <c r="R679" s="10">
        <v>729</v>
      </c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0">
        <v>1000</v>
      </c>
      <c r="AD679" s="13"/>
      <c r="AE679" s="15">
        <f t="shared" ca="1" si="10"/>
        <v>681</v>
      </c>
    </row>
    <row r="680" spans="1:31" ht="20.100000000000001" customHeight="1">
      <c r="A680" s="10">
        <v>2523512</v>
      </c>
      <c r="B680" s="10">
        <v>2523512</v>
      </c>
      <c r="C680" s="10" t="s">
        <v>452</v>
      </c>
      <c r="D680" s="10">
        <v>404</v>
      </c>
      <c r="E680" s="10" t="s">
        <v>920</v>
      </c>
      <c r="F680" s="10" t="s">
        <v>921</v>
      </c>
      <c r="G680" s="10" t="s">
        <v>317</v>
      </c>
      <c r="H680" s="10" t="s">
        <v>659</v>
      </c>
      <c r="I680" s="11">
        <v>45386</v>
      </c>
      <c r="J680" s="11">
        <v>45384</v>
      </c>
      <c r="K680" s="10" t="s">
        <v>32</v>
      </c>
      <c r="L680" s="10" t="s">
        <v>660</v>
      </c>
      <c r="M680" s="11">
        <v>45379</v>
      </c>
      <c r="N680" s="10" t="s">
        <v>454</v>
      </c>
      <c r="O680" s="10">
        <v>1037681</v>
      </c>
      <c r="P680" s="10">
        <v>4500153668</v>
      </c>
      <c r="Q680" s="10" t="s">
        <v>340</v>
      </c>
      <c r="R680" s="10">
        <v>1</v>
      </c>
      <c r="S680" s="10" t="s">
        <v>547</v>
      </c>
      <c r="T680" s="10" t="s">
        <v>548</v>
      </c>
      <c r="U680" s="12"/>
      <c r="V680" s="12"/>
      <c r="W680" s="12"/>
      <c r="X680" s="12"/>
      <c r="Y680" s="12"/>
      <c r="Z680" s="11">
        <v>45373</v>
      </c>
      <c r="AA680" s="11">
        <v>45390</v>
      </c>
      <c r="AB680" s="11">
        <v>45373</v>
      </c>
      <c r="AC680" s="10">
        <v>1260</v>
      </c>
      <c r="AD680" s="10">
        <v>6497</v>
      </c>
      <c r="AE680" s="15">
        <f t="shared" ca="1" si="10"/>
        <v>675</v>
      </c>
    </row>
    <row r="681" spans="1:31" ht="20.100000000000001" customHeight="1">
      <c r="A681" s="10">
        <v>2520364</v>
      </c>
      <c r="B681" s="10">
        <v>2520364</v>
      </c>
      <c r="C681" s="10" t="s">
        <v>452</v>
      </c>
      <c r="D681" s="10">
        <v>214</v>
      </c>
      <c r="E681" s="10">
        <v>100810843</v>
      </c>
      <c r="F681" s="10" t="s">
        <v>467</v>
      </c>
      <c r="G681" s="10" t="s">
        <v>327</v>
      </c>
      <c r="H681" s="12"/>
      <c r="I681" s="11">
        <v>45379</v>
      </c>
      <c r="J681" s="12"/>
      <c r="K681" s="10" t="s">
        <v>714</v>
      </c>
      <c r="L681" s="10" t="s">
        <v>454</v>
      </c>
      <c r="M681" s="11">
        <v>45379</v>
      </c>
      <c r="N681" s="10" t="s">
        <v>454</v>
      </c>
      <c r="O681" s="12"/>
      <c r="P681" s="12"/>
      <c r="Q681" s="10" t="s">
        <v>385</v>
      </c>
      <c r="R681" s="12"/>
      <c r="S681" s="10" t="s">
        <v>422</v>
      </c>
      <c r="T681" s="10" t="s">
        <v>423</v>
      </c>
      <c r="U681" s="12"/>
      <c r="V681" s="12"/>
      <c r="W681" s="12"/>
      <c r="X681" s="12"/>
      <c r="Y681" s="12"/>
      <c r="Z681" s="12"/>
      <c r="AA681" s="12"/>
      <c r="AB681" s="12"/>
      <c r="AC681" s="10">
        <v>2100</v>
      </c>
      <c r="AD681" s="13"/>
      <c r="AE681" s="15">
        <f t="shared" ca="1" si="10"/>
        <v>675</v>
      </c>
    </row>
    <row r="682" spans="1:31" ht="20.100000000000001" customHeight="1">
      <c r="A682" s="10">
        <v>2517232</v>
      </c>
      <c r="B682" s="10">
        <v>2517232</v>
      </c>
      <c r="C682" s="10" t="s">
        <v>452</v>
      </c>
      <c r="D682" s="12"/>
      <c r="E682" s="10" t="s">
        <v>1087</v>
      </c>
      <c r="F682" s="10" t="s">
        <v>1088</v>
      </c>
      <c r="G682" s="10" t="s">
        <v>415</v>
      </c>
      <c r="H682" s="12"/>
      <c r="I682" s="11">
        <v>45397</v>
      </c>
      <c r="J682" s="12"/>
      <c r="K682" s="10" t="s">
        <v>742</v>
      </c>
      <c r="L682" s="10" t="s">
        <v>742</v>
      </c>
      <c r="M682" s="11">
        <v>45379</v>
      </c>
      <c r="N682" s="10" t="s">
        <v>454</v>
      </c>
      <c r="O682" s="12"/>
      <c r="P682" s="12"/>
      <c r="Q682" s="10" t="s">
        <v>500</v>
      </c>
      <c r="R682" s="10">
        <v>2</v>
      </c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3"/>
      <c r="AE682" s="15">
        <f t="shared" ca="1" si="10"/>
        <v>675</v>
      </c>
    </row>
    <row r="683" spans="1:31" ht="20.100000000000001" customHeight="1">
      <c r="A683" s="10">
        <v>2490973</v>
      </c>
      <c r="B683" s="10">
        <v>2490973</v>
      </c>
      <c r="C683" s="10" t="s">
        <v>452</v>
      </c>
      <c r="D683" s="10">
        <v>79</v>
      </c>
      <c r="E683" s="10" t="s">
        <v>589</v>
      </c>
      <c r="F683" s="10" t="s">
        <v>590</v>
      </c>
      <c r="G683" s="10" t="s">
        <v>312</v>
      </c>
      <c r="H683" s="12"/>
      <c r="I683" s="11">
        <v>45350</v>
      </c>
      <c r="J683" s="12"/>
      <c r="K683" s="10" t="s">
        <v>605</v>
      </c>
      <c r="L683" s="10" t="s">
        <v>591</v>
      </c>
      <c r="M683" s="11">
        <v>45379</v>
      </c>
      <c r="N683" s="10" t="s">
        <v>454</v>
      </c>
      <c r="O683" s="12"/>
      <c r="P683" s="12"/>
      <c r="Q683" s="10" t="s">
        <v>593</v>
      </c>
      <c r="R683" s="10">
        <v>1</v>
      </c>
      <c r="S683" s="10">
        <v>101731573</v>
      </c>
      <c r="T683" s="10" t="s">
        <v>594</v>
      </c>
      <c r="U683" s="10" t="s">
        <v>1089</v>
      </c>
      <c r="V683" s="10">
        <v>942</v>
      </c>
      <c r="W683" s="10" t="s">
        <v>762</v>
      </c>
      <c r="X683" s="11">
        <v>45384</v>
      </c>
      <c r="Y683" s="10" t="s">
        <v>1090</v>
      </c>
      <c r="Z683" s="12"/>
      <c r="AA683" s="12"/>
      <c r="AB683" s="12"/>
      <c r="AC683" s="10">
        <v>942</v>
      </c>
      <c r="AD683" s="13"/>
      <c r="AE683" s="15">
        <f t="shared" ca="1" si="10"/>
        <v>675</v>
      </c>
    </row>
    <row r="684" spans="1:31" ht="20.100000000000001" customHeight="1">
      <c r="A684" s="10">
        <v>2482525</v>
      </c>
      <c r="B684" s="10">
        <v>2482525</v>
      </c>
      <c r="C684" s="10" t="s">
        <v>368</v>
      </c>
      <c r="D684" s="12"/>
      <c r="E684" s="10">
        <v>102732551</v>
      </c>
      <c r="F684" s="10" t="s">
        <v>374</v>
      </c>
      <c r="G684" s="10" t="s">
        <v>331</v>
      </c>
      <c r="H684" s="10" t="s">
        <v>109</v>
      </c>
      <c r="I684" s="11">
        <v>45380</v>
      </c>
      <c r="J684" s="11">
        <v>45380</v>
      </c>
      <c r="K684" s="10" t="s">
        <v>579</v>
      </c>
      <c r="L684" s="10" t="s">
        <v>579</v>
      </c>
      <c r="M684" s="11">
        <v>45376</v>
      </c>
      <c r="N684" s="10" t="s">
        <v>454</v>
      </c>
      <c r="O684" s="10">
        <v>1034270</v>
      </c>
      <c r="P684" s="10" t="s">
        <v>332</v>
      </c>
      <c r="Q684" s="10" t="s">
        <v>318</v>
      </c>
      <c r="R684" s="10">
        <v>1</v>
      </c>
      <c r="S684" s="10">
        <v>102732426</v>
      </c>
      <c r="T684" s="10" t="s">
        <v>375</v>
      </c>
      <c r="U684" s="12"/>
      <c r="V684" s="12"/>
      <c r="W684" s="12"/>
      <c r="X684" s="12"/>
      <c r="Y684" s="12"/>
      <c r="Z684" s="11">
        <v>45207</v>
      </c>
      <c r="AA684" s="11">
        <v>45380</v>
      </c>
      <c r="AB684" s="11">
        <v>45207</v>
      </c>
      <c r="AC684" s="10">
        <v>1100</v>
      </c>
      <c r="AD684" s="13"/>
      <c r="AE684" s="15">
        <f t="shared" ca="1" si="10"/>
        <v>678</v>
      </c>
    </row>
    <row r="685" spans="1:31" ht="20.100000000000001" customHeight="1">
      <c r="A685" s="10">
        <v>2515825</v>
      </c>
      <c r="B685" s="10">
        <v>2515825</v>
      </c>
      <c r="C685" s="10" t="s">
        <v>452</v>
      </c>
      <c r="D685" s="12"/>
      <c r="E685" s="10">
        <v>103341647</v>
      </c>
      <c r="F685" s="10" t="s">
        <v>410</v>
      </c>
      <c r="G685" s="10" t="s">
        <v>331</v>
      </c>
      <c r="H685" s="10" t="s">
        <v>167</v>
      </c>
      <c r="I685" s="11">
        <v>45422</v>
      </c>
      <c r="J685" s="11">
        <v>45422</v>
      </c>
      <c r="K685" s="10" t="s">
        <v>556</v>
      </c>
      <c r="L685" s="10" t="s">
        <v>539</v>
      </c>
      <c r="M685" s="11">
        <v>45364</v>
      </c>
      <c r="N685" s="10" t="s">
        <v>454</v>
      </c>
      <c r="O685" s="10">
        <v>1038806</v>
      </c>
      <c r="P685" s="10" t="s">
        <v>642</v>
      </c>
      <c r="Q685" s="10" t="s">
        <v>318</v>
      </c>
      <c r="R685" s="10">
        <v>1</v>
      </c>
      <c r="S685" s="10">
        <v>103342182</v>
      </c>
      <c r="T685" s="10" t="s">
        <v>411</v>
      </c>
      <c r="U685" s="10" t="s">
        <v>643</v>
      </c>
      <c r="V685" s="10">
        <v>2100</v>
      </c>
      <c r="W685" s="10" t="s">
        <v>563</v>
      </c>
      <c r="X685" s="11">
        <v>45379</v>
      </c>
      <c r="Y685" s="10" t="s">
        <v>564</v>
      </c>
      <c r="Z685" s="11">
        <v>45345</v>
      </c>
      <c r="AA685" s="11">
        <v>45422</v>
      </c>
      <c r="AB685" s="11">
        <v>45345</v>
      </c>
      <c r="AC685" s="10">
        <v>2100</v>
      </c>
      <c r="AD685" s="13"/>
      <c r="AE685" s="15">
        <f t="shared" ca="1" si="10"/>
        <v>690</v>
      </c>
    </row>
    <row r="686" spans="1:31" ht="20.100000000000001" customHeight="1">
      <c r="A686" s="10">
        <v>2512130</v>
      </c>
      <c r="B686" s="10">
        <v>2512130</v>
      </c>
      <c r="C686" s="10" t="s">
        <v>452</v>
      </c>
      <c r="D686" s="10">
        <v>334</v>
      </c>
      <c r="E686" s="10">
        <v>102825818</v>
      </c>
      <c r="F686" s="10" t="s">
        <v>192</v>
      </c>
      <c r="G686" s="10" t="s">
        <v>317</v>
      </c>
      <c r="H686" s="10" t="s">
        <v>109</v>
      </c>
      <c r="I686" s="11">
        <v>45380</v>
      </c>
      <c r="J686" s="11">
        <v>45380</v>
      </c>
      <c r="K686" s="10" t="s">
        <v>32</v>
      </c>
      <c r="L686" s="10" t="s">
        <v>636</v>
      </c>
      <c r="M686" s="11">
        <v>45379</v>
      </c>
      <c r="N686" s="10" t="s">
        <v>454</v>
      </c>
      <c r="O686" s="10">
        <v>1034270</v>
      </c>
      <c r="P686" s="10" t="s">
        <v>332</v>
      </c>
      <c r="Q686" s="10" t="s">
        <v>385</v>
      </c>
      <c r="R686" s="10">
        <v>1</v>
      </c>
      <c r="S686" s="10" t="s">
        <v>637</v>
      </c>
      <c r="T686" s="10" t="s">
        <v>638</v>
      </c>
      <c r="U686" s="12"/>
      <c r="V686" s="12"/>
      <c r="W686" s="12"/>
      <c r="X686" s="12"/>
      <c r="Y686" s="12"/>
      <c r="Z686" s="11">
        <v>44672</v>
      </c>
      <c r="AA686" s="11">
        <v>45380</v>
      </c>
      <c r="AB686" s="11">
        <v>45333</v>
      </c>
      <c r="AC686" s="10">
        <v>1260</v>
      </c>
      <c r="AD686" s="13"/>
      <c r="AE686" s="15">
        <f t="shared" ca="1" si="10"/>
        <v>675</v>
      </c>
    </row>
    <row r="687" spans="1:31" ht="20.100000000000001" customHeight="1">
      <c r="A687" s="10">
        <v>2512144</v>
      </c>
      <c r="B687" s="10">
        <v>2512144</v>
      </c>
      <c r="C687" s="10" t="s">
        <v>514</v>
      </c>
      <c r="D687" s="12"/>
      <c r="E687" s="10">
        <v>102840010</v>
      </c>
      <c r="F687" s="10" t="s">
        <v>407</v>
      </c>
      <c r="G687" s="10" t="s">
        <v>317</v>
      </c>
      <c r="H687" s="10" t="s">
        <v>109</v>
      </c>
      <c r="I687" s="11">
        <v>45380</v>
      </c>
      <c r="J687" s="11">
        <v>45380</v>
      </c>
      <c r="K687" s="10" t="s">
        <v>579</v>
      </c>
      <c r="L687" s="10" t="s">
        <v>579</v>
      </c>
      <c r="M687" s="11">
        <v>45373</v>
      </c>
      <c r="N687" s="10" t="s">
        <v>454</v>
      </c>
      <c r="O687" s="10">
        <v>1034270</v>
      </c>
      <c r="P687" s="10" t="s">
        <v>332</v>
      </c>
      <c r="Q687" s="10" t="s">
        <v>318</v>
      </c>
      <c r="R687" s="10">
        <v>1</v>
      </c>
      <c r="S687" s="10">
        <v>101617028</v>
      </c>
      <c r="T687" s="10" t="s">
        <v>408</v>
      </c>
      <c r="U687" s="12"/>
      <c r="V687" s="12"/>
      <c r="W687" s="12"/>
      <c r="X687" s="12"/>
      <c r="Y687" s="12"/>
      <c r="Z687" s="11">
        <v>44672</v>
      </c>
      <c r="AA687" s="11">
        <v>45380</v>
      </c>
      <c r="AB687" s="11">
        <v>45333</v>
      </c>
      <c r="AC687" s="10">
        <v>1100</v>
      </c>
      <c r="AD687" s="13"/>
      <c r="AE687" s="15">
        <f t="shared" ca="1" si="10"/>
        <v>681</v>
      </c>
    </row>
    <row r="688" spans="1:31" ht="20.100000000000001" customHeight="1">
      <c r="A688" s="10">
        <v>2512146</v>
      </c>
      <c r="B688" s="10">
        <v>2512146</v>
      </c>
      <c r="C688" s="10" t="s">
        <v>514</v>
      </c>
      <c r="D688" s="12"/>
      <c r="E688" s="10">
        <v>102840010</v>
      </c>
      <c r="F688" s="10" t="s">
        <v>407</v>
      </c>
      <c r="G688" s="10" t="s">
        <v>317</v>
      </c>
      <c r="H688" s="10" t="s">
        <v>109</v>
      </c>
      <c r="I688" s="11">
        <v>45380</v>
      </c>
      <c r="J688" s="11">
        <v>45380</v>
      </c>
      <c r="K688" s="10" t="s">
        <v>579</v>
      </c>
      <c r="L688" s="10" t="s">
        <v>579</v>
      </c>
      <c r="M688" s="11">
        <v>45373</v>
      </c>
      <c r="N688" s="10" t="s">
        <v>454</v>
      </c>
      <c r="O688" s="10">
        <v>1034270</v>
      </c>
      <c r="P688" s="10" t="s">
        <v>332</v>
      </c>
      <c r="Q688" s="10" t="s">
        <v>318</v>
      </c>
      <c r="R688" s="10">
        <v>1</v>
      </c>
      <c r="S688" s="10">
        <v>101617028</v>
      </c>
      <c r="T688" s="10" t="s">
        <v>408</v>
      </c>
      <c r="U688" s="12"/>
      <c r="V688" s="12"/>
      <c r="W688" s="12"/>
      <c r="X688" s="12"/>
      <c r="Y688" s="12"/>
      <c r="Z688" s="11">
        <v>44672</v>
      </c>
      <c r="AA688" s="11">
        <v>45380</v>
      </c>
      <c r="AB688" s="11">
        <v>45333</v>
      </c>
      <c r="AC688" s="10">
        <v>1100</v>
      </c>
      <c r="AD688" s="13"/>
      <c r="AE688" s="15">
        <f t="shared" ca="1" si="10"/>
        <v>681</v>
      </c>
    </row>
    <row r="689" spans="1:31" ht="20.100000000000001" customHeight="1">
      <c r="A689" s="10">
        <v>2512173</v>
      </c>
      <c r="B689" s="10">
        <v>2512173</v>
      </c>
      <c r="C689" s="10" t="s">
        <v>443</v>
      </c>
      <c r="D689" s="12"/>
      <c r="E689" s="10">
        <v>102840010</v>
      </c>
      <c r="F689" s="10" t="s">
        <v>407</v>
      </c>
      <c r="G689" s="10" t="s">
        <v>317</v>
      </c>
      <c r="H689" s="10" t="s">
        <v>109</v>
      </c>
      <c r="I689" s="11">
        <v>45380</v>
      </c>
      <c r="J689" s="11">
        <v>45380</v>
      </c>
      <c r="K689" s="10" t="s">
        <v>579</v>
      </c>
      <c r="L689" s="10" t="s">
        <v>579</v>
      </c>
      <c r="M689" s="11">
        <v>45376</v>
      </c>
      <c r="N689" s="10" t="s">
        <v>454</v>
      </c>
      <c r="O689" s="10">
        <v>1034270</v>
      </c>
      <c r="P689" s="10" t="s">
        <v>332</v>
      </c>
      <c r="Q689" s="10" t="s">
        <v>318</v>
      </c>
      <c r="R689" s="10">
        <v>1</v>
      </c>
      <c r="S689" s="10">
        <v>101617028</v>
      </c>
      <c r="T689" s="10" t="s">
        <v>408</v>
      </c>
      <c r="U689" s="12"/>
      <c r="V689" s="12"/>
      <c r="W689" s="12"/>
      <c r="X689" s="12"/>
      <c r="Y689" s="12"/>
      <c r="Z689" s="11">
        <v>44996</v>
      </c>
      <c r="AA689" s="11">
        <v>45380</v>
      </c>
      <c r="AB689" s="11">
        <v>45333</v>
      </c>
      <c r="AC689" s="10">
        <v>1100</v>
      </c>
      <c r="AD689" s="13"/>
      <c r="AE689" s="15">
        <f t="shared" ca="1" si="10"/>
        <v>678</v>
      </c>
    </row>
    <row r="690" spans="1:31" ht="20.100000000000001" customHeight="1">
      <c r="A690" s="10">
        <v>2512178</v>
      </c>
      <c r="B690" s="10">
        <v>2512178</v>
      </c>
      <c r="C690" s="10" t="s">
        <v>1015</v>
      </c>
      <c r="D690" s="10">
        <v>387</v>
      </c>
      <c r="E690" s="10">
        <v>103192185</v>
      </c>
      <c r="F690" s="10" t="s">
        <v>1016</v>
      </c>
      <c r="G690" s="10" t="s">
        <v>312</v>
      </c>
      <c r="H690" s="10" t="s">
        <v>109</v>
      </c>
      <c r="I690" s="11">
        <v>45380</v>
      </c>
      <c r="J690" s="11">
        <v>45380</v>
      </c>
      <c r="K690" s="10" t="s">
        <v>879</v>
      </c>
      <c r="L690" s="10" t="s">
        <v>879</v>
      </c>
      <c r="M690" s="11">
        <v>45369</v>
      </c>
      <c r="N690" s="10" t="s">
        <v>454</v>
      </c>
      <c r="O690" s="10">
        <v>1034270</v>
      </c>
      <c r="P690" s="10" t="s">
        <v>332</v>
      </c>
      <c r="Q690" s="10" t="s">
        <v>385</v>
      </c>
      <c r="R690" s="10">
        <v>1</v>
      </c>
      <c r="S690" s="10" t="s">
        <v>1017</v>
      </c>
      <c r="T690" s="10" t="s">
        <v>1018</v>
      </c>
      <c r="U690" s="10" t="s">
        <v>1019</v>
      </c>
      <c r="V690" s="10">
        <v>950</v>
      </c>
      <c r="W690" s="10" t="s">
        <v>1020</v>
      </c>
      <c r="X690" s="11">
        <v>45384</v>
      </c>
      <c r="Y690" s="10" t="s">
        <v>1021</v>
      </c>
      <c r="Z690" s="11">
        <v>44996</v>
      </c>
      <c r="AA690" s="11">
        <v>45380</v>
      </c>
      <c r="AB690" s="11">
        <v>45333</v>
      </c>
      <c r="AC690" s="10">
        <v>950</v>
      </c>
      <c r="AD690" s="13"/>
      <c r="AE690" s="15">
        <f t="shared" ca="1" si="10"/>
        <v>685</v>
      </c>
    </row>
    <row r="691" spans="1:31" ht="20.100000000000001" customHeight="1">
      <c r="A691" s="10">
        <v>2452169</v>
      </c>
      <c r="B691" s="10">
        <v>2452169</v>
      </c>
      <c r="C691" s="10" t="s">
        <v>452</v>
      </c>
      <c r="D691" s="10">
        <v>163</v>
      </c>
      <c r="E691" s="10">
        <v>101678668</v>
      </c>
      <c r="F691" s="10" t="s">
        <v>1091</v>
      </c>
      <c r="G691" s="10" t="s">
        <v>327</v>
      </c>
      <c r="H691" s="12"/>
      <c r="I691" s="11">
        <v>45300</v>
      </c>
      <c r="J691" s="12"/>
      <c r="K691" s="10" t="s">
        <v>1070</v>
      </c>
      <c r="L691" s="10" t="s">
        <v>454</v>
      </c>
      <c r="M691" s="11">
        <v>45377</v>
      </c>
      <c r="N691" s="10" t="s">
        <v>454</v>
      </c>
      <c r="O691" s="12"/>
      <c r="P691" s="12"/>
      <c r="Q691" s="10" t="s">
        <v>385</v>
      </c>
      <c r="R691" s="12"/>
      <c r="S691" s="10" t="s">
        <v>1092</v>
      </c>
      <c r="T691" s="10" t="s">
        <v>1093</v>
      </c>
      <c r="U691" s="12"/>
      <c r="V691" s="12"/>
      <c r="W691" s="12"/>
      <c r="X691" s="12"/>
      <c r="Y691" s="12"/>
      <c r="Z691" s="12"/>
      <c r="AA691" s="12"/>
      <c r="AB691" s="12"/>
      <c r="AC691" s="10">
        <v>2100</v>
      </c>
      <c r="AD691" s="13"/>
      <c r="AE691" s="15">
        <f t="shared" ca="1" si="10"/>
        <v>677</v>
      </c>
    </row>
    <row r="692" spans="1:31" ht="20.100000000000001" customHeight="1">
      <c r="A692" s="10">
        <v>2523467</v>
      </c>
      <c r="B692" s="10">
        <v>2523467</v>
      </c>
      <c r="C692" s="10" t="s">
        <v>452</v>
      </c>
      <c r="D692" s="10">
        <v>350</v>
      </c>
      <c r="E692" s="10" t="s">
        <v>800</v>
      </c>
      <c r="F692" s="10" t="s">
        <v>92</v>
      </c>
      <c r="G692" s="10" t="s">
        <v>317</v>
      </c>
      <c r="H692" s="10" t="s">
        <v>93</v>
      </c>
      <c r="I692" s="11">
        <v>45384</v>
      </c>
      <c r="J692" s="11">
        <v>45384</v>
      </c>
      <c r="K692" s="10" t="s">
        <v>32</v>
      </c>
      <c r="L692" s="10" t="s">
        <v>32</v>
      </c>
      <c r="M692" s="11">
        <v>45378</v>
      </c>
      <c r="N692" s="10" t="s">
        <v>454</v>
      </c>
      <c r="O692" s="10">
        <v>1037872</v>
      </c>
      <c r="P692" s="10" t="s">
        <v>801</v>
      </c>
      <c r="Q692" s="10" t="s">
        <v>340</v>
      </c>
      <c r="R692" s="10">
        <v>1</v>
      </c>
      <c r="S692" s="12"/>
      <c r="T692" s="12"/>
      <c r="U692" s="12"/>
      <c r="V692" s="12"/>
      <c r="W692" s="12"/>
      <c r="X692" s="12"/>
      <c r="Y692" s="12"/>
      <c r="Z692" s="11">
        <v>45370</v>
      </c>
      <c r="AA692" s="11">
        <v>45387</v>
      </c>
      <c r="AB692" s="11">
        <v>45373</v>
      </c>
      <c r="AC692" s="10">
        <v>1260</v>
      </c>
      <c r="AD692" s="10" t="s">
        <v>1094</v>
      </c>
      <c r="AE692" s="15">
        <f t="shared" ca="1" si="10"/>
        <v>676</v>
      </c>
    </row>
    <row r="693" spans="1:31" ht="20.100000000000001" customHeight="1">
      <c r="A693" s="10" t="s">
        <v>1095</v>
      </c>
      <c r="B693" s="10" t="s">
        <v>1095</v>
      </c>
      <c r="C693" s="10" t="s">
        <v>1096</v>
      </c>
      <c r="D693" s="10">
        <v>18</v>
      </c>
      <c r="E693" s="10" t="s">
        <v>943</v>
      </c>
      <c r="F693" s="10" t="s">
        <v>944</v>
      </c>
      <c r="G693" s="10" t="s">
        <v>317</v>
      </c>
      <c r="H693" s="10" t="s">
        <v>158</v>
      </c>
      <c r="I693" s="11">
        <v>45390</v>
      </c>
      <c r="J693" s="11">
        <v>45387</v>
      </c>
      <c r="K693" s="10" t="s">
        <v>605</v>
      </c>
      <c r="L693" s="10" t="s">
        <v>635</v>
      </c>
      <c r="M693" s="12"/>
      <c r="N693" s="10" t="s">
        <v>454</v>
      </c>
      <c r="O693" s="10">
        <v>1038567</v>
      </c>
      <c r="P693" s="10">
        <v>150</v>
      </c>
      <c r="Q693" s="10" t="s">
        <v>340</v>
      </c>
      <c r="R693" s="10">
        <v>1</v>
      </c>
      <c r="S693" s="10" t="s">
        <v>547</v>
      </c>
      <c r="T693" s="10" t="s">
        <v>548</v>
      </c>
      <c r="U693" s="10" t="s">
        <v>945</v>
      </c>
      <c r="V693" s="10">
        <v>1000</v>
      </c>
      <c r="W693" s="10" t="s">
        <v>762</v>
      </c>
      <c r="X693" s="11">
        <v>45379</v>
      </c>
      <c r="Y693" s="10" t="s">
        <v>763</v>
      </c>
      <c r="Z693" s="11">
        <v>45378</v>
      </c>
      <c r="AA693" s="11">
        <v>45391</v>
      </c>
      <c r="AB693" s="11">
        <v>45378</v>
      </c>
      <c r="AC693" s="10">
        <v>1000</v>
      </c>
      <c r="AD693" s="10" t="s">
        <v>1097</v>
      </c>
      <c r="AE693" s="15">
        <f t="shared" ca="1" si="10"/>
        <v>46054</v>
      </c>
    </row>
    <row r="694" spans="1:31" ht="20.100000000000001" customHeight="1">
      <c r="A694" s="10">
        <v>2523780</v>
      </c>
      <c r="B694" s="10">
        <v>2523780</v>
      </c>
      <c r="C694" s="10" t="s">
        <v>452</v>
      </c>
      <c r="D694" s="10">
        <v>333</v>
      </c>
      <c r="E694" s="10" t="s">
        <v>746</v>
      </c>
      <c r="F694" s="10" t="s">
        <v>160</v>
      </c>
      <c r="G694" s="10" t="s">
        <v>317</v>
      </c>
      <c r="H694" s="10" t="s">
        <v>93</v>
      </c>
      <c r="I694" s="11">
        <v>45386</v>
      </c>
      <c r="J694" s="11">
        <v>45386</v>
      </c>
      <c r="K694" s="10" t="s">
        <v>32</v>
      </c>
      <c r="L694" s="10" t="s">
        <v>660</v>
      </c>
      <c r="M694" s="11">
        <v>45379</v>
      </c>
      <c r="N694" s="10" t="s">
        <v>454</v>
      </c>
      <c r="O694" s="10">
        <v>1037873</v>
      </c>
      <c r="P694" s="10" t="s">
        <v>805</v>
      </c>
      <c r="Q694" s="10" t="s">
        <v>340</v>
      </c>
      <c r="R694" s="10">
        <v>1</v>
      </c>
      <c r="S694" s="12"/>
      <c r="T694" s="12"/>
      <c r="U694" s="12"/>
      <c r="V694" s="12"/>
      <c r="W694" s="12"/>
      <c r="X694" s="12"/>
      <c r="Y694" s="12"/>
      <c r="Z694" s="11">
        <v>45373</v>
      </c>
      <c r="AA694" s="11">
        <v>45391</v>
      </c>
      <c r="AB694" s="11">
        <v>45377</v>
      </c>
      <c r="AC694" s="10">
        <v>1260</v>
      </c>
      <c r="AD694" s="10" t="s">
        <v>1098</v>
      </c>
      <c r="AE694" s="15">
        <f t="shared" ca="1" si="10"/>
        <v>675</v>
      </c>
    </row>
    <row r="695" spans="1:31" ht="20.100000000000001" customHeight="1">
      <c r="A695" s="10">
        <v>2523804</v>
      </c>
      <c r="B695" s="10">
        <v>2523804</v>
      </c>
      <c r="C695" s="12"/>
      <c r="D695" s="12"/>
      <c r="E695" s="10" t="s">
        <v>868</v>
      </c>
      <c r="F695" s="10" t="s">
        <v>869</v>
      </c>
      <c r="G695" s="10" t="s">
        <v>415</v>
      </c>
      <c r="H695" s="12"/>
      <c r="I695" s="11">
        <v>45408</v>
      </c>
      <c r="J695" s="12"/>
      <c r="K695" s="10" t="s">
        <v>568</v>
      </c>
      <c r="L695" s="10" t="s">
        <v>569</v>
      </c>
      <c r="M695" s="11">
        <v>45379</v>
      </c>
      <c r="N695" s="10" t="s">
        <v>454</v>
      </c>
      <c r="O695" s="12"/>
      <c r="P695" s="12"/>
      <c r="Q695" s="10" t="s">
        <v>500</v>
      </c>
      <c r="R695" s="10">
        <v>10</v>
      </c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0">
        <v>1200</v>
      </c>
      <c r="AD695" s="13"/>
      <c r="AE695" s="15">
        <f t="shared" ca="1" si="10"/>
        <v>675</v>
      </c>
    </row>
    <row r="696" spans="1:31" ht="20.100000000000001" customHeight="1">
      <c r="A696" s="10">
        <v>2523804</v>
      </c>
      <c r="B696" s="10">
        <v>2523804</v>
      </c>
      <c r="C696" s="12"/>
      <c r="D696" s="12"/>
      <c r="E696" s="10" t="s">
        <v>868</v>
      </c>
      <c r="F696" s="10" t="s">
        <v>869</v>
      </c>
      <c r="G696" s="10" t="s">
        <v>415</v>
      </c>
      <c r="H696" s="12"/>
      <c r="I696" s="11">
        <v>45408</v>
      </c>
      <c r="J696" s="12"/>
      <c r="K696" s="10" t="s">
        <v>568</v>
      </c>
      <c r="L696" s="10" t="s">
        <v>569</v>
      </c>
      <c r="M696" s="11">
        <v>45379</v>
      </c>
      <c r="N696" s="10" t="s">
        <v>454</v>
      </c>
      <c r="O696" s="12"/>
      <c r="P696" s="12"/>
      <c r="Q696" s="10" t="s">
        <v>500</v>
      </c>
      <c r="R696" s="10">
        <v>10</v>
      </c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0">
        <v>1200</v>
      </c>
      <c r="AD696" s="13"/>
      <c r="AE696" s="15">
        <f t="shared" ca="1" si="10"/>
        <v>675</v>
      </c>
    </row>
    <row r="697" spans="1:31" ht="20.100000000000001" customHeight="1">
      <c r="A697" s="10">
        <v>2523849</v>
      </c>
      <c r="B697" s="10">
        <v>2523849</v>
      </c>
      <c r="C697" s="12"/>
      <c r="D697" s="12"/>
      <c r="E697" s="10">
        <v>101498268</v>
      </c>
      <c r="F697" s="10" t="s">
        <v>1099</v>
      </c>
      <c r="G697" s="10" t="s">
        <v>331</v>
      </c>
      <c r="H697" s="12"/>
      <c r="I697" s="11">
        <v>45407</v>
      </c>
      <c r="J697" s="12"/>
      <c r="K697" s="10" t="s">
        <v>568</v>
      </c>
      <c r="L697" s="10" t="s">
        <v>569</v>
      </c>
      <c r="M697" s="11">
        <v>45379</v>
      </c>
      <c r="N697" s="10" t="s">
        <v>454</v>
      </c>
      <c r="O697" s="12"/>
      <c r="P697" s="12"/>
      <c r="Q697" s="10" t="s">
        <v>338</v>
      </c>
      <c r="R697" s="10">
        <v>4</v>
      </c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0">
        <v>1100</v>
      </c>
      <c r="AD697" s="13"/>
      <c r="AE697" s="15">
        <f t="shared" ca="1" si="10"/>
        <v>675</v>
      </c>
    </row>
    <row r="698" spans="1:31" ht="20.100000000000001" customHeight="1">
      <c r="A698" s="10">
        <v>2523975</v>
      </c>
      <c r="B698" s="10">
        <v>2523975</v>
      </c>
      <c r="C698" s="10" t="s">
        <v>452</v>
      </c>
      <c r="D698" s="10">
        <v>416</v>
      </c>
      <c r="E698" s="10" t="s">
        <v>657</v>
      </c>
      <c r="F698" s="10" t="s">
        <v>658</v>
      </c>
      <c r="G698" s="10" t="s">
        <v>331</v>
      </c>
      <c r="H698" s="10" t="s">
        <v>659</v>
      </c>
      <c r="I698" s="11">
        <v>45391</v>
      </c>
      <c r="J698" s="11">
        <v>45387</v>
      </c>
      <c r="K698" s="10" t="s">
        <v>660</v>
      </c>
      <c r="L698" s="10" t="s">
        <v>635</v>
      </c>
      <c r="M698" s="11">
        <v>45379</v>
      </c>
      <c r="N698" s="10" t="s">
        <v>454</v>
      </c>
      <c r="O698" s="10">
        <v>1037682</v>
      </c>
      <c r="P698" s="10">
        <v>4500153703</v>
      </c>
      <c r="Q698" s="10" t="s">
        <v>340</v>
      </c>
      <c r="R698" s="10">
        <v>1</v>
      </c>
      <c r="S698" s="12"/>
      <c r="T698" s="12"/>
      <c r="U698" s="12"/>
      <c r="V698" s="12"/>
      <c r="W698" s="12"/>
      <c r="X698" s="12"/>
      <c r="Y698" s="12"/>
      <c r="Z698" s="11">
        <v>45378</v>
      </c>
      <c r="AA698" s="11">
        <v>45392</v>
      </c>
      <c r="AB698" s="11">
        <v>45378</v>
      </c>
      <c r="AC698" s="10">
        <v>1240</v>
      </c>
      <c r="AD698" s="10">
        <v>6162</v>
      </c>
      <c r="AE698" s="15">
        <f t="shared" ca="1" si="10"/>
        <v>675</v>
      </c>
    </row>
    <row r="699" spans="1:31" ht="20.100000000000001" customHeight="1">
      <c r="A699" s="10">
        <v>2523978</v>
      </c>
      <c r="B699" s="10">
        <v>2523978</v>
      </c>
      <c r="C699" s="10" t="s">
        <v>1062</v>
      </c>
      <c r="D699" s="10">
        <v>358</v>
      </c>
      <c r="E699" s="10" t="s">
        <v>1100</v>
      </c>
      <c r="F699" s="10" t="s">
        <v>1101</v>
      </c>
      <c r="G699" s="10" t="s">
        <v>331</v>
      </c>
      <c r="H699" s="10" t="s">
        <v>659</v>
      </c>
      <c r="I699" s="11">
        <v>45391</v>
      </c>
      <c r="J699" s="11">
        <v>45387</v>
      </c>
      <c r="K699" s="10" t="s">
        <v>605</v>
      </c>
      <c r="L699" s="10" t="s">
        <v>635</v>
      </c>
      <c r="M699" s="11">
        <v>45379</v>
      </c>
      <c r="N699" s="10" t="s">
        <v>454</v>
      </c>
      <c r="O699" s="10">
        <v>1037682</v>
      </c>
      <c r="P699" s="10">
        <v>4500153703</v>
      </c>
      <c r="Q699" s="10" t="s">
        <v>340</v>
      </c>
      <c r="R699" s="10">
        <v>1</v>
      </c>
      <c r="S699" s="10" t="s">
        <v>547</v>
      </c>
      <c r="T699" s="10" t="s">
        <v>548</v>
      </c>
      <c r="U699" s="12"/>
      <c r="V699" s="12"/>
      <c r="W699" s="12"/>
      <c r="X699" s="12"/>
      <c r="Y699" s="12"/>
      <c r="Z699" s="11">
        <v>45378</v>
      </c>
      <c r="AA699" s="11">
        <v>45392</v>
      </c>
      <c r="AB699" s="11">
        <v>45378</v>
      </c>
      <c r="AC699" s="12"/>
      <c r="AD699" s="10">
        <v>6430</v>
      </c>
      <c r="AE699" s="15">
        <f t="shared" ca="1" si="10"/>
        <v>675</v>
      </c>
    </row>
    <row r="700" spans="1:31" ht="20.100000000000001" customHeight="1">
      <c r="A700" s="10">
        <v>2520774</v>
      </c>
      <c r="B700" s="10">
        <v>2520774</v>
      </c>
      <c r="C700" s="10" t="s">
        <v>452</v>
      </c>
      <c r="D700" s="12"/>
      <c r="E700" s="10">
        <v>101498071</v>
      </c>
      <c r="F700" s="10" t="s">
        <v>1102</v>
      </c>
      <c r="G700" s="10" t="s">
        <v>321</v>
      </c>
      <c r="H700" s="12"/>
      <c r="I700" s="11">
        <v>45394</v>
      </c>
      <c r="J700" s="12"/>
      <c r="K700" s="10" t="s">
        <v>742</v>
      </c>
      <c r="L700" s="10" t="s">
        <v>742</v>
      </c>
      <c r="M700" s="11">
        <v>45378</v>
      </c>
      <c r="N700" s="10" t="s">
        <v>454</v>
      </c>
      <c r="O700" s="12"/>
      <c r="P700" s="12"/>
      <c r="Q700" s="10" t="s">
        <v>338</v>
      </c>
      <c r="R700" s="10">
        <v>10</v>
      </c>
      <c r="S700" s="12"/>
      <c r="T700" s="12"/>
      <c r="U700" s="10" t="s">
        <v>914</v>
      </c>
      <c r="V700" s="10">
        <v>1450</v>
      </c>
      <c r="W700" s="10" t="s">
        <v>727</v>
      </c>
      <c r="X700" s="11">
        <v>45392</v>
      </c>
      <c r="Y700" s="10" t="s">
        <v>728</v>
      </c>
      <c r="Z700" s="12"/>
      <c r="AA700" s="12"/>
      <c r="AB700" s="12"/>
      <c r="AC700" s="10">
        <v>1450</v>
      </c>
      <c r="AD700" s="13"/>
      <c r="AE700" s="15">
        <f t="shared" ca="1" si="10"/>
        <v>676</v>
      </c>
    </row>
    <row r="701" spans="1:31" ht="20.100000000000001" customHeight="1">
      <c r="A701" s="10">
        <v>2520774</v>
      </c>
      <c r="B701" s="10">
        <v>2520774</v>
      </c>
      <c r="C701" s="10" t="s">
        <v>452</v>
      </c>
      <c r="D701" s="12"/>
      <c r="E701" s="10">
        <v>101498071</v>
      </c>
      <c r="F701" s="10" t="s">
        <v>1102</v>
      </c>
      <c r="G701" s="10" t="s">
        <v>321</v>
      </c>
      <c r="H701" s="12"/>
      <c r="I701" s="11">
        <v>45394</v>
      </c>
      <c r="J701" s="12"/>
      <c r="K701" s="10" t="s">
        <v>742</v>
      </c>
      <c r="L701" s="10" t="s">
        <v>742</v>
      </c>
      <c r="M701" s="11">
        <v>45378</v>
      </c>
      <c r="N701" s="10" t="s">
        <v>454</v>
      </c>
      <c r="O701" s="12"/>
      <c r="P701" s="12"/>
      <c r="Q701" s="10" t="s">
        <v>338</v>
      </c>
      <c r="R701" s="10">
        <v>10</v>
      </c>
      <c r="S701" s="12"/>
      <c r="T701" s="12"/>
      <c r="U701" s="10" t="s">
        <v>914</v>
      </c>
      <c r="V701" s="10">
        <v>1450</v>
      </c>
      <c r="W701" s="10" t="s">
        <v>727</v>
      </c>
      <c r="X701" s="11">
        <v>45392</v>
      </c>
      <c r="Y701" s="10" t="s">
        <v>728</v>
      </c>
      <c r="Z701" s="12"/>
      <c r="AA701" s="12"/>
      <c r="AB701" s="12"/>
      <c r="AC701" s="10">
        <v>1450</v>
      </c>
      <c r="AD701" s="13"/>
      <c r="AE701" s="15">
        <f t="shared" ca="1" si="10"/>
        <v>676</v>
      </c>
    </row>
    <row r="702" spans="1:31" ht="20.100000000000001" customHeight="1">
      <c r="A702" s="10">
        <v>2476385</v>
      </c>
      <c r="B702" s="10">
        <v>2476385</v>
      </c>
      <c r="C702" s="12"/>
      <c r="D702" s="12"/>
      <c r="E702" s="10">
        <v>101879831</v>
      </c>
      <c r="F702" s="10" t="s">
        <v>334</v>
      </c>
      <c r="G702" s="10" t="s">
        <v>312</v>
      </c>
      <c r="H702" s="12"/>
      <c r="I702" s="11">
        <v>45573</v>
      </c>
      <c r="J702" s="12"/>
      <c r="K702" s="10" t="s">
        <v>579</v>
      </c>
      <c r="L702" s="10" t="s">
        <v>454</v>
      </c>
      <c r="M702" s="11">
        <v>45372</v>
      </c>
      <c r="N702" s="10" t="s">
        <v>454</v>
      </c>
      <c r="O702" s="12"/>
      <c r="P702" s="12"/>
      <c r="Q702" s="10" t="s">
        <v>318</v>
      </c>
      <c r="R702" s="12"/>
      <c r="S702" s="10">
        <v>101697963</v>
      </c>
      <c r="T702" s="10" t="s">
        <v>335</v>
      </c>
      <c r="U702" s="12"/>
      <c r="V702" s="12"/>
      <c r="W702" s="12"/>
      <c r="X702" s="12"/>
      <c r="Y702" s="12"/>
      <c r="Z702" s="12"/>
      <c r="AA702" s="12"/>
      <c r="AB702" s="12"/>
      <c r="AC702" s="10">
        <v>1100</v>
      </c>
      <c r="AD702" s="13"/>
      <c r="AE702" s="15">
        <f t="shared" ca="1" si="10"/>
        <v>682</v>
      </c>
    </row>
    <row r="703" spans="1:31" ht="20.100000000000001" customHeight="1">
      <c r="A703" s="10">
        <v>2520341</v>
      </c>
      <c r="B703" s="10">
        <v>2520341</v>
      </c>
      <c r="C703" s="10" t="s">
        <v>452</v>
      </c>
      <c r="D703" s="12"/>
      <c r="E703" s="10">
        <v>103659699</v>
      </c>
      <c r="F703" s="10" t="s">
        <v>571</v>
      </c>
      <c r="G703" s="10" t="s">
        <v>317</v>
      </c>
      <c r="H703" s="12"/>
      <c r="I703" s="11">
        <v>45383</v>
      </c>
      <c r="J703" s="12"/>
      <c r="K703" s="10" t="s">
        <v>711</v>
      </c>
      <c r="L703" s="10" t="s">
        <v>711</v>
      </c>
      <c r="M703" s="11">
        <v>45376</v>
      </c>
      <c r="N703" s="10" t="s">
        <v>454</v>
      </c>
      <c r="O703" s="12"/>
      <c r="P703" s="12"/>
      <c r="Q703" s="10" t="s">
        <v>318</v>
      </c>
      <c r="R703" s="10">
        <v>1</v>
      </c>
      <c r="S703" s="10">
        <v>104854836</v>
      </c>
      <c r="T703" s="10" t="s">
        <v>572</v>
      </c>
      <c r="U703" s="12"/>
      <c r="V703" s="12"/>
      <c r="W703" s="12"/>
      <c r="X703" s="12"/>
      <c r="Y703" s="12"/>
      <c r="Z703" s="12"/>
      <c r="AA703" s="12"/>
      <c r="AB703" s="12"/>
      <c r="AC703" s="10">
        <v>1550</v>
      </c>
      <c r="AD703" s="13"/>
      <c r="AE703" s="15">
        <f t="shared" ca="1" si="10"/>
        <v>678</v>
      </c>
    </row>
    <row r="704" spans="1:31" ht="20.100000000000001" customHeight="1">
      <c r="A704" s="10">
        <v>2523449</v>
      </c>
      <c r="B704" s="10">
        <v>2523449</v>
      </c>
      <c r="C704" s="10" t="s">
        <v>452</v>
      </c>
      <c r="D704" s="10">
        <v>387</v>
      </c>
      <c r="E704" s="10" t="s">
        <v>1103</v>
      </c>
      <c r="F704" s="10" t="s">
        <v>152</v>
      </c>
      <c r="G704" s="10" t="s">
        <v>312</v>
      </c>
      <c r="H704" s="10" t="s">
        <v>435</v>
      </c>
      <c r="I704" s="11">
        <v>45385</v>
      </c>
      <c r="J704" s="11">
        <v>45385</v>
      </c>
      <c r="K704" s="10" t="s">
        <v>545</v>
      </c>
      <c r="L704" s="10" t="s">
        <v>32</v>
      </c>
      <c r="M704" s="11">
        <v>45379</v>
      </c>
      <c r="N704" s="10" t="s">
        <v>454</v>
      </c>
      <c r="O704" s="10">
        <v>1038566</v>
      </c>
      <c r="P704" s="10" t="s">
        <v>1104</v>
      </c>
      <c r="Q704" s="10" t="s">
        <v>340</v>
      </c>
      <c r="R704" s="10">
        <v>1</v>
      </c>
      <c r="S704" s="10" t="s">
        <v>547</v>
      </c>
      <c r="T704" s="10" t="s">
        <v>548</v>
      </c>
      <c r="U704" s="12"/>
      <c r="V704" s="12"/>
      <c r="W704" s="12"/>
      <c r="X704" s="12"/>
      <c r="Y704" s="12"/>
      <c r="Z704" s="11">
        <v>45372</v>
      </c>
      <c r="AA704" s="11">
        <v>45387</v>
      </c>
      <c r="AB704" s="11">
        <v>45373</v>
      </c>
      <c r="AC704" s="10">
        <v>1600</v>
      </c>
      <c r="AD704" s="10" t="s">
        <v>1105</v>
      </c>
      <c r="AE704" s="15">
        <f t="shared" ca="1" si="10"/>
        <v>675</v>
      </c>
    </row>
    <row r="705" spans="1:31" ht="20.100000000000001" customHeight="1">
      <c r="A705" s="10">
        <v>2523453</v>
      </c>
      <c r="B705" s="10">
        <v>2523453</v>
      </c>
      <c r="C705" s="10" t="s">
        <v>452</v>
      </c>
      <c r="D705" s="10">
        <v>387</v>
      </c>
      <c r="E705" s="10" t="s">
        <v>1103</v>
      </c>
      <c r="F705" s="10" t="s">
        <v>152</v>
      </c>
      <c r="G705" s="10" t="s">
        <v>312</v>
      </c>
      <c r="H705" s="10" t="s">
        <v>435</v>
      </c>
      <c r="I705" s="11">
        <v>45385</v>
      </c>
      <c r="J705" s="11">
        <v>45385</v>
      </c>
      <c r="K705" s="10" t="s">
        <v>77</v>
      </c>
      <c r="L705" s="10" t="s">
        <v>32</v>
      </c>
      <c r="M705" s="11">
        <v>45379</v>
      </c>
      <c r="N705" s="10" t="s">
        <v>454</v>
      </c>
      <c r="O705" s="10">
        <v>1038566</v>
      </c>
      <c r="P705" s="10" t="s">
        <v>1104</v>
      </c>
      <c r="Q705" s="10" t="s">
        <v>340</v>
      </c>
      <c r="R705" s="10">
        <v>1</v>
      </c>
      <c r="S705" s="10" t="s">
        <v>547</v>
      </c>
      <c r="T705" s="10" t="s">
        <v>548</v>
      </c>
      <c r="U705" s="10" t="s">
        <v>761</v>
      </c>
      <c r="V705" s="10">
        <v>1000</v>
      </c>
      <c r="W705" s="10" t="s">
        <v>762</v>
      </c>
      <c r="X705" s="11">
        <v>45376</v>
      </c>
      <c r="Y705" s="10" t="s">
        <v>763</v>
      </c>
      <c r="Z705" s="11">
        <v>45372</v>
      </c>
      <c r="AA705" s="11">
        <v>45387</v>
      </c>
      <c r="AB705" s="11">
        <v>45373</v>
      </c>
      <c r="AC705" s="10">
        <v>1360</v>
      </c>
      <c r="AD705" s="10" t="s">
        <v>1106</v>
      </c>
      <c r="AE705" s="15">
        <f t="shared" ca="1" si="10"/>
        <v>675</v>
      </c>
    </row>
    <row r="706" spans="1:31" ht="20.100000000000001" customHeight="1">
      <c r="A706" s="10">
        <v>2523489</v>
      </c>
      <c r="B706" s="10">
        <v>2523489</v>
      </c>
      <c r="C706" s="10" t="s">
        <v>452</v>
      </c>
      <c r="D706" s="10">
        <v>357</v>
      </c>
      <c r="E706" s="10" t="s">
        <v>1073</v>
      </c>
      <c r="F706" s="10" t="s">
        <v>1074</v>
      </c>
      <c r="G706" s="10" t="s">
        <v>317</v>
      </c>
      <c r="H706" s="10" t="s">
        <v>158</v>
      </c>
      <c r="I706" s="11">
        <v>45385</v>
      </c>
      <c r="J706" s="11">
        <v>45385</v>
      </c>
      <c r="K706" s="10" t="s">
        <v>32</v>
      </c>
      <c r="L706" s="10" t="s">
        <v>32</v>
      </c>
      <c r="M706" s="11">
        <v>45377</v>
      </c>
      <c r="N706" s="10" t="s">
        <v>454</v>
      </c>
      <c r="O706" s="10">
        <v>1038567</v>
      </c>
      <c r="P706" s="10">
        <v>150</v>
      </c>
      <c r="Q706" s="10" t="s">
        <v>611</v>
      </c>
      <c r="R706" s="10">
        <v>1</v>
      </c>
      <c r="S706" s="12"/>
      <c r="T706" s="12"/>
      <c r="U706" s="10" t="s">
        <v>761</v>
      </c>
      <c r="V706" s="10">
        <v>1000</v>
      </c>
      <c r="W706" s="10" t="s">
        <v>762</v>
      </c>
      <c r="X706" s="11">
        <v>45376</v>
      </c>
      <c r="Y706" s="10" t="s">
        <v>763</v>
      </c>
      <c r="Z706" s="11">
        <v>45373</v>
      </c>
      <c r="AA706" s="11">
        <v>45387</v>
      </c>
      <c r="AB706" s="11">
        <v>45373</v>
      </c>
      <c r="AC706" s="10">
        <v>1260</v>
      </c>
      <c r="AD706" s="10" t="s">
        <v>1107</v>
      </c>
      <c r="AE706" s="15">
        <f t="shared" ca="1" si="10"/>
        <v>677</v>
      </c>
    </row>
    <row r="707" spans="1:31" ht="20.100000000000001" customHeight="1">
      <c r="A707" s="10">
        <v>2523497</v>
      </c>
      <c r="B707" s="10">
        <v>2523497</v>
      </c>
      <c r="C707" s="10" t="s">
        <v>452</v>
      </c>
      <c r="D707" s="10">
        <v>101</v>
      </c>
      <c r="E707" s="10" t="s">
        <v>1108</v>
      </c>
      <c r="F707" s="10" t="s">
        <v>1109</v>
      </c>
      <c r="G707" s="10" t="s">
        <v>317</v>
      </c>
      <c r="H707" s="10" t="s">
        <v>158</v>
      </c>
      <c r="I707" s="11">
        <v>45385</v>
      </c>
      <c r="J707" s="11">
        <v>45385</v>
      </c>
      <c r="K707" s="10" t="s">
        <v>32</v>
      </c>
      <c r="L707" s="10" t="s">
        <v>32</v>
      </c>
      <c r="M707" s="11">
        <v>45377</v>
      </c>
      <c r="N707" s="10" t="s">
        <v>454</v>
      </c>
      <c r="O707" s="10">
        <v>1038567</v>
      </c>
      <c r="P707" s="10">
        <v>150</v>
      </c>
      <c r="Q707" s="10" t="s">
        <v>611</v>
      </c>
      <c r="R707" s="10">
        <v>1</v>
      </c>
      <c r="S707" s="12"/>
      <c r="T707" s="12"/>
      <c r="U707" s="10" t="s">
        <v>761</v>
      </c>
      <c r="V707" s="10">
        <v>1000</v>
      </c>
      <c r="W707" s="10" t="s">
        <v>762</v>
      </c>
      <c r="X707" s="11">
        <v>45376</v>
      </c>
      <c r="Y707" s="10" t="s">
        <v>763</v>
      </c>
      <c r="Z707" s="11">
        <v>45373</v>
      </c>
      <c r="AA707" s="11">
        <v>45387</v>
      </c>
      <c r="AB707" s="11">
        <v>45373</v>
      </c>
      <c r="AC707" s="10">
        <v>1360</v>
      </c>
      <c r="AD707" s="10" t="s">
        <v>1110</v>
      </c>
      <c r="AE707" s="15">
        <f t="shared" ca="1" si="10"/>
        <v>677</v>
      </c>
    </row>
    <row r="708" spans="1:31" ht="20.100000000000001" customHeight="1">
      <c r="A708" s="10">
        <v>2523508</v>
      </c>
      <c r="B708" s="10">
        <v>2523508</v>
      </c>
      <c r="C708" s="10" t="s">
        <v>543</v>
      </c>
      <c r="D708" s="10">
        <v>289</v>
      </c>
      <c r="E708" s="10" t="s">
        <v>1111</v>
      </c>
      <c r="F708" s="10" t="s">
        <v>129</v>
      </c>
      <c r="G708" s="10" t="s">
        <v>317</v>
      </c>
      <c r="H708" s="10" t="s">
        <v>659</v>
      </c>
      <c r="I708" s="11">
        <v>45386</v>
      </c>
      <c r="J708" s="11">
        <v>45384</v>
      </c>
      <c r="K708" s="10" t="s">
        <v>45</v>
      </c>
      <c r="L708" s="10" t="s">
        <v>45</v>
      </c>
      <c r="M708" s="11">
        <v>45378</v>
      </c>
      <c r="N708" s="10" t="s">
        <v>454</v>
      </c>
      <c r="O708" s="10">
        <v>1037681</v>
      </c>
      <c r="P708" s="10">
        <v>4500153668</v>
      </c>
      <c r="Q708" s="10" t="s">
        <v>340</v>
      </c>
      <c r="R708" s="10">
        <v>1</v>
      </c>
      <c r="S708" s="10" t="s">
        <v>547</v>
      </c>
      <c r="T708" s="10" t="s">
        <v>548</v>
      </c>
      <c r="U708" s="12"/>
      <c r="V708" s="12"/>
      <c r="W708" s="12"/>
      <c r="X708" s="12"/>
      <c r="Y708" s="12"/>
      <c r="Z708" s="11">
        <v>45373</v>
      </c>
      <c r="AA708" s="11">
        <v>45390</v>
      </c>
      <c r="AB708" s="11">
        <v>45373</v>
      </c>
      <c r="AC708" s="10">
        <v>1280</v>
      </c>
      <c r="AD708" s="10">
        <v>5708</v>
      </c>
      <c r="AE708" s="15">
        <f t="shared" ref="AE708:AE771" ca="1" si="11">TODAY()-M708</f>
        <v>676</v>
      </c>
    </row>
    <row r="709" spans="1:31" ht="20.100000000000001" customHeight="1">
      <c r="A709" s="10">
        <v>2451100</v>
      </c>
      <c r="B709" s="10">
        <v>2451100</v>
      </c>
      <c r="C709" s="12"/>
      <c r="D709" s="12"/>
      <c r="E709" s="10">
        <v>101423353</v>
      </c>
      <c r="F709" s="10" t="s">
        <v>371</v>
      </c>
      <c r="G709" s="10" t="s">
        <v>317</v>
      </c>
      <c r="H709" s="12"/>
      <c r="I709" s="11">
        <v>45420</v>
      </c>
      <c r="J709" s="12"/>
      <c r="K709" s="10" t="s">
        <v>579</v>
      </c>
      <c r="L709" s="10" t="s">
        <v>454</v>
      </c>
      <c r="M709" s="11">
        <v>45376</v>
      </c>
      <c r="N709" s="10" t="s">
        <v>454</v>
      </c>
      <c r="O709" s="12"/>
      <c r="P709" s="12"/>
      <c r="Q709" s="10" t="s">
        <v>318</v>
      </c>
      <c r="R709" s="12"/>
      <c r="S709" s="10">
        <v>101251709</v>
      </c>
      <c r="T709" s="10" t="s">
        <v>364</v>
      </c>
      <c r="U709" s="12"/>
      <c r="V709" s="12"/>
      <c r="W709" s="12"/>
      <c r="X709" s="12"/>
      <c r="Y709" s="12"/>
      <c r="Z709" s="12"/>
      <c r="AA709" s="12"/>
      <c r="AB709" s="12"/>
      <c r="AC709" s="10">
        <v>1100</v>
      </c>
      <c r="AD709" s="13"/>
      <c r="AE709" s="15">
        <f t="shared" ca="1" si="11"/>
        <v>678</v>
      </c>
    </row>
    <row r="710" spans="1:31" ht="20.100000000000001" customHeight="1">
      <c r="A710" s="10">
        <v>2451098</v>
      </c>
      <c r="B710" s="10">
        <v>2451098</v>
      </c>
      <c r="C710" s="10" t="s">
        <v>452</v>
      </c>
      <c r="D710" s="12"/>
      <c r="E710" s="10">
        <v>101423353</v>
      </c>
      <c r="F710" s="10" t="s">
        <v>371</v>
      </c>
      <c r="G710" s="10" t="s">
        <v>317</v>
      </c>
      <c r="H710" s="12"/>
      <c r="I710" s="11">
        <v>45317</v>
      </c>
      <c r="J710" s="12"/>
      <c r="K710" s="10" t="s">
        <v>551</v>
      </c>
      <c r="L710" s="10" t="s">
        <v>551</v>
      </c>
      <c r="M710" s="11">
        <v>45369</v>
      </c>
      <c r="N710" s="10" t="s">
        <v>454</v>
      </c>
      <c r="O710" s="12"/>
      <c r="P710" s="12"/>
      <c r="Q710" s="10" t="s">
        <v>318</v>
      </c>
      <c r="R710" s="10">
        <v>1</v>
      </c>
      <c r="S710" s="10">
        <v>101251709</v>
      </c>
      <c r="T710" s="10" t="s">
        <v>364</v>
      </c>
      <c r="U710" s="12"/>
      <c r="V710" s="12"/>
      <c r="W710" s="12"/>
      <c r="X710" s="12"/>
      <c r="Y710" s="12"/>
      <c r="Z710" s="12"/>
      <c r="AA710" s="12"/>
      <c r="AB710" s="12"/>
      <c r="AC710" s="10">
        <v>1500</v>
      </c>
      <c r="AD710" s="13"/>
      <c r="AE710" s="15">
        <f t="shared" ca="1" si="11"/>
        <v>685</v>
      </c>
    </row>
    <row r="711" spans="1:31" ht="20.100000000000001" customHeight="1">
      <c r="A711" s="10">
        <v>2523464</v>
      </c>
      <c r="B711" s="10">
        <v>2523464</v>
      </c>
      <c r="C711" s="10" t="s">
        <v>452</v>
      </c>
      <c r="D711" s="12"/>
      <c r="E711" s="10" t="s">
        <v>1084</v>
      </c>
      <c r="F711" s="10" t="s">
        <v>1085</v>
      </c>
      <c r="G711" s="10" t="s">
        <v>1086</v>
      </c>
      <c r="H711" s="12"/>
      <c r="I711" s="11">
        <v>45426</v>
      </c>
      <c r="J711" s="12"/>
      <c r="K711" s="10" t="s">
        <v>569</v>
      </c>
      <c r="L711" s="10" t="s">
        <v>768</v>
      </c>
      <c r="M711" s="11">
        <v>45373</v>
      </c>
      <c r="N711" s="10" t="s">
        <v>454</v>
      </c>
      <c r="O711" s="12"/>
      <c r="P711" s="12"/>
      <c r="Q711" s="10" t="s">
        <v>769</v>
      </c>
      <c r="R711" s="10">
        <v>729</v>
      </c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0">
        <v>1000</v>
      </c>
      <c r="AD711" s="13"/>
      <c r="AE711" s="15">
        <f t="shared" ca="1" si="11"/>
        <v>681</v>
      </c>
    </row>
    <row r="712" spans="1:31" ht="20.100000000000001" customHeight="1">
      <c r="A712" s="10">
        <v>2523464</v>
      </c>
      <c r="B712" s="10">
        <v>2523464</v>
      </c>
      <c r="C712" s="10" t="s">
        <v>452</v>
      </c>
      <c r="D712" s="12"/>
      <c r="E712" s="10" t="s">
        <v>1084</v>
      </c>
      <c r="F712" s="10" t="s">
        <v>1085</v>
      </c>
      <c r="G712" s="10" t="s">
        <v>1086</v>
      </c>
      <c r="H712" s="12"/>
      <c r="I712" s="11">
        <v>45426</v>
      </c>
      <c r="J712" s="12"/>
      <c r="K712" s="10" t="s">
        <v>569</v>
      </c>
      <c r="L712" s="10" t="s">
        <v>768</v>
      </c>
      <c r="M712" s="11">
        <v>45373</v>
      </c>
      <c r="N712" s="10" t="s">
        <v>454</v>
      </c>
      <c r="O712" s="12"/>
      <c r="P712" s="12"/>
      <c r="Q712" s="10" t="s">
        <v>769</v>
      </c>
      <c r="R712" s="10">
        <v>729</v>
      </c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0">
        <v>1000</v>
      </c>
      <c r="AD712" s="13"/>
      <c r="AE712" s="15">
        <f t="shared" ca="1" si="11"/>
        <v>681</v>
      </c>
    </row>
    <row r="713" spans="1:31" ht="20.100000000000001" customHeight="1">
      <c r="A713" s="10">
        <v>2523464</v>
      </c>
      <c r="B713" s="10">
        <v>2523464</v>
      </c>
      <c r="C713" s="10" t="s">
        <v>452</v>
      </c>
      <c r="D713" s="12"/>
      <c r="E713" s="10" t="s">
        <v>1084</v>
      </c>
      <c r="F713" s="10" t="s">
        <v>1085</v>
      </c>
      <c r="G713" s="10" t="s">
        <v>1086</v>
      </c>
      <c r="H713" s="12"/>
      <c r="I713" s="11">
        <v>45426</v>
      </c>
      <c r="J713" s="12"/>
      <c r="K713" s="10" t="s">
        <v>569</v>
      </c>
      <c r="L713" s="10" t="s">
        <v>768</v>
      </c>
      <c r="M713" s="11">
        <v>45373</v>
      </c>
      <c r="N713" s="10" t="s">
        <v>454</v>
      </c>
      <c r="O713" s="12"/>
      <c r="P713" s="12"/>
      <c r="Q713" s="10" t="s">
        <v>769</v>
      </c>
      <c r="R713" s="10">
        <v>729</v>
      </c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0">
        <v>1000</v>
      </c>
      <c r="AD713" s="13"/>
      <c r="AE713" s="15">
        <f t="shared" ca="1" si="11"/>
        <v>681</v>
      </c>
    </row>
    <row r="714" spans="1:31" ht="20.100000000000001" customHeight="1">
      <c r="A714" s="10">
        <v>2523464</v>
      </c>
      <c r="B714" s="10">
        <v>2523464</v>
      </c>
      <c r="C714" s="10" t="s">
        <v>452</v>
      </c>
      <c r="D714" s="12"/>
      <c r="E714" s="10" t="s">
        <v>1084</v>
      </c>
      <c r="F714" s="10" t="s">
        <v>1085</v>
      </c>
      <c r="G714" s="10" t="s">
        <v>1086</v>
      </c>
      <c r="H714" s="12"/>
      <c r="I714" s="11">
        <v>45426</v>
      </c>
      <c r="J714" s="12"/>
      <c r="K714" s="10" t="s">
        <v>569</v>
      </c>
      <c r="L714" s="10" t="s">
        <v>768</v>
      </c>
      <c r="M714" s="11">
        <v>45373</v>
      </c>
      <c r="N714" s="10" t="s">
        <v>454</v>
      </c>
      <c r="O714" s="12"/>
      <c r="P714" s="12"/>
      <c r="Q714" s="10" t="s">
        <v>769</v>
      </c>
      <c r="R714" s="10">
        <v>729</v>
      </c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0">
        <v>1000</v>
      </c>
      <c r="AD714" s="13"/>
      <c r="AE714" s="15">
        <f t="shared" ca="1" si="11"/>
        <v>681</v>
      </c>
    </row>
    <row r="715" spans="1:31" ht="20.100000000000001" customHeight="1">
      <c r="A715" s="10">
        <v>2523464</v>
      </c>
      <c r="B715" s="10">
        <v>2523464</v>
      </c>
      <c r="C715" s="10" t="s">
        <v>452</v>
      </c>
      <c r="D715" s="12"/>
      <c r="E715" s="10" t="s">
        <v>1084</v>
      </c>
      <c r="F715" s="10" t="s">
        <v>1085</v>
      </c>
      <c r="G715" s="10" t="s">
        <v>1086</v>
      </c>
      <c r="H715" s="12"/>
      <c r="I715" s="11">
        <v>45426</v>
      </c>
      <c r="J715" s="12"/>
      <c r="K715" s="10" t="s">
        <v>569</v>
      </c>
      <c r="L715" s="10" t="s">
        <v>768</v>
      </c>
      <c r="M715" s="11">
        <v>45373</v>
      </c>
      <c r="N715" s="10" t="s">
        <v>454</v>
      </c>
      <c r="O715" s="12"/>
      <c r="P715" s="12"/>
      <c r="Q715" s="10" t="s">
        <v>769</v>
      </c>
      <c r="R715" s="10">
        <v>729</v>
      </c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0">
        <v>1000</v>
      </c>
      <c r="AD715" s="13"/>
      <c r="AE715" s="15">
        <f t="shared" ca="1" si="11"/>
        <v>681</v>
      </c>
    </row>
    <row r="716" spans="1:31" ht="20.100000000000001" customHeight="1">
      <c r="A716" s="10">
        <v>2523464</v>
      </c>
      <c r="B716" s="10">
        <v>2523464</v>
      </c>
      <c r="C716" s="10" t="s">
        <v>452</v>
      </c>
      <c r="D716" s="12"/>
      <c r="E716" s="10" t="s">
        <v>1084</v>
      </c>
      <c r="F716" s="10" t="s">
        <v>1085</v>
      </c>
      <c r="G716" s="10" t="s">
        <v>1086</v>
      </c>
      <c r="H716" s="12"/>
      <c r="I716" s="11">
        <v>45426</v>
      </c>
      <c r="J716" s="12"/>
      <c r="K716" s="10" t="s">
        <v>569</v>
      </c>
      <c r="L716" s="10" t="s">
        <v>768</v>
      </c>
      <c r="M716" s="11">
        <v>45373</v>
      </c>
      <c r="N716" s="10" t="s">
        <v>454</v>
      </c>
      <c r="O716" s="12"/>
      <c r="P716" s="12"/>
      <c r="Q716" s="10" t="s">
        <v>769</v>
      </c>
      <c r="R716" s="10">
        <v>729</v>
      </c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0">
        <v>1000</v>
      </c>
      <c r="AD716" s="13"/>
      <c r="AE716" s="15">
        <f t="shared" ca="1" si="11"/>
        <v>681</v>
      </c>
    </row>
    <row r="717" spans="1:31" ht="20.100000000000001" customHeight="1">
      <c r="A717" s="10">
        <v>2523464</v>
      </c>
      <c r="B717" s="10">
        <v>2523464</v>
      </c>
      <c r="C717" s="10" t="s">
        <v>452</v>
      </c>
      <c r="D717" s="12"/>
      <c r="E717" s="10" t="s">
        <v>1084</v>
      </c>
      <c r="F717" s="10" t="s">
        <v>1085</v>
      </c>
      <c r="G717" s="10" t="s">
        <v>1086</v>
      </c>
      <c r="H717" s="12"/>
      <c r="I717" s="11">
        <v>45426</v>
      </c>
      <c r="J717" s="12"/>
      <c r="K717" s="10" t="s">
        <v>569</v>
      </c>
      <c r="L717" s="10" t="s">
        <v>768</v>
      </c>
      <c r="M717" s="11">
        <v>45373</v>
      </c>
      <c r="N717" s="10" t="s">
        <v>454</v>
      </c>
      <c r="O717" s="12"/>
      <c r="P717" s="12"/>
      <c r="Q717" s="10" t="s">
        <v>769</v>
      </c>
      <c r="R717" s="10">
        <v>729</v>
      </c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0">
        <v>1000</v>
      </c>
      <c r="AD717" s="13"/>
      <c r="AE717" s="15">
        <f t="shared" ca="1" si="11"/>
        <v>681</v>
      </c>
    </row>
    <row r="718" spans="1:31" ht="20.100000000000001" customHeight="1">
      <c r="A718" s="10">
        <v>2523464</v>
      </c>
      <c r="B718" s="10">
        <v>2523464</v>
      </c>
      <c r="C718" s="10" t="s">
        <v>452</v>
      </c>
      <c r="D718" s="12"/>
      <c r="E718" s="10" t="s">
        <v>1084</v>
      </c>
      <c r="F718" s="10" t="s">
        <v>1085</v>
      </c>
      <c r="G718" s="10" t="s">
        <v>1086</v>
      </c>
      <c r="H718" s="12"/>
      <c r="I718" s="11">
        <v>45426</v>
      </c>
      <c r="J718" s="12"/>
      <c r="K718" s="10" t="s">
        <v>569</v>
      </c>
      <c r="L718" s="10" t="s">
        <v>768</v>
      </c>
      <c r="M718" s="11">
        <v>45373</v>
      </c>
      <c r="N718" s="10" t="s">
        <v>454</v>
      </c>
      <c r="O718" s="12"/>
      <c r="P718" s="12"/>
      <c r="Q718" s="10" t="s">
        <v>769</v>
      </c>
      <c r="R718" s="10">
        <v>729</v>
      </c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0">
        <v>1000</v>
      </c>
      <c r="AD718" s="13"/>
      <c r="AE718" s="15">
        <f t="shared" ca="1" si="11"/>
        <v>681</v>
      </c>
    </row>
    <row r="719" spans="1:31" ht="20.100000000000001" customHeight="1">
      <c r="A719" s="10">
        <v>2523464</v>
      </c>
      <c r="B719" s="10">
        <v>2523464</v>
      </c>
      <c r="C719" s="10" t="s">
        <v>452</v>
      </c>
      <c r="D719" s="12"/>
      <c r="E719" s="10" t="s">
        <v>1084</v>
      </c>
      <c r="F719" s="10" t="s">
        <v>1085</v>
      </c>
      <c r="G719" s="10" t="s">
        <v>1086</v>
      </c>
      <c r="H719" s="12"/>
      <c r="I719" s="11">
        <v>45426</v>
      </c>
      <c r="J719" s="12"/>
      <c r="K719" s="10" t="s">
        <v>569</v>
      </c>
      <c r="L719" s="10" t="s">
        <v>768</v>
      </c>
      <c r="M719" s="11">
        <v>45373</v>
      </c>
      <c r="N719" s="10" t="s">
        <v>454</v>
      </c>
      <c r="O719" s="12"/>
      <c r="P719" s="12"/>
      <c r="Q719" s="10" t="s">
        <v>769</v>
      </c>
      <c r="R719" s="10">
        <v>729</v>
      </c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0">
        <v>1000</v>
      </c>
      <c r="AD719" s="13"/>
      <c r="AE719" s="15">
        <f t="shared" ca="1" si="11"/>
        <v>681</v>
      </c>
    </row>
    <row r="720" spans="1:31" ht="20.100000000000001" customHeight="1">
      <c r="A720" s="10">
        <v>2523464</v>
      </c>
      <c r="B720" s="10">
        <v>2523464</v>
      </c>
      <c r="C720" s="10" t="s">
        <v>452</v>
      </c>
      <c r="D720" s="12"/>
      <c r="E720" s="10" t="s">
        <v>1084</v>
      </c>
      <c r="F720" s="10" t="s">
        <v>1085</v>
      </c>
      <c r="G720" s="10" t="s">
        <v>1086</v>
      </c>
      <c r="H720" s="12"/>
      <c r="I720" s="11">
        <v>45426</v>
      </c>
      <c r="J720" s="12"/>
      <c r="K720" s="10" t="s">
        <v>569</v>
      </c>
      <c r="L720" s="10" t="s">
        <v>768</v>
      </c>
      <c r="M720" s="11">
        <v>45373</v>
      </c>
      <c r="N720" s="10" t="s">
        <v>454</v>
      </c>
      <c r="O720" s="12"/>
      <c r="P720" s="12"/>
      <c r="Q720" s="10" t="s">
        <v>769</v>
      </c>
      <c r="R720" s="10">
        <v>729</v>
      </c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0">
        <v>1000</v>
      </c>
      <c r="AD720" s="13"/>
      <c r="AE720" s="15">
        <f t="shared" ca="1" si="11"/>
        <v>681</v>
      </c>
    </row>
    <row r="721" spans="1:31" ht="20.100000000000001" customHeight="1">
      <c r="A721" s="10">
        <v>2523464</v>
      </c>
      <c r="B721" s="10">
        <v>2523464</v>
      </c>
      <c r="C721" s="10" t="s">
        <v>452</v>
      </c>
      <c r="D721" s="12"/>
      <c r="E721" s="10" t="s">
        <v>1084</v>
      </c>
      <c r="F721" s="10" t="s">
        <v>1085</v>
      </c>
      <c r="G721" s="10" t="s">
        <v>1086</v>
      </c>
      <c r="H721" s="12"/>
      <c r="I721" s="11">
        <v>45426</v>
      </c>
      <c r="J721" s="12"/>
      <c r="K721" s="10" t="s">
        <v>569</v>
      </c>
      <c r="L721" s="10" t="s">
        <v>768</v>
      </c>
      <c r="M721" s="11">
        <v>45373</v>
      </c>
      <c r="N721" s="10" t="s">
        <v>454</v>
      </c>
      <c r="O721" s="12"/>
      <c r="P721" s="12"/>
      <c r="Q721" s="10" t="s">
        <v>769</v>
      </c>
      <c r="R721" s="10">
        <v>729</v>
      </c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0">
        <v>1000</v>
      </c>
      <c r="AD721" s="13"/>
      <c r="AE721" s="15">
        <f t="shared" ca="1" si="11"/>
        <v>681</v>
      </c>
    </row>
    <row r="722" spans="1:31" ht="20.100000000000001" customHeight="1">
      <c r="A722" s="10">
        <v>2523464</v>
      </c>
      <c r="B722" s="10">
        <v>2523464</v>
      </c>
      <c r="C722" s="10" t="s">
        <v>452</v>
      </c>
      <c r="D722" s="12"/>
      <c r="E722" s="10" t="s">
        <v>1084</v>
      </c>
      <c r="F722" s="10" t="s">
        <v>1085</v>
      </c>
      <c r="G722" s="10" t="s">
        <v>1086</v>
      </c>
      <c r="H722" s="12"/>
      <c r="I722" s="11">
        <v>45426</v>
      </c>
      <c r="J722" s="12"/>
      <c r="K722" s="10" t="s">
        <v>569</v>
      </c>
      <c r="L722" s="10" t="s">
        <v>768</v>
      </c>
      <c r="M722" s="11">
        <v>45373</v>
      </c>
      <c r="N722" s="10" t="s">
        <v>454</v>
      </c>
      <c r="O722" s="12"/>
      <c r="P722" s="12"/>
      <c r="Q722" s="10" t="s">
        <v>769</v>
      </c>
      <c r="R722" s="10">
        <v>729</v>
      </c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0">
        <v>1000</v>
      </c>
      <c r="AD722" s="13"/>
      <c r="AE722" s="15">
        <f t="shared" ca="1" si="11"/>
        <v>681</v>
      </c>
    </row>
    <row r="723" spans="1:31" ht="20.100000000000001" customHeight="1">
      <c r="A723" s="10">
        <v>2523464</v>
      </c>
      <c r="B723" s="10">
        <v>2523464</v>
      </c>
      <c r="C723" s="10" t="s">
        <v>452</v>
      </c>
      <c r="D723" s="12"/>
      <c r="E723" s="10" t="s">
        <v>1084</v>
      </c>
      <c r="F723" s="10" t="s">
        <v>1085</v>
      </c>
      <c r="G723" s="10" t="s">
        <v>1086</v>
      </c>
      <c r="H723" s="12"/>
      <c r="I723" s="11">
        <v>45426</v>
      </c>
      <c r="J723" s="12"/>
      <c r="K723" s="10" t="s">
        <v>569</v>
      </c>
      <c r="L723" s="10" t="s">
        <v>768</v>
      </c>
      <c r="M723" s="11">
        <v>45373</v>
      </c>
      <c r="N723" s="10" t="s">
        <v>454</v>
      </c>
      <c r="O723" s="12"/>
      <c r="P723" s="12"/>
      <c r="Q723" s="10" t="s">
        <v>769</v>
      </c>
      <c r="R723" s="10">
        <v>729</v>
      </c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0">
        <v>1000</v>
      </c>
      <c r="AD723" s="13"/>
      <c r="AE723" s="15">
        <f t="shared" ca="1" si="11"/>
        <v>681</v>
      </c>
    </row>
    <row r="724" spans="1:31" ht="20.100000000000001" customHeight="1">
      <c r="A724" s="10">
        <v>2523464</v>
      </c>
      <c r="B724" s="10">
        <v>2523464</v>
      </c>
      <c r="C724" s="10" t="s">
        <v>452</v>
      </c>
      <c r="D724" s="12"/>
      <c r="E724" s="10" t="s">
        <v>1084</v>
      </c>
      <c r="F724" s="10" t="s">
        <v>1085</v>
      </c>
      <c r="G724" s="10" t="s">
        <v>1086</v>
      </c>
      <c r="H724" s="12"/>
      <c r="I724" s="11">
        <v>45426</v>
      </c>
      <c r="J724" s="12"/>
      <c r="K724" s="10" t="s">
        <v>569</v>
      </c>
      <c r="L724" s="10" t="s">
        <v>768</v>
      </c>
      <c r="M724" s="11">
        <v>45373</v>
      </c>
      <c r="N724" s="10" t="s">
        <v>454</v>
      </c>
      <c r="O724" s="12"/>
      <c r="P724" s="12"/>
      <c r="Q724" s="10" t="s">
        <v>769</v>
      </c>
      <c r="R724" s="10">
        <v>729</v>
      </c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0">
        <v>1000</v>
      </c>
      <c r="AD724" s="13"/>
      <c r="AE724" s="15">
        <f t="shared" ca="1" si="11"/>
        <v>681</v>
      </c>
    </row>
    <row r="725" spans="1:31" ht="20.100000000000001" customHeight="1">
      <c r="A725" s="10">
        <v>2523464</v>
      </c>
      <c r="B725" s="10">
        <v>2523464</v>
      </c>
      <c r="C725" s="10" t="s">
        <v>452</v>
      </c>
      <c r="D725" s="12"/>
      <c r="E725" s="10" t="s">
        <v>1084</v>
      </c>
      <c r="F725" s="10" t="s">
        <v>1085</v>
      </c>
      <c r="G725" s="10" t="s">
        <v>1086</v>
      </c>
      <c r="H725" s="12"/>
      <c r="I725" s="11">
        <v>45426</v>
      </c>
      <c r="J725" s="12"/>
      <c r="K725" s="10" t="s">
        <v>569</v>
      </c>
      <c r="L725" s="10" t="s">
        <v>768</v>
      </c>
      <c r="M725" s="11">
        <v>45373</v>
      </c>
      <c r="N725" s="10" t="s">
        <v>454</v>
      </c>
      <c r="O725" s="12"/>
      <c r="P725" s="12"/>
      <c r="Q725" s="10" t="s">
        <v>769</v>
      </c>
      <c r="R725" s="10">
        <v>729</v>
      </c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0">
        <v>1000</v>
      </c>
      <c r="AD725" s="13"/>
      <c r="AE725" s="15">
        <f t="shared" ca="1" si="11"/>
        <v>681</v>
      </c>
    </row>
    <row r="726" spans="1:31" ht="20.100000000000001" customHeight="1">
      <c r="A726" s="10">
        <v>2523464</v>
      </c>
      <c r="B726" s="10">
        <v>2523464</v>
      </c>
      <c r="C726" s="10" t="s">
        <v>452</v>
      </c>
      <c r="D726" s="12"/>
      <c r="E726" s="10" t="s">
        <v>1084</v>
      </c>
      <c r="F726" s="10" t="s">
        <v>1085</v>
      </c>
      <c r="G726" s="10" t="s">
        <v>1086</v>
      </c>
      <c r="H726" s="12"/>
      <c r="I726" s="11">
        <v>45426</v>
      </c>
      <c r="J726" s="12"/>
      <c r="K726" s="10" t="s">
        <v>569</v>
      </c>
      <c r="L726" s="10" t="s">
        <v>768</v>
      </c>
      <c r="M726" s="11">
        <v>45373</v>
      </c>
      <c r="N726" s="10" t="s">
        <v>454</v>
      </c>
      <c r="O726" s="12"/>
      <c r="P726" s="12"/>
      <c r="Q726" s="10" t="s">
        <v>769</v>
      </c>
      <c r="R726" s="10">
        <v>729</v>
      </c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0">
        <v>1000</v>
      </c>
      <c r="AD726" s="13"/>
      <c r="AE726" s="15">
        <f t="shared" ca="1" si="11"/>
        <v>681</v>
      </c>
    </row>
    <row r="727" spans="1:31" ht="20.100000000000001" customHeight="1">
      <c r="A727" s="10">
        <v>2523464</v>
      </c>
      <c r="B727" s="10">
        <v>2523464</v>
      </c>
      <c r="C727" s="10" t="s">
        <v>452</v>
      </c>
      <c r="D727" s="12"/>
      <c r="E727" s="10" t="s">
        <v>1084</v>
      </c>
      <c r="F727" s="10" t="s">
        <v>1085</v>
      </c>
      <c r="G727" s="10" t="s">
        <v>1086</v>
      </c>
      <c r="H727" s="12"/>
      <c r="I727" s="11">
        <v>45426</v>
      </c>
      <c r="J727" s="12"/>
      <c r="K727" s="10" t="s">
        <v>569</v>
      </c>
      <c r="L727" s="10" t="s">
        <v>768</v>
      </c>
      <c r="M727" s="11">
        <v>45373</v>
      </c>
      <c r="N727" s="10" t="s">
        <v>454</v>
      </c>
      <c r="O727" s="12"/>
      <c r="P727" s="12"/>
      <c r="Q727" s="10" t="s">
        <v>769</v>
      </c>
      <c r="R727" s="10">
        <v>729</v>
      </c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0">
        <v>1000</v>
      </c>
      <c r="AD727" s="13"/>
      <c r="AE727" s="15">
        <f t="shared" ca="1" si="11"/>
        <v>681</v>
      </c>
    </row>
    <row r="728" spans="1:31" ht="20.100000000000001" customHeight="1">
      <c r="A728" s="10">
        <v>2523464</v>
      </c>
      <c r="B728" s="10">
        <v>2523464</v>
      </c>
      <c r="C728" s="10" t="s">
        <v>452</v>
      </c>
      <c r="D728" s="12"/>
      <c r="E728" s="10" t="s">
        <v>1084</v>
      </c>
      <c r="F728" s="10" t="s">
        <v>1085</v>
      </c>
      <c r="G728" s="10" t="s">
        <v>1086</v>
      </c>
      <c r="H728" s="12"/>
      <c r="I728" s="11">
        <v>45426</v>
      </c>
      <c r="J728" s="12"/>
      <c r="K728" s="10" t="s">
        <v>569</v>
      </c>
      <c r="L728" s="10" t="s">
        <v>768</v>
      </c>
      <c r="M728" s="11">
        <v>45373</v>
      </c>
      <c r="N728" s="10" t="s">
        <v>454</v>
      </c>
      <c r="O728" s="12"/>
      <c r="P728" s="12"/>
      <c r="Q728" s="10" t="s">
        <v>769</v>
      </c>
      <c r="R728" s="10">
        <v>729</v>
      </c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0">
        <v>1000</v>
      </c>
      <c r="AD728" s="13"/>
      <c r="AE728" s="15">
        <f t="shared" ca="1" si="11"/>
        <v>681</v>
      </c>
    </row>
    <row r="729" spans="1:31" ht="20.100000000000001" customHeight="1">
      <c r="A729" s="10">
        <v>2523464</v>
      </c>
      <c r="B729" s="10">
        <v>2523464</v>
      </c>
      <c r="C729" s="10" t="s">
        <v>452</v>
      </c>
      <c r="D729" s="12"/>
      <c r="E729" s="10" t="s">
        <v>1084</v>
      </c>
      <c r="F729" s="10" t="s">
        <v>1085</v>
      </c>
      <c r="G729" s="10" t="s">
        <v>1086</v>
      </c>
      <c r="H729" s="12"/>
      <c r="I729" s="11">
        <v>45426</v>
      </c>
      <c r="J729" s="12"/>
      <c r="K729" s="10" t="s">
        <v>569</v>
      </c>
      <c r="L729" s="10" t="s">
        <v>768</v>
      </c>
      <c r="M729" s="11">
        <v>45373</v>
      </c>
      <c r="N729" s="10" t="s">
        <v>454</v>
      </c>
      <c r="O729" s="12"/>
      <c r="P729" s="12"/>
      <c r="Q729" s="10" t="s">
        <v>769</v>
      </c>
      <c r="R729" s="10">
        <v>729</v>
      </c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0">
        <v>1000</v>
      </c>
      <c r="AD729" s="13"/>
      <c r="AE729" s="15">
        <f t="shared" ca="1" si="11"/>
        <v>681</v>
      </c>
    </row>
    <row r="730" spans="1:31" ht="20.100000000000001" customHeight="1">
      <c r="A730" s="10">
        <v>2523464</v>
      </c>
      <c r="B730" s="10">
        <v>2523464</v>
      </c>
      <c r="C730" s="10" t="s">
        <v>452</v>
      </c>
      <c r="D730" s="12"/>
      <c r="E730" s="10" t="s">
        <v>1084</v>
      </c>
      <c r="F730" s="10" t="s">
        <v>1085</v>
      </c>
      <c r="G730" s="10" t="s">
        <v>1086</v>
      </c>
      <c r="H730" s="12"/>
      <c r="I730" s="11">
        <v>45426</v>
      </c>
      <c r="J730" s="12"/>
      <c r="K730" s="10" t="s">
        <v>569</v>
      </c>
      <c r="L730" s="10" t="s">
        <v>768</v>
      </c>
      <c r="M730" s="11">
        <v>45373</v>
      </c>
      <c r="N730" s="10" t="s">
        <v>454</v>
      </c>
      <c r="O730" s="12"/>
      <c r="P730" s="12"/>
      <c r="Q730" s="10" t="s">
        <v>769</v>
      </c>
      <c r="R730" s="10">
        <v>729</v>
      </c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0">
        <v>1000</v>
      </c>
      <c r="AD730" s="13"/>
      <c r="AE730" s="15">
        <f t="shared" ca="1" si="11"/>
        <v>681</v>
      </c>
    </row>
    <row r="731" spans="1:31" ht="20.100000000000001" customHeight="1">
      <c r="A731" s="10">
        <v>2523464</v>
      </c>
      <c r="B731" s="10">
        <v>2523464</v>
      </c>
      <c r="C731" s="10" t="s">
        <v>452</v>
      </c>
      <c r="D731" s="12"/>
      <c r="E731" s="10" t="s">
        <v>1084</v>
      </c>
      <c r="F731" s="10" t="s">
        <v>1085</v>
      </c>
      <c r="G731" s="10" t="s">
        <v>1086</v>
      </c>
      <c r="H731" s="12"/>
      <c r="I731" s="11">
        <v>45426</v>
      </c>
      <c r="J731" s="12"/>
      <c r="K731" s="10" t="s">
        <v>569</v>
      </c>
      <c r="L731" s="10" t="s">
        <v>768</v>
      </c>
      <c r="M731" s="11">
        <v>45373</v>
      </c>
      <c r="N731" s="10" t="s">
        <v>454</v>
      </c>
      <c r="O731" s="12"/>
      <c r="P731" s="12"/>
      <c r="Q731" s="10" t="s">
        <v>769</v>
      </c>
      <c r="R731" s="10">
        <v>729</v>
      </c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0">
        <v>1000</v>
      </c>
      <c r="AD731" s="13"/>
      <c r="AE731" s="15">
        <f t="shared" ca="1" si="11"/>
        <v>681</v>
      </c>
    </row>
    <row r="732" spans="1:31" ht="20.100000000000001" customHeight="1">
      <c r="A732" s="10">
        <v>2523464</v>
      </c>
      <c r="B732" s="10">
        <v>2523464</v>
      </c>
      <c r="C732" s="10" t="s">
        <v>452</v>
      </c>
      <c r="D732" s="12"/>
      <c r="E732" s="10" t="s">
        <v>1084</v>
      </c>
      <c r="F732" s="10" t="s">
        <v>1085</v>
      </c>
      <c r="G732" s="10" t="s">
        <v>1086</v>
      </c>
      <c r="H732" s="12"/>
      <c r="I732" s="11">
        <v>45426</v>
      </c>
      <c r="J732" s="12"/>
      <c r="K732" s="10" t="s">
        <v>569</v>
      </c>
      <c r="L732" s="10" t="s">
        <v>768</v>
      </c>
      <c r="M732" s="11">
        <v>45373</v>
      </c>
      <c r="N732" s="10" t="s">
        <v>454</v>
      </c>
      <c r="O732" s="12"/>
      <c r="P732" s="12"/>
      <c r="Q732" s="10" t="s">
        <v>769</v>
      </c>
      <c r="R732" s="10">
        <v>729</v>
      </c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0">
        <v>1000</v>
      </c>
      <c r="AD732" s="13"/>
      <c r="AE732" s="15">
        <f t="shared" ca="1" si="11"/>
        <v>681</v>
      </c>
    </row>
    <row r="733" spans="1:31" ht="20.100000000000001" customHeight="1">
      <c r="A733" s="10">
        <v>2523464</v>
      </c>
      <c r="B733" s="10">
        <v>2523464</v>
      </c>
      <c r="C733" s="10" t="s">
        <v>452</v>
      </c>
      <c r="D733" s="12"/>
      <c r="E733" s="10" t="s">
        <v>1084</v>
      </c>
      <c r="F733" s="10" t="s">
        <v>1085</v>
      </c>
      <c r="G733" s="10" t="s">
        <v>1086</v>
      </c>
      <c r="H733" s="12"/>
      <c r="I733" s="11">
        <v>45426</v>
      </c>
      <c r="J733" s="12"/>
      <c r="K733" s="10" t="s">
        <v>569</v>
      </c>
      <c r="L733" s="10" t="s">
        <v>768</v>
      </c>
      <c r="M733" s="11">
        <v>45373</v>
      </c>
      <c r="N733" s="10" t="s">
        <v>454</v>
      </c>
      <c r="O733" s="12"/>
      <c r="P733" s="12"/>
      <c r="Q733" s="10" t="s">
        <v>769</v>
      </c>
      <c r="R733" s="10">
        <v>729</v>
      </c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0">
        <v>1000</v>
      </c>
      <c r="AD733" s="13"/>
      <c r="AE733" s="15">
        <f t="shared" ca="1" si="11"/>
        <v>681</v>
      </c>
    </row>
    <row r="734" spans="1:31" ht="20.100000000000001" customHeight="1">
      <c r="A734" s="10">
        <v>2523464</v>
      </c>
      <c r="B734" s="10">
        <v>2523464</v>
      </c>
      <c r="C734" s="10" t="s">
        <v>452</v>
      </c>
      <c r="D734" s="12"/>
      <c r="E734" s="10" t="s">
        <v>1084</v>
      </c>
      <c r="F734" s="10" t="s">
        <v>1085</v>
      </c>
      <c r="G734" s="10" t="s">
        <v>1086</v>
      </c>
      <c r="H734" s="12"/>
      <c r="I734" s="11">
        <v>45426</v>
      </c>
      <c r="J734" s="12"/>
      <c r="K734" s="10" t="s">
        <v>569</v>
      </c>
      <c r="L734" s="10" t="s">
        <v>768</v>
      </c>
      <c r="M734" s="11">
        <v>45373</v>
      </c>
      <c r="N734" s="10" t="s">
        <v>454</v>
      </c>
      <c r="O734" s="12"/>
      <c r="P734" s="12"/>
      <c r="Q734" s="10" t="s">
        <v>769</v>
      </c>
      <c r="R734" s="10">
        <v>729</v>
      </c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0">
        <v>1000</v>
      </c>
      <c r="AD734" s="13"/>
      <c r="AE734" s="15">
        <f t="shared" ca="1" si="11"/>
        <v>681</v>
      </c>
    </row>
    <row r="735" spans="1:31" ht="20.100000000000001" customHeight="1">
      <c r="A735" s="10">
        <v>2523464</v>
      </c>
      <c r="B735" s="10">
        <v>2523464</v>
      </c>
      <c r="C735" s="10" t="s">
        <v>452</v>
      </c>
      <c r="D735" s="12"/>
      <c r="E735" s="10" t="s">
        <v>1084</v>
      </c>
      <c r="F735" s="10" t="s">
        <v>1085</v>
      </c>
      <c r="G735" s="10" t="s">
        <v>1086</v>
      </c>
      <c r="H735" s="12"/>
      <c r="I735" s="11">
        <v>45426</v>
      </c>
      <c r="J735" s="12"/>
      <c r="K735" s="10" t="s">
        <v>569</v>
      </c>
      <c r="L735" s="10" t="s">
        <v>768</v>
      </c>
      <c r="M735" s="11">
        <v>45373</v>
      </c>
      <c r="N735" s="10" t="s">
        <v>454</v>
      </c>
      <c r="O735" s="12"/>
      <c r="P735" s="12"/>
      <c r="Q735" s="10" t="s">
        <v>769</v>
      </c>
      <c r="R735" s="10">
        <v>729</v>
      </c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0">
        <v>1000</v>
      </c>
      <c r="AD735" s="13"/>
      <c r="AE735" s="15">
        <f t="shared" ca="1" si="11"/>
        <v>681</v>
      </c>
    </row>
    <row r="736" spans="1:31" ht="20.100000000000001" customHeight="1">
      <c r="A736" s="10">
        <v>2523464</v>
      </c>
      <c r="B736" s="10">
        <v>2523464</v>
      </c>
      <c r="C736" s="10" t="s">
        <v>452</v>
      </c>
      <c r="D736" s="12"/>
      <c r="E736" s="10" t="s">
        <v>1084</v>
      </c>
      <c r="F736" s="10" t="s">
        <v>1085</v>
      </c>
      <c r="G736" s="10" t="s">
        <v>1086</v>
      </c>
      <c r="H736" s="12"/>
      <c r="I736" s="11">
        <v>45426</v>
      </c>
      <c r="J736" s="12"/>
      <c r="K736" s="10" t="s">
        <v>569</v>
      </c>
      <c r="L736" s="10" t="s">
        <v>768</v>
      </c>
      <c r="M736" s="11">
        <v>45373</v>
      </c>
      <c r="N736" s="10" t="s">
        <v>454</v>
      </c>
      <c r="O736" s="12"/>
      <c r="P736" s="12"/>
      <c r="Q736" s="10" t="s">
        <v>769</v>
      </c>
      <c r="R736" s="10">
        <v>729</v>
      </c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0">
        <v>1000</v>
      </c>
      <c r="AD736" s="13"/>
      <c r="AE736" s="15">
        <f t="shared" ca="1" si="11"/>
        <v>681</v>
      </c>
    </row>
    <row r="737" spans="1:31" ht="20.100000000000001" customHeight="1">
      <c r="A737" s="10">
        <v>2523464</v>
      </c>
      <c r="B737" s="10">
        <v>2523464</v>
      </c>
      <c r="C737" s="10" t="s">
        <v>452</v>
      </c>
      <c r="D737" s="12"/>
      <c r="E737" s="10" t="s">
        <v>1084</v>
      </c>
      <c r="F737" s="10" t="s">
        <v>1085</v>
      </c>
      <c r="G737" s="10" t="s">
        <v>1086</v>
      </c>
      <c r="H737" s="12"/>
      <c r="I737" s="11">
        <v>45426</v>
      </c>
      <c r="J737" s="12"/>
      <c r="K737" s="10" t="s">
        <v>569</v>
      </c>
      <c r="L737" s="10" t="s">
        <v>768</v>
      </c>
      <c r="M737" s="11">
        <v>45373</v>
      </c>
      <c r="N737" s="10" t="s">
        <v>454</v>
      </c>
      <c r="O737" s="12"/>
      <c r="P737" s="12"/>
      <c r="Q737" s="10" t="s">
        <v>769</v>
      </c>
      <c r="R737" s="10">
        <v>729</v>
      </c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0">
        <v>1000</v>
      </c>
      <c r="AD737" s="13"/>
      <c r="AE737" s="15">
        <f t="shared" ca="1" si="11"/>
        <v>681</v>
      </c>
    </row>
    <row r="738" spans="1:31" ht="20.100000000000001" customHeight="1">
      <c r="A738" s="10">
        <v>2523464</v>
      </c>
      <c r="B738" s="10">
        <v>2523464</v>
      </c>
      <c r="C738" s="10" t="s">
        <v>452</v>
      </c>
      <c r="D738" s="12"/>
      <c r="E738" s="10" t="s">
        <v>1084</v>
      </c>
      <c r="F738" s="10" t="s">
        <v>1085</v>
      </c>
      <c r="G738" s="10" t="s">
        <v>1086</v>
      </c>
      <c r="H738" s="12"/>
      <c r="I738" s="11">
        <v>45426</v>
      </c>
      <c r="J738" s="12"/>
      <c r="K738" s="10" t="s">
        <v>569</v>
      </c>
      <c r="L738" s="10" t="s">
        <v>768</v>
      </c>
      <c r="M738" s="11">
        <v>45373</v>
      </c>
      <c r="N738" s="10" t="s">
        <v>454</v>
      </c>
      <c r="O738" s="12"/>
      <c r="P738" s="12"/>
      <c r="Q738" s="10" t="s">
        <v>769</v>
      </c>
      <c r="R738" s="10">
        <v>729</v>
      </c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0">
        <v>1000</v>
      </c>
      <c r="AD738" s="13"/>
      <c r="AE738" s="15">
        <f t="shared" ca="1" si="11"/>
        <v>681</v>
      </c>
    </row>
    <row r="739" spans="1:31" ht="20.100000000000001" customHeight="1">
      <c r="A739" s="10">
        <v>2523464</v>
      </c>
      <c r="B739" s="10">
        <v>2523464</v>
      </c>
      <c r="C739" s="10" t="s">
        <v>452</v>
      </c>
      <c r="D739" s="12"/>
      <c r="E739" s="10" t="s">
        <v>1084</v>
      </c>
      <c r="F739" s="10" t="s">
        <v>1085</v>
      </c>
      <c r="G739" s="10" t="s">
        <v>1086</v>
      </c>
      <c r="H739" s="12"/>
      <c r="I739" s="11">
        <v>45426</v>
      </c>
      <c r="J739" s="12"/>
      <c r="K739" s="10" t="s">
        <v>569</v>
      </c>
      <c r="L739" s="10" t="s">
        <v>768</v>
      </c>
      <c r="M739" s="11">
        <v>45373</v>
      </c>
      <c r="N739" s="10" t="s">
        <v>454</v>
      </c>
      <c r="O739" s="12"/>
      <c r="P739" s="12"/>
      <c r="Q739" s="10" t="s">
        <v>769</v>
      </c>
      <c r="R739" s="10">
        <v>729</v>
      </c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0">
        <v>1000</v>
      </c>
      <c r="AD739" s="13"/>
      <c r="AE739" s="15">
        <f t="shared" ca="1" si="11"/>
        <v>681</v>
      </c>
    </row>
    <row r="740" spans="1:31" ht="20.100000000000001" customHeight="1">
      <c r="A740" s="10">
        <v>2523464</v>
      </c>
      <c r="B740" s="10">
        <v>2523464</v>
      </c>
      <c r="C740" s="10" t="s">
        <v>452</v>
      </c>
      <c r="D740" s="12"/>
      <c r="E740" s="10" t="s">
        <v>1084</v>
      </c>
      <c r="F740" s="10" t="s">
        <v>1085</v>
      </c>
      <c r="G740" s="10" t="s">
        <v>1086</v>
      </c>
      <c r="H740" s="12"/>
      <c r="I740" s="11">
        <v>45426</v>
      </c>
      <c r="J740" s="12"/>
      <c r="K740" s="10" t="s">
        <v>569</v>
      </c>
      <c r="L740" s="10" t="s">
        <v>768</v>
      </c>
      <c r="M740" s="11">
        <v>45373</v>
      </c>
      <c r="N740" s="10" t="s">
        <v>454</v>
      </c>
      <c r="O740" s="12"/>
      <c r="P740" s="12"/>
      <c r="Q740" s="10" t="s">
        <v>769</v>
      </c>
      <c r="R740" s="10">
        <v>729</v>
      </c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0">
        <v>1000</v>
      </c>
      <c r="AD740" s="13"/>
      <c r="AE740" s="15">
        <f t="shared" ca="1" si="11"/>
        <v>681</v>
      </c>
    </row>
    <row r="741" spans="1:31" ht="20.100000000000001" customHeight="1">
      <c r="A741" s="10">
        <v>2523464</v>
      </c>
      <c r="B741" s="10">
        <v>2523464</v>
      </c>
      <c r="C741" s="10" t="s">
        <v>452</v>
      </c>
      <c r="D741" s="12"/>
      <c r="E741" s="10" t="s">
        <v>1084</v>
      </c>
      <c r="F741" s="10" t="s">
        <v>1085</v>
      </c>
      <c r="G741" s="10" t="s">
        <v>1086</v>
      </c>
      <c r="H741" s="12"/>
      <c r="I741" s="11">
        <v>45426</v>
      </c>
      <c r="J741" s="12"/>
      <c r="K741" s="10" t="s">
        <v>569</v>
      </c>
      <c r="L741" s="10" t="s">
        <v>768</v>
      </c>
      <c r="M741" s="11">
        <v>45373</v>
      </c>
      <c r="N741" s="10" t="s">
        <v>454</v>
      </c>
      <c r="O741" s="12"/>
      <c r="P741" s="12"/>
      <c r="Q741" s="10" t="s">
        <v>769</v>
      </c>
      <c r="R741" s="10">
        <v>729</v>
      </c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0">
        <v>1000</v>
      </c>
      <c r="AD741" s="13"/>
      <c r="AE741" s="15">
        <f t="shared" ca="1" si="11"/>
        <v>681</v>
      </c>
    </row>
    <row r="742" spans="1:31" ht="20.100000000000001" customHeight="1">
      <c r="A742" s="10">
        <v>2523464</v>
      </c>
      <c r="B742" s="10">
        <v>2523464</v>
      </c>
      <c r="C742" s="10" t="s">
        <v>452</v>
      </c>
      <c r="D742" s="12"/>
      <c r="E742" s="10" t="s">
        <v>1084</v>
      </c>
      <c r="F742" s="10" t="s">
        <v>1085</v>
      </c>
      <c r="G742" s="10" t="s">
        <v>1086</v>
      </c>
      <c r="H742" s="12"/>
      <c r="I742" s="11">
        <v>45426</v>
      </c>
      <c r="J742" s="12"/>
      <c r="K742" s="10" t="s">
        <v>569</v>
      </c>
      <c r="L742" s="10" t="s">
        <v>768</v>
      </c>
      <c r="M742" s="11">
        <v>45373</v>
      </c>
      <c r="N742" s="10" t="s">
        <v>454</v>
      </c>
      <c r="O742" s="12"/>
      <c r="P742" s="12"/>
      <c r="Q742" s="10" t="s">
        <v>769</v>
      </c>
      <c r="R742" s="10">
        <v>729</v>
      </c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0">
        <v>1000</v>
      </c>
      <c r="AD742" s="13"/>
      <c r="AE742" s="15">
        <f t="shared" ca="1" si="11"/>
        <v>681</v>
      </c>
    </row>
    <row r="743" spans="1:31" ht="20.100000000000001" customHeight="1">
      <c r="A743" s="10">
        <v>2523464</v>
      </c>
      <c r="B743" s="10">
        <v>2523464</v>
      </c>
      <c r="C743" s="10" t="s">
        <v>452</v>
      </c>
      <c r="D743" s="12"/>
      <c r="E743" s="10" t="s">
        <v>1084</v>
      </c>
      <c r="F743" s="10" t="s">
        <v>1085</v>
      </c>
      <c r="G743" s="10" t="s">
        <v>1086</v>
      </c>
      <c r="H743" s="12"/>
      <c r="I743" s="11">
        <v>45426</v>
      </c>
      <c r="J743" s="12"/>
      <c r="K743" s="10" t="s">
        <v>569</v>
      </c>
      <c r="L743" s="10" t="s">
        <v>768</v>
      </c>
      <c r="M743" s="11">
        <v>45373</v>
      </c>
      <c r="N743" s="10" t="s">
        <v>454</v>
      </c>
      <c r="O743" s="12"/>
      <c r="P743" s="12"/>
      <c r="Q743" s="10" t="s">
        <v>769</v>
      </c>
      <c r="R743" s="10">
        <v>729</v>
      </c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0">
        <v>1000</v>
      </c>
      <c r="AD743" s="13"/>
      <c r="AE743" s="15">
        <f t="shared" ca="1" si="11"/>
        <v>681</v>
      </c>
    </row>
    <row r="744" spans="1:31" ht="20.100000000000001" customHeight="1">
      <c r="A744" s="10">
        <v>2523464</v>
      </c>
      <c r="B744" s="10">
        <v>2523464</v>
      </c>
      <c r="C744" s="10" t="s">
        <v>452</v>
      </c>
      <c r="D744" s="12"/>
      <c r="E744" s="10" t="s">
        <v>1084</v>
      </c>
      <c r="F744" s="10" t="s">
        <v>1085</v>
      </c>
      <c r="G744" s="10" t="s">
        <v>1086</v>
      </c>
      <c r="H744" s="12"/>
      <c r="I744" s="11">
        <v>45426</v>
      </c>
      <c r="J744" s="12"/>
      <c r="K744" s="10" t="s">
        <v>569</v>
      </c>
      <c r="L744" s="10" t="s">
        <v>768</v>
      </c>
      <c r="M744" s="11">
        <v>45373</v>
      </c>
      <c r="N744" s="10" t="s">
        <v>454</v>
      </c>
      <c r="O744" s="12"/>
      <c r="P744" s="12"/>
      <c r="Q744" s="10" t="s">
        <v>769</v>
      </c>
      <c r="R744" s="10">
        <v>729</v>
      </c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0">
        <v>1000</v>
      </c>
      <c r="AD744" s="13"/>
      <c r="AE744" s="15">
        <f t="shared" ca="1" si="11"/>
        <v>681</v>
      </c>
    </row>
    <row r="745" spans="1:31" ht="20.100000000000001" customHeight="1">
      <c r="A745" s="10">
        <v>2523464</v>
      </c>
      <c r="B745" s="10">
        <v>2523464</v>
      </c>
      <c r="C745" s="10" t="s">
        <v>452</v>
      </c>
      <c r="D745" s="12"/>
      <c r="E745" s="10" t="s">
        <v>1084</v>
      </c>
      <c r="F745" s="10" t="s">
        <v>1085</v>
      </c>
      <c r="G745" s="10" t="s">
        <v>1086</v>
      </c>
      <c r="H745" s="12"/>
      <c r="I745" s="11">
        <v>45426</v>
      </c>
      <c r="J745" s="12"/>
      <c r="K745" s="10" t="s">
        <v>569</v>
      </c>
      <c r="L745" s="10" t="s">
        <v>768</v>
      </c>
      <c r="M745" s="11">
        <v>45373</v>
      </c>
      <c r="N745" s="10" t="s">
        <v>454</v>
      </c>
      <c r="O745" s="12"/>
      <c r="P745" s="12"/>
      <c r="Q745" s="10" t="s">
        <v>769</v>
      </c>
      <c r="R745" s="10">
        <v>729</v>
      </c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0">
        <v>1000</v>
      </c>
      <c r="AD745" s="13"/>
      <c r="AE745" s="15">
        <f t="shared" ca="1" si="11"/>
        <v>681</v>
      </c>
    </row>
    <row r="746" spans="1:31" ht="20.100000000000001" customHeight="1">
      <c r="A746" s="10">
        <v>2523464</v>
      </c>
      <c r="B746" s="10">
        <v>2523464</v>
      </c>
      <c r="C746" s="10" t="s">
        <v>452</v>
      </c>
      <c r="D746" s="12"/>
      <c r="E746" s="10" t="s">
        <v>1084</v>
      </c>
      <c r="F746" s="10" t="s">
        <v>1085</v>
      </c>
      <c r="G746" s="10" t="s">
        <v>1086</v>
      </c>
      <c r="H746" s="12"/>
      <c r="I746" s="11">
        <v>45426</v>
      </c>
      <c r="J746" s="12"/>
      <c r="K746" s="10" t="s">
        <v>569</v>
      </c>
      <c r="L746" s="10" t="s">
        <v>768</v>
      </c>
      <c r="M746" s="11">
        <v>45373</v>
      </c>
      <c r="N746" s="10" t="s">
        <v>454</v>
      </c>
      <c r="O746" s="12"/>
      <c r="P746" s="12"/>
      <c r="Q746" s="10" t="s">
        <v>769</v>
      </c>
      <c r="R746" s="10">
        <v>729</v>
      </c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0">
        <v>1000</v>
      </c>
      <c r="AD746" s="13"/>
      <c r="AE746" s="15">
        <f t="shared" ca="1" si="11"/>
        <v>681</v>
      </c>
    </row>
    <row r="747" spans="1:31" ht="20.100000000000001" customHeight="1">
      <c r="A747" s="10">
        <v>2523464</v>
      </c>
      <c r="B747" s="10">
        <v>2523464</v>
      </c>
      <c r="C747" s="10" t="s">
        <v>452</v>
      </c>
      <c r="D747" s="12"/>
      <c r="E747" s="10" t="s">
        <v>1084</v>
      </c>
      <c r="F747" s="10" t="s">
        <v>1085</v>
      </c>
      <c r="G747" s="10" t="s">
        <v>1086</v>
      </c>
      <c r="H747" s="12"/>
      <c r="I747" s="11">
        <v>45426</v>
      </c>
      <c r="J747" s="12"/>
      <c r="K747" s="10" t="s">
        <v>569</v>
      </c>
      <c r="L747" s="10" t="s">
        <v>768</v>
      </c>
      <c r="M747" s="11">
        <v>45373</v>
      </c>
      <c r="N747" s="10" t="s">
        <v>454</v>
      </c>
      <c r="O747" s="12"/>
      <c r="P747" s="12"/>
      <c r="Q747" s="10" t="s">
        <v>769</v>
      </c>
      <c r="R747" s="10">
        <v>729</v>
      </c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0">
        <v>1000</v>
      </c>
      <c r="AD747" s="13"/>
      <c r="AE747" s="15">
        <f t="shared" ca="1" si="11"/>
        <v>681</v>
      </c>
    </row>
    <row r="748" spans="1:31" ht="20.100000000000001" customHeight="1">
      <c r="A748" s="10">
        <v>2523464</v>
      </c>
      <c r="B748" s="10">
        <v>2523464</v>
      </c>
      <c r="C748" s="10" t="s">
        <v>452</v>
      </c>
      <c r="D748" s="12"/>
      <c r="E748" s="10" t="s">
        <v>1084</v>
      </c>
      <c r="F748" s="10" t="s">
        <v>1085</v>
      </c>
      <c r="G748" s="10" t="s">
        <v>1086</v>
      </c>
      <c r="H748" s="12"/>
      <c r="I748" s="11">
        <v>45426</v>
      </c>
      <c r="J748" s="12"/>
      <c r="K748" s="10" t="s">
        <v>569</v>
      </c>
      <c r="L748" s="10" t="s">
        <v>768</v>
      </c>
      <c r="M748" s="11">
        <v>45373</v>
      </c>
      <c r="N748" s="10" t="s">
        <v>454</v>
      </c>
      <c r="O748" s="12"/>
      <c r="P748" s="12"/>
      <c r="Q748" s="10" t="s">
        <v>769</v>
      </c>
      <c r="R748" s="10">
        <v>729</v>
      </c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0">
        <v>1000</v>
      </c>
      <c r="AD748" s="13"/>
      <c r="AE748" s="15">
        <f t="shared" ca="1" si="11"/>
        <v>681</v>
      </c>
    </row>
    <row r="749" spans="1:31" ht="20.100000000000001" customHeight="1">
      <c r="A749" s="10">
        <v>2523464</v>
      </c>
      <c r="B749" s="10">
        <v>2523464</v>
      </c>
      <c r="C749" s="10" t="s">
        <v>452</v>
      </c>
      <c r="D749" s="12"/>
      <c r="E749" s="10" t="s">
        <v>1084</v>
      </c>
      <c r="F749" s="10" t="s">
        <v>1085</v>
      </c>
      <c r="G749" s="10" t="s">
        <v>1086</v>
      </c>
      <c r="H749" s="12"/>
      <c r="I749" s="11">
        <v>45426</v>
      </c>
      <c r="J749" s="12"/>
      <c r="K749" s="10" t="s">
        <v>569</v>
      </c>
      <c r="L749" s="10" t="s">
        <v>768</v>
      </c>
      <c r="M749" s="11">
        <v>45373</v>
      </c>
      <c r="N749" s="10" t="s">
        <v>454</v>
      </c>
      <c r="O749" s="12"/>
      <c r="P749" s="12"/>
      <c r="Q749" s="10" t="s">
        <v>769</v>
      </c>
      <c r="R749" s="10">
        <v>729</v>
      </c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0">
        <v>1000</v>
      </c>
      <c r="AD749" s="13"/>
      <c r="AE749" s="15">
        <f t="shared" ca="1" si="11"/>
        <v>681</v>
      </c>
    </row>
    <row r="750" spans="1:31" ht="20.100000000000001" customHeight="1">
      <c r="A750" s="10">
        <v>2523464</v>
      </c>
      <c r="B750" s="10">
        <v>2523464</v>
      </c>
      <c r="C750" s="10" t="s">
        <v>452</v>
      </c>
      <c r="D750" s="12"/>
      <c r="E750" s="10" t="s">
        <v>1084</v>
      </c>
      <c r="F750" s="10" t="s">
        <v>1085</v>
      </c>
      <c r="G750" s="10" t="s">
        <v>1086</v>
      </c>
      <c r="H750" s="12"/>
      <c r="I750" s="11">
        <v>45426</v>
      </c>
      <c r="J750" s="12"/>
      <c r="K750" s="10" t="s">
        <v>569</v>
      </c>
      <c r="L750" s="10" t="s">
        <v>768</v>
      </c>
      <c r="M750" s="11">
        <v>45373</v>
      </c>
      <c r="N750" s="10" t="s">
        <v>454</v>
      </c>
      <c r="O750" s="12"/>
      <c r="P750" s="12"/>
      <c r="Q750" s="10" t="s">
        <v>769</v>
      </c>
      <c r="R750" s="10">
        <v>729</v>
      </c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0">
        <v>1000</v>
      </c>
      <c r="AD750" s="13"/>
      <c r="AE750" s="15">
        <f t="shared" ca="1" si="11"/>
        <v>681</v>
      </c>
    </row>
    <row r="751" spans="1:31" ht="20.100000000000001" customHeight="1">
      <c r="A751" s="10">
        <v>2523464</v>
      </c>
      <c r="B751" s="10">
        <v>2523464</v>
      </c>
      <c r="C751" s="10" t="s">
        <v>452</v>
      </c>
      <c r="D751" s="12"/>
      <c r="E751" s="10" t="s">
        <v>1084</v>
      </c>
      <c r="F751" s="10" t="s">
        <v>1085</v>
      </c>
      <c r="G751" s="10" t="s">
        <v>1086</v>
      </c>
      <c r="H751" s="12"/>
      <c r="I751" s="11">
        <v>45426</v>
      </c>
      <c r="J751" s="12"/>
      <c r="K751" s="10" t="s">
        <v>569</v>
      </c>
      <c r="L751" s="10" t="s">
        <v>768</v>
      </c>
      <c r="M751" s="11">
        <v>45373</v>
      </c>
      <c r="N751" s="10" t="s">
        <v>454</v>
      </c>
      <c r="O751" s="12"/>
      <c r="P751" s="12"/>
      <c r="Q751" s="10" t="s">
        <v>769</v>
      </c>
      <c r="R751" s="10">
        <v>729</v>
      </c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0">
        <v>1000</v>
      </c>
      <c r="AD751" s="13"/>
      <c r="AE751" s="15">
        <f t="shared" ca="1" si="11"/>
        <v>681</v>
      </c>
    </row>
    <row r="752" spans="1:31" ht="20.100000000000001" customHeight="1">
      <c r="A752" s="10">
        <v>2523464</v>
      </c>
      <c r="B752" s="10">
        <v>2523464</v>
      </c>
      <c r="C752" s="10" t="s">
        <v>452</v>
      </c>
      <c r="D752" s="12"/>
      <c r="E752" s="10" t="s">
        <v>1084</v>
      </c>
      <c r="F752" s="10" t="s">
        <v>1085</v>
      </c>
      <c r="G752" s="10" t="s">
        <v>1086</v>
      </c>
      <c r="H752" s="12"/>
      <c r="I752" s="11">
        <v>45426</v>
      </c>
      <c r="J752" s="12"/>
      <c r="K752" s="10" t="s">
        <v>569</v>
      </c>
      <c r="L752" s="10" t="s">
        <v>768</v>
      </c>
      <c r="M752" s="11">
        <v>45373</v>
      </c>
      <c r="N752" s="10" t="s">
        <v>454</v>
      </c>
      <c r="O752" s="12"/>
      <c r="P752" s="12"/>
      <c r="Q752" s="10" t="s">
        <v>769</v>
      </c>
      <c r="R752" s="10">
        <v>729</v>
      </c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0">
        <v>1000</v>
      </c>
      <c r="AD752" s="13"/>
      <c r="AE752" s="15">
        <f t="shared" ca="1" si="11"/>
        <v>681</v>
      </c>
    </row>
    <row r="753" spans="1:31" ht="20.100000000000001" customHeight="1">
      <c r="A753" s="10">
        <v>2523455</v>
      </c>
      <c r="B753" s="10">
        <v>2523455</v>
      </c>
      <c r="C753" s="10" t="s">
        <v>452</v>
      </c>
      <c r="D753" s="10">
        <v>333</v>
      </c>
      <c r="E753" s="10" t="s">
        <v>758</v>
      </c>
      <c r="F753" s="10" t="s">
        <v>603</v>
      </c>
      <c r="G753" s="10" t="s">
        <v>331</v>
      </c>
      <c r="H753" s="10" t="s">
        <v>132</v>
      </c>
      <c r="I753" s="11">
        <v>45384</v>
      </c>
      <c r="J753" s="11">
        <v>45384</v>
      </c>
      <c r="K753" s="10" t="s">
        <v>77</v>
      </c>
      <c r="L753" s="10" t="s">
        <v>32</v>
      </c>
      <c r="M753" s="11">
        <v>45379</v>
      </c>
      <c r="N753" s="10" t="s">
        <v>454</v>
      </c>
      <c r="O753" s="10">
        <v>1038337</v>
      </c>
      <c r="P753" s="10" t="s">
        <v>760</v>
      </c>
      <c r="Q753" s="10" t="s">
        <v>340</v>
      </c>
      <c r="R753" s="10">
        <v>1</v>
      </c>
      <c r="S753" s="10" t="s">
        <v>547</v>
      </c>
      <c r="T753" s="10" t="s">
        <v>548</v>
      </c>
      <c r="U753" s="10" t="s">
        <v>761</v>
      </c>
      <c r="V753" s="10">
        <v>1000</v>
      </c>
      <c r="W753" s="10" t="s">
        <v>762</v>
      </c>
      <c r="X753" s="11">
        <v>45376</v>
      </c>
      <c r="Y753" s="10" t="s">
        <v>763</v>
      </c>
      <c r="Z753" s="11">
        <v>45373</v>
      </c>
      <c r="AA753" s="11">
        <v>45390</v>
      </c>
      <c r="AB753" s="11">
        <v>45373</v>
      </c>
      <c r="AC753" s="10">
        <v>1360</v>
      </c>
      <c r="AD753" s="10" t="s">
        <v>1112</v>
      </c>
      <c r="AE753" s="15">
        <f t="shared" ca="1" si="11"/>
        <v>675</v>
      </c>
    </row>
    <row r="754" spans="1:31" ht="20.100000000000001" customHeight="1">
      <c r="A754" s="10">
        <v>2523464</v>
      </c>
      <c r="B754" s="10">
        <v>2523464</v>
      </c>
      <c r="C754" s="10" t="s">
        <v>452</v>
      </c>
      <c r="D754" s="12"/>
      <c r="E754" s="10" t="s">
        <v>1084</v>
      </c>
      <c r="F754" s="10" t="s">
        <v>1085</v>
      </c>
      <c r="G754" s="10" t="s">
        <v>1086</v>
      </c>
      <c r="H754" s="12"/>
      <c r="I754" s="11">
        <v>45426</v>
      </c>
      <c r="J754" s="12"/>
      <c r="K754" s="10" t="s">
        <v>569</v>
      </c>
      <c r="L754" s="10" t="s">
        <v>768</v>
      </c>
      <c r="M754" s="11">
        <v>45373</v>
      </c>
      <c r="N754" s="10" t="s">
        <v>454</v>
      </c>
      <c r="O754" s="12"/>
      <c r="P754" s="12"/>
      <c r="Q754" s="10" t="s">
        <v>769</v>
      </c>
      <c r="R754" s="10">
        <v>729</v>
      </c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0">
        <v>1000</v>
      </c>
      <c r="AD754" s="13"/>
      <c r="AE754" s="15">
        <f t="shared" ca="1" si="11"/>
        <v>681</v>
      </c>
    </row>
    <row r="755" spans="1:31" ht="20.100000000000001" customHeight="1">
      <c r="A755" s="10">
        <v>2523464</v>
      </c>
      <c r="B755" s="10">
        <v>2523464</v>
      </c>
      <c r="C755" s="10" t="s">
        <v>452</v>
      </c>
      <c r="D755" s="12"/>
      <c r="E755" s="10" t="s">
        <v>1084</v>
      </c>
      <c r="F755" s="10" t="s">
        <v>1085</v>
      </c>
      <c r="G755" s="10" t="s">
        <v>1086</v>
      </c>
      <c r="H755" s="12"/>
      <c r="I755" s="11">
        <v>45426</v>
      </c>
      <c r="J755" s="12"/>
      <c r="K755" s="10" t="s">
        <v>569</v>
      </c>
      <c r="L755" s="10" t="s">
        <v>768</v>
      </c>
      <c r="M755" s="11">
        <v>45373</v>
      </c>
      <c r="N755" s="10" t="s">
        <v>454</v>
      </c>
      <c r="O755" s="12"/>
      <c r="P755" s="12"/>
      <c r="Q755" s="10" t="s">
        <v>769</v>
      </c>
      <c r="R755" s="10">
        <v>729</v>
      </c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0">
        <v>1000</v>
      </c>
      <c r="AD755" s="13"/>
      <c r="AE755" s="15">
        <f t="shared" ca="1" si="11"/>
        <v>681</v>
      </c>
    </row>
    <row r="756" spans="1:31" ht="20.100000000000001" customHeight="1">
      <c r="A756" s="10">
        <v>2523464</v>
      </c>
      <c r="B756" s="10">
        <v>2523464</v>
      </c>
      <c r="C756" s="10" t="s">
        <v>452</v>
      </c>
      <c r="D756" s="12"/>
      <c r="E756" s="10" t="s">
        <v>1084</v>
      </c>
      <c r="F756" s="10" t="s">
        <v>1085</v>
      </c>
      <c r="G756" s="10" t="s">
        <v>1086</v>
      </c>
      <c r="H756" s="12"/>
      <c r="I756" s="11">
        <v>45426</v>
      </c>
      <c r="J756" s="12"/>
      <c r="K756" s="10" t="s">
        <v>569</v>
      </c>
      <c r="L756" s="10" t="s">
        <v>768</v>
      </c>
      <c r="M756" s="11">
        <v>45373</v>
      </c>
      <c r="N756" s="10" t="s">
        <v>454</v>
      </c>
      <c r="O756" s="12"/>
      <c r="P756" s="12"/>
      <c r="Q756" s="10" t="s">
        <v>769</v>
      </c>
      <c r="R756" s="10">
        <v>729</v>
      </c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0">
        <v>1000</v>
      </c>
      <c r="AD756" s="13"/>
      <c r="AE756" s="15">
        <f t="shared" ca="1" si="11"/>
        <v>681</v>
      </c>
    </row>
    <row r="757" spans="1:31" ht="20.100000000000001" customHeight="1">
      <c r="A757" s="10">
        <v>2523464</v>
      </c>
      <c r="B757" s="10">
        <v>2523464</v>
      </c>
      <c r="C757" s="10" t="s">
        <v>452</v>
      </c>
      <c r="D757" s="12"/>
      <c r="E757" s="10" t="s">
        <v>1084</v>
      </c>
      <c r="F757" s="10" t="s">
        <v>1085</v>
      </c>
      <c r="G757" s="10" t="s">
        <v>1086</v>
      </c>
      <c r="H757" s="12"/>
      <c r="I757" s="11">
        <v>45426</v>
      </c>
      <c r="J757" s="12"/>
      <c r="K757" s="10" t="s">
        <v>569</v>
      </c>
      <c r="L757" s="10" t="s">
        <v>768</v>
      </c>
      <c r="M757" s="11">
        <v>45373</v>
      </c>
      <c r="N757" s="10" t="s">
        <v>454</v>
      </c>
      <c r="O757" s="12"/>
      <c r="P757" s="12"/>
      <c r="Q757" s="10" t="s">
        <v>769</v>
      </c>
      <c r="R757" s="10">
        <v>729</v>
      </c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0">
        <v>1000</v>
      </c>
      <c r="AD757" s="13"/>
      <c r="AE757" s="15">
        <f t="shared" ca="1" si="11"/>
        <v>681</v>
      </c>
    </row>
    <row r="758" spans="1:31" ht="20.100000000000001" customHeight="1">
      <c r="A758" s="10">
        <v>2523464</v>
      </c>
      <c r="B758" s="10">
        <v>2523464</v>
      </c>
      <c r="C758" s="10" t="s">
        <v>452</v>
      </c>
      <c r="D758" s="12"/>
      <c r="E758" s="10" t="s">
        <v>1084</v>
      </c>
      <c r="F758" s="10" t="s">
        <v>1085</v>
      </c>
      <c r="G758" s="10" t="s">
        <v>1086</v>
      </c>
      <c r="H758" s="12"/>
      <c r="I758" s="11">
        <v>45426</v>
      </c>
      <c r="J758" s="12"/>
      <c r="K758" s="10" t="s">
        <v>569</v>
      </c>
      <c r="L758" s="10" t="s">
        <v>768</v>
      </c>
      <c r="M758" s="11">
        <v>45373</v>
      </c>
      <c r="N758" s="10" t="s">
        <v>454</v>
      </c>
      <c r="O758" s="12"/>
      <c r="P758" s="12"/>
      <c r="Q758" s="10" t="s">
        <v>769</v>
      </c>
      <c r="R758" s="10">
        <v>729</v>
      </c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0">
        <v>1000</v>
      </c>
      <c r="AD758" s="13"/>
      <c r="AE758" s="15">
        <f t="shared" ca="1" si="11"/>
        <v>681</v>
      </c>
    </row>
    <row r="759" spans="1:31" ht="20.100000000000001" customHeight="1">
      <c r="A759" s="10">
        <v>2523464</v>
      </c>
      <c r="B759" s="10">
        <v>2523464</v>
      </c>
      <c r="C759" s="10" t="s">
        <v>452</v>
      </c>
      <c r="D759" s="12"/>
      <c r="E759" s="10" t="s">
        <v>1084</v>
      </c>
      <c r="F759" s="10" t="s">
        <v>1085</v>
      </c>
      <c r="G759" s="10" t="s">
        <v>1086</v>
      </c>
      <c r="H759" s="12"/>
      <c r="I759" s="11">
        <v>45426</v>
      </c>
      <c r="J759" s="12"/>
      <c r="K759" s="10" t="s">
        <v>569</v>
      </c>
      <c r="L759" s="10" t="s">
        <v>768</v>
      </c>
      <c r="M759" s="11">
        <v>45373</v>
      </c>
      <c r="N759" s="10" t="s">
        <v>454</v>
      </c>
      <c r="O759" s="12"/>
      <c r="P759" s="12"/>
      <c r="Q759" s="10" t="s">
        <v>769</v>
      </c>
      <c r="R759" s="10">
        <v>729</v>
      </c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0">
        <v>1000</v>
      </c>
      <c r="AD759" s="13"/>
      <c r="AE759" s="15">
        <f t="shared" ca="1" si="11"/>
        <v>681</v>
      </c>
    </row>
    <row r="760" spans="1:31" ht="20.100000000000001" customHeight="1">
      <c r="A760" s="10">
        <v>2523464</v>
      </c>
      <c r="B760" s="10">
        <v>2523464</v>
      </c>
      <c r="C760" s="10" t="s">
        <v>452</v>
      </c>
      <c r="D760" s="12"/>
      <c r="E760" s="10" t="s">
        <v>1084</v>
      </c>
      <c r="F760" s="10" t="s">
        <v>1085</v>
      </c>
      <c r="G760" s="10" t="s">
        <v>1086</v>
      </c>
      <c r="H760" s="12"/>
      <c r="I760" s="11">
        <v>45426</v>
      </c>
      <c r="J760" s="12"/>
      <c r="K760" s="10" t="s">
        <v>569</v>
      </c>
      <c r="L760" s="10" t="s">
        <v>768</v>
      </c>
      <c r="M760" s="11">
        <v>45373</v>
      </c>
      <c r="N760" s="10" t="s">
        <v>454</v>
      </c>
      <c r="O760" s="12"/>
      <c r="P760" s="12"/>
      <c r="Q760" s="10" t="s">
        <v>769</v>
      </c>
      <c r="R760" s="10">
        <v>729</v>
      </c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0">
        <v>1000</v>
      </c>
      <c r="AD760" s="13"/>
      <c r="AE760" s="15">
        <f t="shared" ca="1" si="11"/>
        <v>681</v>
      </c>
    </row>
    <row r="761" spans="1:31" ht="20.100000000000001" customHeight="1">
      <c r="A761" s="10">
        <v>2523464</v>
      </c>
      <c r="B761" s="10">
        <v>2523464</v>
      </c>
      <c r="C761" s="10" t="s">
        <v>452</v>
      </c>
      <c r="D761" s="12"/>
      <c r="E761" s="10" t="s">
        <v>1084</v>
      </c>
      <c r="F761" s="10" t="s">
        <v>1085</v>
      </c>
      <c r="G761" s="10" t="s">
        <v>1086</v>
      </c>
      <c r="H761" s="12"/>
      <c r="I761" s="11">
        <v>45426</v>
      </c>
      <c r="J761" s="12"/>
      <c r="K761" s="10" t="s">
        <v>569</v>
      </c>
      <c r="L761" s="10" t="s">
        <v>768</v>
      </c>
      <c r="M761" s="11">
        <v>45373</v>
      </c>
      <c r="N761" s="10" t="s">
        <v>454</v>
      </c>
      <c r="O761" s="12"/>
      <c r="P761" s="12"/>
      <c r="Q761" s="10" t="s">
        <v>769</v>
      </c>
      <c r="R761" s="10">
        <v>729</v>
      </c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0">
        <v>1000</v>
      </c>
      <c r="AD761" s="13"/>
      <c r="AE761" s="15">
        <f t="shared" ca="1" si="11"/>
        <v>681</v>
      </c>
    </row>
    <row r="762" spans="1:31" ht="20.100000000000001" customHeight="1">
      <c r="A762" s="10">
        <v>2523464</v>
      </c>
      <c r="B762" s="10">
        <v>2523464</v>
      </c>
      <c r="C762" s="10" t="s">
        <v>452</v>
      </c>
      <c r="D762" s="12"/>
      <c r="E762" s="10" t="s">
        <v>1084</v>
      </c>
      <c r="F762" s="10" t="s">
        <v>1085</v>
      </c>
      <c r="G762" s="10" t="s">
        <v>1086</v>
      </c>
      <c r="H762" s="12"/>
      <c r="I762" s="11">
        <v>45426</v>
      </c>
      <c r="J762" s="12"/>
      <c r="K762" s="10" t="s">
        <v>569</v>
      </c>
      <c r="L762" s="10" t="s">
        <v>768</v>
      </c>
      <c r="M762" s="11">
        <v>45373</v>
      </c>
      <c r="N762" s="10" t="s">
        <v>454</v>
      </c>
      <c r="O762" s="12"/>
      <c r="P762" s="12"/>
      <c r="Q762" s="10" t="s">
        <v>769</v>
      </c>
      <c r="R762" s="10">
        <v>729</v>
      </c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0">
        <v>1000</v>
      </c>
      <c r="AD762" s="13"/>
      <c r="AE762" s="15">
        <f t="shared" ca="1" si="11"/>
        <v>681</v>
      </c>
    </row>
    <row r="763" spans="1:31" ht="20.100000000000001" customHeight="1">
      <c r="A763" s="10">
        <v>2523464</v>
      </c>
      <c r="B763" s="10">
        <v>2523464</v>
      </c>
      <c r="C763" s="10" t="s">
        <v>452</v>
      </c>
      <c r="D763" s="12"/>
      <c r="E763" s="10" t="s">
        <v>1084</v>
      </c>
      <c r="F763" s="10" t="s">
        <v>1085</v>
      </c>
      <c r="G763" s="10" t="s">
        <v>1086</v>
      </c>
      <c r="H763" s="12"/>
      <c r="I763" s="11">
        <v>45426</v>
      </c>
      <c r="J763" s="12"/>
      <c r="K763" s="10" t="s">
        <v>569</v>
      </c>
      <c r="L763" s="10" t="s">
        <v>768</v>
      </c>
      <c r="M763" s="11">
        <v>45373</v>
      </c>
      <c r="N763" s="10" t="s">
        <v>454</v>
      </c>
      <c r="O763" s="12"/>
      <c r="P763" s="12"/>
      <c r="Q763" s="10" t="s">
        <v>769</v>
      </c>
      <c r="R763" s="10">
        <v>729</v>
      </c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0">
        <v>1000</v>
      </c>
      <c r="AD763" s="13"/>
      <c r="AE763" s="15">
        <f t="shared" ca="1" si="11"/>
        <v>681</v>
      </c>
    </row>
    <row r="764" spans="1:31" ht="20.100000000000001" customHeight="1">
      <c r="A764" s="10">
        <v>2523464</v>
      </c>
      <c r="B764" s="10">
        <v>2523464</v>
      </c>
      <c r="C764" s="10" t="s">
        <v>452</v>
      </c>
      <c r="D764" s="12"/>
      <c r="E764" s="10" t="s">
        <v>1084</v>
      </c>
      <c r="F764" s="10" t="s">
        <v>1085</v>
      </c>
      <c r="G764" s="10" t="s">
        <v>1086</v>
      </c>
      <c r="H764" s="12"/>
      <c r="I764" s="11">
        <v>45426</v>
      </c>
      <c r="J764" s="12"/>
      <c r="K764" s="10" t="s">
        <v>569</v>
      </c>
      <c r="L764" s="10" t="s">
        <v>768</v>
      </c>
      <c r="M764" s="11">
        <v>45373</v>
      </c>
      <c r="N764" s="10" t="s">
        <v>454</v>
      </c>
      <c r="O764" s="12"/>
      <c r="P764" s="12"/>
      <c r="Q764" s="10" t="s">
        <v>769</v>
      </c>
      <c r="R764" s="10">
        <v>729</v>
      </c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0">
        <v>1000</v>
      </c>
      <c r="AD764" s="13"/>
      <c r="AE764" s="15">
        <f t="shared" ca="1" si="11"/>
        <v>681</v>
      </c>
    </row>
    <row r="765" spans="1:31" ht="20.100000000000001" customHeight="1">
      <c r="A765" s="10">
        <v>2523464</v>
      </c>
      <c r="B765" s="10">
        <v>2523464</v>
      </c>
      <c r="C765" s="10" t="s">
        <v>452</v>
      </c>
      <c r="D765" s="12"/>
      <c r="E765" s="10" t="s">
        <v>1084</v>
      </c>
      <c r="F765" s="10" t="s">
        <v>1085</v>
      </c>
      <c r="G765" s="10" t="s">
        <v>1086</v>
      </c>
      <c r="H765" s="12"/>
      <c r="I765" s="11">
        <v>45426</v>
      </c>
      <c r="J765" s="12"/>
      <c r="K765" s="10" t="s">
        <v>569</v>
      </c>
      <c r="L765" s="10" t="s">
        <v>768</v>
      </c>
      <c r="M765" s="11">
        <v>45373</v>
      </c>
      <c r="N765" s="10" t="s">
        <v>454</v>
      </c>
      <c r="O765" s="12"/>
      <c r="P765" s="12"/>
      <c r="Q765" s="10" t="s">
        <v>769</v>
      </c>
      <c r="R765" s="10">
        <v>729</v>
      </c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0">
        <v>1000</v>
      </c>
      <c r="AD765" s="13"/>
      <c r="AE765" s="15">
        <f t="shared" ca="1" si="11"/>
        <v>681</v>
      </c>
    </row>
    <row r="766" spans="1:31" ht="20.100000000000001" customHeight="1">
      <c r="A766" s="10">
        <v>2523464</v>
      </c>
      <c r="B766" s="10">
        <v>2523464</v>
      </c>
      <c r="C766" s="10" t="s">
        <v>452</v>
      </c>
      <c r="D766" s="12"/>
      <c r="E766" s="10" t="s">
        <v>1084</v>
      </c>
      <c r="F766" s="10" t="s">
        <v>1085</v>
      </c>
      <c r="G766" s="10" t="s">
        <v>1086</v>
      </c>
      <c r="H766" s="12"/>
      <c r="I766" s="11">
        <v>45426</v>
      </c>
      <c r="J766" s="12"/>
      <c r="K766" s="10" t="s">
        <v>569</v>
      </c>
      <c r="L766" s="10" t="s">
        <v>768</v>
      </c>
      <c r="M766" s="11">
        <v>45373</v>
      </c>
      <c r="N766" s="10" t="s">
        <v>454</v>
      </c>
      <c r="O766" s="12"/>
      <c r="P766" s="12"/>
      <c r="Q766" s="10" t="s">
        <v>769</v>
      </c>
      <c r="R766" s="10">
        <v>729</v>
      </c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0">
        <v>1000</v>
      </c>
      <c r="AD766" s="13"/>
      <c r="AE766" s="15">
        <f t="shared" ca="1" si="11"/>
        <v>681</v>
      </c>
    </row>
    <row r="767" spans="1:31" ht="20.100000000000001" customHeight="1">
      <c r="A767" s="10">
        <v>2523464</v>
      </c>
      <c r="B767" s="10">
        <v>2523464</v>
      </c>
      <c r="C767" s="10" t="s">
        <v>452</v>
      </c>
      <c r="D767" s="12"/>
      <c r="E767" s="10" t="s">
        <v>1084</v>
      </c>
      <c r="F767" s="10" t="s">
        <v>1085</v>
      </c>
      <c r="G767" s="10" t="s">
        <v>1086</v>
      </c>
      <c r="H767" s="12"/>
      <c r="I767" s="11">
        <v>45426</v>
      </c>
      <c r="J767" s="12"/>
      <c r="K767" s="10" t="s">
        <v>569</v>
      </c>
      <c r="L767" s="10" t="s">
        <v>768</v>
      </c>
      <c r="M767" s="11">
        <v>45373</v>
      </c>
      <c r="N767" s="10" t="s">
        <v>454</v>
      </c>
      <c r="O767" s="12"/>
      <c r="P767" s="12"/>
      <c r="Q767" s="10" t="s">
        <v>769</v>
      </c>
      <c r="R767" s="10">
        <v>729</v>
      </c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0">
        <v>1000</v>
      </c>
      <c r="AD767" s="13"/>
      <c r="AE767" s="15">
        <f t="shared" ca="1" si="11"/>
        <v>681</v>
      </c>
    </row>
    <row r="768" spans="1:31" ht="20.100000000000001" customHeight="1">
      <c r="A768" s="10">
        <v>2523464</v>
      </c>
      <c r="B768" s="10">
        <v>2523464</v>
      </c>
      <c r="C768" s="10" t="s">
        <v>452</v>
      </c>
      <c r="D768" s="12"/>
      <c r="E768" s="10" t="s">
        <v>1084</v>
      </c>
      <c r="F768" s="10" t="s">
        <v>1085</v>
      </c>
      <c r="G768" s="10" t="s">
        <v>1086</v>
      </c>
      <c r="H768" s="12"/>
      <c r="I768" s="11">
        <v>45426</v>
      </c>
      <c r="J768" s="12"/>
      <c r="K768" s="10" t="s">
        <v>569</v>
      </c>
      <c r="L768" s="10" t="s">
        <v>768</v>
      </c>
      <c r="M768" s="11">
        <v>45373</v>
      </c>
      <c r="N768" s="10" t="s">
        <v>454</v>
      </c>
      <c r="O768" s="12"/>
      <c r="P768" s="12"/>
      <c r="Q768" s="10" t="s">
        <v>769</v>
      </c>
      <c r="R768" s="10">
        <v>729</v>
      </c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0">
        <v>1000</v>
      </c>
      <c r="AD768" s="13"/>
      <c r="AE768" s="15">
        <f t="shared" ca="1" si="11"/>
        <v>681</v>
      </c>
    </row>
    <row r="769" spans="1:31" ht="20.100000000000001" customHeight="1">
      <c r="A769" s="10">
        <v>2523464</v>
      </c>
      <c r="B769" s="10">
        <v>2523464</v>
      </c>
      <c r="C769" s="10" t="s">
        <v>452</v>
      </c>
      <c r="D769" s="12"/>
      <c r="E769" s="10" t="s">
        <v>1084</v>
      </c>
      <c r="F769" s="10" t="s">
        <v>1085</v>
      </c>
      <c r="G769" s="10" t="s">
        <v>1086</v>
      </c>
      <c r="H769" s="12"/>
      <c r="I769" s="11">
        <v>45426</v>
      </c>
      <c r="J769" s="12"/>
      <c r="K769" s="10" t="s">
        <v>569</v>
      </c>
      <c r="L769" s="10" t="s">
        <v>768</v>
      </c>
      <c r="M769" s="11">
        <v>45373</v>
      </c>
      <c r="N769" s="10" t="s">
        <v>454</v>
      </c>
      <c r="O769" s="12"/>
      <c r="P769" s="12"/>
      <c r="Q769" s="10" t="s">
        <v>769</v>
      </c>
      <c r="R769" s="10">
        <v>729</v>
      </c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0">
        <v>1000</v>
      </c>
      <c r="AD769" s="13"/>
      <c r="AE769" s="15">
        <f t="shared" ca="1" si="11"/>
        <v>681</v>
      </c>
    </row>
    <row r="770" spans="1:31" ht="20.100000000000001" customHeight="1">
      <c r="A770" s="10">
        <v>2523464</v>
      </c>
      <c r="B770" s="10">
        <v>2523464</v>
      </c>
      <c r="C770" s="10" t="s">
        <v>452</v>
      </c>
      <c r="D770" s="12"/>
      <c r="E770" s="10" t="s">
        <v>1084</v>
      </c>
      <c r="F770" s="10" t="s">
        <v>1085</v>
      </c>
      <c r="G770" s="10" t="s">
        <v>1086</v>
      </c>
      <c r="H770" s="12"/>
      <c r="I770" s="11">
        <v>45426</v>
      </c>
      <c r="J770" s="12"/>
      <c r="K770" s="10" t="s">
        <v>569</v>
      </c>
      <c r="L770" s="10" t="s">
        <v>768</v>
      </c>
      <c r="M770" s="11">
        <v>45373</v>
      </c>
      <c r="N770" s="10" t="s">
        <v>454</v>
      </c>
      <c r="O770" s="12"/>
      <c r="P770" s="12"/>
      <c r="Q770" s="10" t="s">
        <v>769</v>
      </c>
      <c r="R770" s="10">
        <v>729</v>
      </c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0">
        <v>1000</v>
      </c>
      <c r="AD770" s="13"/>
      <c r="AE770" s="15">
        <f t="shared" ca="1" si="11"/>
        <v>681</v>
      </c>
    </row>
    <row r="771" spans="1:31" ht="20.100000000000001" customHeight="1">
      <c r="A771" s="10">
        <v>2523464</v>
      </c>
      <c r="B771" s="10">
        <v>2523464</v>
      </c>
      <c r="C771" s="10" t="s">
        <v>452</v>
      </c>
      <c r="D771" s="12"/>
      <c r="E771" s="10" t="s">
        <v>1084</v>
      </c>
      <c r="F771" s="10" t="s">
        <v>1085</v>
      </c>
      <c r="G771" s="10" t="s">
        <v>1086</v>
      </c>
      <c r="H771" s="12"/>
      <c r="I771" s="11">
        <v>45426</v>
      </c>
      <c r="J771" s="12"/>
      <c r="K771" s="10" t="s">
        <v>569</v>
      </c>
      <c r="L771" s="10" t="s">
        <v>768</v>
      </c>
      <c r="M771" s="11">
        <v>45373</v>
      </c>
      <c r="N771" s="10" t="s">
        <v>454</v>
      </c>
      <c r="O771" s="12"/>
      <c r="P771" s="12"/>
      <c r="Q771" s="10" t="s">
        <v>769</v>
      </c>
      <c r="R771" s="10">
        <v>729</v>
      </c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0">
        <v>1000</v>
      </c>
      <c r="AD771" s="13"/>
      <c r="AE771" s="15">
        <f t="shared" ca="1" si="11"/>
        <v>681</v>
      </c>
    </row>
    <row r="772" spans="1:31" ht="20.100000000000001" customHeight="1">
      <c r="A772" s="10">
        <v>2523464</v>
      </c>
      <c r="B772" s="10">
        <v>2523464</v>
      </c>
      <c r="C772" s="10" t="s">
        <v>452</v>
      </c>
      <c r="D772" s="12"/>
      <c r="E772" s="10" t="s">
        <v>1084</v>
      </c>
      <c r="F772" s="10" t="s">
        <v>1085</v>
      </c>
      <c r="G772" s="10" t="s">
        <v>1086</v>
      </c>
      <c r="H772" s="12"/>
      <c r="I772" s="11">
        <v>45426</v>
      </c>
      <c r="J772" s="12"/>
      <c r="K772" s="10" t="s">
        <v>569</v>
      </c>
      <c r="L772" s="10" t="s">
        <v>768</v>
      </c>
      <c r="M772" s="11">
        <v>45373</v>
      </c>
      <c r="N772" s="10" t="s">
        <v>454</v>
      </c>
      <c r="O772" s="12"/>
      <c r="P772" s="12"/>
      <c r="Q772" s="10" t="s">
        <v>769</v>
      </c>
      <c r="R772" s="10">
        <v>729</v>
      </c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0">
        <v>1000</v>
      </c>
      <c r="AD772" s="13"/>
      <c r="AE772" s="15">
        <f t="shared" ref="AE772:AE835" ca="1" si="12">TODAY()-M772</f>
        <v>681</v>
      </c>
    </row>
    <row r="773" spans="1:31" ht="20.100000000000001" customHeight="1">
      <c r="A773" s="10">
        <v>2523464</v>
      </c>
      <c r="B773" s="10">
        <v>2523464</v>
      </c>
      <c r="C773" s="10" t="s">
        <v>452</v>
      </c>
      <c r="D773" s="12"/>
      <c r="E773" s="10" t="s">
        <v>1084</v>
      </c>
      <c r="F773" s="10" t="s">
        <v>1085</v>
      </c>
      <c r="G773" s="10" t="s">
        <v>1086</v>
      </c>
      <c r="H773" s="12"/>
      <c r="I773" s="11">
        <v>45426</v>
      </c>
      <c r="J773" s="12"/>
      <c r="K773" s="10" t="s">
        <v>569</v>
      </c>
      <c r="L773" s="10" t="s">
        <v>768</v>
      </c>
      <c r="M773" s="11">
        <v>45373</v>
      </c>
      <c r="N773" s="10" t="s">
        <v>454</v>
      </c>
      <c r="O773" s="12"/>
      <c r="P773" s="12"/>
      <c r="Q773" s="10" t="s">
        <v>769</v>
      </c>
      <c r="R773" s="10">
        <v>729</v>
      </c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0">
        <v>1000</v>
      </c>
      <c r="AD773" s="13"/>
      <c r="AE773" s="15">
        <f t="shared" ca="1" si="12"/>
        <v>681</v>
      </c>
    </row>
    <row r="774" spans="1:31" ht="20.100000000000001" customHeight="1">
      <c r="A774" s="10">
        <v>2523464</v>
      </c>
      <c r="B774" s="10">
        <v>2523464</v>
      </c>
      <c r="C774" s="10" t="s">
        <v>452</v>
      </c>
      <c r="D774" s="12"/>
      <c r="E774" s="10" t="s">
        <v>1084</v>
      </c>
      <c r="F774" s="10" t="s">
        <v>1085</v>
      </c>
      <c r="G774" s="10" t="s">
        <v>1086</v>
      </c>
      <c r="H774" s="12"/>
      <c r="I774" s="11">
        <v>45426</v>
      </c>
      <c r="J774" s="12"/>
      <c r="K774" s="10" t="s">
        <v>569</v>
      </c>
      <c r="L774" s="10" t="s">
        <v>768</v>
      </c>
      <c r="M774" s="11">
        <v>45373</v>
      </c>
      <c r="N774" s="10" t="s">
        <v>454</v>
      </c>
      <c r="O774" s="12"/>
      <c r="P774" s="12"/>
      <c r="Q774" s="10" t="s">
        <v>769</v>
      </c>
      <c r="R774" s="10">
        <v>729</v>
      </c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0">
        <v>1000</v>
      </c>
      <c r="AD774" s="13"/>
      <c r="AE774" s="15">
        <f t="shared" ca="1" si="12"/>
        <v>681</v>
      </c>
    </row>
    <row r="775" spans="1:31" ht="20.100000000000001" customHeight="1">
      <c r="A775" s="10">
        <v>2523464</v>
      </c>
      <c r="B775" s="10">
        <v>2523464</v>
      </c>
      <c r="C775" s="10" t="s">
        <v>452</v>
      </c>
      <c r="D775" s="12"/>
      <c r="E775" s="10" t="s">
        <v>1084</v>
      </c>
      <c r="F775" s="10" t="s">
        <v>1085</v>
      </c>
      <c r="G775" s="10" t="s">
        <v>1086</v>
      </c>
      <c r="H775" s="12"/>
      <c r="I775" s="11">
        <v>45426</v>
      </c>
      <c r="J775" s="12"/>
      <c r="K775" s="10" t="s">
        <v>569</v>
      </c>
      <c r="L775" s="10" t="s">
        <v>768</v>
      </c>
      <c r="M775" s="11">
        <v>45373</v>
      </c>
      <c r="N775" s="10" t="s">
        <v>454</v>
      </c>
      <c r="O775" s="12"/>
      <c r="P775" s="12"/>
      <c r="Q775" s="10" t="s">
        <v>769</v>
      </c>
      <c r="R775" s="10">
        <v>729</v>
      </c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0">
        <v>1000</v>
      </c>
      <c r="AD775" s="13"/>
      <c r="AE775" s="15">
        <f t="shared" ca="1" si="12"/>
        <v>681</v>
      </c>
    </row>
    <row r="776" spans="1:31" ht="20.100000000000001" customHeight="1">
      <c r="A776" s="10">
        <v>2523464</v>
      </c>
      <c r="B776" s="10">
        <v>2523464</v>
      </c>
      <c r="C776" s="10" t="s">
        <v>452</v>
      </c>
      <c r="D776" s="12"/>
      <c r="E776" s="10" t="s">
        <v>1084</v>
      </c>
      <c r="F776" s="10" t="s">
        <v>1085</v>
      </c>
      <c r="G776" s="10" t="s">
        <v>1086</v>
      </c>
      <c r="H776" s="12"/>
      <c r="I776" s="11">
        <v>45426</v>
      </c>
      <c r="J776" s="12"/>
      <c r="K776" s="10" t="s">
        <v>569</v>
      </c>
      <c r="L776" s="10" t="s">
        <v>768</v>
      </c>
      <c r="M776" s="11">
        <v>45373</v>
      </c>
      <c r="N776" s="10" t="s">
        <v>454</v>
      </c>
      <c r="O776" s="12"/>
      <c r="P776" s="12"/>
      <c r="Q776" s="10" t="s">
        <v>769</v>
      </c>
      <c r="R776" s="10">
        <v>729</v>
      </c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0">
        <v>1000</v>
      </c>
      <c r="AD776" s="13"/>
      <c r="AE776" s="15">
        <f t="shared" ca="1" si="12"/>
        <v>681</v>
      </c>
    </row>
    <row r="777" spans="1:31" ht="20.100000000000001" customHeight="1">
      <c r="A777" s="10">
        <v>2523464</v>
      </c>
      <c r="B777" s="10">
        <v>2523464</v>
      </c>
      <c r="C777" s="10" t="s">
        <v>452</v>
      </c>
      <c r="D777" s="12"/>
      <c r="E777" s="10" t="s">
        <v>1084</v>
      </c>
      <c r="F777" s="10" t="s">
        <v>1085</v>
      </c>
      <c r="G777" s="10" t="s">
        <v>1086</v>
      </c>
      <c r="H777" s="12"/>
      <c r="I777" s="11">
        <v>45426</v>
      </c>
      <c r="J777" s="12"/>
      <c r="K777" s="10" t="s">
        <v>569</v>
      </c>
      <c r="L777" s="10" t="s">
        <v>768</v>
      </c>
      <c r="M777" s="11">
        <v>45373</v>
      </c>
      <c r="N777" s="10" t="s">
        <v>454</v>
      </c>
      <c r="O777" s="12"/>
      <c r="P777" s="12"/>
      <c r="Q777" s="10" t="s">
        <v>769</v>
      </c>
      <c r="R777" s="10">
        <v>729</v>
      </c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0">
        <v>1000</v>
      </c>
      <c r="AD777" s="13"/>
      <c r="AE777" s="15">
        <f t="shared" ca="1" si="12"/>
        <v>681</v>
      </c>
    </row>
    <row r="778" spans="1:31" ht="20.100000000000001" customHeight="1">
      <c r="A778" s="10">
        <v>2523464</v>
      </c>
      <c r="B778" s="10">
        <v>2523464</v>
      </c>
      <c r="C778" s="10" t="s">
        <v>452</v>
      </c>
      <c r="D778" s="12"/>
      <c r="E778" s="10" t="s">
        <v>1084</v>
      </c>
      <c r="F778" s="10" t="s">
        <v>1085</v>
      </c>
      <c r="G778" s="10" t="s">
        <v>1086</v>
      </c>
      <c r="H778" s="12"/>
      <c r="I778" s="11">
        <v>45426</v>
      </c>
      <c r="J778" s="12"/>
      <c r="K778" s="10" t="s">
        <v>569</v>
      </c>
      <c r="L778" s="10" t="s">
        <v>768</v>
      </c>
      <c r="M778" s="11">
        <v>45373</v>
      </c>
      <c r="N778" s="10" t="s">
        <v>454</v>
      </c>
      <c r="O778" s="12"/>
      <c r="P778" s="12"/>
      <c r="Q778" s="10" t="s">
        <v>769</v>
      </c>
      <c r="R778" s="10">
        <v>729</v>
      </c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0">
        <v>1000</v>
      </c>
      <c r="AD778" s="13"/>
      <c r="AE778" s="15">
        <f t="shared" ca="1" si="12"/>
        <v>681</v>
      </c>
    </row>
    <row r="779" spans="1:31" ht="20.100000000000001" customHeight="1">
      <c r="A779" s="10">
        <v>2523464</v>
      </c>
      <c r="B779" s="10">
        <v>2523464</v>
      </c>
      <c r="C779" s="10" t="s">
        <v>452</v>
      </c>
      <c r="D779" s="12"/>
      <c r="E779" s="10" t="s">
        <v>1084</v>
      </c>
      <c r="F779" s="10" t="s">
        <v>1085</v>
      </c>
      <c r="G779" s="10" t="s">
        <v>1086</v>
      </c>
      <c r="H779" s="12"/>
      <c r="I779" s="11">
        <v>45426</v>
      </c>
      <c r="J779" s="12"/>
      <c r="K779" s="10" t="s">
        <v>569</v>
      </c>
      <c r="L779" s="10" t="s">
        <v>768</v>
      </c>
      <c r="M779" s="11">
        <v>45373</v>
      </c>
      <c r="N779" s="10" t="s">
        <v>454</v>
      </c>
      <c r="O779" s="12"/>
      <c r="P779" s="12"/>
      <c r="Q779" s="10" t="s">
        <v>769</v>
      </c>
      <c r="R779" s="10">
        <v>729</v>
      </c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0">
        <v>1000</v>
      </c>
      <c r="AD779" s="13"/>
      <c r="AE779" s="15">
        <f t="shared" ca="1" si="12"/>
        <v>681</v>
      </c>
    </row>
    <row r="780" spans="1:31" ht="20.100000000000001" customHeight="1">
      <c r="A780" s="10">
        <v>2523464</v>
      </c>
      <c r="B780" s="10">
        <v>2523464</v>
      </c>
      <c r="C780" s="10" t="s">
        <v>452</v>
      </c>
      <c r="D780" s="12"/>
      <c r="E780" s="10" t="s">
        <v>1084</v>
      </c>
      <c r="F780" s="10" t="s">
        <v>1085</v>
      </c>
      <c r="G780" s="10" t="s">
        <v>1086</v>
      </c>
      <c r="H780" s="12"/>
      <c r="I780" s="11">
        <v>45426</v>
      </c>
      <c r="J780" s="12"/>
      <c r="K780" s="10" t="s">
        <v>569</v>
      </c>
      <c r="L780" s="10" t="s">
        <v>768</v>
      </c>
      <c r="M780" s="11">
        <v>45373</v>
      </c>
      <c r="N780" s="10" t="s">
        <v>454</v>
      </c>
      <c r="O780" s="12"/>
      <c r="P780" s="12"/>
      <c r="Q780" s="10" t="s">
        <v>769</v>
      </c>
      <c r="R780" s="10">
        <v>729</v>
      </c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0">
        <v>1000</v>
      </c>
      <c r="AD780" s="13"/>
      <c r="AE780" s="15">
        <f t="shared" ca="1" si="12"/>
        <v>681</v>
      </c>
    </row>
    <row r="781" spans="1:31" ht="20.100000000000001" customHeight="1">
      <c r="A781" s="10">
        <v>2523464</v>
      </c>
      <c r="B781" s="10">
        <v>2523464</v>
      </c>
      <c r="C781" s="10" t="s">
        <v>452</v>
      </c>
      <c r="D781" s="12"/>
      <c r="E781" s="10" t="s">
        <v>1084</v>
      </c>
      <c r="F781" s="10" t="s">
        <v>1085</v>
      </c>
      <c r="G781" s="10" t="s">
        <v>1086</v>
      </c>
      <c r="H781" s="12"/>
      <c r="I781" s="11">
        <v>45426</v>
      </c>
      <c r="J781" s="12"/>
      <c r="K781" s="10" t="s">
        <v>569</v>
      </c>
      <c r="L781" s="10" t="s">
        <v>768</v>
      </c>
      <c r="M781" s="11">
        <v>45373</v>
      </c>
      <c r="N781" s="10" t="s">
        <v>454</v>
      </c>
      <c r="O781" s="12"/>
      <c r="P781" s="12"/>
      <c r="Q781" s="10" t="s">
        <v>769</v>
      </c>
      <c r="R781" s="10">
        <v>729</v>
      </c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0">
        <v>1000</v>
      </c>
      <c r="AD781" s="13"/>
      <c r="AE781" s="15">
        <f t="shared" ca="1" si="12"/>
        <v>681</v>
      </c>
    </row>
    <row r="782" spans="1:31" ht="20.100000000000001" customHeight="1">
      <c r="A782" s="10">
        <v>2523464</v>
      </c>
      <c r="B782" s="10">
        <v>2523464</v>
      </c>
      <c r="C782" s="10" t="s">
        <v>452</v>
      </c>
      <c r="D782" s="12"/>
      <c r="E782" s="10" t="s">
        <v>1084</v>
      </c>
      <c r="F782" s="10" t="s">
        <v>1085</v>
      </c>
      <c r="G782" s="10" t="s">
        <v>1086</v>
      </c>
      <c r="H782" s="12"/>
      <c r="I782" s="11">
        <v>45426</v>
      </c>
      <c r="J782" s="12"/>
      <c r="K782" s="10" t="s">
        <v>569</v>
      </c>
      <c r="L782" s="10" t="s">
        <v>768</v>
      </c>
      <c r="M782" s="11">
        <v>45373</v>
      </c>
      <c r="N782" s="10" t="s">
        <v>454</v>
      </c>
      <c r="O782" s="12"/>
      <c r="P782" s="12"/>
      <c r="Q782" s="10" t="s">
        <v>769</v>
      </c>
      <c r="R782" s="10">
        <v>729</v>
      </c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0">
        <v>1000</v>
      </c>
      <c r="AD782" s="13"/>
      <c r="AE782" s="15">
        <f t="shared" ca="1" si="12"/>
        <v>681</v>
      </c>
    </row>
    <row r="783" spans="1:31" ht="20.100000000000001" customHeight="1">
      <c r="A783" s="10">
        <v>2523464</v>
      </c>
      <c r="B783" s="10">
        <v>2523464</v>
      </c>
      <c r="C783" s="10" t="s">
        <v>452</v>
      </c>
      <c r="D783" s="12"/>
      <c r="E783" s="10" t="s">
        <v>1084</v>
      </c>
      <c r="F783" s="10" t="s">
        <v>1085</v>
      </c>
      <c r="G783" s="10" t="s">
        <v>1086</v>
      </c>
      <c r="H783" s="12"/>
      <c r="I783" s="11">
        <v>45426</v>
      </c>
      <c r="J783" s="12"/>
      <c r="K783" s="10" t="s">
        <v>569</v>
      </c>
      <c r="L783" s="10" t="s">
        <v>768</v>
      </c>
      <c r="M783" s="11">
        <v>45373</v>
      </c>
      <c r="N783" s="10" t="s">
        <v>454</v>
      </c>
      <c r="O783" s="12"/>
      <c r="P783" s="12"/>
      <c r="Q783" s="10" t="s">
        <v>769</v>
      </c>
      <c r="R783" s="10">
        <v>729</v>
      </c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0">
        <v>1000</v>
      </c>
      <c r="AD783" s="13"/>
      <c r="AE783" s="15">
        <f t="shared" ca="1" si="12"/>
        <v>681</v>
      </c>
    </row>
    <row r="784" spans="1:31" ht="20.100000000000001" customHeight="1">
      <c r="A784" s="10">
        <v>2523464</v>
      </c>
      <c r="B784" s="10">
        <v>2523464</v>
      </c>
      <c r="C784" s="10" t="s">
        <v>452</v>
      </c>
      <c r="D784" s="12"/>
      <c r="E784" s="10" t="s">
        <v>1084</v>
      </c>
      <c r="F784" s="10" t="s">
        <v>1085</v>
      </c>
      <c r="G784" s="10" t="s">
        <v>1086</v>
      </c>
      <c r="H784" s="12"/>
      <c r="I784" s="11">
        <v>45426</v>
      </c>
      <c r="J784" s="12"/>
      <c r="K784" s="10" t="s">
        <v>569</v>
      </c>
      <c r="L784" s="10" t="s">
        <v>768</v>
      </c>
      <c r="M784" s="11">
        <v>45373</v>
      </c>
      <c r="N784" s="10" t="s">
        <v>454</v>
      </c>
      <c r="O784" s="12"/>
      <c r="P784" s="12"/>
      <c r="Q784" s="10" t="s">
        <v>769</v>
      </c>
      <c r="R784" s="10">
        <v>729</v>
      </c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0">
        <v>1000</v>
      </c>
      <c r="AD784" s="13"/>
      <c r="AE784" s="15">
        <f t="shared" ca="1" si="12"/>
        <v>681</v>
      </c>
    </row>
    <row r="785" spans="1:31" ht="20.100000000000001" customHeight="1">
      <c r="A785" s="10">
        <v>2523464</v>
      </c>
      <c r="B785" s="10">
        <v>2523464</v>
      </c>
      <c r="C785" s="10" t="s">
        <v>452</v>
      </c>
      <c r="D785" s="12"/>
      <c r="E785" s="10" t="s">
        <v>1084</v>
      </c>
      <c r="F785" s="10" t="s">
        <v>1085</v>
      </c>
      <c r="G785" s="10" t="s">
        <v>1086</v>
      </c>
      <c r="H785" s="12"/>
      <c r="I785" s="11">
        <v>45426</v>
      </c>
      <c r="J785" s="12"/>
      <c r="K785" s="10" t="s">
        <v>569</v>
      </c>
      <c r="L785" s="10" t="s">
        <v>768</v>
      </c>
      <c r="M785" s="11">
        <v>45373</v>
      </c>
      <c r="N785" s="10" t="s">
        <v>454</v>
      </c>
      <c r="O785" s="12"/>
      <c r="P785" s="12"/>
      <c r="Q785" s="10" t="s">
        <v>769</v>
      </c>
      <c r="R785" s="10">
        <v>729</v>
      </c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0">
        <v>1000</v>
      </c>
      <c r="AD785" s="13"/>
      <c r="AE785" s="15">
        <f t="shared" ca="1" si="12"/>
        <v>681</v>
      </c>
    </row>
    <row r="786" spans="1:31" ht="20.100000000000001" customHeight="1">
      <c r="A786" s="10">
        <v>2523464</v>
      </c>
      <c r="B786" s="10">
        <v>2523464</v>
      </c>
      <c r="C786" s="10" t="s">
        <v>452</v>
      </c>
      <c r="D786" s="12"/>
      <c r="E786" s="10" t="s">
        <v>1084</v>
      </c>
      <c r="F786" s="10" t="s">
        <v>1085</v>
      </c>
      <c r="G786" s="10" t="s">
        <v>1086</v>
      </c>
      <c r="H786" s="12"/>
      <c r="I786" s="11">
        <v>45426</v>
      </c>
      <c r="J786" s="12"/>
      <c r="K786" s="10" t="s">
        <v>569</v>
      </c>
      <c r="L786" s="10" t="s">
        <v>768</v>
      </c>
      <c r="M786" s="11">
        <v>45373</v>
      </c>
      <c r="N786" s="10" t="s">
        <v>454</v>
      </c>
      <c r="O786" s="12"/>
      <c r="P786" s="12"/>
      <c r="Q786" s="10" t="s">
        <v>769</v>
      </c>
      <c r="R786" s="10">
        <v>729</v>
      </c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0">
        <v>1000</v>
      </c>
      <c r="AD786" s="13"/>
      <c r="AE786" s="15">
        <f t="shared" ca="1" si="12"/>
        <v>681</v>
      </c>
    </row>
    <row r="787" spans="1:31" ht="20.100000000000001" customHeight="1">
      <c r="A787" s="10">
        <v>2523464</v>
      </c>
      <c r="B787" s="10">
        <v>2523464</v>
      </c>
      <c r="C787" s="10" t="s">
        <v>452</v>
      </c>
      <c r="D787" s="12"/>
      <c r="E787" s="10" t="s">
        <v>1084</v>
      </c>
      <c r="F787" s="10" t="s">
        <v>1085</v>
      </c>
      <c r="G787" s="10" t="s">
        <v>1086</v>
      </c>
      <c r="H787" s="12"/>
      <c r="I787" s="11">
        <v>45426</v>
      </c>
      <c r="J787" s="12"/>
      <c r="K787" s="10" t="s">
        <v>569</v>
      </c>
      <c r="L787" s="10" t="s">
        <v>768</v>
      </c>
      <c r="M787" s="11">
        <v>45373</v>
      </c>
      <c r="N787" s="10" t="s">
        <v>454</v>
      </c>
      <c r="O787" s="12"/>
      <c r="P787" s="12"/>
      <c r="Q787" s="10" t="s">
        <v>769</v>
      </c>
      <c r="R787" s="10">
        <v>729</v>
      </c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0">
        <v>1000</v>
      </c>
      <c r="AD787" s="13"/>
      <c r="AE787" s="15">
        <f t="shared" ca="1" si="12"/>
        <v>681</v>
      </c>
    </row>
    <row r="788" spans="1:31" ht="20.100000000000001" customHeight="1">
      <c r="A788" s="10">
        <v>2523464</v>
      </c>
      <c r="B788" s="10">
        <v>2523464</v>
      </c>
      <c r="C788" s="10" t="s">
        <v>452</v>
      </c>
      <c r="D788" s="12"/>
      <c r="E788" s="10" t="s">
        <v>1084</v>
      </c>
      <c r="F788" s="10" t="s">
        <v>1085</v>
      </c>
      <c r="G788" s="10" t="s">
        <v>1086</v>
      </c>
      <c r="H788" s="12"/>
      <c r="I788" s="11">
        <v>45426</v>
      </c>
      <c r="J788" s="12"/>
      <c r="K788" s="10" t="s">
        <v>569</v>
      </c>
      <c r="L788" s="10" t="s">
        <v>768</v>
      </c>
      <c r="M788" s="11">
        <v>45373</v>
      </c>
      <c r="N788" s="10" t="s">
        <v>454</v>
      </c>
      <c r="O788" s="12"/>
      <c r="P788" s="12"/>
      <c r="Q788" s="10" t="s">
        <v>769</v>
      </c>
      <c r="R788" s="10">
        <v>729</v>
      </c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0">
        <v>1000</v>
      </c>
      <c r="AD788" s="13"/>
      <c r="AE788" s="15">
        <f t="shared" ca="1" si="12"/>
        <v>681</v>
      </c>
    </row>
    <row r="789" spans="1:31" ht="20.100000000000001" customHeight="1">
      <c r="A789" s="10">
        <v>2523464</v>
      </c>
      <c r="B789" s="10">
        <v>2523464</v>
      </c>
      <c r="C789" s="10" t="s">
        <v>452</v>
      </c>
      <c r="D789" s="12"/>
      <c r="E789" s="10" t="s">
        <v>1084</v>
      </c>
      <c r="F789" s="10" t="s">
        <v>1085</v>
      </c>
      <c r="G789" s="10" t="s">
        <v>1086</v>
      </c>
      <c r="H789" s="12"/>
      <c r="I789" s="11">
        <v>45426</v>
      </c>
      <c r="J789" s="12"/>
      <c r="K789" s="10" t="s">
        <v>569</v>
      </c>
      <c r="L789" s="10" t="s">
        <v>768</v>
      </c>
      <c r="M789" s="11">
        <v>45373</v>
      </c>
      <c r="N789" s="10" t="s">
        <v>454</v>
      </c>
      <c r="O789" s="12"/>
      <c r="P789" s="12"/>
      <c r="Q789" s="10" t="s">
        <v>769</v>
      </c>
      <c r="R789" s="10">
        <v>729</v>
      </c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0">
        <v>1000</v>
      </c>
      <c r="AD789" s="13"/>
      <c r="AE789" s="15">
        <f t="shared" ca="1" si="12"/>
        <v>681</v>
      </c>
    </row>
    <row r="790" spans="1:31" ht="20.100000000000001" customHeight="1">
      <c r="A790" s="10">
        <v>2523464</v>
      </c>
      <c r="B790" s="10">
        <v>2523464</v>
      </c>
      <c r="C790" s="10" t="s">
        <v>452</v>
      </c>
      <c r="D790" s="12"/>
      <c r="E790" s="10" t="s">
        <v>1084</v>
      </c>
      <c r="F790" s="10" t="s">
        <v>1085</v>
      </c>
      <c r="G790" s="10" t="s">
        <v>1086</v>
      </c>
      <c r="H790" s="12"/>
      <c r="I790" s="11">
        <v>45426</v>
      </c>
      <c r="J790" s="12"/>
      <c r="K790" s="10" t="s">
        <v>569</v>
      </c>
      <c r="L790" s="10" t="s">
        <v>768</v>
      </c>
      <c r="M790" s="11">
        <v>45373</v>
      </c>
      <c r="N790" s="10" t="s">
        <v>454</v>
      </c>
      <c r="O790" s="12"/>
      <c r="P790" s="12"/>
      <c r="Q790" s="10" t="s">
        <v>769</v>
      </c>
      <c r="R790" s="10">
        <v>729</v>
      </c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0">
        <v>1000</v>
      </c>
      <c r="AD790" s="13"/>
      <c r="AE790" s="15">
        <f t="shared" ca="1" si="12"/>
        <v>681</v>
      </c>
    </row>
    <row r="791" spans="1:31" ht="20.100000000000001" customHeight="1">
      <c r="A791" s="10">
        <v>2523464</v>
      </c>
      <c r="B791" s="10">
        <v>2523464</v>
      </c>
      <c r="C791" s="10" t="s">
        <v>452</v>
      </c>
      <c r="D791" s="12"/>
      <c r="E791" s="10" t="s">
        <v>1084</v>
      </c>
      <c r="F791" s="10" t="s">
        <v>1085</v>
      </c>
      <c r="G791" s="10" t="s">
        <v>1086</v>
      </c>
      <c r="H791" s="12"/>
      <c r="I791" s="11">
        <v>45426</v>
      </c>
      <c r="J791" s="12"/>
      <c r="K791" s="10" t="s">
        <v>569</v>
      </c>
      <c r="L791" s="10" t="s">
        <v>768</v>
      </c>
      <c r="M791" s="11">
        <v>45373</v>
      </c>
      <c r="N791" s="10" t="s">
        <v>454</v>
      </c>
      <c r="O791" s="12"/>
      <c r="P791" s="12"/>
      <c r="Q791" s="10" t="s">
        <v>769</v>
      </c>
      <c r="R791" s="10">
        <v>729</v>
      </c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0">
        <v>1000</v>
      </c>
      <c r="AD791" s="13"/>
      <c r="AE791" s="15">
        <f t="shared" ca="1" si="12"/>
        <v>681</v>
      </c>
    </row>
    <row r="792" spans="1:31" ht="20.100000000000001" customHeight="1">
      <c r="A792" s="10">
        <v>2523464</v>
      </c>
      <c r="B792" s="10">
        <v>2523464</v>
      </c>
      <c r="C792" s="10" t="s">
        <v>452</v>
      </c>
      <c r="D792" s="12"/>
      <c r="E792" s="10" t="s">
        <v>1084</v>
      </c>
      <c r="F792" s="10" t="s">
        <v>1085</v>
      </c>
      <c r="G792" s="10" t="s">
        <v>1086</v>
      </c>
      <c r="H792" s="12"/>
      <c r="I792" s="11">
        <v>45426</v>
      </c>
      <c r="J792" s="12"/>
      <c r="K792" s="10" t="s">
        <v>569</v>
      </c>
      <c r="L792" s="10" t="s">
        <v>768</v>
      </c>
      <c r="M792" s="11">
        <v>45373</v>
      </c>
      <c r="N792" s="10" t="s">
        <v>454</v>
      </c>
      <c r="O792" s="12"/>
      <c r="P792" s="12"/>
      <c r="Q792" s="10" t="s">
        <v>769</v>
      </c>
      <c r="R792" s="10">
        <v>729</v>
      </c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0">
        <v>1000</v>
      </c>
      <c r="AD792" s="13"/>
      <c r="AE792" s="15">
        <f t="shared" ca="1" si="12"/>
        <v>681</v>
      </c>
    </row>
    <row r="793" spans="1:31" ht="20.100000000000001" customHeight="1">
      <c r="A793" s="10">
        <v>2523464</v>
      </c>
      <c r="B793" s="10">
        <v>2523464</v>
      </c>
      <c r="C793" s="10" t="s">
        <v>452</v>
      </c>
      <c r="D793" s="12"/>
      <c r="E793" s="10" t="s">
        <v>1084</v>
      </c>
      <c r="F793" s="10" t="s">
        <v>1085</v>
      </c>
      <c r="G793" s="10" t="s">
        <v>1086</v>
      </c>
      <c r="H793" s="12"/>
      <c r="I793" s="11">
        <v>45426</v>
      </c>
      <c r="J793" s="12"/>
      <c r="K793" s="10" t="s">
        <v>569</v>
      </c>
      <c r="L793" s="10" t="s">
        <v>768</v>
      </c>
      <c r="M793" s="11">
        <v>45373</v>
      </c>
      <c r="N793" s="10" t="s">
        <v>454</v>
      </c>
      <c r="O793" s="12"/>
      <c r="P793" s="12"/>
      <c r="Q793" s="10" t="s">
        <v>769</v>
      </c>
      <c r="R793" s="10">
        <v>729</v>
      </c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0">
        <v>1000</v>
      </c>
      <c r="AD793" s="13"/>
      <c r="AE793" s="15">
        <f t="shared" ca="1" si="12"/>
        <v>681</v>
      </c>
    </row>
    <row r="794" spans="1:31" ht="20.100000000000001" customHeight="1">
      <c r="A794" s="10" t="s">
        <v>1113</v>
      </c>
      <c r="B794" s="10" t="s">
        <v>1113</v>
      </c>
      <c r="C794" s="10" t="s">
        <v>1114</v>
      </c>
      <c r="D794" s="10">
        <v>18</v>
      </c>
      <c r="E794" s="10" t="s">
        <v>943</v>
      </c>
      <c r="F794" s="10" t="s">
        <v>944</v>
      </c>
      <c r="G794" s="10" t="s">
        <v>317</v>
      </c>
      <c r="H794" s="10" t="s">
        <v>158</v>
      </c>
      <c r="I794" s="11">
        <v>45390</v>
      </c>
      <c r="J794" s="11">
        <v>45387</v>
      </c>
      <c r="K794" s="10" t="s">
        <v>605</v>
      </c>
      <c r="L794" s="10" t="s">
        <v>635</v>
      </c>
      <c r="M794" s="12"/>
      <c r="N794" s="10" t="s">
        <v>454</v>
      </c>
      <c r="O794" s="10">
        <v>1038567</v>
      </c>
      <c r="P794" s="10">
        <v>150</v>
      </c>
      <c r="Q794" s="10" t="s">
        <v>340</v>
      </c>
      <c r="R794" s="10">
        <v>1</v>
      </c>
      <c r="S794" s="10" t="s">
        <v>547</v>
      </c>
      <c r="T794" s="10" t="s">
        <v>548</v>
      </c>
      <c r="U794" s="10" t="s">
        <v>945</v>
      </c>
      <c r="V794" s="10">
        <v>1000</v>
      </c>
      <c r="W794" s="10" t="s">
        <v>762</v>
      </c>
      <c r="X794" s="11">
        <v>45379</v>
      </c>
      <c r="Y794" s="10" t="s">
        <v>763</v>
      </c>
      <c r="Z794" s="11">
        <v>45378</v>
      </c>
      <c r="AA794" s="11">
        <v>45391</v>
      </c>
      <c r="AB794" s="11">
        <v>45378</v>
      </c>
      <c r="AC794" s="10">
        <v>1000</v>
      </c>
      <c r="AD794" s="10" t="s">
        <v>1115</v>
      </c>
      <c r="AE794" s="15">
        <f t="shared" ca="1" si="12"/>
        <v>46054</v>
      </c>
    </row>
    <row r="795" spans="1:31" ht="20.100000000000001" customHeight="1">
      <c r="A795" s="10">
        <v>2523777</v>
      </c>
      <c r="B795" s="10">
        <v>2523777</v>
      </c>
      <c r="C795" s="10" t="s">
        <v>452</v>
      </c>
      <c r="D795" s="10">
        <v>350</v>
      </c>
      <c r="E795" s="10" t="s">
        <v>800</v>
      </c>
      <c r="F795" s="10" t="s">
        <v>92</v>
      </c>
      <c r="G795" s="10" t="s">
        <v>317</v>
      </c>
      <c r="H795" s="10" t="s">
        <v>93</v>
      </c>
      <c r="I795" s="11">
        <v>45386</v>
      </c>
      <c r="J795" s="11">
        <v>45386</v>
      </c>
      <c r="K795" s="10" t="s">
        <v>32</v>
      </c>
      <c r="L795" s="10" t="s">
        <v>660</v>
      </c>
      <c r="M795" s="11">
        <v>45379</v>
      </c>
      <c r="N795" s="10" t="s">
        <v>454</v>
      </c>
      <c r="O795" s="10">
        <v>1037873</v>
      </c>
      <c r="P795" s="10" t="s">
        <v>805</v>
      </c>
      <c r="Q795" s="10" t="s">
        <v>340</v>
      </c>
      <c r="R795" s="10">
        <v>1</v>
      </c>
      <c r="S795" s="12"/>
      <c r="T795" s="12"/>
      <c r="U795" s="12"/>
      <c r="V795" s="12"/>
      <c r="W795" s="12"/>
      <c r="X795" s="12"/>
      <c r="Y795" s="12"/>
      <c r="Z795" s="11">
        <v>45373</v>
      </c>
      <c r="AA795" s="11">
        <v>45391</v>
      </c>
      <c r="AB795" s="11">
        <v>45377</v>
      </c>
      <c r="AC795" s="10">
        <v>1260</v>
      </c>
      <c r="AD795" s="10" t="s">
        <v>1116</v>
      </c>
      <c r="AE795" s="15">
        <f t="shared" ca="1" si="12"/>
        <v>675</v>
      </c>
    </row>
    <row r="796" spans="1:31" ht="20.100000000000001" customHeight="1">
      <c r="A796" s="10">
        <v>2523851</v>
      </c>
      <c r="B796" s="10">
        <v>2523851</v>
      </c>
      <c r="C796" s="12"/>
      <c r="D796" s="12"/>
      <c r="E796" s="10">
        <v>101358255</v>
      </c>
      <c r="F796" s="10" t="s">
        <v>741</v>
      </c>
      <c r="G796" s="10" t="s">
        <v>312</v>
      </c>
      <c r="H796" s="12"/>
      <c r="I796" s="11">
        <v>45408</v>
      </c>
      <c r="J796" s="12"/>
      <c r="K796" s="10" t="s">
        <v>568</v>
      </c>
      <c r="L796" s="10" t="s">
        <v>569</v>
      </c>
      <c r="M796" s="11">
        <v>45379</v>
      </c>
      <c r="N796" s="10" t="s">
        <v>454</v>
      </c>
      <c r="O796" s="12"/>
      <c r="P796" s="12"/>
      <c r="Q796" s="10" t="s">
        <v>338</v>
      </c>
      <c r="R796" s="10">
        <v>5</v>
      </c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0">
        <v>1100</v>
      </c>
      <c r="AD796" s="13"/>
      <c r="AE796" s="15">
        <f t="shared" ca="1" si="12"/>
        <v>675</v>
      </c>
    </row>
    <row r="797" spans="1:31" ht="20.100000000000001" customHeight="1">
      <c r="A797" s="10">
        <v>2523851</v>
      </c>
      <c r="B797" s="10">
        <v>2523851</v>
      </c>
      <c r="C797" s="12"/>
      <c r="D797" s="12"/>
      <c r="E797" s="10">
        <v>101358255</v>
      </c>
      <c r="F797" s="10" t="s">
        <v>741</v>
      </c>
      <c r="G797" s="10" t="s">
        <v>312</v>
      </c>
      <c r="H797" s="12"/>
      <c r="I797" s="11">
        <v>45408</v>
      </c>
      <c r="J797" s="12"/>
      <c r="K797" s="10" t="s">
        <v>568</v>
      </c>
      <c r="L797" s="10" t="s">
        <v>569</v>
      </c>
      <c r="M797" s="11">
        <v>45379</v>
      </c>
      <c r="N797" s="10" t="s">
        <v>454</v>
      </c>
      <c r="O797" s="12"/>
      <c r="P797" s="12"/>
      <c r="Q797" s="10" t="s">
        <v>338</v>
      </c>
      <c r="R797" s="10">
        <v>5</v>
      </c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0">
        <v>1100</v>
      </c>
      <c r="AD797" s="13"/>
      <c r="AE797" s="15">
        <f t="shared" ca="1" si="12"/>
        <v>675</v>
      </c>
    </row>
    <row r="798" spans="1:31" ht="20.100000000000001" customHeight="1">
      <c r="A798" s="10">
        <v>2523935</v>
      </c>
      <c r="B798" s="10">
        <v>2523935</v>
      </c>
      <c r="C798" s="10" t="s">
        <v>1117</v>
      </c>
      <c r="D798" s="10">
        <v>280</v>
      </c>
      <c r="E798" s="10" t="s">
        <v>1118</v>
      </c>
      <c r="F798" s="10" t="s">
        <v>1119</v>
      </c>
      <c r="G798" s="10" t="s">
        <v>312</v>
      </c>
      <c r="H798" s="10" t="s">
        <v>630</v>
      </c>
      <c r="I798" s="11">
        <v>45401</v>
      </c>
      <c r="J798" s="11">
        <v>45401</v>
      </c>
      <c r="K798" s="10" t="s">
        <v>605</v>
      </c>
      <c r="L798" s="10" t="s">
        <v>635</v>
      </c>
      <c r="M798" s="11">
        <v>45379</v>
      </c>
      <c r="N798" s="10" t="s">
        <v>454</v>
      </c>
      <c r="O798" s="10">
        <v>1038592</v>
      </c>
      <c r="P798" s="10" t="s">
        <v>680</v>
      </c>
      <c r="Q798" s="10" t="s">
        <v>611</v>
      </c>
      <c r="R798" s="10">
        <v>1</v>
      </c>
      <c r="S798" s="10" t="s">
        <v>547</v>
      </c>
      <c r="T798" s="10" t="s">
        <v>548</v>
      </c>
      <c r="U798" s="12"/>
      <c r="V798" s="12"/>
      <c r="W798" s="12"/>
      <c r="X798" s="12"/>
      <c r="Y798" s="12"/>
      <c r="Z798" s="11">
        <v>45377</v>
      </c>
      <c r="AA798" s="11">
        <v>45406</v>
      </c>
      <c r="AB798" s="11">
        <v>45378</v>
      </c>
      <c r="AC798" s="12"/>
      <c r="AD798" s="10" t="s">
        <v>1120</v>
      </c>
      <c r="AE798" s="15">
        <f t="shared" ca="1" si="12"/>
        <v>675</v>
      </c>
    </row>
    <row r="799" spans="1:31" ht="20.100000000000001" customHeight="1">
      <c r="A799" s="10">
        <v>2453433</v>
      </c>
      <c r="B799" s="10">
        <v>2453433</v>
      </c>
      <c r="C799" s="12"/>
      <c r="D799" s="12"/>
      <c r="E799" s="10">
        <v>100301085</v>
      </c>
      <c r="F799" s="10" t="s">
        <v>1121</v>
      </c>
      <c r="G799" s="10" t="s">
        <v>327</v>
      </c>
      <c r="H799" s="12"/>
      <c r="I799" s="11">
        <v>45420</v>
      </c>
      <c r="J799" s="12"/>
      <c r="K799" s="10" t="s">
        <v>579</v>
      </c>
      <c r="L799" s="10" t="s">
        <v>454</v>
      </c>
      <c r="M799" s="11">
        <v>45376</v>
      </c>
      <c r="N799" s="10" t="s">
        <v>454</v>
      </c>
      <c r="O799" s="12"/>
      <c r="P799" s="12"/>
      <c r="Q799" s="10" t="s">
        <v>314</v>
      </c>
      <c r="R799" s="12"/>
      <c r="S799" s="10">
        <v>103088315</v>
      </c>
      <c r="T799" s="10" t="s">
        <v>1122</v>
      </c>
      <c r="U799" s="12"/>
      <c r="V799" s="12"/>
      <c r="W799" s="12"/>
      <c r="X799" s="12"/>
      <c r="Y799" s="12"/>
      <c r="Z799" s="12"/>
      <c r="AA799" s="12"/>
      <c r="AB799" s="12"/>
      <c r="AC799" s="10">
        <v>1100</v>
      </c>
      <c r="AD799" s="13"/>
      <c r="AE799" s="15">
        <f t="shared" ca="1" si="12"/>
        <v>678</v>
      </c>
    </row>
    <row r="800" spans="1:31" ht="20.100000000000001" customHeight="1">
      <c r="A800" s="10">
        <v>2453815</v>
      </c>
      <c r="B800" s="10">
        <v>2453815</v>
      </c>
      <c r="C800" s="10" t="s">
        <v>452</v>
      </c>
      <c r="D800" s="12"/>
      <c r="E800" s="10">
        <v>101680662</v>
      </c>
      <c r="F800" s="10" t="s">
        <v>320</v>
      </c>
      <c r="G800" s="10" t="s">
        <v>321</v>
      </c>
      <c r="H800" s="12"/>
      <c r="I800" s="11">
        <v>45328</v>
      </c>
      <c r="J800" s="12"/>
      <c r="K800" s="10" t="s">
        <v>1123</v>
      </c>
      <c r="L800" s="10" t="s">
        <v>1123</v>
      </c>
      <c r="M800" s="11">
        <v>45372</v>
      </c>
      <c r="N800" s="10" t="s">
        <v>454</v>
      </c>
      <c r="O800" s="12"/>
      <c r="P800" s="12"/>
      <c r="Q800" s="10" t="s">
        <v>318</v>
      </c>
      <c r="R800" s="10">
        <v>1</v>
      </c>
      <c r="S800" s="10">
        <v>101680654</v>
      </c>
      <c r="T800" s="10" t="s">
        <v>322</v>
      </c>
      <c r="U800" s="12"/>
      <c r="V800" s="12"/>
      <c r="W800" s="12"/>
      <c r="X800" s="12"/>
      <c r="Y800" s="12"/>
      <c r="Z800" s="12"/>
      <c r="AA800" s="12"/>
      <c r="AB800" s="12"/>
      <c r="AC800" s="10">
        <v>1400</v>
      </c>
      <c r="AD800" s="13"/>
      <c r="AE800" s="15">
        <f t="shared" ca="1" si="12"/>
        <v>682</v>
      </c>
    </row>
    <row r="801" spans="1:31" ht="20.100000000000001" customHeight="1">
      <c r="A801" s="10">
        <v>2453822</v>
      </c>
      <c r="B801" s="10">
        <v>2453822</v>
      </c>
      <c r="C801" s="12"/>
      <c r="D801" s="12"/>
      <c r="E801" s="10">
        <v>102878844</v>
      </c>
      <c r="F801" s="10" t="s">
        <v>1124</v>
      </c>
      <c r="G801" s="10" t="s">
        <v>312</v>
      </c>
      <c r="H801" s="12"/>
      <c r="I801" s="11">
        <v>45420</v>
      </c>
      <c r="J801" s="12"/>
      <c r="K801" s="10" t="s">
        <v>579</v>
      </c>
      <c r="L801" s="10" t="s">
        <v>579</v>
      </c>
      <c r="M801" s="11">
        <v>45372</v>
      </c>
      <c r="N801" s="10" t="s">
        <v>454</v>
      </c>
      <c r="O801" s="12"/>
      <c r="P801" s="12"/>
      <c r="Q801" s="10" t="s">
        <v>318</v>
      </c>
      <c r="R801" s="10">
        <v>1</v>
      </c>
      <c r="S801" s="10">
        <v>102874438</v>
      </c>
      <c r="T801" s="10" t="s">
        <v>1125</v>
      </c>
      <c r="U801" s="12"/>
      <c r="V801" s="12"/>
      <c r="W801" s="12"/>
      <c r="X801" s="12"/>
      <c r="Y801" s="12"/>
      <c r="Z801" s="12"/>
      <c r="AA801" s="12"/>
      <c r="AB801" s="12"/>
      <c r="AC801" s="10">
        <v>1100</v>
      </c>
      <c r="AD801" s="13"/>
      <c r="AE801" s="15">
        <f t="shared" ca="1" si="12"/>
        <v>682</v>
      </c>
    </row>
    <row r="802" spans="1:31" ht="20.100000000000001" customHeight="1">
      <c r="A802" s="10">
        <v>2482436</v>
      </c>
      <c r="B802" s="10">
        <v>2482436</v>
      </c>
      <c r="C802" s="10" t="s">
        <v>452</v>
      </c>
      <c r="D802" s="12"/>
      <c r="E802" s="10">
        <v>103609924</v>
      </c>
      <c r="F802" s="10" t="s">
        <v>456</v>
      </c>
      <c r="G802" s="10" t="s">
        <v>331</v>
      </c>
      <c r="H802" s="10" t="s">
        <v>109</v>
      </c>
      <c r="I802" s="11">
        <v>45380</v>
      </c>
      <c r="J802" s="11">
        <v>45380</v>
      </c>
      <c r="K802" s="10" t="s">
        <v>647</v>
      </c>
      <c r="L802" s="10" t="s">
        <v>647</v>
      </c>
      <c r="M802" s="11">
        <v>45376</v>
      </c>
      <c r="N802" s="10" t="s">
        <v>454</v>
      </c>
      <c r="O802" s="10">
        <v>1034270</v>
      </c>
      <c r="P802" s="10" t="s">
        <v>332</v>
      </c>
      <c r="Q802" s="10" t="s">
        <v>318</v>
      </c>
      <c r="R802" s="10">
        <v>1</v>
      </c>
      <c r="S802" s="10">
        <v>103632920</v>
      </c>
      <c r="T802" s="10" t="s">
        <v>457</v>
      </c>
      <c r="U802" s="12"/>
      <c r="V802" s="12"/>
      <c r="W802" s="12"/>
      <c r="X802" s="12"/>
      <c r="Y802" s="12"/>
      <c r="Z802" s="11">
        <v>45207</v>
      </c>
      <c r="AA802" s="11">
        <v>45380</v>
      </c>
      <c r="AB802" s="11">
        <v>45207</v>
      </c>
      <c r="AC802" s="10">
        <v>1200</v>
      </c>
      <c r="AD802" s="13"/>
      <c r="AE802" s="15">
        <f t="shared" ca="1" si="12"/>
        <v>678</v>
      </c>
    </row>
    <row r="803" spans="1:31" ht="20.100000000000001" customHeight="1">
      <c r="A803" s="10">
        <v>2482481</v>
      </c>
      <c r="B803" s="10">
        <v>2482481</v>
      </c>
      <c r="C803" s="10" t="s">
        <v>481</v>
      </c>
      <c r="D803" s="12"/>
      <c r="E803" s="10">
        <v>102732551</v>
      </c>
      <c r="F803" s="10" t="s">
        <v>374</v>
      </c>
      <c r="G803" s="10" t="s">
        <v>331</v>
      </c>
      <c r="H803" s="10" t="s">
        <v>109</v>
      </c>
      <c r="I803" s="11">
        <v>45380</v>
      </c>
      <c r="J803" s="11">
        <v>45380</v>
      </c>
      <c r="K803" s="10" t="s">
        <v>579</v>
      </c>
      <c r="L803" s="10" t="s">
        <v>579</v>
      </c>
      <c r="M803" s="11">
        <v>45373</v>
      </c>
      <c r="N803" s="10" t="s">
        <v>454</v>
      </c>
      <c r="O803" s="10">
        <v>1034270</v>
      </c>
      <c r="P803" s="10" t="s">
        <v>332</v>
      </c>
      <c r="Q803" s="10" t="s">
        <v>318</v>
      </c>
      <c r="R803" s="10">
        <v>1</v>
      </c>
      <c r="S803" s="10">
        <v>102732426</v>
      </c>
      <c r="T803" s="10" t="s">
        <v>375</v>
      </c>
      <c r="U803" s="12"/>
      <c r="V803" s="12"/>
      <c r="W803" s="12"/>
      <c r="X803" s="12"/>
      <c r="Y803" s="12"/>
      <c r="Z803" s="11">
        <v>45207</v>
      </c>
      <c r="AA803" s="11">
        <v>45380</v>
      </c>
      <c r="AB803" s="11">
        <v>45207</v>
      </c>
      <c r="AC803" s="10">
        <v>1100</v>
      </c>
      <c r="AD803" s="13"/>
      <c r="AE803" s="15">
        <f t="shared" ca="1" si="12"/>
        <v>681</v>
      </c>
    </row>
    <row r="804" spans="1:31" ht="20.100000000000001" customHeight="1">
      <c r="A804" s="10">
        <v>2519099</v>
      </c>
      <c r="B804" s="10">
        <v>2519099</v>
      </c>
      <c r="C804" s="10" t="s">
        <v>452</v>
      </c>
      <c r="D804" s="12"/>
      <c r="E804" s="10">
        <v>101594988</v>
      </c>
      <c r="F804" s="10" t="s">
        <v>1126</v>
      </c>
      <c r="G804" s="10" t="s">
        <v>331</v>
      </c>
      <c r="H804" s="12"/>
      <c r="I804" s="11">
        <v>45397</v>
      </c>
      <c r="J804" s="12"/>
      <c r="K804" s="10" t="s">
        <v>742</v>
      </c>
      <c r="L804" s="10" t="s">
        <v>742</v>
      </c>
      <c r="M804" s="11">
        <v>45379</v>
      </c>
      <c r="N804" s="10" t="s">
        <v>454</v>
      </c>
      <c r="O804" s="12"/>
      <c r="P804" s="12"/>
      <c r="Q804" s="10" t="s">
        <v>338</v>
      </c>
      <c r="R804" s="10">
        <v>12</v>
      </c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3"/>
      <c r="AE804" s="15">
        <f t="shared" ca="1" si="12"/>
        <v>675</v>
      </c>
    </row>
    <row r="805" spans="1:31" ht="20.100000000000001" customHeight="1">
      <c r="A805" s="10">
        <v>2519099</v>
      </c>
      <c r="B805" s="10">
        <v>2519099</v>
      </c>
      <c r="C805" s="10" t="s">
        <v>452</v>
      </c>
      <c r="D805" s="12"/>
      <c r="E805" s="10">
        <v>101594988</v>
      </c>
      <c r="F805" s="10" t="s">
        <v>1126</v>
      </c>
      <c r="G805" s="10" t="s">
        <v>331</v>
      </c>
      <c r="H805" s="12"/>
      <c r="I805" s="11">
        <v>45397</v>
      </c>
      <c r="J805" s="12"/>
      <c r="K805" s="10" t="s">
        <v>742</v>
      </c>
      <c r="L805" s="10" t="s">
        <v>742</v>
      </c>
      <c r="M805" s="11">
        <v>45379</v>
      </c>
      <c r="N805" s="10" t="s">
        <v>454</v>
      </c>
      <c r="O805" s="12"/>
      <c r="P805" s="12"/>
      <c r="Q805" s="10" t="s">
        <v>338</v>
      </c>
      <c r="R805" s="10">
        <v>12</v>
      </c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3"/>
      <c r="AE805" s="15">
        <f t="shared" ca="1" si="12"/>
        <v>675</v>
      </c>
    </row>
    <row r="806" spans="1:31" ht="20.100000000000001" customHeight="1">
      <c r="A806" s="10">
        <v>2519099</v>
      </c>
      <c r="B806" s="10">
        <v>2519099</v>
      </c>
      <c r="C806" s="10" t="s">
        <v>452</v>
      </c>
      <c r="D806" s="12"/>
      <c r="E806" s="10">
        <v>101594988</v>
      </c>
      <c r="F806" s="10" t="s">
        <v>1126</v>
      </c>
      <c r="G806" s="10" t="s">
        <v>331</v>
      </c>
      <c r="H806" s="12"/>
      <c r="I806" s="11">
        <v>45397</v>
      </c>
      <c r="J806" s="12"/>
      <c r="K806" s="10" t="s">
        <v>742</v>
      </c>
      <c r="L806" s="10" t="s">
        <v>742</v>
      </c>
      <c r="M806" s="11">
        <v>45379</v>
      </c>
      <c r="N806" s="10" t="s">
        <v>454</v>
      </c>
      <c r="O806" s="12"/>
      <c r="P806" s="12"/>
      <c r="Q806" s="10" t="s">
        <v>338</v>
      </c>
      <c r="R806" s="10">
        <v>12</v>
      </c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3"/>
      <c r="AE806" s="15">
        <f t="shared" ca="1" si="12"/>
        <v>675</v>
      </c>
    </row>
    <row r="807" spans="1:31" ht="20.100000000000001" customHeight="1">
      <c r="A807" s="10">
        <v>2519099</v>
      </c>
      <c r="B807" s="10">
        <v>2519099</v>
      </c>
      <c r="C807" s="10" t="s">
        <v>452</v>
      </c>
      <c r="D807" s="12"/>
      <c r="E807" s="10">
        <v>101594988</v>
      </c>
      <c r="F807" s="10" t="s">
        <v>1126</v>
      </c>
      <c r="G807" s="10" t="s">
        <v>331</v>
      </c>
      <c r="H807" s="12"/>
      <c r="I807" s="11">
        <v>45397</v>
      </c>
      <c r="J807" s="12"/>
      <c r="K807" s="10" t="s">
        <v>742</v>
      </c>
      <c r="L807" s="10" t="s">
        <v>742</v>
      </c>
      <c r="M807" s="11">
        <v>45379</v>
      </c>
      <c r="N807" s="10" t="s">
        <v>454</v>
      </c>
      <c r="O807" s="12"/>
      <c r="P807" s="12"/>
      <c r="Q807" s="10" t="s">
        <v>338</v>
      </c>
      <c r="R807" s="10">
        <v>12</v>
      </c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3"/>
      <c r="AE807" s="15">
        <f t="shared" ca="1" si="12"/>
        <v>675</v>
      </c>
    </row>
    <row r="808" spans="1:31" ht="20.100000000000001" customHeight="1">
      <c r="A808" s="10">
        <v>2519099</v>
      </c>
      <c r="B808" s="10">
        <v>2519099</v>
      </c>
      <c r="C808" s="10" t="s">
        <v>452</v>
      </c>
      <c r="D808" s="12"/>
      <c r="E808" s="10">
        <v>101594988</v>
      </c>
      <c r="F808" s="10" t="s">
        <v>1126</v>
      </c>
      <c r="G808" s="10" t="s">
        <v>331</v>
      </c>
      <c r="H808" s="12"/>
      <c r="I808" s="11">
        <v>45397</v>
      </c>
      <c r="J808" s="12"/>
      <c r="K808" s="10" t="s">
        <v>742</v>
      </c>
      <c r="L808" s="10" t="s">
        <v>742</v>
      </c>
      <c r="M808" s="11">
        <v>45379</v>
      </c>
      <c r="N808" s="10" t="s">
        <v>454</v>
      </c>
      <c r="O808" s="12"/>
      <c r="P808" s="12"/>
      <c r="Q808" s="10" t="s">
        <v>338</v>
      </c>
      <c r="R808" s="10">
        <v>12</v>
      </c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3"/>
      <c r="AE808" s="15">
        <f t="shared" ca="1" si="12"/>
        <v>675</v>
      </c>
    </row>
    <row r="809" spans="1:31" ht="20.100000000000001" customHeight="1">
      <c r="A809" s="10">
        <v>2482425</v>
      </c>
      <c r="B809" s="10">
        <v>2482425</v>
      </c>
      <c r="C809" s="10" t="s">
        <v>452</v>
      </c>
      <c r="D809" s="12"/>
      <c r="E809" s="10">
        <v>103357459</v>
      </c>
      <c r="F809" s="10" t="s">
        <v>580</v>
      </c>
      <c r="G809" s="10" t="s">
        <v>317</v>
      </c>
      <c r="H809" s="10" t="s">
        <v>109</v>
      </c>
      <c r="I809" s="11">
        <v>45412</v>
      </c>
      <c r="J809" s="11">
        <v>45380</v>
      </c>
      <c r="K809" s="10" t="s">
        <v>886</v>
      </c>
      <c r="L809" s="10" t="s">
        <v>581</v>
      </c>
      <c r="M809" s="11">
        <v>45324</v>
      </c>
      <c r="N809" s="10" t="s">
        <v>454</v>
      </c>
      <c r="O809" s="10">
        <v>1034270</v>
      </c>
      <c r="P809" s="10" t="s">
        <v>332</v>
      </c>
      <c r="Q809" s="10" t="s">
        <v>318</v>
      </c>
      <c r="R809" s="10">
        <v>1</v>
      </c>
      <c r="S809" s="10">
        <v>101617028</v>
      </c>
      <c r="T809" s="10" t="s">
        <v>408</v>
      </c>
      <c r="U809" s="12"/>
      <c r="V809" s="12"/>
      <c r="W809" s="12"/>
      <c r="X809" s="12"/>
      <c r="Y809" s="12"/>
      <c r="Z809" s="11">
        <v>45207</v>
      </c>
      <c r="AA809" s="11">
        <v>45380</v>
      </c>
      <c r="AB809" s="11">
        <v>45207</v>
      </c>
      <c r="AC809" s="10">
        <v>1502</v>
      </c>
      <c r="AD809" s="13"/>
      <c r="AE809" s="15">
        <f t="shared" ca="1" si="12"/>
        <v>730</v>
      </c>
    </row>
    <row r="810" spans="1:31" ht="20.100000000000001" customHeight="1">
      <c r="A810" s="10" t="s">
        <v>1127</v>
      </c>
      <c r="B810" s="10" t="s">
        <v>1127</v>
      </c>
      <c r="C810" s="10" t="s">
        <v>452</v>
      </c>
      <c r="D810" s="10">
        <v>60</v>
      </c>
      <c r="E810" s="10">
        <v>104388531</v>
      </c>
      <c r="F810" s="10" t="s">
        <v>1128</v>
      </c>
      <c r="G810" s="10" t="s">
        <v>317</v>
      </c>
      <c r="H810" s="12"/>
      <c r="I810" s="11">
        <v>45274</v>
      </c>
      <c r="J810" s="12"/>
      <c r="K810" s="10" t="s">
        <v>605</v>
      </c>
      <c r="L810" s="10" t="s">
        <v>699</v>
      </c>
      <c r="M810" s="11">
        <v>45369</v>
      </c>
      <c r="N810" s="10" t="s">
        <v>454</v>
      </c>
      <c r="O810" s="12"/>
      <c r="P810" s="12"/>
      <c r="Q810" s="10" t="s">
        <v>385</v>
      </c>
      <c r="R810" s="12"/>
      <c r="S810" s="10" t="s">
        <v>1129</v>
      </c>
      <c r="T810" s="10" t="s">
        <v>1130</v>
      </c>
      <c r="U810" s="12"/>
      <c r="V810" s="12"/>
      <c r="W810" s="12"/>
      <c r="X810" s="12"/>
      <c r="Y810" s="12"/>
      <c r="Z810" s="12"/>
      <c r="AA810" s="12"/>
      <c r="AB810" s="12"/>
      <c r="AC810" s="12"/>
      <c r="AD810" s="13"/>
      <c r="AE810" s="15">
        <f t="shared" ca="1" si="12"/>
        <v>685</v>
      </c>
    </row>
    <row r="811" spans="1:31" ht="20.100000000000001" customHeight="1">
      <c r="A811" s="10" t="s">
        <v>1131</v>
      </c>
      <c r="B811" s="10" t="s">
        <v>1131</v>
      </c>
      <c r="C811" s="12"/>
      <c r="D811" s="12"/>
      <c r="E811" s="10">
        <v>101931909</v>
      </c>
      <c r="F811" s="10" t="s">
        <v>1066</v>
      </c>
      <c r="G811" s="10" t="s">
        <v>331</v>
      </c>
      <c r="H811" s="12"/>
      <c r="I811" s="11">
        <v>45291</v>
      </c>
      <c r="J811" s="12"/>
      <c r="K811" s="10" t="s">
        <v>892</v>
      </c>
      <c r="L811" s="10" t="s">
        <v>892</v>
      </c>
      <c r="M811" s="12"/>
      <c r="N811" s="10" t="s">
        <v>454</v>
      </c>
      <c r="O811" s="12"/>
      <c r="P811" s="12"/>
      <c r="Q811" s="10" t="s">
        <v>1132</v>
      </c>
      <c r="R811" s="12"/>
      <c r="S811" s="10">
        <v>103427533</v>
      </c>
      <c r="T811" s="10" t="s">
        <v>1133</v>
      </c>
      <c r="U811" s="12"/>
      <c r="V811" s="12"/>
      <c r="W811" s="12"/>
      <c r="X811" s="12"/>
      <c r="Y811" s="12"/>
      <c r="Z811" s="12"/>
      <c r="AA811" s="12"/>
      <c r="AB811" s="12"/>
      <c r="AC811" s="10">
        <v>1821</v>
      </c>
      <c r="AD811" s="13"/>
      <c r="AE811" s="15">
        <f t="shared" ca="1" si="12"/>
        <v>46054</v>
      </c>
    </row>
    <row r="812" spans="1:31" ht="20.100000000000001" customHeight="1">
      <c r="A812" s="10">
        <v>2524133</v>
      </c>
      <c r="B812" s="10">
        <v>2524133</v>
      </c>
      <c r="C812" s="10" t="s">
        <v>981</v>
      </c>
      <c r="D812" s="10">
        <v>461</v>
      </c>
      <c r="E812" s="10" t="s">
        <v>1080</v>
      </c>
      <c r="F812" s="10" t="s">
        <v>1081</v>
      </c>
      <c r="G812" s="10" t="s">
        <v>317</v>
      </c>
      <c r="H812" s="10" t="s">
        <v>630</v>
      </c>
      <c r="I812" s="11">
        <v>45391</v>
      </c>
      <c r="J812" s="11">
        <v>45391</v>
      </c>
      <c r="K812" s="10" t="s">
        <v>605</v>
      </c>
      <c r="L812" s="10" t="s">
        <v>454</v>
      </c>
      <c r="M812" s="12"/>
      <c r="N812" s="10" t="s">
        <v>454</v>
      </c>
      <c r="O812" s="10">
        <v>1038614</v>
      </c>
      <c r="P812" s="10" t="s">
        <v>984</v>
      </c>
      <c r="Q812" s="10" t="s">
        <v>611</v>
      </c>
      <c r="R812" s="12"/>
      <c r="S812" s="12"/>
      <c r="T812" s="12"/>
      <c r="U812" s="12"/>
      <c r="V812" s="12"/>
      <c r="W812" s="12"/>
      <c r="X812" s="12"/>
      <c r="Y812" s="12"/>
      <c r="Z812" s="11">
        <v>45379</v>
      </c>
      <c r="AA812" s="11">
        <v>45393</v>
      </c>
      <c r="AB812" s="11">
        <v>45379</v>
      </c>
      <c r="AC812" s="10">
        <v>1000</v>
      </c>
      <c r="AD812" s="10" t="s">
        <v>1134</v>
      </c>
      <c r="AE812" s="15">
        <f t="shared" ca="1" si="12"/>
        <v>46054</v>
      </c>
    </row>
    <row r="813" spans="1:31" ht="20.100000000000001" customHeight="1">
      <c r="A813" s="10">
        <v>2524144</v>
      </c>
      <c r="B813" s="10">
        <v>2524144</v>
      </c>
      <c r="C813" s="10" t="s">
        <v>601</v>
      </c>
      <c r="D813" s="10">
        <v>333</v>
      </c>
      <c r="E813" s="10" t="s">
        <v>602</v>
      </c>
      <c r="F813" s="10" t="s">
        <v>603</v>
      </c>
      <c r="G813" s="10" t="s">
        <v>317</v>
      </c>
      <c r="H813" s="10" t="s">
        <v>604</v>
      </c>
      <c r="I813" s="11">
        <v>45391</v>
      </c>
      <c r="J813" s="11">
        <v>45390</v>
      </c>
      <c r="K813" s="10" t="s">
        <v>605</v>
      </c>
      <c r="L813" s="10" t="s">
        <v>454</v>
      </c>
      <c r="M813" s="12"/>
      <c r="N813" s="10" t="s">
        <v>454</v>
      </c>
      <c r="O813" s="10">
        <v>1038574</v>
      </c>
      <c r="P813" s="10">
        <v>10920</v>
      </c>
      <c r="Q813" s="10" t="s">
        <v>340</v>
      </c>
      <c r="R813" s="12"/>
      <c r="S813" s="10" t="s">
        <v>547</v>
      </c>
      <c r="T813" s="10" t="s">
        <v>548</v>
      </c>
      <c r="U813" s="12"/>
      <c r="V813" s="12"/>
      <c r="W813" s="12"/>
      <c r="X813" s="12"/>
      <c r="Y813" s="12"/>
      <c r="Z813" s="11">
        <v>45378</v>
      </c>
      <c r="AA813" s="11">
        <v>45392</v>
      </c>
      <c r="AB813" s="11">
        <v>45379</v>
      </c>
      <c r="AC813" s="10">
        <v>1000</v>
      </c>
      <c r="AD813" s="10" t="s">
        <v>1135</v>
      </c>
      <c r="AE813" s="15">
        <f t="shared" ca="1" si="12"/>
        <v>46054</v>
      </c>
    </row>
    <row r="814" spans="1:31" ht="20.100000000000001" customHeight="1">
      <c r="A814" s="10">
        <v>2524075</v>
      </c>
      <c r="B814" s="10">
        <v>2524075</v>
      </c>
      <c r="C814" s="10" t="s">
        <v>1136</v>
      </c>
      <c r="D814" s="10">
        <v>395</v>
      </c>
      <c r="E814" s="10" t="s">
        <v>994</v>
      </c>
      <c r="F814" s="10" t="s">
        <v>995</v>
      </c>
      <c r="G814" s="10" t="s">
        <v>331</v>
      </c>
      <c r="H814" s="10" t="s">
        <v>96</v>
      </c>
      <c r="I814" s="11">
        <v>45391</v>
      </c>
      <c r="J814" s="11">
        <v>45390</v>
      </c>
      <c r="K814" s="10" t="s">
        <v>605</v>
      </c>
      <c r="L814" s="10" t="s">
        <v>454</v>
      </c>
      <c r="M814" s="12"/>
      <c r="N814" s="10" t="s">
        <v>454</v>
      </c>
      <c r="O814" s="10">
        <v>1038572</v>
      </c>
      <c r="P814" s="10" t="s">
        <v>996</v>
      </c>
      <c r="Q814" s="10" t="s">
        <v>340</v>
      </c>
      <c r="R814" s="12"/>
      <c r="S814" s="10" t="s">
        <v>547</v>
      </c>
      <c r="T814" s="10" t="s">
        <v>548</v>
      </c>
      <c r="U814" s="12"/>
      <c r="V814" s="12"/>
      <c r="W814" s="12"/>
      <c r="X814" s="12"/>
      <c r="Y814" s="12"/>
      <c r="Z814" s="11">
        <v>45379</v>
      </c>
      <c r="AA814" s="11">
        <v>45393</v>
      </c>
      <c r="AB814" s="11">
        <v>45379</v>
      </c>
      <c r="AC814" s="10">
        <v>1000</v>
      </c>
      <c r="AD814" s="10" t="s">
        <v>1137</v>
      </c>
      <c r="AE814" s="15">
        <f t="shared" ca="1" si="12"/>
        <v>46054</v>
      </c>
    </row>
    <row r="815" spans="1:31" ht="20.100000000000001" customHeight="1">
      <c r="A815" s="10" t="s">
        <v>1138</v>
      </c>
      <c r="B815" s="10" t="s">
        <v>1138</v>
      </c>
      <c r="C815" s="10" t="s">
        <v>1139</v>
      </c>
      <c r="D815" s="10">
        <v>97</v>
      </c>
      <c r="E815" s="10" t="s">
        <v>1140</v>
      </c>
      <c r="F815" s="10" t="s">
        <v>1141</v>
      </c>
      <c r="G815" s="10" t="s">
        <v>317</v>
      </c>
      <c r="H815" s="10" t="s">
        <v>158</v>
      </c>
      <c r="I815" s="11">
        <v>45391</v>
      </c>
      <c r="J815" s="11">
        <v>45387</v>
      </c>
      <c r="K815" s="10" t="s">
        <v>605</v>
      </c>
      <c r="L815" s="10" t="s">
        <v>454</v>
      </c>
      <c r="M815" s="12"/>
      <c r="N815" s="10" t="s">
        <v>454</v>
      </c>
      <c r="O815" s="10">
        <v>1038567</v>
      </c>
      <c r="P815" s="10">
        <v>150</v>
      </c>
      <c r="Q815" s="10" t="s">
        <v>340</v>
      </c>
      <c r="R815" s="12"/>
      <c r="S815" s="10" t="s">
        <v>547</v>
      </c>
      <c r="T815" s="10" t="s">
        <v>548</v>
      </c>
      <c r="U815" s="12"/>
      <c r="V815" s="12"/>
      <c r="W815" s="12"/>
      <c r="X815" s="12"/>
      <c r="Y815" s="12"/>
      <c r="Z815" s="11">
        <v>45373</v>
      </c>
      <c r="AA815" s="11">
        <v>45391</v>
      </c>
      <c r="AB815" s="11">
        <v>45379</v>
      </c>
      <c r="AC815" s="10">
        <v>1000</v>
      </c>
      <c r="AD815" s="10" t="s">
        <v>1142</v>
      </c>
      <c r="AE815" s="15">
        <f t="shared" ca="1" si="12"/>
        <v>46054</v>
      </c>
    </row>
    <row r="816" spans="1:31" ht="20.100000000000001" customHeight="1">
      <c r="A816" s="10" t="s">
        <v>1143</v>
      </c>
      <c r="B816" s="10" t="s">
        <v>1143</v>
      </c>
      <c r="C816" s="10" t="s">
        <v>1144</v>
      </c>
      <c r="D816" s="10">
        <v>239</v>
      </c>
      <c r="E816" s="10" t="s">
        <v>1145</v>
      </c>
      <c r="F816" s="10" t="s">
        <v>213</v>
      </c>
      <c r="G816" s="10" t="s">
        <v>327</v>
      </c>
      <c r="H816" s="10" t="s">
        <v>158</v>
      </c>
      <c r="I816" s="11">
        <v>45390</v>
      </c>
      <c r="J816" s="11">
        <v>45387</v>
      </c>
      <c r="K816" s="10" t="s">
        <v>605</v>
      </c>
      <c r="L816" s="10" t="s">
        <v>635</v>
      </c>
      <c r="M816" s="11">
        <v>45379</v>
      </c>
      <c r="N816" s="10" t="s">
        <v>454</v>
      </c>
      <c r="O816" s="10">
        <v>1038567</v>
      </c>
      <c r="P816" s="10">
        <v>150</v>
      </c>
      <c r="Q816" s="10" t="s">
        <v>340</v>
      </c>
      <c r="R816" s="10">
        <v>1</v>
      </c>
      <c r="S816" s="10" t="s">
        <v>547</v>
      </c>
      <c r="T816" s="10" t="s">
        <v>548</v>
      </c>
      <c r="U816" s="12"/>
      <c r="V816" s="12"/>
      <c r="W816" s="12"/>
      <c r="X816" s="12"/>
      <c r="Y816" s="12"/>
      <c r="Z816" s="11">
        <v>45373</v>
      </c>
      <c r="AA816" s="11">
        <v>45391</v>
      </c>
      <c r="AB816" s="11">
        <v>45378</v>
      </c>
      <c r="AC816" s="12"/>
      <c r="AD816" s="10" t="s">
        <v>1146</v>
      </c>
      <c r="AE816" s="15">
        <f t="shared" ca="1" si="12"/>
        <v>675</v>
      </c>
    </row>
    <row r="817" spans="1:31" ht="20.100000000000001" customHeight="1">
      <c r="A817" s="10">
        <v>2523788</v>
      </c>
      <c r="B817" s="10">
        <v>2523788</v>
      </c>
      <c r="C817" s="10" t="s">
        <v>900</v>
      </c>
      <c r="D817" s="10">
        <v>478</v>
      </c>
      <c r="E817" s="10" t="s">
        <v>901</v>
      </c>
      <c r="F817" s="10" t="s">
        <v>902</v>
      </c>
      <c r="G817" s="10" t="s">
        <v>317</v>
      </c>
      <c r="H817" s="10" t="s">
        <v>903</v>
      </c>
      <c r="I817" s="11">
        <v>45390</v>
      </c>
      <c r="J817" s="11">
        <v>45390</v>
      </c>
      <c r="K817" s="10" t="s">
        <v>605</v>
      </c>
      <c r="L817" s="10" t="s">
        <v>717</v>
      </c>
      <c r="M817" s="11">
        <v>45378</v>
      </c>
      <c r="N817" s="10" t="s">
        <v>454</v>
      </c>
      <c r="O817" s="10">
        <v>1038555</v>
      </c>
      <c r="P817" s="10" t="s">
        <v>904</v>
      </c>
      <c r="Q817" s="10" t="s">
        <v>340</v>
      </c>
      <c r="R817" s="10">
        <v>1</v>
      </c>
      <c r="S817" s="12"/>
      <c r="T817" s="12"/>
      <c r="U817" s="12"/>
      <c r="V817" s="12"/>
      <c r="W817" s="12"/>
      <c r="X817" s="12"/>
      <c r="Y817" s="12"/>
      <c r="Z817" s="11">
        <v>45377</v>
      </c>
      <c r="AA817" s="11">
        <v>45393</v>
      </c>
      <c r="AB817" s="11">
        <v>45377</v>
      </c>
      <c r="AC817" s="12"/>
      <c r="AD817" s="10" t="s">
        <v>1147</v>
      </c>
      <c r="AE817" s="15">
        <f t="shared" ca="1" si="12"/>
        <v>676</v>
      </c>
    </row>
    <row r="818" spans="1:31" ht="20.100000000000001" customHeight="1">
      <c r="A818" s="10" t="s">
        <v>1148</v>
      </c>
      <c r="B818" s="10" t="s">
        <v>1148</v>
      </c>
      <c r="C818" s="10" t="s">
        <v>452</v>
      </c>
      <c r="D818" s="10">
        <v>345</v>
      </c>
      <c r="E818" s="10" t="s">
        <v>951</v>
      </c>
      <c r="F818" s="10" t="s">
        <v>952</v>
      </c>
      <c r="G818" s="10" t="s">
        <v>331</v>
      </c>
      <c r="H818" s="10" t="s">
        <v>158</v>
      </c>
      <c r="I818" s="11">
        <v>45386</v>
      </c>
      <c r="J818" s="11">
        <v>45386</v>
      </c>
      <c r="K818" s="10" t="s">
        <v>45</v>
      </c>
      <c r="L818" s="10" t="s">
        <v>45</v>
      </c>
      <c r="M818" s="11">
        <v>45378</v>
      </c>
      <c r="N818" s="10" t="s">
        <v>454</v>
      </c>
      <c r="O818" s="10">
        <v>1038567</v>
      </c>
      <c r="P818" s="10">
        <v>150</v>
      </c>
      <c r="Q818" s="10" t="s">
        <v>340</v>
      </c>
      <c r="R818" s="10">
        <v>1</v>
      </c>
      <c r="S818" s="10" t="s">
        <v>547</v>
      </c>
      <c r="T818" s="10" t="s">
        <v>548</v>
      </c>
      <c r="U818" s="12"/>
      <c r="V818" s="12"/>
      <c r="W818" s="12"/>
      <c r="X818" s="12"/>
      <c r="Y818" s="12"/>
      <c r="Z818" s="11">
        <v>45373</v>
      </c>
      <c r="AA818" s="11">
        <v>45390</v>
      </c>
      <c r="AB818" s="11">
        <v>45377</v>
      </c>
      <c r="AC818" s="10">
        <v>1280</v>
      </c>
      <c r="AD818" s="10" t="s">
        <v>1149</v>
      </c>
      <c r="AE818" s="15">
        <f t="shared" ca="1" si="12"/>
        <v>676</v>
      </c>
    </row>
    <row r="819" spans="1:31" ht="20.100000000000001" customHeight="1">
      <c r="A819" s="10">
        <v>2523928</v>
      </c>
      <c r="B819" s="10">
        <v>2523928</v>
      </c>
      <c r="C819" s="10" t="s">
        <v>452</v>
      </c>
      <c r="D819" s="10">
        <v>368</v>
      </c>
      <c r="E819" s="10" t="s">
        <v>954</v>
      </c>
      <c r="F819" s="10" t="s">
        <v>110</v>
      </c>
      <c r="G819" s="10" t="s">
        <v>331</v>
      </c>
      <c r="H819" s="10" t="s">
        <v>99</v>
      </c>
      <c r="I819" s="11">
        <v>45390</v>
      </c>
      <c r="J819" s="11">
        <v>45387</v>
      </c>
      <c r="K819" s="10" t="s">
        <v>32</v>
      </c>
      <c r="L819" s="10" t="s">
        <v>635</v>
      </c>
      <c r="M819" s="11">
        <v>45379</v>
      </c>
      <c r="N819" s="10" t="s">
        <v>454</v>
      </c>
      <c r="O819" s="10">
        <v>1038571</v>
      </c>
      <c r="P819" s="10">
        <v>30627</v>
      </c>
      <c r="Q819" s="10" t="s">
        <v>340</v>
      </c>
      <c r="R819" s="10">
        <v>1</v>
      </c>
      <c r="S819" s="10" t="s">
        <v>547</v>
      </c>
      <c r="T819" s="10" t="s">
        <v>548</v>
      </c>
      <c r="U819" s="12"/>
      <c r="V819" s="12"/>
      <c r="W819" s="12"/>
      <c r="X819" s="12"/>
      <c r="Y819" s="12"/>
      <c r="Z819" s="11">
        <v>45378</v>
      </c>
      <c r="AA819" s="11">
        <v>45391</v>
      </c>
      <c r="AB819" s="11">
        <v>45378</v>
      </c>
      <c r="AC819" s="10">
        <v>1260</v>
      </c>
      <c r="AD819" s="10" t="s">
        <v>1150</v>
      </c>
      <c r="AE819" s="15">
        <f t="shared" ca="1" si="12"/>
        <v>675</v>
      </c>
    </row>
    <row r="820" spans="1:31" ht="20.100000000000001" customHeight="1">
      <c r="A820" s="10">
        <v>2523929</v>
      </c>
      <c r="B820" s="10">
        <v>2523929</v>
      </c>
      <c r="C820" s="10" t="s">
        <v>1151</v>
      </c>
      <c r="D820" s="10">
        <v>420</v>
      </c>
      <c r="E820" s="10" t="s">
        <v>713</v>
      </c>
      <c r="F820" s="10" t="s">
        <v>98</v>
      </c>
      <c r="G820" s="10" t="s">
        <v>312</v>
      </c>
      <c r="H820" s="10" t="s">
        <v>99</v>
      </c>
      <c r="I820" s="11">
        <v>45390</v>
      </c>
      <c r="J820" s="11">
        <v>45387</v>
      </c>
      <c r="K820" s="10" t="s">
        <v>605</v>
      </c>
      <c r="L820" s="10" t="s">
        <v>635</v>
      </c>
      <c r="M820" s="11">
        <v>45379</v>
      </c>
      <c r="N820" s="10" t="s">
        <v>454</v>
      </c>
      <c r="O820" s="10">
        <v>1038571</v>
      </c>
      <c r="P820" s="10">
        <v>30627</v>
      </c>
      <c r="Q820" s="10" t="s">
        <v>340</v>
      </c>
      <c r="R820" s="10">
        <v>1</v>
      </c>
      <c r="S820" s="12"/>
      <c r="T820" s="12"/>
      <c r="U820" s="12"/>
      <c r="V820" s="12"/>
      <c r="W820" s="12"/>
      <c r="X820" s="12"/>
      <c r="Y820" s="12"/>
      <c r="Z820" s="11">
        <v>45378</v>
      </c>
      <c r="AA820" s="11">
        <v>45391</v>
      </c>
      <c r="AB820" s="11">
        <v>45378</v>
      </c>
      <c r="AC820" s="12"/>
      <c r="AD820" s="10" t="s">
        <v>1152</v>
      </c>
      <c r="AE820" s="15">
        <f t="shared" ca="1" si="12"/>
        <v>675</v>
      </c>
    </row>
    <row r="821" spans="1:31" ht="20.100000000000001" customHeight="1">
      <c r="A821" s="10">
        <v>2520740</v>
      </c>
      <c r="B821" s="10">
        <v>2520740</v>
      </c>
      <c r="C821" s="12"/>
      <c r="D821" s="12"/>
      <c r="E821" s="10">
        <v>103431158</v>
      </c>
      <c r="F821" s="10" t="s">
        <v>934</v>
      </c>
      <c r="G821" s="10" t="s">
        <v>331</v>
      </c>
      <c r="H821" s="12"/>
      <c r="I821" s="11">
        <v>45391</v>
      </c>
      <c r="J821" s="12"/>
      <c r="K821" s="10" t="s">
        <v>935</v>
      </c>
      <c r="L821" s="10" t="s">
        <v>569</v>
      </c>
      <c r="M821" s="11">
        <v>45379</v>
      </c>
      <c r="N821" s="10" t="s">
        <v>454</v>
      </c>
      <c r="O821" s="12"/>
      <c r="P821" s="12"/>
      <c r="Q821" s="10" t="s">
        <v>338</v>
      </c>
      <c r="R821" s="10">
        <v>5</v>
      </c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0">
        <v>1010</v>
      </c>
      <c r="AD821" s="13"/>
      <c r="AE821" s="15">
        <f t="shared" ca="1" si="12"/>
        <v>675</v>
      </c>
    </row>
    <row r="822" spans="1:31" ht="20.100000000000001" customHeight="1">
      <c r="A822" s="10">
        <v>2520740</v>
      </c>
      <c r="B822" s="10">
        <v>2520740</v>
      </c>
      <c r="C822" s="12"/>
      <c r="D822" s="12"/>
      <c r="E822" s="10">
        <v>103431158</v>
      </c>
      <c r="F822" s="10" t="s">
        <v>934</v>
      </c>
      <c r="G822" s="10" t="s">
        <v>331</v>
      </c>
      <c r="H822" s="12"/>
      <c r="I822" s="11">
        <v>45391</v>
      </c>
      <c r="J822" s="12"/>
      <c r="K822" s="10" t="s">
        <v>935</v>
      </c>
      <c r="L822" s="10" t="s">
        <v>569</v>
      </c>
      <c r="M822" s="11">
        <v>45379</v>
      </c>
      <c r="N822" s="10" t="s">
        <v>454</v>
      </c>
      <c r="O822" s="12"/>
      <c r="P822" s="12"/>
      <c r="Q822" s="10" t="s">
        <v>338</v>
      </c>
      <c r="R822" s="10">
        <v>5</v>
      </c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0">
        <v>1010</v>
      </c>
      <c r="AD822" s="13"/>
      <c r="AE822" s="15">
        <f t="shared" ca="1" si="12"/>
        <v>675</v>
      </c>
    </row>
    <row r="823" spans="1:31" ht="20.100000000000001" customHeight="1">
      <c r="A823" s="10">
        <v>2520740</v>
      </c>
      <c r="B823" s="10">
        <v>2520740</v>
      </c>
      <c r="C823" s="12"/>
      <c r="D823" s="12"/>
      <c r="E823" s="10">
        <v>103431158</v>
      </c>
      <c r="F823" s="10" t="s">
        <v>934</v>
      </c>
      <c r="G823" s="10" t="s">
        <v>331</v>
      </c>
      <c r="H823" s="12"/>
      <c r="I823" s="11">
        <v>45391</v>
      </c>
      <c r="J823" s="12"/>
      <c r="K823" s="10" t="s">
        <v>935</v>
      </c>
      <c r="L823" s="10" t="s">
        <v>569</v>
      </c>
      <c r="M823" s="11">
        <v>45379</v>
      </c>
      <c r="N823" s="10" t="s">
        <v>454</v>
      </c>
      <c r="O823" s="12"/>
      <c r="P823" s="12"/>
      <c r="Q823" s="10" t="s">
        <v>338</v>
      </c>
      <c r="R823" s="10">
        <v>5</v>
      </c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0">
        <v>1010</v>
      </c>
      <c r="AD823" s="13"/>
      <c r="AE823" s="15">
        <f t="shared" ca="1" si="12"/>
        <v>675</v>
      </c>
    </row>
    <row r="824" spans="1:31" ht="20.100000000000001" customHeight="1">
      <c r="A824" s="10">
        <v>2520740</v>
      </c>
      <c r="B824" s="10">
        <v>2520740</v>
      </c>
      <c r="C824" s="12"/>
      <c r="D824" s="12"/>
      <c r="E824" s="10">
        <v>103431158</v>
      </c>
      <c r="F824" s="10" t="s">
        <v>934</v>
      </c>
      <c r="G824" s="10" t="s">
        <v>331</v>
      </c>
      <c r="H824" s="12"/>
      <c r="I824" s="11">
        <v>45391</v>
      </c>
      <c r="J824" s="12"/>
      <c r="K824" s="10" t="s">
        <v>935</v>
      </c>
      <c r="L824" s="10" t="s">
        <v>569</v>
      </c>
      <c r="M824" s="11">
        <v>45379</v>
      </c>
      <c r="N824" s="10" t="s">
        <v>454</v>
      </c>
      <c r="O824" s="12"/>
      <c r="P824" s="12"/>
      <c r="Q824" s="10" t="s">
        <v>338</v>
      </c>
      <c r="R824" s="10">
        <v>5</v>
      </c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0">
        <v>1010</v>
      </c>
      <c r="AD824" s="13"/>
      <c r="AE824" s="15">
        <f t="shared" ca="1" si="12"/>
        <v>675</v>
      </c>
    </row>
    <row r="825" spans="1:31" ht="20.100000000000001" customHeight="1">
      <c r="A825" s="10" t="s">
        <v>1153</v>
      </c>
      <c r="B825" s="10" t="s">
        <v>1153</v>
      </c>
      <c r="C825" s="10" t="s">
        <v>452</v>
      </c>
      <c r="D825" s="12"/>
      <c r="E825" s="10">
        <v>104829922</v>
      </c>
      <c r="F825" s="10" t="s">
        <v>1154</v>
      </c>
      <c r="G825" s="10" t="s">
        <v>317</v>
      </c>
      <c r="H825" s="12"/>
      <c r="I825" s="11">
        <v>45378</v>
      </c>
      <c r="J825" s="12"/>
      <c r="K825" s="10" t="s">
        <v>556</v>
      </c>
      <c r="L825" s="10" t="s">
        <v>454</v>
      </c>
      <c r="M825" s="11">
        <v>45376</v>
      </c>
      <c r="N825" s="10" t="s">
        <v>454</v>
      </c>
      <c r="O825" s="12"/>
      <c r="P825" s="12"/>
      <c r="Q825" s="10" t="s">
        <v>559</v>
      </c>
      <c r="R825" s="12"/>
      <c r="S825" s="10" t="s">
        <v>650</v>
      </c>
      <c r="T825" s="10" t="s">
        <v>651</v>
      </c>
      <c r="U825" s="12"/>
      <c r="V825" s="12"/>
      <c r="W825" s="12"/>
      <c r="X825" s="12"/>
      <c r="Y825" s="12"/>
      <c r="Z825" s="12"/>
      <c r="AA825" s="12"/>
      <c r="AB825" s="12"/>
      <c r="AC825" s="10">
        <v>2100</v>
      </c>
      <c r="AD825" s="13"/>
      <c r="AE825" s="15">
        <f t="shared" ca="1" si="12"/>
        <v>678</v>
      </c>
    </row>
    <row r="826" spans="1:31" ht="20.100000000000001" customHeight="1">
      <c r="A826" s="10">
        <v>2451821</v>
      </c>
      <c r="B826" s="10">
        <v>2451821</v>
      </c>
      <c r="C826" s="10" t="s">
        <v>452</v>
      </c>
      <c r="D826" s="10">
        <v>214</v>
      </c>
      <c r="E826" s="10">
        <v>102101575</v>
      </c>
      <c r="F826" s="10" t="s">
        <v>825</v>
      </c>
      <c r="G826" s="10" t="s">
        <v>312</v>
      </c>
      <c r="H826" s="12"/>
      <c r="I826" s="11">
        <v>45380</v>
      </c>
      <c r="J826" s="12"/>
      <c r="K826" s="10" t="s">
        <v>545</v>
      </c>
      <c r="L826" s="10" t="s">
        <v>454</v>
      </c>
      <c r="M826" s="11">
        <v>45379</v>
      </c>
      <c r="N826" s="10" t="s">
        <v>454</v>
      </c>
      <c r="O826" s="12"/>
      <c r="P826" s="12"/>
      <c r="Q826" s="10" t="s">
        <v>736</v>
      </c>
      <c r="R826" s="12"/>
      <c r="S826" s="10" t="s">
        <v>422</v>
      </c>
      <c r="T826" s="10" t="s">
        <v>423</v>
      </c>
      <c r="U826" s="12"/>
      <c r="V826" s="12"/>
      <c r="W826" s="12"/>
      <c r="X826" s="12"/>
      <c r="Y826" s="12"/>
      <c r="Z826" s="12"/>
      <c r="AA826" s="12"/>
      <c r="AB826" s="12"/>
      <c r="AC826" s="10">
        <v>1600</v>
      </c>
      <c r="AD826" s="13"/>
      <c r="AE826" s="15">
        <f t="shared" ca="1" si="12"/>
        <v>675</v>
      </c>
    </row>
    <row r="827" spans="1:31" ht="20.100000000000001" customHeight="1">
      <c r="A827" s="10">
        <v>2412872</v>
      </c>
      <c r="B827" s="10">
        <v>2412872</v>
      </c>
      <c r="C827" s="10" t="s">
        <v>452</v>
      </c>
      <c r="D827" s="12"/>
      <c r="E827" s="10">
        <v>101195717</v>
      </c>
      <c r="F827" s="10" t="s">
        <v>323</v>
      </c>
      <c r="G827" s="10" t="s">
        <v>312</v>
      </c>
      <c r="H827" s="12"/>
      <c r="I827" s="11">
        <v>45331</v>
      </c>
      <c r="J827" s="12"/>
      <c r="K827" s="10" t="s">
        <v>556</v>
      </c>
      <c r="L827" s="10" t="s">
        <v>539</v>
      </c>
      <c r="M827" s="11">
        <v>45365</v>
      </c>
      <c r="N827" s="10" t="s">
        <v>454</v>
      </c>
      <c r="O827" s="12"/>
      <c r="P827" s="12"/>
      <c r="Q827" s="10" t="s">
        <v>324</v>
      </c>
      <c r="R827" s="10">
        <v>1</v>
      </c>
      <c r="S827" s="10">
        <v>101261032</v>
      </c>
      <c r="T827" s="10" t="s">
        <v>325</v>
      </c>
      <c r="U827" s="10" t="s">
        <v>570</v>
      </c>
      <c r="V827" s="10">
        <v>2100</v>
      </c>
      <c r="W827" s="10" t="s">
        <v>563</v>
      </c>
      <c r="X827" s="11">
        <v>45383</v>
      </c>
      <c r="Y827" s="10" t="s">
        <v>564</v>
      </c>
      <c r="Z827" s="12"/>
      <c r="AA827" s="12"/>
      <c r="AB827" s="12"/>
      <c r="AC827" s="10">
        <v>2100</v>
      </c>
      <c r="AD827" s="13"/>
      <c r="AE827" s="15">
        <f t="shared" ca="1" si="12"/>
        <v>689</v>
      </c>
    </row>
    <row r="828" spans="1:31" ht="20.100000000000001" customHeight="1">
      <c r="A828" s="10">
        <v>2523451</v>
      </c>
      <c r="B828" s="10">
        <v>2523451</v>
      </c>
      <c r="C828" s="10" t="s">
        <v>452</v>
      </c>
      <c r="D828" s="10">
        <v>387</v>
      </c>
      <c r="E828" s="10" t="s">
        <v>1103</v>
      </c>
      <c r="F828" s="10" t="s">
        <v>152</v>
      </c>
      <c r="G828" s="10" t="s">
        <v>312</v>
      </c>
      <c r="H828" s="10" t="s">
        <v>435</v>
      </c>
      <c r="I828" s="11">
        <v>45385</v>
      </c>
      <c r="J828" s="11">
        <v>45385</v>
      </c>
      <c r="K828" s="10" t="s">
        <v>77</v>
      </c>
      <c r="L828" s="10" t="s">
        <v>32</v>
      </c>
      <c r="M828" s="11">
        <v>45379</v>
      </c>
      <c r="N828" s="10" t="s">
        <v>454</v>
      </c>
      <c r="O828" s="10">
        <v>1038566</v>
      </c>
      <c r="P828" s="10" t="s">
        <v>1104</v>
      </c>
      <c r="Q828" s="10" t="s">
        <v>340</v>
      </c>
      <c r="R828" s="10">
        <v>1</v>
      </c>
      <c r="S828" s="10" t="s">
        <v>547</v>
      </c>
      <c r="T828" s="10" t="s">
        <v>548</v>
      </c>
      <c r="U828" s="12"/>
      <c r="V828" s="12"/>
      <c r="W828" s="12"/>
      <c r="X828" s="12"/>
      <c r="Y828" s="12"/>
      <c r="Z828" s="11">
        <v>45372</v>
      </c>
      <c r="AA828" s="11">
        <v>45387</v>
      </c>
      <c r="AB828" s="11">
        <v>45373</v>
      </c>
      <c r="AC828" s="10">
        <v>1360</v>
      </c>
      <c r="AD828" s="10" t="s">
        <v>1155</v>
      </c>
      <c r="AE828" s="15">
        <f t="shared" ca="1" si="12"/>
        <v>675</v>
      </c>
    </row>
    <row r="829" spans="1:31" ht="20.100000000000001" customHeight="1">
      <c r="A829" s="10">
        <v>2523464</v>
      </c>
      <c r="B829" s="10">
        <v>2523464</v>
      </c>
      <c r="C829" s="10" t="s">
        <v>452</v>
      </c>
      <c r="D829" s="12"/>
      <c r="E829" s="10" t="s">
        <v>1084</v>
      </c>
      <c r="F829" s="10" t="s">
        <v>1085</v>
      </c>
      <c r="G829" s="10" t="s">
        <v>1086</v>
      </c>
      <c r="H829" s="12"/>
      <c r="I829" s="11">
        <v>45426</v>
      </c>
      <c r="J829" s="12"/>
      <c r="K829" s="10" t="s">
        <v>569</v>
      </c>
      <c r="L829" s="10" t="s">
        <v>768</v>
      </c>
      <c r="M829" s="11">
        <v>45373</v>
      </c>
      <c r="N829" s="10" t="s">
        <v>454</v>
      </c>
      <c r="O829" s="12"/>
      <c r="P829" s="12"/>
      <c r="Q829" s="10" t="s">
        <v>769</v>
      </c>
      <c r="R829" s="10">
        <v>729</v>
      </c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0">
        <v>1000</v>
      </c>
      <c r="AD829" s="13"/>
      <c r="AE829" s="15">
        <f t="shared" ca="1" si="12"/>
        <v>681</v>
      </c>
    </row>
    <row r="830" spans="1:31" ht="20.100000000000001" customHeight="1">
      <c r="A830" s="10">
        <v>2482519</v>
      </c>
      <c r="B830" s="10">
        <v>2482519</v>
      </c>
      <c r="C830" s="10" t="s">
        <v>578</v>
      </c>
      <c r="D830" s="12"/>
      <c r="E830" s="10">
        <v>102732551</v>
      </c>
      <c r="F830" s="10" t="s">
        <v>374</v>
      </c>
      <c r="G830" s="10" t="s">
        <v>331</v>
      </c>
      <c r="H830" s="10" t="s">
        <v>109</v>
      </c>
      <c r="I830" s="11">
        <v>45380</v>
      </c>
      <c r="J830" s="11">
        <v>45380</v>
      </c>
      <c r="K830" s="10" t="s">
        <v>579</v>
      </c>
      <c r="L830" s="10" t="s">
        <v>579</v>
      </c>
      <c r="M830" s="11">
        <v>45373</v>
      </c>
      <c r="N830" s="10" t="s">
        <v>454</v>
      </c>
      <c r="O830" s="10">
        <v>1034270</v>
      </c>
      <c r="P830" s="10" t="s">
        <v>332</v>
      </c>
      <c r="Q830" s="10" t="s">
        <v>318</v>
      </c>
      <c r="R830" s="10">
        <v>1</v>
      </c>
      <c r="S830" s="10">
        <v>102732426</v>
      </c>
      <c r="T830" s="10" t="s">
        <v>375</v>
      </c>
      <c r="U830" s="12"/>
      <c r="V830" s="12"/>
      <c r="W830" s="12"/>
      <c r="X830" s="12"/>
      <c r="Y830" s="12"/>
      <c r="Z830" s="11">
        <v>45207</v>
      </c>
      <c r="AA830" s="11">
        <v>45380</v>
      </c>
      <c r="AB830" s="11">
        <v>45207</v>
      </c>
      <c r="AC830" s="10">
        <v>1100</v>
      </c>
      <c r="AD830" s="13"/>
      <c r="AE830" s="15">
        <f t="shared" ca="1" si="12"/>
        <v>681</v>
      </c>
    </row>
    <row r="831" spans="1:31" ht="20.100000000000001" customHeight="1">
      <c r="A831" s="10">
        <v>2482524</v>
      </c>
      <c r="B831" s="10">
        <v>2482524</v>
      </c>
      <c r="C831" s="10" t="s">
        <v>578</v>
      </c>
      <c r="D831" s="12"/>
      <c r="E831" s="10">
        <v>102732551</v>
      </c>
      <c r="F831" s="10" t="s">
        <v>374</v>
      </c>
      <c r="G831" s="10" t="s">
        <v>331</v>
      </c>
      <c r="H831" s="10" t="s">
        <v>109</v>
      </c>
      <c r="I831" s="11">
        <v>45380</v>
      </c>
      <c r="J831" s="11">
        <v>45380</v>
      </c>
      <c r="K831" s="10" t="s">
        <v>579</v>
      </c>
      <c r="L831" s="10" t="s">
        <v>579</v>
      </c>
      <c r="M831" s="11">
        <v>45376</v>
      </c>
      <c r="N831" s="10" t="s">
        <v>454</v>
      </c>
      <c r="O831" s="10">
        <v>1034270</v>
      </c>
      <c r="P831" s="10" t="s">
        <v>332</v>
      </c>
      <c r="Q831" s="10" t="s">
        <v>318</v>
      </c>
      <c r="R831" s="10">
        <v>1</v>
      </c>
      <c r="S831" s="10">
        <v>102732426</v>
      </c>
      <c r="T831" s="10" t="s">
        <v>375</v>
      </c>
      <c r="U831" s="12"/>
      <c r="V831" s="12"/>
      <c r="W831" s="12"/>
      <c r="X831" s="12"/>
      <c r="Y831" s="12"/>
      <c r="Z831" s="11">
        <v>45207</v>
      </c>
      <c r="AA831" s="11">
        <v>45380</v>
      </c>
      <c r="AB831" s="11">
        <v>45207</v>
      </c>
      <c r="AC831" s="10">
        <v>1100</v>
      </c>
      <c r="AD831" s="13"/>
      <c r="AE831" s="15">
        <f t="shared" ca="1" si="12"/>
        <v>678</v>
      </c>
    </row>
    <row r="832" spans="1:31" ht="20.100000000000001" customHeight="1">
      <c r="A832" s="10">
        <v>2513760</v>
      </c>
      <c r="B832" s="10">
        <v>2513760</v>
      </c>
      <c r="C832" s="10" t="s">
        <v>393</v>
      </c>
      <c r="D832" s="10">
        <v>334</v>
      </c>
      <c r="E832" s="10">
        <v>102825818</v>
      </c>
      <c r="F832" s="10" t="s">
        <v>192</v>
      </c>
      <c r="G832" s="10" t="s">
        <v>317</v>
      </c>
      <c r="H832" s="10" t="s">
        <v>109</v>
      </c>
      <c r="I832" s="11">
        <v>45380</v>
      </c>
      <c r="J832" s="11">
        <v>45380</v>
      </c>
      <c r="K832" s="10" t="s">
        <v>635</v>
      </c>
      <c r="L832" s="10" t="s">
        <v>636</v>
      </c>
      <c r="M832" s="11">
        <v>45379</v>
      </c>
      <c r="N832" s="10" t="s">
        <v>454</v>
      </c>
      <c r="O832" s="10">
        <v>1034270</v>
      </c>
      <c r="P832" s="10" t="s">
        <v>332</v>
      </c>
      <c r="Q832" s="10" t="s">
        <v>385</v>
      </c>
      <c r="R832" s="10">
        <v>1</v>
      </c>
      <c r="S832" s="10" t="s">
        <v>637</v>
      </c>
      <c r="T832" s="10" t="s">
        <v>638</v>
      </c>
      <c r="U832" s="12"/>
      <c r="V832" s="12"/>
      <c r="W832" s="12"/>
      <c r="X832" s="12"/>
      <c r="Y832" s="12"/>
      <c r="Z832" s="11">
        <v>44672</v>
      </c>
      <c r="AA832" s="11">
        <v>45380</v>
      </c>
      <c r="AB832" s="11">
        <v>45338</v>
      </c>
      <c r="AC832" s="10">
        <v>1220</v>
      </c>
      <c r="AD832" s="13"/>
      <c r="AE832" s="15">
        <f t="shared" ca="1" si="12"/>
        <v>675</v>
      </c>
    </row>
    <row r="833" spans="1:31" ht="20.100000000000001" customHeight="1">
      <c r="A833" s="10">
        <v>2521641</v>
      </c>
      <c r="B833" s="10">
        <v>2521641</v>
      </c>
      <c r="C833" s="10" t="s">
        <v>452</v>
      </c>
      <c r="D833" s="12"/>
      <c r="E833" s="10">
        <v>103683037</v>
      </c>
      <c r="F833" s="10" t="s">
        <v>1156</v>
      </c>
      <c r="G833" s="10" t="s">
        <v>331</v>
      </c>
      <c r="H833" s="10" t="s">
        <v>1157</v>
      </c>
      <c r="I833" s="11">
        <v>45408</v>
      </c>
      <c r="J833" s="11">
        <v>45408</v>
      </c>
      <c r="K833" s="10" t="s">
        <v>742</v>
      </c>
      <c r="L833" s="10" t="s">
        <v>742</v>
      </c>
      <c r="M833" s="11">
        <v>45376</v>
      </c>
      <c r="N833" s="10" t="s">
        <v>454</v>
      </c>
      <c r="O833" s="10">
        <v>1038812</v>
      </c>
      <c r="P833" s="10" t="s">
        <v>1158</v>
      </c>
      <c r="Q833" s="10" t="s">
        <v>1002</v>
      </c>
      <c r="R833" s="10">
        <v>24</v>
      </c>
      <c r="S833" s="12"/>
      <c r="T833" s="12"/>
      <c r="U833" s="10" t="s">
        <v>861</v>
      </c>
      <c r="V833" s="10">
        <v>1500</v>
      </c>
      <c r="W833" s="10" t="s">
        <v>727</v>
      </c>
      <c r="X833" s="11">
        <v>45390</v>
      </c>
      <c r="Y833" s="10" t="s">
        <v>728</v>
      </c>
      <c r="Z833" s="11">
        <v>45357</v>
      </c>
      <c r="AA833" s="11">
        <v>45415</v>
      </c>
      <c r="AB833" s="11">
        <v>45366</v>
      </c>
      <c r="AC833" s="10">
        <v>1500</v>
      </c>
      <c r="AD833" s="13"/>
      <c r="AE833" s="15">
        <f t="shared" ca="1" si="12"/>
        <v>678</v>
      </c>
    </row>
    <row r="834" spans="1:31" ht="20.100000000000001" customHeight="1">
      <c r="A834" s="10">
        <v>2453443</v>
      </c>
      <c r="B834" s="10">
        <v>2453443</v>
      </c>
      <c r="C834" s="10" t="s">
        <v>452</v>
      </c>
      <c r="D834" s="12"/>
      <c r="E834" s="10">
        <v>101252180</v>
      </c>
      <c r="F834" s="10" t="s">
        <v>511</v>
      </c>
      <c r="G834" s="10" t="s">
        <v>331</v>
      </c>
      <c r="H834" s="12"/>
      <c r="I834" s="11">
        <v>45397</v>
      </c>
      <c r="J834" s="12"/>
      <c r="K834" s="10" t="s">
        <v>551</v>
      </c>
      <c r="L834" s="10" t="s">
        <v>454</v>
      </c>
      <c r="M834" s="11">
        <v>45376</v>
      </c>
      <c r="N834" s="10" t="s">
        <v>454</v>
      </c>
      <c r="O834" s="12"/>
      <c r="P834" s="12"/>
      <c r="Q834" s="10" t="s">
        <v>318</v>
      </c>
      <c r="R834" s="12"/>
      <c r="S834" s="10">
        <v>101261032</v>
      </c>
      <c r="T834" s="10" t="s">
        <v>325</v>
      </c>
      <c r="U834" s="12"/>
      <c r="V834" s="12"/>
      <c r="W834" s="12"/>
      <c r="X834" s="12"/>
      <c r="Y834" s="12"/>
      <c r="Z834" s="12"/>
      <c r="AA834" s="12"/>
      <c r="AB834" s="12"/>
      <c r="AC834" s="10">
        <v>1500</v>
      </c>
      <c r="AD834" s="13"/>
      <c r="AE834" s="15">
        <f t="shared" ca="1" si="12"/>
        <v>678</v>
      </c>
    </row>
    <row r="835" spans="1:31" ht="29.25" customHeight="1">
      <c r="A835" s="10">
        <v>2523942</v>
      </c>
      <c r="B835" s="10">
        <v>2523942</v>
      </c>
      <c r="C835" s="10" t="s">
        <v>452</v>
      </c>
      <c r="D835" s="10">
        <v>341</v>
      </c>
      <c r="E835" s="10" t="s">
        <v>678</v>
      </c>
      <c r="F835" s="10" t="s">
        <v>679</v>
      </c>
      <c r="G835" s="10" t="s">
        <v>312</v>
      </c>
      <c r="H835" s="10" t="s">
        <v>630</v>
      </c>
      <c r="I835" s="11">
        <v>45401</v>
      </c>
      <c r="J835" s="11">
        <v>45401</v>
      </c>
      <c r="K835" s="10" t="s">
        <v>660</v>
      </c>
      <c r="L835" s="10" t="s">
        <v>635</v>
      </c>
      <c r="M835" s="11">
        <v>45379</v>
      </c>
      <c r="N835" s="10" t="s">
        <v>454</v>
      </c>
      <c r="O835" s="10">
        <v>1038592</v>
      </c>
      <c r="P835" s="10" t="s">
        <v>680</v>
      </c>
      <c r="Q835" s="10" t="s">
        <v>340</v>
      </c>
      <c r="R835" s="10">
        <v>1</v>
      </c>
      <c r="S835" s="12"/>
      <c r="T835" s="12"/>
      <c r="U835" s="12"/>
      <c r="V835" s="12"/>
      <c r="W835" s="12"/>
      <c r="X835" s="12"/>
      <c r="Y835" s="12"/>
      <c r="Z835" s="11">
        <v>45377</v>
      </c>
      <c r="AA835" s="11">
        <v>45406</v>
      </c>
      <c r="AB835" s="11">
        <v>45378</v>
      </c>
      <c r="AC835" s="10">
        <v>1240</v>
      </c>
      <c r="AD835" s="10" t="s">
        <v>1159</v>
      </c>
      <c r="AE835" s="15">
        <f t="shared" ca="1" si="12"/>
        <v>675</v>
      </c>
    </row>
    <row r="836" spans="1:31" ht="20.100000000000001" customHeight="1">
      <c r="A836" s="10">
        <v>2523973</v>
      </c>
      <c r="B836" s="10">
        <v>2523973</v>
      </c>
      <c r="C836" s="10" t="s">
        <v>1160</v>
      </c>
      <c r="D836" s="10">
        <v>387</v>
      </c>
      <c r="E836" s="10" t="s">
        <v>1103</v>
      </c>
      <c r="F836" s="10" t="s">
        <v>152</v>
      </c>
      <c r="G836" s="10" t="s">
        <v>312</v>
      </c>
      <c r="H836" s="10" t="s">
        <v>132</v>
      </c>
      <c r="I836" s="11">
        <v>45391</v>
      </c>
      <c r="J836" s="11">
        <v>45387</v>
      </c>
      <c r="K836" s="10" t="s">
        <v>605</v>
      </c>
      <c r="L836" s="10" t="s">
        <v>635</v>
      </c>
      <c r="M836" s="11">
        <v>45379</v>
      </c>
      <c r="N836" s="10" t="s">
        <v>454</v>
      </c>
      <c r="O836" s="10">
        <v>1038338</v>
      </c>
      <c r="P836" s="10" t="s">
        <v>960</v>
      </c>
      <c r="Q836" s="10" t="s">
        <v>340</v>
      </c>
      <c r="R836" s="10">
        <v>1</v>
      </c>
      <c r="S836" s="10" t="s">
        <v>547</v>
      </c>
      <c r="T836" s="10" t="s">
        <v>548</v>
      </c>
      <c r="U836" s="12"/>
      <c r="V836" s="12"/>
      <c r="W836" s="12"/>
      <c r="X836" s="12"/>
      <c r="Y836" s="12"/>
      <c r="Z836" s="11">
        <v>45378</v>
      </c>
      <c r="AA836" s="11">
        <v>45392</v>
      </c>
      <c r="AB836" s="11">
        <v>45378</v>
      </c>
      <c r="AC836" s="12"/>
      <c r="AD836" s="10" t="s">
        <v>1161</v>
      </c>
      <c r="AE836" s="15">
        <f t="shared" ref="AE836:AE899" ca="1" si="13">TODAY()-M836</f>
        <v>675</v>
      </c>
    </row>
    <row r="837" spans="1:31" ht="20.100000000000001" customHeight="1">
      <c r="A837" s="10">
        <v>2523931</v>
      </c>
      <c r="B837" s="10">
        <v>2523931</v>
      </c>
      <c r="C837" s="10" t="s">
        <v>452</v>
      </c>
      <c r="D837" s="10">
        <v>368</v>
      </c>
      <c r="E837" s="10" t="s">
        <v>907</v>
      </c>
      <c r="F837" s="10" t="s">
        <v>908</v>
      </c>
      <c r="G837" s="10" t="s">
        <v>312</v>
      </c>
      <c r="H837" s="10" t="s">
        <v>99</v>
      </c>
      <c r="I837" s="11">
        <v>45390</v>
      </c>
      <c r="J837" s="11">
        <v>45387</v>
      </c>
      <c r="K837" s="10" t="s">
        <v>32</v>
      </c>
      <c r="L837" s="10" t="s">
        <v>635</v>
      </c>
      <c r="M837" s="11">
        <v>45379</v>
      </c>
      <c r="N837" s="10" t="s">
        <v>454</v>
      </c>
      <c r="O837" s="10">
        <v>1038571</v>
      </c>
      <c r="P837" s="10">
        <v>30627</v>
      </c>
      <c r="Q837" s="10" t="s">
        <v>340</v>
      </c>
      <c r="R837" s="10">
        <v>1</v>
      </c>
      <c r="S837" s="10" t="s">
        <v>547</v>
      </c>
      <c r="T837" s="10" t="s">
        <v>548</v>
      </c>
      <c r="U837" s="12"/>
      <c r="V837" s="12"/>
      <c r="W837" s="12"/>
      <c r="X837" s="12"/>
      <c r="Y837" s="12"/>
      <c r="Z837" s="11">
        <v>45378</v>
      </c>
      <c r="AA837" s="11">
        <v>45391</v>
      </c>
      <c r="AB837" s="11">
        <v>45378</v>
      </c>
      <c r="AC837" s="10">
        <v>1260</v>
      </c>
      <c r="AD837" s="10" t="s">
        <v>1162</v>
      </c>
      <c r="AE837" s="15">
        <f t="shared" ca="1" si="13"/>
        <v>675</v>
      </c>
    </row>
    <row r="838" spans="1:31" ht="20.100000000000001" customHeight="1">
      <c r="A838" s="10">
        <v>2523932</v>
      </c>
      <c r="B838" s="10">
        <v>2523932</v>
      </c>
      <c r="C838" s="10" t="s">
        <v>452</v>
      </c>
      <c r="D838" s="10">
        <v>368</v>
      </c>
      <c r="E838" s="10" t="s">
        <v>954</v>
      </c>
      <c r="F838" s="10" t="s">
        <v>110</v>
      </c>
      <c r="G838" s="10" t="s">
        <v>331</v>
      </c>
      <c r="H838" s="10" t="s">
        <v>99</v>
      </c>
      <c r="I838" s="11">
        <v>45390</v>
      </c>
      <c r="J838" s="11">
        <v>45387</v>
      </c>
      <c r="K838" s="10" t="s">
        <v>32</v>
      </c>
      <c r="L838" s="10" t="s">
        <v>635</v>
      </c>
      <c r="M838" s="11">
        <v>45379</v>
      </c>
      <c r="N838" s="10" t="s">
        <v>454</v>
      </c>
      <c r="O838" s="10">
        <v>1038571</v>
      </c>
      <c r="P838" s="10">
        <v>30627</v>
      </c>
      <c r="Q838" s="10" t="s">
        <v>340</v>
      </c>
      <c r="R838" s="10">
        <v>1</v>
      </c>
      <c r="S838" s="10" t="s">
        <v>547</v>
      </c>
      <c r="T838" s="10" t="s">
        <v>548</v>
      </c>
      <c r="U838" s="12"/>
      <c r="V838" s="12"/>
      <c r="W838" s="12"/>
      <c r="X838" s="12"/>
      <c r="Y838" s="12"/>
      <c r="Z838" s="11">
        <v>45378</v>
      </c>
      <c r="AA838" s="11">
        <v>45391</v>
      </c>
      <c r="AB838" s="11">
        <v>45378</v>
      </c>
      <c r="AC838" s="10">
        <v>1260</v>
      </c>
      <c r="AD838" s="10" t="s">
        <v>1163</v>
      </c>
      <c r="AE838" s="15">
        <f t="shared" ca="1" si="13"/>
        <v>675</v>
      </c>
    </row>
    <row r="839" spans="1:31" ht="20.100000000000001" customHeight="1">
      <c r="A839" s="10">
        <v>2523934</v>
      </c>
      <c r="B839" s="10">
        <v>2523934</v>
      </c>
      <c r="C839" s="10" t="s">
        <v>452</v>
      </c>
      <c r="D839" s="10">
        <v>368</v>
      </c>
      <c r="E839" s="10" t="s">
        <v>907</v>
      </c>
      <c r="F839" s="10" t="s">
        <v>908</v>
      </c>
      <c r="G839" s="10" t="s">
        <v>312</v>
      </c>
      <c r="H839" s="10" t="s">
        <v>99</v>
      </c>
      <c r="I839" s="11">
        <v>45390</v>
      </c>
      <c r="J839" s="11">
        <v>45387</v>
      </c>
      <c r="K839" s="10" t="s">
        <v>32</v>
      </c>
      <c r="L839" s="10" t="s">
        <v>635</v>
      </c>
      <c r="M839" s="11">
        <v>45379</v>
      </c>
      <c r="N839" s="10" t="s">
        <v>454</v>
      </c>
      <c r="O839" s="10">
        <v>1038571</v>
      </c>
      <c r="P839" s="10">
        <v>30627</v>
      </c>
      <c r="Q839" s="10" t="s">
        <v>340</v>
      </c>
      <c r="R839" s="10">
        <v>1</v>
      </c>
      <c r="S839" s="10" t="s">
        <v>547</v>
      </c>
      <c r="T839" s="10" t="s">
        <v>548</v>
      </c>
      <c r="U839" s="12"/>
      <c r="V839" s="12"/>
      <c r="W839" s="12"/>
      <c r="X839" s="12"/>
      <c r="Y839" s="12"/>
      <c r="Z839" s="11">
        <v>45378</v>
      </c>
      <c r="AA839" s="11">
        <v>45391</v>
      </c>
      <c r="AB839" s="11">
        <v>45378</v>
      </c>
      <c r="AC839" s="10">
        <v>1260</v>
      </c>
      <c r="AD839" s="10" t="s">
        <v>1164</v>
      </c>
      <c r="AE839" s="15">
        <f t="shared" ca="1" si="13"/>
        <v>675</v>
      </c>
    </row>
    <row r="840" spans="1:31" ht="20.100000000000001" customHeight="1">
      <c r="A840" s="10">
        <v>2520778</v>
      </c>
      <c r="B840" s="10">
        <v>2520778</v>
      </c>
      <c r="C840" s="10" t="s">
        <v>452</v>
      </c>
      <c r="D840" s="12"/>
      <c r="E840" s="10">
        <v>101498259</v>
      </c>
      <c r="F840" s="10" t="s">
        <v>1165</v>
      </c>
      <c r="G840" s="10" t="s">
        <v>331</v>
      </c>
      <c r="H840" s="12"/>
      <c r="I840" s="11">
        <v>45414</v>
      </c>
      <c r="J840" s="12"/>
      <c r="K840" s="10" t="s">
        <v>1166</v>
      </c>
      <c r="L840" s="10" t="s">
        <v>568</v>
      </c>
      <c r="M840" s="11">
        <v>45379</v>
      </c>
      <c r="N840" s="10" t="s">
        <v>454</v>
      </c>
      <c r="O840" s="12"/>
      <c r="P840" s="12"/>
      <c r="Q840" s="10" t="s">
        <v>338</v>
      </c>
      <c r="R840" s="10">
        <v>12</v>
      </c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0">
        <v>1200</v>
      </c>
      <c r="AD840" s="13"/>
      <c r="AE840" s="15">
        <f t="shared" ca="1" si="13"/>
        <v>675</v>
      </c>
    </row>
    <row r="841" spans="1:31" ht="20.100000000000001" customHeight="1">
      <c r="A841" s="10">
        <v>2520778</v>
      </c>
      <c r="B841" s="10">
        <v>2520778</v>
      </c>
      <c r="C841" s="10" t="s">
        <v>452</v>
      </c>
      <c r="D841" s="12"/>
      <c r="E841" s="10">
        <v>101498259</v>
      </c>
      <c r="F841" s="10" t="s">
        <v>1165</v>
      </c>
      <c r="G841" s="10" t="s">
        <v>331</v>
      </c>
      <c r="H841" s="12"/>
      <c r="I841" s="11">
        <v>45414</v>
      </c>
      <c r="J841" s="12"/>
      <c r="K841" s="10" t="s">
        <v>1166</v>
      </c>
      <c r="L841" s="10" t="s">
        <v>568</v>
      </c>
      <c r="M841" s="11">
        <v>45379</v>
      </c>
      <c r="N841" s="10" t="s">
        <v>454</v>
      </c>
      <c r="O841" s="12"/>
      <c r="P841" s="12"/>
      <c r="Q841" s="10" t="s">
        <v>338</v>
      </c>
      <c r="R841" s="10">
        <v>12</v>
      </c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0">
        <v>1200</v>
      </c>
      <c r="AD841" s="13"/>
      <c r="AE841" s="15">
        <f t="shared" ca="1" si="13"/>
        <v>675</v>
      </c>
    </row>
    <row r="842" spans="1:31" ht="20.100000000000001" customHeight="1">
      <c r="A842" s="10">
        <v>2520778</v>
      </c>
      <c r="B842" s="10">
        <v>2520778</v>
      </c>
      <c r="C842" s="10" t="s">
        <v>452</v>
      </c>
      <c r="D842" s="12"/>
      <c r="E842" s="10">
        <v>101498259</v>
      </c>
      <c r="F842" s="10" t="s">
        <v>1165</v>
      </c>
      <c r="G842" s="10" t="s">
        <v>331</v>
      </c>
      <c r="H842" s="12"/>
      <c r="I842" s="11">
        <v>45414</v>
      </c>
      <c r="J842" s="12"/>
      <c r="K842" s="10" t="s">
        <v>1166</v>
      </c>
      <c r="L842" s="10" t="s">
        <v>568</v>
      </c>
      <c r="M842" s="11">
        <v>45379</v>
      </c>
      <c r="N842" s="10" t="s">
        <v>454</v>
      </c>
      <c r="O842" s="12"/>
      <c r="P842" s="12"/>
      <c r="Q842" s="10" t="s">
        <v>338</v>
      </c>
      <c r="R842" s="10">
        <v>12</v>
      </c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0">
        <v>1200</v>
      </c>
      <c r="AD842" s="13"/>
      <c r="AE842" s="15">
        <f t="shared" ca="1" si="13"/>
        <v>675</v>
      </c>
    </row>
    <row r="843" spans="1:31" ht="20.100000000000001" customHeight="1">
      <c r="A843" s="10">
        <v>2520778</v>
      </c>
      <c r="B843" s="10">
        <v>2520778</v>
      </c>
      <c r="C843" s="10" t="s">
        <v>452</v>
      </c>
      <c r="D843" s="12"/>
      <c r="E843" s="10">
        <v>101498259</v>
      </c>
      <c r="F843" s="10" t="s">
        <v>1165</v>
      </c>
      <c r="G843" s="10" t="s">
        <v>331</v>
      </c>
      <c r="H843" s="12"/>
      <c r="I843" s="11">
        <v>45414</v>
      </c>
      <c r="J843" s="12"/>
      <c r="K843" s="10" t="s">
        <v>1166</v>
      </c>
      <c r="L843" s="10" t="s">
        <v>568</v>
      </c>
      <c r="M843" s="11">
        <v>45379</v>
      </c>
      <c r="N843" s="10" t="s">
        <v>454</v>
      </c>
      <c r="O843" s="12"/>
      <c r="P843" s="12"/>
      <c r="Q843" s="10" t="s">
        <v>338</v>
      </c>
      <c r="R843" s="10">
        <v>12</v>
      </c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0">
        <v>1200</v>
      </c>
      <c r="AD843" s="13"/>
      <c r="AE843" s="15">
        <f t="shared" ca="1" si="13"/>
        <v>675</v>
      </c>
    </row>
    <row r="844" spans="1:31" ht="20.100000000000001" customHeight="1">
      <c r="A844" s="10">
        <v>2520778</v>
      </c>
      <c r="B844" s="10">
        <v>2520778</v>
      </c>
      <c r="C844" s="10" t="s">
        <v>452</v>
      </c>
      <c r="D844" s="12"/>
      <c r="E844" s="10">
        <v>101498259</v>
      </c>
      <c r="F844" s="10" t="s">
        <v>1165</v>
      </c>
      <c r="G844" s="10" t="s">
        <v>331</v>
      </c>
      <c r="H844" s="12"/>
      <c r="I844" s="11">
        <v>45414</v>
      </c>
      <c r="J844" s="12"/>
      <c r="K844" s="10" t="s">
        <v>1166</v>
      </c>
      <c r="L844" s="10" t="s">
        <v>568</v>
      </c>
      <c r="M844" s="11">
        <v>45379</v>
      </c>
      <c r="N844" s="10" t="s">
        <v>454</v>
      </c>
      <c r="O844" s="12"/>
      <c r="P844" s="12"/>
      <c r="Q844" s="10" t="s">
        <v>338</v>
      </c>
      <c r="R844" s="10">
        <v>12</v>
      </c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0">
        <v>1200</v>
      </c>
      <c r="AD844" s="13"/>
      <c r="AE844" s="15">
        <f t="shared" ca="1" si="13"/>
        <v>675</v>
      </c>
    </row>
    <row r="845" spans="1:31" ht="20.100000000000001" customHeight="1">
      <c r="A845" s="10" t="s">
        <v>1167</v>
      </c>
      <c r="B845" s="10" t="s">
        <v>1167</v>
      </c>
      <c r="C845" s="12"/>
      <c r="D845" s="12"/>
      <c r="E845" s="10">
        <v>104587965</v>
      </c>
      <c r="F845" s="10" t="s">
        <v>838</v>
      </c>
      <c r="G845" s="10" t="s">
        <v>312</v>
      </c>
      <c r="H845" s="12"/>
      <c r="I845" s="11">
        <v>45407</v>
      </c>
      <c r="J845" s="12"/>
      <c r="K845" s="10" t="s">
        <v>569</v>
      </c>
      <c r="L845" s="10" t="s">
        <v>569</v>
      </c>
      <c r="M845" s="12"/>
      <c r="N845" s="10" t="s">
        <v>454</v>
      </c>
      <c r="O845" s="12"/>
      <c r="P845" s="12"/>
      <c r="Q845" s="10" t="s">
        <v>318</v>
      </c>
      <c r="R845" s="10">
        <v>1</v>
      </c>
      <c r="S845" s="10">
        <v>104748308</v>
      </c>
      <c r="T845" s="10" t="s">
        <v>839</v>
      </c>
      <c r="U845" s="12"/>
      <c r="V845" s="12"/>
      <c r="W845" s="12"/>
      <c r="X845" s="12"/>
      <c r="Y845" s="12"/>
      <c r="Z845" s="12"/>
      <c r="AA845" s="12"/>
      <c r="AB845" s="12"/>
      <c r="AC845" s="10">
        <v>1000</v>
      </c>
      <c r="AD845" s="13"/>
      <c r="AE845" s="15">
        <f t="shared" ca="1" si="13"/>
        <v>46054</v>
      </c>
    </row>
    <row r="846" spans="1:31" ht="20.100000000000001" customHeight="1">
      <c r="A846" s="10">
        <v>2523487</v>
      </c>
      <c r="B846" s="10">
        <v>2523487</v>
      </c>
      <c r="C846" s="10" t="s">
        <v>452</v>
      </c>
      <c r="D846" s="10">
        <v>357</v>
      </c>
      <c r="E846" s="10" t="s">
        <v>1073</v>
      </c>
      <c r="F846" s="10" t="s">
        <v>1074</v>
      </c>
      <c r="G846" s="10" t="s">
        <v>317</v>
      </c>
      <c r="H846" s="10" t="s">
        <v>158</v>
      </c>
      <c r="I846" s="11">
        <v>45385</v>
      </c>
      <c r="J846" s="11">
        <v>45385</v>
      </c>
      <c r="K846" s="10" t="s">
        <v>77</v>
      </c>
      <c r="L846" s="10" t="s">
        <v>32</v>
      </c>
      <c r="M846" s="11">
        <v>45379</v>
      </c>
      <c r="N846" s="10" t="s">
        <v>454</v>
      </c>
      <c r="O846" s="10">
        <v>1038567</v>
      </c>
      <c r="P846" s="10">
        <v>150</v>
      </c>
      <c r="Q846" s="10" t="s">
        <v>611</v>
      </c>
      <c r="R846" s="10">
        <v>1</v>
      </c>
      <c r="S846" s="12"/>
      <c r="T846" s="12"/>
      <c r="U846" s="10" t="s">
        <v>761</v>
      </c>
      <c r="V846" s="10">
        <v>1000</v>
      </c>
      <c r="W846" s="10" t="s">
        <v>762</v>
      </c>
      <c r="X846" s="11">
        <v>45376</v>
      </c>
      <c r="Y846" s="10" t="s">
        <v>763</v>
      </c>
      <c r="Z846" s="11">
        <v>45373</v>
      </c>
      <c r="AA846" s="11">
        <v>45387</v>
      </c>
      <c r="AB846" s="11">
        <v>45373</v>
      </c>
      <c r="AC846" s="10">
        <v>1360</v>
      </c>
      <c r="AD846" s="10" t="s">
        <v>1168</v>
      </c>
      <c r="AE846" s="15">
        <f t="shared" ca="1" si="13"/>
        <v>675</v>
      </c>
    </row>
    <row r="847" spans="1:31" ht="20.100000000000001" customHeight="1">
      <c r="A847" s="10">
        <v>2523490</v>
      </c>
      <c r="B847" s="10">
        <v>2523490</v>
      </c>
      <c r="C847" s="10" t="s">
        <v>452</v>
      </c>
      <c r="D847" s="10">
        <v>435</v>
      </c>
      <c r="E847" s="10" t="s">
        <v>1169</v>
      </c>
      <c r="F847" s="10" t="s">
        <v>1170</v>
      </c>
      <c r="G847" s="10" t="s">
        <v>317</v>
      </c>
      <c r="H847" s="10" t="s">
        <v>158</v>
      </c>
      <c r="I847" s="11">
        <v>45385</v>
      </c>
      <c r="J847" s="11">
        <v>45385</v>
      </c>
      <c r="K847" s="10" t="s">
        <v>32</v>
      </c>
      <c r="L847" s="10" t="s">
        <v>32</v>
      </c>
      <c r="M847" s="11">
        <v>45377</v>
      </c>
      <c r="N847" s="10" t="s">
        <v>454</v>
      </c>
      <c r="O847" s="10">
        <v>1038567</v>
      </c>
      <c r="P847" s="10">
        <v>150</v>
      </c>
      <c r="Q847" s="10" t="s">
        <v>611</v>
      </c>
      <c r="R847" s="10">
        <v>1</v>
      </c>
      <c r="S847" s="12"/>
      <c r="T847" s="12"/>
      <c r="U847" s="10" t="s">
        <v>761</v>
      </c>
      <c r="V847" s="10">
        <v>1000</v>
      </c>
      <c r="W847" s="10" t="s">
        <v>762</v>
      </c>
      <c r="X847" s="11">
        <v>45376</v>
      </c>
      <c r="Y847" s="10" t="s">
        <v>763</v>
      </c>
      <c r="Z847" s="11">
        <v>45373</v>
      </c>
      <c r="AA847" s="11">
        <v>45387</v>
      </c>
      <c r="AB847" s="11">
        <v>45373</v>
      </c>
      <c r="AC847" s="10">
        <v>1260</v>
      </c>
      <c r="AD847" s="10" t="s">
        <v>1171</v>
      </c>
      <c r="AE847" s="15">
        <f t="shared" ca="1" si="13"/>
        <v>677</v>
      </c>
    </row>
    <row r="848" spans="1:31" ht="20.100000000000001" customHeight="1">
      <c r="A848" s="10">
        <v>2523650</v>
      </c>
      <c r="B848" s="10">
        <v>2523650</v>
      </c>
      <c r="C848" s="10" t="s">
        <v>452</v>
      </c>
      <c r="D848" s="10">
        <v>260</v>
      </c>
      <c r="E848" s="10" t="s">
        <v>1172</v>
      </c>
      <c r="F848" s="10" t="s">
        <v>1173</v>
      </c>
      <c r="G848" s="10" t="s">
        <v>317</v>
      </c>
      <c r="H848" s="10" t="s">
        <v>119</v>
      </c>
      <c r="I848" s="11">
        <v>45385</v>
      </c>
      <c r="J848" s="11">
        <v>45385</v>
      </c>
      <c r="K848" s="10" t="s">
        <v>545</v>
      </c>
      <c r="L848" s="10" t="s">
        <v>32</v>
      </c>
      <c r="M848" s="11">
        <v>45379</v>
      </c>
      <c r="N848" s="10" t="s">
        <v>454</v>
      </c>
      <c r="O848" s="10">
        <v>1038562</v>
      </c>
      <c r="P848" s="10" t="s">
        <v>576</v>
      </c>
      <c r="Q848" s="10" t="s">
        <v>340</v>
      </c>
      <c r="R848" s="10">
        <v>1</v>
      </c>
      <c r="S848" s="10" t="s">
        <v>547</v>
      </c>
      <c r="T848" s="10" t="s">
        <v>548</v>
      </c>
      <c r="U848" s="12"/>
      <c r="V848" s="12"/>
      <c r="W848" s="12"/>
      <c r="X848" s="12"/>
      <c r="Y848" s="12"/>
      <c r="Z848" s="11">
        <v>45371</v>
      </c>
      <c r="AA848" s="11">
        <v>45387</v>
      </c>
      <c r="AB848" s="11">
        <v>45376</v>
      </c>
      <c r="AC848" s="10">
        <v>1600</v>
      </c>
      <c r="AD848" s="10" t="s">
        <v>1174</v>
      </c>
      <c r="AE848" s="15">
        <f t="shared" ca="1" si="13"/>
        <v>675</v>
      </c>
    </row>
    <row r="849" spans="1:31" ht="20.100000000000001" customHeight="1">
      <c r="A849" s="10">
        <v>2523509</v>
      </c>
      <c r="B849" s="10">
        <v>2523509</v>
      </c>
      <c r="C849" s="10" t="s">
        <v>452</v>
      </c>
      <c r="D849" s="10">
        <v>404</v>
      </c>
      <c r="E849" s="10" t="s">
        <v>920</v>
      </c>
      <c r="F849" s="10" t="s">
        <v>921</v>
      </c>
      <c r="G849" s="10" t="s">
        <v>317</v>
      </c>
      <c r="H849" s="10" t="s">
        <v>659</v>
      </c>
      <c r="I849" s="11">
        <v>45386</v>
      </c>
      <c r="J849" s="11">
        <v>45384</v>
      </c>
      <c r="K849" s="10" t="s">
        <v>32</v>
      </c>
      <c r="L849" s="10" t="s">
        <v>660</v>
      </c>
      <c r="M849" s="11">
        <v>45379</v>
      </c>
      <c r="N849" s="10" t="s">
        <v>454</v>
      </c>
      <c r="O849" s="10">
        <v>1037681</v>
      </c>
      <c r="P849" s="10">
        <v>4500153668</v>
      </c>
      <c r="Q849" s="10" t="s">
        <v>340</v>
      </c>
      <c r="R849" s="10">
        <v>1</v>
      </c>
      <c r="S849" s="10" t="s">
        <v>547</v>
      </c>
      <c r="T849" s="10" t="s">
        <v>548</v>
      </c>
      <c r="U849" s="12"/>
      <c r="V849" s="12"/>
      <c r="W849" s="12"/>
      <c r="X849" s="12"/>
      <c r="Y849" s="12"/>
      <c r="Z849" s="11">
        <v>45373</v>
      </c>
      <c r="AA849" s="11">
        <v>45390</v>
      </c>
      <c r="AB849" s="11">
        <v>45373</v>
      </c>
      <c r="AC849" s="10">
        <v>1260</v>
      </c>
      <c r="AD849" s="10">
        <v>6509</v>
      </c>
      <c r="AE849" s="15">
        <f t="shared" ca="1" si="13"/>
        <v>675</v>
      </c>
    </row>
    <row r="850" spans="1:31" ht="20.100000000000001" customHeight="1">
      <c r="A850" s="10">
        <v>2523511</v>
      </c>
      <c r="B850" s="10">
        <v>2523511</v>
      </c>
      <c r="C850" s="10" t="s">
        <v>452</v>
      </c>
      <c r="D850" s="10">
        <v>404</v>
      </c>
      <c r="E850" s="10" t="s">
        <v>920</v>
      </c>
      <c r="F850" s="10" t="s">
        <v>921</v>
      </c>
      <c r="G850" s="10" t="s">
        <v>317</v>
      </c>
      <c r="H850" s="10" t="s">
        <v>659</v>
      </c>
      <c r="I850" s="11">
        <v>45386</v>
      </c>
      <c r="J850" s="11">
        <v>45384</v>
      </c>
      <c r="K850" s="10" t="s">
        <v>32</v>
      </c>
      <c r="L850" s="10" t="s">
        <v>32</v>
      </c>
      <c r="M850" s="11">
        <v>45378</v>
      </c>
      <c r="N850" s="10" t="s">
        <v>454</v>
      </c>
      <c r="O850" s="10">
        <v>1037681</v>
      </c>
      <c r="P850" s="10">
        <v>4500153668</v>
      </c>
      <c r="Q850" s="10" t="s">
        <v>340</v>
      </c>
      <c r="R850" s="10">
        <v>1</v>
      </c>
      <c r="S850" s="10" t="s">
        <v>547</v>
      </c>
      <c r="T850" s="10" t="s">
        <v>548</v>
      </c>
      <c r="U850" s="12"/>
      <c r="V850" s="12"/>
      <c r="W850" s="12"/>
      <c r="X850" s="12"/>
      <c r="Y850" s="12"/>
      <c r="Z850" s="11">
        <v>45373</v>
      </c>
      <c r="AA850" s="11">
        <v>45390</v>
      </c>
      <c r="AB850" s="11">
        <v>45373</v>
      </c>
      <c r="AC850" s="10">
        <v>1260</v>
      </c>
      <c r="AD850" s="10">
        <v>6267</v>
      </c>
      <c r="AE850" s="15">
        <f t="shared" ca="1" si="13"/>
        <v>676</v>
      </c>
    </row>
    <row r="851" spans="1:31" ht="20.100000000000001" customHeight="1">
      <c r="A851" s="10">
        <v>2523513</v>
      </c>
      <c r="B851" s="10">
        <v>2523513</v>
      </c>
      <c r="C851" s="10" t="s">
        <v>452</v>
      </c>
      <c r="D851" s="10">
        <v>289</v>
      </c>
      <c r="E851" s="10" t="s">
        <v>1111</v>
      </c>
      <c r="F851" s="10" t="s">
        <v>129</v>
      </c>
      <c r="G851" s="10" t="s">
        <v>317</v>
      </c>
      <c r="H851" s="10" t="s">
        <v>659</v>
      </c>
      <c r="I851" s="11">
        <v>45386</v>
      </c>
      <c r="J851" s="11">
        <v>45384</v>
      </c>
      <c r="K851" s="10" t="s">
        <v>32</v>
      </c>
      <c r="L851" s="10" t="s">
        <v>32</v>
      </c>
      <c r="M851" s="11">
        <v>45378</v>
      </c>
      <c r="N851" s="10" t="s">
        <v>454</v>
      </c>
      <c r="O851" s="10">
        <v>1037681</v>
      </c>
      <c r="P851" s="10">
        <v>4500153668</v>
      </c>
      <c r="Q851" s="10" t="s">
        <v>340</v>
      </c>
      <c r="R851" s="10">
        <v>1</v>
      </c>
      <c r="S851" s="10" t="s">
        <v>547</v>
      </c>
      <c r="T851" s="10" t="s">
        <v>548</v>
      </c>
      <c r="U851" s="12"/>
      <c r="V851" s="12"/>
      <c r="W851" s="12"/>
      <c r="X851" s="12"/>
      <c r="Y851" s="12"/>
      <c r="Z851" s="11">
        <v>45373</v>
      </c>
      <c r="AA851" s="11">
        <v>45390</v>
      </c>
      <c r="AB851" s="11">
        <v>45373</v>
      </c>
      <c r="AC851" s="10">
        <v>1260</v>
      </c>
      <c r="AD851" s="10">
        <v>6439</v>
      </c>
      <c r="AE851" s="15">
        <f t="shared" ca="1" si="13"/>
        <v>676</v>
      </c>
    </row>
    <row r="852" spans="1:31" ht="20.100000000000001" customHeight="1">
      <c r="A852" s="10">
        <v>2447735</v>
      </c>
      <c r="B852" s="10">
        <v>2447735</v>
      </c>
      <c r="C852" s="10" t="s">
        <v>1175</v>
      </c>
      <c r="D852" s="12"/>
      <c r="E852" s="10">
        <v>102842229</v>
      </c>
      <c r="F852" s="10" t="s">
        <v>440</v>
      </c>
      <c r="G852" s="10" t="s">
        <v>312</v>
      </c>
      <c r="H852" s="10" t="s">
        <v>109</v>
      </c>
      <c r="I852" s="11">
        <v>45380</v>
      </c>
      <c r="J852" s="11">
        <v>45380</v>
      </c>
      <c r="K852" s="10" t="s">
        <v>579</v>
      </c>
      <c r="L852" s="10" t="s">
        <v>579</v>
      </c>
      <c r="M852" s="11">
        <v>45376</v>
      </c>
      <c r="N852" s="10" t="s">
        <v>454</v>
      </c>
      <c r="O852" s="10">
        <v>1034270</v>
      </c>
      <c r="P852" s="10" t="s">
        <v>332</v>
      </c>
      <c r="Q852" s="10" t="s">
        <v>318</v>
      </c>
      <c r="R852" s="10">
        <v>1</v>
      </c>
      <c r="S852" s="10">
        <v>101252285</v>
      </c>
      <c r="T852" s="10" t="s">
        <v>441</v>
      </c>
      <c r="U852" s="12"/>
      <c r="V852" s="12"/>
      <c r="W852" s="12"/>
      <c r="X852" s="12"/>
      <c r="Y852" s="12"/>
      <c r="Z852" s="11">
        <v>44996</v>
      </c>
      <c r="AA852" s="11">
        <v>45380</v>
      </c>
      <c r="AB852" s="11">
        <v>45055</v>
      </c>
      <c r="AC852" s="10">
        <v>1100</v>
      </c>
      <c r="AD852" s="13"/>
      <c r="AE852" s="15">
        <f t="shared" ca="1" si="13"/>
        <v>678</v>
      </c>
    </row>
    <row r="853" spans="1:31" ht="20.100000000000001" customHeight="1">
      <c r="A853" s="10">
        <v>2522672</v>
      </c>
      <c r="B853" s="10">
        <v>2522672</v>
      </c>
      <c r="C853" s="10" t="s">
        <v>452</v>
      </c>
      <c r="D853" s="10">
        <v>311</v>
      </c>
      <c r="E853" s="10" t="s">
        <v>618</v>
      </c>
      <c r="F853" s="10" t="s">
        <v>619</v>
      </c>
      <c r="G853" s="10" t="s">
        <v>331</v>
      </c>
      <c r="H853" s="10" t="s">
        <v>620</v>
      </c>
      <c r="I853" s="11">
        <v>45390</v>
      </c>
      <c r="J853" s="11">
        <v>45384</v>
      </c>
      <c r="K853" s="10" t="s">
        <v>77</v>
      </c>
      <c r="L853" s="10" t="s">
        <v>77</v>
      </c>
      <c r="M853" s="11">
        <v>45378</v>
      </c>
      <c r="N853" s="10" t="s">
        <v>454</v>
      </c>
      <c r="O853" s="10">
        <v>1038559</v>
      </c>
      <c r="P853" s="10">
        <v>92420</v>
      </c>
      <c r="Q853" s="10" t="s">
        <v>340</v>
      </c>
      <c r="R853" s="10">
        <v>1</v>
      </c>
      <c r="S853" s="10" t="s">
        <v>547</v>
      </c>
      <c r="T853" s="10" t="s">
        <v>548</v>
      </c>
      <c r="U853" s="12"/>
      <c r="V853" s="12"/>
      <c r="W853" s="12"/>
      <c r="X853" s="12"/>
      <c r="Y853" s="12"/>
      <c r="Z853" s="11">
        <v>45370</v>
      </c>
      <c r="AA853" s="11">
        <v>45386</v>
      </c>
      <c r="AB853" s="11">
        <v>45371</v>
      </c>
      <c r="AC853" s="10">
        <v>1360</v>
      </c>
      <c r="AD853" s="10" t="s">
        <v>1176</v>
      </c>
      <c r="AE853" s="15">
        <f t="shared" ca="1" si="13"/>
        <v>676</v>
      </c>
    </row>
    <row r="854" spans="1:31" ht="20.100000000000001" customHeight="1">
      <c r="A854" s="10">
        <v>2522676</v>
      </c>
      <c r="B854" s="10">
        <v>2522676</v>
      </c>
      <c r="C854" s="10" t="s">
        <v>452</v>
      </c>
      <c r="D854" s="10">
        <v>311</v>
      </c>
      <c r="E854" s="10" t="s">
        <v>618</v>
      </c>
      <c r="F854" s="10" t="s">
        <v>619</v>
      </c>
      <c r="G854" s="10" t="s">
        <v>331</v>
      </c>
      <c r="H854" s="10" t="s">
        <v>620</v>
      </c>
      <c r="I854" s="11">
        <v>45390</v>
      </c>
      <c r="J854" s="11">
        <v>45384</v>
      </c>
      <c r="K854" s="10" t="s">
        <v>77</v>
      </c>
      <c r="L854" s="10" t="s">
        <v>77</v>
      </c>
      <c r="M854" s="11">
        <v>45378</v>
      </c>
      <c r="N854" s="10" t="s">
        <v>454</v>
      </c>
      <c r="O854" s="10">
        <v>1038559</v>
      </c>
      <c r="P854" s="10">
        <v>92420</v>
      </c>
      <c r="Q854" s="10" t="s">
        <v>340</v>
      </c>
      <c r="R854" s="10">
        <v>1</v>
      </c>
      <c r="S854" s="10" t="s">
        <v>547</v>
      </c>
      <c r="T854" s="10" t="s">
        <v>548</v>
      </c>
      <c r="U854" s="12"/>
      <c r="V854" s="12"/>
      <c r="W854" s="12"/>
      <c r="X854" s="12"/>
      <c r="Y854" s="12"/>
      <c r="Z854" s="11">
        <v>45370</v>
      </c>
      <c r="AA854" s="11">
        <v>45386</v>
      </c>
      <c r="AB854" s="11">
        <v>45371</v>
      </c>
      <c r="AC854" s="10">
        <v>1360</v>
      </c>
      <c r="AD854" s="10" t="s">
        <v>1177</v>
      </c>
      <c r="AE854" s="15">
        <f t="shared" ca="1" si="13"/>
        <v>676</v>
      </c>
    </row>
    <row r="855" spans="1:31" ht="20.100000000000001" customHeight="1">
      <c r="A855" s="10">
        <v>2523030</v>
      </c>
      <c r="B855" s="10">
        <v>2523030</v>
      </c>
      <c r="C855" s="10" t="s">
        <v>452</v>
      </c>
      <c r="D855" s="10">
        <v>410</v>
      </c>
      <c r="E855" s="10" t="s">
        <v>1178</v>
      </c>
      <c r="F855" s="10" t="s">
        <v>1179</v>
      </c>
      <c r="G855" s="10" t="s">
        <v>317</v>
      </c>
      <c r="H855" s="10" t="s">
        <v>676</v>
      </c>
      <c r="I855" s="11">
        <v>45384</v>
      </c>
      <c r="J855" s="11">
        <v>45383</v>
      </c>
      <c r="K855" s="10" t="s">
        <v>1070</v>
      </c>
      <c r="L855" s="10" t="s">
        <v>77</v>
      </c>
      <c r="M855" s="11">
        <v>45379</v>
      </c>
      <c r="N855" s="10" t="s">
        <v>454</v>
      </c>
      <c r="O855" s="10">
        <v>1036294</v>
      </c>
      <c r="P855" s="10">
        <v>11748</v>
      </c>
      <c r="Q855" s="10" t="s">
        <v>340</v>
      </c>
      <c r="R855" s="10">
        <v>1</v>
      </c>
      <c r="S855" s="12"/>
      <c r="T855" s="12"/>
      <c r="U855" s="12"/>
      <c r="V855" s="12"/>
      <c r="W855" s="12"/>
      <c r="X855" s="12"/>
      <c r="Y855" s="12"/>
      <c r="Z855" s="11">
        <v>45369</v>
      </c>
      <c r="AA855" s="11">
        <v>45385</v>
      </c>
      <c r="AB855" s="11">
        <v>45372</v>
      </c>
      <c r="AC855" s="10">
        <v>1820</v>
      </c>
      <c r="AD855" s="10" t="s">
        <v>1180</v>
      </c>
      <c r="AE855" s="15">
        <f t="shared" ca="1" si="13"/>
        <v>675</v>
      </c>
    </row>
    <row r="856" spans="1:31" ht="20.100000000000001" customHeight="1">
      <c r="A856" s="10">
        <v>2523033</v>
      </c>
      <c r="B856" s="10">
        <v>2523033</v>
      </c>
      <c r="C856" s="10" t="s">
        <v>452</v>
      </c>
      <c r="D856" s="10">
        <v>248</v>
      </c>
      <c r="E856" s="10" t="s">
        <v>832</v>
      </c>
      <c r="F856" s="10" t="s">
        <v>161</v>
      </c>
      <c r="G856" s="10" t="s">
        <v>317</v>
      </c>
      <c r="H856" s="10" t="s">
        <v>604</v>
      </c>
      <c r="I856" s="11">
        <v>45384</v>
      </c>
      <c r="J856" s="11">
        <v>45383</v>
      </c>
      <c r="K856" s="10" t="s">
        <v>545</v>
      </c>
      <c r="L856" s="10" t="s">
        <v>32</v>
      </c>
      <c r="M856" s="11">
        <v>45379</v>
      </c>
      <c r="N856" s="10" t="s">
        <v>454</v>
      </c>
      <c r="O856" s="10">
        <v>1038565</v>
      </c>
      <c r="P856" s="10">
        <v>10909</v>
      </c>
      <c r="Q856" s="10" t="s">
        <v>340</v>
      </c>
      <c r="R856" s="10">
        <v>1</v>
      </c>
      <c r="S856" s="10" t="s">
        <v>547</v>
      </c>
      <c r="T856" s="10" t="s">
        <v>548</v>
      </c>
      <c r="U856" s="12"/>
      <c r="V856" s="12"/>
      <c r="W856" s="12"/>
      <c r="X856" s="12"/>
      <c r="Y856" s="12"/>
      <c r="Z856" s="11">
        <v>45371</v>
      </c>
      <c r="AA856" s="11">
        <v>45385</v>
      </c>
      <c r="AB856" s="11">
        <v>45372</v>
      </c>
      <c r="AC856" s="10">
        <v>1600</v>
      </c>
      <c r="AD856" s="10" t="s">
        <v>1181</v>
      </c>
      <c r="AE856" s="15">
        <f t="shared" ca="1" si="13"/>
        <v>675</v>
      </c>
    </row>
    <row r="857" spans="1:31" ht="20.100000000000001" customHeight="1">
      <c r="A857" s="10">
        <v>2512121</v>
      </c>
      <c r="B857" s="10">
        <v>2512121</v>
      </c>
      <c r="C857" s="10" t="s">
        <v>1182</v>
      </c>
      <c r="D857" s="10">
        <v>398</v>
      </c>
      <c r="E857" s="10">
        <v>103259100</v>
      </c>
      <c r="F857" s="10" t="s">
        <v>834</v>
      </c>
      <c r="G857" s="10" t="s">
        <v>331</v>
      </c>
      <c r="H857" s="10" t="s">
        <v>109</v>
      </c>
      <c r="I857" s="11">
        <v>45380</v>
      </c>
      <c r="J857" s="11">
        <v>45380</v>
      </c>
      <c r="K857" s="10" t="s">
        <v>636</v>
      </c>
      <c r="L857" s="10" t="s">
        <v>636</v>
      </c>
      <c r="M857" s="12"/>
      <c r="N857" s="10" t="s">
        <v>454</v>
      </c>
      <c r="O857" s="10">
        <v>1034270</v>
      </c>
      <c r="P857" s="10" t="s">
        <v>332</v>
      </c>
      <c r="Q857" s="10" t="s">
        <v>385</v>
      </c>
      <c r="R857" s="10">
        <v>1</v>
      </c>
      <c r="S857" s="10" t="s">
        <v>835</v>
      </c>
      <c r="T857" s="10" t="s">
        <v>836</v>
      </c>
      <c r="U857" s="12"/>
      <c r="V857" s="12"/>
      <c r="W857" s="12"/>
      <c r="X857" s="12"/>
      <c r="Y857" s="12"/>
      <c r="Z857" s="11">
        <v>44672</v>
      </c>
      <c r="AA857" s="11">
        <v>45380</v>
      </c>
      <c r="AB857" s="11">
        <v>45333</v>
      </c>
      <c r="AC857" s="10">
        <v>900</v>
      </c>
      <c r="AD857" s="13"/>
      <c r="AE857" s="15">
        <f t="shared" ca="1" si="13"/>
        <v>46054</v>
      </c>
    </row>
    <row r="858" spans="1:31" ht="20.100000000000001" customHeight="1">
      <c r="A858" s="10">
        <v>2512129</v>
      </c>
      <c r="B858" s="10">
        <v>2512129</v>
      </c>
      <c r="C858" s="10" t="s">
        <v>452</v>
      </c>
      <c r="D858" s="10">
        <v>334</v>
      </c>
      <c r="E858" s="10">
        <v>102825818</v>
      </c>
      <c r="F858" s="10" t="s">
        <v>192</v>
      </c>
      <c r="G858" s="10" t="s">
        <v>317</v>
      </c>
      <c r="H858" s="10" t="s">
        <v>109</v>
      </c>
      <c r="I858" s="11">
        <v>45380</v>
      </c>
      <c r="J858" s="11">
        <v>45380</v>
      </c>
      <c r="K858" s="10" t="s">
        <v>32</v>
      </c>
      <c r="L858" s="10" t="s">
        <v>636</v>
      </c>
      <c r="M858" s="11">
        <v>45379</v>
      </c>
      <c r="N858" s="10" t="s">
        <v>454</v>
      </c>
      <c r="O858" s="10">
        <v>1034270</v>
      </c>
      <c r="P858" s="10" t="s">
        <v>332</v>
      </c>
      <c r="Q858" s="10" t="s">
        <v>385</v>
      </c>
      <c r="R858" s="10">
        <v>1</v>
      </c>
      <c r="S858" s="10" t="s">
        <v>637</v>
      </c>
      <c r="T858" s="10" t="s">
        <v>638</v>
      </c>
      <c r="U858" s="12"/>
      <c r="V858" s="12"/>
      <c r="W858" s="12"/>
      <c r="X858" s="12"/>
      <c r="Y858" s="12"/>
      <c r="Z858" s="11">
        <v>44672</v>
      </c>
      <c r="AA858" s="11">
        <v>45380</v>
      </c>
      <c r="AB858" s="11">
        <v>45333</v>
      </c>
      <c r="AC858" s="10">
        <v>1260</v>
      </c>
      <c r="AD858" s="13"/>
      <c r="AE858" s="15">
        <f t="shared" ca="1" si="13"/>
        <v>675</v>
      </c>
    </row>
    <row r="859" spans="1:31" ht="20.100000000000001" customHeight="1">
      <c r="A859" s="10">
        <v>2512163</v>
      </c>
      <c r="B859" s="10">
        <v>2512163</v>
      </c>
      <c r="C859" s="10" t="s">
        <v>452</v>
      </c>
      <c r="D859" s="10">
        <v>334</v>
      </c>
      <c r="E859" s="10">
        <v>102825818</v>
      </c>
      <c r="F859" s="10" t="s">
        <v>192</v>
      </c>
      <c r="G859" s="10" t="s">
        <v>317</v>
      </c>
      <c r="H859" s="10" t="s">
        <v>109</v>
      </c>
      <c r="I859" s="11">
        <v>45380</v>
      </c>
      <c r="J859" s="11">
        <v>45380</v>
      </c>
      <c r="K859" s="10" t="s">
        <v>32</v>
      </c>
      <c r="L859" s="10" t="s">
        <v>635</v>
      </c>
      <c r="M859" s="11">
        <v>45379</v>
      </c>
      <c r="N859" s="10" t="s">
        <v>454</v>
      </c>
      <c r="O859" s="10">
        <v>1034270</v>
      </c>
      <c r="P859" s="10" t="s">
        <v>332</v>
      </c>
      <c r="Q859" s="10" t="s">
        <v>385</v>
      </c>
      <c r="R859" s="10">
        <v>1</v>
      </c>
      <c r="S859" s="10" t="s">
        <v>637</v>
      </c>
      <c r="T859" s="10" t="s">
        <v>638</v>
      </c>
      <c r="U859" s="12"/>
      <c r="V859" s="12"/>
      <c r="W859" s="12"/>
      <c r="X859" s="12"/>
      <c r="Y859" s="12"/>
      <c r="Z859" s="11">
        <v>44996</v>
      </c>
      <c r="AA859" s="11">
        <v>45380</v>
      </c>
      <c r="AB859" s="11">
        <v>45333</v>
      </c>
      <c r="AC859" s="10">
        <v>1260</v>
      </c>
      <c r="AD859" s="13"/>
      <c r="AE859" s="15">
        <f t="shared" ca="1" si="13"/>
        <v>675</v>
      </c>
    </row>
    <row r="860" spans="1:31" ht="20.100000000000001" customHeight="1">
      <c r="A860" s="10">
        <v>2523466</v>
      </c>
      <c r="B860" s="10">
        <v>2523466</v>
      </c>
      <c r="C860" s="10" t="s">
        <v>452</v>
      </c>
      <c r="D860" s="10">
        <v>350</v>
      </c>
      <c r="E860" s="10" t="s">
        <v>800</v>
      </c>
      <c r="F860" s="10" t="s">
        <v>92</v>
      </c>
      <c r="G860" s="10" t="s">
        <v>317</v>
      </c>
      <c r="H860" s="10" t="s">
        <v>93</v>
      </c>
      <c r="I860" s="11">
        <v>45384</v>
      </c>
      <c r="J860" s="11">
        <v>45384</v>
      </c>
      <c r="K860" s="10" t="s">
        <v>77</v>
      </c>
      <c r="L860" s="10" t="s">
        <v>32</v>
      </c>
      <c r="M860" s="11">
        <v>45379</v>
      </c>
      <c r="N860" s="10" t="s">
        <v>454</v>
      </c>
      <c r="O860" s="10">
        <v>1037872</v>
      </c>
      <c r="P860" s="10" t="s">
        <v>801</v>
      </c>
      <c r="Q860" s="10" t="s">
        <v>340</v>
      </c>
      <c r="R860" s="10">
        <v>1</v>
      </c>
      <c r="S860" s="12"/>
      <c r="T860" s="12"/>
      <c r="U860" s="12"/>
      <c r="V860" s="12"/>
      <c r="W860" s="12"/>
      <c r="X860" s="12"/>
      <c r="Y860" s="12"/>
      <c r="Z860" s="11">
        <v>45370</v>
      </c>
      <c r="AA860" s="11">
        <v>45387</v>
      </c>
      <c r="AB860" s="11">
        <v>45373</v>
      </c>
      <c r="AC860" s="10">
        <v>1360</v>
      </c>
      <c r="AD860" s="10" t="s">
        <v>1183</v>
      </c>
      <c r="AE860" s="15">
        <f t="shared" ca="1" si="13"/>
        <v>675</v>
      </c>
    </row>
    <row r="861" spans="1:31" ht="20.100000000000001" customHeight="1">
      <c r="A861" s="10">
        <v>2523469</v>
      </c>
      <c r="B861" s="10">
        <v>2523469</v>
      </c>
      <c r="C861" s="10" t="s">
        <v>452</v>
      </c>
      <c r="D861" s="10">
        <v>333</v>
      </c>
      <c r="E861" s="10" t="s">
        <v>746</v>
      </c>
      <c r="F861" s="10" t="s">
        <v>160</v>
      </c>
      <c r="G861" s="10" t="s">
        <v>317</v>
      </c>
      <c r="H861" s="10" t="s">
        <v>93</v>
      </c>
      <c r="I861" s="11">
        <v>45384</v>
      </c>
      <c r="J861" s="11">
        <v>45384</v>
      </c>
      <c r="K861" s="10" t="s">
        <v>77</v>
      </c>
      <c r="L861" s="10" t="s">
        <v>32</v>
      </c>
      <c r="M861" s="11">
        <v>45379</v>
      </c>
      <c r="N861" s="10" t="s">
        <v>454</v>
      </c>
      <c r="O861" s="10">
        <v>1037872</v>
      </c>
      <c r="P861" s="10" t="s">
        <v>801</v>
      </c>
      <c r="Q861" s="10" t="s">
        <v>340</v>
      </c>
      <c r="R861" s="10">
        <v>1</v>
      </c>
      <c r="S861" s="12"/>
      <c r="T861" s="12"/>
      <c r="U861" s="12"/>
      <c r="V861" s="12"/>
      <c r="W861" s="12"/>
      <c r="X861" s="12"/>
      <c r="Y861" s="12"/>
      <c r="Z861" s="11">
        <v>45370</v>
      </c>
      <c r="AA861" s="11">
        <v>45387</v>
      </c>
      <c r="AB861" s="11">
        <v>45373</v>
      </c>
      <c r="AC861" s="10">
        <v>1360</v>
      </c>
      <c r="AD861" s="10" t="s">
        <v>1184</v>
      </c>
      <c r="AE861" s="15">
        <f t="shared" ca="1" si="13"/>
        <v>675</v>
      </c>
    </row>
    <row r="862" spans="1:31" ht="20.100000000000001" customHeight="1">
      <c r="A862" s="10" t="s">
        <v>1185</v>
      </c>
      <c r="B862" s="10" t="s">
        <v>1185</v>
      </c>
      <c r="C862" s="10" t="s">
        <v>452</v>
      </c>
      <c r="D862" s="12"/>
      <c r="E862" s="10">
        <v>104869131</v>
      </c>
      <c r="F862" s="10" t="s">
        <v>1186</v>
      </c>
      <c r="G862" s="10" t="s">
        <v>317</v>
      </c>
      <c r="H862" s="12"/>
      <c r="I862" s="11">
        <v>45413</v>
      </c>
      <c r="J862" s="12"/>
      <c r="K862" s="10" t="s">
        <v>615</v>
      </c>
      <c r="L862" s="10" t="s">
        <v>454</v>
      </c>
      <c r="M862" s="11">
        <v>45379</v>
      </c>
      <c r="N862" s="10" t="s">
        <v>454</v>
      </c>
      <c r="O862" s="12"/>
      <c r="P862" s="12"/>
      <c r="Q862" s="10" t="s">
        <v>559</v>
      </c>
      <c r="R862" s="12"/>
      <c r="S862" s="10" t="s">
        <v>650</v>
      </c>
      <c r="T862" s="10" t="s">
        <v>651</v>
      </c>
      <c r="U862" s="12"/>
      <c r="V862" s="12"/>
      <c r="W862" s="12"/>
      <c r="X862" s="12"/>
      <c r="Y862" s="12"/>
      <c r="Z862" s="12"/>
      <c r="AA862" s="12"/>
      <c r="AB862" s="12"/>
      <c r="AC862" s="10">
        <v>1200</v>
      </c>
      <c r="AD862" s="13"/>
      <c r="AE862" s="15">
        <f t="shared" ca="1" si="13"/>
        <v>675</v>
      </c>
    </row>
    <row r="863" spans="1:31" ht="20.100000000000001" customHeight="1">
      <c r="A863" s="10">
        <v>2520083</v>
      </c>
      <c r="B863" s="10">
        <v>2520083</v>
      </c>
      <c r="C863" s="10" t="s">
        <v>452</v>
      </c>
      <c r="D863" s="12"/>
      <c r="E863" s="10" t="s">
        <v>1187</v>
      </c>
      <c r="F863" s="10" t="s">
        <v>1188</v>
      </c>
      <c r="G863" s="10" t="s">
        <v>472</v>
      </c>
      <c r="H863" s="12"/>
      <c r="I863" s="11">
        <v>45407</v>
      </c>
      <c r="J863" s="12"/>
      <c r="K863" s="10" t="s">
        <v>1166</v>
      </c>
      <c r="L863" s="10" t="s">
        <v>1166</v>
      </c>
      <c r="M863" s="11">
        <v>45378</v>
      </c>
      <c r="N863" s="10" t="s">
        <v>454</v>
      </c>
      <c r="O863" s="12"/>
      <c r="P863" s="12"/>
      <c r="Q863" s="10" t="s">
        <v>500</v>
      </c>
      <c r="R863" s="10">
        <v>5</v>
      </c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0">
        <v>1200</v>
      </c>
      <c r="AD863" s="13"/>
      <c r="AE863" s="15">
        <f t="shared" ca="1" si="13"/>
        <v>676</v>
      </c>
    </row>
    <row r="864" spans="1:31" ht="20.100000000000001" customHeight="1">
      <c r="A864" s="10">
        <v>2520083</v>
      </c>
      <c r="B864" s="10">
        <v>2520083</v>
      </c>
      <c r="C864" s="10" t="s">
        <v>452</v>
      </c>
      <c r="D864" s="12"/>
      <c r="E864" s="10" t="s">
        <v>1187</v>
      </c>
      <c r="F864" s="10" t="s">
        <v>1188</v>
      </c>
      <c r="G864" s="10" t="s">
        <v>472</v>
      </c>
      <c r="H864" s="12"/>
      <c r="I864" s="11">
        <v>45407</v>
      </c>
      <c r="J864" s="12"/>
      <c r="K864" s="10" t="s">
        <v>1166</v>
      </c>
      <c r="L864" s="10" t="s">
        <v>1166</v>
      </c>
      <c r="M864" s="11">
        <v>45378</v>
      </c>
      <c r="N864" s="10" t="s">
        <v>454</v>
      </c>
      <c r="O864" s="12"/>
      <c r="P864" s="12"/>
      <c r="Q864" s="10" t="s">
        <v>500</v>
      </c>
      <c r="R864" s="10">
        <v>5</v>
      </c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0">
        <v>1200</v>
      </c>
      <c r="AD864" s="13"/>
      <c r="AE864" s="15">
        <f t="shared" ca="1" si="13"/>
        <v>676</v>
      </c>
    </row>
    <row r="865" spans="1:31" ht="20.100000000000001" customHeight="1">
      <c r="A865" s="10">
        <v>2520083</v>
      </c>
      <c r="B865" s="10">
        <v>2520083</v>
      </c>
      <c r="C865" s="10" t="s">
        <v>452</v>
      </c>
      <c r="D865" s="12"/>
      <c r="E865" s="10" t="s">
        <v>1187</v>
      </c>
      <c r="F865" s="10" t="s">
        <v>1188</v>
      </c>
      <c r="G865" s="10" t="s">
        <v>472</v>
      </c>
      <c r="H865" s="12"/>
      <c r="I865" s="11">
        <v>45407</v>
      </c>
      <c r="J865" s="12"/>
      <c r="K865" s="10" t="s">
        <v>1166</v>
      </c>
      <c r="L865" s="10" t="s">
        <v>1166</v>
      </c>
      <c r="M865" s="11">
        <v>45378</v>
      </c>
      <c r="N865" s="10" t="s">
        <v>454</v>
      </c>
      <c r="O865" s="12"/>
      <c r="P865" s="12"/>
      <c r="Q865" s="10" t="s">
        <v>500</v>
      </c>
      <c r="R865" s="10">
        <v>5</v>
      </c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0">
        <v>1200</v>
      </c>
      <c r="AD865" s="13"/>
      <c r="AE865" s="15">
        <f t="shared" ca="1" si="13"/>
        <v>676</v>
      </c>
    </row>
    <row r="866" spans="1:31" ht="20.100000000000001" customHeight="1">
      <c r="A866" s="10">
        <v>2462308</v>
      </c>
      <c r="B866" s="10">
        <v>2462308</v>
      </c>
      <c r="C866" s="10" t="s">
        <v>452</v>
      </c>
      <c r="D866" s="12"/>
      <c r="E866" s="10">
        <v>104439159</v>
      </c>
      <c r="F866" s="10" t="s">
        <v>1024</v>
      </c>
      <c r="G866" s="12"/>
      <c r="H866" s="12"/>
      <c r="I866" s="11">
        <v>45564</v>
      </c>
      <c r="J866" s="12"/>
      <c r="K866" s="10" t="s">
        <v>1189</v>
      </c>
      <c r="L866" s="10" t="s">
        <v>551</v>
      </c>
      <c r="M866" s="11">
        <v>45328</v>
      </c>
      <c r="N866" s="10" t="s">
        <v>454</v>
      </c>
      <c r="O866" s="12"/>
      <c r="P866" s="12"/>
      <c r="Q866" s="10" t="s">
        <v>318</v>
      </c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0">
        <v>1400</v>
      </c>
      <c r="AD866" s="13"/>
      <c r="AE866" s="15">
        <f t="shared" ca="1" si="13"/>
        <v>726</v>
      </c>
    </row>
    <row r="867" spans="1:31" ht="20.100000000000001" customHeight="1">
      <c r="A867" s="10">
        <v>2523784</v>
      </c>
      <c r="B867" s="10">
        <v>2523784</v>
      </c>
      <c r="C867" s="10" t="s">
        <v>452</v>
      </c>
      <c r="D867" s="10">
        <v>260</v>
      </c>
      <c r="E867" s="10" t="s">
        <v>1172</v>
      </c>
      <c r="F867" s="10" t="s">
        <v>1173</v>
      </c>
      <c r="G867" s="10" t="s">
        <v>317</v>
      </c>
      <c r="H867" s="10" t="s">
        <v>119</v>
      </c>
      <c r="I867" s="11">
        <v>45386</v>
      </c>
      <c r="J867" s="11">
        <v>45386</v>
      </c>
      <c r="K867" s="10" t="s">
        <v>32</v>
      </c>
      <c r="L867" s="10" t="s">
        <v>32</v>
      </c>
      <c r="M867" s="11">
        <v>45378</v>
      </c>
      <c r="N867" s="10" t="s">
        <v>454</v>
      </c>
      <c r="O867" s="10">
        <v>1038569</v>
      </c>
      <c r="P867" s="10" t="s">
        <v>1009</v>
      </c>
      <c r="Q867" s="10" t="s">
        <v>340</v>
      </c>
      <c r="R867" s="10">
        <v>1</v>
      </c>
      <c r="S867" s="10" t="s">
        <v>547</v>
      </c>
      <c r="T867" s="10" t="s">
        <v>548</v>
      </c>
      <c r="U867" s="12"/>
      <c r="V867" s="12"/>
      <c r="W867" s="12"/>
      <c r="X867" s="12"/>
      <c r="Y867" s="12"/>
      <c r="Z867" s="11">
        <v>45376</v>
      </c>
      <c r="AA867" s="11">
        <v>45391</v>
      </c>
      <c r="AB867" s="11">
        <v>45377</v>
      </c>
      <c r="AC867" s="10">
        <v>1360</v>
      </c>
      <c r="AD867" s="10" t="s">
        <v>1190</v>
      </c>
      <c r="AE867" s="15">
        <f t="shared" ca="1" si="13"/>
        <v>676</v>
      </c>
    </row>
    <row r="868" spans="1:31" ht="20.100000000000001" customHeight="1">
      <c r="A868" s="10">
        <v>2524073</v>
      </c>
      <c r="B868" s="10">
        <v>2524073</v>
      </c>
      <c r="C868" s="10" t="s">
        <v>1191</v>
      </c>
      <c r="D868" s="10">
        <v>387</v>
      </c>
      <c r="E868" s="10" t="s">
        <v>1192</v>
      </c>
      <c r="F868" s="10" t="s">
        <v>1193</v>
      </c>
      <c r="G868" s="10" t="s">
        <v>312</v>
      </c>
      <c r="H868" s="10" t="s">
        <v>435</v>
      </c>
      <c r="I868" s="11">
        <v>45386</v>
      </c>
      <c r="J868" s="11">
        <v>45390</v>
      </c>
      <c r="K868" s="10" t="s">
        <v>1194</v>
      </c>
      <c r="L868" s="10" t="s">
        <v>454</v>
      </c>
      <c r="M868" s="12"/>
      <c r="N868" s="10" t="s">
        <v>454</v>
      </c>
      <c r="O868" s="10">
        <v>1038566</v>
      </c>
      <c r="P868" s="10" t="s">
        <v>1104</v>
      </c>
      <c r="Q868" s="10" t="s">
        <v>340</v>
      </c>
      <c r="R868" s="12"/>
      <c r="S868" s="10" t="s">
        <v>1103</v>
      </c>
      <c r="T868" s="10" t="s">
        <v>152</v>
      </c>
      <c r="U868" s="12"/>
      <c r="V868" s="12"/>
      <c r="W868" s="12"/>
      <c r="X868" s="12"/>
      <c r="Y868" s="12"/>
      <c r="Z868" s="11">
        <v>45379</v>
      </c>
      <c r="AA868" s="11">
        <v>45390</v>
      </c>
      <c r="AB868" s="11">
        <v>45379</v>
      </c>
      <c r="AC868" s="10">
        <v>900</v>
      </c>
      <c r="AD868" s="10" t="s">
        <v>1195</v>
      </c>
      <c r="AE868" s="15">
        <f t="shared" ca="1" si="13"/>
        <v>46054</v>
      </c>
    </row>
    <row r="869" spans="1:31" ht="20.100000000000001" customHeight="1">
      <c r="A869" s="10" t="s">
        <v>1196</v>
      </c>
      <c r="B869" s="10" t="s">
        <v>1196</v>
      </c>
      <c r="C869" s="10" t="s">
        <v>452</v>
      </c>
      <c r="D869" s="10">
        <v>345</v>
      </c>
      <c r="E869" s="10" t="s">
        <v>951</v>
      </c>
      <c r="F869" s="10" t="s">
        <v>952</v>
      </c>
      <c r="G869" s="10" t="s">
        <v>331</v>
      </c>
      <c r="H869" s="10" t="s">
        <v>158</v>
      </c>
      <c r="I869" s="11">
        <v>45386</v>
      </c>
      <c r="J869" s="11">
        <v>45386</v>
      </c>
      <c r="K869" s="10" t="s">
        <v>45</v>
      </c>
      <c r="L869" s="10" t="s">
        <v>45</v>
      </c>
      <c r="M869" s="11">
        <v>45378</v>
      </c>
      <c r="N869" s="10" t="s">
        <v>454</v>
      </c>
      <c r="O869" s="10">
        <v>1038567</v>
      </c>
      <c r="P869" s="10">
        <v>150</v>
      </c>
      <c r="Q869" s="10" t="s">
        <v>340</v>
      </c>
      <c r="R869" s="10">
        <v>1</v>
      </c>
      <c r="S869" s="10" t="s">
        <v>547</v>
      </c>
      <c r="T869" s="10" t="s">
        <v>548</v>
      </c>
      <c r="U869" s="12"/>
      <c r="V869" s="12"/>
      <c r="W869" s="12"/>
      <c r="X869" s="12"/>
      <c r="Y869" s="12"/>
      <c r="Z869" s="11">
        <v>45373</v>
      </c>
      <c r="AA869" s="11">
        <v>45390</v>
      </c>
      <c r="AB869" s="11">
        <v>45377</v>
      </c>
      <c r="AC869" s="10">
        <v>1280</v>
      </c>
      <c r="AD869" s="10" t="s">
        <v>1197</v>
      </c>
      <c r="AE869" s="15">
        <f t="shared" ca="1" si="13"/>
        <v>676</v>
      </c>
    </row>
    <row r="870" spans="1:31" ht="20.100000000000001" customHeight="1">
      <c r="A870" s="10">
        <v>2523838</v>
      </c>
      <c r="B870" s="10">
        <v>2523838</v>
      </c>
      <c r="C870" s="12"/>
      <c r="D870" s="12"/>
      <c r="E870" s="10">
        <v>101284702</v>
      </c>
      <c r="F870" s="10" t="s">
        <v>1198</v>
      </c>
      <c r="G870" s="10" t="s">
        <v>327</v>
      </c>
      <c r="H870" s="12"/>
      <c r="I870" s="11">
        <v>45407</v>
      </c>
      <c r="J870" s="12"/>
      <c r="K870" s="10" t="s">
        <v>568</v>
      </c>
      <c r="L870" s="10" t="s">
        <v>569</v>
      </c>
      <c r="M870" s="11">
        <v>45379</v>
      </c>
      <c r="N870" s="10" t="s">
        <v>454</v>
      </c>
      <c r="O870" s="12"/>
      <c r="P870" s="12"/>
      <c r="Q870" s="10" t="s">
        <v>338</v>
      </c>
      <c r="R870" s="10">
        <v>5</v>
      </c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0">
        <v>1100</v>
      </c>
      <c r="AD870" s="13"/>
      <c r="AE870" s="15">
        <f t="shared" ca="1" si="13"/>
        <v>675</v>
      </c>
    </row>
    <row r="871" spans="1:31" ht="20.100000000000001" customHeight="1">
      <c r="A871" s="10">
        <v>2523838</v>
      </c>
      <c r="B871" s="10">
        <v>2523838</v>
      </c>
      <c r="C871" s="12"/>
      <c r="D871" s="12"/>
      <c r="E871" s="10">
        <v>101284702</v>
      </c>
      <c r="F871" s="10" t="s">
        <v>1198</v>
      </c>
      <c r="G871" s="10" t="s">
        <v>327</v>
      </c>
      <c r="H871" s="12"/>
      <c r="I871" s="11">
        <v>45407</v>
      </c>
      <c r="J871" s="12"/>
      <c r="K871" s="10" t="s">
        <v>568</v>
      </c>
      <c r="L871" s="10" t="s">
        <v>569</v>
      </c>
      <c r="M871" s="11">
        <v>45379</v>
      </c>
      <c r="N871" s="10" t="s">
        <v>454</v>
      </c>
      <c r="O871" s="12"/>
      <c r="P871" s="12"/>
      <c r="Q871" s="10" t="s">
        <v>338</v>
      </c>
      <c r="R871" s="10">
        <v>5</v>
      </c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0">
        <v>1100</v>
      </c>
      <c r="AD871" s="13"/>
      <c r="AE871" s="15">
        <f t="shared" ca="1" si="13"/>
        <v>675</v>
      </c>
    </row>
    <row r="872" spans="1:31" ht="20.100000000000001" customHeight="1">
      <c r="A872" s="10">
        <v>2523838</v>
      </c>
      <c r="B872" s="10">
        <v>2523838</v>
      </c>
      <c r="C872" s="12"/>
      <c r="D872" s="12"/>
      <c r="E872" s="10">
        <v>101284702</v>
      </c>
      <c r="F872" s="10" t="s">
        <v>1198</v>
      </c>
      <c r="G872" s="10" t="s">
        <v>327</v>
      </c>
      <c r="H872" s="12"/>
      <c r="I872" s="11">
        <v>45407</v>
      </c>
      <c r="J872" s="12"/>
      <c r="K872" s="10" t="s">
        <v>568</v>
      </c>
      <c r="L872" s="10" t="s">
        <v>569</v>
      </c>
      <c r="M872" s="11">
        <v>45379</v>
      </c>
      <c r="N872" s="10" t="s">
        <v>454</v>
      </c>
      <c r="O872" s="12"/>
      <c r="P872" s="12"/>
      <c r="Q872" s="10" t="s">
        <v>338</v>
      </c>
      <c r="R872" s="10">
        <v>5</v>
      </c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0">
        <v>1100</v>
      </c>
      <c r="AD872" s="13"/>
      <c r="AE872" s="15">
        <f t="shared" ca="1" si="13"/>
        <v>675</v>
      </c>
    </row>
    <row r="873" spans="1:31" ht="20.100000000000001" customHeight="1">
      <c r="A873" s="10">
        <v>2523838</v>
      </c>
      <c r="B873" s="10">
        <v>2523838</v>
      </c>
      <c r="C873" s="12"/>
      <c r="D873" s="12"/>
      <c r="E873" s="10">
        <v>101284702</v>
      </c>
      <c r="F873" s="10" t="s">
        <v>1198</v>
      </c>
      <c r="G873" s="10" t="s">
        <v>327</v>
      </c>
      <c r="H873" s="12"/>
      <c r="I873" s="11">
        <v>45407</v>
      </c>
      <c r="J873" s="12"/>
      <c r="K873" s="10" t="s">
        <v>568</v>
      </c>
      <c r="L873" s="10" t="s">
        <v>569</v>
      </c>
      <c r="M873" s="11">
        <v>45379</v>
      </c>
      <c r="N873" s="10" t="s">
        <v>454</v>
      </c>
      <c r="O873" s="12"/>
      <c r="P873" s="12"/>
      <c r="Q873" s="10" t="s">
        <v>338</v>
      </c>
      <c r="R873" s="10">
        <v>5</v>
      </c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0">
        <v>1100</v>
      </c>
      <c r="AD873" s="13"/>
      <c r="AE873" s="15">
        <f t="shared" ca="1" si="13"/>
        <v>675</v>
      </c>
    </row>
    <row r="874" spans="1:31" ht="20.100000000000001" customHeight="1">
      <c r="A874" s="10">
        <v>2523936</v>
      </c>
      <c r="B874" s="10">
        <v>2523936</v>
      </c>
      <c r="C874" s="10" t="s">
        <v>452</v>
      </c>
      <c r="D874" s="10">
        <v>341</v>
      </c>
      <c r="E874" s="10" t="s">
        <v>678</v>
      </c>
      <c r="F874" s="10" t="s">
        <v>679</v>
      </c>
      <c r="G874" s="10" t="s">
        <v>312</v>
      </c>
      <c r="H874" s="10" t="s">
        <v>630</v>
      </c>
      <c r="I874" s="11">
        <v>45401</v>
      </c>
      <c r="J874" s="11">
        <v>45401</v>
      </c>
      <c r="K874" s="10" t="s">
        <v>660</v>
      </c>
      <c r="L874" s="10" t="s">
        <v>635</v>
      </c>
      <c r="M874" s="11">
        <v>45379</v>
      </c>
      <c r="N874" s="10" t="s">
        <v>454</v>
      </c>
      <c r="O874" s="10">
        <v>1038592</v>
      </c>
      <c r="P874" s="10" t="s">
        <v>680</v>
      </c>
      <c r="Q874" s="10" t="s">
        <v>340</v>
      </c>
      <c r="R874" s="10">
        <v>1</v>
      </c>
      <c r="S874" s="12"/>
      <c r="T874" s="12"/>
      <c r="U874" s="12"/>
      <c r="V874" s="12"/>
      <c r="W874" s="12"/>
      <c r="X874" s="12"/>
      <c r="Y874" s="12"/>
      <c r="Z874" s="11">
        <v>45377</v>
      </c>
      <c r="AA874" s="11">
        <v>45406</v>
      </c>
      <c r="AB874" s="11">
        <v>45378</v>
      </c>
      <c r="AC874" s="10">
        <v>1240</v>
      </c>
      <c r="AD874" s="10">
        <v>2290557</v>
      </c>
      <c r="AE874" s="15">
        <f t="shared" ca="1" si="13"/>
        <v>675</v>
      </c>
    </row>
    <row r="875" spans="1:31" ht="20.100000000000001" customHeight="1">
      <c r="A875" s="10">
        <v>2502897</v>
      </c>
      <c r="B875" s="10">
        <v>2502897</v>
      </c>
      <c r="C875" s="10" t="s">
        <v>1199</v>
      </c>
      <c r="D875" s="12"/>
      <c r="E875" s="10">
        <v>102840010</v>
      </c>
      <c r="F875" s="10" t="s">
        <v>407</v>
      </c>
      <c r="G875" s="10" t="s">
        <v>317</v>
      </c>
      <c r="H875" s="10" t="s">
        <v>109</v>
      </c>
      <c r="I875" s="11">
        <v>45380</v>
      </c>
      <c r="J875" s="11">
        <v>45380</v>
      </c>
      <c r="K875" s="10" t="s">
        <v>579</v>
      </c>
      <c r="L875" s="10" t="s">
        <v>579</v>
      </c>
      <c r="M875" s="11">
        <v>45372</v>
      </c>
      <c r="N875" s="10" t="s">
        <v>454</v>
      </c>
      <c r="O875" s="10">
        <v>1034270</v>
      </c>
      <c r="P875" s="10" t="s">
        <v>332</v>
      </c>
      <c r="Q875" s="10" t="s">
        <v>318</v>
      </c>
      <c r="R875" s="10">
        <v>1</v>
      </c>
      <c r="S875" s="10">
        <v>101617028</v>
      </c>
      <c r="T875" s="10" t="s">
        <v>408</v>
      </c>
      <c r="U875" s="12"/>
      <c r="V875" s="12"/>
      <c r="W875" s="12"/>
      <c r="X875" s="12"/>
      <c r="Y875" s="12"/>
      <c r="Z875" s="11">
        <v>44996</v>
      </c>
      <c r="AA875" s="11">
        <v>45380</v>
      </c>
      <c r="AB875" s="11">
        <v>45300</v>
      </c>
      <c r="AC875" s="10">
        <v>1100</v>
      </c>
      <c r="AD875" s="13"/>
      <c r="AE875" s="15">
        <f t="shared" ca="1" si="13"/>
        <v>682</v>
      </c>
    </row>
    <row r="876" spans="1:31" ht="20.100000000000001" customHeight="1">
      <c r="A876" s="10">
        <v>2510161</v>
      </c>
      <c r="B876" s="10">
        <v>2510161</v>
      </c>
      <c r="C876" s="12"/>
      <c r="D876" s="12"/>
      <c r="E876" s="10">
        <v>103408149</v>
      </c>
      <c r="F876" s="10" t="s">
        <v>465</v>
      </c>
      <c r="G876" s="10" t="s">
        <v>331</v>
      </c>
      <c r="H876" s="12"/>
      <c r="I876" s="11">
        <v>45377</v>
      </c>
      <c r="J876" s="12"/>
      <c r="K876" s="10" t="s">
        <v>797</v>
      </c>
      <c r="L876" s="10" t="s">
        <v>797</v>
      </c>
      <c r="M876" s="11">
        <v>45359</v>
      </c>
      <c r="N876" s="10" t="s">
        <v>454</v>
      </c>
      <c r="O876" s="12"/>
      <c r="P876" s="12"/>
      <c r="Q876" s="10" t="s">
        <v>338</v>
      </c>
      <c r="R876" s="10">
        <v>6</v>
      </c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0">
        <v>1100</v>
      </c>
      <c r="AD876" s="13"/>
      <c r="AE876" s="15">
        <f t="shared" ca="1" si="13"/>
        <v>695</v>
      </c>
    </row>
    <row r="877" spans="1:31" ht="20.100000000000001" customHeight="1">
      <c r="A877" s="10">
        <v>2510161</v>
      </c>
      <c r="B877" s="10">
        <v>2510161</v>
      </c>
      <c r="C877" s="12"/>
      <c r="D877" s="12"/>
      <c r="E877" s="10">
        <v>103408149</v>
      </c>
      <c r="F877" s="10" t="s">
        <v>465</v>
      </c>
      <c r="G877" s="10" t="s">
        <v>331</v>
      </c>
      <c r="H877" s="12"/>
      <c r="I877" s="11">
        <v>45377</v>
      </c>
      <c r="J877" s="12"/>
      <c r="K877" s="10" t="s">
        <v>797</v>
      </c>
      <c r="L877" s="10" t="s">
        <v>797</v>
      </c>
      <c r="M877" s="11">
        <v>45359</v>
      </c>
      <c r="N877" s="10" t="s">
        <v>454</v>
      </c>
      <c r="O877" s="12"/>
      <c r="P877" s="12"/>
      <c r="Q877" s="10" t="s">
        <v>338</v>
      </c>
      <c r="R877" s="10">
        <v>6</v>
      </c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0">
        <v>1100</v>
      </c>
      <c r="AD877" s="13"/>
      <c r="AE877" s="15">
        <f t="shared" ca="1" si="13"/>
        <v>695</v>
      </c>
    </row>
    <row r="878" spans="1:31" ht="20.100000000000001" customHeight="1">
      <c r="A878" s="10">
        <v>2510161</v>
      </c>
      <c r="B878" s="10">
        <v>2510161</v>
      </c>
      <c r="C878" s="12"/>
      <c r="D878" s="12"/>
      <c r="E878" s="10">
        <v>103408149</v>
      </c>
      <c r="F878" s="10" t="s">
        <v>465</v>
      </c>
      <c r="G878" s="10" t="s">
        <v>331</v>
      </c>
      <c r="H878" s="12"/>
      <c r="I878" s="11">
        <v>45377</v>
      </c>
      <c r="J878" s="12"/>
      <c r="K878" s="10" t="s">
        <v>797</v>
      </c>
      <c r="L878" s="10" t="s">
        <v>797</v>
      </c>
      <c r="M878" s="11">
        <v>45359</v>
      </c>
      <c r="N878" s="10" t="s">
        <v>454</v>
      </c>
      <c r="O878" s="12"/>
      <c r="P878" s="12"/>
      <c r="Q878" s="10" t="s">
        <v>338</v>
      </c>
      <c r="R878" s="10">
        <v>6</v>
      </c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0">
        <v>1100</v>
      </c>
      <c r="AD878" s="13"/>
      <c r="AE878" s="15">
        <f t="shared" ca="1" si="13"/>
        <v>695</v>
      </c>
    </row>
    <row r="879" spans="1:31" ht="20.100000000000001" customHeight="1">
      <c r="A879" s="10">
        <v>2510161</v>
      </c>
      <c r="B879" s="10">
        <v>2510161</v>
      </c>
      <c r="C879" s="12"/>
      <c r="D879" s="12"/>
      <c r="E879" s="10">
        <v>103408149</v>
      </c>
      <c r="F879" s="10" t="s">
        <v>465</v>
      </c>
      <c r="G879" s="10" t="s">
        <v>331</v>
      </c>
      <c r="H879" s="12"/>
      <c r="I879" s="11">
        <v>45377</v>
      </c>
      <c r="J879" s="12"/>
      <c r="K879" s="10" t="s">
        <v>797</v>
      </c>
      <c r="L879" s="10" t="s">
        <v>797</v>
      </c>
      <c r="M879" s="11">
        <v>45359</v>
      </c>
      <c r="N879" s="10" t="s">
        <v>454</v>
      </c>
      <c r="O879" s="12"/>
      <c r="P879" s="12"/>
      <c r="Q879" s="10" t="s">
        <v>338</v>
      </c>
      <c r="R879" s="10">
        <v>6</v>
      </c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0">
        <v>1100</v>
      </c>
      <c r="AD879" s="13"/>
      <c r="AE879" s="15">
        <f t="shared" ca="1" si="13"/>
        <v>695</v>
      </c>
    </row>
    <row r="880" spans="1:31" ht="20.100000000000001" customHeight="1">
      <c r="A880" s="10">
        <v>2524134</v>
      </c>
      <c r="B880" s="10">
        <v>2524134</v>
      </c>
      <c r="C880" s="10" t="s">
        <v>981</v>
      </c>
      <c r="D880" s="10">
        <v>184</v>
      </c>
      <c r="E880" s="10" t="s">
        <v>982</v>
      </c>
      <c r="F880" s="10" t="s">
        <v>983</v>
      </c>
      <c r="G880" s="10" t="s">
        <v>317</v>
      </c>
      <c r="H880" s="10" t="s">
        <v>630</v>
      </c>
      <c r="I880" s="11">
        <v>45391</v>
      </c>
      <c r="J880" s="11">
        <v>45391</v>
      </c>
      <c r="K880" s="10" t="s">
        <v>605</v>
      </c>
      <c r="L880" s="10" t="s">
        <v>454</v>
      </c>
      <c r="M880" s="12"/>
      <c r="N880" s="10" t="s">
        <v>454</v>
      </c>
      <c r="O880" s="10">
        <v>1038614</v>
      </c>
      <c r="P880" s="10" t="s">
        <v>984</v>
      </c>
      <c r="Q880" s="10" t="s">
        <v>340</v>
      </c>
      <c r="R880" s="12"/>
      <c r="S880" s="12"/>
      <c r="T880" s="12"/>
      <c r="U880" s="12"/>
      <c r="V880" s="12"/>
      <c r="W880" s="12"/>
      <c r="X880" s="12"/>
      <c r="Y880" s="12"/>
      <c r="Z880" s="11">
        <v>45379</v>
      </c>
      <c r="AA880" s="11">
        <v>45393</v>
      </c>
      <c r="AB880" s="11">
        <v>45379</v>
      </c>
      <c r="AC880" s="10">
        <v>1000</v>
      </c>
      <c r="AD880" s="10" t="s">
        <v>1200</v>
      </c>
      <c r="AE880" s="15">
        <f t="shared" ca="1" si="13"/>
        <v>46054</v>
      </c>
    </row>
    <row r="881" spans="1:31" ht="20.100000000000001" customHeight="1">
      <c r="A881" s="10">
        <v>2524137</v>
      </c>
      <c r="B881" s="10">
        <v>2524137</v>
      </c>
      <c r="C881" s="10" t="s">
        <v>981</v>
      </c>
      <c r="D881" s="10">
        <v>385</v>
      </c>
      <c r="E881" s="10" t="s">
        <v>813</v>
      </c>
      <c r="F881" s="10" t="s">
        <v>814</v>
      </c>
      <c r="G881" s="10" t="s">
        <v>317</v>
      </c>
      <c r="H881" s="10" t="s">
        <v>630</v>
      </c>
      <c r="I881" s="11">
        <v>45391</v>
      </c>
      <c r="J881" s="11">
        <v>45391</v>
      </c>
      <c r="K881" s="10" t="s">
        <v>605</v>
      </c>
      <c r="L881" s="10" t="s">
        <v>454</v>
      </c>
      <c r="M881" s="12"/>
      <c r="N881" s="10" t="s">
        <v>454</v>
      </c>
      <c r="O881" s="10">
        <v>1038614</v>
      </c>
      <c r="P881" s="10" t="s">
        <v>984</v>
      </c>
      <c r="Q881" s="10" t="s">
        <v>611</v>
      </c>
      <c r="R881" s="12"/>
      <c r="S881" s="12"/>
      <c r="T881" s="12"/>
      <c r="U881" s="12"/>
      <c r="V881" s="12"/>
      <c r="W881" s="12"/>
      <c r="X881" s="12"/>
      <c r="Y881" s="12"/>
      <c r="Z881" s="11">
        <v>45379</v>
      </c>
      <c r="AA881" s="11">
        <v>45393</v>
      </c>
      <c r="AB881" s="11">
        <v>45379</v>
      </c>
      <c r="AC881" s="10">
        <v>1000</v>
      </c>
      <c r="AD881" s="10">
        <v>2368815</v>
      </c>
      <c r="AE881" s="15">
        <f t="shared" ca="1" si="13"/>
        <v>46054</v>
      </c>
    </row>
    <row r="882" spans="1:31" ht="20.100000000000001" customHeight="1">
      <c r="A882" s="10" t="s">
        <v>1201</v>
      </c>
      <c r="B882" s="10" t="s">
        <v>1201</v>
      </c>
      <c r="C882" s="10" t="s">
        <v>1202</v>
      </c>
      <c r="D882" s="10">
        <v>37</v>
      </c>
      <c r="E882" s="10" t="s">
        <v>1203</v>
      </c>
      <c r="F882" s="10" t="s">
        <v>1204</v>
      </c>
      <c r="G882" s="10" t="s">
        <v>331</v>
      </c>
      <c r="H882" s="10" t="s">
        <v>158</v>
      </c>
      <c r="I882" s="11">
        <v>45391</v>
      </c>
      <c r="J882" s="11">
        <v>45387</v>
      </c>
      <c r="K882" s="10" t="s">
        <v>605</v>
      </c>
      <c r="L882" s="10" t="s">
        <v>454</v>
      </c>
      <c r="M882" s="12"/>
      <c r="N882" s="10" t="s">
        <v>454</v>
      </c>
      <c r="O882" s="10">
        <v>1038570</v>
      </c>
      <c r="P882" s="10">
        <v>154</v>
      </c>
      <c r="Q882" s="10" t="s">
        <v>340</v>
      </c>
      <c r="R882" s="12"/>
      <c r="S882" s="10" t="s">
        <v>547</v>
      </c>
      <c r="T882" s="10" t="s">
        <v>548</v>
      </c>
      <c r="U882" s="12"/>
      <c r="V882" s="12"/>
      <c r="W882" s="12"/>
      <c r="X882" s="12"/>
      <c r="Y882" s="12"/>
      <c r="Z882" s="11">
        <v>45379</v>
      </c>
      <c r="AA882" s="11">
        <v>45391</v>
      </c>
      <c r="AB882" s="11">
        <v>45379</v>
      </c>
      <c r="AC882" s="10">
        <v>1000</v>
      </c>
      <c r="AD882" s="10" t="s">
        <v>1205</v>
      </c>
      <c r="AE882" s="15">
        <f t="shared" ca="1" si="13"/>
        <v>46054</v>
      </c>
    </row>
    <row r="883" spans="1:31" ht="20.100000000000001" customHeight="1">
      <c r="A883" s="10" t="s">
        <v>1206</v>
      </c>
      <c r="B883" s="10" t="s">
        <v>1206</v>
      </c>
      <c r="C883" s="10" t="s">
        <v>1207</v>
      </c>
      <c r="D883" s="10">
        <v>37</v>
      </c>
      <c r="E883" s="10" t="s">
        <v>1203</v>
      </c>
      <c r="F883" s="10" t="s">
        <v>1204</v>
      </c>
      <c r="G883" s="10" t="s">
        <v>331</v>
      </c>
      <c r="H883" s="10" t="s">
        <v>158</v>
      </c>
      <c r="I883" s="11">
        <v>45391</v>
      </c>
      <c r="J883" s="11">
        <v>45387</v>
      </c>
      <c r="K883" s="10" t="s">
        <v>605</v>
      </c>
      <c r="L883" s="10" t="s">
        <v>454</v>
      </c>
      <c r="M883" s="12"/>
      <c r="N883" s="10" t="s">
        <v>454</v>
      </c>
      <c r="O883" s="10">
        <v>1038570</v>
      </c>
      <c r="P883" s="10">
        <v>154</v>
      </c>
      <c r="Q883" s="10" t="s">
        <v>340</v>
      </c>
      <c r="R883" s="12"/>
      <c r="S883" s="10" t="s">
        <v>547</v>
      </c>
      <c r="T883" s="10" t="s">
        <v>548</v>
      </c>
      <c r="U883" s="12"/>
      <c r="V883" s="12"/>
      <c r="W883" s="12"/>
      <c r="X883" s="12"/>
      <c r="Y883" s="12"/>
      <c r="Z883" s="11">
        <v>45379</v>
      </c>
      <c r="AA883" s="11">
        <v>45391</v>
      </c>
      <c r="AB883" s="11">
        <v>45379</v>
      </c>
      <c r="AC883" s="10">
        <v>1000</v>
      </c>
      <c r="AD883" s="10" t="s">
        <v>1208</v>
      </c>
      <c r="AE883" s="15">
        <f t="shared" ca="1" si="13"/>
        <v>46054</v>
      </c>
    </row>
    <row r="884" spans="1:31" ht="20.100000000000001" customHeight="1">
      <c r="A884" s="10">
        <v>2524150</v>
      </c>
      <c r="B884" s="10">
        <v>2524150</v>
      </c>
      <c r="C884" s="10" t="s">
        <v>849</v>
      </c>
      <c r="D884" s="10">
        <v>292</v>
      </c>
      <c r="E884" s="10" t="s">
        <v>893</v>
      </c>
      <c r="F884" s="10" t="s">
        <v>894</v>
      </c>
      <c r="G884" s="10" t="s">
        <v>317</v>
      </c>
      <c r="H884" s="10" t="s">
        <v>167</v>
      </c>
      <c r="I884" s="11">
        <v>45391</v>
      </c>
      <c r="J884" s="11">
        <v>45391</v>
      </c>
      <c r="K884" s="10" t="s">
        <v>605</v>
      </c>
      <c r="L884" s="10" t="s">
        <v>454</v>
      </c>
      <c r="M884" s="12"/>
      <c r="N884" s="10" t="s">
        <v>454</v>
      </c>
      <c r="O884" s="10">
        <v>1036569</v>
      </c>
      <c r="P884" s="10" t="s">
        <v>610</v>
      </c>
      <c r="Q884" s="10" t="s">
        <v>611</v>
      </c>
      <c r="R884" s="12"/>
      <c r="S884" s="10" t="s">
        <v>547</v>
      </c>
      <c r="T884" s="10" t="s">
        <v>548</v>
      </c>
      <c r="U884" s="12"/>
      <c r="V884" s="12"/>
      <c r="W884" s="12"/>
      <c r="X884" s="12"/>
      <c r="Y884" s="12"/>
      <c r="Z884" s="11">
        <v>45379</v>
      </c>
      <c r="AA884" s="11">
        <v>45393</v>
      </c>
      <c r="AB884" s="11">
        <v>45379</v>
      </c>
      <c r="AC884" s="10">
        <v>1000</v>
      </c>
      <c r="AD884" s="10" t="s">
        <v>1209</v>
      </c>
      <c r="AE884" s="15">
        <f t="shared" ca="1" si="13"/>
        <v>46054</v>
      </c>
    </row>
    <row r="885" spans="1:31" ht="20.100000000000001" customHeight="1">
      <c r="A885" s="10">
        <v>2524131</v>
      </c>
      <c r="B885" s="10">
        <v>2524131</v>
      </c>
      <c r="C885" s="10" t="s">
        <v>1026</v>
      </c>
      <c r="D885" s="10">
        <v>365</v>
      </c>
      <c r="E885" s="10" t="s">
        <v>1027</v>
      </c>
      <c r="F885" s="10" t="s">
        <v>95</v>
      </c>
      <c r="G885" s="10" t="s">
        <v>331</v>
      </c>
      <c r="H885" s="10" t="s">
        <v>96</v>
      </c>
      <c r="I885" s="11">
        <v>45391</v>
      </c>
      <c r="J885" s="11">
        <v>45390</v>
      </c>
      <c r="K885" s="10" t="s">
        <v>605</v>
      </c>
      <c r="L885" s="10" t="s">
        <v>454</v>
      </c>
      <c r="M885" s="12"/>
      <c r="N885" s="10" t="s">
        <v>454</v>
      </c>
      <c r="O885" s="10">
        <v>1038573</v>
      </c>
      <c r="P885" s="10" t="s">
        <v>1028</v>
      </c>
      <c r="Q885" s="10" t="s">
        <v>340</v>
      </c>
      <c r="R885" s="12"/>
      <c r="S885" s="10" t="s">
        <v>547</v>
      </c>
      <c r="T885" s="10" t="s">
        <v>548</v>
      </c>
      <c r="U885" s="12"/>
      <c r="V885" s="12"/>
      <c r="W885" s="12"/>
      <c r="X885" s="12"/>
      <c r="Y885" s="12"/>
      <c r="Z885" s="11">
        <v>45379</v>
      </c>
      <c r="AA885" s="11">
        <v>45393</v>
      </c>
      <c r="AB885" s="11">
        <v>45379</v>
      </c>
      <c r="AC885" s="10">
        <v>1000</v>
      </c>
      <c r="AD885" s="10" t="s">
        <v>1210</v>
      </c>
      <c r="AE885" s="15">
        <f t="shared" ca="1" si="13"/>
        <v>46054</v>
      </c>
    </row>
    <row r="886" spans="1:31" ht="20.100000000000001" customHeight="1">
      <c r="A886" s="10">
        <v>2447733</v>
      </c>
      <c r="B886" s="10">
        <v>2447733</v>
      </c>
      <c r="C886" s="10" t="s">
        <v>1050</v>
      </c>
      <c r="D886" s="12"/>
      <c r="E886" s="10">
        <v>102842229</v>
      </c>
      <c r="F886" s="10" t="s">
        <v>440</v>
      </c>
      <c r="G886" s="10" t="s">
        <v>312</v>
      </c>
      <c r="H886" s="10" t="s">
        <v>109</v>
      </c>
      <c r="I886" s="11">
        <v>45380</v>
      </c>
      <c r="J886" s="11">
        <v>45380</v>
      </c>
      <c r="K886" s="10" t="s">
        <v>579</v>
      </c>
      <c r="L886" s="10" t="s">
        <v>579</v>
      </c>
      <c r="M886" s="11">
        <v>45376</v>
      </c>
      <c r="N886" s="10" t="s">
        <v>454</v>
      </c>
      <c r="O886" s="10">
        <v>1034270</v>
      </c>
      <c r="P886" s="10" t="s">
        <v>332</v>
      </c>
      <c r="Q886" s="10" t="s">
        <v>318</v>
      </c>
      <c r="R886" s="10">
        <v>1</v>
      </c>
      <c r="S886" s="10">
        <v>101252285</v>
      </c>
      <c r="T886" s="10" t="s">
        <v>441</v>
      </c>
      <c r="U886" s="12"/>
      <c r="V886" s="12"/>
      <c r="W886" s="12"/>
      <c r="X886" s="12"/>
      <c r="Y886" s="12"/>
      <c r="Z886" s="11">
        <v>44996</v>
      </c>
      <c r="AA886" s="11">
        <v>45380</v>
      </c>
      <c r="AB886" s="11">
        <v>45055</v>
      </c>
      <c r="AC886" s="10">
        <v>1100</v>
      </c>
      <c r="AD886" s="13"/>
      <c r="AE886" s="15">
        <f t="shared" ca="1" si="13"/>
        <v>678</v>
      </c>
    </row>
    <row r="887" spans="1:31" ht="20.100000000000001" customHeight="1">
      <c r="A887" s="10">
        <v>2513777</v>
      </c>
      <c r="B887" s="10">
        <v>2513777</v>
      </c>
      <c r="C887" s="10" t="s">
        <v>644</v>
      </c>
      <c r="D887" s="10">
        <v>278</v>
      </c>
      <c r="E887" s="10">
        <v>101876601</v>
      </c>
      <c r="F887" s="10" t="s">
        <v>596</v>
      </c>
      <c r="G887" s="10" t="s">
        <v>597</v>
      </c>
      <c r="H887" s="12"/>
      <c r="I887" s="11">
        <v>45390</v>
      </c>
      <c r="J887" s="12"/>
      <c r="K887" s="10" t="s">
        <v>45</v>
      </c>
      <c r="L887" s="10" t="s">
        <v>45</v>
      </c>
      <c r="M887" s="11">
        <v>45372</v>
      </c>
      <c r="N887" s="10" t="s">
        <v>454</v>
      </c>
      <c r="O887" s="12"/>
      <c r="P887" s="12"/>
      <c r="Q887" s="10" t="s">
        <v>598</v>
      </c>
      <c r="R887" s="12"/>
      <c r="S887" s="10" t="s">
        <v>599</v>
      </c>
      <c r="T887" s="10" t="s">
        <v>600</v>
      </c>
      <c r="U887" s="12"/>
      <c r="V887" s="12"/>
      <c r="W887" s="12"/>
      <c r="X887" s="12"/>
      <c r="Y887" s="12"/>
      <c r="Z887" s="12"/>
      <c r="AA887" s="12"/>
      <c r="AB887" s="12"/>
      <c r="AC887" s="10">
        <v>1280</v>
      </c>
      <c r="AD887" s="13"/>
      <c r="AE887" s="15">
        <f t="shared" ca="1" si="13"/>
        <v>682</v>
      </c>
    </row>
    <row r="888" spans="1:31" ht="20.100000000000001" customHeight="1">
      <c r="A888" s="10">
        <v>2482522</v>
      </c>
      <c r="B888" s="10">
        <v>2482522</v>
      </c>
      <c r="C888" s="10" t="s">
        <v>578</v>
      </c>
      <c r="D888" s="12"/>
      <c r="E888" s="10">
        <v>102732551</v>
      </c>
      <c r="F888" s="10" t="s">
        <v>374</v>
      </c>
      <c r="G888" s="10" t="s">
        <v>331</v>
      </c>
      <c r="H888" s="10" t="s">
        <v>109</v>
      </c>
      <c r="I888" s="11">
        <v>45380</v>
      </c>
      <c r="J888" s="11">
        <v>45380</v>
      </c>
      <c r="K888" s="10" t="s">
        <v>579</v>
      </c>
      <c r="L888" s="10" t="s">
        <v>579</v>
      </c>
      <c r="M888" s="11">
        <v>45376</v>
      </c>
      <c r="N888" s="10" t="s">
        <v>454</v>
      </c>
      <c r="O888" s="10">
        <v>1034270</v>
      </c>
      <c r="P888" s="10" t="s">
        <v>332</v>
      </c>
      <c r="Q888" s="10" t="s">
        <v>318</v>
      </c>
      <c r="R888" s="10">
        <v>1</v>
      </c>
      <c r="S888" s="10">
        <v>102732426</v>
      </c>
      <c r="T888" s="10" t="s">
        <v>375</v>
      </c>
      <c r="U888" s="12"/>
      <c r="V888" s="12"/>
      <c r="W888" s="12"/>
      <c r="X888" s="12"/>
      <c r="Y888" s="12"/>
      <c r="Z888" s="11">
        <v>45207</v>
      </c>
      <c r="AA888" s="11">
        <v>45380</v>
      </c>
      <c r="AB888" s="11">
        <v>45207</v>
      </c>
      <c r="AC888" s="10">
        <v>1100</v>
      </c>
      <c r="AD888" s="13"/>
      <c r="AE888" s="15">
        <f t="shared" ca="1" si="13"/>
        <v>678</v>
      </c>
    </row>
    <row r="889" spans="1:31" ht="20.100000000000001" customHeight="1">
      <c r="A889" s="10" t="s">
        <v>1211</v>
      </c>
      <c r="B889" s="10" t="s">
        <v>1211</v>
      </c>
      <c r="C889" s="12"/>
      <c r="D889" s="10">
        <v>184</v>
      </c>
      <c r="E889" s="10">
        <v>102863553</v>
      </c>
      <c r="F889" s="10" t="s">
        <v>1212</v>
      </c>
      <c r="G889" s="10" t="s">
        <v>331</v>
      </c>
      <c r="H889" s="12"/>
      <c r="I889" s="11">
        <v>45338</v>
      </c>
      <c r="J889" s="12"/>
      <c r="K889" s="10" t="s">
        <v>1213</v>
      </c>
      <c r="L889" s="10" t="s">
        <v>454</v>
      </c>
      <c r="M889" s="11">
        <v>45364</v>
      </c>
      <c r="N889" s="10" t="s">
        <v>454</v>
      </c>
      <c r="O889" s="12"/>
      <c r="P889" s="12"/>
      <c r="Q889" s="10" t="s">
        <v>736</v>
      </c>
      <c r="R889" s="12"/>
      <c r="S889" s="10" t="s">
        <v>1092</v>
      </c>
      <c r="T889" s="10" t="s">
        <v>1093</v>
      </c>
      <c r="U889" s="12"/>
      <c r="V889" s="12"/>
      <c r="W889" s="12"/>
      <c r="X889" s="12"/>
      <c r="Y889" s="12"/>
      <c r="Z889" s="12"/>
      <c r="AA889" s="12"/>
      <c r="AB889" s="12"/>
      <c r="AC889" s="10">
        <v>920</v>
      </c>
      <c r="AD889" s="13"/>
      <c r="AE889" s="15">
        <f t="shared" ca="1" si="13"/>
        <v>690</v>
      </c>
    </row>
    <row r="890" spans="1:31" ht="20.100000000000001" customHeight="1">
      <c r="A890" s="10" t="s">
        <v>686</v>
      </c>
      <c r="B890" s="10" t="s">
        <v>686</v>
      </c>
      <c r="C890" s="10" t="s">
        <v>595</v>
      </c>
      <c r="D890" s="10">
        <v>278</v>
      </c>
      <c r="E890" s="10" t="s">
        <v>705</v>
      </c>
      <c r="F890" s="10" t="s">
        <v>706</v>
      </c>
      <c r="G890" s="10" t="s">
        <v>597</v>
      </c>
      <c r="H890" s="12"/>
      <c r="I890" s="11">
        <v>45371</v>
      </c>
      <c r="J890" s="12"/>
      <c r="K890" s="10" t="s">
        <v>635</v>
      </c>
      <c r="L890" s="10" t="s">
        <v>635</v>
      </c>
      <c r="M890" s="11">
        <v>45377</v>
      </c>
      <c r="N890" s="10" t="s">
        <v>454</v>
      </c>
      <c r="O890" s="12"/>
      <c r="P890" s="12"/>
      <c r="Q890" s="10" t="s">
        <v>708</v>
      </c>
      <c r="R890" s="12"/>
      <c r="S890" s="10" t="s">
        <v>547</v>
      </c>
      <c r="T890" s="10" t="s">
        <v>548</v>
      </c>
      <c r="U890" s="12"/>
      <c r="V890" s="12"/>
      <c r="W890" s="12"/>
      <c r="X890" s="12"/>
      <c r="Y890" s="12"/>
      <c r="Z890" s="12"/>
      <c r="AA890" s="12"/>
      <c r="AB890" s="12"/>
      <c r="AC890" s="10">
        <v>1220</v>
      </c>
      <c r="AD890" s="13"/>
      <c r="AE890" s="15">
        <f t="shared" ca="1" si="13"/>
        <v>677</v>
      </c>
    </row>
    <row r="891" spans="1:31" ht="20.100000000000001" customHeight="1">
      <c r="A891" s="10" t="s">
        <v>1214</v>
      </c>
      <c r="B891" s="10" t="s">
        <v>1214</v>
      </c>
      <c r="C891" s="10" t="s">
        <v>733</v>
      </c>
      <c r="D891" s="10">
        <v>7</v>
      </c>
      <c r="E891" s="10">
        <v>103358307</v>
      </c>
      <c r="F891" s="10" t="s">
        <v>1215</v>
      </c>
      <c r="G891" s="10" t="s">
        <v>331</v>
      </c>
      <c r="H891" s="12"/>
      <c r="I891" s="11">
        <v>45363</v>
      </c>
      <c r="J891" s="12"/>
      <c r="K891" s="10" t="s">
        <v>1216</v>
      </c>
      <c r="L891" s="10" t="s">
        <v>1216</v>
      </c>
      <c r="M891" s="11">
        <v>45357</v>
      </c>
      <c r="N891" s="10" t="s">
        <v>454</v>
      </c>
      <c r="O891" s="12"/>
      <c r="P891" s="12"/>
      <c r="Q891" s="10" t="s">
        <v>736</v>
      </c>
      <c r="R891" s="12"/>
      <c r="S891" s="10" t="s">
        <v>1217</v>
      </c>
      <c r="T891" s="10" t="s">
        <v>1218</v>
      </c>
      <c r="U891" s="12"/>
      <c r="V891" s="12"/>
      <c r="W891" s="12"/>
      <c r="X891" s="12"/>
      <c r="Y891" s="12"/>
      <c r="Z891" s="12"/>
      <c r="AA891" s="12"/>
      <c r="AB891" s="12"/>
      <c r="AC891" s="10">
        <v>1380</v>
      </c>
      <c r="AD891" s="13"/>
      <c r="AE891" s="15">
        <f t="shared" ca="1" si="13"/>
        <v>697</v>
      </c>
    </row>
    <row r="892" spans="1:31" ht="20.100000000000001" customHeight="1">
      <c r="A892" s="10" t="s">
        <v>1219</v>
      </c>
      <c r="B892" s="10" t="s">
        <v>1219</v>
      </c>
      <c r="C892" s="10" t="s">
        <v>452</v>
      </c>
      <c r="D892" s="12"/>
      <c r="E892" s="10">
        <v>104867459</v>
      </c>
      <c r="F892" s="10" t="s">
        <v>1220</v>
      </c>
      <c r="G892" s="10" t="s">
        <v>317</v>
      </c>
      <c r="H892" s="12"/>
      <c r="I892" s="11">
        <v>45406</v>
      </c>
      <c r="J892" s="12"/>
      <c r="K892" s="10" t="s">
        <v>702</v>
      </c>
      <c r="L892" s="10" t="s">
        <v>454</v>
      </c>
      <c r="M892" s="11">
        <v>45379</v>
      </c>
      <c r="N892" s="10" t="s">
        <v>454</v>
      </c>
      <c r="O892" s="12"/>
      <c r="P892" s="12"/>
      <c r="Q892" s="10" t="s">
        <v>559</v>
      </c>
      <c r="R892" s="12"/>
      <c r="S892" s="10" t="s">
        <v>669</v>
      </c>
      <c r="T892" s="10" t="s">
        <v>670</v>
      </c>
      <c r="U892" s="12"/>
      <c r="V892" s="12"/>
      <c r="W892" s="12"/>
      <c r="X892" s="12"/>
      <c r="Y892" s="12"/>
      <c r="Z892" s="12"/>
      <c r="AA892" s="12"/>
      <c r="AB892" s="12"/>
      <c r="AC892" s="10">
        <v>1300</v>
      </c>
      <c r="AD892" s="13"/>
      <c r="AE892" s="15">
        <f t="shared" ca="1" si="13"/>
        <v>675</v>
      </c>
    </row>
    <row r="893" spans="1:31" ht="20.100000000000001" customHeight="1">
      <c r="A893" s="10" t="s">
        <v>1221</v>
      </c>
      <c r="B893" s="10" t="s">
        <v>1221</v>
      </c>
      <c r="C893" s="10" t="s">
        <v>1078</v>
      </c>
      <c r="D893" s="10">
        <v>410</v>
      </c>
      <c r="E893" s="10">
        <v>103685395</v>
      </c>
      <c r="F893" s="10" t="s">
        <v>927</v>
      </c>
      <c r="G893" s="10" t="s">
        <v>317</v>
      </c>
      <c r="H893" s="10" t="s">
        <v>167</v>
      </c>
      <c r="I893" s="11">
        <v>45408</v>
      </c>
      <c r="J893" s="11">
        <v>45408</v>
      </c>
      <c r="K893" s="10" t="s">
        <v>45</v>
      </c>
      <c r="L893" s="10" t="s">
        <v>45</v>
      </c>
      <c r="M893" s="11">
        <v>45372</v>
      </c>
      <c r="N893" s="10" t="s">
        <v>454</v>
      </c>
      <c r="O893" s="10">
        <v>1038806</v>
      </c>
      <c r="P893" s="10" t="s">
        <v>642</v>
      </c>
      <c r="Q893" s="10" t="s">
        <v>385</v>
      </c>
      <c r="R893" s="10">
        <v>1</v>
      </c>
      <c r="S893" s="10">
        <v>103607479</v>
      </c>
      <c r="T893" s="10" t="s">
        <v>928</v>
      </c>
      <c r="U893" s="12"/>
      <c r="V893" s="12"/>
      <c r="W893" s="12"/>
      <c r="X893" s="12"/>
      <c r="Y893" s="12"/>
      <c r="Z893" s="11">
        <v>45348</v>
      </c>
      <c r="AA893" s="11">
        <v>45408</v>
      </c>
      <c r="AB893" s="11">
        <v>45348</v>
      </c>
      <c r="AC893" s="10">
        <v>1280</v>
      </c>
      <c r="AD893" s="13"/>
      <c r="AE893" s="15">
        <f t="shared" ca="1" si="13"/>
        <v>682</v>
      </c>
    </row>
    <row r="894" spans="1:31" ht="20.100000000000001" customHeight="1">
      <c r="A894" s="10">
        <v>2373142</v>
      </c>
      <c r="B894" s="10">
        <v>2373142</v>
      </c>
      <c r="C894" s="10" t="s">
        <v>452</v>
      </c>
      <c r="D894" s="12"/>
      <c r="E894" s="10">
        <v>101693733</v>
      </c>
      <c r="F894" s="10" t="s">
        <v>1222</v>
      </c>
      <c r="G894" s="10" t="s">
        <v>327</v>
      </c>
      <c r="H894" s="12"/>
      <c r="I894" s="11">
        <v>45351</v>
      </c>
      <c r="J894" s="12"/>
      <c r="K894" s="10" t="s">
        <v>1223</v>
      </c>
      <c r="L894" s="10" t="s">
        <v>539</v>
      </c>
      <c r="M894" s="11">
        <v>45371</v>
      </c>
      <c r="N894" s="10" t="s">
        <v>454</v>
      </c>
      <c r="O894" s="12"/>
      <c r="P894" s="12"/>
      <c r="Q894" s="10" t="s">
        <v>318</v>
      </c>
      <c r="R894" s="10">
        <v>1</v>
      </c>
      <c r="S894" s="10">
        <v>101251705</v>
      </c>
      <c r="T894" s="10" t="s">
        <v>328</v>
      </c>
      <c r="U894" s="10" t="s">
        <v>1224</v>
      </c>
      <c r="V894" s="10">
        <v>2100</v>
      </c>
      <c r="W894" s="10" t="s">
        <v>563</v>
      </c>
      <c r="X894" s="11">
        <v>45390</v>
      </c>
      <c r="Y894" s="10" t="s">
        <v>542</v>
      </c>
      <c r="Z894" s="12"/>
      <c r="AA894" s="12"/>
      <c r="AB894" s="12"/>
      <c r="AC894" s="10">
        <v>2100</v>
      </c>
      <c r="AD894" s="13"/>
      <c r="AE894" s="15">
        <f t="shared" ca="1" si="13"/>
        <v>683</v>
      </c>
    </row>
    <row r="895" spans="1:31" ht="20.100000000000001" customHeight="1">
      <c r="A895" s="10">
        <v>2453817</v>
      </c>
      <c r="B895" s="10">
        <v>2453817</v>
      </c>
      <c r="C895" s="10" t="s">
        <v>452</v>
      </c>
      <c r="D895" s="12"/>
      <c r="E895" s="10">
        <v>101680662</v>
      </c>
      <c r="F895" s="10" t="s">
        <v>320</v>
      </c>
      <c r="G895" s="10" t="s">
        <v>321</v>
      </c>
      <c r="H895" s="12"/>
      <c r="I895" s="11">
        <v>45335</v>
      </c>
      <c r="J895" s="12"/>
      <c r="K895" s="10" t="s">
        <v>556</v>
      </c>
      <c r="L895" s="10" t="s">
        <v>539</v>
      </c>
      <c r="M895" s="11">
        <v>45366</v>
      </c>
      <c r="N895" s="10" t="s">
        <v>454</v>
      </c>
      <c r="O895" s="12"/>
      <c r="P895" s="12"/>
      <c r="Q895" s="10" t="s">
        <v>318</v>
      </c>
      <c r="R895" s="10">
        <v>1</v>
      </c>
      <c r="S895" s="10">
        <v>101680654</v>
      </c>
      <c r="T895" s="10" t="s">
        <v>322</v>
      </c>
      <c r="U895" s="10" t="s">
        <v>655</v>
      </c>
      <c r="V895" s="10">
        <v>2100</v>
      </c>
      <c r="W895" s="10" t="s">
        <v>563</v>
      </c>
      <c r="X895" s="11">
        <v>45383</v>
      </c>
      <c r="Y895" s="10" t="s">
        <v>542</v>
      </c>
      <c r="Z895" s="12"/>
      <c r="AA895" s="12"/>
      <c r="AB895" s="12"/>
      <c r="AC895" s="10">
        <v>2100</v>
      </c>
      <c r="AD895" s="13"/>
      <c r="AE895" s="15">
        <f t="shared" ca="1" si="13"/>
        <v>688</v>
      </c>
    </row>
    <row r="896" spans="1:31" ht="20.100000000000001" customHeight="1">
      <c r="A896" s="10">
        <v>2453836</v>
      </c>
      <c r="B896" s="10">
        <v>2453836</v>
      </c>
      <c r="C896" s="10" t="s">
        <v>452</v>
      </c>
      <c r="D896" s="12"/>
      <c r="E896" s="10">
        <v>102064527</v>
      </c>
      <c r="F896" s="10" t="s">
        <v>360</v>
      </c>
      <c r="G896" s="10" t="s">
        <v>331</v>
      </c>
      <c r="H896" s="12"/>
      <c r="I896" s="11">
        <v>45337</v>
      </c>
      <c r="J896" s="12"/>
      <c r="K896" s="10" t="s">
        <v>538</v>
      </c>
      <c r="L896" s="10" t="s">
        <v>1225</v>
      </c>
      <c r="M896" s="11">
        <v>45364</v>
      </c>
      <c r="N896" s="10" t="s">
        <v>454</v>
      </c>
      <c r="O896" s="12"/>
      <c r="P896" s="12"/>
      <c r="Q896" s="10" t="s">
        <v>318</v>
      </c>
      <c r="R896" s="10">
        <v>1</v>
      </c>
      <c r="S896" s="10">
        <v>101898752</v>
      </c>
      <c r="T896" s="10" t="s">
        <v>361</v>
      </c>
      <c r="U896" s="10" t="s">
        <v>641</v>
      </c>
      <c r="V896" s="10">
        <v>2100</v>
      </c>
      <c r="W896" s="10" t="s">
        <v>541</v>
      </c>
      <c r="X896" s="11">
        <v>45384</v>
      </c>
      <c r="Y896" s="10" t="s">
        <v>542</v>
      </c>
      <c r="Z896" s="12"/>
      <c r="AA896" s="12"/>
      <c r="AB896" s="12"/>
      <c r="AC896" s="10">
        <v>2100</v>
      </c>
      <c r="AD896" s="13"/>
      <c r="AE896" s="15">
        <f t="shared" ca="1" si="13"/>
        <v>690</v>
      </c>
    </row>
    <row r="897" spans="1:31" ht="20.100000000000001" customHeight="1">
      <c r="A897" s="10">
        <v>2453464</v>
      </c>
      <c r="B897" s="10">
        <v>2453464</v>
      </c>
      <c r="C897" s="10" t="s">
        <v>452</v>
      </c>
      <c r="D897" s="12"/>
      <c r="E897" s="10">
        <v>101575240</v>
      </c>
      <c r="F897" s="10" t="s">
        <v>390</v>
      </c>
      <c r="G897" s="10" t="s">
        <v>317</v>
      </c>
      <c r="H897" s="12"/>
      <c r="I897" s="11">
        <v>45420</v>
      </c>
      <c r="J897" s="12"/>
      <c r="K897" s="10" t="s">
        <v>647</v>
      </c>
      <c r="L897" s="10" t="s">
        <v>647</v>
      </c>
      <c r="M897" s="11">
        <v>45377</v>
      </c>
      <c r="N897" s="10" t="s">
        <v>454</v>
      </c>
      <c r="O897" s="12"/>
      <c r="P897" s="12"/>
      <c r="Q897" s="10" t="s">
        <v>318</v>
      </c>
      <c r="R897" s="10">
        <v>1</v>
      </c>
      <c r="S897" s="10">
        <v>101575219</v>
      </c>
      <c r="T897" s="10" t="s">
        <v>391</v>
      </c>
      <c r="U897" s="12"/>
      <c r="V897" s="12"/>
      <c r="W897" s="12"/>
      <c r="X897" s="12"/>
      <c r="Y897" s="12"/>
      <c r="Z897" s="12"/>
      <c r="AA897" s="12"/>
      <c r="AB897" s="12"/>
      <c r="AC897" s="10">
        <v>1200</v>
      </c>
      <c r="AD897" s="13"/>
      <c r="AE897" s="15">
        <f t="shared" ca="1" si="13"/>
        <v>677</v>
      </c>
    </row>
    <row r="898" spans="1:31" ht="20.100000000000001" customHeight="1">
      <c r="A898" s="10">
        <v>2482463</v>
      </c>
      <c r="B898" s="10">
        <v>2482463</v>
      </c>
      <c r="C898" s="10" t="s">
        <v>482</v>
      </c>
      <c r="D898" s="12"/>
      <c r="E898" s="10">
        <v>101882140</v>
      </c>
      <c r="F898" s="10" t="s">
        <v>770</v>
      </c>
      <c r="G898" s="10" t="s">
        <v>331</v>
      </c>
      <c r="H898" s="10" t="s">
        <v>109</v>
      </c>
      <c r="I898" s="11">
        <v>45380</v>
      </c>
      <c r="J898" s="11">
        <v>45380</v>
      </c>
      <c r="K898" s="10" t="s">
        <v>579</v>
      </c>
      <c r="L898" s="10" t="s">
        <v>579</v>
      </c>
      <c r="M898" s="11">
        <v>45376</v>
      </c>
      <c r="N898" s="10" t="s">
        <v>454</v>
      </c>
      <c r="O898" s="10">
        <v>1034270</v>
      </c>
      <c r="P898" s="10" t="s">
        <v>332</v>
      </c>
      <c r="Q898" s="10" t="s">
        <v>324</v>
      </c>
      <c r="R898" s="10">
        <v>1</v>
      </c>
      <c r="S898" s="10">
        <v>101252326</v>
      </c>
      <c r="T898" s="10" t="s">
        <v>771</v>
      </c>
      <c r="U898" s="12"/>
      <c r="V898" s="12"/>
      <c r="W898" s="12"/>
      <c r="X898" s="12"/>
      <c r="Y898" s="12"/>
      <c r="Z898" s="11">
        <v>45207</v>
      </c>
      <c r="AA898" s="11">
        <v>45380</v>
      </c>
      <c r="AB898" s="11">
        <v>45207</v>
      </c>
      <c r="AC898" s="10">
        <v>1100</v>
      </c>
      <c r="AD898" s="13"/>
      <c r="AE898" s="15">
        <f t="shared" ca="1" si="13"/>
        <v>678</v>
      </c>
    </row>
    <row r="899" spans="1:31" ht="20.100000000000001" customHeight="1">
      <c r="A899" s="10">
        <v>2513735</v>
      </c>
      <c r="B899" s="10">
        <v>2513735</v>
      </c>
      <c r="C899" s="12"/>
      <c r="D899" s="10">
        <v>329</v>
      </c>
      <c r="E899" s="10">
        <v>102963740</v>
      </c>
      <c r="F899" s="10" t="s">
        <v>107</v>
      </c>
      <c r="G899" s="10" t="s">
        <v>317</v>
      </c>
      <c r="H899" s="12"/>
      <c r="I899" s="11">
        <v>45364</v>
      </c>
      <c r="J899" s="12"/>
      <c r="K899" s="10" t="s">
        <v>879</v>
      </c>
      <c r="L899" s="10" t="s">
        <v>880</v>
      </c>
      <c r="M899" s="11">
        <v>45379</v>
      </c>
      <c r="N899" s="10" t="s">
        <v>454</v>
      </c>
      <c r="O899" s="12"/>
      <c r="P899" s="12"/>
      <c r="Q899" s="10" t="s">
        <v>881</v>
      </c>
      <c r="R899" s="10">
        <v>1</v>
      </c>
      <c r="S899" s="10">
        <v>101731573</v>
      </c>
      <c r="T899" s="10" t="s">
        <v>594</v>
      </c>
      <c r="U899" s="12"/>
      <c r="V899" s="12"/>
      <c r="W899" s="12"/>
      <c r="X899" s="12"/>
      <c r="Y899" s="12"/>
      <c r="Z899" s="12"/>
      <c r="AA899" s="12"/>
      <c r="AB899" s="12"/>
      <c r="AC899" s="12"/>
      <c r="AD899" s="13"/>
      <c r="AE899" s="15">
        <f t="shared" ca="1" si="13"/>
        <v>675</v>
      </c>
    </row>
    <row r="900" spans="1:31" ht="20.100000000000001" customHeight="1">
      <c r="A900" s="10">
        <v>2513758</v>
      </c>
      <c r="B900" s="10">
        <v>2513758</v>
      </c>
      <c r="C900" s="10" t="s">
        <v>452</v>
      </c>
      <c r="D900" s="10">
        <v>334</v>
      </c>
      <c r="E900" s="10">
        <v>102825818</v>
      </c>
      <c r="F900" s="10" t="s">
        <v>192</v>
      </c>
      <c r="G900" s="10" t="s">
        <v>317</v>
      </c>
      <c r="H900" s="10" t="s">
        <v>109</v>
      </c>
      <c r="I900" s="11">
        <v>45380</v>
      </c>
      <c r="J900" s="11">
        <v>45380</v>
      </c>
      <c r="K900" s="10" t="s">
        <v>32</v>
      </c>
      <c r="L900" s="10" t="s">
        <v>660</v>
      </c>
      <c r="M900" s="11">
        <v>45379</v>
      </c>
      <c r="N900" s="10" t="s">
        <v>454</v>
      </c>
      <c r="O900" s="10">
        <v>1034270</v>
      </c>
      <c r="P900" s="10" t="s">
        <v>332</v>
      </c>
      <c r="Q900" s="10" t="s">
        <v>385</v>
      </c>
      <c r="R900" s="10">
        <v>1</v>
      </c>
      <c r="S900" s="10" t="s">
        <v>637</v>
      </c>
      <c r="T900" s="10" t="s">
        <v>638</v>
      </c>
      <c r="U900" s="12"/>
      <c r="V900" s="12"/>
      <c r="W900" s="12"/>
      <c r="X900" s="12"/>
      <c r="Y900" s="12"/>
      <c r="Z900" s="11">
        <v>44672</v>
      </c>
      <c r="AA900" s="11">
        <v>45380</v>
      </c>
      <c r="AB900" s="11">
        <v>45338</v>
      </c>
      <c r="AC900" s="10">
        <v>1260</v>
      </c>
      <c r="AD900" s="13"/>
      <c r="AE900" s="15">
        <f t="shared" ref="AE900:AE963" ca="1" si="14">TODAY()-M900</f>
        <v>675</v>
      </c>
    </row>
    <row r="901" spans="1:31" ht="20.100000000000001" customHeight="1">
      <c r="A901" s="10">
        <v>2522321</v>
      </c>
      <c r="B901" s="10">
        <v>2522321</v>
      </c>
      <c r="C901" s="10" t="s">
        <v>543</v>
      </c>
      <c r="D901" s="10">
        <v>478</v>
      </c>
      <c r="E901" s="10" t="s">
        <v>901</v>
      </c>
      <c r="F901" s="10" t="s">
        <v>902</v>
      </c>
      <c r="G901" s="10" t="s">
        <v>317</v>
      </c>
      <c r="H901" s="10" t="s">
        <v>132</v>
      </c>
      <c r="I901" s="11">
        <v>45383</v>
      </c>
      <c r="J901" s="11">
        <v>45383</v>
      </c>
      <c r="K901" s="10" t="s">
        <v>32</v>
      </c>
      <c r="L901" s="10" t="s">
        <v>32</v>
      </c>
      <c r="M901" s="11">
        <v>45374</v>
      </c>
      <c r="N901" s="10" t="s">
        <v>454</v>
      </c>
      <c r="O901" s="10">
        <v>1038335</v>
      </c>
      <c r="P901" s="10" t="s">
        <v>930</v>
      </c>
      <c r="Q901" s="10" t="s">
        <v>340</v>
      </c>
      <c r="R901" s="10">
        <v>1</v>
      </c>
      <c r="S901" s="12"/>
      <c r="T901" s="12"/>
      <c r="U901" s="12"/>
      <c r="V901" s="12"/>
      <c r="W901" s="12"/>
      <c r="X901" s="12"/>
      <c r="Y901" s="12"/>
      <c r="Z901" s="11">
        <v>45370</v>
      </c>
      <c r="AA901" s="11">
        <v>45385</v>
      </c>
      <c r="AB901" s="11">
        <v>45370</v>
      </c>
      <c r="AC901" s="10">
        <v>1260</v>
      </c>
      <c r="AD901" s="10" t="s">
        <v>1226</v>
      </c>
      <c r="AE901" s="15">
        <f t="shared" ca="1" si="14"/>
        <v>680</v>
      </c>
    </row>
    <row r="902" spans="1:31" ht="20.100000000000001" customHeight="1">
      <c r="A902" s="10">
        <v>2453459</v>
      </c>
      <c r="B902" s="10">
        <v>2453459</v>
      </c>
      <c r="C902" s="10" t="s">
        <v>452</v>
      </c>
      <c r="D902" s="12"/>
      <c r="E902" s="10">
        <v>101532281</v>
      </c>
      <c r="F902" s="10" t="s">
        <v>1227</v>
      </c>
      <c r="G902" s="10" t="s">
        <v>327</v>
      </c>
      <c r="H902" s="12"/>
      <c r="I902" s="11">
        <v>45392</v>
      </c>
      <c r="J902" s="12"/>
      <c r="K902" s="10" t="s">
        <v>666</v>
      </c>
      <c r="L902" s="10" t="s">
        <v>454</v>
      </c>
      <c r="M902" s="11">
        <v>45379</v>
      </c>
      <c r="N902" s="10" t="s">
        <v>454</v>
      </c>
      <c r="O902" s="12"/>
      <c r="P902" s="12"/>
      <c r="Q902" s="10" t="s">
        <v>318</v>
      </c>
      <c r="R902" s="12"/>
      <c r="S902" s="10">
        <v>101531825</v>
      </c>
      <c r="T902" s="10" t="s">
        <v>1228</v>
      </c>
      <c r="U902" s="12"/>
      <c r="V902" s="12"/>
      <c r="W902" s="12"/>
      <c r="X902" s="12"/>
      <c r="Y902" s="12"/>
      <c r="Z902" s="12"/>
      <c r="AA902" s="12"/>
      <c r="AB902" s="12"/>
      <c r="AC902" s="10">
        <v>2300</v>
      </c>
      <c r="AD902" s="13"/>
      <c r="AE902" s="15">
        <f t="shared" ca="1" si="14"/>
        <v>675</v>
      </c>
    </row>
    <row r="903" spans="1:31" ht="20.100000000000001" customHeight="1">
      <c r="A903" s="10" t="s">
        <v>1229</v>
      </c>
      <c r="B903" s="10" t="s">
        <v>1229</v>
      </c>
      <c r="C903" s="10" t="s">
        <v>452</v>
      </c>
      <c r="D903" s="12"/>
      <c r="E903" s="10">
        <v>103338093</v>
      </c>
      <c r="F903" s="10" t="s">
        <v>1230</v>
      </c>
      <c r="G903" s="10" t="s">
        <v>331</v>
      </c>
      <c r="H903" s="12"/>
      <c r="I903" s="11">
        <v>45251</v>
      </c>
      <c r="J903" s="12"/>
      <c r="K903" s="10" t="s">
        <v>1231</v>
      </c>
      <c r="L903" s="10" t="s">
        <v>1231</v>
      </c>
      <c r="M903" s="11">
        <v>45376</v>
      </c>
      <c r="N903" s="10" t="s">
        <v>454</v>
      </c>
      <c r="O903" s="12"/>
      <c r="P903" s="12"/>
      <c r="Q903" s="10" t="s">
        <v>559</v>
      </c>
      <c r="R903" s="12"/>
      <c r="S903" s="10" t="s">
        <v>890</v>
      </c>
      <c r="T903" s="10" t="s">
        <v>891</v>
      </c>
      <c r="U903" s="12"/>
      <c r="V903" s="12"/>
      <c r="W903" s="12"/>
      <c r="X903" s="12"/>
      <c r="Y903" s="12"/>
      <c r="Z903" s="12"/>
      <c r="AA903" s="12"/>
      <c r="AB903" s="12"/>
      <c r="AC903" s="10">
        <v>1700</v>
      </c>
      <c r="AD903" s="13"/>
      <c r="AE903" s="15">
        <f t="shared" ca="1" si="14"/>
        <v>678</v>
      </c>
    </row>
    <row r="904" spans="1:31" ht="20.100000000000001" customHeight="1">
      <c r="A904" s="10">
        <v>2482521</v>
      </c>
      <c r="B904" s="10">
        <v>2482521</v>
      </c>
      <c r="C904" s="10" t="s">
        <v>578</v>
      </c>
      <c r="D904" s="12"/>
      <c r="E904" s="10">
        <v>102732551</v>
      </c>
      <c r="F904" s="10" t="s">
        <v>374</v>
      </c>
      <c r="G904" s="10" t="s">
        <v>331</v>
      </c>
      <c r="H904" s="10" t="s">
        <v>109</v>
      </c>
      <c r="I904" s="11">
        <v>45380</v>
      </c>
      <c r="J904" s="11">
        <v>45380</v>
      </c>
      <c r="K904" s="10" t="s">
        <v>579</v>
      </c>
      <c r="L904" s="10" t="s">
        <v>579</v>
      </c>
      <c r="M904" s="11">
        <v>45376</v>
      </c>
      <c r="N904" s="10" t="s">
        <v>454</v>
      </c>
      <c r="O904" s="10">
        <v>1034270</v>
      </c>
      <c r="P904" s="10" t="s">
        <v>332</v>
      </c>
      <c r="Q904" s="10" t="s">
        <v>318</v>
      </c>
      <c r="R904" s="10">
        <v>1</v>
      </c>
      <c r="S904" s="10">
        <v>102732426</v>
      </c>
      <c r="T904" s="10" t="s">
        <v>375</v>
      </c>
      <c r="U904" s="12"/>
      <c r="V904" s="12"/>
      <c r="W904" s="12"/>
      <c r="X904" s="12"/>
      <c r="Y904" s="12"/>
      <c r="Z904" s="11">
        <v>45207</v>
      </c>
      <c r="AA904" s="11">
        <v>45380</v>
      </c>
      <c r="AB904" s="11">
        <v>45207</v>
      </c>
      <c r="AC904" s="10">
        <v>1100</v>
      </c>
      <c r="AD904" s="13"/>
      <c r="AE904" s="15">
        <f t="shared" ca="1" si="14"/>
        <v>678</v>
      </c>
    </row>
    <row r="905" spans="1:31" ht="20.100000000000001" customHeight="1">
      <c r="A905" s="10">
        <v>2502898</v>
      </c>
      <c r="B905" s="10">
        <v>2502898</v>
      </c>
      <c r="C905" s="10" t="s">
        <v>1232</v>
      </c>
      <c r="D905" s="12"/>
      <c r="E905" s="10">
        <v>102840010</v>
      </c>
      <c r="F905" s="10" t="s">
        <v>407</v>
      </c>
      <c r="G905" s="10" t="s">
        <v>317</v>
      </c>
      <c r="H905" s="10" t="s">
        <v>109</v>
      </c>
      <c r="I905" s="11">
        <v>45380</v>
      </c>
      <c r="J905" s="11">
        <v>45380</v>
      </c>
      <c r="K905" s="10" t="s">
        <v>579</v>
      </c>
      <c r="L905" s="10" t="s">
        <v>579</v>
      </c>
      <c r="M905" s="11">
        <v>45372</v>
      </c>
      <c r="N905" s="10" t="s">
        <v>454</v>
      </c>
      <c r="O905" s="10">
        <v>1034270</v>
      </c>
      <c r="P905" s="10" t="s">
        <v>332</v>
      </c>
      <c r="Q905" s="10" t="s">
        <v>318</v>
      </c>
      <c r="R905" s="10">
        <v>1</v>
      </c>
      <c r="S905" s="10">
        <v>101617028</v>
      </c>
      <c r="T905" s="10" t="s">
        <v>408</v>
      </c>
      <c r="U905" s="12"/>
      <c r="V905" s="12"/>
      <c r="W905" s="12"/>
      <c r="X905" s="12"/>
      <c r="Y905" s="12"/>
      <c r="Z905" s="11">
        <v>44996</v>
      </c>
      <c r="AA905" s="11">
        <v>45380</v>
      </c>
      <c r="AB905" s="11">
        <v>45300</v>
      </c>
      <c r="AC905" s="10">
        <v>1100</v>
      </c>
      <c r="AD905" s="13"/>
      <c r="AE905" s="15">
        <f t="shared" ca="1" si="14"/>
        <v>682</v>
      </c>
    </row>
    <row r="906" spans="1:31" ht="20.100000000000001" customHeight="1">
      <c r="A906" s="10">
        <v>2515827</v>
      </c>
      <c r="B906" s="10">
        <v>2515827</v>
      </c>
      <c r="C906" s="10" t="s">
        <v>452</v>
      </c>
      <c r="D906" s="12"/>
      <c r="E906" s="10">
        <v>103341647</v>
      </c>
      <c r="F906" s="10" t="s">
        <v>410</v>
      </c>
      <c r="G906" s="10" t="s">
        <v>331</v>
      </c>
      <c r="H906" s="10" t="s">
        <v>167</v>
      </c>
      <c r="I906" s="11">
        <v>45422</v>
      </c>
      <c r="J906" s="11">
        <v>45422</v>
      </c>
      <c r="K906" s="10" t="s">
        <v>556</v>
      </c>
      <c r="L906" s="10" t="s">
        <v>539</v>
      </c>
      <c r="M906" s="11">
        <v>45373</v>
      </c>
      <c r="N906" s="10" t="s">
        <v>454</v>
      </c>
      <c r="O906" s="10">
        <v>1038806</v>
      </c>
      <c r="P906" s="10" t="s">
        <v>642</v>
      </c>
      <c r="Q906" s="10" t="s">
        <v>318</v>
      </c>
      <c r="R906" s="10">
        <v>1</v>
      </c>
      <c r="S906" s="10">
        <v>103342182</v>
      </c>
      <c r="T906" s="10" t="s">
        <v>411</v>
      </c>
      <c r="U906" s="10" t="s">
        <v>779</v>
      </c>
      <c r="V906" s="10">
        <v>2100</v>
      </c>
      <c r="W906" s="10" t="s">
        <v>563</v>
      </c>
      <c r="X906" s="11">
        <v>45392</v>
      </c>
      <c r="Y906" s="10" t="s">
        <v>542</v>
      </c>
      <c r="Z906" s="11">
        <v>45345</v>
      </c>
      <c r="AA906" s="11">
        <v>45422</v>
      </c>
      <c r="AB906" s="11">
        <v>45345</v>
      </c>
      <c r="AC906" s="10">
        <v>2100</v>
      </c>
      <c r="AD906" s="13"/>
      <c r="AE906" s="15">
        <f t="shared" ca="1" si="14"/>
        <v>681</v>
      </c>
    </row>
    <row r="907" spans="1:31" ht="20.100000000000001" customHeight="1">
      <c r="A907" s="10">
        <v>2479819</v>
      </c>
      <c r="B907" s="10">
        <v>2479819</v>
      </c>
      <c r="C907" s="10" t="s">
        <v>452</v>
      </c>
      <c r="D907" s="12"/>
      <c r="E907" s="10">
        <v>102672280</v>
      </c>
      <c r="F907" s="10" t="s">
        <v>1233</v>
      </c>
      <c r="G907" s="10" t="s">
        <v>317</v>
      </c>
      <c r="H907" s="10" t="s">
        <v>168</v>
      </c>
      <c r="I907" s="11">
        <v>45379</v>
      </c>
      <c r="J907" s="11">
        <v>45275</v>
      </c>
      <c r="K907" s="10" t="s">
        <v>556</v>
      </c>
      <c r="L907" s="10" t="s">
        <v>539</v>
      </c>
      <c r="M907" s="11">
        <v>45357</v>
      </c>
      <c r="N907" s="10" t="s">
        <v>454</v>
      </c>
      <c r="O907" s="10">
        <v>1038143</v>
      </c>
      <c r="P907" s="10" t="s">
        <v>1234</v>
      </c>
      <c r="Q907" s="10" t="s">
        <v>324</v>
      </c>
      <c r="R907" s="10">
        <v>1</v>
      </c>
      <c r="S907" s="10">
        <v>101251709</v>
      </c>
      <c r="T907" s="10" t="s">
        <v>364</v>
      </c>
      <c r="U907" s="10" t="s">
        <v>663</v>
      </c>
      <c r="V907" s="10">
        <v>2104</v>
      </c>
      <c r="W907" s="10" t="s">
        <v>563</v>
      </c>
      <c r="X907" s="11">
        <v>45379</v>
      </c>
      <c r="Y907" s="10" t="s">
        <v>564</v>
      </c>
      <c r="Z907" s="11">
        <v>45191</v>
      </c>
      <c r="AA907" s="11">
        <v>45282</v>
      </c>
      <c r="AB907" s="11">
        <v>45195</v>
      </c>
      <c r="AC907" s="10">
        <v>2104</v>
      </c>
      <c r="AD907" s="13"/>
      <c r="AE907" s="15">
        <f t="shared" ca="1" si="14"/>
        <v>697</v>
      </c>
    </row>
    <row r="908" spans="1:31" ht="20.100000000000001" customHeight="1">
      <c r="A908" s="10">
        <v>2513022</v>
      </c>
      <c r="B908" s="10">
        <v>2513022</v>
      </c>
      <c r="C908" s="10" t="s">
        <v>595</v>
      </c>
      <c r="D908" s="10">
        <v>278</v>
      </c>
      <c r="E908" s="10">
        <v>101876601</v>
      </c>
      <c r="F908" s="10" t="s">
        <v>596</v>
      </c>
      <c r="G908" s="10" t="s">
        <v>597</v>
      </c>
      <c r="H908" s="12"/>
      <c r="I908" s="11">
        <v>45390</v>
      </c>
      <c r="J908" s="12"/>
      <c r="K908" s="10" t="s">
        <v>892</v>
      </c>
      <c r="L908" s="10" t="s">
        <v>454</v>
      </c>
      <c r="M908" s="11">
        <v>45378</v>
      </c>
      <c r="N908" s="10" t="s">
        <v>454</v>
      </c>
      <c r="O908" s="12"/>
      <c r="P908" s="12"/>
      <c r="Q908" s="10" t="s">
        <v>598</v>
      </c>
      <c r="R908" s="12"/>
      <c r="S908" s="10" t="s">
        <v>599</v>
      </c>
      <c r="T908" s="10" t="s">
        <v>600</v>
      </c>
      <c r="U908" s="12"/>
      <c r="V908" s="12"/>
      <c r="W908" s="12"/>
      <c r="X908" s="12"/>
      <c r="Y908" s="12"/>
      <c r="Z908" s="12"/>
      <c r="AA908" s="12"/>
      <c r="AB908" s="12"/>
      <c r="AC908" s="10">
        <v>1740</v>
      </c>
      <c r="AD908" s="13"/>
      <c r="AE908" s="15">
        <f t="shared" ca="1" si="14"/>
        <v>676</v>
      </c>
    </row>
    <row r="909" spans="1:31" ht="20.100000000000001" customHeight="1">
      <c r="A909" s="10">
        <v>2523937</v>
      </c>
      <c r="B909" s="10">
        <v>2523937</v>
      </c>
      <c r="C909" s="10" t="s">
        <v>452</v>
      </c>
      <c r="D909" s="10">
        <v>341</v>
      </c>
      <c r="E909" s="10" t="s">
        <v>678</v>
      </c>
      <c r="F909" s="10" t="s">
        <v>679</v>
      </c>
      <c r="G909" s="10" t="s">
        <v>312</v>
      </c>
      <c r="H909" s="10" t="s">
        <v>630</v>
      </c>
      <c r="I909" s="11">
        <v>45401</v>
      </c>
      <c r="J909" s="11">
        <v>45401</v>
      </c>
      <c r="K909" s="10" t="s">
        <v>660</v>
      </c>
      <c r="L909" s="10" t="s">
        <v>635</v>
      </c>
      <c r="M909" s="11">
        <v>45379</v>
      </c>
      <c r="N909" s="10" t="s">
        <v>454</v>
      </c>
      <c r="O909" s="10">
        <v>1038592</v>
      </c>
      <c r="P909" s="10" t="s">
        <v>680</v>
      </c>
      <c r="Q909" s="10" t="s">
        <v>340</v>
      </c>
      <c r="R909" s="10">
        <v>1</v>
      </c>
      <c r="S909" s="12"/>
      <c r="T909" s="12"/>
      <c r="U909" s="12"/>
      <c r="V909" s="12"/>
      <c r="W909" s="12"/>
      <c r="X909" s="12"/>
      <c r="Y909" s="12"/>
      <c r="Z909" s="11">
        <v>45377</v>
      </c>
      <c r="AA909" s="11">
        <v>45406</v>
      </c>
      <c r="AB909" s="11">
        <v>45378</v>
      </c>
      <c r="AC909" s="10">
        <v>1240</v>
      </c>
      <c r="AD909" s="10">
        <v>2362189</v>
      </c>
      <c r="AE909" s="15">
        <f t="shared" ca="1" si="14"/>
        <v>675</v>
      </c>
    </row>
    <row r="910" spans="1:31" ht="20.100000000000001" customHeight="1">
      <c r="A910" s="10" t="s">
        <v>1235</v>
      </c>
      <c r="B910" s="10" t="s">
        <v>1235</v>
      </c>
      <c r="C910" s="10" t="s">
        <v>1236</v>
      </c>
      <c r="D910" s="10">
        <v>267</v>
      </c>
      <c r="E910" s="10" t="s">
        <v>1237</v>
      </c>
      <c r="F910" s="10" t="s">
        <v>1238</v>
      </c>
      <c r="G910" s="10" t="s">
        <v>312</v>
      </c>
      <c r="H910" s="10" t="s">
        <v>158</v>
      </c>
      <c r="I910" s="11">
        <v>45390</v>
      </c>
      <c r="J910" s="11">
        <v>45387</v>
      </c>
      <c r="K910" s="10" t="s">
        <v>605</v>
      </c>
      <c r="L910" s="10" t="s">
        <v>635</v>
      </c>
      <c r="M910" s="11">
        <v>45379</v>
      </c>
      <c r="N910" s="10" t="s">
        <v>454</v>
      </c>
      <c r="O910" s="10">
        <v>1038567</v>
      </c>
      <c r="P910" s="10">
        <v>150</v>
      </c>
      <c r="Q910" s="10" t="s">
        <v>340</v>
      </c>
      <c r="R910" s="10">
        <v>1</v>
      </c>
      <c r="S910" s="10" t="s">
        <v>547</v>
      </c>
      <c r="T910" s="10" t="s">
        <v>548</v>
      </c>
      <c r="U910" s="12"/>
      <c r="V910" s="12"/>
      <c r="W910" s="12"/>
      <c r="X910" s="12"/>
      <c r="Y910" s="12"/>
      <c r="Z910" s="11">
        <v>45373</v>
      </c>
      <c r="AA910" s="11">
        <v>45391</v>
      </c>
      <c r="AB910" s="11">
        <v>45378</v>
      </c>
      <c r="AC910" s="12"/>
      <c r="AD910" s="10" t="s">
        <v>1239</v>
      </c>
      <c r="AE910" s="15">
        <f t="shared" ca="1" si="14"/>
        <v>675</v>
      </c>
    </row>
    <row r="911" spans="1:31" ht="20.100000000000001" customHeight="1">
      <c r="A911" s="10">
        <v>2523972</v>
      </c>
      <c r="B911" s="10">
        <v>2523972</v>
      </c>
      <c r="C911" s="10" t="s">
        <v>452</v>
      </c>
      <c r="D911" s="10">
        <v>435</v>
      </c>
      <c r="E911" s="10" t="s">
        <v>544</v>
      </c>
      <c r="F911" s="10" t="s">
        <v>219</v>
      </c>
      <c r="G911" s="10" t="s">
        <v>331</v>
      </c>
      <c r="H911" s="10" t="s">
        <v>132</v>
      </c>
      <c r="I911" s="11">
        <v>45391</v>
      </c>
      <c r="J911" s="11">
        <v>45387</v>
      </c>
      <c r="K911" s="10" t="s">
        <v>660</v>
      </c>
      <c r="L911" s="10" t="s">
        <v>635</v>
      </c>
      <c r="M911" s="11">
        <v>45379</v>
      </c>
      <c r="N911" s="10" t="s">
        <v>454</v>
      </c>
      <c r="O911" s="10">
        <v>1038338</v>
      </c>
      <c r="P911" s="10" t="s">
        <v>960</v>
      </c>
      <c r="Q911" s="10" t="s">
        <v>340</v>
      </c>
      <c r="R911" s="10">
        <v>1</v>
      </c>
      <c r="S911" s="10" t="s">
        <v>547</v>
      </c>
      <c r="T911" s="10" t="s">
        <v>548</v>
      </c>
      <c r="U911" s="12"/>
      <c r="V911" s="12"/>
      <c r="W911" s="12"/>
      <c r="X911" s="12"/>
      <c r="Y911" s="12"/>
      <c r="Z911" s="11">
        <v>45378</v>
      </c>
      <c r="AA911" s="11">
        <v>45392</v>
      </c>
      <c r="AB911" s="11">
        <v>45378</v>
      </c>
      <c r="AC911" s="10">
        <v>1240</v>
      </c>
      <c r="AD911" s="10" t="s">
        <v>1240</v>
      </c>
      <c r="AE911" s="15">
        <f t="shared" ca="1" si="14"/>
        <v>675</v>
      </c>
    </row>
    <row r="912" spans="1:31" ht="20.100000000000001" customHeight="1">
      <c r="A912" s="10" t="s">
        <v>1241</v>
      </c>
      <c r="B912" s="10" t="s">
        <v>1241</v>
      </c>
      <c r="C912" s="10" t="s">
        <v>543</v>
      </c>
      <c r="D912" s="10">
        <v>236</v>
      </c>
      <c r="E912" s="10" t="s">
        <v>1242</v>
      </c>
      <c r="F912" s="10" t="s">
        <v>1243</v>
      </c>
      <c r="G912" s="10" t="s">
        <v>317</v>
      </c>
      <c r="H912" s="10" t="s">
        <v>1244</v>
      </c>
      <c r="I912" s="11">
        <v>45387</v>
      </c>
      <c r="J912" s="11">
        <v>45387</v>
      </c>
      <c r="K912" s="10" t="s">
        <v>32</v>
      </c>
      <c r="L912" s="10" t="s">
        <v>32</v>
      </c>
      <c r="M912" s="11">
        <v>45378</v>
      </c>
      <c r="N912" s="10" t="s">
        <v>454</v>
      </c>
      <c r="O912" s="10">
        <v>1038558</v>
      </c>
      <c r="P912" s="10">
        <v>24776</v>
      </c>
      <c r="Q912" s="10" t="s">
        <v>611</v>
      </c>
      <c r="R912" s="10">
        <v>1</v>
      </c>
      <c r="S912" s="10" t="s">
        <v>547</v>
      </c>
      <c r="T912" s="10" t="s">
        <v>548</v>
      </c>
      <c r="U912" s="12"/>
      <c r="V912" s="12"/>
      <c r="W912" s="12"/>
      <c r="X912" s="12"/>
      <c r="Y912" s="12"/>
      <c r="Z912" s="11">
        <v>45373</v>
      </c>
      <c r="AA912" s="11">
        <v>45391</v>
      </c>
      <c r="AB912" s="11">
        <v>45377</v>
      </c>
      <c r="AC912" s="10">
        <v>1260</v>
      </c>
      <c r="AD912" s="10" t="s">
        <v>1245</v>
      </c>
      <c r="AE912" s="15">
        <f t="shared" ca="1" si="14"/>
        <v>676</v>
      </c>
    </row>
    <row r="913" spans="1:31" ht="20.100000000000001" customHeight="1">
      <c r="A913" s="10">
        <v>2523781</v>
      </c>
      <c r="B913" s="10">
        <v>2523781</v>
      </c>
      <c r="C913" s="10" t="s">
        <v>452</v>
      </c>
      <c r="D913" s="10">
        <v>333</v>
      </c>
      <c r="E913" s="10" t="s">
        <v>746</v>
      </c>
      <c r="F913" s="10" t="s">
        <v>160</v>
      </c>
      <c r="G913" s="10" t="s">
        <v>317</v>
      </c>
      <c r="H913" s="10" t="s">
        <v>93</v>
      </c>
      <c r="I913" s="11">
        <v>45386</v>
      </c>
      <c r="J913" s="11">
        <v>45386</v>
      </c>
      <c r="K913" s="10" t="s">
        <v>32</v>
      </c>
      <c r="L913" s="10" t="s">
        <v>660</v>
      </c>
      <c r="M913" s="11">
        <v>45379</v>
      </c>
      <c r="N913" s="10" t="s">
        <v>454</v>
      </c>
      <c r="O913" s="10">
        <v>1037873</v>
      </c>
      <c r="P913" s="10" t="s">
        <v>805</v>
      </c>
      <c r="Q913" s="10" t="s">
        <v>340</v>
      </c>
      <c r="R913" s="10">
        <v>1</v>
      </c>
      <c r="S913" s="12"/>
      <c r="T913" s="12"/>
      <c r="U913" s="12"/>
      <c r="V913" s="12"/>
      <c r="W913" s="12"/>
      <c r="X913" s="12"/>
      <c r="Y913" s="12"/>
      <c r="Z913" s="11">
        <v>45373</v>
      </c>
      <c r="AA913" s="11">
        <v>45391</v>
      </c>
      <c r="AB913" s="11">
        <v>45377</v>
      </c>
      <c r="AC913" s="10">
        <v>1260</v>
      </c>
      <c r="AD913" s="10" t="s">
        <v>1246</v>
      </c>
      <c r="AE913" s="15">
        <f t="shared" ca="1" si="14"/>
        <v>675</v>
      </c>
    </row>
    <row r="914" spans="1:31" ht="20.100000000000001" customHeight="1">
      <c r="A914" s="10" t="s">
        <v>1247</v>
      </c>
      <c r="B914" s="10" t="s">
        <v>1247</v>
      </c>
      <c r="C914" s="10" t="s">
        <v>452</v>
      </c>
      <c r="D914" s="10">
        <v>236</v>
      </c>
      <c r="E914" s="10" t="s">
        <v>1242</v>
      </c>
      <c r="F914" s="10" t="s">
        <v>1243</v>
      </c>
      <c r="G914" s="10" t="s">
        <v>317</v>
      </c>
      <c r="H914" s="10" t="s">
        <v>1244</v>
      </c>
      <c r="I914" s="11">
        <v>45387</v>
      </c>
      <c r="J914" s="11">
        <v>45387</v>
      </c>
      <c r="K914" s="10" t="s">
        <v>32</v>
      </c>
      <c r="L914" s="10" t="s">
        <v>32</v>
      </c>
      <c r="M914" s="11">
        <v>45378</v>
      </c>
      <c r="N914" s="10" t="s">
        <v>454</v>
      </c>
      <c r="O914" s="10">
        <v>1038558</v>
      </c>
      <c r="P914" s="10">
        <v>24776</v>
      </c>
      <c r="Q914" s="10" t="s">
        <v>611</v>
      </c>
      <c r="R914" s="10">
        <v>1</v>
      </c>
      <c r="S914" s="10" t="s">
        <v>547</v>
      </c>
      <c r="T914" s="10" t="s">
        <v>548</v>
      </c>
      <c r="U914" s="12"/>
      <c r="V914" s="12"/>
      <c r="W914" s="12"/>
      <c r="X914" s="12"/>
      <c r="Y914" s="12"/>
      <c r="Z914" s="11">
        <v>45373</v>
      </c>
      <c r="AA914" s="11">
        <v>45391</v>
      </c>
      <c r="AB914" s="11">
        <v>45377</v>
      </c>
      <c r="AC914" s="10">
        <v>1260</v>
      </c>
      <c r="AD914" s="10" t="s">
        <v>1248</v>
      </c>
      <c r="AE914" s="15">
        <f t="shared" ca="1" si="14"/>
        <v>676</v>
      </c>
    </row>
    <row r="915" spans="1:31" ht="20.100000000000001" customHeight="1">
      <c r="A915" s="10">
        <v>2523926</v>
      </c>
      <c r="B915" s="10">
        <v>2523926</v>
      </c>
      <c r="C915" s="10" t="s">
        <v>452</v>
      </c>
      <c r="D915" s="10">
        <v>368</v>
      </c>
      <c r="E915" s="10" t="s">
        <v>1249</v>
      </c>
      <c r="F915" s="10" t="s">
        <v>145</v>
      </c>
      <c r="G915" s="10" t="s">
        <v>317</v>
      </c>
      <c r="H915" s="10" t="s">
        <v>99</v>
      </c>
      <c r="I915" s="11">
        <v>45390</v>
      </c>
      <c r="J915" s="11">
        <v>45387</v>
      </c>
      <c r="K915" s="10" t="s">
        <v>32</v>
      </c>
      <c r="L915" s="10" t="s">
        <v>635</v>
      </c>
      <c r="M915" s="11">
        <v>45379</v>
      </c>
      <c r="N915" s="10" t="s">
        <v>454</v>
      </c>
      <c r="O915" s="10">
        <v>1038571</v>
      </c>
      <c r="P915" s="10">
        <v>30627</v>
      </c>
      <c r="Q915" s="10" t="s">
        <v>340</v>
      </c>
      <c r="R915" s="10">
        <v>1</v>
      </c>
      <c r="S915" s="10" t="s">
        <v>547</v>
      </c>
      <c r="T915" s="10" t="s">
        <v>548</v>
      </c>
      <c r="U915" s="12"/>
      <c r="V915" s="12"/>
      <c r="W915" s="12"/>
      <c r="X915" s="12"/>
      <c r="Y915" s="12"/>
      <c r="Z915" s="11">
        <v>45378</v>
      </c>
      <c r="AA915" s="11">
        <v>45391</v>
      </c>
      <c r="AB915" s="11">
        <v>45378</v>
      </c>
      <c r="AC915" s="10">
        <v>1260</v>
      </c>
      <c r="AD915" s="10" t="s">
        <v>1250</v>
      </c>
      <c r="AE915" s="15">
        <f t="shared" ca="1" si="14"/>
        <v>675</v>
      </c>
    </row>
    <row r="916" spans="1:31" ht="20.100000000000001" customHeight="1">
      <c r="A916" s="10">
        <v>2523974</v>
      </c>
      <c r="B916" s="10">
        <v>2523974</v>
      </c>
      <c r="C916" s="10" t="s">
        <v>452</v>
      </c>
      <c r="D916" s="10">
        <v>416</v>
      </c>
      <c r="E916" s="10" t="s">
        <v>657</v>
      </c>
      <c r="F916" s="10" t="s">
        <v>658</v>
      </c>
      <c r="G916" s="10" t="s">
        <v>331</v>
      </c>
      <c r="H916" s="10" t="s">
        <v>659</v>
      </c>
      <c r="I916" s="11">
        <v>45391</v>
      </c>
      <c r="J916" s="11">
        <v>45387</v>
      </c>
      <c r="K916" s="10" t="s">
        <v>660</v>
      </c>
      <c r="L916" s="10" t="s">
        <v>635</v>
      </c>
      <c r="M916" s="11">
        <v>45379</v>
      </c>
      <c r="N916" s="10" t="s">
        <v>454</v>
      </c>
      <c r="O916" s="10">
        <v>1037682</v>
      </c>
      <c r="P916" s="10">
        <v>4500153703</v>
      </c>
      <c r="Q916" s="10" t="s">
        <v>340</v>
      </c>
      <c r="R916" s="10">
        <v>1</v>
      </c>
      <c r="S916" s="12"/>
      <c r="T916" s="12"/>
      <c r="U916" s="12"/>
      <c r="V916" s="12"/>
      <c r="W916" s="12"/>
      <c r="X916" s="12"/>
      <c r="Y916" s="12"/>
      <c r="Z916" s="11">
        <v>45378</v>
      </c>
      <c r="AA916" s="11">
        <v>45392</v>
      </c>
      <c r="AB916" s="11">
        <v>45378</v>
      </c>
      <c r="AC916" s="10">
        <v>1240</v>
      </c>
      <c r="AD916" s="10">
        <v>6066</v>
      </c>
      <c r="AE916" s="15">
        <f t="shared" ca="1" si="14"/>
        <v>675</v>
      </c>
    </row>
    <row r="917" spans="1:31" ht="20.100000000000001" customHeight="1">
      <c r="A917" s="10">
        <v>2520760</v>
      </c>
      <c r="B917" s="10">
        <v>2520760</v>
      </c>
      <c r="C917" s="10" t="s">
        <v>452</v>
      </c>
      <c r="D917" s="12"/>
      <c r="E917" s="10">
        <v>101594988</v>
      </c>
      <c r="F917" s="10" t="s">
        <v>1126</v>
      </c>
      <c r="G917" s="10" t="s">
        <v>331</v>
      </c>
      <c r="H917" s="12"/>
      <c r="I917" s="11">
        <v>45397</v>
      </c>
      <c r="J917" s="12"/>
      <c r="K917" s="10" t="s">
        <v>742</v>
      </c>
      <c r="L917" s="10" t="s">
        <v>742</v>
      </c>
      <c r="M917" s="11">
        <v>45379</v>
      </c>
      <c r="N917" s="10" t="s">
        <v>454</v>
      </c>
      <c r="O917" s="12"/>
      <c r="P917" s="12"/>
      <c r="Q917" s="10" t="s">
        <v>338</v>
      </c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3"/>
      <c r="AE917" s="15">
        <f t="shared" ca="1" si="14"/>
        <v>675</v>
      </c>
    </row>
    <row r="918" spans="1:31" ht="20.100000000000001" customHeight="1">
      <c r="A918" s="10">
        <v>2451824</v>
      </c>
      <c r="B918" s="10">
        <v>2451824</v>
      </c>
      <c r="C918" s="10" t="s">
        <v>452</v>
      </c>
      <c r="D918" s="10">
        <v>214</v>
      </c>
      <c r="E918" s="10">
        <v>102101575</v>
      </c>
      <c r="F918" s="10" t="s">
        <v>825</v>
      </c>
      <c r="G918" s="10" t="s">
        <v>312</v>
      </c>
      <c r="H918" s="12"/>
      <c r="I918" s="11">
        <v>45380</v>
      </c>
      <c r="J918" s="12"/>
      <c r="K918" s="10" t="s">
        <v>1251</v>
      </c>
      <c r="L918" s="10" t="s">
        <v>454</v>
      </c>
      <c r="M918" s="11">
        <v>45379</v>
      </c>
      <c r="N918" s="10" t="s">
        <v>454</v>
      </c>
      <c r="O918" s="12"/>
      <c r="P918" s="12"/>
      <c r="Q918" s="10" t="s">
        <v>736</v>
      </c>
      <c r="R918" s="12"/>
      <c r="S918" s="10" t="s">
        <v>422</v>
      </c>
      <c r="T918" s="10" t="s">
        <v>423</v>
      </c>
      <c r="U918" s="12"/>
      <c r="V918" s="12"/>
      <c r="W918" s="12"/>
      <c r="X918" s="12"/>
      <c r="Y918" s="12"/>
      <c r="Z918" s="12"/>
      <c r="AA918" s="12"/>
      <c r="AB918" s="12"/>
      <c r="AC918" s="10">
        <v>1900</v>
      </c>
      <c r="AD918" s="13"/>
      <c r="AE918" s="15">
        <f t="shared" ca="1" si="14"/>
        <v>675</v>
      </c>
    </row>
    <row r="919" spans="1:31" ht="20.100000000000001" customHeight="1">
      <c r="A919" s="10">
        <v>2523439</v>
      </c>
      <c r="B919" s="10">
        <v>2523439</v>
      </c>
      <c r="C919" s="10" t="s">
        <v>452</v>
      </c>
      <c r="D919" s="10">
        <v>229</v>
      </c>
      <c r="E919" s="10" t="s">
        <v>856</v>
      </c>
      <c r="F919" s="10" t="s">
        <v>857</v>
      </c>
      <c r="G919" s="10" t="s">
        <v>312</v>
      </c>
      <c r="H919" s="10" t="s">
        <v>136</v>
      </c>
      <c r="I919" s="11">
        <v>45384</v>
      </c>
      <c r="J919" s="11">
        <v>45383</v>
      </c>
      <c r="K919" s="10" t="s">
        <v>545</v>
      </c>
      <c r="L919" s="10" t="s">
        <v>77</v>
      </c>
      <c r="M919" s="11">
        <v>45379</v>
      </c>
      <c r="N919" s="10" t="s">
        <v>454</v>
      </c>
      <c r="O919" s="10">
        <v>1036662</v>
      </c>
      <c r="P919" s="10" t="s">
        <v>858</v>
      </c>
      <c r="Q919" s="10" t="s">
        <v>340</v>
      </c>
      <c r="R919" s="10">
        <v>1</v>
      </c>
      <c r="S919" s="10" t="s">
        <v>547</v>
      </c>
      <c r="T919" s="10" t="s">
        <v>548</v>
      </c>
      <c r="U919" s="10" t="s">
        <v>761</v>
      </c>
      <c r="V919" s="10">
        <v>1000</v>
      </c>
      <c r="W919" s="10" t="s">
        <v>762</v>
      </c>
      <c r="X919" s="11">
        <v>45376</v>
      </c>
      <c r="Y919" s="10" t="s">
        <v>763</v>
      </c>
      <c r="Z919" s="11">
        <v>45372</v>
      </c>
      <c r="AA919" s="11">
        <v>45385</v>
      </c>
      <c r="AB919" s="11">
        <v>45373</v>
      </c>
      <c r="AC919" s="10">
        <v>1600</v>
      </c>
      <c r="AD919" s="10" t="s">
        <v>1252</v>
      </c>
      <c r="AE919" s="15">
        <f t="shared" ca="1" si="14"/>
        <v>675</v>
      </c>
    </row>
    <row r="920" spans="1:31" ht="20.100000000000001" customHeight="1">
      <c r="A920" s="10">
        <v>2523447</v>
      </c>
      <c r="B920" s="10">
        <v>2523447</v>
      </c>
      <c r="C920" s="10" t="s">
        <v>452</v>
      </c>
      <c r="D920" s="10">
        <v>463</v>
      </c>
      <c r="E920" s="10" t="s">
        <v>1253</v>
      </c>
      <c r="F920" s="10" t="s">
        <v>154</v>
      </c>
      <c r="G920" s="10" t="s">
        <v>317</v>
      </c>
      <c r="H920" s="10" t="s">
        <v>435</v>
      </c>
      <c r="I920" s="11">
        <v>45385</v>
      </c>
      <c r="J920" s="11">
        <v>45385</v>
      </c>
      <c r="K920" s="10" t="s">
        <v>32</v>
      </c>
      <c r="L920" s="10" t="s">
        <v>32</v>
      </c>
      <c r="M920" s="11">
        <v>45378</v>
      </c>
      <c r="N920" s="10" t="s">
        <v>454</v>
      </c>
      <c r="O920" s="10">
        <v>1038566</v>
      </c>
      <c r="P920" s="10" t="s">
        <v>1104</v>
      </c>
      <c r="Q920" s="10" t="s">
        <v>340</v>
      </c>
      <c r="R920" s="10">
        <v>1</v>
      </c>
      <c r="S920" s="12"/>
      <c r="T920" s="12"/>
      <c r="U920" s="12"/>
      <c r="V920" s="12"/>
      <c r="W920" s="12"/>
      <c r="X920" s="12"/>
      <c r="Y920" s="12"/>
      <c r="Z920" s="11">
        <v>45372</v>
      </c>
      <c r="AA920" s="11">
        <v>45387</v>
      </c>
      <c r="AB920" s="11">
        <v>45373</v>
      </c>
      <c r="AC920" s="10">
        <v>1260</v>
      </c>
      <c r="AD920" s="10" t="s">
        <v>1254</v>
      </c>
      <c r="AE920" s="15">
        <f t="shared" ca="1" si="14"/>
        <v>676</v>
      </c>
    </row>
    <row r="921" spans="1:31" ht="20.100000000000001" customHeight="1">
      <c r="A921" s="10">
        <v>2523448</v>
      </c>
      <c r="B921" s="10">
        <v>2523448</v>
      </c>
      <c r="C921" s="10" t="s">
        <v>452</v>
      </c>
      <c r="D921" s="10">
        <v>463</v>
      </c>
      <c r="E921" s="10" t="s">
        <v>1253</v>
      </c>
      <c r="F921" s="10" t="s">
        <v>154</v>
      </c>
      <c r="G921" s="10" t="s">
        <v>317</v>
      </c>
      <c r="H921" s="10" t="s">
        <v>435</v>
      </c>
      <c r="I921" s="11">
        <v>45385</v>
      </c>
      <c r="J921" s="11">
        <v>45385</v>
      </c>
      <c r="K921" s="10" t="s">
        <v>77</v>
      </c>
      <c r="L921" s="10" t="s">
        <v>32</v>
      </c>
      <c r="M921" s="11">
        <v>45379</v>
      </c>
      <c r="N921" s="10" t="s">
        <v>454</v>
      </c>
      <c r="O921" s="10">
        <v>1038566</v>
      </c>
      <c r="P921" s="10" t="s">
        <v>1104</v>
      </c>
      <c r="Q921" s="10" t="s">
        <v>340</v>
      </c>
      <c r="R921" s="10">
        <v>1</v>
      </c>
      <c r="S921" s="12"/>
      <c r="T921" s="12"/>
      <c r="U921" s="12"/>
      <c r="V921" s="12"/>
      <c r="W921" s="12"/>
      <c r="X921" s="12"/>
      <c r="Y921" s="12"/>
      <c r="Z921" s="11">
        <v>45372</v>
      </c>
      <c r="AA921" s="11">
        <v>45387</v>
      </c>
      <c r="AB921" s="11">
        <v>45373</v>
      </c>
      <c r="AC921" s="10">
        <v>1360</v>
      </c>
      <c r="AD921" s="10" t="s">
        <v>1255</v>
      </c>
      <c r="AE921" s="15">
        <f t="shared" ca="1" si="14"/>
        <v>675</v>
      </c>
    </row>
    <row r="922" spans="1:31" ht="20.100000000000001" customHeight="1">
      <c r="A922" s="10">
        <v>2513736</v>
      </c>
      <c r="B922" s="10">
        <v>2513736</v>
      </c>
      <c r="C922" s="12"/>
      <c r="D922" s="10">
        <v>329</v>
      </c>
      <c r="E922" s="10">
        <v>102963740</v>
      </c>
      <c r="F922" s="10" t="s">
        <v>107</v>
      </c>
      <c r="G922" s="10" t="s">
        <v>317</v>
      </c>
      <c r="H922" s="12"/>
      <c r="I922" s="11">
        <v>45364</v>
      </c>
      <c r="J922" s="12"/>
      <c r="K922" s="10" t="s">
        <v>879</v>
      </c>
      <c r="L922" s="10" t="s">
        <v>880</v>
      </c>
      <c r="M922" s="11">
        <v>45376</v>
      </c>
      <c r="N922" s="10" t="s">
        <v>454</v>
      </c>
      <c r="O922" s="12"/>
      <c r="P922" s="12"/>
      <c r="Q922" s="10" t="s">
        <v>881</v>
      </c>
      <c r="R922" s="10">
        <v>1</v>
      </c>
      <c r="S922" s="10">
        <v>101731573</v>
      </c>
      <c r="T922" s="10" t="s">
        <v>594</v>
      </c>
      <c r="U922" s="12"/>
      <c r="V922" s="12"/>
      <c r="W922" s="12"/>
      <c r="X922" s="12"/>
      <c r="Y922" s="12"/>
      <c r="Z922" s="12"/>
      <c r="AA922" s="12"/>
      <c r="AB922" s="12"/>
      <c r="AC922" s="12"/>
      <c r="AD922" s="13"/>
      <c r="AE922" s="15">
        <f t="shared" ca="1" si="14"/>
        <v>678</v>
      </c>
    </row>
    <row r="923" spans="1:31" ht="20.100000000000001" customHeight="1">
      <c r="A923" s="10">
        <v>2454757</v>
      </c>
      <c r="B923" s="10">
        <v>2454757</v>
      </c>
      <c r="C923" s="10" t="s">
        <v>452</v>
      </c>
      <c r="D923" s="12"/>
      <c r="E923" s="10">
        <v>100913451</v>
      </c>
      <c r="F923" s="10" t="s">
        <v>362</v>
      </c>
      <c r="G923" s="10" t="s">
        <v>363</v>
      </c>
      <c r="H923" s="12"/>
      <c r="I923" s="11">
        <v>45352</v>
      </c>
      <c r="J923" s="12"/>
      <c r="K923" s="10" t="s">
        <v>556</v>
      </c>
      <c r="L923" s="10" t="s">
        <v>454</v>
      </c>
      <c r="M923" s="11">
        <v>45371</v>
      </c>
      <c r="N923" s="10" t="s">
        <v>454</v>
      </c>
      <c r="O923" s="12"/>
      <c r="P923" s="12"/>
      <c r="Q923" s="10" t="s">
        <v>318</v>
      </c>
      <c r="R923" s="12"/>
      <c r="S923" s="10">
        <v>101251709</v>
      </c>
      <c r="T923" s="10" t="s">
        <v>364</v>
      </c>
      <c r="U923" s="12"/>
      <c r="V923" s="12"/>
      <c r="W923" s="12"/>
      <c r="X923" s="12"/>
      <c r="Y923" s="12"/>
      <c r="Z923" s="12"/>
      <c r="AA923" s="12"/>
      <c r="AB923" s="12"/>
      <c r="AC923" s="10">
        <v>2100</v>
      </c>
      <c r="AD923" s="13"/>
      <c r="AE923" s="15">
        <f t="shared" ca="1" si="14"/>
        <v>683</v>
      </c>
    </row>
    <row r="924" spans="1:31" ht="20.100000000000001" customHeight="1">
      <c r="A924" s="10">
        <v>2454763</v>
      </c>
      <c r="B924" s="10">
        <v>2454763</v>
      </c>
      <c r="C924" s="12"/>
      <c r="D924" s="12"/>
      <c r="E924" s="10">
        <v>101196230</v>
      </c>
      <c r="F924" s="10" t="s">
        <v>1256</v>
      </c>
      <c r="G924" s="10" t="s">
        <v>321</v>
      </c>
      <c r="H924" s="12"/>
      <c r="I924" s="11">
        <v>45412</v>
      </c>
      <c r="J924" s="12"/>
      <c r="K924" s="10" t="s">
        <v>579</v>
      </c>
      <c r="L924" s="10" t="s">
        <v>454</v>
      </c>
      <c r="M924" s="11">
        <v>45373</v>
      </c>
      <c r="N924" s="10" t="s">
        <v>454</v>
      </c>
      <c r="O924" s="12"/>
      <c r="P924" s="12"/>
      <c r="Q924" s="10" t="s">
        <v>1257</v>
      </c>
      <c r="R924" s="12"/>
      <c r="S924" s="10">
        <v>101251709</v>
      </c>
      <c r="T924" s="10" t="s">
        <v>364</v>
      </c>
      <c r="U924" s="12"/>
      <c r="V924" s="12"/>
      <c r="W924" s="12"/>
      <c r="X924" s="12"/>
      <c r="Y924" s="12"/>
      <c r="Z924" s="12"/>
      <c r="AA924" s="12"/>
      <c r="AB924" s="12"/>
      <c r="AC924" s="10">
        <v>1100</v>
      </c>
      <c r="AD924" s="13"/>
      <c r="AE924" s="15">
        <f t="shared" ca="1" si="14"/>
        <v>681</v>
      </c>
    </row>
    <row r="925" spans="1:31" ht="20.100000000000001" customHeight="1">
      <c r="A925" s="10">
        <v>2496876</v>
      </c>
      <c r="B925" s="10">
        <v>2496876</v>
      </c>
      <c r="C925" s="10" t="s">
        <v>452</v>
      </c>
      <c r="D925" s="12"/>
      <c r="E925" s="10">
        <v>103086203</v>
      </c>
      <c r="F925" s="10" t="s">
        <v>550</v>
      </c>
      <c r="G925" s="10" t="s">
        <v>317</v>
      </c>
      <c r="H925" s="10" t="s">
        <v>109</v>
      </c>
      <c r="I925" s="11">
        <v>45380</v>
      </c>
      <c r="J925" s="11">
        <v>45380</v>
      </c>
      <c r="K925" s="10" t="s">
        <v>556</v>
      </c>
      <c r="L925" s="10" t="s">
        <v>539</v>
      </c>
      <c r="M925" s="11">
        <v>45366</v>
      </c>
      <c r="N925" s="10" t="s">
        <v>454</v>
      </c>
      <c r="O925" s="10">
        <v>1034270</v>
      </c>
      <c r="P925" s="10" t="s">
        <v>332</v>
      </c>
      <c r="Q925" s="10" t="s">
        <v>318</v>
      </c>
      <c r="R925" s="10">
        <v>1</v>
      </c>
      <c r="S925" s="10">
        <v>101251713</v>
      </c>
      <c r="T925" s="10" t="s">
        <v>552</v>
      </c>
      <c r="U925" s="12"/>
      <c r="V925" s="12"/>
      <c r="W925" s="12"/>
      <c r="X925" s="12"/>
      <c r="Y925" s="12"/>
      <c r="Z925" s="11">
        <v>44672</v>
      </c>
      <c r="AA925" s="11">
        <v>45380</v>
      </c>
      <c r="AB925" s="11">
        <v>45268</v>
      </c>
      <c r="AC925" s="10">
        <v>2100</v>
      </c>
      <c r="AD925" s="13"/>
      <c r="AE925" s="15">
        <f t="shared" ca="1" si="14"/>
        <v>688</v>
      </c>
    </row>
    <row r="926" spans="1:31" ht="20.100000000000001" customHeight="1">
      <c r="A926" s="10">
        <v>2522682</v>
      </c>
      <c r="B926" s="10">
        <v>2522682</v>
      </c>
      <c r="C926" s="10" t="s">
        <v>854</v>
      </c>
      <c r="D926" s="10">
        <v>320</v>
      </c>
      <c r="E926" s="10" t="s">
        <v>625</v>
      </c>
      <c r="F926" s="10" t="s">
        <v>626</v>
      </c>
      <c r="G926" s="10" t="s">
        <v>331</v>
      </c>
      <c r="H926" s="10" t="s">
        <v>620</v>
      </c>
      <c r="I926" s="11">
        <v>45384</v>
      </c>
      <c r="J926" s="11">
        <v>45384</v>
      </c>
      <c r="K926" s="10" t="s">
        <v>45</v>
      </c>
      <c r="L926" s="10" t="s">
        <v>45</v>
      </c>
      <c r="M926" s="11">
        <v>45373</v>
      </c>
      <c r="N926" s="10" t="s">
        <v>454</v>
      </c>
      <c r="O926" s="10">
        <v>1038560</v>
      </c>
      <c r="P926" s="10">
        <v>92418</v>
      </c>
      <c r="Q926" s="10" t="s">
        <v>340</v>
      </c>
      <c r="R926" s="10">
        <v>1</v>
      </c>
      <c r="S926" s="10" t="s">
        <v>547</v>
      </c>
      <c r="T926" s="10" t="s">
        <v>548</v>
      </c>
      <c r="U926" s="12"/>
      <c r="V926" s="12"/>
      <c r="W926" s="12"/>
      <c r="X926" s="12"/>
      <c r="Y926" s="12"/>
      <c r="Z926" s="11">
        <v>45370</v>
      </c>
      <c r="AA926" s="11">
        <v>45386</v>
      </c>
      <c r="AB926" s="11">
        <v>45371</v>
      </c>
      <c r="AC926" s="10">
        <v>1280</v>
      </c>
      <c r="AD926" s="10" t="s">
        <v>1258</v>
      </c>
      <c r="AE926" s="15">
        <f t="shared" ca="1" si="14"/>
        <v>681</v>
      </c>
    </row>
    <row r="927" spans="1:31" ht="20.100000000000001" customHeight="1">
      <c r="A927" s="10" t="s">
        <v>1259</v>
      </c>
      <c r="B927" s="10" t="s">
        <v>1259</v>
      </c>
      <c r="C927" s="10" t="s">
        <v>543</v>
      </c>
      <c r="D927" s="10">
        <v>248</v>
      </c>
      <c r="E927" s="10" t="s">
        <v>1260</v>
      </c>
      <c r="F927" s="10" t="s">
        <v>1261</v>
      </c>
      <c r="G927" s="10" t="s">
        <v>317</v>
      </c>
      <c r="H927" s="10" t="s">
        <v>630</v>
      </c>
      <c r="I927" s="11">
        <v>45384</v>
      </c>
      <c r="J927" s="11">
        <v>45384</v>
      </c>
      <c r="K927" s="10" t="s">
        <v>759</v>
      </c>
      <c r="L927" s="10" t="s">
        <v>77</v>
      </c>
      <c r="M927" s="11">
        <v>45379</v>
      </c>
      <c r="N927" s="10" t="s">
        <v>454</v>
      </c>
      <c r="O927" s="10">
        <v>1038613</v>
      </c>
      <c r="P927" s="10" t="s">
        <v>1262</v>
      </c>
      <c r="Q927" s="10" t="s">
        <v>611</v>
      </c>
      <c r="R927" s="10">
        <v>1</v>
      </c>
      <c r="S927" s="10" t="s">
        <v>547</v>
      </c>
      <c r="T927" s="10" t="s">
        <v>548</v>
      </c>
      <c r="U927" s="12"/>
      <c r="V927" s="12"/>
      <c r="W927" s="12"/>
      <c r="X927" s="12"/>
      <c r="Y927" s="12"/>
      <c r="Z927" s="11">
        <v>45371</v>
      </c>
      <c r="AA927" s="11">
        <v>45386</v>
      </c>
      <c r="AB927" s="11">
        <v>45371</v>
      </c>
      <c r="AC927" s="10">
        <v>1640</v>
      </c>
      <c r="AD927" s="10" t="s">
        <v>1263</v>
      </c>
      <c r="AE927" s="15">
        <f t="shared" ca="1" si="14"/>
        <v>675</v>
      </c>
    </row>
    <row r="928" spans="1:31" ht="20.100000000000001" customHeight="1">
      <c r="A928" s="10" t="s">
        <v>1264</v>
      </c>
      <c r="B928" s="10" t="s">
        <v>1264</v>
      </c>
      <c r="C928" s="12"/>
      <c r="D928" s="12"/>
      <c r="E928" s="10">
        <v>101625798</v>
      </c>
      <c r="F928" s="10" t="s">
        <v>1265</v>
      </c>
      <c r="G928" s="10" t="s">
        <v>321</v>
      </c>
      <c r="H928" s="12"/>
      <c r="I928" s="11">
        <v>45089</v>
      </c>
      <c r="J928" s="12"/>
      <c r="K928" s="10" t="s">
        <v>797</v>
      </c>
      <c r="L928" s="10" t="s">
        <v>797</v>
      </c>
      <c r="M928" s="11">
        <v>45218</v>
      </c>
      <c r="N928" s="10" t="s">
        <v>454</v>
      </c>
      <c r="O928" s="12"/>
      <c r="P928" s="12"/>
      <c r="Q928" s="10" t="s">
        <v>338</v>
      </c>
      <c r="R928" s="10">
        <v>5</v>
      </c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0">
        <v>1100</v>
      </c>
      <c r="AD928" s="13"/>
      <c r="AE928" s="15">
        <f t="shared" ca="1" si="14"/>
        <v>836</v>
      </c>
    </row>
    <row r="929" spans="1:31" ht="20.100000000000001" customHeight="1">
      <c r="A929" s="10" t="s">
        <v>1264</v>
      </c>
      <c r="B929" s="10" t="s">
        <v>1264</v>
      </c>
      <c r="C929" s="12"/>
      <c r="D929" s="12"/>
      <c r="E929" s="10">
        <v>101625798</v>
      </c>
      <c r="F929" s="10" t="s">
        <v>1265</v>
      </c>
      <c r="G929" s="10" t="s">
        <v>321</v>
      </c>
      <c r="H929" s="12"/>
      <c r="I929" s="11">
        <v>45089</v>
      </c>
      <c r="J929" s="12"/>
      <c r="K929" s="10" t="s">
        <v>797</v>
      </c>
      <c r="L929" s="10" t="s">
        <v>797</v>
      </c>
      <c r="M929" s="11">
        <v>45218</v>
      </c>
      <c r="N929" s="10" t="s">
        <v>454</v>
      </c>
      <c r="O929" s="12"/>
      <c r="P929" s="12"/>
      <c r="Q929" s="10" t="s">
        <v>338</v>
      </c>
      <c r="R929" s="10">
        <v>5</v>
      </c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0">
        <v>1100</v>
      </c>
      <c r="AD929" s="13"/>
      <c r="AE929" s="15">
        <f t="shared" ca="1" si="14"/>
        <v>836</v>
      </c>
    </row>
    <row r="930" spans="1:31" ht="20.100000000000001" customHeight="1">
      <c r="A930" s="10" t="s">
        <v>1264</v>
      </c>
      <c r="B930" s="10" t="s">
        <v>1264</v>
      </c>
      <c r="C930" s="12"/>
      <c r="D930" s="12"/>
      <c r="E930" s="10">
        <v>101625798</v>
      </c>
      <c r="F930" s="10" t="s">
        <v>1265</v>
      </c>
      <c r="G930" s="10" t="s">
        <v>321</v>
      </c>
      <c r="H930" s="12"/>
      <c r="I930" s="11">
        <v>45089</v>
      </c>
      <c r="J930" s="12"/>
      <c r="K930" s="10" t="s">
        <v>797</v>
      </c>
      <c r="L930" s="10" t="s">
        <v>797</v>
      </c>
      <c r="M930" s="11">
        <v>45218</v>
      </c>
      <c r="N930" s="10" t="s">
        <v>454</v>
      </c>
      <c r="O930" s="12"/>
      <c r="P930" s="12"/>
      <c r="Q930" s="10" t="s">
        <v>338</v>
      </c>
      <c r="R930" s="10">
        <v>5</v>
      </c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0">
        <v>1100</v>
      </c>
      <c r="AD930" s="13"/>
      <c r="AE930" s="15">
        <f t="shared" ca="1" si="14"/>
        <v>836</v>
      </c>
    </row>
    <row r="931" spans="1:31" ht="20.100000000000001" customHeight="1">
      <c r="A931" s="10">
        <v>2520083</v>
      </c>
      <c r="B931" s="10">
        <v>2520083</v>
      </c>
      <c r="C931" s="10" t="s">
        <v>452</v>
      </c>
      <c r="D931" s="12"/>
      <c r="E931" s="10" t="s">
        <v>1187</v>
      </c>
      <c r="F931" s="10" t="s">
        <v>1188</v>
      </c>
      <c r="G931" s="10" t="s">
        <v>472</v>
      </c>
      <c r="H931" s="12"/>
      <c r="I931" s="11">
        <v>45407</v>
      </c>
      <c r="J931" s="12"/>
      <c r="K931" s="10" t="s">
        <v>1166</v>
      </c>
      <c r="L931" s="10" t="s">
        <v>1166</v>
      </c>
      <c r="M931" s="11">
        <v>45378</v>
      </c>
      <c r="N931" s="10" t="s">
        <v>454</v>
      </c>
      <c r="O931" s="12"/>
      <c r="P931" s="12"/>
      <c r="Q931" s="10" t="s">
        <v>500</v>
      </c>
      <c r="R931" s="10">
        <v>5</v>
      </c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0">
        <v>1200</v>
      </c>
      <c r="AD931" s="13"/>
      <c r="AE931" s="15">
        <f t="shared" ca="1" si="14"/>
        <v>676</v>
      </c>
    </row>
    <row r="932" spans="1:31" ht="20.100000000000001" customHeight="1">
      <c r="A932" s="10">
        <v>2454802</v>
      </c>
      <c r="B932" s="10">
        <v>2454802</v>
      </c>
      <c r="C932" s="12"/>
      <c r="D932" s="12"/>
      <c r="E932" s="10">
        <v>101695312</v>
      </c>
      <c r="F932" s="10" t="s">
        <v>1266</v>
      </c>
      <c r="G932" s="10" t="s">
        <v>312</v>
      </c>
      <c r="H932" s="12"/>
      <c r="I932" s="11">
        <v>45450</v>
      </c>
      <c r="J932" s="12"/>
      <c r="K932" s="12"/>
      <c r="L932" s="10" t="s">
        <v>313</v>
      </c>
      <c r="M932" s="12"/>
      <c r="N932" s="10" t="s">
        <v>313</v>
      </c>
      <c r="O932" s="12"/>
      <c r="P932" s="12"/>
      <c r="Q932" s="10" t="s">
        <v>314</v>
      </c>
      <c r="R932" s="12"/>
      <c r="S932" s="10">
        <v>103386686</v>
      </c>
      <c r="T932" s="10" t="s">
        <v>1267</v>
      </c>
      <c r="U932" s="12"/>
      <c r="V932" s="12"/>
      <c r="W932" s="12"/>
      <c r="X932" s="12"/>
      <c r="Y932" s="12"/>
      <c r="Z932" s="12"/>
      <c r="AA932" s="12"/>
      <c r="AB932" s="12"/>
      <c r="AC932" s="12"/>
      <c r="AD932" s="13"/>
      <c r="AE932" s="15">
        <f t="shared" ca="1" si="14"/>
        <v>46054</v>
      </c>
    </row>
    <row r="933" spans="1:31" ht="20.100000000000001" customHeight="1">
      <c r="A933" s="10">
        <v>2475849</v>
      </c>
      <c r="B933" s="10">
        <v>2475849</v>
      </c>
      <c r="C933" s="12"/>
      <c r="D933" s="12"/>
      <c r="E933" s="10">
        <v>100913539</v>
      </c>
      <c r="F933" s="10" t="s">
        <v>498</v>
      </c>
      <c r="G933" s="10" t="s">
        <v>321</v>
      </c>
      <c r="H933" s="12"/>
      <c r="I933" s="11">
        <v>45573</v>
      </c>
      <c r="J933" s="12"/>
      <c r="K933" s="12"/>
      <c r="L933" s="10" t="s">
        <v>313</v>
      </c>
      <c r="M933" s="12"/>
      <c r="N933" s="10" t="s">
        <v>313</v>
      </c>
      <c r="O933" s="12"/>
      <c r="P933" s="12"/>
      <c r="Q933" s="10" t="s">
        <v>318</v>
      </c>
      <c r="R933" s="12"/>
      <c r="S933" s="10">
        <v>101252316</v>
      </c>
      <c r="T933" s="10" t="s">
        <v>373</v>
      </c>
      <c r="U933" s="12"/>
      <c r="V933" s="12"/>
      <c r="W933" s="12"/>
      <c r="X933" s="12"/>
      <c r="Y933" s="12"/>
      <c r="Z933" s="12"/>
      <c r="AA933" s="12"/>
      <c r="AB933" s="12"/>
      <c r="AC933" s="12"/>
      <c r="AD933" s="13"/>
      <c r="AE933" s="15">
        <f t="shared" ca="1" si="14"/>
        <v>46054</v>
      </c>
    </row>
    <row r="934" spans="1:31" ht="20.100000000000001" customHeight="1">
      <c r="A934" s="10">
        <v>2476410</v>
      </c>
      <c r="B934" s="10">
        <v>2476410</v>
      </c>
      <c r="C934" s="12"/>
      <c r="D934" s="12"/>
      <c r="E934" s="10">
        <v>102064527</v>
      </c>
      <c r="F934" s="10" t="s">
        <v>360</v>
      </c>
      <c r="G934" s="10" t="s">
        <v>331</v>
      </c>
      <c r="H934" s="12"/>
      <c r="I934" s="11">
        <v>45541</v>
      </c>
      <c r="J934" s="12"/>
      <c r="K934" s="12"/>
      <c r="L934" s="10" t="s">
        <v>313</v>
      </c>
      <c r="M934" s="12"/>
      <c r="N934" s="10" t="s">
        <v>313</v>
      </c>
      <c r="O934" s="12"/>
      <c r="P934" s="12"/>
      <c r="Q934" s="10" t="s">
        <v>318</v>
      </c>
      <c r="R934" s="12"/>
      <c r="S934" s="10">
        <v>101898752</v>
      </c>
      <c r="T934" s="10" t="s">
        <v>361</v>
      </c>
      <c r="U934" s="12"/>
      <c r="V934" s="12"/>
      <c r="W934" s="12"/>
      <c r="X934" s="12"/>
      <c r="Y934" s="12"/>
      <c r="Z934" s="12"/>
      <c r="AA934" s="12"/>
      <c r="AB934" s="12"/>
      <c r="AC934" s="12"/>
      <c r="AD934" s="13"/>
      <c r="AE934" s="15">
        <f t="shared" ca="1" si="14"/>
        <v>46054</v>
      </c>
    </row>
    <row r="935" spans="1:31" ht="20.100000000000001" customHeight="1">
      <c r="A935" s="10">
        <v>2482453</v>
      </c>
      <c r="B935" s="10">
        <v>2482453</v>
      </c>
      <c r="C935" s="10" t="s">
        <v>329</v>
      </c>
      <c r="D935" s="12"/>
      <c r="E935" s="10">
        <v>103365440</v>
      </c>
      <c r="F935" s="10" t="s">
        <v>330</v>
      </c>
      <c r="G935" s="10" t="s">
        <v>331</v>
      </c>
      <c r="H935" s="10" t="s">
        <v>109</v>
      </c>
      <c r="I935" s="11">
        <v>45380</v>
      </c>
      <c r="J935" s="11">
        <v>45380</v>
      </c>
      <c r="K935" s="12"/>
      <c r="L935" s="10" t="s">
        <v>313</v>
      </c>
      <c r="M935" s="12"/>
      <c r="N935" s="10" t="s">
        <v>313</v>
      </c>
      <c r="O935" s="10">
        <v>1034270</v>
      </c>
      <c r="P935" s="10" t="s">
        <v>332</v>
      </c>
      <c r="Q935" s="10" t="s">
        <v>318</v>
      </c>
      <c r="R935" s="10">
        <v>1</v>
      </c>
      <c r="S935" s="10">
        <v>103365393</v>
      </c>
      <c r="T935" s="10" t="s">
        <v>333</v>
      </c>
      <c r="U935" s="12"/>
      <c r="V935" s="12"/>
      <c r="W935" s="12"/>
      <c r="X935" s="12"/>
      <c r="Y935" s="12"/>
      <c r="Z935" s="11">
        <v>45207</v>
      </c>
      <c r="AA935" s="11">
        <v>45380</v>
      </c>
      <c r="AB935" s="11">
        <v>45207</v>
      </c>
      <c r="AC935" s="12"/>
      <c r="AD935" s="13"/>
      <c r="AE935" s="15">
        <f t="shared" ca="1" si="14"/>
        <v>46054</v>
      </c>
    </row>
    <row r="936" spans="1:31" ht="20.100000000000001" customHeight="1">
      <c r="A936" s="10">
        <v>2358819</v>
      </c>
      <c r="B936" s="10">
        <v>2358819</v>
      </c>
      <c r="C936" s="12"/>
      <c r="D936" s="10">
        <v>181</v>
      </c>
      <c r="E936" s="10">
        <v>100929820</v>
      </c>
      <c r="F936" s="10" t="s">
        <v>384</v>
      </c>
      <c r="G936" s="10" t="s">
        <v>363</v>
      </c>
      <c r="H936" s="12"/>
      <c r="I936" s="11">
        <v>45497</v>
      </c>
      <c r="J936" s="12"/>
      <c r="K936" s="12"/>
      <c r="L936" s="10" t="s">
        <v>313</v>
      </c>
      <c r="M936" s="12"/>
      <c r="N936" s="10" t="s">
        <v>313</v>
      </c>
      <c r="O936" s="12"/>
      <c r="P936" s="12"/>
      <c r="Q936" s="10" t="s">
        <v>385</v>
      </c>
      <c r="R936" s="12"/>
      <c r="S936" s="10" t="s">
        <v>386</v>
      </c>
      <c r="T936" s="10" t="s">
        <v>387</v>
      </c>
      <c r="U936" s="12"/>
      <c r="V936" s="12"/>
      <c r="W936" s="12"/>
      <c r="X936" s="12"/>
      <c r="Y936" s="12"/>
      <c r="Z936" s="12"/>
      <c r="AA936" s="12"/>
      <c r="AB936" s="12"/>
      <c r="AC936" s="12"/>
      <c r="AD936" s="13"/>
      <c r="AE936" s="15">
        <f t="shared" ca="1" si="14"/>
        <v>46054</v>
      </c>
    </row>
    <row r="937" spans="1:31" ht="20.100000000000001" customHeight="1">
      <c r="A937" s="10">
        <v>2476375</v>
      </c>
      <c r="B937" s="10">
        <v>2476375</v>
      </c>
      <c r="C937" s="12"/>
      <c r="D937" s="12"/>
      <c r="E937" s="10">
        <v>101693733</v>
      </c>
      <c r="F937" s="10" t="s">
        <v>1222</v>
      </c>
      <c r="G937" s="10" t="s">
        <v>327</v>
      </c>
      <c r="H937" s="12"/>
      <c r="I937" s="11">
        <v>45660</v>
      </c>
      <c r="J937" s="12"/>
      <c r="K937" s="12"/>
      <c r="L937" s="10" t="s">
        <v>313</v>
      </c>
      <c r="M937" s="12"/>
      <c r="N937" s="10" t="s">
        <v>313</v>
      </c>
      <c r="O937" s="12"/>
      <c r="P937" s="12"/>
      <c r="Q937" s="10" t="s">
        <v>318</v>
      </c>
      <c r="R937" s="12"/>
      <c r="S937" s="10">
        <v>101251705</v>
      </c>
      <c r="T937" s="10" t="s">
        <v>328</v>
      </c>
      <c r="U937" s="12"/>
      <c r="V937" s="12"/>
      <c r="W937" s="12"/>
      <c r="X937" s="12"/>
      <c r="Y937" s="12"/>
      <c r="Z937" s="12"/>
      <c r="AA937" s="12"/>
      <c r="AB937" s="12"/>
      <c r="AC937" s="12"/>
      <c r="AD937" s="13"/>
      <c r="AE937" s="15">
        <f t="shared" ca="1" si="14"/>
        <v>46054</v>
      </c>
    </row>
    <row r="938" spans="1:31" ht="20.100000000000001" customHeight="1">
      <c r="A938" s="10" t="s">
        <v>1268</v>
      </c>
      <c r="B938" s="10" t="s">
        <v>1268</v>
      </c>
      <c r="C938" s="12"/>
      <c r="D938" s="12"/>
      <c r="E938" s="10">
        <v>101920603</v>
      </c>
      <c r="F938" s="10" t="s">
        <v>754</v>
      </c>
      <c r="G938" s="10" t="s">
        <v>317</v>
      </c>
      <c r="H938" s="10" t="s">
        <v>1269</v>
      </c>
      <c r="I938" s="11">
        <v>45383</v>
      </c>
      <c r="J938" s="11">
        <v>45379</v>
      </c>
      <c r="K938" s="12"/>
      <c r="L938" s="10" t="s">
        <v>313</v>
      </c>
      <c r="M938" s="12"/>
      <c r="N938" s="10" t="s">
        <v>313</v>
      </c>
      <c r="O938" s="10">
        <v>1038810</v>
      </c>
      <c r="P938" s="10" t="s">
        <v>1270</v>
      </c>
      <c r="Q938" s="10" t="s">
        <v>559</v>
      </c>
      <c r="R938" s="10">
        <v>1</v>
      </c>
      <c r="S938" s="12"/>
      <c r="T938" s="12"/>
      <c r="U938" s="12"/>
      <c r="V938" s="12"/>
      <c r="W938" s="12"/>
      <c r="X938" s="12"/>
      <c r="Y938" s="12"/>
      <c r="Z938" s="11">
        <v>45351</v>
      </c>
      <c r="AA938" s="11">
        <v>45387</v>
      </c>
      <c r="AB938" s="11">
        <v>45351</v>
      </c>
      <c r="AC938" s="12"/>
      <c r="AD938" s="10" t="s">
        <v>1271</v>
      </c>
      <c r="AE938" s="15">
        <f t="shared" ca="1" si="14"/>
        <v>46054</v>
      </c>
    </row>
    <row r="939" spans="1:31" ht="20.100000000000001" customHeight="1">
      <c r="A939" s="10">
        <v>2482447</v>
      </c>
      <c r="B939" s="10">
        <v>2482447</v>
      </c>
      <c r="C939" s="10" t="s">
        <v>329</v>
      </c>
      <c r="D939" s="12"/>
      <c r="E939" s="10">
        <v>103365440</v>
      </c>
      <c r="F939" s="10" t="s">
        <v>330</v>
      </c>
      <c r="G939" s="10" t="s">
        <v>331</v>
      </c>
      <c r="H939" s="10" t="s">
        <v>109</v>
      </c>
      <c r="I939" s="11">
        <v>45380</v>
      </c>
      <c r="J939" s="11">
        <v>45380</v>
      </c>
      <c r="K939" s="12"/>
      <c r="L939" s="10" t="s">
        <v>313</v>
      </c>
      <c r="M939" s="12"/>
      <c r="N939" s="10" t="s">
        <v>313</v>
      </c>
      <c r="O939" s="10">
        <v>1034270</v>
      </c>
      <c r="P939" s="10" t="s">
        <v>332</v>
      </c>
      <c r="Q939" s="10" t="s">
        <v>318</v>
      </c>
      <c r="R939" s="10">
        <v>1</v>
      </c>
      <c r="S939" s="10">
        <v>103365393</v>
      </c>
      <c r="T939" s="10" t="s">
        <v>333</v>
      </c>
      <c r="U939" s="12"/>
      <c r="V939" s="12"/>
      <c r="W939" s="12"/>
      <c r="X939" s="12"/>
      <c r="Y939" s="12"/>
      <c r="Z939" s="11">
        <v>45207</v>
      </c>
      <c r="AA939" s="11">
        <v>45380</v>
      </c>
      <c r="AB939" s="11">
        <v>45207</v>
      </c>
      <c r="AC939" s="12"/>
      <c r="AD939" s="13"/>
      <c r="AE939" s="15">
        <f t="shared" ca="1" si="14"/>
        <v>46054</v>
      </c>
    </row>
    <row r="940" spans="1:31" ht="20.100000000000001" customHeight="1">
      <c r="A940" s="10">
        <v>2482473</v>
      </c>
      <c r="B940" s="10">
        <v>2482473</v>
      </c>
      <c r="C940" s="10" t="s">
        <v>1272</v>
      </c>
      <c r="D940" s="12"/>
      <c r="E940" s="10">
        <v>103384739</v>
      </c>
      <c r="F940" s="10" t="s">
        <v>379</v>
      </c>
      <c r="G940" s="10" t="s">
        <v>317</v>
      </c>
      <c r="H940" s="10" t="s">
        <v>109</v>
      </c>
      <c r="I940" s="11">
        <v>45380</v>
      </c>
      <c r="J940" s="11">
        <v>45380</v>
      </c>
      <c r="K940" s="12"/>
      <c r="L940" s="10" t="s">
        <v>313</v>
      </c>
      <c r="M940" s="12"/>
      <c r="N940" s="10" t="s">
        <v>313</v>
      </c>
      <c r="O940" s="10">
        <v>1034270</v>
      </c>
      <c r="P940" s="10" t="s">
        <v>332</v>
      </c>
      <c r="Q940" s="10" t="s">
        <v>318</v>
      </c>
      <c r="R940" s="10">
        <v>1</v>
      </c>
      <c r="S940" s="10">
        <v>102914443</v>
      </c>
      <c r="T940" s="10" t="s">
        <v>380</v>
      </c>
      <c r="U940" s="12"/>
      <c r="V940" s="12"/>
      <c r="W940" s="12"/>
      <c r="X940" s="12"/>
      <c r="Y940" s="12"/>
      <c r="Z940" s="11">
        <v>45207</v>
      </c>
      <c r="AA940" s="11">
        <v>45380</v>
      </c>
      <c r="AB940" s="11">
        <v>45207</v>
      </c>
      <c r="AC940" s="12"/>
      <c r="AD940" s="13"/>
      <c r="AE940" s="15">
        <f t="shared" ca="1" si="14"/>
        <v>46054</v>
      </c>
    </row>
    <row r="941" spans="1:31" ht="20.100000000000001" customHeight="1">
      <c r="A941" s="10">
        <v>2475099</v>
      </c>
      <c r="B941" s="10">
        <v>2475099</v>
      </c>
      <c r="C941" s="10" t="s">
        <v>1273</v>
      </c>
      <c r="D941" s="12"/>
      <c r="E941" s="10">
        <v>102842229</v>
      </c>
      <c r="F941" s="10" t="s">
        <v>440</v>
      </c>
      <c r="G941" s="10" t="s">
        <v>312</v>
      </c>
      <c r="H941" s="10" t="s">
        <v>109</v>
      </c>
      <c r="I941" s="11">
        <v>45380</v>
      </c>
      <c r="J941" s="11">
        <v>45380</v>
      </c>
      <c r="K941" s="12"/>
      <c r="L941" s="10" t="s">
        <v>313</v>
      </c>
      <c r="M941" s="12"/>
      <c r="N941" s="10" t="s">
        <v>313</v>
      </c>
      <c r="O941" s="10">
        <v>1034270</v>
      </c>
      <c r="P941" s="10" t="s">
        <v>332</v>
      </c>
      <c r="Q941" s="10" t="s">
        <v>318</v>
      </c>
      <c r="R941" s="10">
        <v>1</v>
      </c>
      <c r="S941" s="10">
        <v>101252285</v>
      </c>
      <c r="T941" s="10" t="s">
        <v>441</v>
      </c>
      <c r="U941" s="12"/>
      <c r="V941" s="12"/>
      <c r="W941" s="12"/>
      <c r="X941" s="12"/>
      <c r="Y941" s="12"/>
      <c r="Z941" s="11">
        <v>44675</v>
      </c>
      <c r="AA941" s="11">
        <v>45380</v>
      </c>
      <c r="AB941" s="11">
        <v>45172</v>
      </c>
      <c r="AC941" s="12"/>
      <c r="AD941" s="13"/>
      <c r="AE941" s="15">
        <f t="shared" ca="1" si="14"/>
        <v>46054</v>
      </c>
    </row>
    <row r="942" spans="1:31" ht="20.100000000000001" customHeight="1">
      <c r="A942" s="10">
        <v>2476390</v>
      </c>
      <c r="B942" s="10">
        <v>2476390</v>
      </c>
      <c r="C942" s="12"/>
      <c r="D942" s="12"/>
      <c r="E942" s="10">
        <v>101901826</v>
      </c>
      <c r="F942" s="10" t="s">
        <v>388</v>
      </c>
      <c r="G942" s="10" t="s">
        <v>317</v>
      </c>
      <c r="H942" s="12"/>
      <c r="I942" s="11">
        <v>45512</v>
      </c>
      <c r="J942" s="12"/>
      <c r="K942" s="12"/>
      <c r="L942" s="10" t="s">
        <v>313</v>
      </c>
      <c r="M942" s="12"/>
      <c r="N942" s="10" t="s">
        <v>313</v>
      </c>
      <c r="O942" s="12"/>
      <c r="P942" s="12"/>
      <c r="Q942" s="10" t="s">
        <v>324</v>
      </c>
      <c r="R942" s="12"/>
      <c r="S942" s="10">
        <v>101898752</v>
      </c>
      <c r="T942" s="10" t="s">
        <v>361</v>
      </c>
      <c r="U942" s="12"/>
      <c r="V942" s="12"/>
      <c r="W942" s="12"/>
      <c r="X942" s="12"/>
      <c r="Y942" s="12"/>
      <c r="Z942" s="12"/>
      <c r="AA942" s="12"/>
      <c r="AB942" s="12"/>
      <c r="AC942" s="12"/>
      <c r="AD942" s="13"/>
      <c r="AE942" s="15">
        <f t="shared" ca="1" si="14"/>
        <v>46054</v>
      </c>
    </row>
    <row r="943" spans="1:31" ht="20.100000000000001" customHeight="1">
      <c r="A943" s="10">
        <v>2482450</v>
      </c>
      <c r="B943" s="10">
        <v>2482450</v>
      </c>
      <c r="C943" s="10" t="s">
        <v>329</v>
      </c>
      <c r="D943" s="12"/>
      <c r="E943" s="10">
        <v>103365440</v>
      </c>
      <c r="F943" s="10" t="s">
        <v>330</v>
      </c>
      <c r="G943" s="10" t="s">
        <v>331</v>
      </c>
      <c r="H943" s="10" t="s">
        <v>109</v>
      </c>
      <c r="I943" s="11">
        <v>45380</v>
      </c>
      <c r="J943" s="11">
        <v>45380</v>
      </c>
      <c r="K943" s="12"/>
      <c r="L943" s="10" t="s">
        <v>313</v>
      </c>
      <c r="M943" s="12"/>
      <c r="N943" s="10" t="s">
        <v>313</v>
      </c>
      <c r="O943" s="10">
        <v>1034270</v>
      </c>
      <c r="P943" s="10" t="s">
        <v>332</v>
      </c>
      <c r="Q943" s="10" t="s">
        <v>318</v>
      </c>
      <c r="R943" s="10">
        <v>1</v>
      </c>
      <c r="S943" s="10">
        <v>103365393</v>
      </c>
      <c r="T943" s="10" t="s">
        <v>333</v>
      </c>
      <c r="U943" s="12"/>
      <c r="V943" s="12"/>
      <c r="W943" s="12"/>
      <c r="X943" s="12"/>
      <c r="Y943" s="12"/>
      <c r="Z943" s="11">
        <v>45207</v>
      </c>
      <c r="AA943" s="11">
        <v>45380</v>
      </c>
      <c r="AB943" s="11">
        <v>45207</v>
      </c>
      <c r="AC943" s="12"/>
      <c r="AD943" s="13"/>
      <c r="AE943" s="15">
        <f t="shared" ca="1" si="14"/>
        <v>46054</v>
      </c>
    </row>
    <row r="944" spans="1:31" ht="20.100000000000001" customHeight="1">
      <c r="A944" s="10">
        <v>2482537</v>
      </c>
      <c r="B944" s="10">
        <v>2482537</v>
      </c>
      <c r="C944" s="10" t="s">
        <v>461</v>
      </c>
      <c r="D944" s="12"/>
      <c r="E944" s="10">
        <v>104451734</v>
      </c>
      <c r="F944" s="10" t="s">
        <v>524</v>
      </c>
      <c r="G944" s="10" t="s">
        <v>317</v>
      </c>
      <c r="H944" s="10" t="s">
        <v>109</v>
      </c>
      <c r="I944" s="11">
        <v>45380</v>
      </c>
      <c r="J944" s="11">
        <v>45380</v>
      </c>
      <c r="K944" s="12"/>
      <c r="L944" s="10" t="s">
        <v>313</v>
      </c>
      <c r="M944" s="12"/>
      <c r="N944" s="10" t="s">
        <v>313</v>
      </c>
      <c r="O944" s="10">
        <v>1034270</v>
      </c>
      <c r="P944" s="10" t="s">
        <v>332</v>
      </c>
      <c r="Q944" s="10" t="s">
        <v>318</v>
      </c>
      <c r="R944" s="10">
        <v>1</v>
      </c>
      <c r="S944" s="10">
        <v>101252323</v>
      </c>
      <c r="T944" s="10" t="s">
        <v>525</v>
      </c>
      <c r="U944" s="12"/>
      <c r="V944" s="12"/>
      <c r="W944" s="12"/>
      <c r="X944" s="12"/>
      <c r="Y944" s="12"/>
      <c r="Z944" s="11">
        <v>45207</v>
      </c>
      <c r="AA944" s="11">
        <v>45380</v>
      </c>
      <c r="AB944" s="11">
        <v>45207</v>
      </c>
      <c r="AC944" s="12"/>
      <c r="AD944" s="13"/>
      <c r="AE944" s="15">
        <f t="shared" ca="1" si="14"/>
        <v>46054</v>
      </c>
    </row>
    <row r="945" spans="1:31" ht="20.100000000000001" customHeight="1">
      <c r="A945" s="10">
        <v>2447783</v>
      </c>
      <c r="B945" s="10">
        <v>2447783</v>
      </c>
      <c r="C945" s="10" t="s">
        <v>480</v>
      </c>
      <c r="D945" s="12"/>
      <c r="E945" s="10">
        <v>103365440</v>
      </c>
      <c r="F945" s="10" t="s">
        <v>330</v>
      </c>
      <c r="G945" s="10" t="s">
        <v>331</v>
      </c>
      <c r="H945" s="10" t="s">
        <v>109</v>
      </c>
      <c r="I945" s="11">
        <v>45380</v>
      </c>
      <c r="J945" s="11">
        <v>45380</v>
      </c>
      <c r="K945" s="12"/>
      <c r="L945" s="10" t="s">
        <v>313</v>
      </c>
      <c r="M945" s="12"/>
      <c r="N945" s="10" t="s">
        <v>313</v>
      </c>
      <c r="O945" s="10">
        <v>1034270</v>
      </c>
      <c r="P945" s="10" t="s">
        <v>332</v>
      </c>
      <c r="Q945" s="10" t="s">
        <v>318</v>
      </c>
      <c r="R945" s="10">
        <v>1</v>
      </c>
      <c r="S945" s="10">
        <v>103365393</v>
      </c>
      <c r="T945" s="10" t="s">
        <v>333</v>
      </c>
      <c r="U945" s="12"/>
      <c r="V945" s="12"/>
      <c r="W945" s="12"/>
      <c r="X945" s="12"/>
      <c r="Y945" s="12"/>
      <c r="Z945" s="11">
        <v>44996</v>
      </c>
      <c r="AA945" s="11">
        <v>45380</v>
      </c>
      <c r="AB945" s="11">
        <v>45055</v>
      </c>
      <c r="AC945" s="12"/>
      <c r="AD945" s="13"/>
      <c r="AE945" s="15">
        <f t="shared" ca="1" si="14"/>
        <v>46054</v>
      </c>
    </row>
    <row r="946" spans="1:31" ht="20.100000000000001" customHeight="1">
      <c r="A946" s="10">
        <v>2476434</v>
      </c>
      <c r="B946" s="10">
        <v>2476434</v>
      </c>
      <c r="C946" s="12"/>
      <c r="D946" s="12"/>
      <c r="E946" s="10">
        <v>102919893</v>
      </c>
      <c r="F946" s="10" t="s">
        <v>1274</v>
      </c>
      <c r="G946" s="10" t="s">
        <v>317</v>
      </c>
      <c r="H946" s="12"/>
      <c r="I946" s="11">
        <v>45632</v>
      </c>
      <c r="J946" s="12"/>
      <c r="K946" s="12"/>
      <c r="L946" s="10" t="s">
        <v>313</v>
      </c>
      <c r="M946" s="12"/>
      <c r="N946" s="10" t="s">
        <v>313</v>
      </c>
      <c r="O946" s="12"/>
      <c r="P946" s="12"/>
      <c r="Q946" s="10" t="s">
        <v>318</v>
      </c>
      <c r="R946" s="12"/>
      <c r="S946" s="10">
        <v>101252288</v>
      </c>
      <c r="T946" s="10" t="s">
        <v>429</v>
      </c>
      <c r="U946" s="12"/>
      <c r="V946" s="12"/>
      <c r="W946" s="12"/>
      <c r="X946" s="12"/>
      <c r="Y946" s="12"/>
      <c r="Z946" s="12"/>
      <c r="AA946" s="12"/>
      <c r="AB946" s="12"/>
      <c r="AC946" s="12"/>
      <c r="AD946" s="13"/>
      <c r="AE946" s="15">
        <f t="shared" ca="1" si="14"/>
        <v>46054</v>
      </c>
    </row>
    <row r="947" spans="1:31" ht="20.100000000000001" customHeight="1">
      <c r="A947" s="10">
        <v>2476436</v>
      </c>
      <c r="B947" s="10">
        <v>2476436</v>
      </c>
      <c r="C947" s="12"/>
      <c r="D947" s="12"/>
      <c r="E947" s="10">
        <v>102963723</v>
      </c>
      <c r="F947" s="10" t="s">
        <v>536</v>
      </c>
      <c r="G947" s="10" t="s">
        <v>317</v>
      </c>
      <c r="H947" s="12"/>
      <c r="I947" s="11">
        <v>45573</v>
      </c>
      <c r="J947" s="12"/>
      <c r="K947" s="12"/>
      <c r="L947" s="10" t="s">
        <v>313</v>
      </c>
      <c r="M947" s="12"/>
      <c r="N947" s="10" t="s">
        <v>313</v>
      </c>
      <c r="O947" s="12"/>
      <c r="P947" s="12"/>
      <c r="Q947" s="10" t="s">
        <v>318</v>
      </c>
      <c r="R947" s="12"/>
      <c r="S947" s="10">
        <v>101252320</v>
      </c>
      <c r="T947" s="10" t="s">
        <v>537</v>
      </c>
      <c r="U947" s="12"/>
      <c r="V947" s="12"/>
      <c r="W947" s="12"/>
      <c r="X947" s="12"/>
      <c r="Y947" s="12"/>
      <c r="Z947" s="12"/>
      <c r="AA947" s="12"/>
      <c r="AB947" s="12"/>
      <c r="AC947" s="12"/>
      <c r="AD947" s="13"/>
      <c r="AE947" s="15">
        <f t="shared" ca="1" si="14"/>
        <v>46054</v>
      </c>
    </row>
    <row r="948" spans="1:31" ht="20.100000000000001" customHeight="1">
      <c r="A948" s="10">
        <v>2451825</v>
      </c>
      <c r="B948" s="10">
        <v>2451825</v>
      </c>
      <c r="C948" s="12"/>
      <c r="D948" s="10">
        <v>199</v>
      </c>
      <c r="E948" s="10">
        <v>102102519</v>
      </c>
      <c r="F948" s="10" t="s">
        <v>1275</v>
      </c>
      <c r="G948" s="10" t="s">
        <v>312</v>
      </c>
      <c r="H948" s="12"/>
      <c r="I948" s="11">
        <v>45429</v>
      </c>
      <c r="J948" s="12"/>
      <c r="K948" s="12"/>
      <c r="L948" s="10" t="s">
        <v>313</v>
      </c>
      <c r="M948" s="12"/>
      <c r="N948" s="10" t="s">
        <v>313</v>
      </c>
      <c r="O948" s="12"/>
      <c r="P948" s="12"/>
      <c r="Q948" s="10" t="s">
        <v>736</v>
      </c>
      <c r="R948" s="12"/>
      <c r="S948" s="10" t="s">
        <v>422</v>
      </c>
      <c r="T948" s="10" t="s">
        <v>423</v>
      </c>
      <c r="U948" s="12"/>
      <c r="V948" s="12"/>
      <c r="W948" s="12"/>
      <c r="X948" s="12"/>
      <c r="Y948" s="12"/>
      <c r="Z948" s="12"/>
      <c r="AA948" s="12"/>
      <c r="AB948" s="12"/>
      <c r="AC948" s="12"/>
      <c r="AD948" s="13"/>
      <c r="AE948" s="15">
        <f t="shared" ca="1" si="14"/>
        <v>46054</v>
      </c>
    </row>
    <row r="949" spans="1:31" ht="20.100000000000001" customHeight="1">
      <c r="A949" s="10">
        <v>2475879</v>
      </c>
      <c r="B949" s="10">
        <v>2475879</v>
      </c>
      <c r="C949" s="12"/>
      <c r="D949" s="12"/>
      <c r="E949" s="10">
        <v>101531830</v>
      </c>
      <c r="F949" s="10" t="s">
        <v>1276</v>
      </c>
      <c r="G949" s="10" t="s">
        <v>327</v>
      </c>
      <c r="H949" s="12"/>
      <c r="I949" s="11">
        <v>45481</v>
      </c>
      <c r="J949" s="12"/>
      <c r="K949" s="12"/>
      <c r="L949" s="10" t="s">
        <v>313</v>
      </c>
      <c r="M949" s="12"/>
      <c r="N949" s="10" t="s">
        <v>313</v>
      </c>
      <c r="O949" s="12"/>
      <c r="P949" s="12"/>
      <c r="Q949" s="10" t="s">
        <v>318</v>
      </c>
      <c r="R949" s="12"/>
      <c r="S949" s="10">
        <v>101531825</v>
      </c>
      <c r="T949" s="10" t="s">
        <v>1228</v>
      </c>
      <c r="U949" s="12"/>
      <c r="V949" s="12"/>
      <c r="W949" s="12"/>
      <c r="X949" s="12"/>
      <c r="Y949" s="12"/>
      <c r="Z949" s="12"/>
      <c r="AA949" s="12"/>
      <c r="AB949" s="12"/>
      <c r="AC949" s="12"/>
      <c r="AD949" s="13"/>
      <c r="AE949" s="15">
        <f t="shared" ca="1" si="14"/>
        <v>46054</v>
      </c>
    </row>
    <row r="950" spans="1:31" ht="20.100000000000001" customHeight="1">
      <c r="A950" s="10">
        <v>2482526</v>
      </c>
      <c r="B950" s="10">
        <v>2482526</v>
      </c>
      <c r="C950" s="10" t="s">
        <v>368</v>
      </c>
      <c r="D950" s="12"/>
      <c r="E950" s="10">
        <v>102732551</v>
      </c>
      <c r="F950" s="10" t="s">
        <v>374</v>
      </c>
      <c r="G950" s="10" t="s">
        <v>331</v>
      </c>
      <c r="H950" s="10" t="s">
        <v>109</v>
      </c>
      <c r="I950" s="11">
        <v>45380</v>
      </c>
      <c r="J950" s="11">
        <v>45380</v>
      </c>
      <c r="K950" s="12"/>
      <c r="L950" s="10" t="s">
        <v>313</v>
      </c>
      <c r="M950" s="12"/>
      <c r="N950" s="10" t="s">
        <v>313</v>
      </c>
      <c r="O950" s="10">
        <v>1034270</v>
      </c>
      <c r="P950" s="10" t="s">
        <v>332</v>
      </c>
      <c r="Q950" s="10" t="s">
        <v>318</v>
      </c>
      <c r="R950" s="10">
        <v>1</v>
      </c>
      <c r="S950" s="10">
        <v>102732426</v>
      </c>
      <c r="T950" s="10" t="s">
        <v>375</v>
      </c>
      <c r="U950" s="12"/>
      <c r="V950" s="12"/>
      <c r="W950" s="12"/>
      <c r="X950" s="12"/>
      <c r="Y950" s="12"/>
      <c r="Z950" s="11">
        <v>45207</v>
      </c>
      <c r="AA950" s="11">
        <v>45380</v>
      </c>
      <c r="AB950" s="11">
        <v>45207</v>
      </c>
      <c r="AC950" s="12"/>
      <c r="AD950" s="13"/>
      <c r="AE950" s="15">
        <f t="shared" ca="1" si="14"/>
        <v>46054</v>
      </c>
    </row>
    <row r="951" spans="1:31" ht="20.100000000000001" customHeight="1">
      <c r="A951" s="10">
        <v>2482509</v>
      </c>
      <c r="B951" s="10">
        <v>2482509</v>
      </c>
      <c r="C951" s="10" t="s">
        <v>351</v>
      </c>
      <c r="D951" s="12"/>
      <c r="E951" s="10">
        <v>102845098</v>
      </c>
      <c r="F951" s="10" t="s">
        <v>330</v>
      </c>
      <c r="G951" s="10" t="s">
        <v>317</v>
      </c>
      <c r="H951" s="10" t="s">
        <v>109</v>
      </c>
      <c r="I951" s="11">
        <v>45380</v>
      </c>
      <c r="J951" s="11">
        <v>45380</v>
      </c>
      <c r="K951" s="12"/>
      <c r="L951" s="10" t="s">
        <v>313</v>
      </c>
      <c r="M951" s="12"/>
      <c r="N951" s="10" t="s">
        <v>313</v>
      </c>
      <c r="O951" s="10">
        <v>1034270</v>
      </c>
      <c r="P951" s="10" t="s">
        <v>332</v>
      </c>
      <c r="Q951" s="10" t="s">
        <v>324</v>
      </c>
      <c r="R951" s="10">
        <v>1</v>
      </c>
      <c r="S951" s="10">
        <v>102826599</v>
      </c>
      <c r="T951" s="10" t="s">
        <v>1277</v>
      </c>
      <c r="U951" s="12"/>
      <c r="V951" s="12"/>
      <c r="W951" s="12"/>
      <c r="X951" s="12"/>
      <c r="Y951" s="12"/>
      <c r="Z951" s="11">
        <v>45207</v>
      </c>
      <c r="AA951" s="11">
        <v>45380</v>
      </c>
      <c r="AB951" s="11">
        <v>45207</v>
      </c>
      <c r="AC951" s="12"/>
      <c r="AD951" s="13"/>
      <c r="AE951" s="15">
        <f t="shared" ca="1" si="14"/>
        <v>46054</v>
      </c>
    </row>
    <row r="952" spans="1:31" ht="20.100000000000001" customHeight="1">
      <c r="A952" s="10">
        <v>2506224</v>
      </c>
      <c r="B952" s="10">
        <v>2506224</v>
      </c>
      <c r="C952" s="12"/>
      <c r="D952" s="10">
        <v>194</v>
      </c>
      <c r="E952" s="10" t="s">
        <v>1278</v>
      </c>
      <c r="F952" s="10" t="s">
        <v>1279</v>
      </c>
      <c r="G952" s="10" t="s">
        <v>363</v>
      </c>
      <c r="H952" s="12"/>
      <c r="I952" s="11">
        <v>45338</v>
      </c>
      <c r="J952" s="12"/>
      <c r="K952" s="12"/>
      <c r="L952" s="10" t="s">
        <v>313</v>
      </c>
      <c r="M952" s="12"/>
      <c r="N952" s="10" t="s">
        <v>313</v>
      </c>
      <c r="O952" s="12"/>
      <c r="P952" s="12"/>
      <c r="Q952" s="10" t="s">
        <v>385</v>
      </c>
      <c r="R952" s="12"/>
      <c r="S952" s="10" t="s">
        <v>1280</v>
      </c>
      <c r="T952" s="10" t="s">
        <v>1281</v>
      </c>
      <c r="U952" s="12"/>
      <c r="V952" s="12"/>
      <c r="W952" s="12"/>
      <c r="X952" s="12"/>
      <c r="Y952" s="12"/>
      <c r="Z952" s="12"/>
      <c r="AA952" s="12"/>
      <c r="AB952" s="12"/>
      <c r="AC952" s="12"/>
      <c r="AD952" s="13"/>
      <c r="AE952" s="15">
        <f t="shared" ca="1" si="14"/>
        <v>46054</v>
      </c>
    </row>
    <row r="953" spans="1:31" ht="20.100000000000001" customHeight="1">
      <c r="A953" s="10">
        <v>2452104</v>
      </c>
      <c r="B953" s="10">
        <v>2452104</v>
      </c>
      <c r="C953" s="12"/>
      <c r="D953" s="10">
        <v>195</v>
      </c>
      <c r="E953" s="10">
        <v>100930307</v>
      </c>
      <c r="F953" s="10" t="s">
        <v>425</v>
      </c>
      <c r="G953" s="10" t="s">
        <v>363</v>
      </c>
      <c r="H953" s="12"/>
      <c r="I953" s="11">
        <v>45450</v>
      </c>
      <c r="J953" s="12"/>
      <c r="K953" s="12"/>
      <c r="L953" s="10" t="s">
        <v>313</v>
      </c>
      <c r="M953" s="12"/>
      <c r="N953" s="10" t="s">
        <v>313</v>
      </c>
      <c r="O953" s="12"/>
      <c r="P953" s="12"/>
      <c r="Q953" s="10" t="s">
        <v>385</v>
      </c>
      <c r="R953" s="12"/>
      <c r="S953" s="10" t="s">
        <v>426</v>
      </c>
      <c r="T953" s="10" t="s">
        <v>427</v>
      </c>
      <c r="U953" s="12"/>
      <c r="V953" s="12"/>
      <c r="W953" s="12"/>
      <c r="X953" s="12"/>
      <c r="Y953" s="12"/>
      <c r="Z953" s="12"/>
      <c r="AA953" s="12"/>
      <c r="AB953" s="12"/>
      <c r="AC953" s="12"/>
      <c r="AD953" s="13"/>
      <c r="AE953" s="15">
        <f t="shared" ca="1" si="14"/>
        <v>46054</v>
      </c>
    </row>
    <row r="954" spans="1:31" ht="20.100000000000001" customHeight="1">
      <c r="A954" s="10">
        <v>2452167</v>
      </c>
      <c r="B954" s="10">
        <v>2452167</v>
      </c>
      <c r="C954" s="12"/>
      <c r="D954" s="10">
        <v>228</v>
      </c>
      <c r="E954" s="10">
        <v>101507379</v>
      </c>
      <c r="F954" s="10" t="s">
        <v>339</v>
      </c>
      <c r="G954" s="10" t="s">
        <v>331</v>
      </c>
      <c r="H954" s="12"/>
      <c r="I954" s="11">
        <v>45457</v>
      </c>
      <c r="J954" s="12"/>
      <c r="K954" s="12"/>
      <c r="L954" s="10" t="s">
        <v>313</v>
      </c>
      <c r="M954" s="12"/>
      <c r="N954" s="10" t="s">
        <v>313</v>
      </c>
      <c r="O954" s="12"/>
      <c r="P954" s="12"/>
      <c r="Q954" s="10" t="s">
        <v>340</v>
      </c>
      <c r="R954" s="12"/>
      <c r="S954" s="10" t="s">
        <v>341</v>
      </c>
      <c r="T954" s="10" t="s">
        <v>342</v>
      </c>
      <c r="U954" s="12"/>
      <c r="V954" s="12"/>
      <c r="W954" s="12"/>
      <c r="X954" s="12"/>
      <c r="Y954" s="12"/>
      <c r="Z954" s="12"/>
      <c r="AA954" s="12"/>
      <c r="AB954" s="12"/>
      <c r="AC954" s="12"/>
      <c r="AD954" s="13"/>
      <c r="AE954" s="15">
        <f t="shared" ca="1" si="14"/>
        <v>46054</v>
      </c>
    </row>
    <row r="955" spans="1:31" ht="20.100000000000001" customHeight="1">
      <c r="A955" s="10">
        <v>2476424</v>
      </c>
      <c r="B955" s="10">
        <v>2476424</v>
      </c>
      <c r="C955" s="12"/>
      <c r="D955" s="12"/>
      <c r="E955" s="10">
        <v>102415479</v>
      </c>
      <c r="F955" s="10" t="s">
        <v>311</v>
      </c>
      <c r="G955" s="10" t="s">
        <v>312</v>
      </c>
      <c r="H955" s="12"/>
      <c r="I955" s="11">
        <v>45660</v>
      </c>
      <c r="J955" s="12"/>
      <c r="K955" s="12"/>
      <c r="L955" s="10" t="s">
        <v>313</v>
      </c>
      <c r="M955" s="12"/>
      <c r="N955" s="10" t="s">
        <v>313</v>
      </c>
      <c r="O955" s="12"/>
      <c r="P955" s="12"/>
      <c r="Q955" s="10" t="s">
        <v>314</v>
      </c>
      <c r="R955" s="12"/>
      <c r="S955" s="10">
        <v>102026291</v>
      </c>
      <c r="T955" s="10" t="s">
        <v>315</v>
      </c>
      <c r="U955" s="12"/>
      <c r="V955" s="12"/>
      <c r="W955" s="12"/>
      <c r="X955" s="12"/>
      <c r="Y955" s="12"/>
      <c r="Z955" s="12"/>
      <c r="AA955" s="12"/>
      <c r="AB955" s="12"/>
      <c r="AC955" s="12"/>
      <c r="AD955" s="13"/>
      <c r="AE955" s="15">
        <f t="shared" ca="1" si="14"/>
        <v>46054</v>
      </c>
    </row>
    <row r="956" spans="1:31" ht="20.100000000000001" customHeight="1">
      <c r="A956" s="10">
        <v>2482512</v>
      </c>
      <c r="B956" s="10">
        <v>2482512</v>
      </c>
      <c r="C956" s="10" t="s">
        <v>351</v>
      </c>
      <c r="D956" s="12"/>
      <c r="E956" s="10">
        <v>103683083</v>
      </c>
      <c r="F956" s="10" t="s">
        <v>346</v>
      </c>
      <c r="G956" s="10" t="s">
        <v>312</v>
      </c>
      <c r="H956" s="10" t="s">
        <v>109</v>
      </c>
      <c r="I956" s="11">
        <v>45380</v>
      </c>
      <c r="J956" s="11">
        <v>45380</v>
      </c>
      <c r="K956" s="12"/>
      <c r="L956" s="10" t="s">
        <v>313</v>
      </c>
      <c r="M956" s="12"/>
      <c r="N956" s="10" t="s">
        <v>313</v>
      </c>
      <c r="O956" s="10">
        <v>1034270</v>
      </c>
      <c r="P956" s="10" t="s">
        <v>332</v>
      </c>
      <c r="Q956" s="10" t="s">
        <v>318</v>
      </c>
      <c r="R956" s="10">
        <v>1</v>
      </c>
      <c r="S956" s="10">
        <v>103683084</v>
      </c>
      <c r="T956" s="10" t="s">
        <v>347</v>
      </c>
      <c r="U956" s="12"/>
      <c r="V956" s="12"/>
      <c r="W956" s="12"/>
      <c r="X956" s="12"/>
      <c r="Y956" s="12"/>
      <c r="Z956" s="11">
        <v>45207</v>
      </c>
      <c r="AA956" s="11">
        <v>45380</v>
      </c>
      <c r="AB956" s="11">
        <v>45207</v>
      </c>
      <c r="AC956" s="12"/>
      <c r="AD956" s="13"/>
      <c r="AE956" s="15">
        <f t="shared" ca="1" si="14"/>
        <v>46054</v>
      </c>
    </row>
    <row r="957" spans="1:31" ht="20.100000000000001" customHeight="1">
      <c r="A957" s="10">
        <v>2476366</v>
      </c>
      <c r="B957" s="10">
        <v>2476366</v>
      </c>
      <c r="C957" s="12"/>
      <c r="D957" s="12"/>
      <c r="E957" s="10">
        <v>101680666</v>
      </c>
      <c r="F957" s="10" t="s">
        <v>479</v>
      </c>
      <c r="G957" s="10" t="s">
        <v>321</v>
      </c>
      <c r="H957" s="12"/>
      <c r="I957" s="11">
        <v>45481</v>
      </c>
      <c r="J957" s="12"/>
      <c r="K957" s="12"/>
      <c r="L957" s="10" t="s">
        <v>313</v>
      </c>
      <c r="M957" s="12"/>
      <c r="N957" s="10" t="s">
        <v>313</v>
      </c>
      <c r="O957" s="12"/>
      <c r="P957" s="12"/>
      <c r="Q957" s="10" t="s">
        <v>318</v>
      </c>
      <c r="R957" s="12"/>
      <c r="S957" s="10">
        <v>101680654</v>
      </c>
      <c r="T957" s="10" t="s">
        <v>322</v>
      </c>
      <c r="U957" s="12"/>
      <c r="V957" s="12"/>
      <c r="W957" s="12"/>
      <c r="X957" s="12"/>
      <c r="Y957" s="12"/>
      <c r="Z957" s="12"/>
      <c r="AA957" s="12"/>
      <c r="AB957" s="12"/>
      <c r="AC957" s="12"/>
      <c r="AD957" s="13"/>
      <c r="AE957" s="15">
        <f t="shared" ca="1" si="14"/>
        <v>46054</v>
      </c>
    </row>
    <row r="958" spans="1:31" ht="20.100000000000001" customHeight="1">
      <c r="A958" s="10" t="s">
        <v>1282</v>
      </c>
      <c r="B958" s="10" t="s">
        <v>1282</v>
      </c>
      <c r="C958" s="12"/>
      <c r="D958" s="10">
        <v>157</v>
      </c>
      <c r="E958" s="10">
        <v>102722702</v>
      </c>
      <c r="F958" s="10" t="s">
        <v>485</v>
      </c>
      <c r="G958" s="10" t="s">
        <v>331</v>
      </c>
      <c r="H958" s="12"/>
      <c r="I958" s="11">
        <v>45436</v>
      </c>
      <c r="J958" s="12"/>
      <c r="K958" s="12"/>
      <c r="L958" s="10" t="s">
        <v>313</v>
      </c>
      <c r="M958" s="12"/>
      <c r="N958" s="10" t="s">
        <v>313</v>
      </c>
      <c r="O958" s="12"/>
      <c r="P958" s="12"/>
      <c r="Q958" s="10" t="s">
        <v>385</v>
      </c>
      <c r="R958" s="12"/>
      <c r="S958" s="10" t="s">
        <v>486</v>
      </c>
      <c r="T958" s="10" t="s">
        <v>487</v>
      </c>
      <c r="U958" s="12"/>
      <c r="V958" s="12"/>
      <c r="W958" s="12"/>
      <c r="X958" s="12"/>
      <c r="Y958" s="12"/>
      <c r="Z958" s="12"/>
      <c r="AA958" s="12"/>
      <c r="AB958" s="12"/>
      <c r="AC958" s="12"/>
      <c r="AD958" s="13"/>
      <c r="AE958" s="15">
        <f t="shared" ca="1" si="14"/>
        <v>46054</v>
      </c>
    </row>
    <row r="959" spans="1:31" ht="20.100000000000001" customHeight="1">
      <c r="A959" s="10">
        <v>2476349</v>
      </c>
      <c r="B959" s="10">
        <v>2476349</v>
      </c>
      <c r="C959" s="12"/>
      <c r="D959" s="12"/>
      <c r="E959" s="10">
        <v>101575240</v>
      </c>
      <c r="F959" s="10" t="s">
        <v>390</v>
      </c>
      <c r="G959" s="10" t="s">
        <v>317</v>
      </c>
      <c r="H959" s="12"/>
      <c r="I959" s="11">
        <v>45632</v>
      </c>
      <c r="J959" s="12"/>
      <c r="K959" s="12"/>
      <c r="L959" s="10" t="s">
        <v>313</v>
      </c>
      <c r="M959" s="12"/>
      <c r="N959" s="10" t="s">
        <v>313</v>
      </c>
      <c r="O959" s="12"/>
      <c r="P959" s="12"/>
      <c r="Q959" s="10" t="s">
        <v>318</v>
      </c>
      <c r="R959" s="12"/>
      <c r="S959" s="10">
        <v>101575219</v>
      </c>
      <c r="T959" s="10" t="s">
        <v>391</v>
      </c>
      <c r="U959" s="12"/>
      <c r="V959" s="12"/>
      <c r="W959" s="12"/>
      <c r="X959" s="12"/>
      <c r="Y959" s="12"/>
      <c r="Z959" s="12"/>
      <c r="AA959" s="12"/>
      <c r="AB959" s="12"/>
      <c r="AC959" s="12"/>
      <c r="AD959" s="13"/>
      <c r="AE959" s="15">
        <f t="shared" ca="1" si="14"/>
        <v>46054</v>
      </c>
    </row>
    <row r="960" spans="1:31" ht="20.100000000000001" customHeight="1">
      <c r="A960" s="10">
        <v>2454798</v>
      </c>
      <c r="B960" s="10">
        <v>2454798</v>
      </c>
      <c r="C960" s="12"/>
      <c r="D960" s="12"/>
      <c r="E960" s="10">
        <v>101680662</v>
      </c>
      <c r="F960" s="10" t="s">
        <v>320</v>
      </c>
      <c r="G960" s="10" t="s">
        <v>321</v>
      </c>
      <c r="H960" s="12"/>
      <c r="I960" s="11">
        <v>45450</v>
      </c>
      <c r="J960" s="12"/>
      <c r="K960" s="12"/>
      <c r="L960" s="10" t="s">
        <v>313</v>
      </c>
      <c r="M960" s="12"/>
      <c r="N960" s="10" t="s">
        <v>313</v>
      </c>
      <c r="O960" s="12"/>
      <c r="P960" s="12"/>
      <c r="Q960" s="10" t="s">
        <v>318</v>
      </c>
      <c r="R960" s="12"/>
      <c r="S960" s="10">
        <v>101680654</v>
      </c>
      <c r="T960" s="10" t="s">
        <v>322</v>
      </c>
      <c r="U960" s="12"/>
      <c r="V960" s="12"/>
      <c r="W960" s="12"/>
      <c r="X960" s="12"/>
      <c r="Y960" s="12"/>
      <c r="Z960" s="12"/>
      <c r="AA960" s="12"/>
      <c r="AB960" s="12"/>
      <c r="AC960" s="12"/>
      <c r="AD960" s="13"/>
      <c r="AE960" s="15">
        <f t="shared" ca="1" si="14"/>
        <v>46054</v>
      </c>
    </row>
    <row r="961" spans="1:31" ht="20.100000000000001" customHeight="1">
      <c r="A961" s="10">
        <v>2512136</v>
      </c>
      <c r="B961" s="10">
        <v>2512136</v>
      </c>
      <c r="C961" s="10" t="s">
        <v>1283</v>
      </c>
      <c r="D961" s="12"/>
      <c r="E961" s="10">
        <v>103365440</v>
      </c>
      <c r="F961" s="10" t="s">
        <v>330</v>
      </c>
      <c r="G961" s="10" t="s">
        <v>331</v>
      </c>
      <c r="H961" s="10" t="s">
        <v>109</v>
      </c>
      <c r="I961" s="11">
        <v>45380</v>
      </c>
      <c r="J961" s="11">
        <v>45380</v>
      </c>
      <c r="K961" s="12"/>
      <c r="L961" s="10" t="s">
        <v>313</v>
      </c>
      <c r="M961" s="12"/>
      <c r="N961" s="10" t="s">
        <v>313</v>
      </c>
      <c r="O961" s="10">
        <v>1034270</v>
      </c>
      <c r="P961" s="10" t="s">
        <v>332</v>
      </c>
      <c r="Q961" s="10" t="s">
        <v>318</v>
      </c>
      <c r="R961" s="10">
        <v>1</v>
      </c>
      <c r="S961" s="10">
        <v>103365393</v>
      </c>
      <c r="T961" s="10" t="s">
        <v>333</v>
      </c>
      <c r="U961" s="12"/>
      <c r="V961" s="12"/>
      <c r="W961" s="12"/>
      <c r="X961" s="12"/>
      <c r="Y961" s="12"/>
      <c r="Z961" s="11">
        <v>44672</v>
      </c>
      <c r="AA961" s="11">
        <v>45380</v>
      </c>
      <c r="AB961" s="11">
        <v>45333</v>
      </c>
      <c r="AC961" s="12"/>
      <c r="AD961" s="13"/>
      <c r="AE961" s="15">
        <f t="shared" ca="1" si="14"/>
        <v>46054</v>
      </c>
    </row>
    <row r="962" spans="1:31" ht="20.100000000000001" customHeight="1">
      <c r="A962" s="10">
        <v>2475858</v>
      </c>
      <c r="B962" s="10">
        <v>2475858</v>
      </c>
      <c r="C962" s="12"/>
      <c r="D962" s="12"/>
      <c r="E962" s="10">
        <v>101252172</v>
      </c>
      <c r="F962" s="10" t="s">
        <v>428</v>
      </c>
      <c r="G962" s="10" t="s">
        <v>331</v>
      </c>
      <c r="H962" s="12"/>
      <c r="I962" s="11">
        <v>45573</v>
      </c>
      <c r="J962" s="12"/>
      <c r="K962" s="12"/>
      <c r="L962" s="10" t="s">
        <v>313</v>
      </c>
      <c r="M962" s="12"/>
      <c r="N962" s="10" t="s">
        <v>313</v>
      </c>
      <c r="O962" s="12"/>
      <c r="P962" s="12"/>
      <c r="Q962" s="10" t="s">
        <v>318</v>
      </c>
      <c r="R962" s="12"/>
      <c r="S962" s="10">
        <v>101252288</v>
      </c>
      <c r="T962" s="10" t="s">
        <v>429</v>
      </c>
      <c r="U962" s="12"/>
      <c r="V962" s="12"/>
      <c r="W962" s="12"/>
      <c r="X962" s="12"/>
      <c r="Y962" s="12"/>
      <c r="Z962" s="12"/>
      <c r="AA962" s="12"/>
      <c r="AB962" s="12"/>
      <c r="AC962" s="12"/>
      <c r="AD962" s="13"/>
      <c r="AE962" s="15">
        <f t="shared" ca="1" si="14"/>
        <v>46054</v>
      </c>
    </row>
    <row r="963" spans="1:31" ht="20.100000000000001" customHeight="1">
      <c r="A963" s="10">
        <v>2475846</v>
      </c>
      <c r="B963" s="10">
        <v>2475846</v>
      </c>
      <c r="C963" s="12"/>
      <c r="D963" s="12"/>
      <c r="E963" s="10">
        <v>100913539</v>
      </c>
      <c r="F963" s="10" t="s">
        <v>498</v>
      </c>
      <c r="G963" s="10" t="s">
        <v>321</v>
      </c>
      <c r="H963" s="12"/>
      <c r="I963" s="11">
        <v>45512</v>
      </c>
      <c r="J963" s="12"/>
      <c r="K963" s="12"/>
      <c r="L963" s="10" t="s">
        <v>313</v>
      </c>
      <c r="M963" s="12"/>
      <c r="N963" s="10" t="s">
        <v>313</v>
      </c>
      <c r="O963" s="12"/>
      <c r="P963" s="12"/>
      <c r="Q963" s="10" t="s">
        <v>318</v>
      </c>
      <c r="R963" s="12"/>
      <c r="S963" s="10">
        <v>101252316</v>
      </c>
      <c r="T963" s="10" t="s">
        <v>373</v>
      </c>
      <c r="U963" s="12"/>
      <c r="V963" s="12"/>
      <c r="W963" s="12"/>
      <c r="X963" s="12"/>
      <c r="Y963" s="12"/>
      <c r="Z963" s="12"/>
      <c r="AA963" s="12"/>
      <c r="AB963" s="12"/>
      <c r="AC963" s="12"/>
      <c r="AD963" s="13"/>
      <c r="AE963" s="15">
        <f t="shared" ca="1" si="14"/>
        <v>46054</v>
      </c>
    </row>
    <row r="964" spans="1:31" ht="20.100000000000001" customHeight="1">
      <c r="A964" s="10" t="s">
        <v>1284</v>
      </c>
      <c r="B964" s="10" t="s">
        <v>1284</v>
      </c>
      <c r="C964" s="12"/>
      <c r="D964" s="12"/>
      <c r="E964" s="10">
        <v>100003319</v>
      </c>
      <c r="F964" s="10" t="s">
        <v>1285</v>
      </c>
      <c r="G964" s="10" t="s">
        <v>401</v>
      </c>
      <c r="H964" s="12"/>
      <c r="I964" s="11">
        <v>45262</v>
      </c>
      <c r="J964" s="12"/>
      <c r="K964" s="12"/>
      <c r="L964" s="10" t="s">
        <v>313</v>
      </c>
      <c r="M964" s="12"/>
      <c r="N964" s="10" t="s">
        <v>313</v>
      </c>
      <c r="O964" s="12"/>
      <c r="P964" s="12"/>
      <c r="Q964" s="10" t="s">
        <v>500</v>
      </c>
      <c r="R964" s="10">
        <v>5</v>
      </c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3"/>
      <c r="AE964" s="15">
        <f t="shared" ref="AE964:AE1027" ca="1" si="15">TODAY()-M964</f>
        <v>46054</v>
      </c>
    </row>
    <row r="965" spans="1:31" ht="20.100000000000001" customHeight="1">
      <c r="A965" s="10" t="s">
        <v>1284</v>
      </c>
      <c r="B965" s="10" t="s">
        <v>1284</v>
      </c>
      <c r="C965" s="12"/>
      <c r="D965" s="12"/>
      <c r="E965" s="10">
        <v>100003319</v>
      </c>
      <c r="F965" s="10" t="s">
        <v>1285</v>
      </c>
      <c r="G965" s="10" t="s">
        <v>401</v>
      </c>
      <c r="H965" s="12"/>
      <c r="I965" s="11">
        <v>45262</v>
      </c>
      <c r="J965" s="12"/>
      <c r="K965" s="12"/>
      <c r="L965" s="10" t="s">
        <v>313</v>
      </c>
      <c r="M965" s="12"/>
      <c r="N965" s="10" t="s">
        <v>313</v>
      </c>
      <c r="O965" s="12"/>
      <c r="P965" s="12"/>
      <c r="Q965" s="10" t="s">
        <v>500</v>
      </c>
      <c r="R965" s="10">
        <v>5</v>
      </c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3"/>
      <c r="AE965" s="15">
        <f t="shared" ca="1" si="15"/>
        <v>46054</v>
      </c>
    </row>
    <row r="966" spans="1:31" ht="20.100000000000001" customHeight="1">
      <c r="A966" s="10">
        <v>2482431</v>
      </c>
      <c r="B966" s="10">
        <v>2482431</v>
      </c>
      <c r="C966" s="10" t="s">
        <v>442</v>
      </c>
      <c r="D966" s="12"/>
      <c r="E966" s="10">
        <v>103341647</v>
      </c>
      <c r="F966" s="10" t="s">
        <v>410</v>
      </c>
      <c r="G966" s="10" t="s">
        <v>331</v>
      </c>
      <c r="H966" s="10" t="s">
        <v>109</v>
      </c>
      <c r="I966" s="11">
        <v>45380</v>
      </c>
      <c r="J966" s="11">
        <v>45380</v>
      </c>
      <c r="K966" s="12"/>
      <c r="L966" s="10" t="s">
        <v>313</v>
      </c>
      <c r="M966" s="12"/>
      <c r="N966" s="10" t="s">
        <v>313</v>
      </c>
      <c r="O966" s="10">
        <v>1034270</v>
      </c>
      <c r="P966" s="10" t="s">
        <v>332</v>
      </c>
      <c r="Q966" s="10" t="s">
        <v>318</v>
      </c>
      <c r="R966" s="10">
        <v>1</v>
      </c>
      <c r="S966" s="10">
        <v>103342182</v>
      </c>
      <c r="T966" s="10" t="s">
        <v>411</v>
      </c>
      <c r="U966" s="12"/>
      <c r="V966" s="12"/>
      <c r="W966" s="12"/>
      <c r="X966" s="12"/>
      <c r="Y966" s="12"/>
      <c r="Z966" s="11">
        <v>45207</v>
      </c>
      <c r="AA966" s="11">
        <v>45380</v>
      </c>
      <c r="AB966" s="11">
        <v>45207</v>
      </c>
      <c r="AC966" s="12"/>
      <c r="AD966" s="13"/>
      <c r="AE966" s="15">
        <f t="shared" ca="1" si="15"/>
        <v>46054</v>
      </c>
    </row>
    <row r="967" spans="1:31" ht="20.100000000000001" customHeight="1">
      <c r="A967" s="10">
        <v>2482504</v>
      </c>
      <c r="B967" s="10">
        <v>2482504</v>
      </c>
      <c r="C967" s="10" t="s">
        <v>417</v>
      </c>
      <c r="D967" s="12"/>
      <c r="E967" s="10">
        <v>103479052</v>
      </c>
      <c r="F967" s="10" t="s">
        <v>418</v>
      </c>
      <c r="G967" s="10" t="s">
        <v>363</v>
      </c>
      <c r="H967" s="10" t="s">
        <v>109</v>
      </c>
      <c r="I967" s="11">
        <v>45380</v>
      </c>
      <c r="J967" s="11">
        <v>45380</v>
      </c>
      <c r="K967" s="12"/>
      <c r="L967" s="10" t="s">
        <v>313</v>
      </c>
      <c r="M967" s="12"/>
      <c r="N967" s="10" t="s">
        <v>313</v>
      </c>
      <c r="O967" s="10">
        <v>1034270</v>
      </c>
      <c r="P967" s="10" t="s">
        <v>332</v>
      </c>
      <c r="Q967" s="10" t="s">
        <v>318</v>
      </c>
      <c r="R967" s="10">
        <v>1</v>
      </c>
      <c r="S967" s="10">
        <v>104409584</v>
      </c>
      <c r="T967" s="10" t="s">
        <v>419</v>
      </c>
      <c r="U967" s="12"/>
      <c r="V967" s="12"/>
      <c r="W967" s="12"/>
      <c r="X967" s="12"/>
      <c r="Y967" s="12"/>
      <c r="Z967" s="11">
        <v>45207</v>
      </c>
      <c r="AA967" s="11">
        <v>45380</v>
      </c>
      <c r="AB967" s="11">
        <v>45207</v>
      </c>
      <c r="AC967" s="12"/>
      <c r="AD967" s="13"/>
      <c r="AE967" s="15">
        <f t="shared" ca="1" si="15"/>
        <v>46054</v>
      </c>
    </row>
    <row r="968" spans="1:31" ht="20.100000000000001" customHeight="1">
      <c r="A968" s="10">
        <v>2476435</v>
      </c>
      <c r="B968" s="10">
        <v>2476435</v>
      </c>
      <c r="C968" s="12"/>
      <c r="D968" s="12"/>
      <c r="E968" s="10">
        <v>102963723</v>
      </c>
      <c r="F968" s="10" t="s">
        <v>536</v>
      </c>
      <c r="G968" s="10" t="s">
        <v>317</v>
      </c>
      <c r="H968" s="12"/>
      <c r="I968" s="11">
        <v>45573</v>
      </c>
      <c r="J968" s="12"/>
      <c r="K968" s="12"/>
      <c r="L968" s="10" t="s">
        <v>313</v>
      </c>
      <c r="M968" s="12"/>
      <c r="N968" s="10" t="s">
        <v>313</v>
      </c>
      <c r="O968" s="12"/>
      <c r="P968" s="12"/>
      <c r="Q968" s="10" t="s">
        <v>318</v>
      </c>
      <c r="R968" s="12"/>
      <c r="S968" s="10">
        <v>101252320</v>
      </c>
      <c r="T968" s="10" t="s">
        <v>537</v>
      </c>
      <c r="U968" s="12"/>
      <c r="V968" s="12"/>
      <c r="W968" s="12"/>
      <c r="X968" s="12"/>
      <c r="Y968" s="12"/>
      <c r="Z968" s="12"/>
      <c r="AA968" s="12"/>
      <c r="AB968" s="12"/>
      <c r="AC968" s="12"/>
      <c r="AD968" s="13"/>
      <c r="AE968" s="15">
        <f t="shared" ca="1" si="15"/>
        <v>46054</v>
      </c>
    </row>
    <row r="969" spans="1:31" ht="20.100000000000001" customHeight="1">
      <c r="A969" s="10">
        <v>2447763</v>
      </c>
      <c r="B969" s="10">
        <v>2447763</v>
      </c>
      <c r="C969" s="10" t="s">
        <v>397</v>
      </c>
      <c r="D969" s="12"/>
      <c r="E969" s="10">
        <v>103377383</v>
      </c>
      <c r="F969" s="10" t="s">
        <v>358</v>
      </c>
      <c r="G969" s="10" t="s">
        <v>331</v>
      </c>
      <c r="H969" s="10" t="s">
        <v>109</v>
      </c>
      <c r="I969" s="11">
        <v>45380</v>
      </c>
      <c r="J969" s="11">
        <v>45380</v>
      </c>
      <c r="K969" s="12"/>
      <c r="L969" s="10" t="s">
        <v>313</v>
      </c>
      <c r="M969" s="12"/>
      <c r="N969" s="10" t="s">
        <v>313</v>
      </c>
      <c r="O969" s="10">
        <v>1034270</v>
      </c>
      <c r="P969" s="10" t="s">
        <v>332</v>
      </c>
      <c r="Q969" s="10" t="s">
        <v>318</v>
      </c>
      <c r="R969" s="10">
        <v>1</v>
      </c>
      <c r="S969" s="10">
        <v>103656832</v>
      </c>
      <c r="T969" s="10" t="s">
        <v>359</v>
      </c>
      <c r="U969" s="12"/>
      <c r="V969" s="12"/>
      <c r="W969" s="12"/>
      <c r="X969" s="12"/>
      <c r="Y969" s="12"/>
      <c r="Z969" s="11">
        <v>44996</v>
      </c>
      <c r="AA969" s="11">
        <v>45380</v>
      </c>
      <c r="AB969" s="11">
        <v>45055</v>
      </c>
      <c r="AC969" s="12"/>
      <c r="AD969" s="13"/>
      <c r="AE969" s="15">
        <f t="shared" ca="1" si="15"/>
        <v>46054</v>
      </c>
    </row>
    <row r="970" spans="1:31" ht="20.100000000000001" customHeight="1">
      <c r="A970" s="10" t="s">
        <v>1286</v>
      </c>
      <c r="B970" s="10" t="s">
        <v>1286</v>
      </c>
      <c r="C970" s="12"/>
      <c r="D970" s="10">
        <v>280</v>
      </c>
      <c r="E970" s="10">
        <v>101935102</v>
      </c>
      <c r="F970" s="10" t="s">
        <v>519</v>
      </c>
      <c r="G970" s="10" t="s">
        <v>327</v>
      </c>
      <c r="H970" s="12"/>
      <c r="I970" s="11">
        <v>45497</v>
      </c>
      <c r="J970" s="12"/>
      <c r="K970" s="12"/>
      <c r="L970" s="10" t="s">
        <v>313</v>
      </c>
      <c r="M970" s="12"/>
      <c r="N970" s="10" t="s">
        <v>313</v>
      </c>
      <c r="O970" s="12"/>
      <c r="P970" s="12"/>
      <c r="Q970" s="10" t="s">
        <v>385</v>
      </c>
      <c r="R970" s="12"/>
      <c r="S970" s="10" t="s">
        <v>520</v>
      </c>
      <c r="T970" s="10" t="s">
        <v>521</v>
      </c>
      <c r="U970" s="12"/>
      <c r="V970" s="12"/>
      <c r="W970" s="12"/>
      <c r="X970" s="12"/>
      <c r="Y970" s="12"/>
      <c r="Z970" s="12"/>
      <c r="AA970" s="12"/>
      <c r="AB970" s="12"/>
      <c r="AC970" s="12"/>
      <c r="AD970" s="13"/>
      <c r="AE970" s="15">
        <f t="shared" ca="1" si="15"/>
        <v>46054</v>
      </c>
    </row>
    <row r="971" spans="1:31" ht="20.100000000000001" customHeight="1">
      <c r="A971" s="10" t="s">
        <v>1287</v>
      </c>
      <c r="B971" s="10" t="s">
        <v>1287</v>
      </c>
      <c r="C971" s="12"/>
      <c r="D971" s="12"/>
      <c r="E971" s="10">
        <v>101920603</v>
      </c>
      <c r="F971" s="10" t="s">
        <v>754</v>
      </c>
      <c r="G971" s="10" t="s">
        <v>317</v>
      </c>
      <c r="H971" s="10" t="s">
        <v>555</v>
      </c>
      <c r="I971" s="11">
        <v>45418</v>
      </c>
      <c r="J971" s="11">
        <v>45415</v>
      </c>
      <c r="K971" s="12"/>
      <c r="L971" s="10" t="s">
        <v>313</v>
      </c>
      <c r="M971" s="12"/>
      <c r="N971" s="10" t="s">
        <v>313</v>
      </c>
      <c r="O971" s="10">
        <v>1038821</v>
      </c>
      <c r="P971" s="10" t="s">
        <v>1270</v>
      </c>
      <c r="Q971" s="10" t="s">
        <v>559</v>
      </c>
      <c r="R971" s="12"/>
      <c r="S971" s="12"/>
      <c r="T971" s="12"/>
      <c r="U971" s="12"/>
      <c r="V971" s="12"/>
      <c r="W971" s="12"/>
      <c r="X971" s="12"/>
      <c r="Y971" s="12"/>
      <c r="Z971" s="11">
        <v>45376</v>
      </c>
      <c r="AA971" s="11">
        <v>45415</v>
      </c>
      <c r="AB971" s="11">
        <v>45376</v>
      </c>
      <c r="AC971" s="12"/>
      <c r="AD971" s="10" t="s">
        <v>1288</v>
      </c>
      <c r="AE971" s="15">
        <f t="shared" ca="1" si="15"/>
        <v>46054</v>
      </c>
    </row>
    <row r="972" spans="1:31" ht="20.100000000000001" customHeight="1">
      <c r="A972" s="10">
        <v>2482487</v>
      </c>
      <c r="B972" s="10">
        <v>2482487</v>
      </c>
      <c r="C972" s="10" t="s">
        <v>365</v>
      </c>
      <c r="D972" s="12"/>
      <c r="E972" s="10" t="s">
        <v>532</v>
      </c>
      <c r="F972" s="10" t="s">
        <v>533</v>
      </c>
      <c r="G972" s="10" t="s">
        <v>331</v>
      </c>
      <c r="H972" s="10" t="s">
        <v>109</v>
      </c>
      <c r="I972" s="11">
        <v>45380</v>
      </c>
      <c r="J972" s="11">
        <v>45380</v>
      </c>
      <c r="K972" s="12"/>
      <c r="L972" s="10" t="s">
        <v>313</v>
      </c>
      <c r="M972" s="12"/>
      <c r="N972" s="10" t="s">
        <v>313</v>
      </c>
      <c r="O972" s="10">
        <v>1034270</v>
      </c>
      <c r="P972" s="10" t="s">
        <v>332</v>
      </c>
      <c r="Q972" s="10" t="s">
        <v>318</v>
      </c>
      <c r="R972" s="10">
        <v>1</v>
      </c>
      <c r="S972" s="10">
        <v>101261032</v>
      </c>
      <c r="T972" s="10" t="s">
        <v>325</v>
      </c>
      <c r="U972" s="12"/>
      <c r="V972" s="12"/>
      <c r="W972" s="12"/>
      <c r="X972" s="12"/>
      <c r="Y972" s="12"/>
      <c r="Z972" s="11">
        <v>45207</v>
      </c>
      <c r="AA972" s="11">
        <v>45380</v>
      </c>
      <c r="AB972" s="11">
        <v>45207</v>
      </c>
      <c r="AC972" s="12"/>
      <c r="AD972" s="13"/>
      <c r="AE972" s="15">
        <f t="shared" ca="1" si="15"/>
        <v>46054</v>
      </c>
    </row>
    <row r="973" spans="1:31" ht="20.100000000000001" customHeight="1">
      <c r="A973" s="10">
        <v>2413590</v>
      </c>
      <c r="B973" s="10">
        <v>2413590</v>
      </c>
      <c r="C973" s="10" t="s">
        <v>452</v>
      </c>
      <c r="D973" s="12"/>
      <c r="E973" s="10">
        <v>102415478</v>
      </c>
      <c r="F973" s="10" t="s">
        <v>665</v>
      </c>
      <c r="G973" s="10" t="s">
        <v>312</v>
      </c>
      <c r="H973" s="12"/>
      <c r="I973" s="11">
        <v>45316</v>
      </c>
      <c r="J973" s="12"/>
      <c r="K973" s="10" t="s">
        <v>556</v>
      </c>
      <c r="L973" s="10" t="s">
        <v>539</v>
      </c>
      <c r="M973" s="11">
        <v>45376</v>
      </c>
      <c r="N973" s="10" t="s">
        <v>454</v>
      </c>
      <c r="O973" s="12"/>
      <c r="P973" s="12"/>
      <c r="Q973" s="10" t="s">
        <v>318</v>
      </c>
      <c r="R973" s="10">
        <v>1</v>
      </c>
      <c r="S973" s="10">
        <v>102026291</v>
      </c>
      <c r="T973" s="10" t="s">
        <v>315</v>
      </c>
      <c r="U973" s="10" t="s">
        <v>1289</v>
      </c>
      <c r="V973" s="10">
        <v>2102</v>
      </c>
      <c r="W973" s="10" t="s">
        <v>563</v>
      </c>
      <c r="X973" s="11">
        <v>45384</v>
      </c>
      <c r="Y973" s="10" t="s">
        <v>564</v>
      </c>
      <c r="Z973" s="12"/>
      <c r="AA973" s="12"/>
      <c r="AB973" s="12"/>
      <c r="AC973" s="10">
        <v>2102</v>
      </c>
      <c r="AD973" s="13"/>
      <c r="AE973" s="15">
        <f t="shared" ca="1" si="15"/>
        <v>678</v>
      </c>
    </row>
    <row r="974" spans="1:31" ht="20.100000000000001" customHeight="1">
      <c r="A974" s="10">
        <v>2489643</v>
      </c>
      <c r="B974" s="10">
        <v>2489643</v>
      </c>
      <c r="C974" s="10" t="s">
        <v>452</v>
      </c>
      <c r="D974" s="12"/>
      <c r="E974" s="10">
        <v>101498268</v>
      </c>
      <c r="F974" s="10" t="s">
        <v>1099</v>
      </c>
      <c r="G974" s="10" t="s">
        <v>331</v>
      </c>
      <c r="H974" s="12"/>
      <c r="I974" s="11">
        <v>45393</v>
      </c>
      <c r="J974" s="12"/>
      <c r="K974" s="10" t="s">
        <v>742</v>
      </c>
      <c r="L974" s="10" t="s">
        <v>742</v>
      </c>
      <c r="M974" s="11">
        <v>45378</v>
      </c>
      <c r="N974" s="10" t="s">
        <v>454</v>
      </c>
      <c r="O974" s="12"/>
      <c r="P974" s="12"/>
      <c r="Q974" s="10" t="s">
        <v>338</v>
      </c>
      <c r="R974" s="10">
        <v>8</v>
      </c>
      <c r="S974" s="12"/>
      <c r="T974" s="12"/>
      <c r="U974" s="10" t="s">
        <v>914</v>
      </c>
      <c r="V974" s="10">
        <v>1400</v>
      </c>
      <c r="W974" s="10" t="s">
        <v>727</v>
      </c>
      <c r="X974" s="11">
        <v>45392</v>
      </c>
      <c r="Y974" s="10" t="s">
        <v>728</v>
      </c>
      <c r="Z974" s="12"/>
      <c r="AA974" s="12"/>
      <c r="AB974" s="12"/>
      <c r="AC974" s="10">
        <v>1400</v>
      </c>
      <c r="AD974" s="13"/>
      <c r="AE974" s="15">
        <f t="shared" ca="1" si="15"/>
        <v>676</v>
      </c>
    </row>
    <row r="975" spans="1:31" ht="20.100000000000001" customHeight="1">
      <c r="A975" s="10">
        <v>2489643</v>
      </c>
      <c r="B975" s="10">
        <v>2489643</v>
      </c>
      <c r="C975" s="10" t="s">
        <v>452</v>
      </c>
      <c r="D975" s="12"/>
      <c r="E975" s="10">
        <v>101498268</v>
      </c>
      <c r="F975" s="10" t="s">
        <v>1099</v>
      </c>
      <c r="G975" s="10" t="s">
        <v>331</v>
      </c>
      <c r="H975" s="12"/>
      <c r="I975" s="11">
        <v>45393</v>
      </c>
      <c r="J975" s="12"/>
      <c r="K975" s="10" t="s">
        <v>742</v>
      </c>
      <c r="L975" s="10" t="s">
        <v>742</v>
      </c>
      <c r="M975" s="11">
        <v>45378</v>
      </c>
      <c r="N975" s="10" t="s">
        <v>454</v>
      </c>
      <c r="O975" s="12"/>
      <c r="P975" s="12"/>
      <c r="Q975" s="10" t="s">
        <v>338</v>
      </c>
      <c r="R975" s="10">
        <v>8</v>
      </c>
      <c r="S975" s="12"/>
      <c r="T975" s="12"/>
      <c r="U975" s="10" t="s">
        <v>914</v>
      </c>
      <c r="V975" s="10">
        <v>1400</v>
      </c>
      <c r="W975" s="10" t="s">
        <v>727</v>
      </c>
      <c r="X975" s="11">
        <v>45392</v>
      </c>
      <c r="Y975" s="10" t="s">
        <v>728</v>
      </c>
      <c r="Z975" s="12"/>
      <c r="AA975" s="12"/>
      <c r="AB975" s="12"/>
      <c r="AC975" s="10">
        <v>1400</v>
      </c>
      <c r="AD975" s="13"/>
      <c r="AE975" s="15">
        <f t="shared" ca="1" si="15"/>
        <v>676</v>
      </c>
    </row>
    <row r="976" spans="1:31" ht="20.100000000000001" customHeight="1">
      <c r="A976" s="10">
        <v>2494492</v>
      </c>
      <c r="B976" s="10">
        <v>2494492</v>
      </c>
      <c r="C976" s="10" t="s">
        <v>452</v>
      </c>
      <c r="D976" s="12"/>
      <c r="E976" s="10">
        <v>104376443</v>
      </c>
      <c r="F976" s="10" t="s">
        <v>652</v>
      </c>
      <c r="G976" s="10" t="s">
        <v>331</v>
      </c>
      <c r="H976" s="10" t="s">
        <v>99</v>
      </c>
      <c r="I976" s="11">
        <v>45399</v>
      </c>
      <c r="J976" s="11">
        <v>45401</v>
      </c>
      <c r="K976" s="10" t="s">
        <v>1290</v>
      </c>
      <c r="L976" s="10" t="s">
        <v>539</v>
      </c>
      <c r="M976" s="11">
        <v>45371</v>
      </c>
      <c r="N976" s="10" t="s">
        <v>454</v>
      </c>
      <c r="O976" s="10">
        <v>1038465</v>
      </c>
      <c r="P976" s="10">
        <v>29348</v>
      </c>
      <c r="Q976" s="10" t="s">
        <v>318</v>
      </c>
      <c r="R976" s="10">
        <v>1</v>
      </c>
      <c r="S976" s="10">
        <v>104234604</v>
      </c>
      <c r="T976" s="10" t="s">
        <v>654</v>
      </c>
      <c r="U976" s="10" t="s">
        <v>1224</v>
      </c>
      <c r="V976" s="10">
        <v>2100</v>
      </c>
      <c r="W976" s="10" t="s">
        <v>563</v>
      </c>
      <c r="X976" s="11">
        <v>45390</v>
      </c>
      <c r="Y976" s="10" t="s">
        <v>542</v>
      </c>
      <c r="Z976" s="11">
        <v>45259</v>
      </c>
      <c r="AA976" s="11">
        <v>45404</v>
      </c>
      <c r="AB976" s="11">
        <v>45259</v>
      </c>
      <c r="AC976" s="10">
        <v>2100</v>
      </c>
      <c r="AD976" s="10" t="s">
        <v>1291</v>
      </c>
      <c r="AE976" s="15">
        <f t="shared" ca="1" si="15"/>
        <v>683</v>
      </c>
    </row>
    <row r="977" spans="1:31" ht="20.100000000000001" customHeight="1">
      <c r="A977" s="10">
        <v>2523785</v>
      </c>
      <c r="B977" s="10">
        <v>2523785</v>
      </c>
      <c r="C977" s="10" t="s">
        <v>452</v>
      </c>
      <c r="D977" s="10">
        <v>230</v>
      </c>
      <c r="E977" s="10" t="s">
        <v>574</v>
      </c>
      <c r="F977" s="10" t="s">
        <v>575</v>
      </c>
      <c r="G977" s="10" t="s">
        <v>321</v>
      </c>
      <c r="H977" s="10" t="s">
        <v>119</v>
      </c>
      <c r="I977" s="11">
        <v>45386</v>
      </c>
      <c r="J977" s="11">
        <v>45386</v>
      </c>
      <c r="K977" s="10" t="s">
        <v>32</v>
      </c>
      <c r="L977" s="10" t="s">
        <v>32</v>
      </c>
      <c r="M977" s="11">
        <v>45378</v>
      </c>
      <c r="N977" s="10" t="s">
        <v>454</v>
      </c>
      <c r="O977" s="10">
        <v>1038569</v>
      </c>
      <c r="P977" s="10" t="s">
        <v>1009</v>
      </c>
      <c r="Q977" s="10" t="s">
        <v>340</v>
      </c>
      <c r="R977" s="10">
        <v>1</v>
      </c>
      <c r="S977" s="10" t="s">
        <v>547</v>
      </c>
      <c r="T977" s="10" t="s">
        <v>548</v>
      </c>
      <c r="U977" s="12"/>
      <c r="V977" s="12"/>
      <c r="W977" s="12"/>
      <c r="X977" s="12"/>
      <c r="Y977" s="12"/>
      <c r="Z977" s="11">
        <v>45376</v>
      </c>
      <c r="AA977" s="11">
        <v>45391</v>
      </c>
      <c r="AB977" s="11">
        <v>45377</v>
      </c>
      <c r="AC977" s="10">
        <v>1260</v>
      </c>
      <c r="AD977" s="10" t="s">
        <v>1292</v>
      </c>
      <c r="AE977" s="15">
        <f t="shared" ca="1" si="15"/>
        <v>676</v>
      </c>
    </row>
    <row r="978" spans="1:31" ht="20.100000000000001" customHeight="1">
      <c r="A978" s="10" t="s">
        <v>1293</v>
      </c>
      <c r="B978" s="10" t="s">
        <v>1293</v>
      </c>
      <c r="C978" s="10" t="s">
        <v>452</v>
      </c>
      <c r="D978" s="10">
        <v>424</v>
      </c>
      <c r="E978" s="10" t="s">
        <v>808</v>
      </c>
      <c r="F978" s="10" t="s">
        <v>135</v>
      </c>
      <c r="G978" s="10" t="s">
        <v>331</v>
      </c>
      <c r="H978" s="10" t="s">
        <v>158</v>
      </c>
      <c r="I978" s="11">
        <v>45386</v>
      </c>
      <c r="J978" s="11">
        <v>45386</v>
      </c>
      <c r="K978" s="10" t="s">
        <v>32</v>
      </c>
      <c r="L978" s="10" t="s">
        <v>660</v>
      </c>
      <c r="M978" s="11">
        <v>45379</v>
      </c>
      <c r="N978" s="10" t="s">
        <v>454</v>
      </c>
      <c r="O978" s="10">
        <v>1038567</v>
      </c>
      <c r="P978" s="10">
        <v>150</v>
      </c>
      <c r="Q978" s="10" t="s">
        <v>340</v>
      </c>
      <c r="R978" s="10">
        <v>1</v>
      </c>
      <c r="S978" s="10" t="s">
        <v>547</v>
      </c>
      <c r="T978" s="10" t="s">
        <v>548</v>
      </c>
      <c r="U978" s="12"/>
      <c r="V978" s="12"/>
      <c r="W978" s="12"/>
      <c r="X978" s="12"/>
      <c r="Y978" s="12"/>
      <c r="Z978" s="11">
        <v>45373</v>
      </c>
      <c r="AA978" s="11">
        <v>45390</v>
      </c>
      <c r="AB978" s="11">
        <v>45377</v>
      </c>
      <c r="AC978" s="10">
        <v>1260</v>
      </c>
      <c r="AD978" s="10" t="s">
        <v>1294</v>
      </c>
      <c r="AE978" s="15">
        <f t="shared" ca="1" si="15"/>
        <v>675</v>
      </c>
    </row>
    <row r="979" spans="1:31" ht="20.100000000000001" customHeight="1">
      <c r="A979" s="10" t="s">
        <v>1295</v>
      </c>
      <c r="B979" s="10" t="s">
        <v>1295</v>
      </c>
      <c r="C979" s="10" t="s">
        <v>1296</v>
      </c>
      <c r="D979" s="10">
        <v>239</v>
      </c>
      <c r="E979" s="10" t="s">
        <v>1145</v>
      </c>
      <c r="F979" s="10" t="s">
        <v>213</v>
      </c>
      <c r="G979" s="10" t="s">
        <v>327</v>
      </c>
      <c r="H979" s="10" t="s">
        <v>158</v>
      </c>
      <c r="I979" s="11">
        <v>45390</v>
      </c>
      <c r="J979" s="11">
        <v>45387</v>
      </c>
      <c r="K979" s="10" t="s">
        <v>605</v>
      </c>
      <c r="L979" s="10" t="s">
        <v>635</v>
      </c>
      <c r="M979" s="11">
        <v>45379</v>
      </c>
      <c r="N979" s="10" t="s">
        <v>454</v>
      </c>
      <c r="O979" s="10">
        <v>1038567</v>
      </c>
      <c r="P979" s="10">
        <v>150</v>
      </c>
      <c r="Q979" s="10" t="s">
        <v>340</v>
      </c>
      <c r="R979" s="10">
        <v>1</v>
      </c>
      <c r="S979" s="10" t="s">
        <v>547</v>
      </c>
      <c r="T979" s="10" t="s">
        <v>548</v>
      </c>
      <c r="U979" s="12"/>
      <c r="V979" s="12"/>
      <c r="W979" s="12"/>
      <c r="X979" s="12"/>
      <c r="Y979" s="12"/>
      <c r="Z979" s="11">
        <v>45373</v>
      </c>
      <c r="AA979" s="11">
        <v>45391</v>
      </c>
      <c r="AB979" s="11">
        <v>45378</v>
      </c>
      <c r="AC979" s="12"/>
      <c r="AD979" s="10" t="s">
        <v>1297</v>
      </c>
      <c r="AE979" s="15">
        <f t="shared" ca="1" si="15"/>
        <v>675</v>
      </c>
    </row>
    <row r="980" spans="1:31" ht="20.100000000000001" customHeight="1">
      <c r="A980" s="10">
        <v>2523968</v>
      </c>
      <c r="B980" s="10">
        <v>2523968</v>
      </c>
      <c r="C980" s="10" t="s">
        <v>1298</v>
      </c>
      <c r="D980" s="10">
        <v>333</v>
      </c>
      <c r="E980" s="10" t="s">
        <v>758</v>
      </c>
      <c r="F980" s="10" t="s">
        <v>603</v>
      </c>
      <c r="G980" s="10" t="s">
        <v>331</v>
      </c>
      <c r="H980" s="10" t="s">
        <v>132</v>
      </c>
      <c r="I980" s="11">
        <v>45391</v>
      </c>
      <c r="J980" s="11">
        <v>45387</v>
      </c>
      <c r="K980" s="10" t="s">
        <v>605</v>
      </c>
      <c r="L980" s="10" t="s">
        <v>635</v>
      </c>
      <c r="M980" s="11">
        <v>45379</v>
      </c>
      <c r="N980" s="10" t="s">
        <v>454</v>
      </c>
      <c r="O980" s="10">
        <v>1038338</v>
      </c>
      <c r="P980" s="10" t="s">
        <v>960</v>
      </c>
      <c r="Q980" s="10" t="s">
        <v>340</v>
      </c>
      <c r="R980" s="10">
        <v>1</v>
      </c>
      <c r="S980" s="10" t="s">
        <v>547</v>
      </c>
      <c r="T980" s="10" t="s">
        <v>548</v>
      </c>
      <c r="U980" s="12"/>
      <c r="V980" s="12"/>
      <c r="W980" s="12"/>
      <c r="X980" s="12"/>
      <c r="Y980" s="12"/>
      <c r="Z980" s="11">
        <v>45378</v>
      </c>
      <c r="AA980" s="11">
        <v>45392</v>
      </c>
      <c r="AB980" s="11">
        <v>45378</v>
      </c>
      <c r="AC980" s="12"/>
      <c r="AD980" s="10" t="s">
        <v>1299</v>
      </c>
      <c r="AE980" s="15">
        <f t="shared" ca="1" si="15"/>
        <v>675</v>
      </c>
    </row>
    <row r="981" spans="1:31" ht="20.100000000000001" customHeight="1">
      <c r="A981" s="10">
        <v>2523969</v>
      </c>
      <c r="B981" s="10">
        <v>2523969</v>
      </c>
      <c r="C981" s="10" t="s">
        <v>1298</v>
      </c>
      <c r="D981" s="10">
        <v>333</v>
      </c>
      <c r="E981" s="10" t="s">
        <v>758</v>
      </c>
      <c r="F981" s="10" t="s">
        <v>603</v>
      </c>
      <c r="G981" s="10" t="s">
        <v>331</v>
      </c>
      <c r="H981" s="10" t="s">
        <v>132</v>
      </c>
      <c r="I981" s="11">
        <v>45391</v>
      </c>
      <c r="J981" s="11">
        <v>45387</v>
      </c>
      <c r="K981" s="10" t="s">
        <v>605</v>
      </c>
      <c r="L981" s="10" t="s">
        <v>635</v>
      </c>
      <c r="M981" s="11">
        <v>45379</v>
      </c>
      <c r="N981" s="10" t="s">
        <v>454</v>
      </c>
      <c r="O981" s="10">
        <v>1038338</v>
      </c>
      <c r="P981" s="10" t="s">
        <v>960</v>
      </c>
      <c r="Q981" s="10" t="s">
        <v>340</v>
      </c>
      <c r="R981" s="10">
        <v>1</v>
      </c>
      <c r="S981" s="10" t="s">
        <v>547</v>
      </c>
      <c r="T981" s="10" t="s">
        <v>548</v>
      </c>
      <c r="U981" s="12"/>
      <c r="V981" s="12"/>
      <c r="W981" s="12"/>
      <c r="X981" s="12"/>
      <c r="Y981" s="12"/>
      <c r="Z981" s="11">
        <v>45378</v>
      </c>
      <c r="AA981" s="11">
        <v>45392</v>
      </c>
      <c r="AB981" s="11">
        <v>45378</v>
      </c>
      <c r="AC981" s="12"/>
      <c r="AD981" s="10" t="s">
        <v>1300</v>
      </c>
      <c r="AE981" s="15">
        <f t="shared" ca="1" si="15"/>
        <v>675</v>
      </c>
    </row>
    <row r="982" spans="1:31" ht="20.100000000000001" customHeight="1">
      <c r="A982" s="10">
        <v>2523970</v>
      </c>
      <c r="B982" s="10">
        <v>2523970</v>
      </c>
      <c r="C982" s="10" t="s">
        <v>452</v>
      </c>
      <c r="D982" s="10">
        <v>435</v>
      </c>
      <c r="E982" s="10" t="s">
        <v>544</v>
      </c>
      <c r="F982" s="10" t="s">
        <v>219</v>
      </c>
      <c r="G982" s="10" t="s">
        <v>331</v>
      </c>
      <c r="H982" s="10" t="s">
        <v>132</v>
      </c>
      <c r="I982" s="11">
        <v>45391</v>
      </c>
      <c r="J982" s="11">
        <v>45387</v>
      </c>
      <c r="K982" s="10" t="s">
        <v>660</v>
      </c>
      <c r="L982" s="10" t="s">
        <v>635</v>
      </c>
      <c r="M982" s="11">
        <v>45379</v>
      </c>
      <c r="N982" s="10" t="s">
        <v>454</v>
      </c>
      <c r="O982" s="10">
        <v>1038338</v>
      </c>
      <c r="P982" s="10" t="s">
        <v>960</v>
      </c>
      <c r="Q982" s="10" t="s">
        <v>340</v>
      </c>
      <c r="R982" s="10">
        <v>1</v>
      </c>
      <c r="S982" s="10" t="s">
        <v>547</v>
      </c>
      <c r="T982" s="10" t="s">
        <v>548</v>
      </c>
      <c r="U982" s="12"/>
      <c r="V982" s="12"/>
      <c r="W982" s="12"/>
      <c r="X982" s="12"/>
      <c r="Y982" s="12"/>
      <c r="Z982" s="11">
        <v>45378</v>
      </c>
      <c r="AA982" s="11">
        <v>45392</v>
      </c>
      <c r="AB982" s="11">
        <v>45378</v>
      </c>
      <c r="AC982" s="10">
        <v>1240</v>
      </c>
      <c r="AD982" s="10" t="s">
        <v>1301</v>
      </c>
      <c r="AE982" s="15">
        <f t="shared" ca="1" si="15"/>
        <v>675</v>
      </c>
    </row>
    <row r="983" spans="1:31" ht="20.100000000000001" customHeight="1">
      <c r="A983" s="10">
        <v>2523971</v>
      </c>
      <c r="B983" s="10">
        <v>2523971</v>
      </c>
      <c r="C983" s="10" t="s">
        <v>1160</v>
      </c>
      <c r="D983" s="10">
        <v>387</v>
      </c>
      <c r="E983" s="10" t="s">
        <v>1103</v>
      </c>
      <c r="F983" s="10" t="s">
        <v>152</v>
      </c>
      <c r="G983" s="10" t="s">
        <v>312</v>
      </c>
      <c r="H983" s="10" t="s">
        <v>132</v>
      </c>
      <c r="I983" s="11">
        <v>45391</v>
      </c>
      <c r="J983" s="11">
        <v>45387</v>
      </c>
      <c r="K983" s="10" t="s">
        <v>605</v>
      </c>
      <c r="L983" s="10" t="s">
        <v>635</v>
      </c>
      <c r="M983" s="11">
        <v>45379</v>
      </c>
      <c r="N983" s="10" t="s">
        <v>454</v>
      </c>
      <c r="O983" s="10">
        <v>1038338</v>
      </c>
      <c r="P983" s="10" t="s">
        <v>960</v>
      </c>
      <c r="Q983" s="10" t="s">
        <v>340</v>
      </c>
      <c r="R983" s="10">
        <v>1</v>
      </c>
      <c r="S983" s="10" t="s">
        <v>547</v>
      </c>
      <c r="T983" s="10" t="s">
        <v>548</v>
      </c>
      <c r="U983" s="12"/>
      <c r="V983" s="12"/>
      <c r="W983" s="12"/>
      <c r="X983" s="12"/>
      <c r="Y983" s="12"/>
      <c r="Z983" s="11">
        <v>45378</v>
      </c>
      <c r="AA983" s="11">
        <v>45392</v>
      </c>
      <c r="AB983" s="11">
        <v>45378</v>
      </c>
      <c r="AC983" s="12"/>
      <c r="AD983" s="10" t="s">
        <v>1302</v>
      </c>
      <c r="AE983" s="15">
        <f t="shared" ca="1" si="15"/>
        <v>675</v>
      </c>
    </row>
    <row r="984" spans="1:31" ht="20.100000000000001" customHeight="1">
      <c r="A984" s="10">
        <v>2523924</v>
      </c>
      <c r="B984" s="10">
        <v>2523924</v>
      </c>
      <c r="C984" s="10" t="s">
        <v>452</v>
      </c>
      <c r="D984" s="10">
        <v>292</v>
      </c>
      <c r="E984" s="10" t="s">
        <v>1303</v>
      </c>
      <c r="F984" s="10" t="s">
        <v>220</v>
      </c>
      <c r="G984" s="10" t="s">
        <v>327</v>
      </c>
      <c r="H984" s="10" t="s">
        <v>99</v>
      </c>
      <c r="I984" s="11">
        <v>45390</v>
      </c>
      <c r="J984" s="11">
        <v>45387</v>
      </c>
      <c r="K984" s="10" t="s">
        <v>32</v>
      </c>
      <c r="L984" s="10" t="s">
        <v>635</v>
      </c>
      <c r="M984" s="11">
        <v>45379</v>
      </c>
      <c r="N984" s="10" t="s">
        <v>454</v>
      </c>
      <c r="O984" s="10">
        <v>1038571</v>
      </c>
      <c r="P984" s="10">
        <v>30627</v>
      </c>
      <c r="Q984" s="10" t="s">
        <v>340</v>
      </c>
      <c r="R984" s="10">
        <v>1</v>
      </c>
      <c r="S984" s="12"/>
      <c r="T984" s="12"/>
      <c r="U984" s="12"/>
      <c r="V984" s="12"/>
      <c r="W984" s="12"/>
      <c r="X984" s="12"/>
      <c r="Y984" s="12"/>
      <c r="Z984" s="11">
        <v>45378</v>
      </c>
      <c r="AA984" s="11">
        <v>45391</v>
      </c>
      <c r="AB984" s="11">
        <v>45378</v>
      </c>
      <c r="AC984" s="10">
        <v>1260</v>
      </c>
      <c r="AD984" s="10" t="s">
        <v>1304</v>
      </c>
      <c r="AE984" s="15">
        <f t="shared" ca="1" si="15"/>
        <v>675</v>
      </c>
    </row>
    <row r="985" spans="1:31" ht="20.100000000000001" customHeight="1">
      <c r="A985" s="10" t="s">
        <v>1305</v>
      </c>
      <c r="B985" s="10" t="s">
        <v>1305</v>
      </c>
      <c r="C985" s="10" t="s">
        <v>1144</v>
      </c>
      <c r="D985" s="10">
        <v>267</v>
      </c>
      <c r="E985" s="10" t="s">
        <v>1237</v>
      </c>
      <c r="F985" s="10" t="s">
        <v>1238</v>
      </c>
      <c r="G985" s="10" t="s">
        <v>312</v>
      </c>
      <c r="H985" s="10" t="s">
        <v>158</v>
      </c>
      <c r="I985" s="11">
        <v>45390</v>
      </c>
      <c r="J985" s="11">
        <v>45387</v>
      </c>
      <c r="K985" s="10" t="s">
        <v>605</v>
      </c>
      <c r="L985" s="10" t="s">
        <v>635</v>
      </c>
      <c r="M985" s="11">
        <v>45379</v>
      </c>
      <c r="N985" s="10" t="s">
        <v>454</v>
      </c>
      <c r="O985" s="10">
        <v>1038567</v>
      </c>
      <c r="P985" s="10">
        <v>150</v>
      </c>
      <c r="Q985" s="10" t="s">
        <v>340</v>
      </c>
      <c r="R985" s="10">
        <v>1</v>
      </c>
      <c r="S985" s="10" t="s">
        <v>547</v>
      </c>
      <c r="T985" s="10" t="s">
        <v>548</v>
      </c>
      <c r="U985" s="12"/>
      <c r="V985" s="12"/>
      <c r="W985" s="12"/>
      <c r="X985" s="12"/>
      <c r="Y985" s="12"/>
      <c r="Z985" s="11">
        <v>45373</v>
      </c>
      <c r="AA985" s="11">
        <v>45391</v>
      </c>
      <c r="AB985" s="11">
        <v>45378</v>
      </c>
      <c r="AC985" s="12"/>
      <c r="AD985" s="10" t="s">
        <v>1306</v>
      </c>
      <c r="AE985" s="15">
        <f t="shared" ca="1" si="15"/>
        <v>675</v>
      </c>
    </row>
    <row r="986" spans="1:31" ht="20.100000000000001" customHeight="1">
      <c r="A986" s="10">
        <v>2524136</v>
      </c>
      <c r="B986" s="10">
        <v>2524136</v>
      </c>
      <c r="C986" s="10" t="s">
        <v>981</v>
      </c>
      <c r="D986" s="10">
        <v>184</v>
      </c>
      <c r="E986" s="10" t="s">
        <v>982</v>
      </c>
      <c r="F986" s="10" t="s">
        <v>983</v>
      </c>
      <c r="G986" s="10" t="s">
        <v>317</v>
      </c>
      <c r="H986" s="10" t="s">
        <v>630</v>
      </c>
      <c r="I986" s="11">
        <v>45391</v>
      </c>
      <c r="J986" s="11">
        <v>45391</v>
      </c>
      <c r="K986" s="10" t="s">
        <v>605</v>
      </c>
      <c r="L986" s="10" t="s">
        <v>454</v>
      </c>
      <c r="M986" s="12"/>
      <c r="N986" s="10" t="s">
        <v>454</v>
      </c>
      <c r="O986" s="10">
        <v>1038614</v>
      </c>
      <c r="P986" s="10" t="s">
        <v>984</v>
      </c>
      <c r="Q986" s="10" t="s">
        <v>340</v>
      </c>
      <c r="R986" s="12"/>
      <c r="S986" s="12"/>
      <c r="T986" s="12"/>
      <c r="U986" s="12"/>
      <c r="V986" s="12"/>
      <c r="W986" s="12"/>
      <c r="X986" s="12"/>
      <c r="Y986" s="12"/>
      <c r="Z986" s="11">
        <v>45379</v>
      </c>
      <c r="AA986" s="11">
        <v>45393</v>
      </c>
      <c r="AB986" s="11">
        <v>45379</v>
      </c>
      <c r="AC986" s="10">
        <v>1000</v>
      </c>
      <c r="AD986" s="10" t="s">
        <v>1307</v>
      </c>
      <c r="AE986" s="15">
        <f t="shared" ca="1" si="15"/>
        <v>46054</v>
      </c>
    </row>
    <row r="987" spans="1:31" ht="20.100000000000001" customHeight="1">
      <c r="A987" s="10">
        <v>2524138</v>
      </c>
      <c r="B987" s="10">
        <v>2524138</v>
      </c>
      <c r="C987" s="10" t="s">
        <v>1308</v>
      </c>
      <c r="D987" s="10">
        <v>388</v>
      </c>
      <c r="E987" s="10" t="s">
        <v>841</v>
      </c>
      <c r="F987" s="10" t="s">
        <v>842</v>
      </c>
      <c r="G987" s="10" t="s">
        <v>331</v>
      </c>
      <c r="H987" s="10" t="s">
        <v>843</v>
      </c>
      <c r="I987" s="11">
        <v>45391</v>
      </c>
      <c r="J987" s="11">
        <v>45390</v>
      </c>
      <c r="K987" s="10" t="s">
        <v>605</v>
      </c>
      <c r="L987" s="10" t="s">
        <v>454</v>
      </c>
      <c r="M987" s="12"/>
      <c r="N987" s="10" t="s">
        <v>454</v>
      </c>
      <c r="O987" s="10">
        <v>1038568</v>
      </c>
      <c r="P987" s="10" t="s">
        <v>844</v>
      </c>
      <c r="Q987" s="10" t="s">
        <v>340</v>
      </c>
      <c r="R987" s="12"/>
      <c r="S987" s="10" t="s">
        <v>547</v>
      </c>
      <c r="T987" s="10" t="s">
        <v>548</v>
      </c>
      <c r="U987" s="12"/>
      <c r="V987" s="12"/>
      <c r="W987" s="12"/>
      <c r="X987" s="12"/>
      <c r="Y987" s="12"/>
      <c r="Z987" s="11">
        <v>45376</v>
      </c>
      <c r="AA987" s="11">
        <v>45392</v>
      </c>
      <c r="AB987" s="11">
        <v>45379</v>
      </c>
      <c r="AC987" s="10">
        <v>1000</v>
      </c>
      <c r="AD987" s="10" t="s">
        <v>1309</v>
      </c>
      <c r="AE987" s="15">
        <f t="shared" ca="1" si="15"/>
        <v>46054</v>
      </c>
    </row>
    <row r="988" spans="1:31" ht="20.100000000000001" customHeight="1">
      <c r="A988" s="10">
        <v>2447712</v>
      </c>
      <c r="B988" s="10">
        <v>2447712</v>
      </c>
      <c r="C988" s="10" t="s">
        <v>852</v>
      </c>
      <c r="D988" s="12"/>
      <c r="E988" s="10">
        <v>103377383</v>
      </c>
      <c r="F988" s="10" t="s">
        <v>358</v>
      </c>
      <c r="G988" s="10" t="s">
        <v>331</v>
      </c>
      <c r="H988" s="10" t="s">
        <v>109</v>
      </c>
      <c r="I988" s="11">
        <v>45380</v>
      </c>
      <c r="J988" s="11">
        <v>45380</v>
      </c>
      <c r="K988" s="10" t="s">
        <v>579</v>
      </c>
      <c r="L988" s="10" t="s">
        <v>579</v>
      </c>
      <c r="M988" s="11">
        <v>45376</v>
      </c>
      <c r="N988" s="10" t="s">
        <v>454</v>
      </c>
      <c r="O988" s="10">
        <v>1034270</v>
      </c>
      <c r="P988" s="10" t="s">
        <v>332</v>
      </c>
      <c r="Q988" s="10" t="s">
        <v>318</v>
      </c>
      <c r="R988" s="10">
        <v>1</v>
      </c>
      <c r="S988" s="10">
        <v>103656832</v>
      </c>
      <c r="T988" s="10" t="s">
        <v>359</v>
      </c>
      <c r="U988" s="12"/>
      <c r="V988" s="12"/>
      <c r="W988" s="12"/>
      <c r="X988" s="12"/>
      <c r="Y988" s="12"/>
      <c r="Z988" s="11">
        <v>44996</v>
      </c>
      <c r="AA988" s="11">
        <v>45380</v>
      </c>
      <c r="AB988" s="11">
        <v>45055</v>
      </c>
      <c r="AC988" s="10">
        <v>1100</v>
      </c>
      <c r="AD988" s="13"/>
      <c r="AE988" s="15">
        <f t="shared" ca="1" si="15"/>
        <v>678</v>
      </c>
    </row>
    <row r="989" spans="1:31" ht="20.100000000000001" customHeight="1">
      <c r="A989" s="10">
        <v>2447723</v>
      </c>
      <c r="B989" s="10">
        <v>2447723</v>
      </c>
      <c r="C989" s="10" t="s">
        <v>452</v>
      </c>
      <c r="D989" s="12"/>
      <c r="E989" s="10">
        <v>103365440</v>
      </c>
      <c r="F989" s="10" t="s">
        <v>330</v>
      </c>
      <c r="G989" s="10" t="s">
        <v>331</v>
      </c>
      <c r="H989" s="10" t="s">
        <v>109</v>
      </c>
      <c r="I989" s="11">
        <v>45380</v>
      </c>
      <c r="J989" s="11">
        <v>45380</v>
      </c>
      <c r="K989" s="10" t="s">
        <v>702</v>
      </c>
      <c r="L989" s="10" t="s">
        <v>702</v>
      </c>
      <c r="M989" s="11">
        <v>45376</v>
      </c>
      <c r="N989" s="10" t="s">
        <v>454</v>
      </c>
      <c r="O989" s="10">
        <v>1034270</v>
      </c>
      <c r="P989" s="10" t="s">
        <v>332</v>
      </c>
      <c r="Q989" s="10" t="s">
        <v>318</v>
      </c>
      <c r="R989" s="10">
        <v>1</v>
      </c>
      <c r="S989" s="10">
        <v>103365393</v>
      </c>
      <c r="T989" s="10" t="s">
        <v>333</v>
      </c>
      <c r="U989" s="12"/>
      <c r="V989" s="12"/>
      <c r="W989" s="12"/>
      <c r="X989" s="12"/>
      <c r="Y989" s="12"/>
      <c r="Z989" s="11">
        <v>44672</v>
      </c>
      <c r="AA989" s="11">
        <v>45380</v>
      </c>
      <c r="AB989" s="11">
        <v>45055</v>
      </c>
      <c r="AC989" s="10">
        <v>1300</v>
      </c>
      <c r="AD989" s="13"/>
      <c r="AE989" s="15">
        <f t="shared" ca="1" si="15"/>
        <v>678</v>
      </c>
    </row>
    <row r="990" spans="1:31" ht="20.100000000000001" customHeight="1">
      <c r="A990" s="10">
        <v>2447757</v>
      </c>
      <c r="B990" s="10">
        <v>2447757</v>
      </c>
      <c r="C990" s="10" t="s">
        <v>397</v>
      </c>
      <c r="D990" s="12"/>
      <c r="E990" s="10">
        <v>103377383</v>
      </c>
      <c r="F990" s="10" t="s">
        <v>358</v>
      </c>
      <c r="G990" s="10" t="s">
        <v>331</v>
      </c>
      <c r="H990" s="10" t="s">
        <v>109</v>
      </c>
      <c r="I990" s="11">
        <v>45380</v>
      </c>
      <c r="J990" s="11">
        <v>45380</v>
      </c>
      <c r="K990" s="10" t="s">
        <v>579</v>
      </c>
      <c r="L990" s="10" t="s">
        <v>579</v>
      </c>
      <c r="M990" s="11">
        <v>45376</v>
      </c>
      <c r="N990" s="10" t="s">
        <v>454</v>
      </c>
      <c r="O990" s="10">
        <v>1034270</v>
      </c>
      <c r="P990" s="10" t="s">
        <v>332</v>
      </c>
      <c r="Q990" s="10" t="s">
        <v>318</v>
      </c>
      <c r="R990" s="10">
        <v>1</v>
      </c>
      <c r="S990" s="10">
        <v>103656832</v>
      </c>
      <c r="T990" s="10" t="s">
        <v>359</v>
      </c>
      <c r="U990" s="12"/>
      <c r="V990" s="12"/>
      <c r="W990" s="12"/>
      <c r="X990" s="12"/>
      <c r="Y990" s="12"/>
      <c r="Z990" s="11">
        <v>44996</v>
      </c>
      <c r="AA990" s="11">
        <v>45380</v>
      </c>
      <c r="AB990" s="11">
        <v>45055</v>
      </c>
      <c r="AC990" s="10">
        <v>1100</v>
      </c>
      <c r="AD990" s="13"/>
      <c r="AE990" s="15">
        <f t="shared" ca="1" si="15"/>
        <v>678</v>
      </c>
    </row>
    <row r="991" spans="1:31" ht="20.100000000000001" customHeight="1">
      <c r="A991" s="10">
        <v>2522754</v>
      </c>
      <c r="B991" s="10">
        <v>2522754</v>
      </c>
      <c r="C991" s="10" t="s">
        <v>452</v>
      </c>
      <c r="D991" s="10">
        <v>420</v>
      </c>
      <c r="E991" s="10" t="s">
        <v>713</v>
      </c>
      <c r="F991" s="10" t="s">
        <v>98</v>
      </c>
      <c r="G991" s="10" t="s">
        <v>312</v>
      </c>
      <c r="H991" s="10" t="s">
        <v>99</v>
      </c>
      <c r="I991" s="11">
        <v>45383</v>
      </c>
      <c r="J991" s="11">
        <v>45383</v>
      </c>
      <c r="K991" s="10" t="s">
        <v>32</v>
      </c>
      <c r="L991" s="10" t="s">
        <v>32</v>
      </c>
      <c r="M991" s="11">
        <v>45377</v>
      </c>
      <c r="N991" s="10" t="s">
        <v>454</v>
      </c>
      <c r="O991" s="10">
        <v>1038561</v>
      </c>
      <c r="P991" s="10">
        <v>30530</v>
      </c>
      <c r="Q991" s="10" t="s">
        <v>340</v>
      </c>
      <c r="R991" s="10">
        <v>1</v>
      </c>
      <c r="S991" s="12"/>
      <c r="T991" s="12"/>
      <c r="U991" s="12"/>
      <c r="V991" s="12"/>
      <c r="W991" s="12"/>
      <c r="X991" s="12"/>
      <c r="Y991" s="12"/>
      <c r="Z991" s="11">
        <v>45371</v>
      </c>
      <c r="AA991" s="11">
        <v>45385</v>
      </c>
      <c r="AB991" s="11">
        <v>45371</v>
      </c>
      <c r="AC991" s="10">
        <v>1260</v>
      </c>
      <c r="AD991" s="10" t="s">
        <v>1310</v>
      </c>
      <c r="AE991" s="15">
        <f t="shared" ca="1" si="15"/>
        <v>677</v>
      </c>
    </row>
    <row r="992" spans="1:31" ht="20.100000000000001" customHeight="1">
      <c r="A992" s="10">
        <v>2512143</v>
      </c>
      <c r="B992" s="10">
        <v>2512143</v>
      </c>
      <c r="C992" s="10" t="s">
        <v>514</v>
      </c>
      <c r="D992" s="12"/>
      <c r="E992" s="10">
        <v>102840010</v>
      </c>
      <c r="F992" s="10" t="s">
        <v>407</v>
      </c>
      <c r="G992" s="10" t="s">
        <v>317</v>
      </c>
      <c r="H992" s="10" t="s">
        <v>109</v>
      </c>
      <c r="I992" s="11">
        <v>45380</v>
      </c>
      <c r="J992" s="11">
        <v>45380</v>
      </c>
      <c r="K992" s="10" t="s">
        <v>579</v>
      </c>
      <c r="L992" s="10" t="s">
        <v>579</v>
      </c>
      <c r="M992" s="11">
        <v>45372</v>
      </c>
      <c r="N992" s="10" t="s">
        <v>454</v>
      </c>
      <c r="O992" s="10">
        <v>1034270</v>
      </c>
      <c r="P992" s="10" t="s">
        <v>332</v>
      </c>
      <c r="Q992" s="10" t="s">
        <v>318</v>
      </c>
      <c r="R992" s="10">
        <v>1</v>
      </c>
      <c r="S992" s="10">
        <v>101617028</v>
      </c>
      <c r="T992" s="10" t="s">
        <v>408</v>
      </c>
      <c r="U992" s="12"/>
      <c r="V992" s="12"/>
      <c r="W992" s="12"/>
      <c r="X992" s="12"/>
      <c r="Y992" s="12"/>
      <c r="Z992" s="11">
        <v>44672</v>
      </c>
      <c r="AA992" s="11">
        <v>45380</v>
      </c>
      <c r="AB992" s="11">
        <v>45333</v>
      </c>
      <c r="AC992" s="10">
        <v>1100</v>
      </c>
      <c r="AD992" s="13"/>
      <c r="AE992" s="15">
        <f t="shared" ca="1" si="15"/>
        <v>682</v>
      </c>
    </row>
    <row r="993" spans="1:31" ht="20.100000000000001" customHeight="1">
      <c r="A993" s="10">
        <v>2512145</v>
      </c>
      <c r="B993" s="10">
        <v>2512145</v>
      </c>
      <c r="C993" s="10" t="s">
        <v>514</v>
      </c>
      <c r="D993" s="12"/>
      <c r="E993" s="10">
        <v>102840010</v>
      </c>
      <c r="F993" s="10" t="s">
        <v>407</v>
      </c>
      <c r="G993" s="10" t="s">
        <v>317</v>
      </c>
      <c r="H993" s="10" t="s">
        <v>109</v>
      </c>
      <c r="I993" s="11">
        <v>45380</v>
      </c>
      <c r="J993" s="11">
        <v>45380</v>
      </c>
      <c r="K993" s="10" t="s">
        <v>579</v>
      </c>
      <c r="L993" s="10" t="s">
        <v>579</v>
      </c>
      <c r="M993" s="11">
        <v>45373</v>
      </c>
      <c r="N993" s="10" t="s">
        <v>454</v>
      </c>
      <c r="O993" s="10">
        <v>1034270</v>
      </c>
      <c r="P993" s="10" t="s">
        <v>332</v>
      </c>
      <c r="Q993" s="10" t="s">
        <v>318</v>
      </c>
      <c r="R993" s="10">
        <v>1</v>
      </c>
      <c r="S993" s="10">
        <v>101617028</v>
      </c>
      <c r="T993" s="10" t="s">
        <v>408</v>
      </c>
      <c r="U993" s="12"/>
      <c r="V993" s="12"/>
      <c r="W993" s="12"/>
      <c r="X993" s="12"/>
      <c r="Y993" s="12"/>
      <c r="Z993" s="11">
        <v>44672</v>
      </c>
      <c r="AA993" s="11">
        <v>45380</v>
      </c>
      <c r="AB993" s="11">
        <v>45333</v>
      </c>
      <c r="AC993" s="10">
        <v>1100</v>
      </c>
      <c r="AD993" s="13"/>
      <c r="AE993" s="15">
        <f t="shared" ca="1" si="15"/>
        <v>681</v>
      </c>
    </row>
    <row r="994" spans="1:31" ht="20.100000000000001" customHeight="1">
      <c r="A994" s="10">
        <v>2512164</v>
      </c>
      <c r="B994" s="10">
        <v>2512164</v>
      </c>
      <c r="C994" s="10" t="s">
        <v>452</v>
      </c>
      <c r="D994" s="10">
        <v>334</v>
      </c>
      <c r="E994" s="10">
        <v>102825818</v>
      </c>
      <c r="F994" s="10" t="s">
        <v>192</v>
      </c>
      <c r="G994" s="10" t="s">
        <v>317</v>
      </c>
      <c r="H994" s="10" t="s">
        <v>109</v>
      </c>
      <c r="I994" s="11">
        <v>45380</v>
      </c>
      <c r="J994" s="11">
        <v>45380</v>
      </c>
      <c r="K994" s="10" t="s">
        <v>32</v>
      </c>
      <c r="L994" s="10" t="s">
        <v>635</v>
      </c>
      <c r="M994" s="11">
        <v>45379</v>
      </c>
      <c r="N994" s="10" t="s">
        <v>454</v>
      </c>
      <c r="O994" s="10">
        <v>1034270</v>
      </c>
      <c r="P994" s="10" t="s">
        <v>332</v>
      </c>
      <c r="Q994" s="10" t="s">
        <v>385</v>
      </c>
      <c r="R994" s="10">
        <v>1</v>
      </c>
      <c r="S994" s="10" t="s">
        <v>637</v>
      </c>
      <c r="T994" s="10" t="s">
        <v>638</v>
      </c>
      <c r="U994" s="12"/>
      <c r="V994" s="12"/>
      <c r="W994" s="12"/>
      <c r="X994" s="12"/>
      <c r="Y994" s="12"/>
      <c r="Z994" s="11">
        <v>44996</v>
      </c>
      <c r="AA994" s="11">
        <v>45380</v>
      </c>
      <c r="AB994" s="11">
        <v>45333</v>
      </c>
      <c r="AC994" s="10">
        <v>1260</v>
      </c>
      <c r="AD994" s="13"/>
      <c r="AE994" s="15">
        <f t="shared" ca="1" si="15"/>
        <v>675</v>
      </c>
    </row>
    <row r="995" spans="1:31" ht="20.100000000000001" customHeight="1">
      <c r="A995" s="10">
        <v>2512172</v>
      </c>
      <c r="B995" s="10">
        <v>2512172</v>
      </c>
      <c r="C995" s="10" t="s">
        <v>443</v>
      </c>
      <c r="D995" s="12"/>
      <c r="E995" s="10">
        <v>102840010</v>
      </c>
      <c r="F995" s="10" t="s">
        <v>407</v>
      </c>
      <c r="G995" s="10" t="s">
        <v>317</v>
      </c>
      <c r="H995" s="10" t="s">
        <v>109</v>
      </c>
      <c r="I995" s="11">
        <v>45380</v>
      </c>
      <c r="J995" s="11">
        <v>45380</v>
      </c>
      <c r="K995" s="10" t="s">
        <v>579</v>
      </c>
      <c r="L995" s="10" t="s">
        <v>579</v>
      </c>
      <c r="M995" s="11">
        <v>45376</v>
      </c>
      <c r="N995" s="10" t="s">
        <v>454</v>
      </c>
      <c r="O995" s="10">
        <v>1034270</v>
      </c>
      <c r="P995" s="10" t="s">
        <v>332</v>
      </c>
      <c r="Q995" s="10" t="s">
        <v>318</v>
      </c>
      <c r="R995" s="10">
        <v>1</v>
      </c>
      <c r="S995" s="10">
        <v>101617028</v>
      </c>
      <c r="T995" s="10" t="s">
        <v>408</v>
      </c>
      <c r="U995" s="12"/>
      <c r="V995" s="12"/>
      <c r="W995" s="12"/>
      <c r="X995" s="12"/>
      <c r="Y995" s="12"/>
      <c r="Z995" s="11">
        <v>44996</v>
      </c>
      <c r="AA995" s="11">
        <v>45380</v>
      </c>
      <c r="AB995" s="11">
        <v>45333</v>
      </c>
      <c r="AC995" s="10">
        <v>1100</v>
      </c>
      <c r="AD995" s="13"/>
      <c r="AE995" s="15">
        <f t="shared" ca="1" si="15"/>
        <v>678</v>
      </c>
    </row>
    <row r="996" spans="1:31" ht="20.100000000000001" customHeight="1">
      <c r="A996" s="10">
        <v>2512175</v>
      </c>
      <c r="B996" s="10">
        <v>2512175</v>
      </c>
      <c r="C996" s="10" t="s">
        <v>1015</v>
      </c>
      <c r="D996" s="12"/>
      <c r="E996" s="10">
        <v>102840010</v>
      </c>
      <c r="F996" s="10" t="s">
        <v>407</v>
      </c>
      <c r="G996" s="10" t="s">
        <v>317</v>
      </c>
      <c r="H996" s="10" t="s">
        <v>109</v>
      </c>
      <c r="I996" s="11">
        <v>45380</v>
      </c>
      <c r="J996" s="11">
        <v>45380</v>
      </c>
      <c r="K996" s="10" t="s">
        <v>579</v>
      </c>
      <c r="L996" s="10" t="s">
        <v>579</v>
      </c>
      <c r="M996" s="11">
        <v>45376</v>
      </c>
      <c r="N996" s="10" t="s">
        <v>454</v>
      </c>
      <c r="O996" s="10">
        <v>1034270</v>
      </c>
      <c r="P996" s="10" t="s">
        <v>332</v>
      </c>
      <c r="Q996" s="10" t="s">
        <v>318</v>
      </c>
      <c r="R996" s="10">
        <v>1</v>
      </c>
      <c r="S996" s="10">
        <v>101617028</v>
      </c>
      <c r="T996" s="10" t="s">
        <v>408</v>
      </c>
      <c r="U996" s="12"/>
      <c r="V996" s="12"/>
      <c r="W996" s="12"/>
      <c r="X996" s="12"/>
      <c r="Y996" s="12"/>
      <c r="Z996" s="11">
        <v>44996</v>
      </c>
      <c r="AA996" s="11">
        <v>45380</v>
      </c>
      <c r="AB996" s="11">
        <v>45333</v>
      </c>
      <c r="AC996" s="10">
        <v>1100</v>
      </c>
      <c r="AD996" s="13"/>
      <c r="AE996" s="15">
        <f t="shared" ca="1" si="15"/>
        <v>678</v>
      </c>
    </row>
    <row r="997" spans="1:31" ht="20.100000000000001" customHeight="1">
      <c r="A997" s="10">
        <v>2512182</v>
      </c>
      <c r="B997" s="10">
        <v>2512182</v>
      </c>
      <c r="C997" s="10" t="s">
        <v>452</v>
      </c>
      <c r="D997" s="12"/>
      <c r="E997" s="10">
        <v>103357459</v>
      </c>
      <c r="F997" s="10" t="s">
        <v>580</v>
      </c>
      <c r="G997" s="10" t="s">
        <v>317</v>
      </c>
      <c r="H997" s="10" t="s">
        <v>109</v>
      </c>
      <c r="I997" s="11">
        <v>45380</v>
      </c>
      <c r="J997" s="11">
        <v>45380</v>
      </c>
      <c r="K997" s="10" t="s">
        <v>581</v>
      </c>
      <c r="L997" s="10" t="s">
        <v>581</v>
      </c>
      <c r="M997" s="11">
        <v>45374</v>
      </c>
      <c r="N997" s="10" t="s">
        <v>454</v>
      </c>
      <c r="O997" s="10">
        <v>1034270</v>
      </c>
      <c r="P997" s="10" t="s">
        <v>332</v>
      </c>
      <c r="Q997" s="10" t="s">
        <v>318</v>
      </c>
      <c r="R997" s="10">
        <v>1</v>
      </c>
      <c r="S997" s="10">
        <v>101617028</v>
      </c>
      <c r="T997" s="10" t="s">
        <v>408</v>
      </c>
      <c r="U997" s="12"/>
      <c r="V997" s="12"/>
      <c r="W997" s="12"/>
      <c r="X997" s="12"/>
      <c r="Y997" s="12"/>
      <c r="Z997" s="11">
        <v>45207</v>
      </c>
      <c r="AA997" s="11">
        <v>45380</v>
      </c>
      <c r="AB997" s="11">
        <v>45333</v>
      </c>
      <c r="AC997" s="10">
        <v>1700</v>
      </c>
      <c r="AD997" s="13"/>
      <c r="AE997" s="15">
        <f t="shared" ca="1" si="15"/>
        <v>680</v>
      </c>
    </row>
    <row r="998" spans="1:31" ht="20.100000000000001" customHeight="1">
      <c r="A998" s="10">
        <v>2523459</v>
      </c>
      <c r="B998" s="10">
        <v>2523459</v>
      </c>
      <c r="C998" s="10" t="s">
        <v>452</v>
      </c>
      <c r="D998" s="10">
        <v>414</v>
      </c>
      <c r="E998" s="10" t="s">
        <v>916</v>
      </c>
      <c r="F998" s="10" t="s">
        <v>917</v>
      </c>
      <c r="G998" s="10" t="s">
        <v>317</v>
      </c>
      <c r="H998" s="10" t="s">
        <v>132</v>
      </c>
      <c r="I998" s="11">
        <v>45384</v>
      </c>
      <c r="J998" s="11">
        <v>45384</v>
      </c>
      <c r="K998" s="10" t="s">
        <v>32</v>
      </c>
      <c r="L998" s="10" t="s">
        <v>32</v>
      </c>
      <c r="M998" s="11">
        <v>45378</v>
      </c>
      <c r="N998" s="10" t="s">
        <v>454</v>
      </c>
      <c r="O998" s="10">
        <v>1038337</v>
      </c>
      <c r="P998" s="10" t="s">
        <v>760</v>
      </c>
      <c r="Q998" s="10" t="s">
        <v>340</v>
      </c>
      <c r="R998" s="10">
        <v>1</v>
      </c>
      <c r="S998" s="12"/>
      <c r="T998" s="12"/>
      <c r="U998" s="10" t="s">
        <v>761</v>
      </c>
      <c r="V998" s="10">
        <v>1000</v>
      </c>
      <c r="W998" s="10" t="s">
        <v>762</v>
      </c>
      <c r="X998" s="11">
        <v>45376</v>
      </c>
      <c r="Y998" s="10" t="s">
        <v>763</v>
      </c>
      <c r="Z998" s="11">
        <v>45373</v>
      </c>
      <c r="AA998" s="11">
        <v>45390</v>
      </c>
      <c r="AB998" s="11">
        <v>45373</v>
      </c>
      <c r="AC998" s="10">
        <v>1260</v>
      </c>
      <c r="AD998" s="10" t="s">
        <v>1311</v>
      </c>
      <c r="AE998" s="15">
        <f t="shared" ca="1" si="15"/>
        <v>676</v>
      </c>
    </row>
    <row r="999" spans="1:31" ht="20.100000000000001" customHeight="1">
      <c r="A999" s="10">
        <v>2523463</v>
      </c>
      <c r="B999" s="10">
        <v>2523463</v>
      </c>
      <c r="C999" s="10" t="s">
        <v>452</v>
      </c>
      <c r="D999" s="10">
        <v>414</v>
      </c>
      <c r="E999" s="10" t="s">
        <v>916</v>
      </c>
      <c r="F999" s="10" t="s">
        <v>917</v>
      </c>
      <c r="G999" s="10" t="s">
        <v>317</v>
      </c>
      <c r="H999" s="10" t="s">
        <v>132</v>
      </c>
      <c r="I999" s="11">
        <v>45384</v>
      </c>
      <c r="J999" s="11">
        <v>45384</v>
      </c>
      <c r="K999" s="10" t="s">
        <v>545</v>
      </c>
      <c r="L999" s="10" t="s">
        <v>77</v>
      </c>
      <c r="M999" s="11">
        <v>45379</v>
      </c>
      <c r="N999" s="10" t="s">
        <v>454</v>
      </c>
      <c r="O999" s="10">
        <v>1038337</v>
      </c>
      <c r="P999" s="10" t="s">
        <v>760</v>
      </c>
      <c r="Q999" s="10" t="s">
        <v>340</v>
      </c>
      <c r="R999" s="10">
        <v>1</v>
      </c>
      <c r="S999" s="12"/>
      <c r="T999" s="12"/>
      <c r="U999" s="10" t="s">
        <v>761</v>
      </c>
      <c r="V999" s="10">
        <v>1000</v>
      </c>
      <c r="W999" s="10" t="s">
        <v>762</v>
      </c>
      <c r="X999" s="11">
        <v>45376</v>
      </c>
      <c r="Y999" s="10" t="s">
        <v>763</v>
      </c>
      <c r="Z999" s="11">
        <v>45373</v>
      </c>
      <c r="AA999" s="11">
        <v>45390</v>
      </c>
      <c r="AB999" s="11">
        <v>45373</v>
      </c>
      <c r="AC999" s="10">
        <v>1600</v>
      </c>
      <c r="AD999" s="10" t="s">
        <v>1312</v>
      </c>
      <c r="AE999" s="15">
        <f t="shared" ca="1" si="15"/>
        <v>675</v>
      </c>
    </row>
    <row r="1000" spans="1:31" ht="20.100000000000001" customHeight="1">
      <c r="A1000" s="10">
        <v>2523488</v>
      </c>
      <c r="B1000" s="10">
        <v>2523488</v>
      </c>
      <c r="C1000" s="10" t="s">
        <v>452</v>
      </c>
      <c r="D1000" s="10">
        <v>357</v>
      </c>
      <c r="E1000" s="10" t="s">
        <v>1073</v>
      </c>
      <c r="F1000" s="10" t="s">
        <v>1074</v>
      </c>
      <c r="G1000" s="10" t="s">
        <v>317</v>
      </c>
      <c r="H1000" s="10" t="s">
        <v>158</v>
      </c>
      <c r="I1000" s="11">
        <v>45385</v>
      </c>
      <c r="J1000" s="11">
        <v>45385</v>
      </c>
      <c r="K1000" s="10" t="s">
        <v>32</v>
      </c>
      <c r="L1000" s="10" t="s">
        <v>32</v>
      </c>
      <c r="M1000" s="11">
        <v>45377</v>
      </c>
      <c r="N1000" s="10" t="s">
        <v>454</v>
      </c>
      <c r="O1000" s="10">
        <v>1038567</v>
      </c>
      <c r="P1000" s="10">
        <v>150</v>
      </c>
      <c r="Q1000" s="10" t="s">
        <v>611</v>
      </c>
      <c r="R1000" s="10">
        <v>1</v>
      </c>
      <c r="S1000" s="12"/>
      <c r="T1000" s="12"/>
      <c r="U1000" s="10" t="s">
        <v>761</v>
      </c>
      <c r="V1000" s="10">
        <v>1000</v>
      </c>
      <c r="W1000" s="10" t="s">
        <v>762</v>
      </c>
      <c r="X1000" s="11">
        <v>45376</v>
      </c>
      <c r="Y1000" s="10" t="s">
        <v>763</v>
      </c>
      <c r="Z1000" s="11">
        <v>45373</v>
      </c>
      <c r="AA1000" s="11">
        <v>45387</v>
      </c>
      <c r="AB1000" s="11">
        <v>45373</v>
      </c>
      <c r="AC1000" s="10">
        <v>1260</v>
      </c>
      <c r="AD1000" s="10" t="s">
        <v>1313</v>
      </c>
      <c r="AE1000" s="15">
        <f t="shared" ca="1" si="15"/>
        <v>677</v>
      </c>
    </row>
    <row r="1001" spans="1:31" ht="20.100000000000001" customHeight="1">
      <c r="A1001" s="10" t="s">
        <v>1314</v>
      </c>
      <c r="B1001" s="10" t="s">
        <v>1314</v>
      </c>
      <c r="C1001" s="12"/>
      <c r="D1001" s="12"/>
      <c r="E1001" s="10">
        <v>103002547</v>
      </c>
      <c r="F1001" s="10" t="s">
        <v>1315</v>
      </c>
      <c r="G1001" s="10" t="s">
        <v>317</v>
      </c>
      <c r="H1001" s="12"/>
      <c r="I1001" s="11">
        <v>45357</v>
      </c>
      <c r="J1001" s="12"/>
      <c r="K1001" s="10" t="s">
        <v>879</v>
      </c>
      <c r="L1001" s="10" t="s">
        <v>1316</v>
      </c>
      <c r="M1001" s="11">
        <v>45376</v>
      </c>
      <c r="N1001" s="10" t="s">
        <v>454</v>
      </c>
      <c r="O1001" s="12"/>
      <c r="P1001" s="12"/>
      <c r="Q1001" s="10" t="s">
        <v>1132</v>
      </c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3"/>
      <c r="AE1001" s="15">
        <f t="shared" ca="1" si="15"/>
        <v>678</v>
      </c>
    </row>
    <row r="1002" spans="1:31" ht="20.100000000000001" customHeight="1">
      <c r="A1002" s="10">
        <v>2513775</v>
      </c>
      <c r="B1002" s="10">
        <v>2513775</v>
      </c>
      <c r="C1002" s="10" t="s">
        <v>644</v>
      </c>
      <c r="D1002" s="10">
        <v>278</v>
      </c>
      <c r="E1002" s="10">
        <v>101876601</v>
      </c>
      <c r="F1002" s="10" t="s">
        <v>596</v>
      </c>
      <c r="G1002" s="10" t="s">
        <v>597</v>
      </c>
      <c r="H1002" s="12"/>
      <c r="I1002" s="11">
        <v>45390</v>
      </c>
      <c r="J1002" s="12"/>
      <c r="K1002" s="10" t="s">
        <v>45</v>
      </c>
      <c r="L1002" s="10" t="s">
        <v>45</v>
      </c>
      <c r="M1002" s="11">
        <v>45372</v>
      </c>
      <c r="N1002" s="10" t="s">
        <v>454</v>
      </c>
      <c r="O1002" s="12"/>
      <c r="P1002" s="12"/>
      <c r="Q1002" s="10" t="s">
        <v>598</v>
      </c>
      <c r="R1002" s="12"/>
      <c r="S1002" s="10" t="s">
        <v>599</v>
      </c>
      <c r="T1002" s="10" t="s">
        <v>600</v>
      </c>
      <c r="U1002" s="12"/>
      <c r="V1002" s="12"/>
      <c r="W1002" s="12"/>
      <c r="X1002" s="12"/>
      <c r="Y1002" s="12"/>
      <c r="Z1002" s="12"/>
      <c r="AA1002" s="12"/>
      <c r="AB1002" s="12"/>
      <c r="AC1002" s="10">
        <v>1280</v>
      </c>
      <c r="AD1002" s="13"/>
      <c r="AE1002" s="15">
        <f t="shared" ca="1" si="15"/>
        <v>682</v>
      </c>
    </row>
    <row r="1003" spans="1:31" ht="20.100000000000001" customHeight="1">
      <c r="A1003" s="10">
        <v>2453439</v>
      </c>
      <c r="B1003" s="10">
        <v>2453439</v>
      </c>
      <c r="C1003" s="12"/>
      <c r="D1003" s="12"/>
      <c r="E1003" s="10">
        <v>101195717</v>
      </c>
      <c r="F1003" s="10" t="s">
        <v>323</v>
      </c>
      <c r="G1003" s="10" t="s">
        <v>312</v>
      </c>
      <c r="H1003" s="12"/>
      <c r="I1003" s="11">
        <v>45485</v>
      </c>
      <c r="J1003" s="12"/>
      <c r="K1003" s="10" t="s">
        <v>647</v>
      </c>
      <c r="L1003" s="10" t="s">
        <v>454</v>
      </c>
      <c r="M1003" s="11">
        <v>45310</v>
      </c>
      <c r="N1003" s="10" t="s">
        <v>454</v>
      </c>
      <c r="O1003" s="12"/>
      <c r="P1003" s="12"/>
      <c r="Q1003" s="10" t="s">
        <v>324</v>
      </c>
      <c r="R1003" s="12"/>
      <c r="S1003" s="10">
        <v>101261032</v>
      </c>
      <c r="T1003" s="10" t="s">
        <v>325</v>
      </c>
      <c r="U1003" s="12"/>
      <c r="V1003" s="12"/>
      <c r="W1003" s="12"/>
      <c r="X1003" s="12"/>
      <c r="Y1003" s="12"/>
      <c r="Z1003" s="12"/>
      <c r="AA1003" s="12"/>
      <c r="AB1003" s="12"/>
      <c r="AC1003" s="10">
        <v>1200</v>
      </c>
      <c r="AD1003" s="13"/>
      <c r="AE1003" s="15">
        <f t="shared" ca="1" si="15"/>
        <v>744</v>
      </c>
    </row>
    <row r="1004" spans="1:31" ht="20.100000000000001" customHeight="1">
      <c r="A1004" s="10">
        <v>2512183</v>
      </c>
      <c r="B1004" s="10">
        <v>2512183</v>
      </c>
      <c r="C1004" s="10" t="s">
        <v>452</v>
      </c>
      <c r="D1004" s="12"/>
      <c r="E1004" s="10">
        <v>103086203</v>
      </c>
      <c r="F1004" s="10" t="s">
        <v>550</v>
      </c>
      <c r="G1004" s="10" t="s">
        <v>317</v>
      </c>
      <c r="H1004" s="10" t="s">
        <v>109</v>
      </c>
      <c r="I1004" s="11">
        <v>45380</v>
      </c>
      <c r="J1004" s="11">
        <v>45380</v>
      </c>
      <c r="K1004" s="10" t="s">
        <v>551</v>
      </c>
      <c r="L1004" s="10" t="s">
        <v>551</v>
      </c>
      <c r="M1004" s="11">
        <v>45372</v>
      </c>
      <c r="N1004" s="10" t="s">
        <v>454</v>
      </c>
      <c r="O1004" s="10">
        <v>1034270</v>
      </c>
      <c r="P1004" s="10" t="s">
        <v>332</v>
      </c>
      <c r="Q1004" s="10" t="s">
        <v>318</v>
      </c>
      <c r="R1004" s="10">
        <v>1</v>
      </c>
      <c r="S1004" s="10">
        <v>101251713</v>
      </c>
      <c r="T1004" s="10" t="s">
        <v>552</v>
      </c>
      <c r="U1004" s="12"/>
      <c r="V1004" s="12"/>
      <c r="W1004" s="12"/>
      <c r="X1004" s="12"/>
      <c r="Y1004" s="12"/>
      <c r="Z1004" s="11">
        <v>45207</v>
      </c>
      <c r="AA1004" s="11">
        <v>45380</v>
      </c>
      <c r="AB1004" s="11">
        <v>45333</v>
      </c>
      <c r="AC1004" s="10">
        <v>1500</v>
      </c>
      <c r="AD1004" s="13"/>
      <c r="AE1004" s="15">
        <f t="shared" ca="1" si="15"/>
        <v>682</v>
      </c>
    </row>
    <row r="1005" spans="1:31" ht="20.100000000000001" customHeight="1">
      <c r="A1005" s="10">
        <v>2512184</v>
      </c>
      <c r="B1005" s="10">
        <v>2512184</v>
      </c>
      <c r="C1005" s="10" t="s">
        <v>452</v>
      </c>
      <c r="D1005" s="12"/>
      <c r="E1005" s="10">
        <v>103086203</v>
      </c>
      <c r="F1005" s="10" t="s">
        <v>550</v>
      </c>
      <c r="G1005" s="10" t="s">
        <v>317</v>
      </c>
      <c r="H1005" s="10" t="s">
        <v>109</v>
      </c>
      <c r="I1005" s="11">
        <v>45380</v>
      </c>
      <c r="J1005" s="11">
        <v>45380</v>
      </c>
      <c r="K1005" s="10" t="s">
        <v>556</v>
      </c>
      <c r="L1005" s="10" t="s">
        <v>585</v>
      </c>
      <c r="M1005" s="11">
        <v>45378</v>
      </c>
      <c r="N1005" s="10" t="s">
        <v>454</v>
      </c>
      <c r="O1005" s="10">
        <v>1034270</v>
      </c>
      <c r="P1005" s="10" t="s">
        <v>332</v>
      </c>
      <c r="Q1005" s="10" t="s">
        <v>318</v>
      </c>
      <c r="R1005" s="10">
        <v>1</v>
      </c>
      <c r="S1005" s="10">
        <v>101251713</v>
      </c>
      <c r="T1005" s="10" t="s">
        <v>552</v>
      </c>
      <c r="U1005" s="10" t="s">
        <v>831</v>
      </c>
      <c r="V1005" s="10">
        <v>2100</v>
      </c>
      <c r="W1005" s="10" t="s">
        <v>563</v>
      </c>
      <c r="X1005" s="11">
        <v>45399</v>
      </c>
      <c r="Y1005" s="10" t="s">
        <v>542</v>
      </c>
      <c r="Z1005" s="11">
        <v>45207</v>
      </c>
      <c r="AA1005" s="11">
        <v>45380</v>
      </c>
      <c r="AB1005" s="11">
        <v>45333</v>
      </c>
      <c r="AC1005" s="10">
        <v>2100</v>
      </c>
      <c r="AD1005" s="13"/>
      <c r="AE1005" s="15">
        <f t="shared" ca="1" si="15"/>
        <v>676</v>
      </c>
    </row>
    <row r="1006" spans="1:31" ht="20.100000000000001" customHeight="1">
      <c r="A1006" s="10" t="s">
        <v>681</v>
      </c>
      <c r="B1006" s="10" t="s">
        <v>681</v>
      </c>
      <c r="C1006" s="10" t="s">
        <v>452</v>
      </c>
      <c r="D1006" s="10">
        <v>278</v>
      </c>
      <c r="E1006" s="10" t="s">
        <v>1317</v>
      </c>
      <c r="F1006" s="10" t="s">
        <v>1318</v>
      </c>
      <c r="G1006" s="10" t="s">
        <v>597</v>
      </c>
      <c r="H1006" s="12"/>
      <c r="I1006" s="11">
        <v>45399</v>
      </c>
      <c r="J1006" s="12"/>
      <c r="K1006" s="10" t="s">
        <v>684</v>
      </c>
      <c r="L1006" s="10" t="s">
        <v>684</v>
      </c>
      <c r="M1006" s="11">
        <v>45377</v>
      </c>
      <c r="N1006" s="10" t="s">
        <v>454</v>
      </c>
      <c r="O1006" s="12"/>
      <c r="P1006" s="12"/>
      <c r="Q1006" s="10" t="s">
        <v>1319</v>
      </c>
      <c r="R1006" s="12"/>
      <c r="S1006" s="10" t="s">
        <v>599</v>
      </c>
      <c r="T1006" s="10" t="s">
        <v>600</v>
      </c>
      <c r="U1006" s="12"/>
      <c r="V1006" s="12"/>
      <c r="W1006" s="12"/>
      <c r="X1006" s="12"/>
      <c r="Y1006" s="12"/>
      <c r="Z1006" s="12"/>
      <c r="AA1006" s="12"/>
      <c r="AB1006" s="12"/>
      <c r="AC1006" s="10">
        <v>2080</v>
      </c>
      <c r="AD1006" s="13"/>
      <c r="AE1006" s="15">
        <f t="shared" ca="1" si="15"/>
        <v>677</v>
      </c>
    </row>
    <row r="1007" spans="1:31" ht="20.100000000000001" customHeight="1">
      <c r="A1007" s="10" t="s">
        <v>1320</v>
      </c>
      <c r="B1007" s="10" t="s">
        <v>1320</v>
      </c>
      <c r="C1007" s="10" t="s">
        <v>452</v>
      </c>
      <c r="D1007" s="12"/>
      <c r="E1007" s="10">
        <v>104678498</v>
      </c>
      <c r="F1007" s="10" t="s">
        <v>1321</v>
      </c>
      <c r="G1007" s="10" t="s">
        <v>317</v>
      </c>
      <c r="H1007" s="12"/>
      <c r="I1007" s="11">
        <v>45132</v>
      </c>
      <c r="J1007" s="12"/>
      <c r="K1007" s="10" t="s">
        <v>615</v>
      </c>
      <c r="L1007" s="10" t="s">
        <v>454</v>
      </c>
      <c r="M1007" s="11">
        <v>45335</v>
      </c>
      <c r="N1007" s="10" t="s">
        <v>454</v>
      </c>
      <c r="O1007" s="12"/>
      <c r="P1007" s="12"/>
      <c r="Q1007" s="10" t="s">
        <v>559</v>
      </c>
      <c r="R1007" s="12"/>
      <c r="S1007" s="10" t="s">
        <v>616</v>
      </c>
      <c r="T1007" s="10" t="s">
        <v>617</v>
      </c>
      <c r="U1007" s="12"/>
      <c r="V1007" s="12"/>
      <c r="W1007" s="12"/>
      <c r="X1007" s="12"/>
      <c r="Y1007" s="12"/>
      <c r="Z1007" s="12"/>
      <c r="AA1007" s="12"/>
      <c r="AB1007" s="12"/>
      <c r="AC1007" s="10">
        <v>1200</v>
      </c>
      <c r="AD1007" s="13"/>
      <c r="AE1007" s="15">
        <f t="shared" ca="1" si="15"/>
        <v>719</v>
      </c>
    </row>
    <row r="1008" spans="1:31" ht="20.100000000000001" customHeight="1">
      <c r="A1008" s="10" t="s">
        <v>1322</v>
      </c>
      <c r="B1008" s="10" t="s">
        <v>1322</v>
      </c>
      <c r="C1008" s="10" t="s">
        <v>1323</v>
      </c>
      <c r="D1008" s="10">
        <v>97</v>
      </c>
      <c r="E1008" s="10" t="s">
        <v>1140</v>
      </c>
      <c r="F1008" s="10" t="s">
        <v>1141</v>
      </c>
      <c r="G1008" s="10" t="s">
        <v>317</v>
      </c>
      <c r="H1008" s="10" t="s">
        <v>158</v>
      </c>
      <c r="I1008" s="11">
        <v>45391</v>
      </c>
      <c r="J1008" s="11">
        <v>45387</v>
      </c>
      <c r="K1008" s="10" t="s">
        <v>605</v>
      </c>
      <c r="L1008" s="10" t="s">
        <v>454</v>
      </c>
      <c r="M1008" s="12"/>
      <c r="N1008" s="10" t="s">
        <v>454</v>
      </c>
      <c r="O1008" s="10">
        <v>1038567</v>
      </c>
      <c r="P1008" s="10">
        <v>150</v>
      </c>
      <c r="Q1008" s="10" t="s">
        <v>340</v>
      </c>
      <c r="R1008" s="12"/>
      <c r="S1008" s="10" t="s">
        <v>547</v>
      </c>
      <c r="T1008" s="10" t="s">
        <v>548</v>
      </c>
      <c r="U1008" s="12"/>
      <c r="V1008" s="12"/>
      <c r="W1008" s="12"/>
      <c r="X1008" s="12"/>
      <c r="Y1008" s="12"/>
      <c r="Z1008" s="11">
        <v>45373</v>
      </c>
      <c r="AA1008" s="11">
        <v>45391</v>
      </c>
      <c r="AB1008" s="11">
        <v>45379</v>
      </c>
      <c r="AC1008" s="10">
        <v>1000</v>
      </c>
      <c r="AD1008" s="10" t="s">
        <v>1324</v>
      </c>
      <c r="AE1008" s="15">
        <f t="shared" ca="1" si="15"/>
        <v>46054</v>
      </c>
    </row>
    <row r="1009" spans="1:31" ht="20.100000000000001" customHeight="1">
      <c r="A1009" s="10">
        <v>2524130</v>
      </c>
      <c r="B1009" s="10">
        <v>2524130</v>
      </c>
      <c r="C1009" s="10" t="s">
        <v>1026</v>
      </c>
      <c r="D1009" s="10">
        <v>365</v>
      </c>
      <c r="E1009" s="10" t="s">
        <v>1027</v>
      </c>
      <c r="F1009" s="10" t="s">
        <v>95</v>
      </c>
      <c r="G1009" s="10" t="s">
        <v>331</v>
      </c>
      <c r="H1009" s="10" t="s">
        <v>96</v>
      </c>
      <c r="I1009" s="11">
        <v>45391</v>
      </c>
      <c r="J1009" s="11">
        <v>45390</v>
      </c>
      <c r="K1009" s="10" t="s">
        <v>605</v>
      </c>
      <c r="L1009" s="10" t="s">
        <v>454</v>
      </c>
      <c r="M1009" s="12"/>
      <c r="N1009" s="10" t="s">
        <v>454</v>
      </c>
      <c r="O1009" s="10">
        <v>1038573</v>
      </c>
      <c r="P1009" s="10" t="s">
        <v>1028</v>
      </c>
      <c r="Q1009" s="10" t="s">
        <v>340</v>
      </c>
      <c r="R1009" s="12"/>
      <c r="S1009" s="10" t="s">
        <v>547</v>
      </c>
      <c r="T1009" s="10" t="s">
        <v>548</v>
      </c>
      <c r="U1009" s="12"/>
      <c r="V1009" s="12"/>
      <c r="W1009" s="12"/>
      <c r="X1009" s="12"/>
      <c r="Y1009" s="12"/>
      <c r="Z1009" s="11">
        <v>45379</v>
      </c>
      <c r="AA1009" s="11">
        <v>45393</v>
      </c>
      <c r="AB1009" s="11">
        <v>45379</v>
      </c>
      <c r="AC1009" s="10">
        <v>1000</v>
      </c>
      <c r="AD1009" s="10" t="s">
        <v>1325</v>
      </c>
      <c r="AE1009" s="15">
        <f t="shared" ca="1" si="15"/>
        <v>46054</v>
      </c>
    </row>
    <row r="1010" spans="1:31" ht="20.100000000000001" customHeight="1">
      <c r="A1010" s="10">
        <v>2447721</v>
      </c>
      <c r="B1010" s="10">
        <v>2447721</v>
      </c>
      <c r="C1010" s="10" t="s">
        <v>452</v>
      </c>
      <c r="D1010" s="12"/>
      <c r="E1010" s="10">
        <v>103365440</v>
      </c>
      <c r="F1010" s="10" t="s">
        <v>330</v>
      </c>
      <c r="G1010" s="10" t="s">
        <v>331</v>
      </c>
      <c r="H1010" s="10" t="s">
        <v>109</v>
      </c>
      <c r="I1010" s="11">
        <v>45380</v>
      </c>
      <c r="J1010" s="11">
        <v>45380</v>
      </c>
      <c r="K1010" s="10" t="s">
        <v>702</v>
      </c>
      <c r="L1010" s="10" t="s">
        <v>702</v>
      </c>
      <c r="M1010" s="11">
        <v>45376</v>
      </c>
      <c r="N1010" s="10" t="s">
        <v>454</v>
      </c>
      <c r="O1010" s="10">
        <v>1034270</v>
      </c>
      <c r="P1010" s="10" t="s">
        <v>332</v>
      </c>
      <c r="Q1010" s="10" t="s">
        <v>318</v>
      </c>
      <c r="R1010" s="10">
        <v>1</v>
      </c>
      <c r="S1010" s="10">
        <v>103365393</v>
      </c>
      <c r="T1010" s="10" t="s">
        <v>333</v>
      </c>
      <c r="U1010" s="12"/>
      <c r="V1010" s="12"/>
      <c r="W1010" s="12"/>
      <c r="X1010" s="12"/>
      <c r="Y1010" s="12"/>
      <c r="Z1010" s="11">
        <v>44672</v>
      </c>
      <c r="AA1010" s="11">
        <v>45380</v>
      </c>
      <c r="AB1010" s="11">
        <v>45055</v>
      </c>
      <c r="AC1010" s="10">
        <v>1300</v>
      </c>
      <c r="AD1010" s="13"/>
      <c r="AE1010" s="15">
        <f t="shared" ca="1" si="15"/>
        <v>678</v>
      </c>
    </row>
    <row r="1011" spans="1:31" ht="20.100000000000001" customHeight="1">
      <c r="A1011" s="10">
        <v>2447726</v>
      </c>
      <c r="B1011" s="10">
        <v>2447726</v>
      </c>
      <c r="C1011" s="10" t="s">
        <v>853</v>
      </c>
      <c r="D1011" s="12"/>
      <c r="E1011" s="10">
        <v>103365440</v>
      </c>
      <c r="F1011" s="10" t="s">
        <v>330</v>
      </c>
      <c r="G1011" s="10" t="s">
        <v>331</v>
      </c>
      <c r="H1011" s="10" t="s">
        <v>109</v>
      </c>
      <c r="I1011" s="11">
        <v>45380</v>
      </c>
      <c r="J1011" s="11">
        <v>45380</v>
      </c>
      <c r="K1011" s="10" t="s">
        <v>579</v>
      </c>
      <c r="L1011" s="10" t="s">
        <v>579</v>
      </c>
      <c r="M1011" s="11">
        <v>45372</v>
      </c>
      <c r="N1011" s="10" t="s">
        <v>454</v>
      </c>
      <c r="O1011" s="10">
        <v>1034270</v>
      </c>
      <c r="P1011" s="10" t="s">
        <v>332</v>
      </c>
      <c r="Q1011" s="10" t="s">
        <v>318</v>
      </c>
      <c r="R1011" s="10">
        <v>1</v>
      </c>
      <c r="S1011" s="10">
        <v>103365393</v>
      </c>
      <c r="T1011" s="10" t="s">
        <v>333</v>
      </c>
      <c r="U1011" s="12"/>
      <c r="V1011" s="12"/>
      <c r="W1011" s="12"/>
      <c r="X1011" s="12"/>
      <c r="Y1011" s="12"/>
      <c r="Z1011" s="11">
        <v>44672</v>
      </c>
      <c r="AA1011" s="11">
        <v>45380</v>
      </c>
      <c r="AB1011" s="11">
        <v>45055</v>
      </c>
      <c r="AC1011" s="10">
        <v>1100</v>
      </c>
      <c r="AD1011" s="13"/>
      <c r="AE1011" s="15">
        <f t="shared" ca="1" si="15"/>
        <v>682</v>
      </c>
    </row>
    <row r="1012" spans="1:31" ht="20.100000000000001" customHeight="1">
      <c r="A1012" s="10">
        <v>2447727</v>
      </c>
      <c r="B1012" s="10">
        <v>2447727</v>
      </c>
      <c r="C1012" s="10" t="s">
        <v>853</v>
      </c>
      <c r="D1012" s="12"/>
      <c r="E1012" s="10">
        <v>103365440</v>
      </c>
      <c r="F1012" s="10" t="s">
        <v>330</v>
      </c>
      <c r="G1012" s="10" t="s">
        <v>331</v>
      </c>
      <c r="H1012" s="10" t="s">
        <v>109</v>
      </c>
      <c r="I1012" s="11">
        <v>45380</v>
      </c>
      <c r="J1012" s="11">
        <v>45380</v>
      </c>
      <c r="K1012" s="10" t="s">
        <v>579</v>
      </c>
      <c r="L1012" s="10" t="s">
        <v>579</v>
      </c>
      <c r="M1012" s="11">
        <v>45373</v>
      </c>
      <c r="N1012" s="10" t="s">
        <v>454</v>
      </c>
      <c r="O1012" s="10">
        <v>1034270</v>
      </c>
      <c r="P1012" s="10" t="s">
        <v>332</v>
      </c>
      <c r="Q1012" s="10" t="s">
        <v>318</v>
      </c>
      <c r="R1012" s="10">
        <v>1</v>
      </c>
      <c r="S1012" s="10">
        <v>103365393</v>
      </c>
      <c r="T1012" s="10" t="s">
        <v>333</v>
      </c>
      <c r="U1012" s="12"/>
      <c r="V1012" s="12"/>
      <c r="W1012" s="12"/>
      <c r="X1012" s="12"/>
      <c r="Y1012" s="12"/>
      <c r="Z1012" s="11">
        <v>44672</v>
      </c>
      <c r="AA1012" s="11">
        <v>45380</v>
      </c>
      <c r="AB1012" s="11">
        <v>45055</v>
      </c>
      <c r="AC1012" s="10">
        <v>1100</v>
      </c>
      <c r="AD1012" s="13"/>
      <c r="AE1012" s="15">
        <f t="shared" ca="1" si="15"/>
        <v>681</v>
      </c>
    </row>
    <row r="1013" spans="1:31" ht="20.100000000000001" customHeight="1">
      <c r="A1013" s="10">
        <v>2447736</v>
      </c>
      <c r="B1013" s="10">
        <v>2447736</v>
      </c>
      <c r="C1013" s="10" t="s">
        <v>1175</v>
      </c>
      <c r="D1013" s="12"/>
      <c r="E1013" s="10">
        <v>102842229</v>
      </c>
      <c r="F1013" s="10" t="s">
        <v>440</v>
      </c>
      <c r="G1013" s="10" t="s">
        <v>312</v>
      </c>
      <c r="H1013" s="10" t="s">
        <v>109</v>
      </c>
      <c r="I1013" s="11">
        <v>45380</v>
      </c>
      <c r="J1013" s="11">
        <v>45380</v>
      </c>
      <c r="K1013" s="10" t="s">
        <v>579</v>
      </c>
      <c r="L1013" s="10" t="s">
        <v>579</v>
      </c>
      <c r="M1013" s="11">
        <v>45376</v>
      </c>
      <c r="N1013" s="10" t="s">
        <v>454</v>
      </c>
      <c r="O1013" s="10">
        <v>1034270</v>
      </c>
      <c r="P1013" s="10" t="s">
        <v>332</v>
      </c>
      <c r="Q1013" s="10" t="s">
        <v>318</v>
      </c>
      <c r="R1013" s="10">
        <v>1</v>
      </c>
      <c r="S1013" s="10">
        <v>101252285</v>
      </c>
      <c r="T1013" s="10" t="s">
        <v>441</v>
      </c>
      <c r="U1013" s="12"/>
      <c r="V1013" s="12"/>
      <c r="W1013" s="12"/>
      <c r="X1013" s="12"/>
      <c r="Y1013" s="12"/>
      <c r="Z1013" s="11">
        <v>44996</v>
      </c>
      <c r="AA1013" s="11">
        <v>45380</v>
      </c>
      <c r="AB1013" s="11">
        <v>45055</v>
      </c>
      <c r="AC1013" s="10">
        <v>1100</v>
      </c>
      <c r="AD1013" s="13"/>
      <c r="AE1013" s="15">
        <f t="shared" ca="1" si="15"/>
        <v>678</v>
      </c>
    </row>
    <row r="1014" spans="1:31" ht="20.100000000000001" customHeight="1">
      <c r="A1014" s="10">
        <v>2454793</v>
      </c>
      <c r="B1014" s="10">
        <v>2454793</v>
      </c>
      <c r="C1014" s="10" t="s">
        <v>452</v>
      </c>
      <c r="D1014" s="12"/>
      <c r="E1014" s="10">
        <v>101680662</v>
      </c>
      <c r="F1014" s="10" t="s">
        <v>320</v>
      </c>
      <c r="G1014" s="10" t="s">
        <v>321</v>
      </c>
      <c r="H1014" s="12"/>
      <c r="I1014" s="11">
        <v>45366</v>
      </c>
      <c r="J1014" s="12"/>
      <c r="K1014" s="10" t="s">
        <v>581</v>
      </c>
      <c r="L1014" s="10" t="s">
        <v>581</v>
      </c>
      <c r="M1014" s="11">
        <v>45372</v>
      </c>
      <c r="N1014" s="10" t="s">
        <v>454</v>
      </c>
      <c r="O1014" s="12"/>
      <c r="P1014" s="12"/>
      <c r="Q1014" s="10" t="s">
        <v>318</v>
      </c>
      <c r="R1014" s="10">
        <v>1</v>
      </c>
      <c r="S1014" s="10">
        <v>101680654</v>
      </c>
      <c r="T1014" s="10" t="s">
        <v>322</v>
      </c>
      <c r="U1014" s="12"/>
      <c r="V1014" s="12"/>
      <c r="W1014" s="12"/>
      <c r="X1014" s="12"/>
      <c r="Y1014" s="12"/>
      <c r="Z1014" s="12"/>
      <c r="AA1014" s="12"/>
      <c r="AB1014" s="12"/>
      <c r="AC1014" s="10">
        <v>1700</v>
      </c>
      <c r="AD1014" s="13"/>
      <c r="AE1014" s="15">
        <f t="shared" ca="1" si="15"/>
        <v>682</v>
      </c>
    </row>
    <row r="1015" spans="1:31" ht="20.100000000000001" customHeight="1">
      <c r="A1015" s="10">
        <v>2454805</v>
      </c>
      <c r="B1015" s="10">
        <v>2454805</v>
      </c>
      <c r="C1015" s="10" t="s">
        <v>452</v>
      </c>
      <c r="D1015" s="12"/>
      <c r="E1015" s="10">
        <v>102064527</v>
      </c>
      <c r="F1015" s="10" t="s">
        <v>360</v>
      </c>
      <c r="G1015" s="10" t="s">
        <v>331</v>
      </c>
      <c r="H1015" s="12"/>
      <c r="I1015" s="11">
        <v>45408</v>
      </c>
      <c r="J1015" s="12"/>
      <c r="K1015" s="10" t="s">
        <v>581</v>
      </c>
      <c r="L1015" s="10" t="s">
        <v>454</v>
      </c>
      <c r="M1015" s="11">
        <v>45379</v>
      </c>
      <c r="N1015" s="10" t="s">
        <v>454</v>
      </c>
      <c r="O1015" s="12"/>
      <c r="P1015" s="12"/>
      <c r="Q1015" s="10" t="s">
        <v>318</v>
      </c>
      <c r="R1015" s="12"/>
      <c r="S1015" s="10">
        <v>101898752</v>
      </c>
      <c r="T1015" s="10" t="s">
        <v>361</v>
      </c>
      <c r="U1015" s="12"/>
      <c r="V1015" s="12"/>
      <c r="W1015" s="12"/>
      <c r="X1015" s="12"/>
      <c r="Y1015" s="12"/>
      <c r="Z1015" s="12"/>
      <c r="AA1015" s="12"/>
      <c r="AB1015" s="12"/>
      <c r="AC1015" s="10">
        <v>1500</v>
      </c>
      <c r="AD1015" s="13"/>
      <c r="AE1015" s="15">
        <f t="shared" ca="1" si="15"/>
        <v>675</v>
      </c>
    </row>
    <row r="1016" spans="1:31" ht="20.100000000000001" customHeight="1">
      <c r="A1016" s="10">
        <v>2454806</v>
      </c>
      <c r="B1016" s="10">
        <v>2454806</v>
      </c>
      <c r="C1016" s="12"/>
      <c r="D1016" s="12"/>
      <c r="E1016" s="10">
        <v>102064527</v>
      </c>
      <c r="F1016" s="10" t="s">
        <v>360</v>
      </c>
      <c r="G1016" s="10" t="s">
        <v>331</v>
      </c>
      <c r="H1016" s="12"/>
      <c r="I1016" s="11">
        <v>45419</v>
      </c>
      <c r="J1016" s="12"/>
      <c r="K1016" s="10" t="s">
        <v>579</v>
      </c>
      <c r="L1016" s="10" t="s">
        <v>454</v>
      </c>
      <c r="M1016" s="11">
        <v>45372</v>
      </c>
      <c r="N1016" s="10" t="s">
        <v>454</v>
      </c>
      <c r="O1016" s="12"/>
      <c r="P1016" s="12"/>
      <c r="Q1016" s="10" t="s">
        <v>318</v>
      </c>
      <c r="R1016" s="12"/>
      <c r="S1016" s="10">
        <v>101898752</v>
      </c>
      <c r="T1016" s="10" t="s">
        <v>361</v>
      </c>
      <c r="U1016" s="12"/>
      <c r="V1016" s="12"/>
      <c r="W1016" s="12"/>
      <c r="X1016" s="12"/>
      <c r="Y1016" s="12"/>
      <c r="Z1016" s="12"/>
      <c r="AA1016" s="12"/>
      <c r="AB1016" s="12"/>
      <c r="AC1016" s="10">
        <v>1100</v>
      </c>
      <c r="AD1016" s="13"/>
      <c r="AE1016" s="15">
        <f t="shared" ca="1" si="15"/>
        <v>682</v>
      </c>
    </row>
    <row r="1017" spans="1:31" ht="20.100000000000001" customHeight="1">
      <c r="A1017" s="10">
        <v>2453438</v>
      </c>
      <c r="B1017" s="10">
        <v>2453438</v>
      </c>
      <c r="C1017" s="10" t="s">
        <v>452</v>
      </c>
      <c r="D1017" s="12"/>
      <c r="E1017" s="10">
        <v>101195505</v>
      </c>
      <c r="F1017" s="10" t="s">
        <v>949</v>
      </c>
      <c r="G1017" s="10" t="s">
        <v>327</v>
      </c>
      <c r="H1017" s="12"/>
      <c r="I1017" s="11">
        <v>45418</v>
      </c>
      <c r="J1017" s="12"/>
      <c r="K1017" s="10" t="s">
        <v>551</v>
      </c>
      <c r="L1017" s="10" t="s">
        <v>454</v>
      </c>
      <c r="M1017" s="11">
        <v>45378</v>
      </c>
      <c r="N1017" s="10" t="s">
        <v>454</v>
      </c>
      <c r="O1017" s="12"/>
      <c r="P1017" s="12"/>
      <c r="Q1017" s="10" t="s">
        <v>318</v>
      </c>
      <c r="R1017" s="12"/>
      <c r="S1017" s="10">
        <v>101252288</v>
      </c>
      <c r="T1017" s="10" t="s">
        <v>429</v>
      </c>
      <c r="U1017" s="12"/>
      <c r="V1017" s="12"/>
      <c r="W1017" s="12"/>
      <c r="X1017" s="12"/>
      <c r="Y1017" s="12"/>
      <c r="Z1017" s="12"/>
      <c r="AA1017" s="12"/>
      <c r="AB1017" s="12"/>
      <c r="AC1017" s="10">
        <v>1500</v>
      </c>
      <c r="AD1017" s="13"/>
      <c r="AE1017" s="15">
        <f t="shared" ca="1" si="15"/>
        <v>676</v>
      </c>
    </row>
    <row r="1018" spans="1:31" ht="20.100000000000001" customHeight="1">
      <c r="A1018" s="10">
        <v>2482458</v>
      </c>
      <c r="B1018" s="10">
        <v>2482458</v>
      </c>
      <c r="C1018" s="10" t="s">
        <v>482</v>
      </c>
      <c r="D1018" s="12"/>
      <c r="E1018" s="10">
        <v>101882140</v>
      </c>
      <c r="F1018" s="10" t="s">
        <v>770</v>
      </c>
      <c r="G1018" s="10" t="s">
        <v>331</v>
      </c>
      <c r="H1018" s="10" t="s">
        <v>109</v>
      </c>
      <c r="I1018" s="11">
        <v>45380</v>
      </c>
      <c r="J1018" s="11">
        <v>45380</v>
      </c>
      <c r="K1018" s="10" t="s">
        <v>579</v>
      </c>
      <c r="L1018" s="10" t="s">
        <v>579</v>
      </c>
      <c r="M1018" s="11">
        <v>45376</v>
      </c>
      <c r="N1018" s="10" t="s">
        <v>454</v>
      </c>
      <c r="O1018" s="10">
        <v>1034270</v>
      </c>
      <c r="P1018" s="10" t="s">
        <v>332</v>
      </c>
      <c r="Q1018" s="10" t="s">
        <v>324</v>
      </c>
      <c r="R1018" s="10">
        <v>1</v>
      </c>
      <c r="S1018" s="10">
        <v>101252326</v>
      </c>
      <c r="T1018" s="10" t="s">
        <v>771</v>
      </c>
      <c r="U1018" s="12"/>
      <c r="V1018" s="12"/>
      <c r="W1018" s="12"/>
      <c r="X1018" s="12"/>
      <c r="Y1018" s="12"/>
      <c r="Z1018" s="11">
        <v>45207</v>
      </c>
      <c r="AA1018" s="11">
        <v>45380</v>
      </c>
      <c r="AB1018" s="11">
        <v>45207</v>
      </c>
      <c r="AC1018" s="10">
        <v>1100</v>
      </c>
      <c r="AD1018" s="13"/>
      <c r="AE1018" s="15">
        <f t="shared" ca="1" si="15"/>
        <v>678</v>
      </c>
    </row>
    <row r="1019" spans="1:31" ht="20.100000000000001" customHeight="1">
      <c r="A1019" s="10">
        <v>2482461</v>
      </c>
      <c r="B1019" s="10">
        <v>2482461</v>
      </c>
      <c r="C1019" s="10" t="s">
        <v>482</v>
      </c>
      <c r="D1019" s="12"/>
      <c r="E1019" s="10">
        <v>103248371</v>
      </c>
      <c r="F1019" s="10" t="s">
        <v>483</v>
      </c>
      <c r="G1019" s="10" t="s">
        <v>331</v>
      </c>
      <c r="H1019" s="10" t="s">
        <v>109</v>
      </c>
      <c r="I1019" s="11">
        <v>45380</v>
      </c>
      <c r="J1019" s="11">
        <v>45380</v>
      </c>
      <c r="K1019" s="10" t="s">
        <v>579</v>
      </c>
      <c r="L1019" s="10" t="s">
        <v>579</v>
      </c>
      <c r="M1019" s="11">
        <v>45376</v>
      </c>
      <c r="N1019" s="10" t="s">
        <v>454</v>
      </c>
      <c r="O1019" s="10">
        <v>1034270</v>
      </c>
      <c r="P1019" s="10" t="s">
        <v>332</v>
      </c>
      <c r="Q1019" s="10" t="s">
        <v>318</v>
      </c>
      <c r="R1019" s="10">
        <v>1</v>
      </c>
      <c r="S1019" s="10">
        <v>101617028</v>
      </c>
      <c r="T1019" s="10" t="s">
        <v>408</v>
      </c>
      <c r="U1019" s="12"/>
      <c r="V1019" s="12"/>
      <c r="W1019" s="12"/>
      <c r="X1019" s="12"/>
      <c r="Y1019" s="12"/>
      <c r="Z1019" s="11">
        <v>45207</v>
      </c>
      <c r="AA1019" s="11">
        <v>45380</v>
      </c>
      <c r="AB1019" s="11">
        <v>45207</v>
      </c>
      <c r="AC1019" s="10">
        <v>1100</v>
      </c>
      <c r="AD1019" s="13"/>
      <c r="AE1019" s="15">
        <f t="shared" ca="1" si="15"/>
        <v>678</v>
      </c>
    </row>
    <row r="1020" spans="1:31" ht="20.100000000000001" customHeight="1">
      <c r="A1020" s="10">
        <v>2482466</v>
      </c>
      <c r="B1020" s="10">
        <v>2482466</v>
      </c>
      <c r="C1020" s="10" t="s">
        <v>378</v>
      </c>
      <c r="D1020" s="12"/>
      <c r="E1020" s="10">
        <v>101882140</v>
      </c>
      <c r="F1020" s="10" t="s">
        <v>770</v>
      </c>
      <c r="G1020" s="10" t="s">
        <v>331</v>
      </c>
      <c r="H1020" s="10" t="s">
        <v>109</v>
      </c>
      <c r="I1020" s="11">
        <v>45380</v>
      </c>
      <c r="J1020" s="11">
        <v>45380</v>
      </c>
      <c r="K1020" s="10" t="s">
        <v>579</v>
      </c>
      <c r="L1020" s="10" t="s">
        <v>579</v>
      </c>
      <c r="M1020" s="11">
        <v>45376</v>
      </c>
      <c r="N1020" s="10" t="s">
        <v>454</v>
      </c>
      <c r="O1020" s="10">
        <v>1034270</v>
      </c>
      <c r="P1020" s="10" t="s">
        <v>332</v>
      </c>
      <c r="Q1020" s="10" t="s">
        <v>324</v>
      </c>
      <c r="R1020" s="10">
        <v>1</v>
      </c>
      <c r="S1020" s="10">
        <v>101252326</v>
      </c>
      <c r="T1020" s="10" t="s">
        <v>771</v>
      </c>
      <c r="U1020" s="12"/>
      <c r="V1020" s="12"/>
      <c r="W1020" s="12"/>
      <c r="X1020" s="12"/>
      <c r="Y1020" s="12"/>
      <c r="Z1020" s="11">
        <v>45207</v>
      </c>
      <c r="AA1020" s="11">
        <v>45380</v>
      </c>
      <c r="AB1020" s="11">
        <v>45207</v>
      </c>
      <c r="AC1020" s="10">
        <v>1100</v>
      </c>
      <c r="AD1020" s="13"/>
      <c r="AE1020" s="15">
        <f t="shared" ca="1" si="15"/>
        <v>678</v>
      </c>
    </row>
    <row r="1021" spans="1:31" ht="20.100000000000001" customHeight="1">
      <c r="A1021" s="10">
        <v>2451822</v>
      </c>
      <c r="B1021" s="10">
        <v>2451822</v>
      </c>
      <c r="C1021" s="10" t="s">
        <v>452</v>
      </c>
      <c r="D1021" s="10">
        <v>214</v>
      </c>
      <c r="E1021" s="10">
        <v>102101575</v>
      </c>
      <c r="F1021" s="10" t="s">
        <v>825</v>
      </c>
      <c r="G1021" s="10" t="s">
        <v>312</v>
      </c>
      <c r="H1021" s="12"/>
      <c r="I1021" s="11">
        <v>45380</v>
      </c>
      <c r="J1021" s="12"/>
      <c r="K1021" s="10" t="s">
        <v>759</v>
      </c>
      <c r="L1021" s="10" t="s">
        <v>454</v>
      </c>
      <c r="M1021" s="11">
        <v>45379</v>
      </c>
      <c r="N1021" s="10" t="s">
        <v>454</v>
      </c>
      <c r="O1021" s="12"/>
      <c r="P1021" s="12"/>
      <c r="Q1021" s="10" t="s">
        <v>736</v>
      </c>
      <c r="R1021" s="12"/>
      <c r="S1021" s="10" t="s">
        <v>422</v>
      </c>
      <c r="T1021" s="10" t="s">
        <v>423</v>
      </c>
      <c r="U1021" s="12"/>
      <c r="V1021" s="12"/>
      <c r="W1021" s="12"/>
      <c r="X1021" s="12"/>
      <c r="Y1021" s="12"/>
      <c r="Z1021" s="12"/>
      <c r="AA1021" s="12"/>
      <c r="AB1021" s="12"/>
      <c r="AC1021" s="10">
        <v>1640</v>
      </c>
      <c r="AD1021" s="13"/>
      <c r="AE1021" s="15">
        <f t="shared" ca="1" si="15"/>
        <v>675</v>
      </c>
    </row>
    <row r="1022" spans="1:31" ht="20.100000000000001" customHeight="1">
      <c r="A1022" s="10">
        <v>2520342</v>
      </c>
      <c r="B1022" s="10">
        <v>2520342</v>
      </c>
      <c r="C1022" s="10" t="s">
        <v>452</v>
      </c>
      <c r="D1022" s="12"/>
      <c r="E1022" s="10">
        <v>103659699</v>
      </c>
      <c r="F1022" s="10" t="s">
        <v>571</v>
      </c>
      <c r="G1022" s="10" t="s">
        <v>317</v>
      </c>
      <c r="H1022" s="12"/>
      <c r="I1022" s="11">
        <v>45383</v>
      </c>
      <c r="J1022" s="12"/>
      <c r="K1022" s="10" t="s">
        <v>685</v>
      </c>
      <c r="L1022" s="10" t="s">
        <v>685</v>
      </c>
      <c r="M1022" s="11">
        <v>45372</v>
      </c>
      <c r="N1022" s="10" t="s">
        <v>454</v>
      </c>
      <c r="O1022" s="12"/>
      <c r="P1022" s="12"/>
      <c r="Q1022" s="10" t="s">
        <v>318</v>
      </c>
      <c r="R1022" s="10">
        <v>1</v>
      </c>
      <c r="S1022" s="10">
        <v>104854836</v>
      </c>
      <c r="T1022" s="10" t="s">
        <v>572</v>
      </c>
      <c r="U1022" s="12"/>
      <c r="V1022" s="12"/>
      <c r="W1022" s="12"/>
      <c r="X1022" s="12"/>
      <c r="Y1022" s="12"/>
      <c r="Z1022" s="12"/>
      <c r="AA1022" s="12"/>
      <c r="AB1022" s="12"/>
      <c r="AC1022" s="10">
        <v>1700</v>
      </c>
      <c r="AD1022" s="13"/>
      <c r="AE1022" s="15">
        <f t="shared" ca="1" si="15"/>
        <v>682</v>
      </c>
    </row>
    <row r="1023" spans="1:31" ht="20.100000000000001" customHeight="1">
      <c r="A1023" s="10">
        <v>2523458</v>
      </c>
      <c r="B1023" s="10">
        <v>2523458</v>
      </c>
      <c r="C1023" s="10" t="s">
        <v>452</v>
      </c>
      <c r="D1023" s="10">
        <v>435</v>
      </c>
      <c r="E1023" s="10" t="s">
        <v>544</v>
      </c>
      <c r="F1023" s="10" t="s">
        <v>219</v>
      </c>
      <c r="G1023" s="10" t="s">
        <v>331</v>
      </c>
      <c r="H1023" s="10" t="s">
        <v>132</v>
      </c>
      <c r="I1023" s="11">
        <v>45384</v>
      </c>
      <c r="J1023" s="11">
        <v>45384</v>
      </c>
      <c r="K1023" s="10" t="s">
        <v>32</v>
      </c>
      <c r="L1023" s="10" t="s">
        <v>32</v>
      </c>
      <c r="M1023" s="11">
        <v>45377</v>
      </c>
      <c r="N1023" s="10" t="s">
        <v>454</v>
      </c>
      <c r="O1023" s="10">
        <v>1038337</v>
      </c>
      <c r="P1023" s="10" t="s">
        <v>760</v>
      </c>
      <c r="Q1023" s="10" t="s">
        <v>340</v>
      </c>
      <c r="R1023" s="10">
        <v>1</v>
      </c>
      <c r="S1023" s="10" t="s">
        <v>547</v>
      </c>
      <c r="T1023" s="10" t="s">
        <v>548</v>
      </c>
      <c r="U1023" s="10" t="s">
        <v>761</v>
      </c>
      <c r="V1023" s="10">
        <v>1000</v>
      </c>
      <c r="W1023" s="10" t="s">
        <v>762</v>
      </c>
      <c r="X1023" s="11">
        <v>45376</v>
      </c>
      <c r="Y1023" s="10" t="s">
        <v>763</v>
      </c>
      <c r="Z1023" s="11">
        <v>45373</v>
      </c>
      <c r="AA1023" s="11">
        <v>45390</v>
      </c>
      <c r="AB1023" s="11">
        <v>45373</v>
      </c>
      <c r="AC1023" s="10">
        <v>1260</v>
      </c>
      <c r="AD1023" s="10" t="s">
        <v>1326</v>
      </c>
      <c r="AE1023" s="15">
        <f t="shared" ca="1" si="15"/>
        <v>677</v>
      </c>
    </row>
    <row r="1024" spans="1:31" ht="20.100000000000001" customHeight="1">
      <c r="A1024" s="10">
        <v>2523493</v>
      </c>
      <c r="B1024" s="10">
        <v>2523493</v>
      </c>
      <c r="C1024" s="10" t="s">
        <v>452</v>
      </c>
      <c r="D1024" s="10">
        <v>101</v>
      </c>
      <c r="E1024" s="10" t="s">
        <v>1108</v>
      </c>
      <c r="F1024" s="10" t="s">
        <v>1109</v>
      </c>
      <c r="G1024" s="10" t="s">
        <v>317</v>
      </c>
      <c r="H1024" s="10" t="s">
        <v>158</v>
      </c>
      <c r="I1024" s="11">
        <v>45385</v>
      </c>
      <c r="J1024" s="11">
        <v>45385</v>
      </c>
      <c r="K1024" s="10" t="s">
        <v>545</v>
      </c>
      <c r="L1024" s="10" t="s">
        <v>32</v>
      </c>
      <c r="M1024" s="11">
        <v>45379</v>
      </c>
      <c r="N1024" s="10" t="s">
        <v>454</v>
      </c>
      <c r="O1024" s="10">
        <v>1038567</v>
      </c>
      <c r="P1024" s="10">
        <v>150</v>
      </c>
      <c r="Q1024" s="10" t="s">
        <v>611</v>
      </c>
      <c r="R1024" s="10">
        <v>1</v>
      </c>
      <c r="S1024" s="12"/>
      <c r="T1024" s="12"/>
      <c r="U1024" s="10" t="s">
        <v>761</v>
      </c>
      <c r="V1024" s="10">
        <v>1000</v>
      </c>
      <c r="W1024" s="10" t="s">
        <v>762</v>
      </c>
      <c r="X1024" s="11">
        <v>45376</v>
      </c>
      <c r="Y1024" s="10" t="s">
        <v>763</v>
      </c>
      <c r="Z1024" s="11">
        <v>45373</v>
      </c>
      <c r="AA1024" s="11">
        <v>45387</v>
      </c>
      <c r="AB1024" s="11">
        <v>45373</v>
      </c>
      <c r="AC1024" s="10">
        <v>1600</v>
      </c>
      <c r="AD1024" s="10" t="s">
        <v>1327</v>
      </c>
      <c r="AE1024" s="15">
        <f t="shared" ca="1" si="15"/>
        <v>675</v>
      </c>
    </row>
    <row r="1025" spans="1:31" ht="20.100000000000001" customHeight="1">
      <c r="A1025" s="10">
        <v>2523652</v>
      </c>
      <c r="B1025" s="10">
        <v>2523652</v>
      </c>
      <c r="C1025" s="10" t="s">
        <v>452</v>
      </c>
      <c r="D1025" s="10">
        <v>391</v>
      </c>
      <c r="E1025" s="10" t="s">
        <v>1328</v>
      </c>
      <c r="F1025" s="10" t="s">
        <v>1329</v>
      </c>
      <c r="G1025" s="10" t="s">
        <v>331</v>
      </c>
      <c r="H1025" s="10" t="s">
        <v>843</v>
      </c>
      <c r="I1025" s="11">
        <v>45385</v>
      </c>
      <c r="J1025" s="11">
        <v>45385</v>
      </c>
      <c r="K1025" s="10" t="s">
        <v>545</v>
      </c>
      <c r="L1025" s="10" t="s">
        <v>32</v>
      </c>
      <c r="M1025" s="11">
        <v>45379</v>
      </c>
      <c r="N1025" s="10" t="s">
        <v>454</v>
      </c>
      <c r="O1025" s="10">
        <v>1035798</v>
      </c>
      <c r="P1025" s="10" t="s">
        <v>1330</v>
      </c>
      <c r="Q1025" s="10" t="s">
        <v>340</v>
      </c>
      <c r="R1025" s="10">
        <v>1</v>
      </c>
      <c r="S1025" s="10" t="s">
        <v>547</v>
      </c>
      <c r="T1025" s="10" t="s">
        <v>548</v>
      </c>
      <c r="U1025" s="12"/>
      <c r="V1025" s="12"/>
      <c r="W1025" s="12"/>
      <c r="X1025" s="12"/>
      <c r="Y1025" s="12"/>
      <c r="Z1025" s="11">
        <v>45369</v>
      </c>
      <c r="AA1025" s="11">
        <v>45387</v>
      </c>
      <c r="AB1025" s="11">
        <v>45376</v>
      </c>
      <c r="AC1025" s="10">
        <v>1600</v>
      </c>
      <c r="AD1025" s="10" t="s">
        <v>1331</v>
      </c>
      <c r="AE1025" s="15">
        <f t="shared" ca="1" si="15"/>
        <v>675</v>
      </c>
    </row>
    <row r="1026" spans="1:31" ht="20.100000000000001" customHeight="1">
      <c r="A1026" s="10">
        <v>2451102</v>
      </c>
      <c r="B1026" s="10">
        <v>2451102</v>
      </c>
      <c r="C1026" s="10" t="s">
        <v>452</v>
      </c>
      <c r="D1026" s="12"/>
      <c r="E1026" s="10">
        <v>102064527</v>
      </c>
      <c r="F1026" s="10" t="s">
        <v>360</v>
      </c>
      <c r="G1026" s="10" t="s">
        <v>331</v>
      </c>
      <c r="H1026" s="12"/>
      <c r="I1026" s="11">
        <v>45377</v>
      </c>
      <c r="J1026" s="12"/>
      <c r="K1026" s="10" t="s">
        <v>646</v>
      </c>
      <c r="L1026" s="10" t="s">
        <v>539</v>
      </c>
      <c r="M1026" s="11">
        <v>45371</v>
      </c>
      <c r="N1026" s="10" t="s">
        <v>454</v>
      </c>
      <c r="O1026" s="12"/>
      <c r="P1026" s="12"/>
      <c r="Q1026" s="10" t="s">
        <v>318</v>
      </c>
      <c r="R1026" s="10">
        <v>1</v>
      </c>
      <c r="S1026" s="10">
        <v>101898752</v>
      </c>
      <c r="T1026" s="10" t="s">
        <v>361</v>
      </c>
      <c r="U1026" s="10" t="s">
        <v>1224</v>
      </c>
      <c r="V1026" s="10">
        <v>2100</v>
      </c>
      <c r="W1026" s="10" t="s">
        <v>541</v>
      </c>
      <c r="X1026" s="11">
        <v>45394</v>
      </c>
      <c r="Y1026" s="10" t="s">
        <v>542</v>
      </c>
      <c r="Z1026" s="12"/>
      <c r="AA1026" s="12"/>
      <c r="AB1026" s="12"/>
      <c r="AC1026" s="10">
        <v>2100</v>
      </c>
      <c r="AD1026" s="13"/>
      <c r="AE1026" s="15">
        <f t="shared" ca="1" si="15"/>
        <v>683</v>
      </c>
    </row>
    <row r="1027" spans="1:31" ht="20.100000000000001" customHeight="1">
      <c r="A1027" s="10">
        <v>2500870</v>
      </c>
      <c r="B1027" s="10">
        <v>2500870</v>
      </c>
      <c r="C1027" s="10" t="s">
        <v>452</v>
      </c>
      <c r="D1027" s="12"/>
      <c r="E1027" s="10">
        <v>102840010</v>
      </c>
      <c r="F1027" s="10" t="s">
        <v>407</v>
      </c>
      <c r="G1027" s="10" t="s">
        <v>317</v>
      </c>
      <c r="H1027" s="10" t="s">
        <v>109</v>
      </c>
      <c r="I1027" s="11">
        <v>45380</v>
      </c>
      <c r="J1027" s="11">
        <v>45380</v>
      </c>
      <c r="K1027" s="10" t="s">
        <v>647</v>
      </c>
      <c r="L1027" s="10" t="s">
        <v>647</v>
      </c>
      <c r="M1027" s="11">
        <v>45377</v>
      </c>
      <c r="N1027" s="10" t="s">
        <v>454</v>
      </c>
      <c r="O1027" s="10">
        <v>1034270</v>
      </c>
      <c r="P1027" s="10" t="s">
        <v>332</v>
      </c>
      <c r="Q1027" s="10" t="s">
        <v>318</v>
      </c>
      <c r="R1027" s="10">
        <v>1</v>
      </c>
      <c r="S1027" s="10">
        <v>101617028</v>
      </c>
      <c r="T1027" s="10" t="s">
        <v>408</v>
      </c>
      <c r="U1027" s="12"/>
      <c r="V1027" s="12"/>
      <c r="W1027" s="12"/>
      <c r="X1027" s="12"/>
      <c r="Y1027" s="12"/>
      <c r="Z1027" s="11">
        <v>44996</v>
      </c>
      <c r="AA1027" s="11">
        <v>45380</v>
      </c>
      <c r="AB1027" s="11">
        <v>45293</v>
      </c>
      <c r="AC1027" s="10">
        <v>1200</v>
      </c>
      <c r="AD1027" s="13"/>
      <c r="AE1027" s="15">
        <f t="shared" ca="1" si="15"/>
        <v>677</v>
      </c>
    </row>
    <row r="1028" spans="1:31" ht="20.100000000000001" customHeight="1">
      <c r="A1028" s="10" t="s">
        <v>1332</v>
      </c>
      <c r="B1028" s="10" t="s">
        <v>1332</v>
      </c>
      <c r="C1028" s="10" t="s">
        <v>452</v>
      </c>
      <c r="D1028" s="12"/>
      <c r="E1028" s="10">
        <v>104676082</v>
      </c>
      <c r="F1028" s="10" t="s">
        <v>1333</v>
      </c>
      <c r="G1028" s="10" t="s">
        <v>317</v>
      </c>
      <c r="H1028" s="12"/>
      <c r="I1028" s="11">
        <v>45146</v>
      </c>
      <c r="J1028" s="12"/>
      <c r="K1028" s="10" t="s">
        <v>615</v>
      </c>
      <c r="L1028" s="10" t="s">
        <v>454</v>
      </c>
      <c r="M1028" s="11">
        <v>45313</v>
      </c>
      <c r="N1028" s="10" t="s">
        <v>454</v>
      </c>
      <c r="O1028" s="12"/>
      <c r="P1028" s="12"/>
      <c r="Q1028" s="10" t="s">
        <v>559</v>
      </c>
      <c r="R1028" s="12"/>
      <c r="S1028" s="10" t="s">
        <v>1334</v>
      </c>
      <c r="T1028" s="10" t="s">
        <v>1335</v>
      </c>
      <c r="U1028" s="12"/>
      <c r="V1028" s="12"/>
      <c r="W1028" s="12"/>
      <c r="X1028" s="12"/>
      <c r="Y1028" s="12"/>
      <c r="Z1028" s="12"/>
      <c r="AA1028" s="12"/>
      <c r="AB1028" s="12"/>
      <c r="AC1028" s="10">
        <v>1200</v>
      </c>
      <c r="AD1028" s="13"/>
      <c r="AE1028" s="15">
        <f t="shared" ref="AE1028:AE1091" ca="1" si="16">TODAY()-M1028</f>
        <v>741</v>
      </c>
    </row>
    <row r="1029" spans="1:31" ht="20.100000000000001" customHeight="1">
      <c r="A1029" s="10">
        <v>2519779</v>
      </c>
      <c r="B1029" s="10">
        <v>2519779</v>
      </c>
      <c r="C1029" s="12"/>
      <c r="D1029" s="12"/>
      <c r="E1029" s="10">
        <v>103431158</v>
      </c>
      <c r="F1029" s="10" t="s">
        <v>934</v>
      </c>
      <c r="G1029" s="10" t="s">
        <v>331</v>
      </c>
      <c r="H1029" s="12"/>
      <c r="I1029" s="11">
        <v>45370</v>
      </c>
      <c r="J1029" s="12"/>
      <c r="K1029" s="10" t="s">
        <v>935</v>
      </c>
      <c r="L1029" s="10" t="s">
        <v>935</v>
      </c>
      <c r="M1029" s="11">
        <v>45358</v>
      </c>
      <c r="N1029" s="10" t="s">
        <v>454</v>
      </c>
      <c r="O1029" s="12"/>
      <c r="P1029" s="12"/>
      <c r="Q1029" s="10" t="s">
        <v>338</v>
      </c>
      <c r="R1029" s="10">
        <v>1</v>
      </c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0">
        <v>1010</v>
      </c>
      <c r="AD1029" s="13"/>
      <c r="AE1029" s="15">
        <f t="shared" ca="1" si="16"/>
        <v>696</v>
      </c>
    </row>
    <row r="1030" spans="1:31" ht="20.100000000000001" customHeight="1">
      <c r="A1030" s="10">
        <v>2519780</v>
      </c>
      <c r="B1030" s="10">
        <v>2519780</v>
      </c>
      <c r="C1030" s="12"/>
      <c r="D1030" s="12"/>
      <c r="E1030" s="10">
        <v>103431157</v>
      </c>
      <c r="F1030" s="10" t="s">
        <v>1034</v>
      </c>
      <c r="G1030" s="10" t="s">
        <v>331</v>
      </c>
      <c r="H1030" s="12"/>
      <c r="I1030" s="11">
        <v>45370</v>
      </c>
      <c r="J1030" s="12"/>
      <c r="K1030" s="10" t="s">
        <v>797</v>
      </c>
      <c r="L1030" s="10" t="s">
        <v>797</v>
      </c>
      <c r="M1030" s="11">
        <v>45358</v>
      </c>
      <c r="N1030" s="10" t="s">
        <v>454</v>
      </c>
      <c r="O1030" s="12"/>
      <c r="P1030" s="12"/>
      <c r="Q1030" s="10" t="s">
        <v>338</v>
      </c>
      <c r="R1030" s="10">
        <v>1</v>
      </c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0">
        <v>1100</v>
      </c>
      <c r="AD1030" s="13"/>
      <c r="AE1030" s="15">
        <f t="shared" ca="1" si="16"/>
        <v>696</v>
      </c>
    </row>
    <row r="1031" spans="1:31" ht="20.100000000000001" customHeight="1">
      <c r="A1031" s="10">
        <v>2513720</v>
      </c>
      <c r="B1031" s="10">
        <v>2513720</v>
      </c>
      <c r="C1031" s="12"/>
      <c r="D1031" s="10">
        <v>329</v>
      </c>
      <c r="E1031" s="10">
        <v>102963740</v>
      </c>
      <c r="F1031" s="10" t="s">
        <v>107</v>
      </c>
      <c r="G1031" s="10" t="s">
        <v>317</v>
      </c>
      <c r="H1031" s="12"/>
      <c r="I1031" s="11">
        <v>45359</v>
      </c>
      <c r="J1031" s="12"/>
      <c r="K1031" s="10" t="s">
        <v>879</v>
      </c>
      <c r="L1031" s="10" t="s">
        <v>880</v>
      </c>
      <c r="M1031" s="11">
        <v>45379</v>
      </c>
      <c r="N1031" s="10" t="s">
        <v>454</v>
      </c>
      <c r="O1031" s="12"/>
      <c r="P1031" s="12"/>
      <c r="Q1031" s="10" t="s">
        <v>881</v>
      </c>
      <c r="R1031" s="10">
        <v>1</v>
      </c>
      <c r="S1031" s="10">
        <v>101731573</v>
      </c>
      <c r="T1031" s="10" t="s">
        <v>594</v>
      </c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3"/>
      <c r="AE1031" s="15">
        <f t="shared" ca="1" si="16"/>
        <v>675</v>
      </c>
    </row>
    <row r="1032" spans="1:31" ht="20.100000000000001" customHeight="1">
      <c r="A1032" s="10">
        <v>2513759</v>
      </c>
      <c r="B1032" s="10">
        <v>2513759</v>
      </c>
      <c r="C1032" s="10" t="s">
        <v>452</v>
      </c>
      <c r="D1032" s="10">
        <v>334</v>
      </c>
      <c r="E1032" s="10">
        <v>102825818</v>
      </c>
      <c r="F1032" s="10" t="s">
        <v>192</v>
      </c>
      <c r="G1032" s="10" t="s">
        <v>317</v>
      </c>
      <c r="H1032" s="10" t="s">
        <v>109</v>
      </c>
      <c r="I1032" s="11">
        <v>45380</v>
      </c>
      <c r="J1032" s="11">
        <v>45380</v>
      </c>
      <c r="K1032" s="10" t="s">
        <v>32</v>
      </c>
      <c r="L1032" s="10" t="s">
        <v>660</v>
      </c>
      <c r="M1032" s="11">
        <v>45379</v>
      </c>
      <c r="N1032" s="10" t="s">
        <v>454</v>
      </c>
      <c r="O1032" s="10">
        <v>1034270</v>
      </c>
      <c r="P1032" s="10" t="s">
        <v>332</v>
      </c>
      <c r="Q1032" s="10" t="s">
        <v>385</v>
      </c>
      <c r="R1032" s="10">
        <v>1</v>
      </c>
      <c r="S1032" s="10" t="s">
        <v>637</v>
      </c>
      <c r="T1032" s="10" t="s">
        <v>638</v>
      </c>
      <c r="U1032" s="12"/>
      <c r="V1032" s="12"/>
      <c r="W1032" s="12"/>
      <c r="X1032" s="12"/>
      <c r="Y1032" s="12"/>
      <c r="Z1032" s="11">
        <v>44672</v>
      </c>
      <c r="AA1032" s="11">
        <v>45380</v>
      </c>
      <c r="AB1032" s="11">
        <v>45338</v>
      </c>
      <c r="AC1032" s="10">
        <v>1260</v>
      </c>
      <c r="AD1032" s="13"/>
      <c r="AE1032" s="15">
        <f t="shared" ca="1" si="16"/>
        <v>675</v>
      </c>
    </row>
    <row r="1033" spans="1:31" ht="20.100000000000001" customHeight="1">
      <c r="A1033" s="10">
        <v>2513762</v>
      </c>
      <c r="B1033" s="10">
        <v>2513762</v>
      </c>
      <c r="C1033" s="10" t="s">
        <v>393</v>
      </c>
      <c r="D1033" s="10">
        <v>334</v>
      </c>
      <c r="E1033" s="10">
        <v>102825818</v>
      </c>
      <c r="F1033" s="10" t="s">
        <v>192</v>
      </c>
      <c r="G1033" s="10" t="s">
        <v>317</v>
      </c>
      <c r="H1033" s="10" t="s">
        <v>109</v>
      </c>
      <c r="I1033" s="11">
        <v>45380</v>
      </c>
      <c r="J1033" s="11">
        <v>45380</v>
      </c>
      <c r="K1033" s="10" t="s">
        <v>635</v>
      </c>
      <c r="L1033" s="10" t="s">
        <v>636</v>
      </c>
      <c r="M1033" s="11">
        <v>45379</v>
      </c>
      <c r="N1033" s="10" t="s">
        <v>454</v>
      </c>
      <c r="O1033" s="10">
        <v>1034270</v>
      </c>
      <c r="P1033" s="10" t="s">
        <v>332</v>
      </c>
      <c r="Q1033" s="10" t="s">
        <v>385</v>
      </c>
      <c r="R1033" s="10">
        <v>1</v>
      </c>
      <c r="S1033" s="10" t="s">
        <v>637</v>
      </c>
      <c r="T1033" s="10" t="s">
        <v>638</v>
      </c>
      <c r="U1033" s="12"/>
      <c r="V1033" s="12"/>
      <c r="W1033" s="12"/>
      <c r="X1033" s="12"/>
      <c r="Y1033" s="12"/>
      <c r="Z1033" s="11">
        <v>44996</v>
      </c>
      <c r="AA1033" s="11">
        <v>45380</v>
      </c>
      <c r="AB1033" s="11">
        <v>45338</v>
      </c>
      <c r="AC1033" s="10">
        <v>1220</v>
      </c>
      <c r="AD1033" s="13"/>
      <c r="AE1033" s="15">
        <f t="shared" ca="1" si="16"/>
        <v>675</v>
      </c>
    </row>
    <row r="1034" spans="1:31" ht="20.100000000000001" customHeight="1">
      <c r="A1034" s="10">
        <v>2453434</v>
      </c>
      <c r="B1034" s="10">
        <v>2453434</v>
      </c>
      <c r="C1034" s="12"/>
      <c r="D1034" s="12"/>
      <c r="E1034" s="10">
        <v>100913451</v>
      </c>
      <c r="F1034" s="10" t="s">
        <v>362</v>
      </c>
      <c r="G1034" s="10" t="s">
        <v>363</v>
      </c>
      <c r="H1034" s="12"/>
      <c r="I1034" s="11">
        <v>45420</v>
      </c>
      <c r="J1034" s="12"/>
      <c r="K1034" s="10" t="s">
        <v>579</v>
      </c>
      <c r="L1034" s="10" t="s">
        <v>454</v>
      </c>
      <c r="M1034" s="11">
        <v>45376</v>
      </c>
      <c r="N1034" s="10" t="s">
        <v>454</v>
      </c>
      <c r="O1034" s="12"/>
      <c r="P1034" s="12"/>
      <c r="Q1034" s="10" t="s">
        <v>318</v>
      </c>
      <c r="R1034" s="12"/>
      <c r="S1034" s="10">
        <v>101251709</v>
      </c>
      <c r="T1034" s="10" t="s">
        <v>364</v>
      </c>
      <c r="U1034" s="12"/>
      <c r="V1034" s="12"/>
      <c r="W1034" s="12"/>
      <c r="X1034" s="12"/>
      <c r="Y1034" s="12"/>
      <c r="Z1034" s="12"/>
      <c r="AA1034" s="12"/>
      <c r="AB1034" s="12"/>
      <c r="AC1034" s="10">
        <v>1100</v>
      </c>
      <c r="AD1034" s="13"/>
      <c r="AE1034" s="15">
        <f t="shared" ca="1" si="16"/>
        <v>678</v>
      </c>
    </row>
    <row r="1035" spans="1:31" ht="20.100000000000001" customHeight="1">
      <c r="A1035" s="10">
        <v>2482437</v>
      </c>
      <c r="B1035" s="10">
        <v>2482437</v>
      </c>
      <c r="C1035" s="10" t="s">
        <v>452</v>
      </c>
      <c r="D1035" s="12"/>
      <c r="E1035" s="10">
        <v>103609924</v>
      </c>
      <c r="F1035" s="10" t="s">
        <v>456</v>
      </c>
      <c r="G1035" s="10" t="s">
        <v>331</v>
      </c>
      <c r="H1035" s="10" t="s">
        <v>109</v>
      </c>
      <c r="I1035" s="11">
        <v>45380</v>
      </c>
      <c r="J1035" s="11">
        <v>45380</v>
      </c>
      <c r="K1035" s="10" t="s">
        <v>702</v>
      </c>
      <c r="L1035" s="10" t="s">
        <v>647</v>
      </c>
      <c r="M1035" s="11">
        <v>45379</v>
      </c>
      <c r="N1035" s="10" t="s">
        <v>454</v>
      </c>
      <c r="O1035" s="10">
        <v>1034270</v>
      </c>
      <c r="P1035" s="10" t="s">
        <v>332</v>
      </c>
      <c r="Q1035" s="10" t="s">
        <v>318</v>
      </c>
      <c r="R1035" s="10">
        <v>1</v>
      </c>
      <c r="S1035" s="10">
        <v>103632920</v>
      </c>
      <c r="T1035" s="10" t="s">
        <v>457</v>
      </c>
      <c r="U1035" s="12"/>
      <c r="V1035" s="12"/>
      <c r="W1035" s="12"/>
      <c r="X1035" s="12"/>
      <c r="Y1035" s="12"/>
      <c r="Z1035" s="11">
        <v>45207</v>
      </c>
      <c r="AA1035" s="11">
        <v>45380</v>
      </c>
      <c r="AB1035" s="11">
        <v>45207</v>
      </c>
      <c r="AC1035" s="10">
        <v>1300</v>
      </c>
      <c r="AD1035" s="13"/>
      <c r="AE1035" s="15">
        <f t="shared" ca="1" si="16"/>
        <v>675</v>
      </c>
    </row>
    <row r="1036" spans="1:31" ht="20.100000000000001" customHeight="1">
      <c r="A1036" s="10">
        <v>2493284</v>
      </c>
      <c r="B1036" s="10">
        <v>2493284</v>
      </c>
      <c r="C1036" s="12"/>
      <c r="D1036" s="10">
        <v>272</v>
      </c>
      <c r="E1036" s="10">
        <v>100906578</v>
      </c>
      <c r="F1036" s="10" t="s">
        <v>1336</v>
      </c>
      <c r="G1036" s="10" t="s">
        <v>327</v>
      </c>
      <c r="H1036" s="12"/>
      <c r="I1036" s="11">
        <v>45558</v>
      </c>
      <c r="J1036" s="12"/>
      <c r="K1036" s="12"/>
      <c r="L1036" s="10" t="s">
        <v>313</v>
      </c>
      <c r="M1036" s="12"/>
      <c r="N1036" s="10" t="s">
        <v>313</v>
      </c>
      <c r="O1036" s="12"/>
      <c r="P1036" s="12"/>
      <c r="Q1036" s="10" t="s">
        <v>385</v>
      </c>
      <c r="R1036" s="12"/>
      <c r="S1036" s="10" t="s">
        <v>1337</v>
      </c>
      <c r="T1036" s="10" t="s">
        <v>1338</v>
      </c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3"/>
      <c r="AE1036" s="15">
        <f t="shared" ca="1" si="16"/>
        <v>46054</v>
      </c>
    </row>
    <row r="1037" spans="1:31" ht="20.100000000000001" customHeight="1">
      <c r="A1037" s="10">
        <v>2506226</v>
      </c>
      <c r="B1037" s="10">
        <v>2506226</v>
      </c>
      <c r="C1037" s="12"/>
      <c r="D1037" s="10">
        <v>194</v>
      </c>
      <c r="E1037" s="10" t="s">
        <v>1278</v>
      </c>
      <c r="F1037" s="10" t="s">
        <v>1279</v>
      </c>
      <c r="G1037" s="10" t="s">
        <v>363</v>
      </c>
      <c r="H1037" s="12"/>
      <c r="I1037" s="11">
        <v>45338</v>
      </c>
      <c r="J1037" s="12"/>
      <c r="K1037" s="12"/>
      <c r="L1037" s="10" t="s">
        <v>313</v>
      </c>
      <c r="M1037" s="12"/>
      <c r="N1037" s="10" t="s">
        <v>313</v>
      </c>
      <c r="O1037" s="12"/>
      <c r="P1037" s="12"/>
      <c r="Q1037" s="10" t="s">
        <v>385</v>
      </c>
      <c r="R1037" s="12"/>
      <c r="S1037" s="10" t="s">
        <v>1280</v>
      </c>
      <c r="T1037" s="10" t="s">
        <v>1281</v>
      </c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3"/>
      <c r="AE1037" s="15">
        <f t="shared" ca="1" si="16"/>
        <v>46054</v>
      </c>
    </row>
    <row r="1038" spans="1:31" ht="20.100000000000001" customHeight="1">
      <c r="A1038" s="10">
        <v>2482483</v>
      </c>
      <c r="B1038" s="10">
        <v>2482483</v>
      </c>
      <c r="C1038" s="10" t="s">
        <v>481</v>
      </c>
      <c r="D1038" s="12"/>
      <c r="E1038" s="10">
        <v>102845098</v>
      </c>
      <c r="F1038" s="10" t="s">
        <v>330</v>
      </c>
      <c r="G1038" s="10" t="s">
        <v>317</v>
      </c>
      <c r="H1038" s="10" t="s">
        <v>109</v>
      </c>
      <c r="I1038" s="11">
        <v>45380</v>
      </c>
      <c r="J1038" s="11">
        <v>45380</v>
      </c>
      <c r="K1038" s="12"/>
      <c r="L1038" s="10" t="s">
        <v>313</v>
      </c>
      <c r="M1038" s="12"/>
      <c r="N1038" s="10" t="s">
        <v>313</v>
      </c>
      <c r="O1038" s="10">
        <v>1034270</v>
      </c>
      <c r="P1038" s="10" t="s">
        <v>332</v>
      </c>
      <c r="Q1038" s="10" t="s">
        <v>324</v>
      </c>
      <c r="R1038" s="10">
        <v>1</v>
      </c>
      <c r="S1038" s="10">
        <v>102826599</v>
      </c>
      <c r="T1038" s="10" t="s">
        <v>1277</v>
      </c>
      <c r="U1038" s="12"/>
      <c r="V1038" s="12"/>
      <c r="W1038" s="12"/>
      <c r="X1038" s="12"/>
      <c r="Y1038" s="12"/>
      <c r="Z1038" s="11">
        <v>45207</v>
      </c>
      <c r="AA1038" s="11">
        <v>45380</v>
      </c>
      <c r="AB1038" s="11">
        <v>45207</v>
      </c>
      <c r="AC1038" s="12"/>
      <c r="AD1038" s="13"/>
      <c r="AE1038" s="15">
        <f t="shared" ca="1" si="16"/>
        <v>46054</v>
      </c>
    </row>
    <row r="1039" spans="1:31" ht="20.100000000000001" customHeight="1">
      <c r="A1039" s="10">
        <v>2482423</v>
      </c>
      <c r="B1039" s="10">
        <v>2482423</v>
      </c>
      <c r="C1039" s="10" t="s">
        <v>1339</v>
      </c>
      <c r="D1039" s="12"/>
      <c r="E1039" s="10" t="s">
        <v>354</v>
      </c>
      <c r="F1039" s="10" t="s">
        <v>355</v>
      </c>
      <c r="G1039" s="10" t="s">
        <v>312</v>
      </c>
      <c r="H1039" s="10" t="s">
        <v>109</v>
      </c>
      <c r="I1039" s="11">
        <v>45380</v>
      </c>
      <c r="J1039" s="11">
        <v>45380</v>
      </c>
      <c r="K1039" s="12"/>
      <c r="L1039" s="10" t="s">
        <v>313</v>
      </c>
      <c r="M1039" s="12"/>
      <c r="N1039" s="10" t="s">
        <v>313</v>
      </c>
      <c r="O1039" s="10">
        <v>1034270</v>
      </c>
      <c r="P1039" s="10" t="s">
        <v>332</v>
      </c>
      <c r="Q1039" s="10" t="s">
        <v>318</v>
      </c>
      <c r="R1039" s="10">
        <v>1</v>
      </c>
      <c r="S1039" s="10">
        <v>101251714</v>
      </c>
      <c r="T1039" s="10" t="s">
        <v>356</v>
      </c>
      <c r="U1039" s="12"/>
      <c r="V1039" s="12"/>
      <c r="W1039" s="12"/>
      <c r="X1039" s="12"/>
      <c r="Y1039" s="12"/>
      <c r="Z1039" s="11">
        <v>45207</v>
      </c>
      <c r="AA1039" s="11">
        <v>45380</v>
      </c>
      <c r="AB1039" s="11">
        <v>45207</v>
      </c>
      <c r="AC1039" s="12"/>
      <c r="AD1039" s="13"/>
      <c r="AE1039" s="15">
        <f t="shared" ca="1" si="16"/>
        <v>46054</v>
      </c>
    </row>
    <row r="1040" spans="1:31" ht="20.100000000000001" customHeight="1">
      <c r="A1040" s="10">
        <v>2476446</v>
      </c>
      <c r="B1040" s="10">
        <v>2476446</v>
      </c>
      <c r="C1040" s="12"/>
      <c r="D1040" s="12"/>
      <c r="E1040" s="10" t="s">
        <v>448</v>
      </c>
      <c r="F1040" s="10" t="s">
        <v>449</v>
      </c>
      <c r="G1040" s="10" t="s">
        <v>450</v>
      </c>
      <c r="H1040" s="12"/>
      <c r="I1040" s="11">
        <v>45481</v>
      </c>
      <c r="J1040" s="12"/>
      <c r="K1040" s="12"/>
      <c r="L1040" s="10" t="s">
        <v>313</v>
      </c>
      <c r="M1040" s="12"/>
      <c r="N1040" s="10" t="s">
        <v>313</v>
      </c>
      <c r="O1040" s="12"/>
      <c r="P1040" s="12"/>
      <c r="Q1040" s="10" t="s">
        <v>318</v>
      </c>
      <c r="R1040" s="12"/>
      <c r="S1040" s="10">
        <v>101251709</v>
      </c>
      <c r="T1040" s="10" t="s">
        <v>364</v>
      </c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3"/>
      <c r="AE1040" s="15">
        <f t="shared" ca="1" si="16"/>
        <v>46054</v>
      </c>
    </row>
    <row r="1041" spans="1:31" ht="20.100000000000001" customHeight="1">
      <c r="A1041" s="10">
        <v>2476361</v>
      </c>
      <c r="B1041" s="10">
        <v>2476361</v>
      </c>
      <c r="C1041" s="12"/>
      <c r="D1041" s="12"/>
      <c r="E1041" s="10" t="s">
        <v>516</v>
      </c>
      <c r="F1041" s="10" t="s">
        <v>517</v>
      </c>
      <c r="G1041" s="10" t="s">
        <v>321</v>
      </c>
      <c r="H1041" s="12"/>
      <c r="I1041" s="11">
        <v>45632</v>
      </c>
      <c r="J1041" s="12"/>
      <c r="K1041" s="12"/>
      <c r="L1041" s="10" t="s">
        <v>313</v>
      </c>
      <c r="M1041" s="12"/>
      <c r="N1041" s="10" t="s">
        <v>313</v>
      </c>
      <c r="O1041" s="12"/>
      <c r="P1041" s="12"/>
      <c r="Q1041" s="10" t="s">
        <v>318</v>
      </c>
      <c r="R1041" s="12"/>
      <c r="S1041" s="10">
        <v>101261032</v>
      </c>
      <c r="T1041" s="10" t="s">
        <v>325</v>
      </c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3"/>
      <c r="AE1041" s="15">
        <f t="shared" ca="1" si="16"/>
        <v>46054</v>
      </c>
    </row>
    <row r="1042" spans="1:31" ht="20.100000000000001" customHeight="1">
      <c r="A1042" s="10">
        <v>2454797</v>
      </c>
      <c r="B1042" s="10">
        <v>2454797</v>
      </c>
      <c r="C1042" s="12"/>
      <c r="D1042" s="12"/>
      <c r="E1042" s="10">
        <v>101680662</v>
      </c>
      <c r="F1042" s="10" t="s">
        <v>320</v>
      </c>
      <c r="G1042" s="10" t="s">
        <v>321</v>
      </c>
      <c r="H1042" s="12"/>
      <c r="I1042" s="11">
        <v>45446</v>
      </c>
      <c r="J1042" s="12"/>
      <c r="K1042" s="12"/>
      <c r="L1042" s="10" t="s">
        <v>313</v>
      </c>
      <c r="M1042" s="12"/>
      <c r="N1042" s="10" t="s">
        <v>313</v>
      </c>
      <c r="O1042" s="12"/>
      <c r="P1042" s="12"/>
      <c r="Q1042" s="10" t="s">
        <v>318</v>
      </c>
      <c r="R1042" s="12"/>
      <c r="S1042" s="10">
        <v>101680654</v>
      </c>
      <c r="T1042" s="10" t="s">
        <v>322</v>
      </c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3"/>
      <c r="AE1042" s="15">
        <f t="shared" ca="1" si="16"/>
        <v>46054</v>
      </c>
    </row>
    <row r="1043" spans="1:31" ht="20.100000000000001" customHeight="1">
      <c r="A1043" s="10">
        <v>2482488</v>
      </c>
      <c r="B1043" s="10">
        <v>2482488</v>
      </c>
      <c r="C1043" s="10" t="s">
        <v>365</v>
      </c>
      <c r="D1043" s="12"/>
      <c r="E1043" s="10">
        <v>103533051</v>
      </c>
      <c r="F1043" s="10" t="s">
        <v>366</v>
      </c>
      <c r="G1043" s="10" t="s">
        <v>321</v>
      </c>
      <c r="H1043" s="10" t="s">
        <v>109</v>
      </c>
      <c r="I1043" s="11">
        <v>45380</v>
      </c>
      <c r="J1043" s="11">
        <v>45380</v>
      </c>
      <c r="K1043" s="12"/>
      <c r="L1043" s="10" t="s">
        <v>313</v>
      </c>
      <c r="M1043" s="12"/>
      <c r="N1043" s="10" t="s">
        <v>313</v>
      </c>
      <c r="O1043" s="10">
        <v>1034270</v>
      </c>
      <c r="P1043" s="10" t="s">
        <v>332</v>
      </c>
      <c r="Q1043" s="10" t="s">
        <v>318</v>
      </c>
      <c r="R1043" s="10">
        <v>1</v>
      </c>
      <c r="S1043" s="10">
        <v>103608022</v>
      </c>
      <c r="T1043" s="10" t="s">
        <v>367</v>
      </c>
      <c r="U1043" s="12"/>
      <c r="V1043" s="12"/>
      <c r="W1043" s="12"/>
      <c r="X1043" s="12"/>
      <c r="Y1043" s="12"/>
      <c r="Z1043" s="11">
        <v>45207</v>
      </c>
      <c r="AA1043" s="11">
        <v>45380</v>
      </c>
      <c r="AB1043" s="11">
        <v>45207</v>
      </c>
      <c r="AC1043" s="12"/>
      <c r="AD1043" s="13"/>
      <c r="AE1043" s="15">
        <f t="shared" ca="1" si="16"/>
        <v>46054</v>
      </c>
    </row>
    <row r="1044" spans="1:31" ht="20.100000000000001" customHeight="1">
      <c r="A1044" s="10">
        <v>2373229</v>
      </c>
      <c r="B1044" s="10">
        <v>2373229</v>
      </c>
      <c r="C1044" s="12"/>
      <c r="D1044" s="12"/>
      <c r="E1044" s="10">
        <v>101541259</v>
      </c>
      <c r="F1044" s="10" t="s">
        <v>343</v>
      </c>
      <c r="G1044" s="10" t="s">
        <v>317</v>
      </c>
      <c r="H1044" s="12"/>
      <c r="I1044" s="11">
        <v>45660</v>
      </c>
      <c r="J1044" s="12"/>
      <c r="K1044" s="12"/>
      <c r="L1044" s="10" t="s">
        <v>313</v>
      </c>
      <c r="M1044" s="12"/>
      <c r="N1044" s="10" t="s">
        <v>313</v>
      </c>
      <c r="O1044" s="12"/>
      <c r="P1044" s="12"/>
      <c r="Q1044" s="10" t="s">
        <v>318</v>
      </c>
      <c r="R1044" s="12"/>
      <c r="S1044" s="10">
        <v>101531598</v>
      </c>
      <c r="T1044" s="10" t="s">
        <v>344</v>
      </c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3"/>
      <c r="AE1044" s="15">
        <f t="shared" ca="1" si="16"/>
        <v>46054</v>
      </c>
    </row>
    <row r="1045" spans="1:31" ht="20.100000000000001" customHeight="1">
      <c r="A1045" s="10">
        <v>2475852</v>
      </c>
      <c r="B1045" s="10">
        <v>2475852</v>
      </c>
      <c r="C1045" s="12"/>
      <c r="D1045" s="12"/>
      <c r="E1045" s="10">
        <v>101195505</v>
      </c>
      <c r="F1045" s="10" t="s">
        <v>949</v>
      </c>
      <c r="G1045" s="10" t="s">
        <v>327</v>
      </c>
      <c r="H1045" s="12"/>
      <c r="I1045" s="11">
        <v>45573</v>
      </c>
      <c r="J1045" s="12"/>
      <c r="K1045" s="12"/>
      <c r="L1045" s="10" t="s">
        <v>313</v>
      </c>
      <c r="M1045" s="12"/>
      <c r="N1045" s="10" t="s">
        <v>313</v>
      </c>
      <c r="O1045" s="12"/>
      <c r="P1045" s="12"/>
      <c r="Q1045" s="10" t="s">
        <v>318</v>
      </c>
      <c r="R1045" s="12"/>
      <c r="S1045" s="10">
        <v>101252288</v>
      </c>
      <c r="T1045" s="10" t="s">
        <v>429</v>
      </c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3"/>
      <c r="AE1045" s="15">
        <f t="shared" ca="1" si="16"/>
        <v>46054</v>
      </c>
    </row>
    <row r="1046" spans="1:31" ht="20.100000000000001" customHeight="1">
      <c r="A1046" s="10">
        <v>2520747</v>
      </c>
      <c r="B1046" s="10">
        <v>2520747</v>
      </c>
      <c r="C1046" s="12"/>
      <c r="D1046" s="12"/>
      <c r="E1046" s="10" t="s">
        <v>784</v>
      </c>
      <c r="F1046" s="10" t="s">
        <v>785</v>
      </c>
      <c r="G1046" s="10" t="s">
        <v>415</v>
      </c>
      <c r="H1046" s="12"/>
      <c r="I1046" s="11">
        <v>45397</v>
      </c>
      <c r="J1046" s="12"/>
      <c r="K1046" s="12"/>
      <c r="L1046" s="10" t="s">
        <v>313</v>
      </c>
      <c r="M1046" s="12"/>
      <c r="N1046" s="10" t="s">
        <v>313</v>
      </c>
      <c r="O1046" s="12"/>
      <c r="P1046" s="12"/>
      <c r="Q1046" s="10" t="s">
        <v>500</v>
      </c>
      <c r="R1046" s="10">
        <v>10</v>
      </c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3"/>
      <c r="AE1046" s="15">
        <f t="shared" ca="1" si="16"/>
        <v>46054</v>
      </c>
    </row>
    <row r="1047" spans="1:31" ht="20.100000000000001" customHeight="1">
      <c r="A1047" s="10">
        <v>2520747</v>
      </c>
      <c r="B1047" s="10">
        <v>2520747</v>
      </c>
      <c r="C1047" s="12"/>
      <c r="D1047" s="12"/>
      <c r="E1047" s="10" t="s">
        <v>784</v>
      </c>
      <c r="F1047" s="10" t="s">
        <v>785</v>
      </c>
      <c r="G1047" s="10" t="s">
        <v>415</v>
      </c>
      <c r="H1047" s="12"/>
      <c r="I1047" s="11">
        <v>45397</v>
      </c>
      <c r="J1047" s="12"/>
      <c r="K1047" s="12"/>
      <c r="L1047" s="10" t="s">
        <v>313</v>
      </c>
      <c r="M1047" s="12"/>
      <c r="N1047" s="10" t="s">
        <v>313</v>
      </c>
      <c r="O1047" s="12"/>
      <c r="P1047" s="12"/>
      <c r="Q1047" s="10" t="s">
        <v>500</v>
      </c>
      <c r="R1047" s="10">
        <v>10</v>
      </c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3"/>
      <c r="AE1047" s="15">
        <f t="shared" ca="1" si="16"/>
        <v>46054</v>
      </c>
    </row>
    <row r="1048" spans="1:31" ht="20.100000000000001" customHeight="1">
      <c r="A1048" s="10">
        <v>2520747</v>
      </c>
      <c r="B1048" s="10">
        <v>2520747</v>
      </c>
      <c r="C1048" s="12"/>
      <c r="D1048" s="12"/>
      <c r="E1048" s="10" t="s">
        <v>784</v>
      </c>
      <c r="F1048" s="10" t="s">
        <v>785</v>
      </c>
      <c r="G1048" s="10" t="s">
        <v>415</v>
      </c>
      <c r="H1048" s="12"/>
      <c r="I1048" s="11">
        <v>45397</v>
      </c>
      <c r="J1048" s="12"/>
      <c r="K1048" s="12"/>
      <c r="L1048" s="10" t="s">
        <v>313</v>
      </c>
      <c r="M1048" s="12"/>
      <c r="N1048" s="10" t="s">
        <v>313</v>
      </c>
      <c r="O1048" s="12"/>
      <c r="P1048" s="12"/>
      <c r="Q1048" s="10" t="s">
        <v>500</v>
      </c>
      <c r="R1048" s="10">
        <v>10</v>
      </c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3"/>
      <c r="AE1048" s="15">
        <f t="shared" ca="1" si="16"/>
        <v>46054</v>
      </c>
    </row>
    <row r="1049" spans="1:31" ht="20.100000000000001" customHeight="1">
      <c r="A1049" s="10">
        <v>2520747</v>
      </c>
      <c r="B1049" s="10">
        <v>2520747</v>
      </c>
      <c r="C1049" s="12"/>
      <c r="D1049" s="12"/>
      <c r="E1049" s="10" t="s">
        <v>784</v>
      </c>
      <c r="F1049" s="10" t="s">
        <v>785</v>
      </c>
      <c r="G1049" s="10" t="s">
        <v>415</v>
      </c>
      <c r="H1049" s="12"/>
      <c r="I1049" s="11">
        <v>45397</v>
      </c>
      <c r="J1049" s="12"/>
      <c r="K1049" s="12"/>
      <c r="L1049" s="10" t="s">
        <v>313</v>
      </c>
      <c r="M1049" s="12"/>
      <c r="N1049" s="10" t="s">
        <v>313</v>
      </c>
      <c r="O1049" s="12"/>
      <c r="P1049" s="12"/>
      <c r="Q1049" s="10" t="s">
        <v>500</v>
      </c>
      <c r="R1049" s="10">
        <v>10</v>
      </c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3"/>
      <c r="AE1049" s="15">
        <f t="shared" ca="1" si="16"/>
        <v>46054</v>
      </c>
    </row>
    <row r="1050" spans="1:31" ht="20.100000000000001" customHeight="1">
      <c r="A1050" s="10">
        <v>2520747</v>
      </c>
      <c r="B1050" s="10">
        <v>2520747</v>
      </c>
      <c r="C1050" s="12"/>
      <c r="D1050" s="12"/>
      <c r="E1050" s="10" t="s">
        <v>784</v>
      </c>
      <c r="F1050" s="10" t="s">
        <v>785</v>
      </c>
      <c r="G1050" s="10" t="s">
        <v>415</v>
      </c>
      <c r="H1050" s="12"/>
      <c r="I1050" s="11">
        <v>45397</v>
      </c>
      <c r="J1050" s="12"/>
      <c r="K1050" s="12"/>
      <c r="L1050" s="10" t="s">
        <v>313</v>
      </c>
      <c r="M1050" s="12"/>
      <c r="N1050" s="10" t="s">
        <v>313</v>
      </c>
      <c r="O1050" s="12"/>
      <c r="P1050" s="12"/>
      <c r="Q1050" s="10" t="s">
        <v>500</v>
      </c>
      <c r="R1050" s="10">
        <v>10</v>
      </c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3"/>
      <c r="AE1050" s="15">
        <f t="shared" ca="1" si="16"/>
        <v>46054</v>
      </c>
    </row>
    <row r="1051" spans="1:31" ht="20.100000000000001" customHeight="1">
      <c r="A1051" s="10">
        <v>2476353</v>
      </c>
      <c r="B1051" s="10">
        <v>2476353</v>
      </c>
      <c r="C1051" s="12"/>
      <c r="D1051" s="12"/>
      <c r="E1051" s="10">
        <v>101575240</v>
      </c>
      <c r="F1051" s="10" t="s">
        <v>390</v>
      </c>
      <c r="G1051" s="10" t="s">
        <v>317</v>
      </c>
      <c r="H1051" s="12"/>
      <c r="I1051" s="11">
        <v>45660</v>
      </c>
      <c r="J1051" s="12"/>
      <c r="K1051" s="12"/>
      <c r="L1051" s="10" t="s">
        <v>313</v>
      </c>
      <c r="M1051" s="12"/>
      <c r="N1051" s="10" t="s">
        <v>313</v>
      </c>
      <c r="O1051" s="12"/>
      <c r="P1051" s="12"/>
      <c r="Q1051" s="10" t="s">
        <v>318</v>
      </c>
      <c r="R1051" s="12"/>
      <c r="S1051" s="10">
        <v>101575219</v>
      </c>
      <c r="T1051" s="10" t="s">
        <v>391</v>
      </c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3"/>
      <c r="AE1051" s="15">
        <f t="shared" ca="1" si="16"/>
        <v>46054</v>
      </c>
    </row>
    <row r="1052" spans="1:31" ht="20.100000000000001" customHeight="1">
      <c r="A1052" s="10">
        <v>2506225</v>
      </c>
      <c r="B1052" s="10">
        <v>2506225</v>
      </c>
      <c r="C1052" s="12"/>
      <c r="D1052" s="10">
        <v>194</v>
      </c>
      <c r="E1052" s="10" t="s">
        <v>1278</v>
      </c>
      <c r="F1052" s="10" t="s">
        <v>1279</v>
      </c>
      <c r="G1052" s="10" t="s">
        <v>363</v>
      </c>
      <c r="H1052" s="12"/>
      <c r="I1052" s="11">
        <v>45338</v>
      </c>
      <c r="J1052" s="12"/>
      <c r="K1052" s="12"/>
      <c r="L1052" s="10" t="s">
        <v>313</v>
      </c>
      <c r="M1052" s="12"/>
      <c r="N1052" s="10" t="s">
        <v>313</v>
      </c>
      <c r="O1052" s="12"/>
      <c r="P1052" s="12"/>
      <c r="Q1052" s="10" t="s">
        <v>385</v>
      </c>
      <c r="R1052" s="12"/>
      <c r="S1052" s="10" t="s">
        <v>1280</v>
      </c>
      <c r="T1052" s="10" t="s">
        <v>1281</v>
      </c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3"/>
      <c r="AE1052" s="15">
        <f t="shared" ca="1" si="16"/>
        <v>46054</v>
      </c>
    </row>
    <row r="1053" spans="1:31" ht="20.100000000000001" customHeight="1">
      <c r="A1053" s="10">
        <v>2453455</v>
      </c>
      <c r="B1053" s="10">
        <v>2453455</v>
      </c>
      <c r="C1053" s="12"/>
      <c r="D1053" s="12"/>
      <c r="E1053" s="10">
        <v>101423353</v>
      </c>
      <c r="F1053" s="10" t="s">
        <v>371</v>
      </c>
      <c r="G1053" s="10" t="s">
        <v>317</v>
      </c>
      <c r="H1053" s="12"/>
      <c r="I1053" s="11">
        <v>45497</v>
      </c>
      <c r="J1053" s="12"/>
      <c r="K1053" s="12"/>
      <c r="L1053" s="10" t="s">
        <v>313</v>
      </c>
      <c r="M1053" s="12"/>
      <c r="N1053" s="10" t="s">
        <v>313</v>
      </c>
      <c r="O1053" s="12"/>
      <c r="P1053" s="12"/>
      <c r="Q1053" s="10" t="s">
        <v>318</v>
      </c>
      <c r="R1053" s="12"/>
      <c r="S1053" s="10">
        <v>101251709</v>
      </c>
      <c r="T1053" s="10" t="s">
        <v>364</v>
      </c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3"/>
      <c r="AE1053" s="15">
        <f t="shared" ca="1" si="16"/>
        <v>46054</v>
      </c>
    </row>
    <row r="1054" spans="1:31" ht="20.100000000000001" customHeight="1">
      <c r="A1054" s="10">
        <v>2452119</v>
      </c>
      <c r="B1054" s="10">
        <v>2452119</v>
      </c>
      <c r="C1054" s="12"/>
      <c r="D1054" s="10">
        <v>160</v>
      </c>
      <c r="E1054" s="10">
        <v>101307211</v>
      </c>
      <c r="F1054" s="10" t="s">
        <v>488</v>
      </c>
      <c r="G1054" s="10" t="s">
        <v>321</v>
      </c>
      <c r="H1054" s="12"/>
      <c r="I1054" s="11">
        <v>45443</v>
      </c>
      <c r="J1054" s="12"/>
      <c r="K1054" s="12"/>
      <c r="L1054" s="10" t="s">
        <v>313</v>
      </c>
      <c r="M1054" s="12"/>
      <c r="N1054" s="10" t="s">
        <v>313</v>
      </c>
      <c r="O1054" s="12"/>
      <c r="P1054" s="12"/>
      <c r="Q1054" s="10" t="s">
        <v>385</v>
      </c>
      <c r="R1054" s="12"/>
      <c r="S1054" s="10">
        <v>101381793</v>
      </c>
      <c r="T1054" s="10" t="s">
        <v>489</v>
      </c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3"/>
      <c r="AE1054" s="15">
        <f t="shared" ca="1" si="16"/>
        <v>46054</v>
      </c>
    </row>
    <row r="1055" spans="1:31" ht="20.100000000000001" customHeight="1">
      <c r="A1055" s="10">
        <v>2450923</v>
      </c>
      <c r="B1055" s="10">
        <v>2450923</v>
      </c>
      <c r="C1055" s="10" t="s">
        <v>1340</v>
      </c>
      <c r="D1055" s="12"/>
      <c r="E1055" s="10">
        <v>103384739</v>
      </c>
      <c r="F1055" s="10" t="s">
        <v>379</v>
      </c>
      <c r="G1055" s="10" t="s">
        <v>317</v>
      </c>
      <c r="H1055" s="10" t="s">
        <v>109</v>
      </c>
      <c r="I1055" s="11">
        <v>45380</v>
      </c>
      <c r="J1055" s="11">
        <v>45380</v>
      </c>
      <c r="K1055" s="12"/>
      <c r="L1055" s="10" t="s">
        <v>313</v>
      </c>
      <c r="M1055" s="12"/>
      <c r="N1055" s="10" t="s">
        <v>313</v>
      </c>
      <c r="O1055" s="10">
        <v>1034270</v>
      </c>
      <c r="P1055" s="10" t="s">
        <v>332</v>
      </c>
      <c r="Q1055" s="10" t="s">
        <v>318</v>
      </c>
      <c r="R1055" s="10">
        <v>1</v>
      </c>
      <c r="S1055" s="10">
        <v>102914443</v>
      </c>
      <c r="T1055" s="10" t="s">
        <v>380</v>
      </c>
      <c r="U1055" s="12"/>
      <c r="V1055" s="12"/>
      <c r="W1055" s="12"/>
      <c r="X1055" s="12"/>
      <c r="Y1055" s="12"/>
      <c r="Z1055" s="11">
        <v>44672</v>
      </c>
      <c r="AA1055" s="11">
        <v>45380</v>
      </c>
      <c r="AB1055" s="11">
        <v>45067</v>
      </c>
      <c r="AC1055" s="12"/>
      <c r="AD1055" s="13"/>
      <c r="AE1055" s="15">
        <f t="shared" ca="1" si="16"/>
        <v>46054</v>
      </c>
    </row>
    <row r="1056" spans="1:31" ht="20.100000000000001" customHeight="1">
      <c r="A1056" s="10">
        <v>2516617</v>
      </c>
      <c r="B1056" s="10">
        <v>2516617</v>
      </c>
      <c r="C1056" s="12"/>
      <c r="D1056" s="12"/>
      <c r="E1056" s="10">
        <v>101768878</v>
      </c>
      <c r="F1056" s="10" t="s">
        <v>444</v>
      </c>
      <c r="G1056" s="10" t="s">
        <v>312</v>
      </c>
      <c r="H1056" s="12"/>
      <c r="I1056" s="11">
        <v>45512</v>
      </c>
      <c r="J1056" s="12"/>
      <c r="K1056" s="12"/>
      <c r="L1056" s="10" t="s">
        <v>313</v>
      </c>
      <c r="M1056" s="12"/>
      <c r="N1056" s="10" t="s">
        <v>313</v>
      </c>
      <c r="O1056" s="12"/>
      <c r="P1056" s="12"/>
      <c r="Q1056" s="10" t="s">
        <v>385</v>
      </c>
      <c r="R1056" s="12"/>
      <c r="S1056" s="10" t="s">
        <v>445</v>
      </c>
      <c r="T1056" s="10" t="s">
        <v>446</v>
      </c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3"/>
      <c r="AE1056" s="15">
        <f t="shared" ca="1" si="16"/>
        <v>46054</v>
      </c>
    </row>
    <row r="1057" spans="1:31" ht="20.100000000000001" customHeight="1">
      <c r="A1057" s="10">
        <v>2475882</v>
      </c>
      <c r="B1057" s="10">
        <v>2475882</v>
      </c>
      <c r="C1057" s="12"/>
      <c r="D1057" s="12"/>
      <c r="E1057" s="10">
        <v>101537722</v>
      </c>
      <c r="F1057" s="10" t="s">
        <v>1341</v>
      </c>
      <c r="G1057" s="10" t="s">
        <v>312</v>
      </c>
      <c r="H1057" s="12"/>
      <c r="I1057" s="11">
        <v>45512</v>
      </c>
      <c r="J1057" s="12"/>
      <c r="K1057" s="12"/>
      <c r="L1057" s="10" t="s">
        <v>313</v>
      </c>
      <c r="M1057" s="12"/>
      <c r="N1057" s="10" t="s">
        <v>313</v>
      </c>
      <c r="O1057" s="12"/>
      <c r="P1057" s="12"/>
      <c r="Q1057" s="10" t="s">
        <v>318</v>
      </c>
      <c r="R1057" s="12"/>
      <c r="S1057" s="10">
        <v>101531598</v>
      </c>
      <c r="T1057" s="10" t="s">
        <v>344</v>
      </c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3"/>
      <c r="AE1057" s="15">
        <f t="shared" ca="1" si="16"/>
        <v>46054</v>
      </c>
    </row>
    <row r="1058" spans="1:31" ht="20.100000000000001" customHeight="1">
      <c r="A1058" s="10">
        <v>2476433</v>
      </c>
      <c r="B1058" s="10">
        <v>2476433</v>
      </c>
      <c r="C1058" s="12"/>
      <c r="D1058" s="12"/>
      <c r="E1058" s="10">
        <v>102919893</v>
      </c>
      <c r="F1058" s="10" t="s">
        <v>1274</v>
      </c>
      <c r="G1058" s="10" t="s">
        <v>317</v>
      </c>
      <c r="H1058" s="12"/>
      <c r="I1058" s="11">
        <v>45632</v>
      </c>
      <c r="J1058" s="12"/>
      <c r="K1058" s="12"/>
      <c r="L1058" s="10" t="s">
        <v>313</v>
      </c>
      <c r="M1058" s="12"/>
      <c r="N1058" s="10" t="s">
        <v>313</v>
      </c>
      <c r="O1058" s="12"/>
      <c r="P1058" s="12"/>
      <c r="Q1058" s="10" t="s">
        <v>318</v>
      </c>
      <c r="R1058" s="12"/>
      <c r="S1058" s="10">
        <v>101252288</v>
      </c>
      <c r="T1058" s="10" t="s">
        <v>429</v>
      </c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3"/>
      <c r="AE1058" s="15">
        <f t="shared" ca="1" si="16"/>
        <v>46054</v>
      </c>
    </row>
    <row r="1059" spans="1:31" ht="20.100000000000001" customHeight="1">
      <c r="A1059" s="10">
        <v>2475867</v>
      </c>
      <c r="B1059" s="10">
        <v>2475867</v>
      </c>
      <c r="C1059" s="12"/>
      <c r="D1059" s="12"/>
      <c r="E1059" s="10">
        <v>101252180</v>
      </c>
      <c r="F1059" s="10" t="s">
        <v>511</v>
      </c>
      <c r="G1059" s="10" t="s">
        <v>331</v>
      </c>
      <c r="H1059" s="12"/>
      <c r="I1059" s="11">
        <v>45604</v>
      </c>
      <c r="J1059" s="12"/>
      <c r="K1059" s="12"/>
      <c r="L1059" s="10" t="s">
        <v>313</v>
      </c>
      <c r="M1059" s="12"/>
      <c r="N1059" s="10" t="s">
        <v>313</v>
      </c>
      <c r="O1059" s="12"/>
      <c r="P1059" s="12"/>
      <c r="Q1059" s="10" t="s">
        <v>318</v>
      </c>
      <c r="R1059" s="12"/>
      <c r="S1059" s="10">
        <v>101261032</v>
      </c>
      <c r="T1059" s="10" t="s">
        <v>325</v>
      </c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3"/>
      <c r="AE1059" s="15">
        <f t="shared" ca="1" si="16"/>
        <v>46054</v>
      </c>
    </row>
    <row r="1060" spans="1:31" ht="20.100000000000001" customHeight="1">
      <c r="A1060" s="10">
        <v>2475839</v>
      </c>
      <c r="B1060" s="10">
        <v>2475839</v>
      </c>
      <c r="C1060" s="12"/>
      <c r="D1060" s="12"/>
      <c r="E1060" s="10">
        <v>100906521</v>
      </c>
      <c r="F1060" s="10" t="s">
        <v>1342</v>
      </c>
      <c r="G1060" s="10" t="s">
        <v>321</v>
      </c>
      <c r="H1060" s="12"/>
      <c r="I1060" s="11">
        <v>45667</v>
      </c>
      <c r="J1060" s="12"/>
      <c r="K1060" s="12"/>
      <c r="L1060" s="10" t="s">
        <v>313</v>
      </c>
      <c r="M1060" s="12"/>
      <c r="N1060" s="10" t="s">
        <v>313</v>
      </c>
      <c r="O1060" s="12"/>
      <c r="P1060" s="12"/>
      <c r="Q1060" s="10" t="s">
        <v>318</v>
      </c>
      <c r="R1060" s="12"/>
      <c r="S1060" s="10">
        <v>101251674</v>
      </c>
      <c r="T1060" s="10" t="s">
        <v>1343</v>
      </c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3"/>
      <c r="AE1060" s="15">
        <f t="shared" ca="1" si="16"/>
        <v>46054</v>
      </c>
    </row>
    <row r="1061" spans="1:31" ht="20.100000000000001" customHeight="1">
      <c r="A1061" s="10">
        <v>2512154</v>
      </c>
      <c r="B1061" s="10">
        <v>2512154</v>
      </c>
      <c r="C1061" s="10" t="s">
        <v>501</v>
      </c>
      <c r="D1061" s="10">
        <v>435</v>
      </c>
      <c r="E1061" s="10">
        <v>104215988</v>
      </c>
      <c r="F1061" s="10" t="s">
        <v>502</v>
      </c>
      <c r="G1061" s="10" t="s">
        <v>331</v>
      </c>
      <c r="H1061" s="10" t="s">
        <v>109</v>
      </c>
      <c r="I1061" s="11">
        <v>45380</v>
      </c>
      <c r="J1061" s="11">
        <v>45380</v>
      </c>
      <c r="K1061" s="12"/>
      <c r="L1061" s="10" t="s">
        <v>313</v>
      </c>
      <c r="M1061" s="12"/>
      <c r="N1061" s="10" t="s">
        <v>313</v>
      </c>
      <c r="O1061" s="10">
        <v>1034270</v>
      </c>
      <c r="P1061" s="10" t="s">
        <v>332</v>
      </c>
      <c r="Q1061" s="10" t="s">
        <v>385</v>
      </c>
      <c r="R1061" s="10">
        <v>1</v>
      </c>
      <c r="S1061" s="10" t="s">
        <v>503</v>
      </c>
      <c r="T1061" s="10" t="s">
        <v>504</v>
      </c>
      <c r="U1061" s="12"/>
      <c r="V1061" s="12"/>
      <c r="W1061" s="12"/>
      <c r="X1061" s="12"/>
      <c r="Y1061" s="12"/>
      <c r="Z1061" s="11">
        <v>44672</v>
      </c>
      <c r="AA1061" s="11">
        <v>45380</v>
      </c>
      <c r="AB1061" s="11">
        <v>45333</v>
      </c>
      <c r="AC1061" s="12"/>
      <c r="AD1061" s="13"/>
      <c r="AE1061" s="15">
        <f t="shared" ca="1" si="16"/>
        <v>46054</v>
      </c>
    </row>
    <row r="1062" spans="1:31" ht="20.100000000000001" customHeight="1">
      <c r="A1062" s="10">
        <v>2482446</v>
      </c>
      <c r="B1062" s="10">
        <v>2482446</v>
      </c>
      <c r="C1062" s="10" t="s">
        <v>329</v>
      </c>
      <c r="D1062" s="12"/>
      <c r="E1062" s="10">
        <v>103365440</v>
      </c>
      <c r="F1062" s="10" t="s">
        <v>330</v>
      </c>
      <c r="G1062" s="10" t="s">
        <v>331</v>
      </c>
      <c r="H1062" s="10" t="s">
        <v>109</v>
      </c>
      <c r="I1062" s="11">
        <v>45380</v>
      </c>
      <c r="J1062" s="11">
        <v>45380</v>
      </c>
      <c r="K1062" s="12"/>
      <c r="L1062" s="10" t="s">
        <v>313</v>
      </c>
      <c r="M1062" s="12"/>
      <c r="N1062" s="10" t="s">
        <v>313</v>
      </c>
      <c r="O1062" s="10">
        <v>1034270</v>
      </c>
      <c r="P1062" s="10" t="s">
        <v>332</v>
      </c>
      <c r="Q1062" s="10" t="s">
        <v>318</v>
      </c>
      <c r="R1062" s="10">
        <v>1</v>
      </c>
      <c r="S1062" s="10">
        <v>103365393</v>
      </c>
      <c r="T1062" s="10" t="s">
        <v>333</v>
      </c>
      <c r="U1062" s="12"/>
      <c r="V1062" s="12"/>
      <c r="W1062" s="12"/>
      <c r="X1062" s="12"/>
      <c r="Y1062" s="12"/>
      <c r="Z1062" s="11">
        <v>45207</v>
      </c>
      <c r="AA1062" s="11">
        <v>45380</v>
      </c>
      <c r="AB1062" s="11">
        <v>45207</v>
      </c>
      <c r="AC1062" s="12"/>
      <c r="AD1062" s="13"/>
      <c r="AE1062" s="15">
        <f t="shared" ca="1" si="16"/>
        <v>46054</v>
      </c>
    </row>
    <row r="1063" spans="1:31" ht="20.100000000000001" customHeight="1">
      <c r="A1063" s="10">
        <v>2513764</v>
      </c>
      <c r="B1063" s="10">
        <v>2513764</v>
      </c>
      <c r="C1063" s="10" t="s">
        <v>393</v>
      </c>
      <c r="D1063" s="12"/>
      <c r="E1063" s="10">
        <v>102840010</v>
      </c>
      <c r="F1063" s="10" t="s">
        <v>407</v>
      </c>
      <c r="G1063" s="10" t="s">
        <v>317</v>
      </c>
      <c r="H1063" s="10" t="s">
        <v>109</v>
      </c>
      <c r="I1063" s="11">
        <v>45380</v>
      </c>
      <c r="J1063" s="11">
        <v>45380</v>
      </c>
      <c r="K1063" s="12"/>
      <c r="L1063" s="10" t="s">
        <v>313</v>
      </c>
      <c r="M1063" s="12"/>
      <c r="N1063" s="10" t="s">
        <v>313</v>
      </c>
      <c r="O1063" s="10">
        <v>1034270</v>
      </c>
      <c r="P1063" s="10" t="s">
        <v>332</v>
      </c>
      <c r="Q1063" s="10" t="s">
        <v>318</v>
      </c>
      <c r="R1063" s="10">
        <v>1</v>
      </c>
      <c r="S1063" s="10">
        <v>101617028</v>
      </c>
      <c r="T1063" s="10" t="s">
        <v>408</v>
      </c>
      <c r="U1063" s="12"/>
      <c r="V1063" s="12"/>
      <c r="W1063" s="12"/>
      <c r="X1063" s="12"/>
      <c r="Y1063" s="12"/>
      <c r="Z1063" s="11">
        <v>44672</v>
      </c>
      <c r="AA1063" s="11">
        <v>45380</v>
      </c>
      <c r="AB1063" s="11">
        <v>45338</v>
      </c>
      <c r="AC1063" s="12"/>
      <c r="AD1063" s="13"/>
      <c r="AE1063" s="15">
        <f t="shared" ca="1" si="16"/>
        <v>46054</v>
      </c>
    </row>
    <row r="1064" spans="1:31" ht="20.100000000000001" customHeight="1">
      <c r="A1064" s="10">
        <v>2476442</v>
      </c>
      <c r="B1064" s="10">
        <v>2476442</v>
      </c>
      <c r="C1064" s="12"/>
      <c r="D1064" s="12"/>
      <c r="E1064" s="10" t="s">
        <v>448</v>
      </c>
      <c r="F1064" s="10" t="s">
        <v>449</v>
      </c>
      <c r="G1064" s="10" t="s">
        <v>450</v>
      </c>
      <c r="H1064" s="12"/>
      <c r="I1064" s="11">
        <v>45481</v>
      </c>
      <c r="J1064" s="12"/>
      <c r="K1064" s="12"/>
      <c r="L1064" s="10" t="s">
        <v>313</v>
      </c>
      <c r="M1064" s="12"/>
      <c r="N1064" s="10" t="s">
        <v>313</v>
      </c>
      <c r="O1064" s="12"/>
      <c r="P1064" s="12"/>
      <c r="Q1064" s="10" t="s">
        <v>318</v>
      </c>
      <c r="R1064" s="12"/>
      <c r="S1064" s="10">
        <v>101251709</v>
      </c>
      <c r="T1064" s="10" t="s">
        <v>364</v>
      </c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3"/>
      <c r="AE1064" s="15">
        <f t="shared" ca="1" si="16"/>
        <v>46054</v>
      </c>
    </row>
    <row r="1065" spans="1:31" ht="20.100000000000001" customHeight="1">
      <c r="A1065" s="10">
        <v>2476362</v>
      </c>
      <c r="B1065" s="10">
        <v>2476362</v>
      </c>
      <c r="C1065" s="12"/>
      <c r="D1065" s="12"/>
      <c r="E1065" s="10" t="s">
        <v>516</v>
      </c>
      <c r="F1065" s="10" t="s">
        <v>517</v>
      </c>
      <c r="G1065" s="10" t="s">
        <v>321</v>
      </c>
      <c r="H1065" s="12"/>
      <c r="I1065" s="11">
        <v>45632</v>
      </c>
      <c r="J1065" s="12"/>
      <c r="K1065" s="12"/>
      <c r="L1065" s="10" t="s">
        <v>313</v>
      </c>
      <c r="M1065" s="12"/>
      <c r="N1065" s="10" t="s">
        <v>313</v>
      </c>
      <c r="O1065" s="12"/>
      <c r="P1065" s="12"/>
      <c r="Q1065" s="10" t="s">
        <v>318</v>
      </c>
      <c r="R1065" s="12"/>
      <c r="S1065" s="10">
        <v>101261032</v>
      </c>
      <c r="T1065" s="10" t="s">
        <v>325</v>
      </c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3"/>
      <c r="AE1065" s="15">
        <f t="shared" ca="1" si="16"/>
        <v>46054</v>
      </c>
    </row>
    <row r="1066" spans="1:31" ht="20.100000000000001" customHeight="1">
      <c r="A1066" s="10">
        <v>2447789</v>
      </c>
      <c r="B1066" s="10">
        <v>2447789</v>
      </c>
      <c r="C1066" s="10" t="s">
        <v>430</v>
      </c>
      <c r="D1066" s="12"/>
      <c r="E1066" s="10">
        <v>103377383</v>
      </c>
      <c r="F1066" s="10" t="s">
        <v>358</v>
      </c>
      <c r="G1066" s="10" t="s">
        <v>331</v>
      </c>
      <c r="H1066" s="10" t="s">
        <v>109</v>
      </c>
      <c r="I1066" s="11">
        <v>45380</v>
      </c>
      <c r="J1066" s="11">
        <v>45380</v>
      </c>
      <c r="K1066" s="12"/>
      <c r="L1066" s="10" t="s">
        <v>313</v>
      </c>
      <c r="M1066" s="12"/>
      <c r="N1066" s="10" t="s">
        <v>313</v>
      </c>
      <c r="O1066" s="10">
        <v>1034270</v>
      </c>
      <c r="P1066" s="10" t="s">
        <v>332</v>
      </c>
      <c r="Q1066" s="10" t="s">
        <v>318</v>
      </c>
      <c r="R1066" s="10">
        <v>1</v>
      </c>
      <c r="S1066" s="10">
        <v>103656832</v>
      </c>
      <c r="T1066" s="10" t="s">
        <v>359</v>
      </c>
      <c r="U1066" s="12"/>
      <c r="V1066" s="12"/>
      <c r="W1066" s="12"/>
      <c r="X1066" s="12"/>
      <c r="Y1066" s="12"/>
      <c r="Z1066" s="11">
        <v>44672</v>
      </c>
      <c r="AA1066" s="11">
        <v>45380</v>
      </c>
      <c r="AB1066" s="11">
        <v>45055</v>
      </c>
      <c r="AC1066" s="12"/>
      <c r="AD1066" s="13"/>
      <c r="AE1066" s="15">
        <f t="shared" ca="1" si="16"/>
        <v>46054</v>
      </c>
    </row>
    <row r="1067" spans="1:31" ht="20.100000000000001" customHeight="1">
      <c r="A1067" s="10">
        <v>2447738</v>
      </c>
      <c r="B1067" s="10">
        <v>2447738</v>
      </c>
      <c r="C1067" s="10" t="s">
        <v>1175</v>
      </c>
      <c r="D1067" s="12"/>
      <c r="E1067" s="10">
        <v>102842229</v>
      </c>
      <c r="F1067" s="10" t="s">
        <v>440</v>
      </c>
      <c r="G1067" s="10" t="s">
        <v>312</v>
      </c>
      <c r="H1067" s="10" t="s">
        <v>109</v>
      </c>
      <c r="I1067" s="11">
        <v>45380</v>
      </c>
      <c r="J1067" s="11">
        <v>45380</v>
      </c>
      <c r="K1067" s="12"/>
      <c r="L1067" s="10" t="s">
        <v>313</v>
      </c>
      <c r="M1067" s="12"/>
      <c r="N1067" s="10" t="s">
        <v>313</v>
      </c>
      <c r="O1067" s="10">
        <v>1034270</v>
      </c>
      <c r="P1067" s="10" t="s">
        <v>332</v>
      </c>
      <c r="Q1067" s="10" t="s">
        <v>318</v>
      </c>
      <c r="R1067" s="10">
        <v>1</v>
      </c>
      <c r="S1067" s="10">
        <v>101252285</v>
      </c>
      <c r="T1067" s="10" t="s">
        <v>441</v>
      </c>
      <c r="U1067" s="12"/>
      <c r="V1067" s="12"/>
      <c r="W1067" s="12"/>
      <c r="X1067" s="12"/>
      <c r="Y1067" s="12"/>
      <c r="Z1067" s="11">
        <v>44996</v>
      </c>
      <c r="AA1067" s="11">
        <v>45380</v>
      </c>
      <c r="AB1067" s="11">
        <v>45055</v>
      </c>
      <c r="AC1067" s="12"/>
      <c r="AD1067" s="13"/>
      <c r="AE1067" s="15">
        <f t="shared" ca="1" si="16"/>
        <v>46054</v>
      </c>
    </row>
    <row r="1068" spans="1:31" ht="20.100000000000001" customHeight="1">
      <c r="A1068" s="10">
        <v>2513761</v>
      </c>
      <c r="B1068" s="10">
        <v>2513761</v>
      </c>
      <c r="C1068" s="10" t="s">
        <v>393</v>
      </c>
      <c r="D1068" s="12"/>
      <c r="E1068" s="10">
        <v>103377383</v>
      </c>
      <c r="F1068" s="10" t="s">
        <v>358</v>
      </c>
      <c r="G1068" s="10" t="s">
        <v>331</v>
      </c>
      <c r="H1068" s="10" t="s">
        <v>109</v>
      </c>
      <c r="I1068" s="11">
        <v>45380</v>
      </c>
      <c r="J1068" s="11">
        <v>45380</v>
      </c>
      <c r="K1068" s="12"/>
      <c r="L1068" s="10" t="s">
        <v>313</v>
      </c>
      <c r="M1068" s="12"/>
      <c r="N1068" s="10" t="s">
        <v>313</v>
      </c>
      <c r="O1068" s="10">
        <v>1034270</v>
      </c>
      <c r="P1068" s="10" t="s">
        <v>332</v>
      </c>
      <c r="Q1068" s="10" t="s">
        <v>318</v>
      </c>
      <c r="R1068" s="10">
        <v>1</v>
      </c>
      <c r="S1068" s="10">
        <v>103656832</v>
      </c>
      <c r="T1068" s="10" t="s">
        <v>359</v>
      </c>
      <c r="U1068" s="12"/>
      <c r="V1068" s="12"/>
      <c r="W1068" s="12"/>
      <c r="X1068" s="12"/>
      <c r="Y1068" s="12"/>
      <c r="Z1068" s="11">
        <v>44672</v>
      </c>
      <c r="AA1068" s="11">
        <v>45380</v>
      </c>
      <c r="AB1068" s="11">
        <v>45338</v>
      </c>
      <c r="AC1068" s="12"/>
      <c r="AD1068" s="13"/>
      <c r="AE1068" s="15">
        <f t="shared" ca="1" si="16"/>
        <v>46054</v>
      </c>
    </row>
    <row r="1069" spans="1:31" ht="20.100000000000001" customHeight="1">
      <c r="A1069" s="10">
        <v>2482507</v>
      </c>
      <c r="B1069" s="10">
        <v>2482507</v>
      </c>
      <c r="C1069" s="10" t="s">
        <v>417</v>
      </c>
      <c r="D1069" s="12"/>
      <c r="E1069" s="10">
        <v>102845098</v>
      </c>
      <c r="F1069" s="10" t="s">
        <v>330</v>
      </c>
      <c r="G1069" s="10" t="s">
        <v>317</v>
      </c>
      <c r="H1069" s="10" t="s">
        <v>109</v>
      </c>
      <c r="I1069" s="11">
        <v>45380</v>
      </c>
      <c r="J1069" s="11">
        <v>45380</v>
      </c>
      <c r="K1069" s="12"/>
      <c r="L1069" s="10" t="s">
        <v>313</v>
      </c>
      <c r="M1069" s="12"/>
      <c r="N1069" s="10" t="s">
        <v>313</v>
      </c>
      <c r="O1069" s="10">
        <v>1034270</v>
      </c>
      <c r="P1069" s="10" t="s">
        <v>332</v>
      </c>
      <c r="Q1069" s="10" t="s">
        <v>324</v>
      </c>
      <c r="R1069" s="10">
        <v>1</v>
      </c>
      <c r="S1069" s="10">
        <v>102826599</v>
      </c>
      <c r="T1069" s="10" t="s">
        <v>1277</v>
      </c>
      <c r="U1069" s="12"/>
      <c r="V1069" s="12"/>
      <c r="W1069" s="12"/>
      <c r="X1069" s="12"/>
      <c r="Y1069" s="12"/>
      <c r="Z1069" s="11">
        <v>45207</v>
      </c>
      <c r="AA1069" s="11">
        <v>45380</v>
      </c>
      <c r="AB1069" s="11">
        <v>45207</v>
      </c>
      <c r="AC1069" s="12"/>
      <c r="AD1069" s="13"/>
      <c r="AE1069" s="15">
        <f t="shared" ca="1" si="16"/>
        <v>46054</v>
      </c>
    </row>
    <row r="1070" spans="1:31" ht="20.100000000000001" customHeight="1">
      <c r="A1070" s="10">
        <v>2453454</v>
      </c>
      <c r="B1070" s="10">
        <v>2453454</v>
      </c>
      <c r="C1070" s="12"/>
      <c r="D1070" s="12"/>
      <c r="E1070" s="10">
        <v>101423353</v>
      </c>
      <c r="F1070" s="10" t="s">
        <v>371</v>
      </c>
      <c r="G1070" s="10" t="s">
        <v>317</v>
      </c>
      <c r="H1070" s="12"/>
      <c r="I1070" s="11">
        <v>45497</v>
      </c>
      <c r="J1070" s="12"/>
      <c r="K1070" s="12"/>
      <c r="L1070" s="10" t="s">
        <v>313</v>
      </c>
      <c r="M1070" s="12"/>
      <c r="N1070" s="10" t="s">
        <v>313</v>
      </c>
      <c r="O1070" s="12"/>
      <c r="P1070" s="12"/>
      <c r="Q1070" s="10" t="s">
        <v>318</v>
      </c>
      <c r="R1070" s="12"/>
      <c r="S1070" s="10">
        <v>101251709</v>
      </c>
      <c r="T1070" s="10" t="s">
        <v>364</v>
      </c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3"/>
      <c r="AE1070" s="15">
        <f t="shared" ca="1" si="16"/>
        <v>46054</v>
      </c>
    </row>
    <row r="1071" spans="1:31" ht="20.100000000000001" customHeight="1">
      <c r="A1071" s="10">
        <v>2411697</v>
      </c>
      <c r="B1071" s="10">
        <v>2411697</v>
      </c>
      <c r="C1071" s="12"/>
      <c r="D1071" s="10">
        <v>181</v>
      </c>
      <c r="E1071" s="10">
        <v>100929820</v>
      </c>
      <c r="F1071" s="10" t="s">
        <v>384</v>
      </c>
      <c r="G1071" s="10" t="s">
        <v>363</v>
      </c>
      <c r="H1071" s="12"/>
      <c r="I1071" s="11">
        <v>45846</v>
      </c>
      <c r="J1071" s="12"/>
      <c r="K1071" s="12"/>
      <c r="L1071" s="10" t="s">
        <v>313</v>
      </c>
      <c r="M1071" s="12"/>
      <c r="N1071" s="10" t="s">
        <v>313</v>
      </c>
      <c r="O1071" s="12"/>
      <c r="P1071" s="12"/>
      <c r="Q1071" s="10" t="s">
        <v>385</v>
      </c>
      <c r="R1071" s="12"/>
      <c r="S1071" s="10" t="s">
        <v>386</v>
      </c>
      <c r="T1071" s="10" t="s">
        <v>387</v>
      </c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3"/>
      <c r="AE1071" s="15">
        <f t="shared" ca="1" si="16"/>
        <v>46054</v>
      </c>
    </row>
    <row r="1072" spans="1:31" ht="20.100000000000001" customHeight="1">
      <c r="A1072" s="10">
        <v>2411700</v>
      </c>
      <c r="B1072" s="10">
        <v>2411700</v>
      </c>
      <c r="C1072" s="12"/>
      <c r="D1072" s="10">
        <v>181</v>
      </c>
      <c r="E1072" s="10">
        <v>100929820</v>
      </c>
      <c r="F1072" s="10" t="s">
        <v>384</v>
      </c>
      <c r="G1072" s="10" t="s">
        <v>363</v>
      </c>
      <c r="H1072" s="12"/>
      <c r="I1072" s="11">
        <v>45846</v>
      </c>
      <c r="J1072" s="12"/>
      <c r="K1072" s="12"/>
      <c r="L1072" s="10" t="s">
        <v>313</v>
      </c>
      <c r="M1072" s="12"/>
      <c r="N1072" s="10" t="s">
        <v>313</v>
      </c>
      <c r="O1072" s="12"/>
      <c r="P1072" s="12"/>
      <c r="Q1072" s="10" t="s">
        <v>385</v>
      </c>
      <c r="R1072" s="12"/>
      <c r="S1072" s="10" t="s">
        <v>386</v>
      </c>
      <c r="T1072" s="10" t="s">
        <v>387</v>
      </c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3"/>
      <c r="AE1072" s="15">
        <f t="shared" ca="1" si="16"/>
        <v>46054</v>
      </c>
    </row>
    <row r="1073" spans="1:31" ht="20.100000000000001" customHeight="1">
      <c r="A1073" s="10">
        <v>2482542</v>
      </c>
      <c r="B1073" s="10">
        <v>2482542</v>
      </c>
      <c r="C1073" s="10" t="s">
        <v>1344</v>
      </c>
      <c r="D1073" s="12"/>
      <c r="E1073" s="10">
        <v>103641667</v>
      </c>
      <c r="F1073" s="10" t="s">
        <v>1345</v>
      </c>
      <c r="G1073" s="10" t="s">
        <v>331</v>
      </c>
      <c r="H1073" s="10" t="s">
        <v>109</v>
      </c>
      <c r="I1073" s="11">
        <v>45380</v>
      </c>
      <c r="J1073" s="11">
        <v>45380</v>
      </c>
      <c r="K1073" s="12"/>
      <c r="L1073" s="10" t="s">
        <v>313</v>
      </c>
      <c r="M1073" s="12"/>
      <c r="N1073" s="10" t="s">
        <v>313</v>
      </c>
      <c r="O1073" s="10">
        <v>1034270</v>
      </c>
      <c r="P1073" s="10" t="s">
        <v>332</v>
      </c>
      <c r="Q1073" s="10" t="s">
        <v>318</v>
      </c>
      <c r="R1073" s="10">
        <v>1</v>
      </c>
      <c r="S1073" s="10">
        <v>103678941</v>
      </c>
      <c r="T1073" s="10" t="s">
        <v>1346</v>
      </c>
      <c r="U1073" s="12"/>
      <c r="V1073" s="12"/>
      <c r="W1073" s="12"/>
      <c r="X1073" s="12"/>
      <c r="Y1073" s="12"/>
      <c r="Z1073" s="11">
        <v>45207</v>
      </c>
      <c r="AA1073" s="11">
        <v>45380</v>
      </c>
      <c r="AB1073" s="11">
        <v>45207</v>
      </c>
      <c r="AC1073" s="12"/>
      <c r="AD1073" s="13"/>
      <c r="AE1073" s="15">
        <f t="shared" ca="1" si="16"/>
        <v>46054</v>
      </c>
    </row>
    <row r="1074" spans="1:31" ht="20.100000000000001" customHeight="1">
      <c r="A1074" s="10">
        <v>2452134</v>
      </c>
      <c r="B1074" s="10">
        <v>2452134</v>
      </c>
      <c r="C1074" s="12"/>
      <c r="D1074" s="10">
        <v>181</v>
      </c>
      <c r="E1074" s="10">
        <v>101423351</v>
      </c>
      <c r="F1074" s="10" t="s">
        <v>403</v>
      </c>
      <c r="G1074" s="10" t="s">
        <v>312</v>
      </c>
      <c r="H1074" s="12"/>
      <c r="I1074" s="11">
        <v>45497</v>
      </c>
      <c r="J1074" s="12"/>
      <c r="K1074" s="12"/>
      <c r="L1074" s="10" t="s">
        <v>313</v>
      </c>
      <c r="M1074" s="12"/>
      <c r="N1074" s="10" t="s">
        <v>313</v>
      </c>
      <c r="O1074" s="12"/>
      <c r="P1074" s="12"/>
      <c r="Q1074" s="10" t="s">
        <v>385</v>
      </c>
      <c r="R1074" s="12"/>
      <c r="S1074" s="10">
        <v>101432170</v>
      </c>
      <c r="T1074" s="10" t="s">
        <v>404</v>
      </c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3"/>
      <c r="AE1074" s="15">
        <f t="shared" ca="1" si="16"/>
        <v>46054</v>
      </c>
    </row>
    <row r="1075" spans="1:31" ht="20.100000000000001" customHeight="1">
      <c r="A1075" s="10">
        <v>2475842</v>
      </c>
      <c r="B1075" s="10">
        <v>2475842</v>
      </c>
      <c r="C1075" s="12"/>
      <c r="D1075" s="12"/>
      <c r="E1075" s="10">
        <v>100913451</v>
      </c>
      <c r="F1075" s="10" t="s">
        <v>362</v>
      </c>
      <c r="G1075" s="10" t="s">
        <v>363</v>
      </c>
      <c r="H1075" s="12"/>
      <c r="I1075" s="11">
        <v>45541</v>
      </c>
      <c r="J1075" s="12"/>
      <c r="K1075" s="12"/>
      <c r="L1075" s="10" t="s">
        <v>313</v>
      </c>
      <c r="M1075" s="12"/>
      <c r="N1075" s="10" t="s">
        <v>313</v>
      </c>
      <c r="O1075" s="12"/>
      <c r="P1075" s="12"/>
      <c r="Q1075" s="10" t="s">
        <v>318</v>
      </c>
      <c r="R1075" s="12"/>
      <c r="S1075" s="10">
        <v>101251709</v>
      </c>
      <c r="T1075" s="10" t="s">
        <v>364</v>
      </c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3"/>
      <c r="AE1075" s="15">
        <f t="shared" ca="1" si="16"/>
        <v>46054</v>
      </c>
    </row>
    <row r="1076" spans="1:31" ht="20.100000000000001" customHeight="1">
      <c r="A1076" s="10" t="s">
        <v>1347</v>
      </c>
      <c r="B1076" s="10" t="s">
        <v>1347</v>
      </c>
      <c r="C1076" s="12"/>
      <c r="D1076" s="12"/>
      <c r="E1076" s="10" t="s">
        <v>1348</v>
      </c>
      <c r="F1076" s="10" t="s">
        <v>1349</v>
      </c>
      <c r="G1076" s="12"/>
      <c r="H1076" s="10" t="s">
        <v>555</v>
      </c>
      <c r="I1076" s="11">
        <v>45415</v>
      </c>
      <c r="J1076" s="11">
        <v>45415</v>
      </c>
      <c r="K1076" s="12"/>
      <c r="L1076" s="10" t="s">
        <v>313</v>
      </c>
      <c r="M1076" s="12"/>
      <c r="N1076" s="10" t="s">
        <v>313</v>
      </c>
      <c r="O1076" s="10">
        <v>1038821</v>
      </c>
      <c r="P1076" s="10" t="s">
        <v>1270</v>
      </c>
      <c r="Q1076" s="10" t="s">
        <v>559</v>
      </c>
      <c r="R1076" s="10">
        <v>1</v>
      </c>
      <c r="S1076" s="12"/>
      <c r="T1076" s="12"/>
      <c r="U1076" s="12"/>
      <c r="V1076" s="12"/>
      <c r="W1076" s="12"/>
      <c r="X1076" s="12"/>
      <c r="Y1076" s="12"/>
      <c r="Z1076" s="11">
        <v>45376</v>
      </c>
      <c r="AA1076" s="11">
        <v>45415</v>
      </c>
      <c r="AB1076" s="11">
        <v>45376</v>
      </c>
      <c r="AC1076" s="12"/>
      <c r="AD1076" s="10" t="s">
        <v>1350</v>
      </c>
      <c r="AE1076" s="15">
        <f t="shared" ca="1" si="16"/>
        <v>46054</v>
      </c>
    </row>
    <row r="1077" spans="1:31" ht="20.100000000000001" customHeight="1">
      <c r="A1077" s="10">
        <v>2475881</v>
      </c>
      <c r="B1077" s="10">
        <v>2475881</v>
      </c>
      <c r="C1077" s="12"/>
      <c r="D1077" s="12"/>
      <c r="E1077" s="10">
        <v>101537722</v>
      </c>
      <c r="F1077" s="10" t="s">
        <v>1341</v>
      </c>
      <c r="G1077" s="10" t="s">
        <v>312</v>
      </c>
      <c r="H1077" s="12"/>
      <c r="I1077" s="11">
        <v>45512</v>
      </c>
      <c r="J1077" s="12"/>
      <c r="K1077" s="12"/>
      <c r="L1077" s="10" t="s">
        <v>313</v>
      </c>
      <c r="M1077" s="12"/>
      <c r="N1077" s="10" t="s">
        <v>313</v>
      </c>
      <c r="O1077" s="12"/>
      <c r="P1077" s="12"/>
      <c r="Q1077" s="10" t="s">
        <v>318</v>
      </c>
      <c r="R1077" s="12"/>
      <c r="S1077" s="10">
        <v>101531598</v>
      </c>
      <c r="T1077" s="10" t="s">
        <v>344</v>
      </c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3"/>
      <c r="AE1077" s="15">
        <f t="shared" ca="1" si="16"/>
        <v>46054</v>
      </c>
    </row>
    <row r="1078" spans="1:31" ht="20.100000000000001" customHeight="1">
      <c r="A1078" s="10">
        <v>2475871</v>
      </c>
      <c r="B1078" s="10">
        <v>2475871</v>
      </c>
      <c r="C1078" s="12"/>
      <c r="D1078" s="12"/>
      <c r="E1078" s="10">
        <v>101423353</v>
      </c>
      <c r="F1078" s="10" t="s">
        <v>371</v>
      </c>
      <c r="G1078" s="10" t="s">
        <v>317</v>
      </c>
      <c r="H1078" s="12"/>
      <c r="I1078" s="11">
        <v>45541</v>
      </c>
      <c r="J1078" s="12"/>
      <c r="K1078" s="12"/>
      <c r="L1078" s="10" t="s">
        <v>313</v>
      </c>
      <c r="M1078" s="12"/>
      <c r="N1078" s="10" t="s">
        <v>313</v>
      </c>
      <c r="O1078" s="12"/>
      <c r="P1078" s="12"/>
      <c r="Q1078" s="10" t="s">
        <v>318</v>
      </c>
      <c r="R1078" s="12"/>
      <c r="S1078" s="10">
        <v>101251709</v>
      </c>
      <c r="T1078" s="10" t="s">
        <v>364</v>
      </c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3"/>
      <c r="AE1078" s="15">
        <f t="shared" ca="1" si="16"/>
        <v>46054</v>
      </c>
    </row>
    <row r="1079" spans="1:31" ht="20.100000000000001" customHeight="1">
      <c r="A1079" s="10">
        <v>2476412</v>
      </c>
      <c r="B1079" s="10">
        <v>2476412</v>
      </c>
      <c r="C1079" s="12"/>
      <c r="D1079" s="12"/>
      <c r="E1079" s="10">
        <v>102064527</v>
      </c>
      <c r="F1079" s="10" t="s">
        <v>360</v>
      </c>
      <c r="G1079" s="10" t="s">
        <v>331</v>
      </c>
      <c r="H1079" s="12"/>
      <c r="I1079" s="11">
        <v>45573</v>
      </c>
      <c r="J1079" s="12"/>
      <c r="K1079" s="12"/>
      <c r="L1079" s="10" t="s">
        <v>313</v>
      </c>
      <c r="M1079" s="12"/>
      <c r="N1079" s="10" t="s">
        <v>313</v>
      </c>
      <c r="O1079" s="12"/>
      <c r="P1079" s="12"/>
      <c r="Q1079" s="10" t="s">
        <v>318</v>
      </c>
      <c r="R1079" s="12"/>
      <c r="S1079" s="10">
        <v>101898752</v>
      </c>
      <c r="T1079" s="10" t="s">
        <v>361</v>
      </c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3"/>
      <c r="AE1079" s="15">
        <f t="shared" ca="1" si="16"/>
        <v>46054</v>
      </c>
    </row>
    <row r="1080" spans="1:31" ht="20.100000000000001" customHeight="1">
      <c r="A1080" s="10">
        <v>2509801</v>
      </c>
      <c r="B1080" s="10">
        <v>2509801</v>
      </c>
      <c r="C1080" s="12"/>
      <c r="D1080" s="10">
        <v>190</v>
      </c>
      <c r="E1080" s="10" t="s">
        <v>528</v>
      </c>
      <c r="F1080" s="10" t="s">
        <v>529</v>
      </c>
      <c r="G1080" s="10" t="s">
        <v>363</v>
      </c>
      <c r="H1080" s="12"/>
      <c r="I1080" s="11">
        <v>45390</v>
      </c>
      <c r="J1080" s="12"/>
      <c r="K1080" s="12"/>
      <c r="L1080" s="10" t="s">
        <v>313</v>
      </c>
      <c r="M1080" s="12"/>
      <c r="N1080" s="10" t="s">
        <v>313</v>
      </c>
      <c r="O1080" s="12"/>
      <c r="P1080" s="12"/>
      <c r="Q1080" s="10" t="s">
        <v>385</v>
      </c>
      <c r="R1080" s="12"/>
      <c r="S1080" s="10" t="s">
        <v>530</v>
      </c>
      <c r="T1080" s="10" t="s">
        <v>531</v>
      </c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3"/>
      <c r="AE1080" s="15">
        <f t="shared" ca="1" si="16"/>
        <v>46054</v>
      </c>
    </row>
    <row r="1081" spans="1:31" ht="20.100000000000001" customHeight="1">
      <c r="A1081" s="10">
        <v>2512131</v>
      </c>
      <c r="B1081" s="10">
        <v>2512131</v>
      </c>
      <c r="C1081" s="10" t="s">
        <v>1283</v>
      </c>
      <c r="D1081" s="12"/>
      <c r="E1081" s="10">
        <v>103377383</v>
      </c>
      <c r="F1081" s="10" t="s">
        <v>358</v>
      </c>
      <c r="G1081" s="10" t="s">
        <v>331</v>
      </c>
      <c r="H1081" s="10" t="s">
        <v>109</v>
      </c>
      <c r="I1081" s="11">
        <v>45380</v>
      </c>
      <c r="J1081" s="11">
        <v>45380</v>
      </c>
      <c r="K1081" s="12"/>
      <c r="L1081" s="10" t="s">
        <v>313</v>
      </c>
      <c r="M1081" s="12"/>
      <c r="N1081" s="10" t="s">
        <v>313</v>
      </c>
      <c r="O1081" s="10">
        <v>1034270</v>
      </c>
      <c r="P1081" s="10" t="s">
        <v>332</v>
      </c>
      <c r="Q1081" s="10" t="s">
        <v>318</v>
      </c>
      <c r="R1081" s="10">
        <v>1</v>
      </c>
      <c r="S1081" s="10">
        <v>103656832</v>
      </c>
      <c r="T1081" s="10" t="s">
        <v>359</v>
      </c>
      <c r="U1081" s="12"/>
      <c r="V1081" s="12"/>
      <c r="W1081" s="12"/>
      <c r="X1081" s="12"/>
      <c r="Y1081" s="12"/>
      <c r="Z1081" s="11">
        <v>44672</v>
      </c>
      <c r="AA1081" s="11">
        <v>45380</v>
      </c>
      <c r="AB1081" s="11">
        <v>45333</v>
      </c>
      <c r="AC1081" s="12"/>
      <c r="AD1081" s="13"/>
      <c r="AE1081" s="15">
        <f t="shared" ca="1" si="16"/>
        <v>46054</v>
      </c>
    </row>
    <row r="1082" spans="1:31" ht="20.100000000000001" customHeight="1">
      <c r="A1082" s="10" t="s">
        <v>1351</v>
      </c>
      <c r="B1082" s="10" t="s">
        <v>1351</v>
      </c>
      <c r="C1082" s="12"/>
      <c r="D1082" s="12"/>
      <c r="E1082" s="10" t="s">
        <v>1352</v>
      </c>
      <c r="F1082" s="10" t="s">
        <v>1353</v>
      </c>
      <c r="G1082" s="10" t="s">
        <v>321</v>
      </c>
      <c r="H1082" s="12"/>
      <c r="I1082" s="11">
        <v>45356</v>
      </c>
      <c r="J1082" s="12"/>
      <c r="K1082" s="12"/>
      <c r="L1082" s="10" t="s">
        <v>313</v>
      </c>
      <c r="M1082" s="12"/>
      <c r="N1082" s="10" t="s">
        <v>313</v>
      </c>
      <c r="O1082" s="12"/>
      <c r="P1082" s="12"/>
      <c r="Q1082" s="10" t="s">
        <v>500</v>
      </c>
      <c r="R1082" s="10">
        <v>2</v>
      </c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3"/>
      <c r="AE1082" s="15">
        <f t="shared" ca="1" si="16"/>
        <v>46054</v>
      </c>
    </row>
    <row r="1083" spans="1:31" ht="20.100000000000001" customHeight="1">
      <c r="A1083" s="10" t="s">
        <v>1351</v>
      </c>
      <c r="B1083" s="10" t="s">
        <v>1351</v>
      </c>
      <c r="C1083" s="12"/>
      <c r="D1083" s="12"/>
      <c r="E1083" s="10" t="s">
        <v>1352</v>
      </c>
      <c r="F1083" s="10" t="s">
        <v>1353</v>
      </c>
      <c r="G1083" s="10" t="s">
        <v>321</v>
      </c>
      <c r="H1083" s="12"/>
      <c r="I1083" s="11">
        <v>45356</v>
      </c>
      <c r="J1083" s="12"/>
      <c r="K1083" s="12"/>
      <c r="L1083" s="10" t="s">
        <v>313</v>
      </c>
      <c r="M1083" s="12"/>
      <c r="N1083" s="10" t="s">
        <v>313</v>
      </c>
      <c r="O1083" s="12"/>
      <c r="P1083" s="12"/>
      <c r="Q1083" s="10" t="s">
        <v>500</v>
      </c>
      <c r="R1083" s="10">
        <v>2</v>
      </c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3"/>
      <c r="AE1083" s="15">
        <f t="shared" ca="1" si="16"/>
        <v>46054</v>
      </c>
    </row>
    <row r="1084" spans="1:31" ht="20.100000000000001" customHeight="1">
      <c r="A1084" s="10">
        <v>2452144</v>
      </c>
      <c r="B1084" s="10">
        <v>2452144</v>
      </c>
      <c r="C1084" s="12"/>
      <c r="D1084" s="10">
        <v>18</v>
      </c>
      <c r="E1084" s="10">
        <v>101459003</v>
      </c>
      <c r="F1084" s="10" t="s">
        <v>76</v>
      </c>
      <c r="G1084" s="10" t="s">
        <v>312</v>
      </c>
      <c r="H1084" s="12"/>
      <c r="I1084" s="11">
        <v>45427</v>
      </c>
      <c r="J1084" s="12"/>
      <c r="K1084" s="12"/>
      <c r="L1084" s="10" t="s">
        <v>313</v>
      </c>
      <c r="M1084" s="12"/>
      <c r="N1084" s="10" t="s">
        <v>313</v>
      </c>
      <c r="O1084" s="12"/>
      <c r="P1084" s="12"/>
      <c r="Q1084" s="10" t="s">
        <v>385</v>
      </c>
      <c r="R1084" s="12"/>
      <c r="S1084" s="10" t="s">
        <v>422</v>
      </c>
      <c r="T1084" s="10" t="s">
        <v>423</v>
      </c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3"/>
      <c r="AE1084" s="15">
        <f t="shared" ca="1" si="16"/>
        <v>46054</v>
      </c>
    </row>
    <row r="1085" spans="1:31" ht="20.100000000000001" customHeight="1">
      <c r="A1085" s="10">
        <v>2482462</v>
      </c>
      <c r="B1085" s="10">
        <v>2482462</v>
      </c>
      <c r="C1085" s="10" t="s">
        <v>482</v>
      </c>
      <c r="D1085" s="12"/>
      <c r="E1085" s="10">
        <v>103248371</v>
      </c>
      <c r="F1085" s="10" t="s">
        <v>483</v>
      </c>
      <c r="G1085" s="10" t="s">
        <v>331</v>
      </c>
      <c r="H1085" s="10" t="s">
        <v>109</v>
      </c>
      <c r="I1085" s="11">
        <v>45380</v>
      </c>
      <c r="J1085" s="11">
        <v>45380</v>
      </c>
      <c r="K1085" s="12"/>
      <c r="L1085" s="10" t="s">
        <v>313</v>
      </c>
      <c r="M1085" s="12"/>
      <c r="N1085" s="10" t="s">
        <v>313</v>
      </c>
      <c r="O1085" s="10">
        <v>1034270</v>
      </c>
      <c r="P1085" s="10" t="s">
        <v>332</v>
      </c>
      <c r="Q1085" s="10" t="s">
        <v>318</v>
      </c>
      <c r="R1085" s="10">
        <v>1</v>
      </c>
      <c r="S1085" s="10">
        <v>101617028</v>
      </c>
      <c r="T1085" s="10" t="s">
        <v>408</v>
      </c>
      <c r="U1085" s="12"/>
      <c r="V1085" s="12"/>
      <c r="W1085" s="12"/>
      <c r="X1085" s="12"/>
      <c r="Y1085" s="12"/>
      <c r="Z1085" s="11">
        <v>45207</v>
      </c>
      <c r="AA1085" s="11">
        <v>45380</v>
      </c>
      <c r="AB1085" s="11">
        <v>45207</v>
      </c>
      <c r="AC1085" s="12"/>
      <c r="AD1085" s="13"/>
      <c r="AE1085" s="15">
        <f t="shared" ca="1" si="16"/>
        <v>46054</v>
      </c>
    </row>
    <row r="1086" spans="1:31" ht="20.100000000000001" customHeight="1">
      <c r="A1086" s="10">
        <v>2482476</v>
      </c>
      <c r="B1086" s="10">
        <v>2482476</v>
      </c>
      <c r="C1086" s="10" t="s">
        <v>1272</v>
      </c>
      <c r="D1086" s="12"/>
      <c r="E1086" s="10">
        <v>103384739</v>
      </c>
      <c r="F1086" s="10" t="s">
        <v>379</v>
      </c>
      <c r="G1086" s="10" t="s">
        <v>317</v>
      </c>
      <c r="H1086" s="10" t="s">
        <v>109</v>
      </c>
      <c r="I1086" s="11">
        <v>45380</v>
      </c>
      <c r="J1086" s="11">
        <v>45380</v>
      </c>
      <c r="K1086" s="12"/>
      <c r="L1086" s="10" t="s">
        <v>313</v>
      </c>
      <c r="M1086" s="12"/>
      <c r="N1086" s="10" t="s">
        <v>313</v>
      </c>
      <c r="O1086" s="10">
        <v>1034270</v>
      </c>
      <c r="P1086" s="10" t="s">
        <v>332</v>
      </c>
      <c r="Q1086" s="10" t="s">
        <v>318</v>
      </c>
      <c r="R1086" s="10">
        <v>1</v>
      </c>
      <c r="S1086" s="10">
        <v>102914443</v>
      </c>
      <c r="T1086" s="10" t="s">
        <v>380</v>
      </c>
      <c r="U1086" s="12"/>
      <c r="V1086" s="12"/>
      <c r="W1086" s="12"/>
      <c r="X1086" s="12"/>
      <c r="Y1086" s="12"/>
      <c r="Z1086" s="11">
        <v>45207</v>
      </c>
      <c r="AA1086" s="11">
        <v>45380</v>
      </c>
      <c r="AB1086" s="11">
        <v>45207</v>
      </c>
      <c r="AC1086" s="12"/>
      <c r="AD1086" s="13"/>
      <c r="AE1086" s="15">
        <f t="shared" ca="1" si="16"/>
        <v>46054</v>
      </c>
    </row>
    <row r="1087" spans="1:31" ht="20.100000000000001" customHeight="1">
      <c r="A1087" s="10">
        <v>2476427</v>
      </c>
      <c r="B1087" s="10">
        <v>2476427</v>
      </c>
      <c r="C1087" s="12"/>
      <c r="D1087" s="12"/>
      <c r="E1087" s="10">
        <v>104235492</v>
      </c>
      <c r="F1087" s="10" t="s">
        <v>395</v>
      </c>
      <c r="G1087" s="10" t="s">
        <v>317</v>
      </c>
      <c r="H1087" s="12"/>
      <c r="I1087" s="11">
        <v>45512</v>
      </c>
      <c r="J1087" s="12"/>
      <c r="K1087" s="12"/>
      <c r="L1087" s="10" t="s">
        <v>313</v>
      </c>
      <c r="M1087" s="12"/>
      <c r="N1087" s="10" t="s">
        <v>313</v>
      </c>
      <c r="O1087" s="12"/>
      <c r="P1087" s="12"/>
      <c r="Q1087" s="10" t="s">
        <v>318</v>
      </c>
      <c r="R1087" s="12"/>
      <c r="S1087" s="10">
        <v>101949285</v>
      </c>
      <c r="T1087" s="10" t="s">
        <v>396</v>
      </c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3"/>
      <c r="AE1087" s="15">
        <f t="shared" ca="1" si="16"/>
        <v>46054</v>
      </c>
    </row>
    <row r="1088" spans="1:31" ht="20.100000000000001" customHeight="1">
      <c r="A1088" s="10">
        <v>2476359</v>
      </c>
      <c r="B1088" s="10">
        <v>2476359</v>
      </c>
      <c r="C1088" s="12"/>
      <c r="D1088" s="12"/>
      <c r="E1088" s="10" t="s">
        <v>413</v>
      </c>
      <c r="F1088" s="10" t="s">
        <v>414</v>
      </c>
      <c r="G1088" s="10" t="s">
        <v>415</v>
      </c>
      <c r="H1088" s="12"/>
      <c r="I1088" s="11">
        <v>45573</v>
      </c>
      <c r="J1088" s="12"/>
      <c r="K1088" s="12"/>
      <c r="L1088" s="10" t="s">
        <v>313</v>
      </c>
      <c r="M1088" s="12"/>
      <c r="N1088" s="10" t="s">
        <v>313</v>
      </c>
      <c r="O1088" s="12"/>
      <c r="P1088" s="12"/>
      <c r="Q1088" s="10" t="s">
        <v>318</v>
      </c>
      <c r="R1088" s="12"/>
      <c r="S1088" s="10">
        <v>102946717</v>
      </c>
      <c r="T1088" s="10" t="s">
        <v>416</v>
      </c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3"/>
      <c r="AE1088" s="15">
        <f t="shared" ca="1" si="16"/>
        <v>46054</v>
      </c>
    </row>
    <row r="1089" spans="1:31" ht="20.100000000000001" customHeight="1">
      <c r="A1089" s="10">
        <v>2521868</v>
      </c>
      <c r="B1089" s="10">
        <v>2521868</v>
      </c>
      <c r="C1089" s="12"/>
      <c r="D1089" s="12"/>
      <c r="E1089" s="10">
        <v>104761960</v>
      </c>
      <c r="F1089" s="10" t="s">
        <v>431</v>
      </c>
      <c r="G1089" s="10" t="s">
        <v>331</v>
      </c>
      <c r="H1089" s="12"/>
      <c r="I1089" s="11">
        <v>45478</v>
      </c>
      <c r="J1089" s="12"/>
      <c r="K1089" s="12"/>
      <c r="L1089" s="10" t="s">
        <v>313</v>
      </c>
      <c r="M1089" s="12"/>
      <c r="N1089" s="10" t="s">
        <v>313</v>
      </c>
      <c r="O1089" s="12"/>
      <c r="P1089" s="12"/>
      <c r="Q1089" s="10" t="s">
        <v>338</v>
      </c>
      <c r="R1089" s="12"/>
      <c r="S1089" s="10">
        <v>104680003</v>
      </c>
      <c r="T1089" s="10" t="s">
        <v>432</v>
      </c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3"/>
      <c r="AE1089" s="15">
        <f t="shared" ca="1" si="16"/>
        <v>46054</v>
      </c>
    </row>
    <row r="1090" spans="1:31" ht="20.100000000000001" customHeight="1">
      <c r="A1090" s="10">
        <v>2447788</v>
      </c>
      <c r="B1090" s="10">
        <v>2447788</v>
      </c>
      <c r="C1090" s="10" t="s">
        <v>430</v>
      </c>
      <c r="D1090" s="12"/>
      <c r="E1090" s="10">
        <v>103365440</v>
      </c>
      <c r="F1090" s="10" t="s">
        <v>330</v>
      </c>
      <c r="G1090" s="10" t="s">
        <v>331</v>
      </c>
      <c r="H1090" s="10" t="s">
        <v>109</v>
      </c>
      <c r="I1090" s="11">
        <v>45380</v>
      </c>
      <c r="J1090" s="11">
        <v>45380</v>
      </c>
      <c r="K1090" s="12"/>
      <c r="L1090" s="10" t="s">
        <v>313</v>
      </c>
      <c r="M1090" s="12"/>
      <c r="N1090" s="10" t="s">
        <v>313</v>
      </c>
      <c r="O1090" s="10">
        <v>1034270</v>
      </c>
      <c r="P1090" s="10" t="s">
        <v>332</v>
      </c>
      <c r="Q1090" s="10" t="s">
        <v>318</v>
      </c>
      <c r="R1090" s="10">
        <v>1</v>
      </c>
      <c r="S1090" s="10">
        <v>103365393</v>
      </c>
      <c r="T1090" s="10" t="s">
        <v>333</v>
      </c>
      <c r="U1090" s="12"/>
      <c r="V1090" s="12"/>
      <c r="W1090" s="12"/>
      <c r="X1090" s="12"/>
      <c r="Y1090" s="12"/>
      <c r="Z1090" s="11">
        <v>44996</v>
      </c>
      <c r="AA1090" s="11">
        <v>45380</v>
      </c>
      <c r="AB1090" s="11">
        <v>45055</v>
      </c>
      <c r="AC1090" s="12"/>
      <c r="AD1090" s="13"/>
      <c r="AE1090" s="15">
        <f t="shared" ca="1" si="16"/>
        <v>46054</v>
      </c>
    </row>
    <row r="1091" spans="1:31" ht="20.100000000000001" customHeight="1">
      <c r="A1091" s="10">
        <v>2475869</v>
      </c>
      <c r="B1091" s="10">
        <v>2475869</v>
      </c>
      <c r="C1091" s="12"/>
      <c r="D1091" s="12"/>
      <c r="E1091" s="10">
        <v>101423353</v>
      </c>
      <c r="F1091" s="10" t="s">
        <v>371</v>
      </c>
      <c r="G1091" s="10" t="s">
        <v>317</v>
      </c>
      <c r="H1091" s="12"/>
      <c r="I1091" s="11">
        <v>45512</v>
      </c>
      <c r="J1091" s="12"/>
      <c r="K1091" s="12"/>
      <c r="L1091" s="10" t="s">
        <v>313</v>
      </c>
      <c r="M1091" s="12"/>
      <c r="N1091" s="10" t="s">
        <v>313</v>
      </c>
      <c r="O1091" s="12"/>
      <c r="P1091" s="12"/>
      <c r="Q1091" s="10" t="s">
        <v>318</v>
      </c>
      <c r="R1091" s="12"/>
      <c r="S1091" s="10">
        <v>101251709</v>
      </c>
      <c r="T1091" s="10" t="s">
        <v>364</v>
      </c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3"/>
      <c r="AE1091" s="15">
        <f t="shared" ca="1" si="16"/>
        <v>46054</v>
      </c>
    </row>
    <row r="1092" spans="1:31" ht="20.100000000000001" customHeight="1">
      <c r="A1092" s="10">
        <v>2476372</v>
      </c>
      <c r="B1092" s="10">
        <v>2476372</v>
      </c>
      <c r="C1092" s="12"/>
      <c r="D1092" s="12"/>
      <c r="E1092" s="10">
        <v>101680666</v>
      </c>
      <c r="F1092" s="10" t="s">
        <v>479</v>
      </c>
      <c r="G1092" s="10" t="s">
        <v>321</v>
      </c>
      <c r="H1092" s="12"/>
      <c r="I1092" s="11">
        <v>45573</v>
      </c>
      <c r="J1092" s="12"/>
      <c r="K1092" s="12"/>
      <c r="L1092" s="10" t="s">
        <v>313</v>
      </c>
      <c r="M1092" s="12"/>
      <c r="N1092" s="10" t="s">
        <v>313</v>
      </c>
      <c r="O1092" s="12"/>
      <c r="P1092" s="12"/>
      <c r="Q1092" s="10" t="s">
        <v>318</v>
      </c>
      <c r="R1092" s="12"/>
      <c r="S1092" s="10">
        <v>101680654</v>
      </c>
      <c r="T1092" s="10" t="s">
        <v>322</v>
      </c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3"/>
      <c r="AE1092" s="15">
        <f t="shared" ref="AE1092:AE1155" ca="1" si="17">TODAY()-M1092</f>
        <v>46054</v>
      </c>
    </row>
    <row r="1093" spans="1:31" ht="20.100000000000001" customHeight="1">
      <c r="A1093" s="10">
        <v>2517890</v>
      </c>
      <c r="B1093" s="10">
        <v>2517890</v>
      </c>
      <c r="C1093" s="12"/>
      <c r="D1093" s="12"/>
      <c r="E1093" s="10">
        <v>103481969</v>
      </c>
      <c r="F1093" s="10" t="s">
        <v>1354</v>
      </c>
      <c r="G1093" s="10" t="s">
        <v>317</v>
      </c>
      <c r="H1093" s="12"/>
      <c r="I1093" s="11">
        <v>45355</v>
      </c>
      <c r="J1093" s="12"/>
      <c r="K1093" s="12"/>
      <c r="L1093" s="10" t="s">
        <v>313</v>
      </c>
      <c r="M1093" s="12"/>
      <c r="N1093" s="10" t="s">
        <v>313</v>
      </c>
      <c r="O1093" s="12"/>
      <c r="P1093" s="12"/>
      <c r="Q1093" s="10" t="s">
        <v>1319</v>
      </c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3"/>
      <c r="AE1093" s="15">
        <f t="shared" ca="1" si="17"/>
        <v>46054</v>
      </c>
    </row>
    <row r="1094" spans="1:31" ht="20.100000000000001" customHeight="1">
      <c r="A1094" s="10">
        <v>2476411</v>
      </c>
      <c r="B1094" s="10">
        <v>2476411</v>
      </c>
      <c r="C1094" s="12"/>
      <c r="D1094" s="12"/>
      <c r="E1094" s="10">
        <v>102064527</v>
      </c>
      <c r="F1094" s="10" t="s">
        <v>360</v>
      </c>
      <c r="G1094" s="10" t="s">
        <v>331</v>
      </c>
      <c r="H1094" s="12"/>
      <c r="I1094" s="11">
        <v>45573</v>
      </c>
      <c r="J1094" s="12"/>
      <c r="K1094" s="12"/>
      <c r="L1094" s="10" t="s">
        <v>313</v>
      </c>
      <c r="M1094" s="12"/>
      <c r="N1094" s="10" t="s">
        <v>313</v>
      </c>
      <c r="O1094" s="12"/>
      <c r="P1094" s="12"/>
      <c r="Q1094" s="10" t="s">
        <v>318</v>
      </c>
      <c r="R1094" s="12"/>
      <c r="S1094" s="10">
        <v>101898752</v>
      </c>
      <c r="T1094" s="10" t="s">
        <v>361</v>
      </c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3"/>
      <c r="AE1094" s="15">
        <f t="shared" ca="1" si="17"/>
        <v>46054</v>
      </c>
    </row>
    <row r="1095" spans="1:31" ht="20.100000000000001" customHeight="1">
      <c r="A1095" s="10">
        <v>2475851</v>
      </c>
      <c r="B1095" s="10">
        <v>2475851</v>
      </c>
      <c r="C1095" s="12"/>
      <c r="D1095" s="12"/>
      <c r="E1095" s="10">
        <v>100944553</v>
      </c>
      <c r="F1095" s="10" t="s">
        <v>1355</v>
      </c>
      <c r="G1095" s="10" t="s">
        <v>321</v>
      </c>
      <c r="H1095" s="12"/>
      <c r="I1095" s="11">
        <v>45541</v>
      </c>
      <c r="J1095" s="12"/>
      <c r="K1095" s="12"/>
      <c r="L1095" s="10" t="s">
        <v>313</v>
      </c>
      <c r="M1095" s="12"/>
      <c r="N1095" s="10" t="s">
        <v>313</v>
      </c>
      <c r="O1095" s="12"/>
      <c r="P1095" s="12"/>
      <c r="Q1095" s="10" t="s">
        <v>318</v>
      </c>
      <c r="R1095" s="12"/>
      <c r="S1095" s="10">
        <v>101251714</v>
      </c>
      <c r="T1095" s="10" t="s">
        <v>356</v>
      </c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3"/>
      <c r="AE1095" s="15">
        <f t="shared" ca="1" si="17"/>
        <v>46054</v>
      </c>
    </row>
    <row r="1096" spans="1:31" ht="20.100000000000001" customHeight="1">
      <c r="A1096" s="10">
        <v>2476405</v>
      </c>
      <c r="B1096" s="10">
        <v>2476405</v>
      </c>
      <c r="C1096" s="12"/>
      <c r="D1096" s="12"/>
      <c r="E1096" s="10">
        <v>103004587</v>
      </c>
      <c r="F1096" s="10" t="s">
        <v>1356</v>
      </c>
      <c r="G1096" s="10" t="s">
        <v>331</v>
      </c>
      <c r="H1096" s="12"/>
      <c r="I1096" s="11">
        <v>45481</v>
      </c>
      <c r="J1096" s="12"/>
      <c r="K1096" s="12"/>
      <c r="L1096" s="10" t="s">
        <v>313</v>
      </c>
      <c r="M1096" s="12"/>
      <c r="N1096" s="10" t="s">
        <v>313</v>
      </c>
      <c r="O1096" s="12"/>
      <c r="P1096" s="12"/>
      <c r="Q1096" s="10" t="s">
        <v>318</v>
      </c>
      <c r="R1096" s="12"/>
      <c r="S1096" s="10">
        <v>103004580</v>
      </c>
      <c r="T1096" s="10" t="s">
        <v>940</v>
      </c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3"/>
      <c r="AE1096" s="15">
        <f t="shared" ca="1" si="17"/>
        <v>46054</v>
      </c>
    </row>
    <row r="1097" spans="1:31" ht="20.100000000000001" customHeight="1">
      <c r="A1097" s="10">
        <v>2447764</v>
      </c>
      <c r="B1097" s="10">
        <v>2447764</v>
      </c>
      <c r="C1097" s="10" t="s">
        <v>397</v>
      </c>
      <c r="D1097" s="12"/>
      <c r="E1097" s="10">
        <v>103377383</v>
      </c>
      <c r="F1097" s="10" t="s">
        <v>358</v>
      </c>
      <c r="G1097" s="10" t="s">
        <v>331</v>
      </c>
      <c r="H1097" s="10" t="s">
        <v>109</v>
      </c>
      <c r="I1097" s="11">
        <v>45380</v>
      </c>
      <c r="J1097" s="11">
        <v>45380</v>
      </c>
      <c r="K1097" s="12"/>
      <c r="L1097" s="10" t="s">
        <v>313</v>
      </c>
      <c r="M1097" s="12"/>
      <c r="N1097" s="10" t="s">
        <v>313</v>
      </c>
      <c r="O1097" s="10">
        <v>1034270</v>
      </c>
      <c r="P1097" s="10" t="s">
        <v>332</v>
      </c>
      <c r="Q1097" s="10" t="s">
        <v>318</v>
      </c>
      <c r="R1097" s="10">
        <v>1</v>
      </c>
      <c r="S1097" s="10">
        <v>103656832</v>
      </c>
      <c r="T1097" s="10" t="s">
        <v>359</v>
      </c>
      <c r="U1097" s="12"/>
      <c r="V1097" s="12"/>
      <c r="W1097" s="12"/>
      <c r="X1097" s="12"/>
      <c r="Y1097" s="12"/>
      <c r="Z1097" s="11">
        <v>44996</v>
      </c>
      <c r="AA1097" s="11">
        <v>45380</v>
      </c>
      <c r="AB1097" s="11">
        <v>45055</v>
      </c>
      <c r="AC1097" s="12"/>
      <c r="AD1097" s="13"/>
      <c r="AE1097" s="15">
        <f t="shared" ca="1" si="17"/>
        <v>46054</v>
      </c>
    </row>
    <row r="1098" spans="1:31" ht="20.100000000000001" customHeight="1">
      <c r="A1098" s="10">
        <v>2475100</v>
      </c>
      <c r="B1098" s="10">
        <v>2475100</v>
      </c>
      <c r="C1098" s="10" t="s">
        <v>1357</v>
      </c>
      <c r="D1098" s="12"/>
      <c r="E1098" s="10">
        <v>102842229</v>
      </c>
      <c r="F1098" s="10" t="s">
        <v>440</v>
      </c>
      <c r="G1098" s="10" t="s">
        <v>312</v>
      </c>
      <c r="H1098" s="10" t="s">
        <v>109</v>
      </c>
      <c r="I1098" s="11">
        <v>45380</v>
      </c>
      <c r="J1098" s="11">
        <v>45380</v>
      </c>
      <c r="K1098" s="12"/>
      <c r="L1098" s="10" t="s">
        <v>313</v>
      </c>
      <c r="M1098" s="12"/>
      <c r="N1098" s="10" t="s">
        <v>313</v>
      </c>
      <c r="O1098" s="10">
        <v>1034270</v>
      </c>
      <c r="P1098" s="10" t="s">
        <v>332</v>
      </c>
      <c r="Q1098" s="10" t="s">
        <v>318</v>
      </c>
      <c r="R1098" s="10">
        <v>1</v>
      </c>
      <c r="S1098" s="10">
        <v>101252285</v>
      </c>
      <c r="T1098" s="10" t="s">
        <v>441</v>
      </c>
      <c r="U1098" s="12"/>
      <c r="V1098" s="12"/>
      <c r="W1098" s="12"/>
      <c r="X1098" s="12"/>
      <c r="Y1098" s="12"/>
      <c r="Z1098" s="11">
        <v>44675</v>
      </c>
      <c r="AA1098" s="11">
        <v>45380</v>
      </c>
      <c r="AB1098" s="11">
        <v>45172</v>
      </c>
      <c r="AC1098" s="12"/>
      <c r="AD1098" s="13"/>
      <c r="AE1098" s="15">
        <f t="shared" ca="1" si="17"/>
        <v>46054</v>
      </c>
    </row>
    <row r="1099" spans="1:31" ht="20.100000000000001" customHeight="1">
      <c r="A1099" s="10">
        <v>2452136</v>
      </c>
      <c r="B1099" s="10">
        <v>2452136</v>
      </c>
      <c r="C1099" s="12"/>
      <c r="D1099" s="10">
        <v>181</v>
      </c>
      <c r="E1099" s="10">
        <v>101423351</v>
      </c>
      <c r="F1099" s="10" t="s">
        <v>403</v>
      </c>
      <c r="G1099" s="10" t="s">
        <v>312</v>
      </c>
      <c r="H1099" s="12"/>
      <c r="I1099" s="11">
        <v>45497</v>
      </c>
      <c r="J1099" s="12"/>
      <c r="K1099" s="12"/>
      <c r="L1099" s="10" t="s">
        <v>313</v>
      </c>
      <c r="M1099" s="12"/>
      <c r="N1099" s="10" t="s">
        <v>313</v>
      </c>
      <c r="O1099" s="12"/>
      <c r="P1099" s="12"/>
      <c r="Q1099" s="10" t="s">
        <v>385</v>
      </c>
      <c r="R1099" s="12"/>
      <c r="S1099" s="10">
        <v>101432170</v>
      </c>
      <c r="T1099" s="10" t="s">
        <v>404</v>
      </c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3"/>
      <c r="AE1099" s="15">
        <f t="shared" ca="1" si="17"/>
        <v>46054</v>
      </c>
    </row>
    <row r="1100" spans="1:31" ht="20.100000000000001" customHeight="1">
      <c r="A1100" s="10">
        <v>2476445</v>
      </c>
      <c r="B1100" s="10">
        <v>2476445</v>
      </c>
      <c r="C1100" s="12"/>
      <c r="D1100" s="12"/>
      <c r="E1100" s="10" t="s">
        <v>448</v>
      </c>
      <c r="F1100" s="10" t="s">
        <v>449</v>
      </c>
      <c r="G1100" s="10" t="s">
        <v>450</v>
      </c>
      <c r="H1100" s="12"/>
      <c r="I1100" s="11">
        <v>45481</v>
      </c>
      <c r="J1100" s="12"/>
      <c r="K1100" s="12"/>
      <c r="L1100" s="10" t="s">
        <v>313</v>
      </c>
      <c r="M1100" s="12"/>
      <c r="N1100" s="10" t="s">
        <v>313</v>
      </c>
      <c r="O1100" s="12"/>
      <c r="P1100" s="12"/>
      <c r="Q1100" s="10" t="s">
        <v>318</v>
      </c>
      <c r="R1100" s="12"/>
      <c r="S1100" s="10">
        <v>101251709</v>
      </c>
      <c r="T1100" s="10" t="s">
        <v>364</v>
      </c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3"/>
      <c r="AE1100" s="15">
        <f t="shared" ca="1" si="17"/>
        <v>46054</v>
      </c>
    </row>
    <row r="1101" spans="1:31" ht="20.100000000000001" customHeight="1">
      <c r="A1101" s="10">
        <v>2476426</v>
      </c>
      <c r="B1101" s="10">
        <v>2476426</v>
      </c>
      <c r="C1101" s="12"/>
      <c r="D1101" s="12"/>
      <c r="E1101" s="10">
        <v>104235492</v>
      </c>
      <c r="F1101" s="10" t="s">
        <v>395</v>
      </c>
      <c r="G1101" s="10" t="s">
        <v>317</v>
      </c>
      <c r="H1101" s="12"/>
      <c r="I1101" s="11">
        <v>45512</v>
      </c>
      <c r="J1101" s="12"/>
      <c r="K1101" s="12"/>
      <c r="L1101" s="10" t="s">
        <v>313</v>
      </c>
      <c r="M1101" s="12"/>
      <c r="N1101" s="10" t="s">
        <v>313</v>
      </c>
      <c r="O1101" s="12"/>
      <c r="P1101" s="12"/>
      <c r="Q1101" s="10" t="s">
        <v>318</v>
      </c>
      <c r="R1101" s="12"/>
      <c r="S1101" s="10">
        <v>101949285</v>
      </c>
      <c r="T1101" s="10" t="s">
        <v>396</v>
      </c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3"/>
      <c r="AE1101" s="15">
        <f t="shared" ca="1" si="17"/>
        <v>46054</v>
      </c>
    </row>
    <row r="1102" spans="1:31" ht="20.100000000000001" customHeight="1">
      <c r="A1102" s="10" t="s">
        <v>1358</v>
      </c>
      <c r="B1102" s="10" t="s">
        <v>1358</v>
      </c>
      <c r="C1102" s="12"/>
      <c r="D1102" s="12"/>
      <c r="E1102" s="10" t="s">
        <v>1359</v>
      </c>
      <c r="F1102" s="10" t="s">
        <v>1360</v>
      </c>
      <c r="G1102" s="10" t="s">
        <v>327</v>
      </c>
      <c r="H1102" s="12"/>
      <c r="I1102" s="11">
        <v>45348</v>
      </c>
      <c r="J1102" s="12"/>
      <c r="K1102" s="12"/>
      <c r="L1102" s="10" t="s">
        <v>313</v>
      </c>
      <c r="M1102" s="12"/>
      <c r="N1102" s="10" t="s">
        <v>313</v>
      </c>
      <c r="O1102" s="12"/>
      <c r="P1102" s="12"/>
      <c r="Q1102" s="10" t="s">
        <v>500</v>
      </c>
      <c r="R1102" s="10">
        <v>2</v>
      </c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3"/>
      <c r="AE1102" s="15">
        <f t="shared" ca="1" si="17"/>
        <v>46054</v>
      </c>
    </row>
    <row r="1103" spans="1:31" ht="20.100000000000001" customHeight="1">
      <c r="A1103" s="10" t="s">
        <v>1361</v>
      </c>
      <c r="B1103" s="10" t="s">
        <v>1361</v>
      </c>
      <c r="C1103" s="12"/>
      <c r="D1103" s="10">
        <v>190</v>
      </c>
      <c r="E1103" s="10">
        <v>100929821</v>
      </c>
      <c r="F1103" s="10" t="s">
        <v>1362</v>
      </c>
      <c r="G1103" s="10" t="s">
        <v>363</v>
      </c>
      <c r="H1103" s="12"/>
      <c r="I1103" s="11">
        <v>45359</v>
      </c>
      <c r="J1103" s="12"/>
      <c r="K1103" s="12"/>
      <c r="L1103" s="10" t="s">
        <v>313</v>
      </c>
      <c r="M1103" s="12"/>
      <c r="N1103" s="10" t="s">
        <v>313</v>
      </c>
      <c r="O1103" s="12"/>
      <c r="P1103" s="12"/>
      <c r="Q1103" s="10" t="s">
        <v>385</v>
      </c>
      <c r="R1103" s="12"/>
      <c r="S1103" s="10" t="s">
        <v>1363</v>
      </c>
      <c r="T1103" s="10" t="s">
        <v>1364</v>
      </c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3"/>
      <c r="AE1103" s="15">
        <f t="shared" ca="1" si="17"/>
        <v>46054</v>
      </c>
    </row>
    <row r="1104" spans="1:31" ht="20.100000000000001" customHeight="1">
      <c r="A1104" s="10">
        <v>2454776</v>
      </c>
      <c r="B1104" s="10">
        <v>2454776</v>
      </c>
      <c r="C1104" s="12"/>
      <c r="D1104" s="12"/>
      <c r="E1104" s="10">
        <v>100914731</v>
      </c>
      <c r="F1104" s="10" t="s">
        <v>522</v>
      </c>
      <c r="G1104" s="10" t="s">
        <v>321</v>
      </c>
      <c r="H1104" s="12"/>
      <c r="I1104" s="11">
        <v>45450</v>
      </c>
      <c r="J1104" s="12"/>
      <c r="K1104" s="12"/>
      <c r="L1104" s="10" t="s">
        <v>313</v>
      </c>
      <c r="M1104" s="12"/>
      <c r="N1104" s="10" t="s">
        <v>313</v>
      </c>
      <c r="O1104" s="12"/>
      <c r="P1104" s="12"/>
      <c r="Q1104" s="10" t="s">
        <v>318</v>
      </c>
      <c r="R1104" s="12"/>
      <c r="S1104" s="10">
        <v>102946632</v>
      </c>
      <c r="T1104" s="10" t="s">
        <v>523</v>
      </c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3"/>
      <c r="AE1104" s="15">
        <f t="shared" ca="1" si="17"/>
        <v>46054</v>
      </c>
    </row>
    <row r="1105" spans="1:31" ht="20.100000000000001" customHeight="1">
      <c r="A1105" s="10">
        <v>2476357</v>
      </c>
      <c r="B1105" s="10">
        <v>2476357</v>
      </c>
      <c r="C1105" s="12"/>
      <c r="D1105" s="12"/>
      <c r="E1105" s="10" t="s">
        <v>413</v>
      </c>
      <c r="F1105" s="10" t="s">
        <v>414</v>
      </c>
      <c r="G1105" s="10" t="s">
        <v>415</v>
      </c>
      <c r="H1105" s="12"/>
      <c r="I1105" s="11">
        <v>45541</v>
      </c>
      <c r="J1105" s="12"/>
      <c r="K1105" s="12"/>
      <c r="L1105" s="10" t="s">
        <v>313</v>
      </c>
      <c r="M1105" s="12"/>
      <c r="N1105" s="10" t="s">
        <v>313</v>
      </c>
      <c r="O1105" s="12"/>
      <c r="P1105" s="12"/>
      <c r="Q1105" s="10" t="s">
        <v>318</v>
      </c>
      <c r="R1105" s="12"/>
      <c r="S1105" s="10">
        <v>102946717</v>
      </c>
      <c r="T1105" s="10" t="s">
        <v>416</v>
      </c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3"/>
      <c r="AE1105" s="15">
        <f t="shared" ca="1" si="17"/>
        <v>46054</v>
      </c>
    </row>
    <row r="1106" spans="1:31" ht="20.100000000000001" customHeight="1">
      <c r="A1106" s="10">
        <v>2482508</v>
      </c>
      <c r="B1106" s="10">
        <v>2482508</v>
      </c>
      <c r="C1106" s="10" t="s">
        <v>351</v>
      </c>
      <c r="D1106" s="12"/>
      <c r="E1106" s="10">
        <v>102845098</v>
      </c>
      <c r="F1106" s="10" t="s">
        <v>330</v>
      </c>
      <c r="G1106" s="10" t="s">
        <v>317</v>
      </c>
      <c r="H1106" s="10" t="s">
        <v>109</v>
      </c>
      <c r="I1106" s="11">
        <v>45380</v>
      </c>
      <c r="J1106" s="11">
        <v>45380</v>
      </c>
      <c r="K1106" s="12"/>
      <c r="L1106" s="10" t="s">
        <v>313</v>
      </c>
      <c r="M1106" s="12"/>
      <c r="N1106" s="10" t="s">
        <v>313</v>
      </c>
      <c r="O1106" s="10">
        <v>1034270</v>
      </c>
      <c r="P1106" s="10" t="s">
        <v>332</v>
      </c>
      <c r="Q1106" s="10" t="s">
        <v>324</v>
      </c>
      <c r="R1106" s="10">
        <v>1</v>
      </c>
      <c r="S1106" s="10">
        <v>102826599</v>
      </c>
      <c r="T1106" s="10" t="s">
        <v>1277</v>
      </c>
      <c r="U1106" s="12"/>
      <c r="V1106" s="12"/>
      <c r="W1106" s="12"/>
      <c r="X1106" s="12"/>
      <c r="Y1106" s="12"/>
      <c r="Z1106" s="11">
        <v>45207</v>
      </c>
      <c r="AA1106" s="11">
        <v>45380</v>
      </c>
      <c r="AB1106" s="11">
        <v>45207</v>
      </c>
      <c r="AC1106" s="12"/>
      <c r="AD1106" s="13"/>
      <c r="AE1106" s="15">
        <f t="shared" ca="1" si="17"/>
        <v>46054</v>
      </c>
    </row>
    <row r="1107" spans="1:31" ht="20.100000000000001" customHeight="1">
      <c r="A1107" s="10">
        <v>2447765</v>
      </c>
      <c r="B1107" s="10">
        <v>2447765</v>
      </c>
      <c r="C1107" s="10" t="s">
        <v>1365</v>
      </c>
      <c r="D1107" s="12"/>
      <c r="E1107" s="10">
        <v>103377383</v>
      </c>
      <c r="F1107" s="10" t="s">
        <v>358</v>
      </c>
      <c r="G1107" s="10" t="s">
        <v>331</v>
      </c>
      <c r="H1107" s="10" t="s">
        <v>109</v>
      </c>
      <c r="I1107" s="11">
        <v>45380</v>
      </c>
      <c r="J1107" s="11">
        <v>45380</v>
      </c>
      <c r="K1107" s="12"/>
      <c r="L1107" s="10" t="s">
        <v>313</v>
      </c>
      <c r="M1107" s="12"/>
      <c r="N1107" s="10" t="s">
        <v>313</v>
      </c>
      <c r="O1107" s="10">
        <v>1034270</v>
      </c>
      <c r="P1107" s="10" t="s">
        <v>332</v>
      </c>
      <c r="Q1107" s="10" t="s">
        <v>318</v>
      </c>
      <c r="R1107" s="10">
        <v>1</v>
      </c>
      <c r="S1107" s="10">
        <v>103656832</v>
      </c>
      <c r="T1107" s="10" t="s">
        <v>359</v>
      </c>
      <c r="U1107" s="12"/>
      <c r="V1107" s="12"/>
      <c r="W1107" s="12"/>
      <c r="X1107" s="12"/>
      <c r="Y1107" s="12"/>
      <c r="Z1107" s="11">
        <v>44996</v>
      </c>
      <c r="AA1107" s="11">
        <v>45380</v>
      </c>
      <c r="AB1107" s="11">
        <v>45055</v>
      </c>
      <c r="AC1107" s="12"/>
      <c r="AD1107" s="13"/>
      <c r="AE1107" s="15">
        <f t="shared" ca="1" si="17"/>
        <v>46054</v>
      </c>
    </row>
    <row r="1108" spans="1:31" ht="20.100000000000001" customHeight="1">
      <c r="A1108" s="10">
        <v>2454794</v>
      </c>
      <c r="B1108" s="10">
        <v>2454794</v>
      </c>
      <c r="C1108" s="12"/>
      <c r="D1108" s="12"/>
      <c r="E1108" s="10">
        <v>101680662</v>
      </c>
      <c r="F1108" s="10" t="s">
        <v>320</v>
      </c>
      <c r="G1108" s="10" t="s">
        <v>321</v>
      </c>
      <c r="H1108" s="12"/>
      <c r="I1108" s="11">
        <v>45413</v>
      </c>
      <c r="J1108" s="12"/>
      <c r="K1108" s="12"/>
      <c r="L1108" s="10" t="s">
        <v>313</v>
      </c>
      <c r="M1108" s="12"/>
      <c r="N1108" s="10" t="s">
        <v>313</v>
      </c>
      <c r="O1108" s="12"/>
      <c r="P1108" s="12"/>
      <c r="Q1108" s="10" t="s">
        <v>318</v>
      </c>
      <c r="R1108" s="10">
        <v>1</v>
      </c>
      <c r="S1108" s="10">
        <v>101680654</v>
      </c>
      <c r="T1108" s="10" t="s">
        <v>322</v>
      </c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3"/>
      <c r="AE1108" s="15">
        <f t="shared" ca="1" si="17"/>
        <v>46054</v>
      </c>
    </row>
    <row r="1109" spans="1:31" ht="20.100000000000001" customHeight="1">
      <c r="A1109" s="10">
        <v>2476391</v>
      </c>
      <c r="B1109" s="10">
        <v>2476391</v>
      </c>
      <c r="C1109" s="12"/>
      <c r="D1109" s="12"/>
      <c r="E1109" s="10">
        <v>101901826</v>
      </c>
      <c r="F1109" s="10" t="s">
        <v>388</v>
      </c>
      <c r="G1109" s="10" t="s">
        <v>317</v>
      </c>
      <c r="H1109" s="12"/>
      <c r="I1109" s="11">
        <v>45512</v>
      </c>
      <c r="J1109" s="12"/>
      <c r="K1109" s="12"/>
      <c r="L1109" s="10" t="s">
        <v>313</v>
      </c>
      <c r="M1109" s="12"/>
      <c r="N1109" s="10" t="s">
        <v>313</v>
      </c>
      <c r="O1109" s="12"/>
      <c r="P1109" s="12"/>
      <c r="Q1109" s="10" t="s">
        <v>324</v>
      </c>
      <c r="R1109" s="12"/>
      <c r="S1109" s="10">
        <v>101898752</v>
      </c>
      <c r="T1109" s="10" t="s">
        <v>361</v>
      </c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3"/>
      <c r="AE1109" s="15">
        <f t="shared" ca="1" si="17"/>
        <v>46054</v>
      </c>
    </row>
    <row r="1110" spans="1:31" ht="20.100000000000001" customHeight="1">
      <c r="A1110" s="10">
        <v>2482517</v>
      </c>
      <c r="B1110" s="10">
        <v>2482517</v>
      </c>
      <c r="C1110" s="10" t="s">
        <v>345</v>
      </c>
      <c r="D1110" s="12"/>
      <c r="E1110" s="10">
        <v>103683083</v>
      </c>
      <c r="F1110" s="10" t="s">
        <v>346</v>
      </c>
      <c r="G1110" s="10" t="s">
        <v>312</v>
      </c>
      <c r="H1110" s="10" t="s">
        <v>109</v>
      </c>
      <c r="I1110" s="11">
        <v>45380</v>
      </c>
      <c r="J1110" s="11">
        <v>45380</v>
      </c>
      <c r="K1110" s="12"/>
      <c r="L1110" s="10" t="s">
        <v>313</v>
      </c>
      <c r="M1110" s="12"/>
      <c r="N1110" s="10" t="s">
        <v>313</v>
      </c>
      <c r="O1110" s="10">
        <v>1034270</v>
      </c>
      <c r="P1110" s="10" t="s">
        <v>332</v>
      </c>
      <c r="Q1110" s="10" t="s">
        <v>318</v>
      </c>
      <c r="R1110" s="10">
        <v>1</v>
      </c>
      <c r="S1110" s="10">
        <v>103683084</v>
      </c>
      <c r="T1110" s="10" t="s">
        <v>347</v>
      </c>
      <c r="U1110" s="12"/>
      <c r="V1110" s="12"/>
      <c r="W1110" s="12"/>
      <c r="X1110" s="12"/>
      <c r="Y1110" s="12"/>
      <c r="Z1110" s="11">
        <v>45207</v>
      </c>
      <c r="AA1110" s="11">
        <v>45380</v>
      </c>
      <c r="AB1110" s="11">
        <v>45207</v>
      </c>
      <c r="AC1110" s="12"/>
      <c r="AD1110" s="13"/>
      <c r="AE1110" s="15">
        <f t="shared" ca="1" si="17"/>
        <v>46054</v>
      </c>
    </row>
    <row r="1111" spans="1:31" ht="20.100000000000001" customHeight="1">
      <c r="A1111" s="10">
        <v>2519389</v>
      </c>
      <c r="B1111" s="10">
        <v>2519389</v>
      </c>
      <c r="C1111" s="12"/>
      <c r="D1111" s="10">
        <v>292</v>
      </c>
      <c r="E1111" s="10" t="s">
        <v>1366</v>
      </c>
      <c r="F1111" s="10" t="s">
        <v>1367</v>
      </c>
      <c r="G1111" s="10" t="s">
        <v>331</v>
      </c>
      <c r="H1111" s="12"/>
      <c r="I1111" s="11">
        <v>45390</v>
      </c>
      <c r="J1111" s="12"/>
      <c r="K1111" s="12"/>
      <c r="L1111" s="10" t="s">
        <v>313</v>
      </c>
      <c r="M1111" s="12"/>
      <c r="N1111" s="10" t="s">
        <v>313</v>
      </c>
      <c r="O1111" s="12"/>
      <c r="P1111" s="12"/>
      <c r="Q1111" s="10" t="s">
        <v>385</v>
      </c>
      <c r="R1111" s="12"/>
      <c r="S1111" s="10" t="s">
        <v>1368</v>
      </c>
      <c r="T1111" s="10" t="s">
        <v>1369</v>
      </c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3"/>
      <c r="AE1111" s="15">
        <f t="shared" ca="1" si="17"/>
        <v>46054</v>
      </c>
    </row>
    <row r="1112" spans="1:31" ht="20.100000000000001" customHeight="1">
      <c r="A1112" s="10" t="s">
        <v>1370</v>
      </c>
      <c r="B1112" s="10" t="s">
        <v>1370</v>
      </c>
      <c r="C1112" s="12"/>
      <c r="D1112" s="10">
        <v>437</v>
      </c>
      <c r="E1112" s="10">
        <v>104227229</v>
      </c>
      <c r="F1112" s="10" t="s">
        <v>1371</v>
      </c>
      <c r="G1112" s="10" t="s">
        <v>312</v>
      </c>
      <c r="H1112" s="10" t="s">
        <v>99</v>
      </c>
      <c r="I1112" s="11">
        <v>45407</v>
      </c>
      <c r="J1112" s="11">
        <v>45322</v>
      </c>
      <c r="K1112" s="12"/>
      <c r="L1112" s="10" t="s">
        <v>313</v>
      </c>
      <c r="M1112" s="12"/>
      <c r="N1112" s="10" t="s">
        <v>313</v>
      </c>
      <c r="O1112" s="10">
        <v>1038465</v>
      </c>
      <c r="P1112" s="10">
        <v>29348</v>
      </c>
      <c r="Q1112" s="10" t="s">
        <v>385</v>
      </c>
      <c r="R1112" s="10">
        <v>1</v>
      </c>
      <c r="S1112" s="10" t="s">
        <v>1372</v>
      </c>
      <c r="T1112" s="10" t="s">
        <v>1373</v>
      </c>
      <c r="U1112" s="12"/>
      <c r="V1112" s="12"/>
      <c r="W1112" s="12"/>
      <c r="X1112" s="12"/>
      <c r="Y1112" s="12"/>
      <c r="Z1112" s="11">
        <v>45259</v>
      </c>
      <c r="AA1112" s="11">
        <v>45324</v>
      </c>
      <c r="AB1112" s="11">
        <v>45363</v>
      </c>
      <c r="AC1112" s="12"/>
      <c r="AD1112" s="10" t="s">
        <v>1374</v>
      </c>
      <c r="AE1112" s="15">
        <f t="shared" ca="1" si="17"/>
        <v>46054</v>
      </c>
    </row>
    <row r="1113" spans="1:31" ht="20.100000000000001" customHeight="1">
      <c r="A1113" s="10">
        <v>2373230</v>
      </c>
      <c r="B1113" s="10">
        <v>2373230</v>
      </c>
      <c r="C1113" s="12"/>
      <c r="D1113" s="12"/>
      <c r="E1113" s="10">
        <v>101541259</v>
      </c>
      <c r="F1113" s="10" t="s">
        <v>343</v>
      </c>
      <c r="G1113" s="10" t="s">
        <v>317</v>
      </c>
      <c r="H1113" s="12"/>
      <c r="I1113" s="11">
        <v>45660</v>
      </c>
      <c r="J1113" s="12"/>
      <c r="K1113" s="12"/>
      <c r="L1113" s="10" t="s">
        <v>313</v>
      </c>
      <c r="M1113" s="12"/>
      <c r="N1113" s="10" t="s">
        <v>313</v>
      </c>
      <c r="O1113" s="12"/>
      <c r="P1113" s="12"/>
      <c r="Q1113" s="10" t="s">
        <v>318</v>
      </c>
      <c r="R1113" s="12"/>
      <c r="S1113" s="10">
        <v>101531598</v>
      </c>
      <c r="T1113" s="10" t="s">
        <v>344</v>
      </c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3"/>
      <c r="AE1113" s="15">
        <f t="shared" ca="1" si="17"/>
        <v>46054</v>
      </c>
    </row>
    <row r="1114" spans="1:31" ht="20.100000000000001" customHeight="1">
      <c r="A1114" s="10">
        <v>2476440</v>
      </c>
      <c r="B1114" s="10">
        <v>2476440</v>
      </c>
      <c r="C1114" s="12"/>
      <c r="D1114" s="12"/>
      <c r="E1114" s="10" t="s">
        <v>1375</v>
      </c>
      <c r="F1114" s="10" t="s">
        <v>1376</v>
      </c>
      <c r="G1114" s="10" t="s">
        <v>363</v>
      </c>
      <c r="H1114" s="12"/>
      <c r="I1114" s="11">
        <v>45541</v>
      </c>
      <c r="J1114" s="12"/>
      <c r="K1114" s="12"/>
      <c r="L1114" s="10" t="s">
        <v>313</v>
      </c>
      <c r="M1114" s="12"/>
      <c r="N1114" s="10" t="s">
        <v>313</v>
      </c>
      <c r="O1114" s="12"/>
      <c r="P1114" s="12"/>
      <c r="Q1114" s="10" t="s">
        <v>318</v>
      </c>
      <c r="R1114" s="12"/>
      <c r="S1114" s="10">
        <v>101251709</v>
      </c>
      <c r="T1114" s="10" t="s">
        <v>364</v>
      </c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3"/>
      <c r="AE1114" s="15">
        <f t="shared" ca="1" si="17"/>
        <v>46054</v>
      </c>
    </row>
    <row r="1115" spans="1:31" ht="20.100000000000001" customHeight="1">
      <c r="A1115" s="10">
        <v>2452099</v>
      </c>
      <c r="B1115" s="10">
        <v>2452099</v>
      </c>
      <c r="C1115" s="12"/>
      <c r="D1115" s="10">
        <v>195</v>
      </c>
      <c r="E1115" s="10">
        <v>100930307</v>
      </c>
      <c r="F1115" s="10" t="s">
        <v>425</v>
      </c>
      <c r="G1115" s="10" t="s">
        <v>363</v>
      </c>
      <c r="H1115" s="12"/>
      <c r="I1115" s="11">
        <v>45429</v>
      </c>
      <c r="J1115" s="12"/>
      <c r="K1115" s="12"/>
      <c r="L1115" s="10" t="s">
        <v>313</v>
      </c>
      <c r="M1115" s="12"/>
      <c r="N1115" s="10" t="s">
        <v>313</v>
      </c>
      <c r="O1115" s="12"/>
      <c r="P1115" s="12"/>
      <c r="Q1115" s="10" t="s">
        <v>385</v>
      </c>
      <c r="R1115" s="12"/>
      <c r="S1115" s="10" t="s">
        <v>426</v>
      </c>
      <c r="T1115" s="10" t="s">
        <v>427</v>
      </c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3"/>
      <c r="AE1115" s="15">
        <f t="shared" ca="1" si="17"/>
        <v>46054</v>
      </c>
    </row>
    <row r="1116" spans="1:31" ht="20.100000000000001" customHeight="1">
      <c r="A1116" s="10">
        <v>2507129</v>
      </c>
      <c r="B1116" s="10">
        <v>2507129</v>
      </c>
      <c r="C1116" s="12"/>
      <c r="D1116" s="10">
        <v>228</v>
      </c>
      <c r="E1116" s="10" t="s">
        <v>1377</v>
      </c>
      <c r="F1116" s="10" t="s">
        <v>1378</v>
      </c>
      <c r="G1116" s="10" t="s">
        <v>331</v>
      </c>
      <c r="H1116" s="12"/>
      <c r="I1116" s="11">
        <v>45415</v>
      </c>
      <c r="J1116" s="12"/>
      <c r="K1116" s="12"/>
      <c r="L1116" s="10" t="s">
        <v>313</v>
      </c>
      <c r="M1116" s="12"/>
      <c r="N1116" s="10" t="s">
        <v>313</v>
      </c>
      <c r="O1116" s="12"/>
      <c r="P1116" s="12"/>
      <c r="Q1116" s="10" t="s">
        <v>385</v>
      </c>
      <c r="R1116" s="12"/>
      <c r="S1116" s="10" t="s">
        <v>1379</v>
      </c>
      <c r="T1116" s="10" t="s">
        <v>1380</v>
      </c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3"/>
      <c r="AE1116" s="15">
        <f t="shared" ca="1" si="17"/>
        <v>46054</v>
      </c>
    </row>
    <row r="1117" spans="1:31" ht="20.100000000000001" customHeight="1">
      <c r="A1117" s="10">
        <v>2475850</v>
      </c>
      <c r="B1117" s="10">
        <v>2475850</v>
      </c>
      <c r="C1117" s="12"/>
      <c r="D1117" s="12"/>
      <c r="E1117" s="10">
        <v>100944553</v>
      </c>
      <c r="F1117" s="10" t="s">
        <v>1355</v>
      </c>
      <c r="G1117" s="10" t="s">
        <v>321</v>
      </c>
      <c r="H1117" s="12"/>
      <c r="I1117" s="11">
        <v>45541</v>
      </c>
      <c r="J1117" s="12"/>
      <c r="K1117" s="12"/>
      <c r="L1117" s="10" t="s">
        <v>313</v>
      </c>
      <c r="M1117" s="12"/>
      <c r="N1117" s="10" t="s">
        <v>313</v>
      </c>
      <c r="O1117" s="12"/>
      <c r="P1117" s="12"/>
      <c r="Q1117" s="10" t="s">
        <v>318</v>
      </c>
      <c r="R1117" s="12"/>
      <c r="S1117" s="10">
        <v>101251714</v>
      </c>
      <c r="T1117" s="10" t="s">
        <v>356</v>
      </c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3"/>
      <c r="AE1117" s="15">
        <f t="shared" ca="1" si="17"/>
        <v>46054</v>
      </c>
    </row>
    <row r="1118" spans="1:31" ht="20.100000000000001" customHeight="1">
      <c r="A1118" s="10">
        <v>2521869</v>
      </c>
      <c r="B1118" s="10">
        <v>2521869</v>
      </c>
      <c r="C1118" s="12"/>
      <c r="D1118" s="12"/>
      <c r="E1118" s="10">
        <v>104761960</v>
      </c>
      <c r="F1118" s="10" t="s">
        <v>431</v>
      </c>
      <c r="G1118" s="10" t="s">
        <v>331</v>
      </c>
      <c r="H1118" s="12"/>
      <c r="I1118" s="11">
        <v>45478</v>
      </c>
      <c r="J1118" s="12"/>
      <c r="K1118" s="12"/>
      <c r="L1118" s="10" t="s">
        <v>313</v>
      </c>
      <c r="M1118" s="12"/>
      <c r="N1118" s="10" t="s">
        <v>313</v>
      </c>
      <c r="O1118" s="12"/>
      <c r="P1118" s="12"/>
      <c r="Q1118" s="10" t="s">
        <v>338</v>
      </c>
      <c r="R1118" s="12"/>
      <c r="S1118" s="10">
        <v>104680003</v>
      </c>
      <c r="T1118" s="10" t="s">
        <v>432</v>
      </c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3"/>
      <c r="AE1118" s="15">
        <f t="shared" ca="1" si="17"/>
        <v>46054</v>
      </c>
    </row>
    <row r="1119" spans="1:31" ht="20.100000000000001" customHeight="1">
      <c r="A1119" s="10">
        <v>2452163</v>
      </c>
      <c r="B1119" s="10">
        <v>2452163</v>
      </c>
      <c r="C1119" s="12"/>
      <c r="D1119" s="10">
        <v>228</v>
      </c>
      <c r="E1119" s="10">
        <v>101507379</v>
      </c>
      <c r="F1119" s="10" t="s">
        <v>339</v>
      </c>
      <c r="G1119" s="10" t="s">
        <v>331</v>
      </c>
      <c r="H1119" s="12"/>
      <c r="I1119" s="11">
        <v>45414</v>
      </c>
      <c r="J1119" s="12"/>
      <c r="K1119" s="12"/>
      <c r="L1119" s="10" t="s">
        <v>313</v>
      </c>
      <c r="M1119" s="12"/>
      <c r="N1119" s="10" t="s">
        <v>313</v>
      </c>
      <c r="O1119" s="12"/>
      <c r="P1119" s="12"/>
      <c r="Q1119" s="10" t="s">
        <v>340</v>
      </c>
      <c r="R1119" s="12"/>
      <c r="S1119" s="10" t="s">
        <v>341</v>
      </c>
      <c r="T1119" s="10" t="s">
        <v>342</v>
      </c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3"/>
      <c r="AE1119" s="15">
        <f t="shared" ca="1" si="17"/>
        <v>46054</v>
      </c>
    </row>
    <row r="1120" spans="1:31" ht="20.100000000000001" customHeight="1">
      <c r="A1120" s="10">
        <v>2358820</v>
      </c>
      <c r="B1120" s="10">
        <v>2358820</v>
      </c>
      <c r="C1120" s="12"/>
      <c r="D1120" s="10">
        <v>181</v>
      </c>
      <c r="E1120" s="10">
        <v>100929820</v>
      </c>
      <c r="F1120" s="10" t="s">
        <v>384</v>
      </c>
      <c r="G1120" s="10" t="s">
        <v>363</v>
      </c>
      <c r="H1120" s="12"/>
      <c r="I1120" s="11">
        <v>45497</v>
      </c>
      <c r="J1120" s="12"/>
      <c r="K1120" s="12"/>
      <c r="L1120" s="10" t="s">
        <v>313</v>
      </c>
      <c r="M1120" s="12"/>
      <c r="N1120" s="10" t="s">
        <v>313</v>
      </c>
      <c r="O1120" s="12"/>
      <c r="P1120" s="12"/>
      <c r="Q1120" s="10" t="s">
        <v>385</v>
      </c>
      <c r="R1120" s="12"/>
      <c r="S1120" s="10" t="s">
        <v>386</v>
      </c>
      <c r="T1120" s="10" t="s">
        <v>387</v>
      </c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3"/>
      <c r="AE1120" s="15">
        <f t="shared" ca="1" si="17"/>
        <v>46054</v>
      </c>
    </row>
    <row r="1121" spans="1:31" ht="20.100000000000001" customHeight="1">
      <c r="A1121" s="10">
        <v>2451813</v>
      </c>
      <c r="B1121" s="10">
        <v>2451813</v>
      </c>
      <c r="C1121" s="12"/>
      <c r="D1121" s="10">
        <v>228</v>
      </c>
      <c r="E1121" s="10">
        <v>102060027</v>
      </c>
      <c r="F1121" s="10" t="s">
        <v>462</v>
      </c>
      <c r="G1121" s="10" t="s">
        <v>331</v>
      </c>
      <c r="H1121" s="12"/>
      <c r="I1121" s="11">
        <v>45415</v>
      </c>
      <c r="J1121" s="12"/>
      <c r="K1121" s="12"/>
      <c r="L1121" s="10" t="s">
        <v>313</v>
      </c>
      <c r="M1121" s="12"/>
      <c r="N1121" s="10" t="s">
        <v>313</v>
      </c>
      <c r="O1121" s="12"/>
      <c r="P1121" s="12"/>
      <c r="Q1121" s="10" t="s">
        <v>385</v>
      </c>
      <c r="R1121" s="12"/>
      <c r="S1121" s="10" t="s">
        <v>463</v>
      </c>
      <c r="T1121" s="10" t="s">
        <v>464</v>
      </c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3"/>
      <c r="AE1121" s="15">
        <f t="shared" ca="1" si="17"/>
        <v>46054</v>
      </c>
    </row>
    <row r="1122" spans="1:31" ht="20.100000000000001" customHeight="1">
      <c r="A1122" s="10" t="s">
        <v>1381</v>
      </c>
      <c r="B1122" s="10" t="s">
        <v>1381</v>
      </c>
      <c r="C1122" s="12"/>
      <c r="D1122" s="12"/>
      <c r="E1122" s="10" t="s">
        <v>789</v>
      </c>
      <c r="F1122" s="10" t="s">
        <v>790</v>
      </c>
      <c r="G1122" s="12"/>
      <c r="H1122" s="12"/>
      <c r="I1122" s="11">
        <v>45379</v>
      </c>
      <c r="J1122" s="12"/>
      <c r="K1122" s="12"/>
      <c r="L1122" s="10" t="s">
        <v>454</v>
      </c>
      <c r="M1122" s="12"/>
      <c r="N1122" s="10" t="s">
        <v>454</v>
      </c>
      <c r="O1122" s="12"/>
      <c r="P1122" s="12"/>
      <c r="Q1122" s="10" t="s">
        <v>791</v>
      </c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3"/>
      <c r="AE1122" s="15">
        <f t="shared" ca="1" si="17"/>
        <v>46054</v>
      </c>
    </row>
    <row r="1123" spans="1:31" ht="20.100000000000001" customHeight="1">
      <c r="A1123" s="10">
        <v>2476354</v>
      </c>
      <c r="B1123" s="10">
        <v>2476354</v>
      </c>
      <c r="C1123" s="12"/>
      <c r="D1123" s="12"/>
      <c r="E1123" s="10">
        <v>101575240</v>
      </c>
      <c r="F1123" s="10" t="s">
        <v>390</v>
      </c>
      <c r="G1123" s="10" t="s">
        <v>317</v>
      </c>
      <c r="H1123" s="12"/>
      <c r="I1123" s="11">
        <v>45660</v>
      </c>
      <c r="J1123" s="12"/>
      <c r="K1123" s="12"/>
      <c r="L1123" s="10" t="s">
        <v>313</v>
      </c>
      <c r="M1123" s="12"/>
      <c r="N1123" s="10" t="s">
        <v>313</v>
      </c>
      <c r="O1123" s="12"/>
      <c r="P1123" s="12"/>
      <c r="Q1123" s="10" t="s">
        <v>318</v>
      </c>
      <c r="R1123" s="12"/>
      <c r="S1123" s="10">
        <v>101575219</v>
      </c>
      <c r="T1123" s="10" t="s">
        <v>391</v>
      </c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3"/>
      <c r="AE1123" s="15">
        <f t="shared" ca="1" si="17"/>
        <v>46054</v>
      </c>
    </row>
    <row r="1124" spans="1:31" ht="20.100000000000001" customHeight="1">
      <c r="A1124" s="10">
        <v>2488316</v>
      </c>
      <c r="B1124" s="10">
        <v>2488316</v>
      </c>
      <c r="C1124" s="10" t="s">
        <v>1382</v>
      </c>
      <c r="D1124" s="12"/>
      <c r="E1124" s="10">
        <v>103365440</v>
      </c>
      <c r="F1124" s="10" t="s">
        <v>330</v>
      </c>
      <c r="G1124" s="10" t="s">
        <v>331</v>
      </c>
      <c r="H1124" s="10" t="s">
        <v>109</v>
      </c>
      <c r="I1124" s="11">
        <v>45380</v>
      </c>
      <c r="J1124" s="11">
        <v>45380</v>
      </c>
      <c r="K1124" s="12"/>
      <c r="L1124" s="10" t="s">
        <v>313</v>
      </c>
      <c r="M1124" s="12"/>
      <c r="N1124" s="10" t="s">
        <v>313</v>
      </c>
      <c r="O1124" s="10">
        <v>1034270</v>
      </c>
      <c r="P1124" s="10" t="s">
        <v>332</v>
      </c>
      <c r="Q1124" s="10" t="s">
        <v>318</v>
      </c>
      <c r="R1124" s="10">
        <v>1</v>
      </c>
      <c r="S1124" s="10">
        <v>103365393</v>
      </c>
      <c r="T1124" s="10" t="s">
        <v>333</v>
      </c>
      <c r="U1124" s="12"/>
      <c r="V1124" s="12"/>
      <c r="W1124" s="12"/>
      <c r="X1124" s="12"/>
      <c r="Y1124" s="12"/>
      <c r="Z1124" s="11">
        <v>44672</v>
      </c>
      <c r="AA1124" s="11">
        <v>45380</v>
      </c>
      <c r="AB1124" s="11">
        <v>45230</v>
      </c>
      <c r="AC1124" s="12"/>
      <c r="AD1124" s="13"/>
      <c r="AE1124" s="15">
        <f t="shared" ca="1" si="17"/>
        <v>46054</v>
      </c>
    </row>
    <row r="1125" spans="1:31" ht="20.100000000000001" customHeight="1">
      <c r="A1125" s="10">
        <v>2475868</v>
      </c>
      <c r="B1125" s="10">
        <v>2475868</v>
      </c>
      <c r="C1125" s="12"/>
      <c r="D1125" s="12"/>
      <c r="E1125" s="10">
        <v>101252180</v>
      </c>
      <c r="F1125" s="10" t="s">
        <v>511</v>
      </c>
      <c r="G1125" s="10" t="s">
        <v>331</v>
      </c>
      <c r="H1125" s="12"/>
      <c r="I1125" s="11">
        <v>45604</v>
      </c>
      <c r="J1125" s="12"/>
      <c r="K1125" s="12"/>
      <c r="L1125" s="10" t="s">
        <v>313</v>
      </c>
      <c r="M1125" s="12"/>
      <c r="N1125" s="10" t="s">
        <v>313</v>
      </c>
      <c r="O1125" s="12"/>
      <c r="P1125" s="12"/>
      <c r="Q1125" s="10" t="s">
        <v>318</v>
      </c>
      <c r="R1125" s="12"/>
      <c r="S1125" s="10">
        <v>101261032</v>
      </c>
      <c r="T1125" s="10" t="s">
        <v>325</v>
      </c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3"/>
      <c r="AE1125" s="15">
        <f t="shared" ca="1" si="17"/>
        <v>46054</v>
      </c>
    </row>
    <row r="1126" spans="1:31" ht="20.100000000000001" customHeight="1">
      <c r="A1126" s="10">
        <v>2482491</v>
      </c>
      <c r="B1126" s="10">
        <v>2482491</v>
      </c>
      <c r="C1126" s="10" t="s">
        <v>405</v>
      </c>
      <c r="D1126" s="12"/>
      <c r="E1126" s="10">
        <v>103533051</v>
      </c>
      <c r="F1126" s="10" t="s">
        <v>366</v>
      </c>
      <c r="G1126" s="10" t="s">
        <v>321</v>
      </c>
      <c r="H1126" s="10" t="s">
        <v>109</v>
      </c>
      <c r="I1126" s="11">
        <v>45380</v>
      </c>
      <c r="J1126" s="11">
        <v>45380</v>
      </c>
      <c r="K1126" s="12"/>
      <c r="L1126" s="10" t="s">
        <v>313</v>
      </c>
      <c r="M1126" s="12"/>
      <c r="N1126" s="10" t="s">
        <v>313</v>
      </c>
      <c r="O1126" s="10">
        <v>1034270</v>
      </c>
      <c r="P1126" s="10" t="s">
        <v>332</v>
      </c>
      <c r="Q1126" s="10" t="s">
        <v>318</v>
      </c>
      <c r="R1126" s="10">
        <v>1</v>
      </c>
      <c r="S1126" s="10">
        <v>103608022</v>
      </c>
      <c r="T1126" s="10" t="s">
        <v>367</v>
      </c>
      <c r="U1126" s="12"/>
      <c r="V1126" s="12"/>
      <c r="W1126" s="12"/>
      <c r="X1126" s="12"/>
      <c r="Y1126" s="12"/>
      <c r="Z1126" s="11">
        <v>45207</v>
      </c>
      <c r="AA1126" s="11">
        <v>45380</v>
      </c>
      <c r="AB1126" s="11">
        <v>45207</v>
      </c>
      <c r="AC1126" s="12"/>
      <c r="AD1126" s="13"/>
      <c r="AE1126" s="15">
        <f t="shared" ca="1" si="17"/>
        <v>46054</v>
      </c>
    </row>
    <row r="1127" spans="1:31" ht="20.100000000000001" customHeight="1">
      <c r="A1127" s="10">
        <v>2476351</v>
      </c>
      <c r="B1127" s="10">
        <v>2476351</v>
      </c>
      <c r="C1127" s="12"/>
      <c r="D1127" s="12"/>
      <c r="E1127" s="10">
        <v>101575240</v>
      </c>
      <c r="F1127" s="10" t="s">
        <v>390</v>
      </c>
      <c r="G1127" s="10" t="s">
        <v>317</v>
      </c>
      <c r="H1127" s="12"/>
      <c r="I1127" s="11">
        <v>45660</v>
      </c>
      <c r="J1127" s="12"/>
      <c r="K1127" s="12"/>
      <c r="L1127" s="10" t="s">
        <v>313</v>
      </c>
      <c r="M1127" s="12"/>
      <c r="N1127" s="10" t="s">
        <v>313</v>
      </c>
      <c r="O1127" s="12"/>
      <c r="P1127" s="12"/>
      <c r="Q1127" s="10" t="s">
        <v>318</v>
      </c>
      <c r="R1127" s="12"/>
      <c r="S1127" s="10">
        <v>101575219</v>
      </c>
      <c r="T1127" s="10" t="s">
        <v>391</v>
      </c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3"/>
      <c r="AE1127" s="15">
        <f t="shared" ca="1" si="17"/>
        <v>46054</v>
      </c>
    </row>
    <row r="1128" spans="1:31" ht="20.100000000000001" customHeight="1">
      <c r="A1128" s="10">
        <v>2488317</v>
      </c>
      <c r="B1128" s="10">
        <v>2488317</v>
      </c>
      <c r="C1128" s="10" t="s">
        <v>1383</v>
      </c>
      <c r="D1128" s="12"/>
      <c r="E1128" s="10">
        <v>103365440</v>
      </c>
      <c r="F1128" s="10" t="s">
        <v>330</v>
      </c>
      <c r="G1128" s="10" t="s">
        <v>331</v>
      </c>
      <c r="H1128" s="10" t="s">
        <v>109</v>
      </c>
      <c r="I1128" s="11">
        <v>45380</v>
      </c>
      <c r="J1128" s="11">
        <v>45380</v>
      </c>
      <c r="K1128" s="12"/>
      <c r="L1128" s="10" t="s">
        <v>313</v>
      </c>
      <c r="M1128" s="12"/>
      <c r="N1128" s="10" t="s">
        <v>313</v>
      </c>
      <c r="O1128" s="10">
        <v>1034270</v>
      </c>
      <c r="P1128" s="10" t="s">
        <v>332</v>
      </c>
      <c r="Q1128" s="10" t="s">
        <v>318</v>
      </c>
      <c r="R1128" s="10">
        <v>1</v>
      </c>
      <c r="S1128" s="10">
        <v>103365393</v>
      </c>
      <c r="T1128" s="10" t="s">
        <v>333</v>
      </c>
      <c r="U1128" s="12"/>
      <c r="V1128" s="12"/>
      <c r="W1128" s="12"/>
      <c r="X1128" s="12"/>
      <c r="Y1128" s="12"/>
      <c r="Z1128" s="11">
        <v>44672</v>
      </c>
      <c r="AA1128" s="11">
        <v>45380</v>
      </c>
      <c r="AB1128" s="11">
        <v>45230</v>
      </c>
      <c r="AC1128" s="12"/>
      <c r="AD1128" s="13"/>
      <c r="AE1128" s="15">
        <f t="shared" ca="1" si="17"/>
        <v>46054</v>
      </c>
    </row>
    <row r="1129" spans="1:31" ht="20.100000000000001" customHeight="1">
      <c r="A1129" s="10">
        <v>2475870</v>
      </c>
      <c r="B1129" s="10">
        <v>2475870</v>
      </c>
      <c r="C1129" s="12"/>
      <c r="D1129" s="12"/>
      <c r="E1129" s="10">
        <v>101423353</v>
      </c>
      <c r="F1129" s="10" t="s">
        <v>371</v>
      </c>
      <c r="G1129" s="10" t="s">
        <v>317</v>
      </c>
      <c r="H1129" s="12"/>
      <c r="I1129" s="11">
        <v>45512</v>
      </c>
      <c r="J1129" s="12"/>
      <c r="K1129" s="12"/>
      <c r="L1129" s="10" t="s">
        <v>313</v>
      </c>
      <c r="M1129" s="12"/>
      <c r="N1129" s="10" t="s">
        <v>313</v>
      </c>
      <c r="O1129" s="12"/>
      <c r="P1129" s="12"/>
      <c r="Q1129" s="10" t="s">
        <v>318</v>
      </c>
      <c r="R1129" s="12"/>
      <c r="S1129" s="10">
        <v>101251709</v>
      </c>
      <c r="T1129" s="10" t="s">
        <v>364</v>
      </c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3"/>
      <c r="AE1129" s="15">
        <f t="shared" ca="1" si="17"/>
        <v>46054</v>
      </c>
    </row>
    <row r="1130" spans="1:31" ht="20.100000000000001" customHeight="1">
      <c r="A1130" s="10">
        <v>2476368</v>
      </c>
      <c r="B1130" s="10">
        <v>2476368</v>
      </c>
      <c r="C1130" s="12"/>
      <c r="D1130" s="12"/>
      <c r="E1130" s="10">
        <v>101680666</v>
      </c>
      <c r="F1130" s="10" t="s">
        <v>479</v>
      </c>
      <c r="G1130" s="10" t="s">
        <v>321</v>
      </c>
      <c r="H1130" s="12"/>
      <c r="I1130" s="11">
        <v>45512</v>
      </c>
      <c r="J1130" s="12"/>
      <c r="K1130" s="12"/>
      <c r="L1130" s="10" t="s">
        <v>313</v>
      </c>
      <c r="M1130" s="12"/>
      <c r="N1130" s="10" t="s">
        <v>313</v>
      </c>
      <c r="O1130" s="12"/>
      <c r="P1130" s="12"/>
      <c r="Q1130" s="10" t="s">
        <v>318</v>
      </c>
      <c r="R1130" s="12"/>
      <c r="S1130" s="10">
        <v>101680654</v>
      </c>
      <c r="T1130" s="10" t="s">
        <v>322</v>
      </c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3"/>
      <c r="AE1130" s="15">
        <f t="shared" ca="1" si="17"/>
        <v>46054</v>
      </c>
    </row>
    <row r="1131" spans="1:31" ht="20.100000000000001" customHeight="1">
      <c r="A1131" s="10">
        <v>2476444</v>
      </c>
      <c r="B1131" s="10">
        <v>2476444</v>
      </c>
      <c r="C1131" s="12"/>
      <c r="D1131" s="12"/>
      <c r="E1131" s="10" t="s">
        <v>448</v>
      </c>
      <c r="F1131" s="10" t="s">
        <v>449</v>
      </c>
      <c r="G1131" s="10" t="s">
        <v>450</v>
      </c>
      <c r="H1131" s="12"/>
      <c r="I1131" s="11">
        <v>45481</v>
      </c>
      <c r="J1131" s="12"/>
      <c r="K1131" s="12"/>
      <c r="L1131" s="10" t="s">
        <v>313</v>
      </c>
      <c r="M1131" s="12"/>
      <c r="N1131" s="10" t="s">
        <v>313</v>
      </c>
      <c r="O1131" s="12"/>
      <c r="P1131" s="12"/>
      <c r="Q1131" s="10" t="s">
        <v>318</v>
      </c>
      <c r="R1131" s="12"/>
      <c r="S1131" s="10">
        <v>101251709</v>
      </c>
      <c r="T1131" s="10" t="s">
        <v>364</v>
      </c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3"/>
      <c r="AE1131" s="15">
        <f t="shared" ca="1" si="17"/>
        <v>46054</v>
      </c>
    </row>
    <row r="1132" spans="1:31" ht="20.100000000000001" customHeight="1">
      <c r="A1132" s="10">
        <v>2520775</v>
      </c>
      <c r="B1132" s="10">
        <v>2520775</v>
      </c>
      <c r="C1132" s="12"/>
      <c r="D1132" s="12"/>
      <c r="E1132" s="10">
        <v>101358254</v>
      </c>
      <c r="F1132" s="10" t="s">
        <v>1384</v>
      </c>
      <c r="G1132" s="10" t="s">
        <v>327</v>
      </c>
      <c r="H1132" s="12"/>
      <c r="I1132" s="11">
        <v>45418</v>
      </c>
      <c r="J1132" s="12"/>
      <c r="K1132" s="12"/>
      <c r="L1132" s="10" t="s">
        <v>313</v>
      </c>
      <c r="M1132" s="12"/>
      <c r="N1132" s="10" t="s">
        <v>313</v>
      </c>
      <c r="O1132" s="12"/>
      <c r="P1132" s="12"/>
      <c r="Q1132" s="10" t="s">
        <v>338</v>
      </c>
      <c r="R1132" s="10">
        <v>5</v>
      </c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3"/>
      <c r="AE1132" s="15">
        <f t="shared" ca="1" si="17"/>
        <v>46054</v>
      </c>
    </row>
    <row r="1133" spans="1:31" ht="20.100000000000001" customHeight="1">
      <c r="A1133" s="10">
        <v>2520775</v>
      </c>
      <c r="B1133" s="10">
        <v>2520775</v>
      </c>
      <c r="C1133" s="12"/>
      <c r="D1133" s="12"/>
      <c r="E1133" s="10">
        <v>101358254</v>
      </c>
      <c r="F1133" s="10" t="s">
        <v>1384</v>
      </c>
      <c r="G1133" s="10" t="s">
        <v>327</v>
      </c>
      <c r="H1133" s="12"/>
      <c r="I1133" s="11">
        <v>45418</v>
      </c>
      <c r="J1133" s="12"/>
      <c r="K1133" s="12"/>
      <c r="L1133" s="10" t="s">
        <v>313</v>
      </c>
      <c r="M1133" s="12"/>
      <c r="N1133" s="10" t="s">
        <v>313</v>
      </c>
      <c r="O1133" s="12"/>
      <c r="P1133" s="12"/>
      <c r="Q1133" s="10" t="s">
        <v>338</v>
      </c>
      <c r="R1133" s="10">
        <v>5</v>
      </c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3"/>
      <c r="AE1133" s="15">
        <f t="shared" ca="1" si="17"/>
        <v>46054</v>
      </c>
    </row>
    <row r="1134" spans="1:31" ht="20.100000000000001" customHeight="1">
      <c r="A1134" s="10">
        <v>2520775</v>
      </c>
      <c r="B1134" s="10">
        <v>2520775</v>
      </c>
      <c r="C1134" s="12"/>
      <c r="D1134" s="12"/>
      <c r="E1134" s="10">
        <v>101358254</v>
      </c>
      <c r="F1134" s="10" t="s">
        <v>1384</v>
      </c>
      <c r="G1134" s="10" t="s">
        <v>327</v>
      </c>
      <c r="H1134" s="12"/>
      <c r="I1134" s="11">
        <v>45418</v>
      </c>
      <c r="J1134" s="12"/>
      <c r="K1134" s="12"/>
      <c r="L1134" s="10" t="s">
        <v>313</v>
      </c>
      <c r="M1134" s="12"/>
      <c r="N1134" s="10" t="s">
        <v>313</v>
      </c>
      <c r="O1134" s="12"/>
      <c r="P1134" s="12"/>
      <c r="Q1134" s="10" t="s">
        <v>338</v>
      </c>
      <c r="R1134" s="10">
        <v>5</v>
      </c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3"/>
      <c r="AE1134" s="15">
        <f t="shared" ca="1" si="17"/>
        <v>46054</v>
      </c>
    </row>
    <row r="1135" spans="1:31" ht="20.100000000000001" customHeight="1">
      <c r="A1135" s="10">
        <v>2481633</v>
      </c>
      <c r="B1135" s="10">
        <v>2481633</v>
      </c>
      <c r="C1135" s="10" t="s">
        <v>1385</v>
      </c>
      <c r="D1135" s="12"/>
      <c r="E1135" s="10">
        <v>103377383</v>
      </c>
      <c r="F1135" s="10" t="s">
        <v>358</v>
      </c>
      <c r="G1135" s="10" t="s">
        <v>331</v>
      </c>
      <c r="H1135" s="10" t="s">
        <v>109</v>
      </c>
      <c r="I1135" s="11">
        <v>45380</v>
      </c>
      <c r="J1135" s="11">
        <v>45380</v>
      </c>
      <c r="K1135" s="12"/>
      <c r="L1135" s="10" t="s">
        <v>313</v>
      </c>
      <c r="M1135" s="12"/>
      <c r="N1135" s="10" t="s">
        <v>313</v>
      </c>
      <c r="O1135" s="10">
        <v>1034270</v>
      </c>
      <c r="P1135" s="10" t="s">
        <v>332</v>
      </c>
      <c r="Q1135" s="10" t="s">
        <v>318</v>
      </c>
      <c r="R1135" s="10">
        <v>1</v>
      </c>
      <c r="S1135" s="10">
        <v>103656832</v>
      </c>
      <c r="T1135" s="10" t="s">
        <v>359</v>
      </c>
      <c r="U1135" s="12"/>
      <c r="V1135" s="12"/>
      <c r="W1135" s="12"/>
      <c r="X1135" s="12"/>
      <c r="Y1135" s="12"/>
      <c r="Z1135" s="11">
        <v>44672</v>
      </c>
      <c r="AA1135" s="11">
        <v>45380</v>
      </c>
      <c r="AB1135" s="11">
        <v>45203</v>
      </c>
      <c r="AC1135" s="12"/>
      <c r="AD1135" s="13"/>
      <c r="AE1135" s="15">
        <f t="shared" ca="1" si="17"/>
        <v>46054</v>
      </c>
    </row>
    <row r="1136" spans="1:31" ht="20.100000000000001" customHeight="1">
      <c r="A1136" s="10">
        <v>2482539</v>
      </c>
      <c r="B1136" s="10">
        <v>2482539</v>
      </c>
      <c r="C1136" s="10" t="s">
        <v>461</v>
      </c>
      <c r="D1136" s="12"/>
      <c r="E1136" s="10">
        <v>104451734</v>
      </c>
      <c r="F1136" s="10" t="s">
        <v>524</v>
      </c>
      <c r="G1136" s="10" t="s">
        <v>317</v>
      </c>
      <c r="H1136" s="10" t="s">
        <v>109</v>
      </c>
      <c r="I1136" s="11">
        <v>45380</v>
      </c>
      <c r="J1136" s="11">
        <v>45380</v>
      </c>
      <c r="K1136" s="12"/>
      <c r="L1136" s="10" t="s">
        <v>313</v>
      </c>
      <c r="M1136" s="12"/>
      <c r="N1136" s="10" t="s">
        <v>313</v>
      </c>
      <c r="O1136" s="10">
        <v>1034270</v>
      </c>
      <c r="P1136" s="10" t="s">
        <v>332</v>
      </c>
      <c r="Q1136" s="10" t="s">
        <v>318</v>
      </c>
      <c r="R1136" s="10">
        <v>1</v>
      </c>
      <c r="S1136" s="10">
        <v>101252323</v>
      </c>
      <c r="T1136" s="10" t="s">
        <v>525</v>
      </c>
      <c r="U1136" s="12"/>
      <c r="V1136" s="12"/>
      <c r="W1136" s="12"/>
      <c r="X1136" s="12"/>
      <c r="Y1136" s="12"/>
      <c r="Z1136" s="11">
        <v>45207</v>
      </c>
      <c r="AA1136" s="11">
        <v>45380</v>
      </c>
      <c r="AB1136" s="11">
        <v>45207</v>
      </c>
      <c r="AC1136" s="12"/>
      <c r="AD1136" s="13"/>
      <c r="AE1136" s="15">
        <f t="shared" ca="1" si="17"/>
        <v>46054</v>
      </c>
    </row>
    <row r="1137" spans="1:31" ht="20.100000000000001" customHeight="1">
      <c r="A1137" s="10">
        <v>2476415</v>
      </c>
      <c r="B1137" s="10">
        <v>2476415</v>
      </c>
      <c r="C1137" s="12"/>
      <c r="D1137" s="12"/>
      <c r="E1137" s="10">
        <v>102415479</v>
      </c>
      <c r="F1137" s="10" t="s">
        <v>311</v>
      </c>
      <c r="G1137" s="10" t="s">
        <v>312</v>
      </c>
      <c r="H1137" s="12"/>
      <c r="I1137" s="11">
        <v>45481</v>
      </c>
      <c r="J1137" s="12"/>
      <c r="K1137" s="12"/>
      <c r="L1137" s="10" t="s">
        <v>313</v>
      </c>
      <c r="M1137" s="12"/>
      <c r="N1137" s="10" t="s">
        <v>313</v>
      </c>
      <c r="O1137" s="12"/>
      <c r="P1137" s="12"/>
      <c r="Q1137" s="10" t="s">
        <v>314</v>
      </c>
      <c r="R1137" s="12"/>
      <c r="S1137" s="10">
        <v>102026291</v>
      </c>
      <c r="T1137" s="10" t="s">
        <v>315</v>
      </c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3"/>
      <c r="AE1137" s="15">
        <f t="shared" ca="1" si="17"/>
        <v>46054</v>
      </c>
    </row>
    <row r="1138" spans="1:31" ht="20.100000000000001" customHeight="1">
      <c r="A1138" s="10">
        <v>2519708</v>
      </c>
      <c r="B1138" s="10">
        <v>2519708</v>
      </c>
      <c r="C1138" s="10" t="s">
        <v>420</v>
      </c>
      <c r="D1138" s="12"/>
      <c r="E1138" s="10">
        <v>102840010</v>
      </c>
      <c r="F1138" s="10" t="s">
        <v>407</v>
      </c>
      <c r="G1138" s="10" t="s">
        <v>317</v>
      </c>
      <c r="H1138" s="10" t="s">
        <v>109</v>
      </c>
      <c r="I1138" s="11">
        <v>45380</v>
      </c>
      <c r="J1138" s="11">
        <v>45380</v>
      </c>
      <c r="K1138" s="12"/>
      <c r="L1138" s="10" t="s">
        <v>313</v>
      </c>
      <c r="M1138" s="12"/>
      <c r="N1138" s="10" t="s">
        <v>313</v>
      </c>
      <c r="O1138" s="10">
        <v>1034270</v>
      </c>
      <c r="P1138" s="10" t="s">
        <v>332</v>
      </c>
      <c r="Q1138" s="10" t="s">
        <v>318</v>
      </c>
      <c r="R1138" s="10">
        <v>1</v>
      </c>
      <c r="S1138" s="10">
        <v>101617028</v>
      </c>
      <c r="T1138" s="10" t="s">
        <v>408</v>
      </c>
      <c r="U1138" s="12"/>
      <c r="V1138" s="12"/>
      <c r="W1138" s="12"/>
      <c r="X1138" s="12"/>
      <c r="Y1138" s="12"/>
      <c r="Z1138" s="11">
        <v>44672</v>
      </c>
      <c r="AA1138" s="11">
        <v>45380</v>
      </c>
      <c r="AB1138" s="11">
        <v>45358</v>
      </c>
      <c r="AC1138" s="12"/>
      <c r="AD1138" s="13"/>
      <c r="AE1138" s="15">
        <f t="shared" ca="1" si="17"/>
        <v>46054</v>
      </c>
    </row>
    <row r="1139" spans="1:31" ht="20.100000000000001" customHeight="1">
      <c r="A1139" s="10">
        <v>2523850</v>
      </c>
      <c r="B1139" s="10">
        <v>2523850</v>
      </c>
      <c r="C1139" s="12"/>
      <c r="D1139" s="12"/>
      <c r="E1139" s="10">
        <v>101498071</v>
      </c>
      <c r="F1139" s="10" t="s">
        <v>1102</v>
      </c>
      <c r="G1139" s="10" t="s">
        <v>321</v>
      </c>
      <c r="H1139" s="12"/>
      <c r="I1139" s="11">
        <v>45402</v>
      </c>
      <c r="J1139" s="12"/>
      <c r="K1139" s="12"/>
      <c r="L1139" s="10" t="s">
        <v>313</v>
      </c>
      <c r="M1139" s="12"/>
      <c r="N1139" s="10" t="s">
        <v>313</v>
      </c>
      <c r="O1139" s="12"/>
      <c r="P1139" s="12"/>
      <c r="Q1139" s="10" t="s">
        <v>338</v>
      </c>
      <c r="R1139" s="10">
        <v>10</v>
      </c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3"/>
      <c r="AE1139" s="15">
        <f t="shared" ca="1" si="17"/>
        <v>46054</v>
      </c>
    </row>
    <row r="1140" spans="1:31" ht="20.100000000000001" customHeight="1">
      <c r="A1140" s="10">
        <v>2523850</v>
      </c>
      <c r="B1140" s="10">
        <v>2523850</v>
      </c>
      <c r="C1140" s="12"/>
      <c r="D1140" s="12"/>
      <c r="E1140" s="10">
        <v>101498071</v>
      </c>
      <c r="F1140" s="10" t="s">
        <v>1102</v>
      </c>
      <c r="G1140" s="10" t="s">
        <v>321</v>
      </c>
      <c r="H1140" s="12"/>
      <c r="I1140" s="11">
        <v>45402</v>
      </c>
      <c r="J1140" s="12"/>
      <c r="K1140" s="12"/>
      <c r="L1140" s="10" t="s">
        <v>313</v>
      </c>
      <c r="M1140" s="12"/>
      <c r="N1140" s="10" t="s">
        <v>313</v>
      </c>
      <c r="O1140" s="12"/>
      <c r="P1140" s="12"/>
      <c r="Q1140" s="10" t="s">
        <v>338</v>
      </c>
      <c r="R1140" s="10">
        <v>10</v>
      </c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3"/>
      <c r="AE1140" s="15">
        <f t="shared" ca="1" si="17"/>
        <v>46054</v>
      </c>
    </row>
    <row r="1141" spans="1:31" ht="20.100000000000001" customHeight="1">
      <c r="A1141" s="10">
        <v>2482479</v>
      </c>
      <c r="B1141" s="10">
        <v>2482479</v>
      </c>
      <c r="C1141" s="10" t="s">
        <v>1272</v>
      </c>
      <c r="D1141" s="12"/>
      <c r="E1141" s="10">
        <v>104451734</v>
      </c>
      <c r="F1141" s="10" t="s">
        <v>524</v>
      </c>
      <c r="G1141" s="10" t="s">
        <v>317</v>
      </c>
      <c r="H1141" s="10" t="s">
        <v>109</v>
      </c>
      <c r="I1141" s="11">
        <v>45380</v>
      </c>
      <c r="J1141" s="11">
        <v>45380</v>
      </c>
      <c r="K1141" s="12"/>
      <c r="L1141" s="10" t="s">
        <v>313</v>
      </c>
      <c r="M1141" s="12"/>
      <c r="N1141" s="10" t="s">
        <v>313</v>
      </c>
      <c r="O1141" s="10">
        <v>1034270</v>
      </c>
      <c r="P1141" s="10" t="s">
        <v>332</v>
      </c>
      <c r="Q1141" s="10" t="s">
        <v>318</v>
      </c>
      <c r="R1141" s="10">
        <v>1</v>
      </c>
      <c r="S1141" s="10">
        <v>101252323</v>
      </c>
      <c r="T1141" s="10" t="s">
        <v>525</v>
      </c>
      <c r="U1141" s="12"/>
      <c r="V1141" s="12"/>
      <c r="W1141" s="12"/>
      <c r="X1141" s="12"/>
      <c r="Y1141" s="12"/>
      <c r="Z1141" s="11">
        <v>45207</v>
      </c>
      <c r="AA1141" s="11">
        <v>45380</v>
      </c>
      <c r="AB1141" s="11">
        <v>45207</v>
      </c>
      <c r="AC1141" s="12"/>
      <c r="AD1141" s="13"/>
      <c r="AE1141" s="15">
        <f t="shared" ca="1" si="17"/>
        <v>46054</v>
      </c>
    </row>
    <row r="1142" spans="1:31" ht="20.100000000000001" customHeight="1">
      <c r="A1142" s="10" t="s">
        <v>1386</v>
      </c>
      <c r="B1142" s="10" t="s">
        <v>1386</v>
      </c>
      <c r="C1142" s="12"/>
      <c r="D1142" s="12"/>
      <c r="E1142" s="10">
        <v>102995497</v>
      </c>
      <c r="F1142" s="10" t="s">
        <v>1387</v>
      </c>
      <c r="G1142" s="10" t="s">
        <v>331</v>
      </c>
      <c r="H1142" s="12"/>
      <c r="I1142" s="11">
        <v>45399</v>
      </c>
      <c r="J1142" s="12"/>
      <c r="K1142" s="12"/>
      <c r="L1142" s="10" t="s">
        <v>313</v>
      </c>
      <c r="M1142" s="12"/>
      <c r="N1142" s="10" t="s">
        <v>313</v>
      </c>
      <c r="O1142" s="12"/>
      <c r="P1142" s="12"/>
      <c r="Q1142" s="10" t="s">
        <v>559</v>
      </c>
      <c r="R1142" s="12"/>
      <c r="S1142" s="10" t="s">
        <v>669</v>
      </c>
      <c r="T1142" s="10" t="s">
        <v>670</v>
      </c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3"/>
      <c r="AE1142" s="15">
        <f t="shared" ca="1" si="17"/>
        <v>46054</v>
      </c>
    </row>
    <row r="1143" spans="1:31" ht="20.100000000000001" customHeight="1">
      <c r="A1143" s="10">
        <v>2521865</v>
      </c>
      <c r="B1143" s="10">
        <v>2521865</v>
      </c>
      <c r="C1143" s="12"/>
      <c r="D1143" s="12"/>
      <c r="E1143" s="10">
        <v>104761960</v>
      </c>
      <c r="F1143" s="10" t="s">
        <v>431</v>
      </c>
      <c r="G1143" s="10" t="s">
        <v>331</v>
      </c>
      <c r="H1143" s="12"/>
      <c r="I1143" s="11">
        <v>45478</v>
      </c>
      <c r="J1143" s="12"/>
      <c r="K1143" s="12"/>
      <c r="L1143" s="10" t="s">
        <v>313</v>
      </c>
      <c r="M1143" s="12"/>
      <c r="N1143" s="10" t="s">
        <v>313</v>
      </c>
      <c r="O1143" s="12"/>
      <c r="P1143" s="12"/>
      <c r="Q1143" s="10" t="s">
        <v>338</v>
      </c>
      <c r="R1143" s="12"/>
      <c r="S1143" s="10">
        <v>104680003</v>
      </c>
      <c r="T1143" s="10" t="s">
        <v>432</v>
      </c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3"/>
      <c r="AE1143" s="15">
        <f t="shared" ca="1" si="17"/>
        <v>46054</v>
      </c>
    </row>
    <row r="1144" spans="1:31" ht="20.100000000000001" customHeight="1">
      <c r="A1144" s="10">
        <v>2475845</v>
      </c>
      <c r="B1144" s="10">
        <v>2475845</v>
      </c>
      <c r="C1144" s="12"/>
      <c r="D1144" s="12"/>
      <c r="E1144" s="10">
        <v>100913451</v>
      </c>
      <c r="F1144" s="10" t="s">
        <v>362</v>
      </c>
      <c r="G1144" s="10" t="s">
        <v>363</v>
      </c>
      <c r="H1144" s="12"/>
      <c r="I1144" s="11">
        <v>45573</v>
      </c>
      <c r="J1144" s="12"/>
      <c r="K1144" s="12"/>
      <c r="L1144" s="10" t="s">
        <v>313</v>
      </c>
      <c r="M1144" s="12"/>
      <c r="N1144" s="10" t="s">
        <v>313</v>
      </c>
      <c r="O1144" s="12"/>
      <c r="P1144" s="12"/>
      <c r="Q1144" s="10" t="s">
        <v>318</v>
      </c>
      <c r="R1144" s="12"/>
      <c r="S1144" s="10">
        <v>101251709</v>
      </c>
      <c r="T1144" s="10" t="s">
        <v>364</v>
      </c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3"/>
      <c r="AE1144" s="15">
        <f t="shared" ca="1" si="17"/>
        <v>46054</v>
      </c>
    </row>
    <row r="1145" spans="1:31" ht="20.100000000000001" customHeight="1">
      <c r="A1145" s="10">
        <v>2498236</v>
      </c>
      <c r="B1145" s="10">
        <v>2498236</v>
      </c>
      <c r="C1145" s="12"/>
      <c r="D1145" s="12"/>
      <c r="E1145" s="10">
        <v>104754437</v>
      </c>
      <c r="F1145" s="10" t="s">
        <v>1388</v>
      </c>
      <c r="G1145" s="10" t="s">
        <v>317</v>
      </c>
      <c r="H1145" s="12"/>
      <c r="I1145" s="11">
        <v>45281</v>
      </c>
      <c r="J1145" s="12"/>
      <c r="K1145" s="12"/>
      <c r="L1145" s="10" t="s">
        <v>313</v>
      </c>
      <c r="M1145" s="12"/>
      <c r="N1145" s="10" t="s">
        <v>313</v>
      </c>
      <c r="O1145" s="12"/>
      <c r="P1145" s="12"/>
      <c r="Q1145" s="10" t="s">
        <v>873</v>
      </c>
      <c r="R1145" s="10">
        <v>6</v>
      </c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3"/>
      <c r="AE1145" s="15">
        <f t="shared" ca="1" si="17"/>
        <v>46054</v>
      </c>
    </row>
    <row r="1146" spans="1:31" ht="20.100000000000001" customHeight="1">
      <c r="A1146" s="10">
        <v>2475865</v>
      </c>
      <c r="B1146" s="10">
        <v>2475865</v>
      </c>
      <c r="C1146" s="12"/>
      <c r="D1146" s="12"/>
      <c r="E1146" s="10">
        <v>101252180</v>
      </c>
      <c r="F1146" s="10" t="s">
        <v>511</v>
      </c>
      <c r="G1146" s="10" t="s">
        <v>331</v>
      </c>
      <c r="H1146" s="12"/>
      <c r="I1146" s="11">
        <v>45632</v>
      </c>
      <c r="J1146" s="12"/>
      <c r="K1146" s="12"/>
      <c r="L1146" s="10" t="s">
        <v>313</v>
      </c>
      <c r="M1146" s="12"/>
      <c r="N1146" s="10" t="s">
        <v>313</v>
      </c>
      <c r="O1146" s="12"/>
      <c r="P1146" s="12"/>
      <c r="Q1146" s="10" t="s">
        <v>318</v>
      </c>
      <c r="R1146" s="12"/>
      <c r="S1146" s="10">
        <v>101261032</v>
      </c>
      <c r="T1146" s="10" t="s">
        <v>325</v>
      </c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3"/>
      <c r="AE1146" s="15">
        <f t="shared" ca="1" si="17"/>
        <v>46054</v>
      </c>
    </row>
    <row r="1147" spans="1:31" ht="20.100000000000001" customHeight="1">
      <c r="A1147" s="10">
        <v>2476374</v>
      </c>
      <c r="B1147" s="10">
        <v>2476374</v>
      </c>
      <c r="C1147" s="12"/>
      <c r="D1147" s="12"/>
      <c r="E1147" s="10">
        <v>101693733</v>
      </c>
      <c r="F1147" s="10" t="s">
        <v>1222</v>
      </c>
      <c r="G1147" s="10" t="s">
        <v>327</v>
      </c>
      <c r="H1147" s="12"/>
      <c r="I1147" s="11">
        <v>45660</v>
      </c>
      <c r="J1147" s="12"/>
      <c r="K1147" s="12"/>
      <c r="L1147" s="10" t="s">
        <v>313</v>
      </c>
      <c r="M1147" s="12"/>
      <c r="N1147" s="10" t="s">
        <v>313</v>
      </c>
      <c r="O1147" s="12"/>
      <c r="P1147" s="12"/>
      <c r="Q1147" s="10" t="s">
        <v>318</v>
      </c>
      <c r="R1147" s="12"/>
      <c r="S1147" s="10">
        <v>101251705</v>
      </c>
      <c r="T1147" s="10" t="s">
        <v>328</v>
      </c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3"/>
      <c r="AE1147" s="15">
        <f t="shared" ca="1" si="17"/>
        <v>46054</v>
      </c>
    </row>
    <row r="1148" spans="1:31" ht="20.100000000000001" customHeight="1">
      <c r="A1148" s="10">
        <v>2497514</v>
      </c>
      <c r="B1148" s="10">
        <v>2497514</v>
      </c>
      <c r="C1148" s="10" t="s">
        <v>1389</v>
      </c>
      <c r="D1148" s="12"/>
      <c r="E1148" s="10">
        <v>104232263</v>
      </c>
      <c r="F1148" s="10" t="s">
        <v>496</v>
      </c>
      <c r="G1148" s="10" t="s">
        <v>317</v>
      </c>
      <c r="H1148" s="10" t="s">
        <v>109</v>
      </c>
      <c r="I1148" s="11">
        <v>45380</v>
      </c>
      <c r="J1148" s="11">
        <v>45380</v>
      </c>
      <c r="K1148" s="12"/>
      <c r="L1148" s="10" t="s">
        <v>313</v>
      </c>
      <c r="M1148" s="12"/>
      <c r="N1148" s="10" t="s">
        <v>313</v>
      </c>
      <c r="O1148" s="10">
        <v>1034270</v>
      </c>
      <c r="P1148" s="10" t="s">
        <v>332</v>
      </c>
      <c r="Q1148" s="10" t="s">
        <v>318</v>
      </c>
      <c r="R1148" s="10">
        <v>1</v>
      </c>
      <c r="S1148" s="10">
        <v>102995410</v>
      </c>
      <c r="T1148" s="10" t="s">
        <v>497</v>
      </c>
      <c r="U1148" s="12"/>
      <c r="V1148" s="12"/>
      <c r="W1148" s="12"/>
      <c r="X1148" s="12"/>
      <c r="Y1148" s="12"/>
      <c r="Z1148" s="11">
        <v>44672</v>
      </c>
      <c r="AA1148" s="11">
        <v>45380</v>
      </c>
      <c r="AB1148" s="11">
        <v>45272</v>
      </c>
      <c r="AC1148" s="12"/>
      <c r="AD1148" s="13"/>
      <c r="AE1148" s="15">
        <f t="shared" ca="1" si="17"/>
        <v>46054</v>
      </c>
    </row>
    <row r="1149" spans="1:31" ht="20.100000000000001" customHeight="1">
      <c r="A1149" s="10">
        <v>2447740</v>
      </c>
      <c r="B1149" s="10">
        <v>2447740</v>
      </c>
      <c r="C1149" s="10" t="s">
        <v>447</v>
      </c>
      <c r="D1149" s="12"/>
      <c r="E1149" s="10">
        <v>102842229</v>
      </c>
      <c r="F1149" s="10" t="s">
        <v>440</v>
      </c>
      <c r="G1149" s="10" t="s">
        <v>312</v>
      </c>
      <c r="H1149" s="10" t="s">
        <v>109</v>
      </c>
      <c r="I1149" s="11">
        <v>45380</v>
      </c>
      <c r="J1149" s="11">
        <v>45380</v>
      </c>
      <c r="K1149" s="12"/>
      <c r="L1149" s="10" t="s">
        <v>313</v>
      </c>
      <c r="M1149" s="12"/>
      <c r="N1149" s="10" t="s">
        <v>313</v>
      </c>
      <c r="O1149" s="10">
        <v>1034270</v>
      </c>
      <c r="P1149" s="10" t="s">
        <v>332</v>
      </c>
      <c r="Q1149" s="10" t="s">
        <v>318</v>
      </c>
      <c r="R1149" s="10">
        <v>1</v>
      </c>
      <c r="S1149" s="10">
        <v>101252285</v>
      </c>
      <c r="T1149" s="10" t="s">
        <v>441</v>
      </c>
      <c r="U1149" s="12"/>
      <c r="V1149" s="12"/>
      <c r="W1149" s="12"/>
      <c r="X1149" s="12"/>
      <c r="Y1149" s="12"/>
      <c r="Z1149" s="11">
        <v>44996</v>
      </c>
      <c r="AA1149" s="11">
        <v>45380</v>
      </c>
      <c r="AB1149" s="11">
        <v>45055</v>
      </c>
      <c r="AC1149" s="12"/>
      <c r="AD1149" s="13"/>
      <c r="AE1149" s="15">
        <f t="shared" ca="1" si="17"/>
        <v>46054</v>
      </c>
    </row>
    <row r="1150" spans="1:31" ht="20.100000000000001" customHeight="1">
      <c r="A1150" s="10">
        <v>2482455</v>
      </c>
      <c r="B1150" s="10">
        <v>2482455</v>
      </c>
      <c r="C1150" s="10" t="s">
        <v>329</v>
      </c>
      <c r="D1150" s="12"/>
      <c r="E1150" s="10">
        <v>103365440</v>
      </c>
      <c r="F1150" s="10" t="s">
        <v>330</v>
      </c>
      <c r="G1150" s="10" t="s">
        <v>331</v>
      </c>
      <c r="H1150" s="10" t="s">
        <v>109</v>
      </c>
      <c r="I1150" s="11">
        <v>45380</v>
      </c>
      <c r="J1150" s="11">
        <v>45380</v>
      </c>
      <c r="K1150" s="12"/>
      <c r="L1150" s="10" t="s">
        <v>313</v>
      </c>
      <c r="M1150" s="12"/>
      <c r="N1150" s="10" t="s">
        <v>313</v>
      </c>
      <c r="O1150" s="10">
        <v>1034270</v>
      </c>
      <c r="P1150" s="10" t="s">
        <v>332</v>
      </c>
      <c r="Q1150" s="10" t="s">
        <v>318</v>
      </c>
      <c r="R1150" s="10">
        <v>1</v>
      </c>
      <c r="S1150" s="10">
        <v>103365393</v>
      </c>
      <c r="T1150" s="10" t="s">
        <v>333</v>
      </c>
      <c r="U1150" s="12"/>
      <c r="V1150" s="12"/>
      <c r="W1150" s="12"/>
      <c r="X1150" s="12"/>
      <c r="Y1150" s="12"/>
      <c r="Z1150" s="11">
        <v>45207</v>
      </c>
      <c r="AA1150" s="11">
        <v>45380</v>
      </c>
      <c r="AB1150" s="11">
        <v>45207</v>
      </c>
      <c r="AC1150" s="12"/>
      <c r="AD1150" s="13"/>
      <c r="AE1150" s="15">
        <f t="shared" ca="1" si="17"/>
        <v>46054</v>
      </c>
    </row>
    <row r="1151" spans="1:31" ht="20.100000000000001" customHeight="1">
      <c r="A1151" s="10">
        <v>2454778</v>
      </c>
      <c r="B1151" s="10">
        <v>2454778</v>
      </c>
      <c r="C1151" s="12"/>
      <c r="D1151" s="12"/>
      <c r="E1151" s="10">
        <v>101575240</v>
      </c>
      <c r="F1151" s="10" t="s">
        <v>390</v>
      </c>
      <c r="G1151" s="10" t="s">
        <v>317</v>
      </c>
      <c r="H1151" s="12"/>
      <c r="I1151" s="11">
        <v>45434</v>
      </c>
      <c r="J1151" s="12"/>
      <c r="K1151" s="12"/>
      <c r="L1151" s="10" t="s">
        <v>313</v>
      </c>
      <c r="M1151" s="12"/>
      <c r="N1151" s="10" t="s">
        <v>313</v>
      </c>
      <c r="O1151" s="12"/>
      <c r="P1151" s="12"/>
      <c r="Q1151" s="10" t="s">
        <v>318</v>
      </c>
      <c r="R1151" s="10">
        <v>1</v>
      </c>
      <c r="S1151" s="10">
        <v>101575219</v>
      </c>
      <c r="T1151" s="10" t="s">
        <v>391</v>
      </c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3"/>
      <c r="AE1151" s="15">
        <f t="shared" ca="1" si="17"/>
        <v>46054</v>
      </c>
    </row>
    <row r="1152" spans="1:31" ht="20.100000000000001" customHeight="1">
      <c r="A1152" s="10">
        <v>2476437</v>
      </c>
      <c r="B1152" s="10">
        <v>2476437</v>
      </c>
      <c r="C1152" s="12"/>
      <c r="D1152" s="12"/>
      <c r="E1152" s="10">
        <v>102963723</v>
      </c>
      <c r="F1152" s="10" t="s">
        <v>536</v>
      </c>
      <c r="G1152" s="10" t="s">
        <v>317</v>
      </c>
      <c r="H1152" s="12"/>
      <c r="I1152" s="11">
        <v>45573</v>
      </c>
      <c r="J1152" s="12"/>
      <c r="K1152" s="12"/>
      <c r="L1152" s="10" t="s">
        <v>313</v>
      </c>
      <c r="M1152" s="12"/>
      <c r="N1152" s="10" t="s">
        <v>313</v>
      </c>
      <c r="O1152" s="12"/>
      <c r="P1152" s="12"/>
      <c r="Q1152" s="10" t="s">
        <v>318</v>
      </c>
      <c r="R1152" s="12"/>
      <c r="S1152" s="10">
        <v>101252320</v>
      </c>
      <c r="T1152" s="10" t="s">
        <v>537</v>
      </c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3"/>
      <c r="AE1152" s="15">
        <f t="shared" ca="1" si="17"/>
        <v>46054</v>
      </c>
    </row>
    <row r="1153" spans="1:31" ht="20.100000000000001" customHeight="1">
      <c r="A1153" s="10">
        <v>2475558</v>
      </c>
      <c r="B1153" s="10">
        <v>2475558</v>
      </c>
      <c r="C1153" s="10" t="s">
        <v>1390</v>
      </c>
      <c r="D1153" s="12"/>
      <c r="E1153" s="10">
        <v>103377383</v>
      </c>
      <c r="F1153" s="10" t="s">
        <v>358</v>
      </c>
      <c r="G1153" s="10" t="s">
        <v>331</v>
      </c>
      <c r="H1153" s="10" t="s">
        <v>109</v>
      </c>
      <c r="I1153" s="11">
        <v>45380</v>
      </c>
      <c r="J1153" s="11">
        <v>45380</v>
      </c>
      <c r="K1153" s="12"/>
      <c r="L1153" s="10" t="s">
        <v>313</v>
      </c>
      <c r="M1153" s="12"/>
      <c r="N1153" s="10" t="s">
        <v>313</v>
      </c>
      <c r="O1153" s="10">
        <v>1034270</v>
      </c>
      <c r="P1153" s="10" t="s">
        <v>332</v>
      </c>
      <c r="Q1153" s="10" t="s">
        <v>318</v>
      </c>
      <c r="R1153" s="10">
        <v>1</v>
      </c>
      <c r="S1153" s="10">
        <v>103656832</v>
      </c>
      <c r="T1153" s="10" t="s">
        <v>359</v>
      </c>
      <c r="U1153" s="12"/>
      <c r="V1153" s="12"/>
      <c r="W1153" s="12"/>
      <c r="X1153" s="12"/>
      <c r="Y1153" s="12"/>
      <c r="Z1153" s="11">
        <v>44672</v>
      </c>
      <c r="AA1153" s="11">
        <v>45380</v>
      </c>
      <c r="AB1153" s="11">
        <v>45175</v>
      </c>
      <c r="AC1153" s="12"/>
      <c r="AD1153" s="13"/>
      <c r="AE1153" s="15">
        <f t="shared" ca="1" si="17"/>
        <v>46054</v>
      </c>
    </row>
    <row r="1154" spans="1:31" ht="20.100000000000001" customHeight="1">
      <c r="A1154" s="10">
        <v>2475883</v>
      </c>
      <c r="B1154" s="10">
        <v>2475883</v>
      </c>
      <c r="C1154" s="12"/>
      <c r="D1154" s="12"/>
      <c r="E1154" s="10">
        <v>101573561</v>
      </c>
      <c r="F1154" s="10" t="s">
        <v>1391</v>
      </c>
      <c r="G1154" s="10" t="s">
        <v>321</v>
      </c>
      <c r="H1154" s="12"/>
      <c r="I1154" s="11">
        <v>45481</v>
      </c>
      <c r="J1154" s="12"/>
      <c r="K1154" s="12"/>
      <c r="L1154" s="10" t="s">
        <v>313</v>
      </c>
      <c r="M1154" s="12"/>
      <c r="N1154" s="10" t="s">
        <v>313</v>
      </c>
      <c r="O1154" s="12"/>
      <c r="P1154" s="12"/>
      <c r="Q1154" s="10" t="s">
        <v>318</v>
      </c>
      <c r="R1154" s="12"/>
      <c r="S1154" s="10">
        <v>101532589</v>
      </c>
      <c r="T1154" s="10" t="s">
        <v>469</v>
      </c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3"/>
      <c r="AE1154" s="15">
        <f t="shared" ca="1" si="17"/>
        <v>46054</v>
      </c>
    </row>
    <row r="1155" spans="1:31" ht="20.100000000000001" customHeight="1">
      <c r="A1155" s="10">
        <v>2482489</v>
      </c>
      <c r="B1155" s="10">
        <v>2482489</v>
      </c>
      <c r="C1155" s="10" t="s">
        <v>365</v>
      </c>
      <c r="D1155" s="12"/>
      <c r="E1155" s="10">
        <v>103533051</v>
      </c>
      <c r="F1155" s="10" t="s">
        <v>366</v>
      </c>
      <c r="G1155" s="10" t="s">
        <v>321</v>
      </c>
      <c r="H1155" s="10" t="s">
        <v>109</v>
      </c>
      <c r="I1155" s="11">
        <v>45380</v>
      </c>
      <c r="J1155" s="11">
        <v>45380</v>
      </c>
      <c r="K1155" s="12"/>
      <c r="L1155" s="10" t="s">
        <v>313</v>
      </c>
      <c r="M1155" s="12"/>
      <c r="N1155" s="10" t="s">
        <v>313</v>
      </c>
      <c r="O1155" s="10">
        <v>1034270</v>
      </c>
      <c r="P1155" s="10" t="s">
        <v>332</v>
      </c>
      <c r="Q1155" s="10" t="s">
        <v>318</v>
      </c>
      <c r="R1155" s="10">
        <v>1</v>
      </c>
      <c r="S1155" s="10">
        <v>103608022</v>
      </c>
      <c r="T1155" s="10" t="s">
        <v>367</v>
      </c>
      <c r="U1155" s="12"/>
      <c r="V1155" s="12"/>
      <c r="W1155" s="12"/>
      <c r="X1155" s="12"/>
      <c r="Y1155" s="12"/>
      <c r="Z1155" s="11">
        <v>45207</v>
      </c>
      <c r="AA1155" s="11">
        <v>45380</v>
      </c>
      <c r="AB1155" s="11">
        <v>45207</v>
      </c>
      <c r="AC1155" s="12"/>
      <c r="AD1155" s="13"/>
      <c r="AE1155" s="15">
        <f t="shared" ca="1" si="17"/>
        <v>46054</v>
      </c>
    </row>
    <row r="1156" spans="1:31" ht="20.100000000000001" customHeight="1">
      <c r="A1156" s="10">
        <v>2482503</v>
      </c>
      <c r="B1156" s="10">
        <v>2482503</v>
      </c>
      <c r="C1156" s="10" t="s">
        <v>417</v>
      </c>
      <c r="D1156" s="12"/>
      <c r="E1156" s="10">
        <v>103479052</v>
      </c>
      <c r="F1156" s="10" t="s">
        <v>418</v>
      </c>
      <c r="G1156" s="10" t="s">
        <v>363</v>
      </c>
      <c r="H1156" s="10" t="s">
        <v>109</v>
      </c>
      <c r="I1156" s="11">
        <v>45380</v>
      </c>
      <c r="J1156" s="11">
        <v>45380</v>
      </c>
      <c r="K1156" s="12"/>
      <c r="L1156" s="10" t="s">
        <v>313</v>
      </c>
      <c r="M1156" s="12"/>
      <c r="N1156" s="10" t="s">
        <v>313</v>
      </c>
      <c r="O1156" s="10">
        <v>1034270</v>
      </c>
      <c r="P1156" s="10" t="s">
        <v>332</v>
      </c>
      <c r="Q1156" s="10" t="s">
        <v>318</v>
      </c>
      <c r="R1156" s="10">
        <v>1</v>
      </c>
      <c r="S1156" s="10">
        <v>104409584</v>
      </c>
      <c r="T1156" s="10" t="s">
        <v>419</v>
      </c>
      <c r="U1156" s="12"/>
      <c r="V1156" s="12"/>
      <c r="W1156" s="12"/>
      <c r="X1156" s="12"/>
      <c r="Y1156" s="12"/>
      <c r="Z1156" s="11">
        <v>45207</v>
      </c>
      <c r="AA1156" s="11">
        <v>45380</v>
      </c>
      <c r="AB1156" s="11">
        <v>45207</v>
      </c>
      <c r="AC1156" s="12"/>
      <c r="AD1156" s="13"/>
      <c r="AE1156" s="15">
        <f t="shared" ref="AE1156:AE1219" ca="1" si="18">TODAY()-M1156</f>
        <v>46054</v>
      </c>
    </row>
    <row r="1157" spans="1:31" ht="20.100000000000001" customHeight="1">
      <c r="A1157" s="10">
        <v>2447785</v>
      </c>
      <c r="B1157" s="10">
        <v>2447785</v>
      </c>
      <c r="C1157" s="10" t="s">
        <v>430</v>
      </c>
      <c r="D1157" s="12"/>
      <c r="E1157" s="10">
        <v>103365440</v>
      </c>
      <c r="F1157" s="10" t="s">
        <v>330</v>
      </c>
      <c r="G1157" s="10" t="s">
        <v>331</v>
      </c>
      <c r="H1157" s="10" t="s">
        <v>109</v>
      </c>
      <c r="I1157" s="11">
        <v>45380</v>
      </c>
      <c r="J1157" s="11">
        <v>45380</v>
      </c>
      <c r="K1157" s="12"/>
      <c r="L1157" s="10" t="s">
        <v>313</v>
      </c>
      <c r="M1157" s="12"/>
      <c r="N1157" s="10" t="s">
        <v>313</v>
      </c>
      <c r="O1157" s="10">
        <v>1034270</v>
      </c>
      <c r="P1157" s="10" t="s">
        <v>332</v>
      </c>
      <c r="Q1157" s="10" t="s">
        <v>318</v>
      </c>
      <c r="R1157" s="10">
        <v>1</v>
      </c>
      <c r="S1157" s="10">
        <v>103365393</v>
      </c>
      <c r="T1157" s="10" t="s">
        <v>333</v>
      </c>
      <c r="U1157" s="12"/>
      <c r="V1157" s="12"/>
      <c r="W1157" s="12"/>
      <c r="X1157" s="12"/>
      <c r="Y1157" s="12"/>
      <c r="Z1157" s="11">
        <v>44996</v>
      </c>
      <c r="AA1157" s="11">
        <v>45380</v>
      </c>
      <c r="AB1157" s="11">
        <v>45055</v>
      </c>
      <c r="AC1157" s="12"/>
      <c r="AD1157" s="13"/>
      <c r="AE1157" s="15">
        <f t="shared" ca="1" si="18"/>
        <v>46054</v>
      </c>
    </row>
    <row r="1158" spans="1:31" ht="20.100000000000001" customHeight="1">
      <c r="A1158" s="10">
        <v>2482531</v>
      </c>
      <c r="B1158" s="10">
        <v>2482531</v>
      </c>
      <c r="C1158" s="10" t="s">
        <v>368</v>
      </c>
      <c r="D1158" s="12"/>
      <c r="E1158" s="10">
        <v>104622312</v>
      </c>
      <c r="F1158" s="10" t="s">
        <v>369</v>
      </c>
      <c r="G1158" s="10" t="s">
        <v>317</v>
      </c>
      <c r="H1158" s="10" t="s">
        <v>109</v>
      </c>
      <c r="I1158" s="11">
        <v>45380</v>
      </c>
      <c r="J1158" s="11">
        <v>45380</v>
      </c>
      <c r="K1158" s="12"/>
      <c r="L1158" s="10" t="s">
        <v>313</v>
      </c>
      <c r="M1158" s="12"/>
      <c r="N1158" s="10" t="s">
        <v>313</v>
      </c>
      <c r="O1158" s="10">
        <v>1034270</v>
      </c>
      <c r="P1158" s="10" t="s">
        <v>332</v>
      </c>
      <c r="Q1158" s="10" t="s">
        <v>318</v>
      </c>
      <c r="R1158" s="10">
        <v>1</v>
      </c>
      <c r="S1158" s="10">
        <v>104622313</v>
      </c>
      <c r="T1158" s="10" t="s">
        <v>370</v>
      </c>
      <c r="U1158" s="12"/>
      <c r="V1158" s="12"/>
      <c r="W1158" s="12"/>
      <c r="X1158" s="12"/>
      <c r="Y1158" s="12"/>
      <c r="Z1158" s="11">
        <v>45207</v>
      </c>
      <c r="AA1158" s="11">
        <v>45380</v>
      </c>
      <c r="AB1158" s="11">
        <v>45207</v>
      </c>
      <c r="AC1158" s="12"/>
      <c r="AD1158" s="13"/>
      <c r="AE1158" s="15">
        <f t="shared" ca="1" si="18"/>
        <v>46054</v>
      </c>
    </row>
    <row r="1159" spans="1:31" ht="20.100000000000001" customHeight="1">
      <c r="A1159" s="10">
        <v>2476431</v>
      </c>
      <c r="B1159" s="10">
        <v>2476431</v>
      </c>
      <c r="C1159" s="12"/>
      <c r="D1159" s="12"/>
      <c r="E1159" s="10">
        <v>102919506</v>
      </c>
      <c r="F1159" s="10" t="s">
        <v>316</v>
      </c>
      <c r="G1159" s="10" t="s">
        <v>317</v>
      </c>
      <c r="H1159" s="12"/>
      <c r="I1159" s="11">
        <v>45541</v>
      </c>
      <c r="J1159" s="12"/>
      <c r="K1159" s="12"/>
      <c r="L1159" s="10" t="s">
        <v>313</v>
      </c>
      <c r="M1159" s="12"/>
      <c r="N1159" s="10" t="s">
        <v>313</v>
      </c>
      <c r="O1159" s="12"/>
      <c r="P1159" s="12"/>
      <c r="Q1159" s="10" t="s">
        <v>318</v>
      </c>
      <c r="R1159" s="12"/>
      <c r="S1159" s="10">
        <v>101252282</v>
      </c>
      <c r="T1159" s="10" t="s">
        <v>319</v>
      </c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3"/>
      <c r="AE1159" s="15">
        <f t="shared" ca="1" si="18"/>
        <v>46054</v>
      </c>
    </row>
    <row r="1160" spans="1:31" ht="20.100000000000001" customHeight="1">
      <c r="A1160" s="10">
        <v>2476384</v>
      </c>
      <c r="B1160" s="10">
        <v>2476384</v>
      </c>
      <c r="C1160" s="12"/>
      <c r="D1160" s="12"/>
      <c r="E1160" s="10">
        <v>102878852</v>
      </c>
      <c r="F1160" s="10" t="s">
        <v>1392</v>
      </c>
      <c r="G1160" s="10" t="s">
        <v>312</v>
      </c>
      <c r="H1160" s="12"/>
      <c r="I1160" s="11">
        <v>45632</v>
      </c>
      <c r="J1160" s="12"/>
      <c r="K1160" s="12"/>
      <c r="L1160" s="10" t="s">
        <v>313</v>
      </c>
      <c r="M1160" s="12"/>
      <c r="N1160" s="10" t="s">
        <v>313</v>
      </c>
      <c r="O1160" s="12"/>
      <c r="P1160" s="12"/>
      <c r="Q1160" s="10" t="s">
        <v>318</v>
      </c>
      <c r="R1160" s="12"/>
      <c r="S1160" s="10">
        <v>102874438</v>
      </c>
      <c r="T1160" s="10" t="s">
        <v>1125</v>
      </c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3"/>
      <c r="AE1160" s="15">
        <f t="shared" ca="1" si="18"/>
        <v>46054</v>
      </c>
    </row>
    <row r="1161" spans="1:31" ht="20.100000000000001" customHeight="1">
      <c r="A1161" s="10">
        <v>2512176</v>
      </c>
      <c r="B1161" s="10">
        <v>2512176</v>
      </c>
      <c r="C1161" s="10" t="s">
        <v>1015</v>
      </c>
      <c r="D1161" s="12"/>
      <c r="E1161" s="10">
        <v>102842229</v>
      </c>
      <c r="F1161" s="10" t="s">
        <v>440</v>
      </c>
      <c r="G1161" s="10" t="s">
        <v>312</v>
      </c>
      <c r="H1161" s="10" t="s">
        <v>109</v>
      </c>
      <c r="I1161" s="11">
        <v>45380</v>
      </c>
      <c r="J1161" s="11">
        <v>45380</v>
      </c>
      <c r="K1161" s="12"/>
      <c r="L1161" s="10" t="s">
        <v>313</v>
      </c>
      <c r="M1161" s="12"/>
      <c r="N1161" s="10" t="s">
        <v>313</v>
      </c>
      <c r="O1161" s="10">
        <v>1034270</v>
      </c>
      <c r="P1161" s="10" t="s">
        <v>332</v>
      </c>
      <c r="Q1161" s="10" t="s">
        <v>318</v>
      </c>
      <c r="R1161" s="10">
        <v>1</v>
      </c>
      <c r="S1161" s="10">
        <v>101252285</v>
      </c>
      <c r="T1161" s="10" t="s">
        <v>441</v>
      </c>
      <c r="U1161" s="12"/>
      <c r="V1161" s="12"/>
      <c r="W1161" s="12"/>
      <c r="X1161" s="12"/>
      <c r="Y1161" s="12"/>
      <c r="Z1161" s="11">
        <v>44996</v>
      </c>
      <c r="AA1161" s="11">
        <v>45380</v>
      </c>
      <c r="AB1161" s="11">
        <v>45333</v>
      </c>
      <c r="AC1161" s="12"/>
      <c r="AD1161" s="13"/>
      <c r="AE1161" s="15">
        <f t="shared" ca="1" si="18"/>
        <v>46054</v>
      </c>
    </row>
    <row r="1162" spans="1:31" ht="20.100000000000001" customHeight="1">
      <c r="A1162" s="10">
        <v>2482465</v>
      </c>
      <c r="B1162" s="10">
        <v>2482465</v>
      </c>
      <c r="C1162" s="10" t="s">
        <v>378</v>
      </c>
      <c r="D1162" s="12"/>
      <c r="E1162" s="10">
        <v>103248371</v>
      </c>
      <c r="F1162" s="10" t="s">
        <v>483</v>
      </c>
      <c r="G1162" s="10" t="s">
        <v>331</v>
      </c>
      <c r="H1162" s="10" t="s">
        <v>109</v>
      </c>
      <c r="I1162" s="11">
        <v>45380</v>
      </c>
      <c r="J1162" s="11">
        <v>45380</v>
      </c>
      <c r="K1162" s="12"/>
      <c r="L1162" s="10" t="s">
        <v>313</v>
      </c>
      <c r="M1162" s="12"/>
      <c r="N1162" s="10" t="s">
        <v>313</v>
      </c>
      <c r="O1162" s="10">
        <v>1034270</v>
      </c>
      <c r="P1162" s="10" t="s">
        <v>332</v>
      </c>
      <c r="Q1162" s="10" t="s">
        <v>318</v>
      </c>
      <c r="R1162" s="10">
        <v>1</v>
      </c>
      <c r="S1162" s="10">
        <v>101617028</v>
      </c>
      <c r="T1162" s="10" t="s">
        <v>408</v>
      </c>
      <c r="U1162" s="12"/>
      <c r="V1162" s="12"/>
      <c r="W1162" s="12"/>
      <c r="X1162" s="12"/>
      <c r="Y1162" s="12"/>
      <c r="Z1162" s="11">
        <v>45207</v>
      </c>
      <c r="AA1162" s="11">
        <v>45380</v>
      </c>
      <c r="AB1162" s="11">
        <v>45207</v>
      </c>
      <c r="AC1162" s="12"/>
      <c r="AD1162" s="13"/>
      <c r="AE1162" s="15">
        <f t="shared" ca="1" si="18"/>
        <v>46054</v>
      </c>
    </row>
    <row r="1163" spans="1:31" ht="20.100000000000001" customHeight="1">
      <c r="A1163" s="10">
        <v>2516868</v>
      </c>
      <c r="B1163" s="10">
        <v>2516868</v>
      </c>
      <c r="C1163" s="10" t="s">
        <v>406</v>
      </c>
      <c r="D1163" s="12"/>
      <c r="E1163" s="10">
        <v>102840010</v>
      </c>
      <c r="F1163" s="10" t="s">
        <v>407</v>
      </c>
      <c r="G1163" s="10" t="s">
        <v>317</v>
      </c>
      <c r="H1163" s="10" t="s">
        <v>109</v>
      </c>
      <c r="I1163" s="11">
        <v>45380</v>
      </c>
      <c r="J1163" s="11">
        <v>45380</v>
      </c>
      <c r="K1163" s="12"/>
      <c r="L1163" s="10" t="s">
        <v>313</v>
      </c>
      <c r="M1163" s="12"/>
      <c r="N1163" s="10" t="s">
        <v>313</v>
      </c>
      <c r="O1163" s="10">
        <v>1034270</v>
      </c>
      <c r="P1163" s="10" t="s">
        <v>332</v>
      </c>
      <c r="Q1163" s="10" t="s">
        <v>318</v>
      </c>
      <c r="R1163" s="10">
        <v>1</v>
      </c>
      <c r="S1163" s="10">
        <v>101617028</v>
      </c>
      <c r="T1163" s="10" t="s">
        <v>408</v>
      </c>
      <c r="U1163" s="12"/>
      <c r="V1163" s="12"/>
      <c r="W1163" s="12"/>
      <c r="X1163" s="12"/>
      <c r="Y1163" s="12"/>
      <c r="Z1163" s="11">
        <v>44996</v>
      </c>
      <c r="AA1163" s="11">
        <v>45380</v>
      </c>
      <c r="AB1163" s="11">
        <v>45349</v>
      </c>
      <c r="AC1163" s="12"/>
      <c r="AD1163" s="13"/>
      <c r="AE1163" s="15">
        <f t="shared" ca="1" si="18"/>
        <v>46054</v>
      </c>
    </row>
    <row r="1164" spans="1:31" ht="20.100000000000001" customHeight="1">
      <c r="A1164" s="10">
        <v>2454356</v>
      </c>
      <c r="B1164" s="10">
        <v>2454356</v>
      </c>
      <c r="C1164" s="12"/>
      <c r="D1164" s="12"/>
      <c r="E1164" s="10">
        <v>100301085</v>
      </c>
      <c r="F1164" s="10" t="s">
        <v>1121</v>
      </c>
      <c r="G1164" s="10" t="s">
        <v>327</v>
      </c>
      <c r="H1164" s="12"/>
      <c r="I1164" s="11">
        <v>45462</v>
      </c>
      <c r="J1164" s="12"/>
      <c r="K1164" s="12"/>
      <c r="L1164" s="10" t="s">
        <v>313</v>
      </c>
      <c r="M1164" s="12"/>
      <c r="N1164" s="10" t="s">
        <v>313</v>
      </c>
      <c r="O1164" s="12"/>
      <c r="P1164" s="12"/>
      <c r="Q1164" s="10" t="s">
        <v>314</v>
      </c>
      <c r="R1164" s="12"/>
      <c r="S1164" s="10">
        <v>103088315</v>
      </c>
      <c r="T1164" s="10" t="s">
        <v>1122</v>
      </c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3"/>
      <c r="AE1164" s="15">
        <f t="shared" ca="1" si="18"/>
        <v>46054</v>
      </c>
    </row>
    <row r="1165" spans="1:31" ht="20.100000000000001" customHeight="1">
      <c r="A1165" s="10">
        <v>2453441</v>
      </c>
      <c r="B1165" s="10">
        <v>2453441</v>
      </c>
      <c r="C1165" s="12"/>
      <c r="D1165" s="12"/>
      <c r="E1165" s="10">
        <v>101195717</v>
      </c>
      <c r="F1165" s="10" t="s">
        <v>323</v>
      </c>
      <c r="G1165" s="10" t="s">
        <v>312</v>
      </c>
      <c r="H1165" s="12"/>
      <c r="I1165" s="11">
        <v>45660</v>
      </c>
      <c r="J1165" s="12"/>
      <c r="K1165" s="12"/>
      <c r="L1165" s="10" t="s">
        <v>313</v>
      </c>
      <c r="M1165" s="12"/>
      <c r="N1165" s="10" t="s">
        <v>313</v>
      </c>
      <c r="O1165" s="12"/>
      <c r="P1165" s="12"/>
      <c r="Q1165" s="10" t="s">
        <v>324</v>
      </c>
      <c r="R1165" s="12"/>
      <c r="S1165" s="10">
        <v>101261032</v>
      </c>
      <c r="T1165" s="10" t="s">
        <v>325</v>
      </c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3"/>
      <c r="AE1165" s="15">
        <f t="shared" ca="1" si="18"/>
        <v>46054</v>
      </c>
    </row>
    <row r="1166" spans="1:31" ht="20.100000000000001" customHeight="1">
      <c r="A1166" s="10">
        <v>2512119</v>
      </c>
      <c r="B1166" s="10">
        <v>2512119</v>
      </c>
      <c r="C1166" s="10" t="s">
        <v>1393</v>
      </c>
      <c r="D1166" s="10">
        <v>435</v>
      </c>
      <c r="E1166" s="10">
        <v>104215988</v>
      </c>
      <c r="F1166" s="10" t="s">
        <v>502</v>
      </c>
      <c r="G1166" s="10" t="s">
        <v>331</v>
      </c>
      <c r="H1166" s="10" t="s">
        <v>109</v>
      </c>
      <c r="I1166" s="11">
        <v>45380</v>
      </c>
      <c r="J1166" s="11">
        <v>45380</v>
      </c>
      <c r="K1166" s="12"/>
      <c r="L1166" s="10" t="s">
        <v>313</v>
      </c>
      <c r="M1166" s="12"/>
      <c r="N1166" s="10" t="s">
        <v>313</v>
      </c>
      <c r="O1166" s="10">
        <v>1034270</v>
      </c>
      <c r="P1166" s="10" t="s">
        <v>332</v>
      </c>
      <c r="Q1166" s="10" t="s">
        <v>385</v>
      </c>
      <c r="R1166" s="10">
        <v>1</v>
      </c>
      <c r="S1166" s="10" t="s">
        <v>503</v>
      </c>
      <c r="T1166" s="10" t="s">
        <v>504</v>
      </c>
      <c r="U1166" s="12"/>
      <c r="V1166" s="12"/>
      <c r="W1166" s="12"/>
      <c r="X1166" s="12"/>
      <c r="Y1166" s="12"/>
      <c r="Z1166" s="11">
        <v>44672</v>
      </c>
      <c r="AA1166" s="11">
        <v>45380</v>
      </c>
      <c r="AB1166" s="11">
        <v>45333</v>
      </c>
      <c r="AC1166" s="12"/>
      <c r="AD1166" s="13"/>
      <c r="AE1166" s="15">
        <f t="shared" ca="1" si="18"/>
        <v>46054</v>
      </c>
    </row>
    <row r="1167" spans="1:31" ht="20.100000000000001" customHeight="1">
      <c r="A1167" s="10">
        <v>2482501</v>
      </c>
      <c r="B1167" s="10">
        <v>2482501</v>
      </c>
      <c r="C1167" s="10" t="s">
        <v>412</v>
      </c>
      <c r="D1167" s="12"/>
      <c r="E1167" s="10">
        <v>103533051</v>
      </c>
      <c r="F1167" s="10" t="s">
        <v>366</v>
      </c>
      <c r="G1167" s="10" t="s">
        <v>321</v>
      </c>
      <c r="H1167" s="10" t="s">
        <v>109</v>
      </c>
      <c r="I1167" s="11">
        <v>45380</v>
      </c>
      <c r="J1167" s="11">
        <v>45380</v>
      </c>
      <c r="K1167" s="12"/>
      <c r="L1167" s="10" t="s">
        <v>313</v>
      </c>
      <c r="M1167" s="12"/>
      <c r="N1167" s="10" t="s">
        <v>313</v>
      </c>
      <c r="O1167" s="10">
        <v>1034270</v>
      </c>
      <c r="P1167" s="10" t="s">
        <v>332</v>
      </c>
      <c r="Q1167" s="10" t="s">
        <v>318</v>
      </c>
      <c r="R1167" s="10">
        <v>1</v>
      </c>
      <c r="S1167" s="10">
        <v>103608022</v>
      </c>
      <c r="T1167" s="10" t="s">
        <v>367</v>
      </c>
      <c r="U1167" s="12"/>
      <c r="V1167" s="12"/>
      <c r="W1167" s="12"/>
      <c r="X1167" s="12"/>
      <c r="Y1167" s="12"/>
      <c r="Z1167" s="11">
        <v>45207</v>
      </c>
      <c r="AA1167" s="11">
        <v>45380</v>
      </c>
      <c r="AB1167" s="11">
        <v>45207</v>
      </c>
      <c r="AC1167" s="12"/>
      <c r="AD1167" s="13"/>
      <c r="AE1167" s="15">
        <f t="shared" ca="1" si="18"/>
        <v>46054</v>
      </c>
    </row>
    <row r="1168" spans="1:31" ht="20.100000000000001" customHeight="1">
      <c r="A1168" s="10">
        <v>2451816</v>
      </c>
      <c r="B1168" s="10">
        <v>2451816</v>
      </c>
      <c r="C1168" s="12"/>
      <c r="D1168" s="10">
        <v>228</v>
      </c>
      <c r="E1168" s="10">
        <v>102060027</v>
      </c>
      <c r="F1168" s="10" t="s">
        <v>462</v>
      </c>
      <c r="G1168" s="10" t="s">
        <v>331</v>
      </c>
      <c r="H1168" s="12"/>
      <c r="I1168" s="11">
        <v>45457</v>
      </c>
      <c r="J1168" s="12"/>
      <c r="K1168" s="12"/>
      <c r="L1168" s="10" t="s">
        <v>313</v>
      </c>
      <c r="M1168" s="12"/>
      <c r="N1168" s="10" t="s">
        <v>313</v>
      </c>
      <c r="O1168" s="12"/>
      <c r="P1168" s="12"/>
      <c r="Q1168" s="10" t="s">
        <v>385</v>
      </c>
      <c r="R1168" s="12"/>
      <c r="S1168" s="10" t="s">
        <v>463</v>
      </c>
      <c r="T1168" s="10" t="s">
        <v>464</v>
      </c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3"/>
      <c r="AE1168" s="15">
        <f t="shared" ca="1" si="18"/>
        <v>46054</v>
      </c>
    </row>
    <row r="1169" spans="1:31" ht="20.100000000000001" customHeight="1">
      <c r="A1169" s="10">
        <v>2513766</v>
      </c>
      <c r="B1169" s="10">
        <v>2513766</v>
      </c>
      <c r="C1169" s="10" t="s">
        <v>357</v>
      </c>
      <c r="D1169" s="12"/>
      <c r="E1169" s="10">
        <v>103377383</v>
      </c>
      <c r="F1169" s="10" t="s">
        <v>358</v>
      </c>
      <c r="G1169" s="10" t="s">
        <v>331</v>
      </c>
      <c r="H1169" s="10" t="s">
        <v>109</v>
      </c>
      <c r="I1169" s="11">
        <v>45380</v>
      </c>
      <c r="J1169" s="11">
        <v>45380</v>
      </c>
      <c r="K1169" s="12"/>
      <c r="L1169" s="10" t="s">
        <v>313</v>
      </c>
      <c r="M1169" s="12"/>
      <c r="N1169" s="10" t="s">
        <v>313</v>
      </c>
      <c r="O1169" s="10">
        <v>1034270</v>
      </c>
      <c r="P1169" s="10" t="s">
        <v>332</v>
      </c>
      <c r="Q1169" s="10" t="s">
        <v>318</v>
      </c>
      <c r="R1169" s="10">
        <v>1</v>
      </c>
      <c r="S1169" s="10">
        <v>103656832</v>
      </c>
      <c r="T1169" s="10" t="s">
        <v>359</v>
      </c>
      <c r="U1169" s="12"/>
      <c r="V1169" s="12"/>
      <c r="W1169" s="12"/>
      <c r="X1169" s="12"/>
      <c r="Y1169" s="12"/>
      <c r="Z1169" s="11">
        <v>44996</v>
      </c>
      <c r="AA1169" s="11">
        <v>45380</v>
      </c>
      <c r="AB1169" s="11">
        <v>45338</v>
      </c>
      <c r="AC1169" s="12"/>
      <c r="AD1169" s="13"/>
      <c r="AE1169" s="15">
        <f t="shared" ca="1" si="18"/>
        <v>46054</v>
      </c>
    </row>
    <row r="1170" spans="1:31" ht="20.100000000000001" customHeight="1">
      <c r="A1170" s="10">
        <v>2453818</v>
      </c>
      <c r="B1170" s="10">
        <v>2453818</v>
      </c>
      <c r="C1170" s="12"/>
      <c r="D1170" s="12"/>
      <c r="E1170" s="10">
        <v>101680662</v>
      </c>
      <c r="F1170" s="10" t="s">
        <v>320</v>
      </c>
      <c r="G1170" s="10" t="s">
        <v>321</v>
      </c>
      <c r="H1170" s="12"/>
      <c r="I1170" s="11">
        <v>45420</v>
      </c>
      <c r="J1170" s="12"/>
      <c r="K1170" s="12"/>
      <c r="L1170" s="10" t="s">
        <v>313</v>
      </c>
      <c r="M1170" s="12"/>
      <c r="N1170" s="10" t="s">
        <v>313</v>
      </c>
      <c r="O1170" s="12"/>
      <c r="P1170" s="12"/>
      <c r="Q1170" s="10" t="s">
        <v>318</v>
      </c>
      <c r="R1170" s="12"/>
      <c r="S1170" s="10">
        <v>101680654</v>
      </c>
      <c r="T1170" s="10" t="s">
        <v>322</v>
      </c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3"/>
      <c r="AE1170" s="15">
        <f t="shared" ca="1" si="18"/>
        <v>46054</v>
      </c>
    </row>
    <row r="1171" spans="1:31" ht="20.100000000000001" customHeight="1">
      <c r="A1171" s="10">
        <v>2454762</v>
      </c>
      <c r="B1171" s="10">
        <v>2454762</v>
      </c>
      <c r="C1171" s="12"/>
      <c r="D1171" s="12"/>
      <c r="E1171" s="10">
        <v>102415478</v>
      </c>
      <c r="F1171" s="10" t="s">
        <v>665</v>
      </c>
      <c r="G1171" s="10" t="s">
        <v>312</v>
      </c>
      <c r="H1171" s="12"/>
      <c r="I1171" s="11">
        <v>45660</v>
      </c>
      <c r="J1171" s="12"/>
      <c r="K1171" s="12"/>
      <c r="L1171" s="10" t="s">
        <v>313</v>
      </c>
      <c r="M1171" s="12"/>
      <c r="N1171" s="10" t="s">
        <v>313</v>
      </c>
      <c r="O1171" s="12"/>
      <c r="P1171" s="12"/>
      <c r="Q1171" s="10" t="s">
        <v>318</v>
      </c>
      <c r="R1171" s="12"/>
      <c r="S1171" s="10">
        <v>102026291</v>
      </c>
      <c r="T1171" s="10" t="s">
        <v>315</v>
      </c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3"/>
      <c r="AE1171" s="15">
        <f t="shared" ca="1" si="18"/>
        <v>46054</v>
      </c>
    </row>
    <row r="1172" spans="1:31" ht="20.100000000000001" customHeight="1">
      <c r="A1172" s="10">
        <v>2451105</v>
      </c>
      <c r="B1172" s="10">
        <v>2451105</v>
      </c>
      <c r="C1172" s="12"/>
      <c r="D1172" s="12"/>
      <c r="E1172" s="10">
        <v>102833659</v>
      </c>
      <c r="F1172" s="10" t="s">
        <v>398</v>
      </c>
      <c r="G1172" s="10" t="s">
        <v>312</v>
      </c>
      <c r="H1172" s="12"/>
      <c r="I1172" s="11">
        <v>45660</v>
      </c>
      <c r="J1172" s="12"/>
      <c r="K1172" s="12"/>
      <c r="L1172" s="10" t="s">
        <v>313</v>
      </c>
      <c r="M1172" s="12"/>
      <c r="N1172" s="10" t="s">
        <v>313</v>
      </c>
      <c r="O1172" s="12"/>
      <c r="P1172" s="12"/>
      <c r="Q1172" s="10" t="s">
        <v>314</v>
      </c>
      <c r="R1172" s="12"/>
      <c r="S1172" s="10">
        <v>102026291</v>
      </c>
      <c r="T1172" s="10" t="s">
        <v>315</v>
      </c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3"/>
      <c r="AE1172" s="15">
        <f t="shared" ca="1" si="18"/>
        <v>46054</v>
      </c>
    </row>
    <row r="1173" spans="1:31" ht="20.100000000000001" customHeight="1">
      <c r="A1173" s="10">
        <v>2447681</v>
      </c>
      <c r="B1173" s="10">
        <v>2447681</v>
      </c>
      <c r="C1173" s="10" t="s">
        <v>409</v>
      </c>
      <c r="D1173" s="12"/>
      <c r="E1173" s="10">
        <v>103341647</v>
      </c>
      <c r="F1173" s="10" t="s">
        <v>410</v>
      </c>
      <c r="G1173" s="10" t="s">
        <v>331</v>
      </c>
      <c r="H1173" s="10" t="s">
        <v>109</v>
      </c>
      <c r="I1173" s="11">
        <v>45380</v>
      </c>
      <c r="J1173" s="11">
        <v>45380</v>
      </c>
      <c r="K1173" s="12"/>
      <c r="L1173" s="10" t="s">
        <v>313</v>
      </c>
      <c r="M1173" s="12"/>
      <c r="N1173" s="10" t="s">
        <v>313</v>
      </c>
      <c r="O1173" s="10">
        <v>1034270</v>
      </c>
      <c r="P1173" s="10" t="s">
        <v>332</v>
      </c>
      <c r="Q1173" s="10" t="s">
        <v>318</v>
      </c>
      <c r="R1173" s="10">
        <v>1</v>
      </c>
      <c r="S1173" s="10">
        <v>103342182</v>
      </c>
      <c r="T1173" s="10" t="s">
        <v>411</v>
      </c>
      <c r="U1173" s="12"/>
      <c r="V1173" s="12"/>
      <c r="W1173" s="12"/>
      <c r="X1173" s="12"/>
      <c r="Y1173" s="12"/>
      <c r="Z1173" s="11">
        <v>44672</v>
      </c>
      <c r="AA1173" s="11">
        <v>45380</v>
      </c>
      <c r="AB1173" s="11">
        <v>45055</v>
      </c>
      <c r="AC1173" s="12"/>
      <c r="AD1173" s="13"/>
      <c r="AE1173" s="15">
        <f t="shared" ca="1" si="18"/>
        <v>46054</v>
      </c>
    </row>
    <row r="1174" spans="1:31" ht="20.100000000000001" customHeight="1">
      <c r="A1174" s="10">
        <v>2476394</v>
      </c>
      <c r="B1174" s="10">
        <v>2476394</v>
      </c>
      <c r="C1174" s="12"/>
      <c r="D1174" s="12"/>
      <c r="E1174" s="10">
        <v>101901826</v>
      </c>
      <c r="F1174" s="10" t="s">
        <v>388</v>
      </c>
      <c r="G1174" s="10" t="s">
        <v>317</v>
      </c>
      <c r="H1174" s="12"/>
      <c r="I1174" s="11">
        <v>45573</v>
      </c>
      <c r="J1174" s="12"/>
      <c r="K1174" s="12"/>
      <c r="L1174" s="10" t="s">
        <v>313</v>
      </c>
      <c r="M1174" s="12"/>
      <c r="N1174" s="10" t="s">
        <v>313</v>
      </c>
      <c r="O1174" s="12"/>
      <c r="P1174" s="12"/>
      <c r="Q1174" s="10" t="s">
        <v>324</v>
      </c>
      <c r="R1174" s="12"/>
      <c r="S1174" s="10">
        <v>101898752</v>
      </c>
      <c r="T1174" s="10" t="s">
        <v>361</v>
      </c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3"/>
      <c r="AE1174" s="15">
        <f t="shared" ca="1" si="18"/>
        <v>46054</v>
      </c>
    </row>
    <row r="1175" spans="1:31" ht="20.100000000000001" customHeight="1">
      <c r="A1175" s="10">
        <v>2476348</v>
      </c>
      <c r="B1175" s="10">
        <v>2476348</v>
      </c>
      <c r="C1175" s="12"/>
      <c r="D1175" s="12"/>
      <c r="E1175" s="10">
        <v>101575240</v>
      </c>
      <c r="F1175" s="10" t="s">
        <v>390</v>
      </c>
      <c r="G1175" s="10" t="s">
        <v>317</v>
      </c>
      <c r="H1175" s="12"/>
      <c r="I1175" s="11">
        <v>45632</v>
      </c>
      <c r="J1175" s="12"/>
      <c r="K1175" s="12"/>
      <c r="L1175" s="10" t="s">
        <v>313</v>
      </c>
      <c r="M1175" s="12"/>
      <c r="N1175" s="10" t="s">
        <v>313</v>
      </c>
      <c r="O1175" s="12"/>
      <c r="P1175" s="12"/>
      <c r="Q1175" s="10" t="s">
        <v>318</v>
      </c>
      <c r="R1175" s="12"/>
      <c r="S1175" s="10">
        <v>101575219</v>
      </c>
      <c r="T1175" s="10" t="s">
        <v>391</v>
      </c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3"/>
      <c r="AE1175" s="15">
        <f t="shared" ca="1" si="18"/>
        <v>46054</v>
      </c>
    </row>
    <row r="1176" spans="1:31" ht="20.100000000000001" customHeight="1">
      <c r="A1176" s="10">
        <v>2476373</v>
      </c>
      <c r="B1176" s="10">
        <v>2476373</v>
      </c>
      <c r="C1176" s="12"/>
      <c r="D1176" s="12"/>
      <c r="E1176" s="10">
        <v>101693733</v>
      </c>
      <c r="F1176" s="10" t="s">
        <v>1222</v>
      </c>
      <c r="G1176" s="10" t="s">
        <v>327</v>
      </c>
      <c r="H1176" s="12"/>
      <c r="I1176" s="11">
        <v>45660</v>
      </c>
      <c r="J1176" s="12"/>
      <c r="K1176" s="12"/>
      <c r="L1176" s="10" t="s">
        <v>313</v>
      </c>
      <c r="M1176" s="12"/>
      <c r="N1176" s="10" t="s">
        <v>313</v>
      </c>
      <c r="O1176" s="12"/>
      <c r="P1176" s="12"/>
      <c r="Q1176" s="10" t="s">
        <v>318</v>
      </c>
      <c r="R1176" s="12"/>
      <c r="S1176" s="10">
        <v>101251705</v>
      </c>
      <c r="T1176" s="10" t="s">
        <v>328</v>
      </c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3"/>
      <c r="AE1176" s="15">
        <f t="shared" ca="1" si="18"/>
        <v>46054</v>
      </c>
    </row>
    <row r="1177" spans="1:31" ht="20.100000000000001" customHeight="1">
      <c r="A1177" s="10">
        <v>2482534</v>
      </c>
      <c r="B1177" s="10">
        <v>2482534</v>
      </c>
      <c r="C1177" s="10" t="s">
        <v>461</v>
      </c>
      <c r="D1177" s="12"/>
      <c r="E1177" s="10">
        <v>104622312</v>
      </c>
      <c r="F1177" s="10" t="s">
        <v>369</v>
      </c>
      <c r="G1177" s="10" t="s">
        <v>317</v>
      </c>
      <c r="H1177" s="10" t="s">
        <v>109</v>
      </c>
      <c r="I1177" s="11">
        <v>45380</v>
      </c>
      <c r="J1177" s="11">
        <v>45380</v>
      </c>
      <c r="K1177" s="12"/>
      <c r="L1177" s="10" t="s">
        <v>313</v>
      </c>
      <c r="M1177" s="12"/>
      <c r="N1177" s="10" t="s">
        <v>313</v>
      </c>
      <c r="O1177" s="10">
        <v>1034270</v>
      </c>
      <c r="P1177" s="10" t="s">
        <v>332</v>
      </c>
      <c r="Q1177" s="10" t="s">
        <v>318</v>
      </c>
      <c r="R1177" s="10">
        <v>1</v>
      </c>
      <c r="S1177" s="10">
        <v>104622313</v>
      </c>
      <c r="T1177" s="10" t="s">
        <v>370</v>
      </c>
      <c r="U1177" s="12"/>
      <c r="V1177" s="12"/>
      <c r="W1177" s="12"/>
      <c r="X1177" s="12"/>
      <c r="Y1177" s="12"/>
      <c r="Z1177" s="11">
        <v>45207</v>
      </c>
      <c r="AA1177" s="11">
        <v>45380</v>
      </c>
      <c r="AB1177" s="11">
        <v>45207</v>
      </c>
      <c r="AC1177" s="12"/>
      <c r="AD1177" s="13"/>
      <c r="AE1177" s="15">
        <f t="shared" ca="1" si="18"/>
        <v>46054</v>
      </c>
    </row>
    <row r="1178" spans="1:31" ht="20.100000000000001" customHeight="1">
      <c r="A1178" s="10">
        <v>2505437</v>
      </c>
      <c r="B1178" s="10">
        <v>2505437</v>
      </c>
      <c r="C1178" s="12"/>
      <c r="D1178" s="10">
        <v>194</v>
      </c>
      <c r="E1178" s="10" t="s">
        <v>1278</v>
      </c>
      <c r="F1178" s="10" t="s">
        <v>1279</v>
      </c>
      <c r="G1178" s="10" t="s">
        <v>363</v>
      </c>
      <c r="H1178" s="12"/>
      <c r="I1178" s="11">
        <v>45338</v>
      </c>
      <c r="J1178" s="12"/>
      <c r="K1178" s="12"/>
      <c r="L1178" s="10" t="s">
        <v>313</v>
      </c>
      <c r="M1178" s="12"/>
      <c r="N1178" s="10" t="s">
        <v>313</v>
      </c>
      <c r="O1178" s="12"/>
      <c r="P1178" s="12"/>
      <c r="Q1178" s="10" t="s">
        <v>385</v>
      </c>
      <c r="R1178" s="12"/>
      <c r="S1178" s="10" t="s">
        <v>1280</v>
      </c>
      <c r="T1178" s="10" t="s">
        <v>1281</v>
      </c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3"/>
      <c r="AE1178" s="15">
        <f t="shared" ca="1" si="18"/>
        <v>46054</v>
      </c>
    </row>
    <row r="1179" spans="1:31" ht="20.100000000000001" customHeight="1">
      <c r="A1179" s="10">
        <v>2476423</v>
      </c>
      <c r="B1179" s="10">
        <v>2476423</v>
      </c>
      <c r="C1179" s="12"/>
      <c r="D1179" s="12"/>
      <c r="E1179" s="10">
        <v>102415479</v>
      </c>
      <c r="F1179" s="10" t="s">
        <v>311</v>
      </c>
      <c r="G1179" s="10" t="s">
        <v>312</v>
      </c>
      <c r="H1179" s="12"/>
      <c r="I1179" s="11">
        <v>45541</v>
      </c>
      <c r="J1179" s="12"/>
      <c r="K1179" s="12"/>
      <c r="L1179" s="10" t="s">
        <v>313</v>
      </c>
      <c r="M1179" s="12"/>
      <c r="N1179" s="10" t="s">
        <v>313</v>
      </c>
      <c r="O1179" s="12"/>
      <c r="P1179" s="12"/>
      <c r="Q1179" s="10" t="s">
        <v>314</v>
      </c>
      <c r="R1179" s="12"/>
      <c r="S1179" s="10">
        <v>102026291</v>
      </c>
      <c r="T1179" s="10" t="s">
        <v>315</v>
      </c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3"/>
      <c r="AE1179" s="15">
        <f t="shared" ca="1" si="18"/>
        <v>46054</v>
      </c>
    </row>
    <row r="1180" spans="1:31" ht="20.100000000000001" customHeight="1">
      <c r="A1180" s="10">
        <v>2470256</v>
      </c>
      <c r="B1180" s="10">
        <v>2470256</v>
      </c>
      <c r="C1180" s="10" t="s">
        <v>1394</v>
      </c>
      <c r="D1180" s="12"/>
      <c r="E1180" s="10">
        <v>104595846</v>
      </c>
      <c r="F1180" s="10" t="s">
        <v>349</v>
      </c>
      <c r="G1180" s="10" t="s">
        <v>317</v>
      </c>
      <c r="H1180" s="10" t="s">
        <v>109</v>
      </c>
      <c r="I1180" s="11">
        <v>45380</v>
      </c>
      <c r="J1180" s="11">
        <v>45380</v>
      </c>
      <c r="K1180" s="12"/>
      <c r="L1180" s="10" t="s">
        <v>313</v>
      </c>
      <c r="M1180" s="12"/>
      <c r="N1180" s="10" t="s">
        <v>313</v>
      </c>
      <c r="O1180" s="10">
        <v>1034270</v>
      </c>
      <c r="P1180" s="10" t="s">
        <v>332</v>
      </c>
      <c r="Q1180" s="10" t="s">
        <v>318</v>
      </c>
      <c r="R1180" s="10">
        <v>1</v>
      </c>
      <c r="S1180" s="10">
        <v>101252315</v>
      </c>
      <c r="T1180" s="10" t="s">
        <v>350</v>
      </c>
      <c r="U1180" s="12"/>
      <c r="V1180" s="12"/>
      <c r="W1180" s="12"/>
      <c r="X1180" s="12"/>
      <c r="Y1180" s="12"/>
      <c r="Z1180" s="11">
        <v>44865</v>
      </c>
      <c r="AA1180" s="11">
        <v>45380</v>
      </c>
      <c r="AB1180" s="11">
        <v>45151</v>
      </c>
      <c r="AC1180" s="12"/>
      <c r="AD1180" s="13"/>
      <c r="AE1180" s="15">
        <f t="shared" ca="1" si="18"/>
        <v>46054</v>
      </c>
    </row>
    <row r="1181" spans="1:31" ht="20.100000000000001" customHeight="1">
      <c r="A1181" s="10">
        <v>2476376</v>
      </c>
      <c r="B1181" s="10">
        <v>2476376</v>
      </c>
      <c r="C1181" s="12"/>
      <c r="D1181" s="12"/>
      <c r="E1181" s="10">
        <v>101693733</v>
      </c>
      <c r="F1181" s="10" t="s">
        <v>1222</v>
      </c>
      <c r="G1181" s="10" t="s">
        <v>327</v>
      </c>
      <c r="H1181" s="12"/>
      <c r="I1181" s="11">
        <v>45660</v>
      </c>
      <c r="J1181" s="12"/>
      <c r="K1181" s="12"/>
      <c r="L1181" s="10" t="s">
        <v>313</v>
      </c>
      <c r="M1181" s="12"/>
      <c r="N1181" s="10" t="s">
        <v>313</v>
      </c>
      <c r="O1181" s="12"/>
      <c r="P1181" s="12"/>
      <c r="Q1181" s="10" t="s">
        <v>318</v>
      </c>
      <c r="R1181" s="12"/>
      <c r="S1181" s="10">
        <v>101251705</v>
      </c>
      <c r="T1181" s="10" t="s">
        <v>328</v>
      </c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3"/>
      <c r="AE1181" s="15">
        <f t="shared" ca="1" si="18"/>
        <v>46054</v>
      </c>
    </row>
    <row r="1182" spans="1:31" ht="20.100000000000001" customHeight="1">
      <c r="A1182" s="10">
        <v>2447737</v>
      </c>
      <c r="B1182" s="10">
        <v>2447737</v>
      </c>
      <c r="C1182" s="10" t="s">
        <v>1175</v>
      </c>
      <c r="D1182" s="12"/>
      <c r="E1182" s="10">
        <v>102842229</v>
      </c>
      <c r="F1182" s="10" t="s">
        <v>440</v>
      </c>
      <c r="G1182" s="10" t="s">
        <v>312</v>
      </c>
      <c r="H1182" s="10" t="s">
        <v>109</v>
      </c>
      <c r="I1182" s="11">
        <v>45380</v>
      </c>
      <c r="J1182" s="11">
        <v>45380</v>
      </c>
      <c r="K1182" s="12"/>
      <c r="L1182" s="10" t="s">
        <v>313</v>
      </c>
      <c r="M1182" s="12"/>
      <c r="N1182" s="10" t="s">
        <v>313</v>
      </c>
      <c r="O1182" s="10">
        <v>1034270</v>
      </c>
      <c r="P1182" s="10" t="s">
        <v>332</v>
      </c>
      <c r="Q1182" s="10" t="s">
        <v>318</v>
      </c>
      <c r="R1182" s="10">
        <v>1</v>
      </c>
      <c r="S1182" s="10">
        <v>101252285</v>
      </c>
      <c r="T1182" s="10" t="s">
        <v>441</v>
      </c>
      <c r="U1182" s="12"/>
      <c r="V1182" s="12"/>
      <c r="W1182" s="12"/>
      <c r="X1182" s="12"/>
      <c r="Y1182" s="12"/>
      <c r="Z1182" s="11">
        <v>44996</v>
      </c>
      <c r="AA1182" s="11">
        <v>45380</v>
      </c>
      <c r="AB1182" s="11">
        <v>45055</v>
      </c>
      <c r="AC1182" s="12"/>
      <c r="AD1182" s="13"/>
      <c r="AE1182" s="15">
        <f t="shared" ca="1" si="18"/>
        <v>46054</v>
      </c>
    </row>
    <row r="1183" spans="1:31" ht="20.100000000000001" customHeight="1">
      <c r="A1183" s="10">
        <v>2482478</v>
      </c>
      <c r="B1183" s="10">
        <v>2482478</v>
      </c>
      <c r="C1183" s="10" t="s">
        <v>1272</v>
      </c>
      <c r="D1183" s="12"/>
      <c r="E1183" s="10">
        <v>104595836</v>
      </c>
      <c r="F1183" s="10" t="s">
        <v>459</v>
      </c>
      <c r="G1183" s="10" t="s">
        <v>317</v>
      </c>
      <c r="H1183" s="10" t="s">
        <v>109</v>
      </c>
      <c r="I1183" s="11">
        <v>45380</v>
      </c>
      <c r="J1183" s="11">
        <v>45380</v>
      </c>
      <c r="K1183" s="12"/>
      <c r="L1183" s="10" t="s">
        <v>313</v>
      </c>
      <c r="M1183" s="12"/>
      <c r="N1183" s="10" t="s">
        <v>313</v>
      </c>
      <c r="O1183" s="10">
        <v>1034270</v>
      </c>
      <c r="P1183" s="10" t="s">
        <v>332</v>
      </c>
      <c r="Q1183" s="10" t="s">
        <v>318</v>
      </c>
      <c r="R1183" s="10">
        <v>1</v>
      </c>
      <c r="S1183" s="10">
        <v>103003956</v>
      </c>
      <c r="T1183" s="10" t="s">
        <v>460</v>
      </c>
      <c r="U1183" s="12"/>
      <c r="V1183" s="12"/>
      <c r="W1183" s="12"/>
      <c r="X1183" s="12"/>
      <c r="Y1183" s="12"/>
      <c r="Z1183" s="11">
        <v>45207</v>
      </c>
      <c r="AA1183" s="11">
        <v>45380</v>
      </c>
      <c r="AB1183" s="11">
        <v>45207</v>
      </c>
      <c r="AC1183" s="12"/>
      <c r="AD1183" s="13"/>
      <c r="AE1183" s="15">
        <f t="shared" ca="1" si="18"/>
        <v>46054</v>
      </c>
    </row>
    <row r="1184" spans="1:31" ht="20.100000000000001" customHeight="1">
      <c r="A1184" s="10">
        <v>2447807</v>
      </c>
      <c r="B1184" s="10">
        <v>2447807</v>
      </c>
      <c r="C1184" s="10" t="s">
        <v>1395</v>
      </c>
      <c r="D1184" s="12"/>
      <c r="E1184" s="10">
        <v>102037998</v>
      </c>
      <c r="F1184" s="10" t="s">
        <v>1396</v>
      </c>
      <c r="G1184" s="10" t="s">
        <v>317</v>
      </c>
      <c r="H1184" s="10" t="s">
        <v>109</v>
      </c>
      <c r="I1184" s="11">
        <v>45380</v>
      </c>
      <c r="J1184" s="11">
        <v>45380</v>
      </c>
      <c r="K1184" s="12"/>
      <c r="L1184" s="10" t="s">
        <v>313</v>
      </c>
      <c r="M1184" s="12"/>
      <c r="N1184" s="10" t="s">
        <v>313</v>
      </c>
      <c r="O1184" s="10">
        <v>1034270</v>
      </c>
      <c r="P1184" s="10" t="s">
        <v>332</v>
      </c>
      <c r="Q1184" s="10" t="s">
        <v>318</v>
      </c>
      <c r="R1184" s="10">
        <v>1</v>
      </c>
      <c r="S1184" s="10">
        <v>101252316</v>
      </c>
      <c r="T1184" s="10" t="s">
        <v>373</v>
      </c>
      <c r="U1184" s="12"/>
      <c r="V1184" s="12"/>
      <c r="W1184" s="12"/>
      <c r="X1184" s="12"/>
      <c r="Y1184" s="12"/>
      <c r="Z1184" s="11">
        <v>44672</v>
      </c>
      <c r="AA1184" s="11">
        <v>45380</v>
      </c>
      <c r="AB1184" s="11">
        <v>45055</v>
      </c>
      <c r="AC1184" s="12"/>
      <c r="AD1184" s="13"/>
      <c r="AE1184" s="15">
        <f t="shared" ca="1" si="18"/>
        <v>46054</v>
      </c>
    </row>
    <row r="1185" spans="1:31" ht="20.100000000000001" customHeight="1">
      <c r="A1185" s="10">
        <v>2482506</v>
      </c>
      <c r="B1185" s="10">
        <v>2482506</v>
      </c>
      <c r="C1185" s="10" t="s">
        <v>417</v>
      </c>
      <c r="D1185" s="12"/>
      <c r="E1185" s="10">
        <v>102845098</v>
      </c>
      <c r="F1185" s="10" t="s">
        <v>330</v>
      </c>
      <c r="G1185" s="10" t="s">
        <v>317</v>
      </c>
      <c r="H1185" s="10" t="s">
        <v>109</v>
      </c>
      <c r="I1185" s="11">
        <v>45380</v>
      </c>
      <c r="J1185" s="11">
        <v>45380</v>
      </c>
      <c r="K1185" s="12"/>
      <c r="L1185" s="10" t="s">
        <v>313</v>
      </c>
      <c r="M1185" s="12"/>
      <c r="N1185" s="10" t="s">
        <v>313</v>
      </c>
      <c r="O1185" s="10">
        <v>1034270</v>
      </c>
      <c r="P1185" s="10" t="s">
        <v>332</v>
      </c>
      <c r="Q1185" s="10" t="s">
        <v>324</v>
      </c>
      <c r="R1185" s="10">
        <v>1</v>
      </c>
      <c r="S1185" s="10">
        <v>102826599</v>
      </c>
      <c r="T1185" s="10" t="s">
        <v>1277</v>
      </c>
      <c r="U1185" s="12"/>
      <c r="V1185" s="12"/>
      <c r="W1185" s="12"/>
      <c r="X1185" s="12"/>
      <c r="Y1185" s="12"/>
      <c r="Z1185" s="11">
        <v>45207</v>
      </c>
      <c r="AA1185" s="11">
        <v>45380</v>
      </c>
      <c r="AB1185" s="11">
        <v>45207</v>
      </c>
      <c r="AC1185" s="12"/>
      <c r="AD1185" s="13"/>
      <c r="AE1185" s="15">
        <f t="shared" ca="1" si="18"/>
        <v>46054</v>
      </c>
    </row>
    <row r="1186" spans="1:31" ht="20.100000000000001" customHeight="1">
      <c r="A1186" s="10">
        <v>2482433</v>
      </c>
      <c r="B1186" s="10">
        <v>2482433</v>
      </c>
      <c r="C1186" s="10" t="s">
        <v>442</v>
      </c>
      <c r="D1186" s="12"/>
      <c r="E1186" s="10">
        <v>104595846</v>
      </c>
      <c r="F1186" s="10" t="s">
        <v>349</v>
      </c>
      <c r="G1186" s="10" t="s">
        <v>317</v>
      </c>
      <c r="H1186" s="10" t="s">
        <v>109</v>
      </c>
      <c r="I1186" s="11">
        <v>45380</v>
      </c>
      <c r="J1186" s="11">
        <v>45380</v>
      </c>
      <c r="K1186" s="12"/>
      <c r="L1186" s="10" t="s">
        <v>313</v>
      </c>
      <c r="M1186" s="12"/>
      <c r="N1186" s="10" t="s">
        <v>313</v>
      </c>
      <c r="O1186" s="10">
        <v>1034270</v>
      </c>
      <c r="P1186" s="10" t="s">
        <v>332</v>
      </c>
      <c r="Q1186" s="10" t="s">
        <v>318</v>
      </c>
      <c r="R1186" s="10">
        <v>1</v>
      </c>
      <c r="S1186" s="10">
        <v>101252315</v>
      </c>
      <c r="T1186" s="10" t="s">
        <v>350</v>
      </c>
      <c r="U1186" s="12"/>
      <c r="V1186" s="12"/>
      <c r="W1186" s="12"/>
      <c r="X1186" s="12"/>
      <c r="Y1186" s="12"/>
      <c r="Z1186" s="11">
        <v>45207</v>
      </c>
      <c r="AA1186" s="11">
        <v>45380</v>
      </c>
      <c r="AB1186" s="11">
        <v>45207</v>
      </c>
      <c r="AC1186" s="12"/>
      <c r="AD1186" s="13"/>
      <c r="AE1186" s="15">
        <f t="shared" ca="1" si="18"/>
        <v>46054</v>
      </c>
    </row>
    <row r="1187" spans="1:31" ht="20.100000000000001" customHeight="1">
      <c r="A1187" s="10">
        <v>2452097</v>
      </c>
      <c r="B1187" s="10">
        <v>2452097</v>
      </c>
      <c r="C1187" s="12"/>
      <c r="D1187" s="10">
        <v>195</v>
      </c>
      <c r="E1187" s="10">
        <v>100930307</v>
      </c>
      <c r="F1187" s="10" t="s">
        <v>425</v>
      </c>
      <c r="G1187" s="10" t="s">
        <v>363</v>
      </c>
      <c r="H1187" s="12"/>
      <c r="I1187" s="11">
        <v>45429</v>
      </c>
      <c r="J1187" s="12"/>
      <c r="K1187" s="12"/>
      <c r="L1187" s="10" t="s">
        <v>313</v>
      </c>
      <c r="M1187" s="12"/>
      <c r="N1187" s="10" t="s">
        <v>313</v>
      </c>
      <c r="O1187" s="12"/>
      <c r="P1187" s="12"/>
      <c r="Q1187" s="10" t="s">
        <v>385</v>
      </c>
      <c r="R1187" s="12"/>
      <c r="S1187" s="10" t="s">
        <v>426</v>
      </c>
      <c r="T1187" s="10" t="s">
        <v>427</v>
      </c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3"/>
      <c r="AE1187" s="15">
        <f t="shared" ca="1" si="18"/>
        <v>46054</v>
      </c>
    </row>
    <row r="1188" spans="1:31" ht="20.100000000000001" customHeight="1">
      <c r="A1188" s="10">
        <v>2509804</v>
      </c>
      <c r="B1188" s="10">
        <v>2509804</v>
      </c>
      <c r="C1188" s="12"/>
      <c r="D1188" s="10">
        <v>190</v>
      </c>
      <c r="E1188" s="10" t="s">
        <v>528</v>
      </c>
      <c r="F1188" s="10" t="s">
        <v>529</v>
      </c>
      <c r="G1188" s="10" t="s">
        <v>363</v>
      </c>
      <c r="H1188" s="12"/>
      <c r="I1188" s="11">
        <v>45390</v>
      </c>
      <c r="J1188" s="12"/>
      <c r="K1188" s="12"/>
      <c r="L1188" s="10" t="s">
        <v>313</v>
      </c>
      <c r="M1188" s="12"/>
      <c r="N1188" s="10" t="s">
        <v>313</v>
      </c>
      <c r="O1188" s="12"/>
      <c r="P1188" s="12"/>
      <c r="Q1188" s="10" t="s">
        <v>385</v>
      </c>
      <c r="R1188" s="12"/>
      <c r="S1188" s="10" t="s">
        <v>530</v>
      </c>
      <c r="T1188" s="10" t="s">
        <v>531</v>
      </c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3"/>
      <c r="AE1188" s="15">
        <f t="shared" ca="1" si="18"/>
        <v>46054</v>
      </c>
    </row>
    <row r="1189" spans="1:31" ht="20.100000000000001" customHeight="1">
      <c r="A1189" s="10">
        <v>2476401</v>
      </c>
      <c r="B1189" s="10">
        <v>2476401</v>
      </c>
      <c r="C1189" s="12"/>
      <c r="D1189" s="12"/>
      <c r="E1189" s="10">
        <v>101952637</v>
      </c>
      <c r="F1189" s="10" t="s">
        <v>424</v>
      </c>
      <c r="G1189" s="10" t="s">
        <v>312</v>
      </c>
      <c r="H1189" s="12"/>
      <c r="I1189" s="11">
        <v>45512</v>
      </c>
      <c r="J1189" s="12"/>
      <c r="K1189" s="12"/>
      <c r="L1189" s="10" t="s">
        <v>313</v>
      </c>
      <c r="M1189" s="12"/>
      <c r="N1189" s="10" t="s">
        <v>313</v>
      </c>
      <c r="O1189" s="12"/>
      <c r="P1189" s="12"/>
      <c r="Q1189" s="10" t="s">
        <v>318</v>
      </c>
      <c r="R1189" s="12"/>
      <c r="S1189" s="10">
        <v>101697963</v>
      </c>
      <c r="T1189" s="10" t="s">
        <v>335</v>
      </c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3"/>
      <c r="AE1189" s="15">
        <f t="shared" ca="1" si="18"/>
        <v>46054</v>
      </c>
    </row>
    <row r="1190" spans="1:31" ht="20.100000000000001" customHeight="1">
      <c r="A1190" s="10">
        <v>2482499</v>
      </c>
      <c r="B1190" s="10">
        <v>2482499</v>
      </c>
      <c r="C1190" s="10" t="s">
        <v>412</v>
      </c>
      <c r="D1190" s="12"/>
      <c r="E1190" s="10">
        <v>103533051</v>
      </c>
      <c r="F1190" s="10" t="s">
        <v>366</v>
      </c>
      <c r="G1190" s="10" t="s">
        <v>321</v>
      </c>
      <c r="H1190" s="10" t="s">
        <v>109</v>
      </c>
      <c r="I1190" s="11">
        <v>45380</v>
      </c>
      <c r="J1190" s="11">
        <v>45380</v>
      </c>
      <c r="K1190" s="12"/>
      <c r="L1190" s="10" t="s">
        <v>313</v>
      </c>
      <c r="M1190" s="12"/>
      <c r="N1190" s="10" t="s">
        <v>313</v>
      </c>
      <c r="O1190" s="10">
        <v>1034270</v>
      </c>
      <c r="P1190" s="10" t="s">
        <v>332</v>
      </c>
      <c r="Q1190" s="10" t="s">
        <v>318</v>
      </c>
      <c r="R1190" s="10">
        <v>1</v>
      </c>
      <c r="S1190" s="10">
        <v>103608022</v>
      </c>
      <c r="T1190" s="10" t="s">
        <v>367</v>
      </c>
      <c r="U1190" s="12"/>
      <c r="V1190" s="12"/>
      <c r="W1190" s="12"/>
      <c r="X1190" s="12"/>
      <c r="Y1190" s="12"/>
      <c r="Z1190" s="11">
        <v>45207</v>
      </c>
      <c r="AA1190" s="11">
        <v>45380</v>
      </c>
      <c r="AB1190" s="11">
        <v>45207</v>
      </c>
      <c r="AC1190" s="12"/>
      <c r="AD1190" s="13"/>
      <c r="AE1190" s="15">
        <f t="shared" ca="1" si="18"/>
        <v>46054</v>
      </c>
    </row>
    <row r="1191" spans="1:31" ht="20.100000000000001" customHeight="1">
      <c r="A1191" s="10">
        <v>2482452</v>
      </c>
      <c r="B1191" s="10">
        <v>2482452</v>
      </c>
      <c r="C1191" s="10" t="s">
        <v>329</v>
      </c>
      <c r="D1191" s="12"/>
      <c r="E1191" s="10">
        <v>103365440</v>
      </c>
      <c r="F1191" s="10" t="s">
        <v>330</v>
      </c>
      <c r="G1191" s="10" t="s">
        <v>331</v>
      </c>
      <c r="H1191" s="10" t="s">
        <v>109</v>
      </c>
      <c r="I1191" s="11">
        <v>45380</v>
      </c>
      <c r="J1191" s="11">
        <v>45380</v>
      </c>
      <c r="K1191" s="12"/>
      <c r="L1191" s="10" t="s">
        <v>313</v>
      </c>
      <c r="M1191" s="12"/>
      <c r="N1191" s="10" t="s">
        <v>313</v>
      </c>
      <c r="O1191" s="10">
        <v>1034270</v>
      </c>
      <c r="P1191" s="10" t="s">
        <v>332</v>
      </c>
      <c r="Q1191" s="10" t="s">
        <v>318</v>
      </c>
      <c r="R1191" s="10">
        <v>1</v>
      </c>
      <c r="S1191" s="10">
        <v>103365393</v>
      </c>
      <c r="T1191" s="10" t="s">
        <v>333</v>
      </c>
      <c r="U1191" s="12"/>
      <c r="V1191" s="12"/>
      <c r="W1191" s="12"/>
      <c r="X1191" s="12"/>
      <c r="Y1191" s="12"/>
      <c r="Z1191" s="11">
        <v>45207</v>
      </c>
      <c r="AA1191" s="11">
        <v>45380</v>
      </c>
      <c r="AB1191" s="11">
        <v>45207</v>
      </c>
      <c r="AC1191" s="12"/>
      <c r="AD1191" s="13"/>
      <c r="AE1191" s="15">
        <f t="shared" ca="1" si="18"/>
        <v>46054</v>
      </c>
    </row>
    <row r="1192" spans="1:31" ht="20.100000000000001" customHeight="1">
      <c r="A1192" s="10">
        <v>2459231</v>
      </c>
      <c r="B1192" s="10">
        <v>2459231</v>
      </c>
      <c r="C1192" s="10" t="s">
        <v>1397</v>
      </c>
      <c r="D1192" s="12"/>
      <c r="E1192" s="10">
        <v>104595846</v>
      </c>
      <c r="F1192" s="10" t="s">
        <v>349</v>
      </c>
      <c r="G1192" s="10" t="s">
        <v>317</v>
      </c>
      <c r="H1192" s="10" t="s">
        <v>109</v>
      </c>
      <c r="I1192" s="11">
        <v>45380</v>
      </c>
      <c r="J1192" s="11">
        <v>45380</v>
      </c>
      <c r="K1192" s="12"/>
      <c r="L1192" s="10" t="s">
        <v>313</v>
      </c>
      <c r="M1192" s="12"/>
      <c r="N1192" s="10" t="s">
        <v>313</v>
      </c>
      <c r="O1192" s="10">
        <v>1034270</v>
      </c>
      <c r="P1192" s="10" t="s">
        <v>332</v>
      </c>
      <c r="Q1192" s="10" t="s">
        <v>318</v>
      </c>
      <c r="R1192" s="10">
        <v>1</v>
      </c>
      <c r="S1192" s="10">
        <v>101252315</v>
      </c>
      <c r="T1192" s="10" t="s">
        <v>350</v>
      </c>
      <c r="U1192" s="12"/>
      <c r="V1192" s="12"/>
      <c r="W1192" s="12"/>
      <c r="X1192" s="12"/>
      <c r="Y1192" s="12"/>
      <c r="Z1192" s="11">
        <v>44996</v>
      </c>
      <c r="AA1192" s="11">
        <v>45380</v>
      </c>
      <c r="AB1192" s="11">
        <v>45101</v>
      </c>
      <c r="AC1192" s="12"/>
      <c r="AD1192" s="13"/>
      <c r="AE1192" s="15">
        <f t="shared" ca="1" si="18"/>
        <v>46054</v>
      </c>
    </row>
    <row r="1193" spans="1:31" ht="20.100000000000001" customHeight="1">
      <c r="A1193" s="10">
        <v>2482498</v>
      </c>
      <c r="B1193" s="10">
        <v>2482498</v>
      </c>
      <c r="C1193" s="10" t="s">
        <v>412</v>
      </c>
      <c r="D1193" s="12"/>
      <c r="E1193" s="10">
        <v>103533051</v>
      </c>
      <c r="F1193" s="10" t="s">
        <v>366</v>
      </c>
      <c r="G1193" s="10" t="s">
        <v>321</v>
      </c>
      <c r="H1193" s="10" t="s">
        <v>109</v>
      </c>
      <c r="I1193" s="11">
        <v>45380</v>
      </c>
      <c r="J1193" s="11">
        <v>45380</v>
      </c>
      <c r="K1193" s="12"/>
      <c r="L1193" s="10" t="s">
        <v>313</v>
      </c>
      <c r="M1193" s="12"/>
      <c r="N1193" s="10" t="s">
        <v>313</v>
      </c>
      <c r="O1193" s="10">
        <v>1034270</v>
      </c>
      <c r="P1193" s="10" t="s">
        <v>332</v>
      </c>
      <c r="Q1193" s="10" t="s">
        <v>318</v>
      </c>
      <c r="R1193" s="10">
        <v>1</v>
      </c>
      <c r="S1193" s="10">
        <v>103608022</v>
      </c>
      <c r="T1193" s="10" t="s">
        <v>367</v>
      </c>
      <c r="U1193" s="12"/>
      <c r="V1193" s="12"/>
      <c r="W1193" s="12"/>
      <c r="X1193" s="12"/>
      <c r="Y1193" s="12"/>
      <c r="Z1193" s="11">
        <v>45207</v>
      </c>
      <c r="AA1193" s="11">
        <v>45380</v>
      </c>
      <c r="AB1193" s="11">
        <v>45207</v>
      </c>
      <c r="AC1193" s="12"/>
      <c r="AD1193" s="13"/>
      <c r="AE1193" s="15">
        <f t="shared" ca="1" si="18"/>
        <v>46054</v>
      </c>
    </row>
    <row r="1194" spans="1:31" ht="20.100000000000001" customHeight="1">
      <c r="A1194" s="10">
        <v>2447652</v>
      </c>
      <c r="B1194" s="10">
        <v>2447652</v>
      </c>
      <c r="C1194" s="10" t="s">
        <v>381</v>
      </c>
      <c r="D1194" s="12"/>
      <c r="E1194" s="10" t="s">
        <v>354</v>
      </c>
      <c r="F1194" s="10" t="s">
        <v>355</v>
      </c>
      <c r="G1194" s="10" t="s">
        <v>312</v>
      </c>
      <c r="H1194" s="10" t="s">
        <v>109</v>
      </c>
      <c r="I1194" s="11">
        <v>45380</v>
      </c>
      <c r="J1194" s="11">
        <v>45380</v>
      </c>
      <c r="K1194" s="12"/>
      <c r="L1194" s="10" t="s">
        <v>313</v>
      </c>
      <c r="M1194" s="12"/>
      <c r="N1194" s="10" t="s">
        <v>313</v>
      </c>
      <c r="O1194" s="10">
        <v>1034270</v>
      </c>
      <c r="P1194" s="10" t="s">
        <v>332</v>
      </c>
      <c r="Q1194" s="10" t="s">
        <v>318</v>
      </c>
      <c r="R1194" s="10">
        <v>1</v>
      </c>
      <c r="S1194" s="10">
        <v>101251714</v>
      </c>
      <c r="T1194" s="10" t="s">
        <v>356</v>
      </c>
      <c r="U1194" s="12"/>
      <c r="V1194" s="12"/>
      <c r="W1194" s="12"/>
      <c r="X1194" s="12"/>
      <c r="Y1194" s="12"/>
      <c r="Z1194" s="11">
        <v>44672</v>
      </c>
      <c r="AA1194" s="11">
        <v>45380</v>
      </c>
      <c r="AB1194" s="11">
        <v>45055</v>
      </c>
      <c r="AC1194" s="12"/>
      <c r="AD1194" s="13"/>
      <c r="AE1194" s="15">
        <f t="shared" ca="1" si="18"/>
        <v>46054</v>
      </c>
    </row>
    <row r="1195" spans="1:31" ht="20.100000000000001" customHeight="1">
      <c r="A1195" s="10">
        <v>2482541</v>
      </c>
      <c r="B1195" s="10">
        <v>2482541</v>
      </c>
      <c r="C1195" s="10" t="s">
        <v>461</v>
      </c>
      <c r="D1195" s="12"/>
      <c r="E1195" s="10">
        <v>103641667</v>
      </c>
      <c r="F1195" s="10" t="s">
        <v>1345</v>
      </c>
      <c r="G1195" s="10" t="s">
        <v>331</v>
      </c>
      <c r="H1195" s="10" t="s">
        <v>109</v>
      </c>
      <c r="I1195" s="11">
        <v>45380</v>
      </c>
      <c r="J1195" s="11">
        <v>45380</v>
      </c>
      <c r="K1195" s="12"/>
      <c r="L1195" s="10" t="s">
        <v>313</v>
      </c>
      <c r="M1195" s="12"/>
      <c r="N1195" s="10" t="s">
        <v>313</v>
      </c>
      <c r="O1195" s="10">
        <v>1034270</v>
      </c>
      <c r="P1195" s="10" t="s">
        <v>332</v>
      </c>
      <c r="Q1195" s="10" t="s">
        <v>318</v>
      </c>
      <c r="R1195" s="10">
        <v>1</v>
      </c>
      <c r="S1195" s="10">
        <v>103678941</v>
      </c>
      <c r="T1195" s="10" t="s">
        <v>1346</v>
      </c>
      <c r="U1195" s="12"/>
      <c r="V1195" s="12"/>
      <c r="W1195" s="12"/>
      <c r="X1195" s="12"/>
      <c r="Y1195" s="12"/>
      <c r="Z1195" s="11">
        <v>45207</v>
      </c>
      <c r="AA1195" s="11">
        <v>45380</v>
      </c>
      <c r="AB1195" s="11">
        <v>45207</v>
      </c>
      <c r="AC1195" s="12"/>
      <c r="AD1195" s="13"/>
      <c r="AE1195" s="15">
        <f t="shared" ca="1" si="18"/>
        <v>46054</v>
      </c>
    </row>
    <row r="1196" spans="1:31" ht="20.100000000000001" customHeight="1">
      <c r="A1196" s="10">
        <v>2516866</v>
      </c>
      <c r="B1196" s="10">
        <v>2516866</v>
      </c>
      <c r="C1196" s="10" t="s">
        <v>1398</v>
      </c>
      <c r="D1196" s="12"/>
      <c r="E1196" s="10">
        <v>102840010</v>
      </c>
      <c r="F1196" s="10" t="s">
        <v>407</v>
      </c>
      <c r="G1196" s="10" t="s">
        <v>317</v>
      </c>
      <c r="H1196" s="10" t="s">
        <v>109</v>
      </c>
      <c r="I1196" s="11">
        <v>45380</v>
      </c>
      <c r="J1196" s="11">
        <v>45380</v>
      </c>
      <c r="K1196" s="12"/>
      <c r="L1196" s="10" t="s">
        <v>313</v>
      </c>
      <c r="M1196" s="12"/>
      <c r="N1196" s="10" t="s">
        <v>313</v>
      </c>
      <c r="O1196" s="10">
        <v>1034270</v>
      </c>
      <c r="P1196" s="10" t="s">
        <v>332</v>
      </c>
      <c r="Q1196" s="10" t="s">
        <v>318</v>
      </c>
      <c r="R1196" s="10">
        <v>1</v>
      </c>
      <c r="S1196" s="10">
        <v>101617028</v>
      </c>
      <c r="T1196" s="10" t="s">
        <v>408</v>
      </c>
      <c r="U1196" s="12"/>
      <c r="V1196" s="12"/>
      <c r="W1196" s="12"/>
      <c r="X1196" s="12"/>
      <c r="Y1196" s="12"/>
      <c r="Z1196" s="11">
        <v>44996</v>
      </c>
      <c r="AA1196" s="11">
        <v>45380</v>
      </c>
      <c r="AB1196" s="11">
        <v>45349</v>
      </c>
      <c r="AC1196" s="12"/>
      <c r="AD1196" s="13"/>
      <c r="AE1196" s="15">
        <f t="shared" ca="1" si="18"/>
        <v>46054</v>
      </c>
    </row>
    <row r="1197" spans="1:31" ht="20.100000000000001" customHeight="1">
      <c r="A1197" s="10">
        <v>2447741</v>
      </c>
      <c r="B1197" s="10">
        <v>2447741</v>
      </c>
      <c r="C1197" s="10" t="s">
        <v>447</v>
      </c>
      <c r="D1197" s="12"/>
      <c r="E1197" s="10">
        <v>102842229</v>
      </c>
      <c r="F1197" s="10" t="s">
        <v>440</v>
      </c>
      <c r="G1197" s="10" t="s">
        <v>312</v>
      </c>
      <c r="H1197" s="10" t="s">
        <v>109</v>
      </c>
      <c r="I1197" s="11">
        <v>45380</v>
      </c>
      <c r="J1197" s="11">
        <v>45380</v>
      </c>
      <c r="K1197" s="12"/>
      <c r="L1197" s="10" t="s">
        <v>313</v>
      </c>
      <c r="M1197" s="12"/>
      <c r="N1197" s="10" t="s">
        <v>313</v>
      </c>
      <c r="O1197" s="10">
        <v>1034270</v>
      </c>
      <c r="P1197" s="10" t="s">
        <v>332</v>
      </c>
      <c r="Q1197" s="10" t="s">
        <v>318</v>
      </c>
      <c r="R1197" s="10">
        <v>1</v>
      </c>
      <c r="S1197" s="10">
        <v>101252285</v>
      </c>
      <c r="T1197" s="10" t="s">
        <v>441</v>
      </c>
      <c r="U1197" s="12"/>
      <c r="V1197" s="12"/>
      <c r="W1197" s="12"/>
      <c r="X1197" s="12"/>
      <c r="Y1197" s="12"/>
      <c r="Z1197" s="11">
        <v>44996</v>
      </c>
      <c r="AA1197" s="11">
        <v>45380</v>
      </c>
      <c r="AB1197" s="11">
        <v>45055</v>
      </c>
      <c r="AC1197" s="12"/>
      <c r="AD1197" s="13"/>
      <c r="AE1197" s="15">
        <f t="shared" ca="1" si="18"/>
        <v>46054</v>
      </c>
    </row>
    <row r="1198" spans="1:31" ht="20.100000000000001" customHeight="1">
      <c r="A1198" s="10">
        <v>2482424</v>
      </c>
      <c r="B1198" s="10">
        <v>2482424</v>
      </c>
      <c r="C1198" s="10" t="s">
        <v>1339</v>
      </c>
      <c r="D1198" s="12"/>
      <c r="E1198" s="10" t="s">
        <v>354</v>
      </c>
      <c r="F1198" s="10" t="s">
        <v>355</v>
      </c>
      <c r="G1198" s="10" t="s">
        <v>312</v>
      </c>
      <c r="H1198" s="10" t="s">
        <v>109</v>
      </c>
      <c r="I1198" s="11">
        <v>45380</v>
      </c>
      <c r="J1198" s="11">
        <v>45380</v>
      </c>
      <c r="K1198" s="12"/>
      <c r="L1198" s="10" t="s">
        <v>313</v>
      </c>
      <c r="M1198" s="12"/>
      <c r="N1198" s="10" t="s">
        <v>313</v>
      </c>
      <c r="O1198" s="10">
        <v>1034270</v>
      </c>
      <c r="P1198" s="10" t="s">
        <v>332</v>
      </c>
      <c r="Q1198" s="10" t="s">
        <v>318</v>
      </c>
      <c r="R1198" s="10">
        <v>1</v>
      </c>
      <c r="S1198" s="10">
        <v>101251714</v>
      </c>
      <c r="T1198" s="10" t="s">
        <v>356</v>
      </c>
      <c r="U1198" s="12"/>
      <c r="V1198" s="12"/>
      <c r="W1198" s="12"/>
      <c r="X1198" s="12"/>
      <c r="Y1198" s="12"/>
      <c r="Z1198" s="11">
        <v>45207</v>
      </c>
      <c r="AA1198" s="11">
        <v>45380</v>
      </c>
      <c r="AB1198" s="11">
        <v>45207</v>
      </c>
      <c r="AC1198" s="12"/>
      <c r="AD1198" s="13"/>
      <c r="AE1198" s="15">
        <f t="shared" ca="1" si="18"/>
        <v>46054</v>
      </c>
    </row>
    <row r="1199" spans="1:31" ht="20.100000000000001" customHeight="1">
      <c r="A1199" s="10" t="s">
        <v>1399</v>
      </c>
      <c r="B1199" s="10" t="s">
        <v>1399</v>
      </c>
      <c r="C1199" s="12"/>
      <c r="D1199" s="12"/>
      <c r="E1199" s="10">
        <v>101470669</v>
      </c>
      <c r="F1199" s="10" t="s">
        <v>1400</v>
      </c>
      <c r="G1199" s="10" t="s">
        <v>327</v>
      </c>
      <c r="H1199" s="12"/>
      <c r="I1199" s="11">
        <v>45217</v>
      </c>
      <c r="J1199" s="12"/>
      <c r="K1199" s="12"/>
      <c r="L1199" s="10" t="s">
        <v>313</v>
      </c>
      <c r="M1199" s="12"/>
      <c r="N1199" s="10" t="s">
        <v>313</v>
      </c>
      <c r="O1199" s="12"/>
      <c r="P1199" s="12"/>
      <c r="Q1199" s="10" t="s">
        <v>338</v>
      </c>
      <c r="R1199" s="10">
        <v>5</v>
      </c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3"/>
      <c r="AE1199" s="15">
        <f t="shared" ca="1" si="18"/>
        <v>46054</v>
      </c>
    </row>
    <row r="1200" spans="1:31" ht="20.100000000000001" customHeight="1">
      <c r="A1200" s="10" t="s">
        <v>1399</v>
      </c>
      <c r="B1200" s="10" t="s">
        <v>1399</v>
      </c>
      <c r="C1200" s="12"/>
      <c r="D1200" s="12"/>
      <c r="E1200" s="10">
        <v>101470669</v>
      </c>
      <c r="F1200" s="10" t="s">
        <v>1400</v>
      </c>
      <c r="G1200" s="10" t="s">
        <v>327</v>
      </c>
      <c r="H1200" s="12"/>
      <c r="I1200" s="11">
        <v>45217</v>
      </c>
      <c r="J1200" s="12"/>
      <c r="K1200" s="12"/>
      <c r="L1200" s="10" t="s">
        <v>313</v>
      </c>
      <c r="M1200" s="12"/>
      <c r="N1200" s="10" t="s">
        <v>313</v>
      </c>
      <c r="O1200" s="12"/>
      <c r="P1200" s="12"/>
      <c r="Q1200" s="10" t="s">
        <v>338</v>
      </c>
      <c r="R1200" s="10">
        <v>5</v>
      </c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3"/>
      <c r="AE1200" s="15">
        <f t="shared" ca="1" si="18"/>
        <v>46054</v>
      </c>
    </row>
    <row r="1201" spans="1:31" ht="20.100000000000001" customHeight="1">
      <c r="A1201" s="10" t="s">
        <v>1399</v>
      </c>
      <c r="B1201" s="10" t="s">
        <v>1399</v>
      </c>
      <c r="C1201" s="12"/>
      <c r="D1201" s="12"/>
      <c r="E1201" s="10">
        <v>101470669</v>
      </c>
      <c r="F1201" s="10" t="s">
        <v>1400</v>
      </c>
      <c r="G1201" s="10" t="s">
        <v>327</v>
      </c>
      <c r="H1201" s="12"/>
      <c r="I1201" s="11">
        <v>45217</v>
      </c>
      <c r="J1201" s="12"/>
      <c r="K1201" s="12"/>
      <c r="L1201" s="10" t="s">
        <v>313</v>
      </c>
      <c r="M1201" s="12"/>
      <c r="N1201" s="10" t="s">
        <v>313</v>
      </c>
      <c r="O1201" s="12"/>
      <c r="P1201" s="12"/>
      <c r="Q1201" s="10" t="s">
        <v>338</v>
      </c>
      <c r="R1201" s="10">
        <v>5</v>
      </c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3"/>
      <c r="AE1201" s="15">
        <f t="shared" ca="1" si="18"/>
        <v>46054</v>
      </c>
    </row>
    <row r="1202" spans="1:31" ht="20.100000000000001" customHeight="1">
      <c r="A1202" s="10" t="s">
        <v>1399</v>
      </c>
      <c r="B1202" s="10" t="s">
        <v>1399</v>
      </c>
      <c r="C1202" s="12"/>
      <c r="D1202" s="12"/>
      <c r="E1202" s="10">
        <v>101470669</v>
      </c>
      <c r="F1202" s="10" t="s">
        <v>1400</v>
      </c>
      <c r="G1202" s="10" t="s">
        <v>327</v>
      </c>
      <c r="H1202" s="12"/>
      <c r="I1202" s="11">
        <v>45217</v>
      </c>
      <c r="J1202" s="12"/>
      <c r="K1202" s="12"/>
      <c r="L1202" s="10" t="s">
        <v>313</v>
      </c>
      <c r="M1202" s="12"/>
      <c r="N1202" s="10" t="s">
        <v>313</v>
      </c>
      <c r="O1202" s="12"/>
      <c r="P1202" s="12"/>
      <c r="Q1202" s="10" t="s">
        <v>338</v>
      </c>
      <c r="R1202" s="10">
        <v>5</v>
      </c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3"/>
      <c r="AE1202" s="15">
        <f t="shared" ca="1" si="18"/>
        <v>46054</v>
      </c>
    </row>
    <row r="1203" spans="1:31" ht="20.100000000000001" customHeight="1">
      <c r="A1203" s="10" t="s">
        <v>1399</v>
      </c>
      <c r="B1203" s="10" t="s">
        <v>1399</v>
      </c>
      <c r="C1203" s="12"/>
      <c r="D1203" s="12"/>
      <c r="E1203" s="10">
        <v>101470669</v>
      </c>
      <c r="F1203" s="10" t="s">
        <v>1400</v>
      </c>
      <c r="G1203" s="10" t="s">
        <v>327</v>
      </c>
      <c r="H1203" s="12"/>
      <c r="I1203" s="11">
        <v>45217</v>
      </c>
      <c r="J1203" s="12"/>
      <c r="K1203" s="12"/>
      <c r="L1203" s="10" t="s">
        <v>313</v>
      </c>
      <c r="M1203" s="12"/>
      <c r="N1203" s="10" t="s">
        <v>313</v>
      </c>
      <c r="O1203" s="12"/>
      <c r="P1203" s="12"/>
      <c r="Q1203" s="10" t="s">
        <v>338</v>
      </c>
      <c r="R1203" s="10">
        <v>5</v>
      </c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3"/>
      <c r="AE1203" s="15">
        <f t="shared" ca="1" si="18"/>
        <v>46054</v>
      </c>
    </row>
    <row r="1204" spans="1:31" ht="20.100000000000001" customHeight="1">
      <c r="A1204" s="10">
        <v>2476420</v>
      </c>
      <c r="B1204" s="10">
        <v>2476420</v>
      </c>
      <c r="C1204" s="12"/>
      <c r="D1204" s="12"/>
      <c r="E1204" s="10">
        <v>102415479</v>
      </c>
      <c r="F1204" s="10" t="s">
        <v>311</v>
      </c>
      <c r="G1204" s="10" t="s">
        <v>312</v>
      </c>
      <c r="H1204" s="12"/>
      <c r="I1204" s="11">
        <v>45604</v>
      </c>
      <c r="J1204" s="12"/>
      <c r="K1204" s="12"/>
      <c r="L1204" s="10" t="s">
        <v>313</v>
      </c>
      <c r="M1204" s="12"/>
      <c r="N1204" s="10" t="s">
        <v>313</v>
      </c>
      <c r="O1204" s="12"/>
      <c r="P1204" s="12"/>
      <c r="Q1204" s="10" t="s">
        <v>314</v>
      </c>
      <c r="R1204" s="12"/>
      <c r="S1204" s="10">
        <v>102026291</v>
      </c>
      <c r="T1204" s="10" t="s">
        <v>315</v>
      </c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3"/>
      <c r="AE1204" s="15">
        <f t="shared" ca="1" si="18"/>
        <v>46054</v>
      </c>
    </row>
    <row r="1205" spans="1:31" ht="20.100000000000001" customHeight="1">
      <c r="A1205" s="10">
        <v>2497516</v>
      </c>
      <c r="B1205" s="10">
        <v>2497516</v>
      </c>
      <c r="C1205" s="10" t="s">
        <v>1401</v>
      </c>
      <c r="D1205" s="12"/>
      <c r="E1205" s="10">
        <v>104232263</v>
      </c>
      <c r="F1205" s="10" t="s">
        <v>496</v>
      </c>
      <c r="G1205" s="10" t="s">
        <v>317</v>
      </c>
      <c r="H1205" s="10" t="s">
        <v>109</v>
      </c>
      <c r="I1205" s="11">
        <v>45380</v>
      </c>
      <c r="J1205" s="11">
        <v>45380</v>
      </c>
      <c r="K1205" s="12"/>
      <c r="L1205" s="10" t="s">
        <v>313</v>
      </c>
      <c r="M1205" s="12"/>
      <c r="N1205" s="10" t="s">
        <v>313</v>
      </c>
      <c r="O1205" s="10">
        <v>1034270</v>
      </c>
      <c r="P1205" s="10" t="s">
        <v>332</v>
      </c>
      <c r="Q1205" s="10" t="s">
        <v>318</v>
      </c>
      <c r="R1205" s="10">
        <v>1</v>
      </c>
      <c r="S1205" s="10">
        <v>102995410</v>
      </c>
      <c r="T1205" s="10" t="s">
        <v>497</v>
      </c>
      <c r="U1205" s="12"/>
      <c r="V1205" s="12"/>
      <c r="W1205" s="12"/>
      <c r="X1205" s="12"/>
      <c r="Y1205" s="12"/>
      <c r="Z1205" s="11">
        <v>44672</v>
      </c>
      <c r="AA1205" s="11">
        <v>45380</v>
      </c>
      <c r="AB1205" s="11">
        <v>45272</v>
      </c>
      <c r="AC1205" s="12"/>
      <c r="AD1205" s="13"/>
      <c r="AE1205" s="15">
        <f t="shared" ca="1" si="18"/>
        <v>46054</v>
      </c>
    </row>
    <row r="1206" spans="1:31" ht="20.100000000000001" customHeight="1">
      <c r="A1206" s="10">
        <v>2482421</v>
      </c>
      <c r="B1206" s="10">
        <v>2482421</v>
      </c>
      <c r="C1206" s="10" t="s">
        <v>534</v>
      </c>
      <c r="D1206" s="12"/>
      <c r="E1206" s="10" t="s">
        <v>354</v>
      </c>
      <c r="F1206" s="10" t="s">
        <v>355</v>
      </c>
      <c r="G1206" s="10" t="s">
        <v>312</v>
      </c>
      <c r="H1206" s="10" t="s">
        <v>109</v>
      </c>
      <c r="I1206" s="11">
        <v>45380</v>
      </c>
      <c r="J1206" s="11">
        <v>45380</v>
      </c>
      <c r="K1206" s="12"/>
      <c r="L1206" s="10" t="s">
        <v>313</v>
      </c>
      <c r="M1206" s="12"/>
      <c r="N1206" s="10" t="s">
        <v>313</v>
      </c>
      <c r="O1206" s="10">
        <v>1034270</v>
      </c>
      <c r="P1206" s="10" t="s">
        <v>332</v>
      </c>
      <c r="Q1206" s="10" t="s">
        <v>318</v>
      </c>
      <c r="R1206" s="10">
        <v>1</v>
      </c>
      <c r="S1206" s="10">
        <v>101251714</v>
      </c>
      <c r="T1206" s="10" t="s">
        <v>356</v>
      </c>
      <c r="U1206" s="12"/>
      <c r="V1206" s="12"/>
      <c r="W1206" s="12"/>
      <c r="X1206" s="12"/>
      <c r="Y1206" s="12"/>
      <c r="Z1206" s="11">
        <v>45207</v>
      </c>
      <c r="AA1206" s="11">
        <v>45380</v>
      </c>
      <c r="AB1206" s="11">
        <v>45207</v>
      </c>
      <c r="AC1206" s="12"/>
      <c r="AD1206" s="13"/>
      <c r="AE1206" s="15">
        <f t="shared" ca="1" si="18"/>
        <v>46054</v>
      </c>
    </row>
    <row r="1207" spans="1:31" ht="20.100000000000001" customHeight="1">
      <c r="A1207" s="10">
        <v>2413406</v>
      </c>
      <c r="B1207" s="10">
        <v>2413406</v>
      </c>
      <c r="C1207" s="12"/>
      <c r="D1207" s="12"/>
      <c r="E1207" s="10">
        <v>101423353</v>
      </c>
      <c r="F1207" s="10" t="s">
        <v>371</v>
      </c>
      <c r="G1207" s="10" t="s">
        <v>317</v>
      </c>
      <c r="H1207" s="12"/>
      <c r="I1207" s="11">
        <v>45846</v>
      </c>
      <c r="J1207" s="12"/>
      <c r="K1207" s="12"/>
      <c r="L1207" s="10" t="s">
        <v>313</v>
      </c>
      <c r="M1207" s="12"/>
      <c r="N1207" s="10" t="s">
        <v>313</v>
      </c>
      <c r="O1207" s="12"/>
      <c r="P1207" s="12"/>
      <c r="Q1207" s="10" t="s">
        <v>318</v>
      </c>
      <c r="R1207" s="12"/>
      <c r="S1207" s="10">
        <v>101251709</v>
      </c>
      <c r="T1207" s="10" t="s">
        <v>364</v>
      </c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3"/>
      <c r="AE1207" s="15">
        <f t="shared" ca="1" si="18"/>
        <v>46054</v>
      </c>
    </row>
    <row r="1208" spans="1:31" ht="20.100000000000001" customHeight="1">
      <c r="A1208" s="10">
        <v>2476425</v>
      </c>
      <c r="B1208" s="10">
        <v>2476425</v>
      </c>
      <c r="C1208" s="12"/>
      <c r="D1208" s="12"/>
      <c r="E1208" s="10">
        <v>102415479</v>
      </c>
      <c r="F1208" s="10" t="s">
        <v>311</v>
      </c>
      <c r="G1208" s="10" t="s">
        <v>312</v>
      </c>
      <c r="H1208" s="12"/>
      <c r="I1208" s="11">
        <v>45660</v>
      </c>
      <c r="J1208" s="12"/>
      <c r="K1208" s="12"/>
      <c r="L1208" s="10" t="s">
        <v>313</v>
      </c>
      <c r="M1208" s="12"/>
      <c r="N1208" s="10" t="s">
        <v>313</v>
      </c>
      <c r="O1208" s="12"/>
      <c r="P1208" s="12"/>
      <c r="Q1208" s="10" t="s">
        <v>314</v>
      </c>
      <c r="R1208" s="12"/>
      <c r="S1208" s="10">
        <v>102026291</v>
      </c>
      <c r="T1208" s="10" t="s">
        <v>315</v>
      </c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3"/>
      <c r="AE1208" s="15">
        <f t="shared" ca="1" si="18"/>
        <v>46054</v>
      </c>
    </row>
    <row r="1209" spans="1:31" ht="20.100000000000001" customHeight="1">
      <c r="A1209" s="10">
        <v>2411690</v>
      </c>
      <c r="B1209" s="10">
        <v>2411690</v>
      </c>
      <c r="C1209" s="12"/>
      <c r="D1209" s="10">
        <v>181</v>
      </c>
      <c r="E1209" s="10">
        <v>100929820</v>
      </c>
      <c r="F1209" s="10" t="s">
        <v>384</v>
      </c>
      <c r="G1209" s="10" t="s">
        <v>363</v>
      </c>
      <c r="H1209" s="12"/>
      <c r="I1209" s="11">
        <v>45846</v>
      </c>
      <c r="J1209" s="12"/>
      <c r="K1209" s="12"/>
      <c r="L1209" s="10" t="s">
        <v>313</v>
      </c>
      <c r="M1209" s="12"/>
      <c r="N1209" s="10" t="s">
        <v>313</v>
      </c>
      <c r="O1209" s="12"/>
      <c r="P1209" s="12"/>
      <c r="Q1209" s="10" t="s">
        <v>385</v>
      </c>
      <c r="R1209" s="12"/>
      <c r="S1209" s="10" t="s">
        <v>386</v>
      </c>
      <c r="T1209" s="10" t="s">
        <v>387</v>
      </c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3"/>
      <c r="AE1209" s="15">
        <f t="shared" ca="1" si="18"/>
        <v>46054</v>
      </c>
    </row>
    <row r="1210" spans="1:31" ht="20.100000000000001" customHeight="1">
      <c r="A1210" s="10">
        <v>2523608</v>
      </c>
      <c r="B1210" s="10">
        <v>2523608</v>
      </c>
      <c r="C1210" s="10" t="s">
        <v>433</v>
      </c>
      <c r="D1210" s="12"/>
      <c r="E1210" s="10">
        <v>104454890</v>
      </c>
      <c r="F1210" s="10" t="s">
        <v>434</v>
      </c>
      <c r="G1210" s="10" t="s">
        <v>317</v>
      </c>
      <c r="H1210" s="10" t="s">
        <v>435</v>
      </c>
      <c r="I1210" s="11">
        <v>45436</v>
      </c>
      <c r="J1210" s="11">
        <v>45436</v>
      </c>
      <c r="K1210" s="12"/>
      <c r="L1210" s="10" t="s">
        <v>313</v>
      </c>
      <c r="M1210" s="12"/>
      <c r="N1210" s="10" t="s">
        <v>313</v>
      </c>
      <c r="O1210" s="10">
        <v>1038817</v>
      </c>
      <c r="P1210" s="10" t="s">
        <v>436</v>
      </c>
      <c r="Q1210" s="10" t="s">
        <v>318</v>
      </c>
      <c r="R1210" s="10">
        <v>1</v>
      </c>
      <c r="S1210" s="10">
        <v>103444549</v>
      </c>
      <c r="T1210" s="10" t="s">
        <v>437</v>
      </c>
      <c r="U1210" s="12"/>
      <c r="V1210" s="12"/>
      <c r="W1210" s="12"/>
      <c r="X1210" s="12"/>
      <c r="Y1210" s="12"/>
      <c r="Z1210" s="11">
        <v>45376</v>
      </c>
      <c r="AA1210" s="11">
        <v>45440</v>
      </c>
      <c r="AB1210" s="11">
        <v>45376</v>
      </c>
      <c r="AC1210" s="12"/>
      <c r="AD1210" s="10" t="s">
        <v>1402</v>
      </c>
      <c r="AE1210" s="15">
        <f t="shared" ca="1" si="18"/>
        <v>46054</v>
      </c>
    </row>
    <row r="1211" spans="1:31" ht="20.100000000000001" customHeight="1">
      <c r="A1211" s="10">
        <v>2516328</v>
      </c>
      <c r="B1211" s="10">
        <v>2516328</v>
      </c>
      <c r="C1211" s="10" t="s">
        <v>1403</v>
      </c>
      <c r="D1211" s="12"/>
      <c r="E1211" s="10">
        <v>101350424</v>
      </c>
      <c r="F1211" s="10" t="s">
        <v>1404</v>
      </c>
      <c r="G1211" s="10" t="s">
        <v>331</v>
      </c>
      <c r="H1211" s="10" t="s">
        <v>1405</v>
      </c>
      <c r="I1211" s="11">
        <v>45366</v>
      </c>
      <c r="J1211" s="11">
        <v>45366</v>
      </c>
      <c r="K1211" s="12"/>
      <c r="L1211" s="10" t="s">
        <v>313</v>
      </c>
      <c r="M1211" s="12"/>
      <c r="N1211" s="10" t="s">
        <v>313</v>
      </c>
      <c r="O1211" s="10">
        <v>6068474</v>
      </c>
      <c r="P1211" s="10">
        <v>4582936614</v>
      </c>
      <c r="Q1211" s="10" t="s">
        <v>500</v>
      </c>
      <c r="R1211" s="12"/>
      <c r="S1211" s="10" t="s">
        <v>1406</v>
      </c>
      <c r="T1211" s="10" t="s">
        <v>1407</v>
      </c>
      <c r="U1211" s="12"/>
      <c r="V1211" s="12"/>
      <c r="W1211" s="12"/>
      <c r="X1211" s="12"/>
      <c r="Y1211" s="12"/>
      <c r="Z1211" s="11">
        <v>45341</v>
      </c>
      <c r="AA1211" s="11">
        <v>45366</v>
      </c>
      <c r="AB1211" s="11">
        <v>45348</v>
      </c>
      <c r="AC1211" s="12"/>
      <c r="AD1211" s="13"/>
      <c r="AE1211" s="15">
        <f t="shared" ca="1" si="18"/>
        <v>46054</v>
      </c>
    </row>
    <row r="1212" spans="1:31" ht="20.100000000000001" customHeight="1">
      <c r="A1212" s="10">
        <v>2482502</v>
      </c>
      <c r="B1212" s="10">
        <v>2482502</v>
      </c>
      <c r="C1212" s="10" t="s">
        <v>417</v>
      </c>
      <c r="D1212" s="12"/>
      <c r="E1212" s="10">
        <v>103479052</v>
      </c>
      <c r="F1212" s="10" t="s">
        <v>418</v>
      </c>
      <c r="G1212" s="10" t="s">
        <v>363</v>
      </c>
      <c r="H1212" s="10" t="s">
        <v>109</v>
      </c>
      <c r="I1212" s="11">
        <v>45380</v>
      </c>
      <c r="J1212" s="11">
        <v>45380</v>
      </c>
      <c r="K1212" s="12"/>
      <c r="L1212" s="10" t="s">
        <v>313</v>
      </c>
      <c r="M1212" s="12"/>
      <c r="N1212" s="10" t="s">
        <v>313</v>
      </c>
      <c r="O1212" s="10">
        <v>1034270</v>
      </c>
      <c r="P1212" s="10" t="s">
        <v>332</v>
      </c>
      <c r="Q1212" s="10" t="s">
        <v>318</v>
      </c>
      <c r="R1212" s="10">
        <v>1</v>
      </c>
      <c r="S1212" s="10">
        <v>104409584</v>
      </c>
      <c r="T1212" s="10" t="s">
        <v>419</v>
      </c>
      <c r="U1212" s="12"/>
      <c r="V1212" s="12"/>
      <c r="W1212" s="12"/>
      <c r="X1212" s="12"/>
      <c r="Y1212" s="12"/>
      <c r="Z1212" s="11">
        <v>45207</v>
      </c>
      <c r="AA1212" s="11">
        <v>45380</v>
      </c>
      <c r="AB1212" s="11">
        <v>45207</v>
      </c>
      <c r="AC1212" s="12"/>
      <c r="AD1212" s="13"/>
      <c r="AE1212" s="15">
        <f t="shared" ca="1" si="18"/>
        <v>46054</v>
      </c>
    </row>
    <row r="1213" spans="1:31" ht="20.100000000000001" customHeight="1">
      <c r="A1213" s="10">
        <v>2450924</v>
      </c>
      <c r="B1213" s="10">
        <v>2450924</v>
      </c>
      <c r="C1213" s="10" t="s">
        <v>1340</v>
      </c>
      <c r="D1213" s="12"/>
      <c r="E1213" s="10">
        <v>103384739</v>
      </c>
      <c r="F1213" s="10" t="s">
        <v>379</v>
      </c>
      <c r="G1213" s="10" t="s">
        <v>317</v>
      </c>
      <c r="H1213" s="10" t="s">
        <v>109</v>
      </c>
      <c r="I1213" s="11">
        <v>45380</v>
      </c>
      <c r="J1213" s="11">
        <v>45380</v>
      </c>
      <c r="K1213" s="12"/>
      <c r="L1213" s="10" t="s">
        <v>313</v>
      </c>
      <c r="M1213" s="12"/>
      <c r="N1213" s="10" t="s">
        <v>313</v>
      </c>
      <c r="O1213" s="10">
        <v>1034270</v>
      </c>
      <c r="P1213" s="10" t="s">
        <v>332</v>
      </c>
      <c r="Q1213" s="10" t="s">
        <v>318</v>
      </c>
      <c r="R1213" s="10">
        <v>1</v>
      </c>
      <c r="S1213" s="10">
        <v>102914443</v>
      </c>
      <c r="T1213" s="10" t="s">
        <v>380</v>
      </c>
      <c r="U1213" s="12"/>
      <c r="V1213" s="12"/>
      <c r="W1213" s="12"/>
      <c r="X1213" s="12"/>
      <c r="Y1213" s="12"/>
      <c r="Z1213" s="11">
        <v>44672</v>
      </c>
      <c r="AA1213" s="11">
        <v>45380</v>
      </c>
      <c r="AB1213" s="11">
        <v>45067</v>
      </c>
      <c r="AC1213" s="12"/>
      <c r="AD1213" s="13"/>
      <c r="AE1213" s="15">
        <f t="shared" ca="1" si="18"/>
        <v>46054</v>
      </c>
    </row>
    <row r="1214" spans="1:31" ht="20.100000000000001" customHeight="1">
      <c r="A1214" s="10" t="s">
        <v>1408</v>
      </c>
      <c r="B1214" s="10" t="s">
        <v>1408</v>
      </c>
      <c r="C1214" s="12"/>
      <c r="D1214" s="12"/>
      <c r="E1214" s="10" t="s">
        <v>1352</v>
      </c>
      <c r="F1214" s="10" t="s">
        <v>1353</v>
      </c>
      <c r="G1214" s="10" t="s">
        <v>321</v>
      </c>
      <c r="H1214" s="12"/>
      <c r="I1214" s="11">
        <v>45223</v>
      </c>
      <c r="J1214" s="12"/>
      <c r="K1214" s="12"/>
      <c r="L1214" s="10" t="s">
        <v>313</v>
      </c>
      <c r="M1214" s="12"/>
      <c r="N1214" s="10" t="s">
        <v>313</v>
      </c>
      <c r="O1214" s="12"/>
      <c r="P1214" s="12"/>
      <c r="Q1214" s="10" t="s">
        <v>500</v>
      </c>
      <c r="R1214" s="10">
        <v>5</v>
      </c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3"/>
      <c r="AE1214" s="15">
        <f t="shared" ca="1" si="18"/>
        <v>46054</v>
      </c>
    </row>
    <row r="1215" spans="1:31" ht="20.100000000000001" customHeight="1">
      <c r="A1215" s="10" t="s">
        <v>1408</v>
      </c>
      <c r="B1215" s="10" t="s">
        <v>1408</v>
      </c>
      <c r="C1215" s="12"/>
      <c r="D1215" s="12"/>
      <c r="E1215" s="10" t="s">
        <v>1352</v>
      </c>
      <c r="F1215" s="10" t="s">
        <v>1353</v>
      </c>
      <c r="G1215" s="10" t="s">
        <v>321</v>
      </c>
      <c r="H1215" s="12"/>
      <c r="I1215" s="11">
        <v>45223</v>
      </c>
      <c r="J1215" s="12"/>
      <c r="K1215" s="12"/>
      <c r="L1215" s="10" t="s">
        <v>313</v>
      </c>
      <c r="M1215" s="12"/>
      <c r="N1215" s="10" t="s">
        <v>313</v>
      </c>
      <c r="O1215" s="12"/>
      <c r="P1215" s="12"/>
      <c r="Q1215" s="10" t="s">
        <v>500</v>
      </c>
      <c r="R1215" s="10">
        <v>5</v>
      </c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3"/>
      <c r="AE1215" s="15">
        <f t="shared" ca="1" si="18"/>
        <v>46054</v>
      </c>
    </row>
    <row r="1216" spans="1:31" ht="20.100000000000001" customHeight="1">
      <c r="A1216" s="10">
        <v>2476447</v>
      </c>
      <c r="B1216" s="10">
        <v>2476447</v>
      </c>
      <c r="C1216" s="12"/>
      <c r="D1216" s="12"/>
      <c r="E1216" s="10" t="s">
        <v>448</v>
      </c>
      <c r="F1216" s="10" t="s">
        <v>449</v>
      </c>
      <c r="G1216" s="10" t="s">
        <v>450</v>
      </c>
      <c r="H1216" s="12"/>
      <c r="I1216" s="11">
        <v>45573</v>
      </c>
      <c r="J1216" s="12"/>
      <c r="K1216" s="12"/>
      <c r="L1216" s="10" t="s">
        <v>313</v>
      </c>
      <c r="M1216" s="12"/>
      <c r="N1216" s="10" t="s">
        <v>313</v>
      </c>
      <c r="O1216" s="12"/>
      <c r="P1216" s="12"/>
      <c r="Q1216" s="10" t="s">
        <v>318</v>
      </c>
      <c r="R1216" s="12"/>
      <c r="S1216" s="10">
        <v>101251709</v>
      </c>
      <c r="T1216" s="10" t="s">
        <v>364</v>
      </c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3"/>
      <c r="AE1216" s="15">
        <f t="shared" ca="1" si="18"/>
        <v>46054</v>
      </c>
    </row>
    <row r="1217" spans="1:31" ht="20.100000000000001" customHeight="1">
      <c r="A1217" s="10">
        <v>2451106</v>
      </c>
      <c r="B1217" s="10">
        <v>2451106</v>
      </c>
      <c r="C1217" s="12"/>
      <c r="D1217" s="12"/>
      <c r="E1217" s="10">
        <v>102833659</v>
      </c>
      <c r="F1217" s="10" t="s">
        <v>398</v>
      </c>
      <c r="G1217" s="10" t="s">
        <v>312</v>
      </c>
      <c r="H1217" s="12"/>
      <c r="I1217" s="11">
        <v>45660</v>
      </c>
      <c r="J1217" s="12"/>
      <c r="K1217" s="12"/>
      <c r="L1217" s="10" t="s">
        <v>313</v>
      </c>
      <c r="M1217" s="12"/>
      <c r="N1217" s="10" t="s">
        <v>313</v>
      </c>
      <c r="O1217" s="12"/>
      <c r="P1217" s="12"/>
      <c r="Q1217" s="10" t="s">
        <v>314</v>
      </c>
      <c r="R1217" s="12"/>
      <c r="S1217" s="10">
        <v>102026291</v>
      </c>
      <c r="T1217" s="10" t="s">
        <v>315</v>
      </c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3"/>
      <c r="AE1217" s="15">
        <f t="shared" ca="1" si="18"/>
        <v>46054</v>
      </c>
    </row>
    <row r="1218" spans="1:31" ht="20.100000000000001" customHeight="1">
      <c r="A1218" s="10">
        <v>2447776</v>
      </c>
      <c r="B1218" s="10">
        <v>2447776</v>
      </c>
      <c r="C1218" s="10" t="s">
        <v>389</v>
      </c>
      <c r="D1218" s="12"/>
      <c r="E1218" s="10">
        <v>103365440</v>
      </c>
      <c r="F1218" s="10" t="s">
        <v>330</v>
      </c>
      <c r="G1218" s="10" t="s">
        <v>331</v>
      </c>
      <c r="H1218" s="10" t="s">
        <v>109</v>
      </c>
      <c r="I1218" s="11">
        <v>45380</v>
      </c>
      <c r="J1218" s="11">
        <v>45380</v>
      </c>
      <c r="K1218" s="12"/>
      <c r="L1218" s="10" t="s">
        <v>313</v>
      </c>
      <c r="M1218" s="12"/>
      <c r="N1218" s="10" t="s">
        <v>313</v>
      </c>
      <c r="O1218" s="10">
        <v>1034270</v>
      </c>
      <c r="P1218" s="10" t="s">
        <v>332</v>
      </c>
      <c r="Q1218" s="10" t="s">
        <v>318</v>
      </c>
      <c r="R1218" s="10">
        <v>1</v>
      </c>
      <c r="S1218" s="10">
        <v>103365393</v>
      </c>
      <c r="T1218" s="10" t="s">
        <v>333</v>
      </c>
      <c r="U1218" s="12"/>
      <c r="V1218" s="12"/>
      <c r="W1218" s="12"/>
      <c r="X1218" s="12"/>
      <c r="Y1218" s="12"/>
      <c r="Z1218" s="11">
        <v>44996</v>
      </c>
      <c r="AA1218" s="11">
        <v>45380</v>
      </c>
      <c r="AB1218" s="11">
        <v>45055</v>
      </c>
      <c r="AC1218" s="12"/>
      <c r="AD1218" s="13"/>
      <c r="AE1218" s="15">
        <f t="shared" ca="1" si="18"/>
        <v>46054</v>
      </c>
    </row>
    <row r="1219" spans="1:31" ht="20.100000000000001" customHeight="1">
      <c r="A1219" s="10">
        <v>2482454</v>
      </c>
      <c r="B1219" s="10">
        <v>2482454</v>
      </c>
      <c r="C1219" s="10" t="s">
        <v>329</v>
      </c>
      <c r="D1219" s="12"/>
      <c r="E1219" s="10">
        <v>103365440</v>
      </c>
      <c r="F1219" s="10" t="s">
        <v>330</v>
      </c>
      <c r="G1219" s="10" t="s">
        <v>331</v>
      </c>
      <c r="H1219" s="10" t="s">
        <v>109</v>
      </c>
      <c r="I1219" s="11">
        <v>45380</v>
      </c>
      <c r="J1219" s="11">
        <v>45380</v>
      </c>
      <c r="K1219" s="12"/>
      <c r="L1219" s="10" t="s">
        <v>313</v>
      </c>
      <c r="M1219" s="12"/>
      <c r="N1219" s="10" t="s">
        <v>313</v>
      </c>
      <c r="O1219" s="10">
        <v>1034270</v>
      </c>
      <c r="P1219" s="10" t="s">
        <v>332</v>
      </c>
      <c r="Q1219" s="10" t="s">
        <v>318</v>
      </c>
      <c r="R1219" s="10">
        <v>1</v>
      </c>
      <c r="S1219" s="10">
        <v>103365393</v>
      </c>
      <c r="T1219" s="10" t="s">
        <v>333</v>
      </c>
      <c r="U1219" s="12"/>
      <c r="V1219" s="12"/>
      <c r="W1219" s="12"/>
      <c r="X1219" s="12"/>
      <c r="Y1219" s="12"/>
      <c r="Z1219" s="11">
        <v>45207</v>
      </c>
      <c r="AA1219" s="11">
        <v>45380</v>
      </c>
      <c r="AB1219" s="11">
        <v>45207</v>
      </c>
      <c r="AC1219" s="12"/>
      <c r="AD1219" s="13"/>
      <c r="AE1219" s="15">
        <f t="shared" ca="1" si="18"/>
        <v>46054</v>
      </c>
    </row>
    <row r="1220" spans="1:31" ht="20.100000000000001" customHeight="1">
      <c r="A1220" s="10">
        <v>2512157</v>
      </c>
      <c r="B1220" s="10">
        <v>2512157</v>
      </c>
      <c r="C1220" s="10" t="s">
        <v>505</v>
      </c>
      <c r="D1220" s="12"/>
      <c r="E1220" s="10">
        <v>103377383</v>
      </c>
      <c r="F1220" s="10" t="s">
        <v>358</v>
      </c>
      <c r="G1220" s="10" t="s">
        <v>331</v>
      </c>
      <c r="H1220" s="10" t="s">
        <v>109</v>
      </c>
      <c r="I1220" s="11">
        <v>45380</v>
      </c>
      <c r="J1220" s="11">
        <v>45380</v>
      </c>
      <c r="K1220" s="12"/>
      <c r="L1220" s="10" t="s">
        <v>313</v>
      </c>
      <c r="M1220" s="12"/>
      <c r="N1220" s="10" t="s">
        <v>313</v>
      </c>
      <c r="O1220" s="10">
        <v>1034270</v>
      </c>
      <c r="P1220" s="10" t="s">
        <v>332</v>
      </c>
      <c r="Q1220" s="10" t="s">
        <v>318</v>
      </c>
      <c r="R1220" s="10">
        <v>1</v>
      </c>
      <c r="S1220" s="10">
        <v>103656832</v>
      </c>
      <c r="T1220" s="10" t="s">
        <v>359</v>
      </c>
      <c r="U1220" s="12"/>
      <c r="V1220" s="12"/>
      <c r="W1220" s="12"/>
      <c r="X1220" s="12"/>
      <c r="Y1220" s="12"/>
      <c r="Z1220" s="11">
        <v>44996</v>
      </c>
      <c r="AA1220" s="11">
        <v>45380</v>
      </c>
      <c r="AB1220" s="11">
        <v>45333</v>
      </c>
      <c r="AC1220" s="12"/>
      <c r="AD1220" s="13"/>
      <c r="AE1220" s="15">
        <f t="shared" ref="AE1220:AE1283" ca="1" si="19">TODAY()-M1220</f>
        <v>46054</v>
      </c>
    </row>
    <row r="1221" spans="1:31" ht="20.100000000000001" customHeight="1">
      <c r="A1221" s="10">
        <v>2482528</v>
      </c>
      <c r="B1221" s="10">
        <v>2482528</v>
      </c>
      <c r="C1221" s="10" t="s">
        <v>368</v>
      </c>
      <c r="D1221" s="12"/>
      <c r="E1221" s="10">
        <v>104622312</v>
      </c>
      <c r="F1221" s="10" t="s">
        <v>369</v>
      </c>
      <c r="G1221" s="10" t="s">
        <v>317</v>
      </c>
      <c r="H1221" s="10" t="s">
        <v>109</v>
      </c>
      <c r="I1221" s="11">
        <v>45380</v>
      </c>
      <c r="J1221" s="11">
        <v>45380</v>
      </c>
      <c r="K1221" s="12"/>
      <c r="L1221" s="10" t="s">
        <v>313</v>
      </c>
      <c r="M1221" s="12"/>
      <c r="N1221" s="10" t="s">
        <v>313</v>
      </c>
      <c r="O1221" s="10">
        <v>1034270</v>
      </c>
      <c r="P1221" s="10" t="s">
        <v>332</v>
      </c>
      <c r="Q1221" s="10" t="s">
        <v>318</v>
      </c>
      <c r="R1221" s="10">
        <v>1</v>
      </c>
      <c r="S1221" s="10">
        <v>104622313</v>
      </c>
      <c r="T1221" s="10" t="s">
        <v>370</v>
      </c>
      <c r="U1221" s="12"/>
      <c r="V1221" s="12"/>
      <c r="W1221" s="12"/>
      <c r="X1221" s="12"/>
      <c r="Y1221" s="12"/>
      <c r="Z1221" s="11">
        <v>45207</v>
      </c>
      <c r="AA1221" s="11">
        <v>45380</v>
      </c>
      <c r="AB1221" s="11">
        <v>45207</v>
      </c>
      <c r="AC1221" s="12"/>
      <c r="AD1221" s="13"/>
      <c r="AE1221" s="15">
        <f t="shared" ca="1" si="19"/>
        <v>46054</v>
      </c>
    </row>
    <row r="1222" spans="1:31" ht="20.100000000000001" customHeight="1">
      <c r="A1222" s="10">
        <v>2482477</v>
      </c>
      <c r="B1222" s="10">
        <v>2482477</v>
      </c>
      <c r="C1222" s="10" t="s">
        <v>1272</v>
      </c>
      <c r="D1222" s="12"/>
      <c r="E1222" s="10">
        <v>104595836</v>
      </c>
      <c r="F1222" s="10" t="s">
        <v>459</v>
      </c>
      <c r="G1222" s="10" t="s">
        <v>317</v>
      </c>
      <c r="H1222" s="10" t="s">
        <v>109</v>
      </c>
      <c r="I1222" s="11">
        <v>45380</v>
      </c>
      <c r="J1222" s="11">
        <v>45380</v>
      </c>
      <c r="K1222" s="12"/>
      <c r="L1222" s="10" t="s">
        <v>313</v>
      </c>
      <c r="M1222" s="12"/>
      <c r="N1222" s="10" t="s">
        <v>313</v>
      </c>
      <c r="O1222" s="10">
        <v>1034270</v>
      </c>
      <c r="P1222" s="10" t="s">
        <v>332</v>
      </c>
      <c r="Q1222" s="10" t="s">
        <v>318</v>
      </c>
      <c r="R1222" s="10">
        <v>1</v>
      </c>
      <c r="S1222" s="10">
        <v>103003956</v>
      </c>
      <c r="T1222" s="10" t="s">
        <v>460</v>
      </c>
      <c r="U1222" s="12"/>
      <c r="V1222" s="12"/>
      <c r="W1222" s="12"/>
      <c r="X1222" s="12"/>
      <c r="Y1222" s="12"/>
      <c r="Z1222" s="11">
        <v>45207</v>
      </c>
      <c r="AA1222" s="11">
        <v>45380</v>
      </c>
      <c r="AB1222" s="11">
        <v>45207</v>
      </c>
      <c r="AC1222" s="12"/>
      <c r="AD1222" s="13"/>
      <c r="AE1222" s="15">
        <f t="shared" ca="1" si="19"/>
        <v>46054</v>
      </c>
    </row>
    <row r="1223" spans="1:31" ht="20.100000000000001" customHeight="1">
      <c r="A1223" s="10">
        <v>2475843</v>
      </c>
      <c r="B1223" s="10">
        <v>2475843</v>
      </c>
      <c r="C1223" s="12"/>
      <c r="D1223" s="12"/>
      <c r="E1223" s="10">
        <v>100913451</v>
      </c>
      <c r="F1223" s="10" t="s">
        <v>362</v>
      </c>
      <c r="G1223" s="10" t="s">
        <v>363</v>
      </c>
      <c r="H1223" s="12"/>
      <c r="I1223" s="11">
        <v>45541</v>
      </c>
      <c r="J1223" s="12"/>
      <c r="K1223" s="12"/>
      <c r="L1223" s="10" t="s">
        <v>313</v>
      </c>
      <c r="M1223" s="12"/>
      <c r="N1223" s="10" t="s">
        <v>313</v>
      </c>
      <c r="O1223" s="12"/>
      <c r="P1223" s="12"/>
      <c r="Q1223" s="10" t="s">
        <v>318</v>
      </c>
      <c r="R1223" s="12"/>
      <c r="S1223" s="10">
        <v>101251709</v>
      </c>
      <c r="T1223" s="10" t="s">
        <v>364</v>
      </c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3"/>
      <c r="AE1223" s="15">
        <f t="shared" ca="1" si="19"/>
        <v>46054</v>
      </c>
    </row>
    <row r="1224" spans="1:31" ht="20.100000000000001" customHeight="1">
      <c r="A1224" s="10">
        <v>2451812</v>
      </c>
      <c r="B1224" s="10">
        <v>2451812</v>
      </c>
      <c r="C1224" s="12"/>
      <c r="D1224" s="10">
        <v>228</v>
      </c>
      <c r="E1224" s="10">
        <v>102060027</v>
      </c>
      <c r="F1224" s="10" t="s">
        <v>462</v>
      </c>
      <c r="G1224" s="10" t="s">
        <v>331</v>
      </c>
      <c r="H1224" s="12"/>
      <c r="I1224" s="11">
        <v>45414</v>
      </c>
      <c r="J1224" s="12"/>
      <c r="K1224" s="12"/>
      <c r="L1224" s="10" t="s">
        <v>313</v>
      </c>
      <c r="M1224" s="12"/>
      <c r="N1224" s="10" t="s">
        <v>313</v>
      </c>
      <c r="O1224" s="12"/>
      <c r="P1224" s="12"/>
      <c r="Q1224" s="10" t="s">
        <v>385</v>
      </c>
      <c r="R1224" s="12"/>
      <c r="S1224" s="10" t="s">
        <v>463</v>
      </c>
      <c r="T1224" s="10" t="s">
        <v>464</v>
      </c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3"/>
      <c r="AE1224" s="15">
        <f t="shared" ca="1" si="19"/>
        <v>46054</v>
      </c>
    </row>
    <row r="1225" spans="1:31" ht="20.100000000000001" customHeight="1">
      <c r="A1225" s="10">
        <v>2482540</v>
      </c>
      <c r="B1225" s="10">
        <v>2482540</v>
      </c>
      <c r="C1225" s="10" t="s">
        <v>461</v>
      </c>
      <c r="D1225" s="12"/>
      <c r="E1225" s="10">
        <v>104451734</v>
      </c>
      <c r="F1225" s="10" t="s">
        <v>524</v>
      </c>
      <c r="G1225" s="10" t="s">
        <v>317</v>
      </c>
      <c r="H1225" s="10" t="s">
        <v>109</v>
      </c>
      <c r="I1225" s="11">
        <v>45380</v>
      </c>
      <c r="J1225" s="11">
        <v>45380</v>
      </c>
      <c r="K1225" s="12"/>
      <c r="L1225" s="10" t="s">
        <v>313</v>
      </c>
      <c r="M1225" s="12"/>
      <c r="N1225" s="10" t="s">
        <v>313</v>
      </c>
      <c r="O1225" s="10">
        <v>1034270</v>
      </c>
      <c r="P1225" s="10" t="s">
        <v>332</v>
      </c>
      <c r="Q1225" s="10" t="s">
        <v>318</v>
      </c>
      <c r="R1225" s="10">
        <v>1</v>
      </c>
      <c r="S1225" s="10">
        <v>101252323</v>
      </c>
      <c r="T1225" s="10" t="s">
        <v>525</v>
      </c>
      <c r="U1225" s="12"/>
      <c r="V1225" s="12"/>
      <c r="W1225" s="12"/>
      <c r="X1225" s="12"/>
      <c r="Y1225" s="12"/>
      <c r="Z1225" s="11">
        <v>45207</v>
      </c>
      <c r="AA1225" s="11">
        <v>45380</v>
      </c>
      <c r="AB1225" s="11">
        <v>45207</v>
      </c>
      <c r="AC1225" s="12"/>
      <c r="AD1225" s="13"/>
      <c r="AE1225" s="15">
        <f t="shared" ca="1" si="19"/>
        <v>46054</v>
      </c>
    </row>
    <row r="1226" spans="1:31" ht="20.100000000000001" customHeight="1">
      <c r="A1226" s="10">
        <v>2476377</v>
      </c>
      <c r="B1226" s="10">
        <v>2476377</v>
      </c>
      <c r="C1226" s="12"/>
      <c r="D1226" s="12"/>
      <c r="E1226" s="10">
        <v>101693736</v>
      </c>
      <c r="F1226" s="10" t="s">
        <v>326</v>
      </c>
      <c r="G1226" s="10" t="s">
        <v>327</v>
      </c>
      <c r="H1226" s="12"/>
      <c r="I1226" s="11">
        <v>45660</v>
      </c>
      <c r="J1226" s="12"/>
      <c r="K1226" s="12"/>
      <c r="L1226" s="10" t="s">
        <v>313</v>
      </c>
      <c r="M1226" s="12"/>
      <c r="N1226" s="10" t="s">
        <v>313</v>
      </c>
      <c r="O1226" s="12"/>
      <c r="P1226" s="12"/>
      <c r="Q1226" s="10" t="s">
        <v>318</v>
      </c>
      <c r="R1226" s="12"/>
      <c r="S1226" s="10">
        <v>101251705</v>
      </c>
      <c r="T1226" s="10" t="s">
        <v>328</v>
      </c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3"/>
      <c r="AE1226" s="15">
        <f t="shared" ca="1" si="19"/>
        <v>46054</v>
      </c>
    </row>
    <row r="1227" spans="1:31" ht="20.100000000000001" customHeight="1">
      <c r="A1227" s="10">
        <v>2512132</v>
      </c>
      <c r="B1227" s="10">
        <v>2512132</v>
      </c>
      <c r="C1227" s="10" t="s">
        <v>1283</v>
      </c>
      <c r="D1227" s="12"/>
      <c r="E1227" s="10">
        <v>103377383</v>
      </c>
      <c r="F1227" s="10" t="s">
        <v>358</v>
      </c>
      <c r="G1227" s="10" t="s">
        <v>331</v>
      </c>
      <c r="H1227" s="10" t="s">
        <v>109</v>
      </c>
      <c r="I1227" s="11">
        <v>45380</v>
      </c>
      <c r="J1227" s="11">
        <v>45380</v>
      </c>
      <c r="K1227" s="12"/>
      <c r="L1227" s="10" t="s">
        <v>313</v>
      </c>
      <c r="M1227" s="12"/>
      <c r="N1227" s="10" t="s">
        <v>313</v>
      </c>
      <c r="O1227" s="10">
        <v>1034270</v>
      </c>
      <c r="P1227" s="10" t="s">
        <v>332</v>
      </c>
      <c r="Q1227" s="10" t="s">
        <v>318</v>
      </c>
      <c r="R1227" s="10">
        <v>1</v>
      </c>
      <c r="S1227" s="10">
        <v>103656832</v>
      </c>
      <c r="T1227" s="10" t="s">
        <v>359</v>
      </c>
      <c r="U1227" s="12"/>
      <c r="V1227" s="12"/>
      <c r="W1227" s="12"/>
      <c r="X1227" s="12"/>
      <c r="Y1227" s="12"/>
      <c r="Z1227" s="11">
        <v>44672</v>
      </c>
      <c r="AA1227" s="11">
        <v>45380</v>
      </c>
      <c r="AB1227" s="11">
        <v>45333</v>
      </c>
      <c r="AC1227" s="12"/>
      <c r="AD1227" s="13"/>
      <c r="AE1227" s="15">
        <f t="shared" ca="1" si="19"/>
        <v>46054</v>
      </c>
    </row>
    <row r="1228" spans="1:31" ht="20.100000000000001" customHeight="1">
      <c r="A1228" s="10">
        <v>2451795</v>
      </c>
      <c r="B1228" s="10">
        <v>2451795</v>
      </c>
      <c r="C1228" s="12"/>
      <c r="D1228" s="10">
        <v>228</v>
      </c>
      <c r="E1228" s="10">
        <v>102060027</v>
      </c>
      <c r="F1228" s="10" t="s">
        <v>462</v>
      </c>
      <c r="G1228" s="10" t="s">
        <v>331</v>
      </c>
      <c r="H1228" s="12"/>
      <c r="I1228" s="11">
        <v>45463</v>
      </c>
      <c r="J1228" s="12"/>
      <c r="K1228" s="12"/>
      <c r="L1228" s="10" t="s">
        <v>313</v>
      </c>
      <c r="M1228" s="12"/>
      <c r="N1228" s="10" t="s">
        <v>313</v>
      </c>
      <c r="O1228" s="12"/>
      <c r="P1228" s="12"/>
      <c r="Q1228" s="10" t="s">
        <v>385</v>
      </c>
      <c r="R1228" s="12"/>
      <c r="S1228" s="10" t="s">
        <v>463</v>
      </c>
      <c r="T1228" s="10" t="s">
        <v>464</v>
      </c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3"/>
      <c r="AE1228" s="15">
        <f t="shared" ca="1" si="19"/>
        <v>46054</v>
      </c>
    </row>
    <row r="1229" spans="1:31" ht="20.100000000000001" customHeight="1">
      <c r="A1229" s="10">
        <v>2447779</v>
      </c>
      <c r="B1229" s="10">
        <v>2447779</v>
      </c>
      <c r="C1229" s="10" t="s">
        <v>480</v>
      </c>
      <c r="D1229" s="12"/>
      <c r="E1229" s="10">
        <v>103365440</v>
      </c>
      <c r="F1229" s="10" t="s">
        <v>330</v>
      </c>
      <c r="G1229" s="10" t="s">
        <v>331</v>
      </c>
      <c r="H1229" s="10" t="s">
        <v>109</v>
      </c>
      <c r="I1229" s="11">
        <v>45380</v>
      </c>
      <c r="J1229" s="11">
        <v>45380</v>
      </c>
      <c r="K1229" s="12"/>
      <c r="L1229" s="10" t="s">
        <v>313</v>
      </c>
      <c r="M1229" s="12"/>
      <c r="N1229" s="10" t="s">
        <v>313</v>
      </c>
      <c r="O1229" s="10">
        <v>1034270</v>
      </c>
      <c r="P1229" s="10" t="s">
        <v>332</v>
      </c>
      <c r="Q1229" s="10" t="s">
        <v>318</v>
      </c>
      <c r="R1229" s="10">
        <v>1</v>
      </c>
      <c r="S1229" s="10">
        <v>103365393</v>
      </c>
      <c r="T1229" s="10" t="s">
        <v>333</v>
      </c>
      <c r="U1229" s="12"/>
      <c r="V1229" s="12"/>
      <c r="W1229" s="12"/>
      <c r="X1229" s="12"/>
      <c r="Y1229" s="12"/>
      <c r="Z1229" s="11">
        <v>44996</v>
      </c>
      <c r="AA1229" s="11">
        <v>45380</v>
      </c>
      <c r="AB1229" s="11">
        <v>45055</v>
      </c>
      <c r="AC1229" s="12"/>
      <c r="AD1229" s="13"/>
      <c r="AE1229" s="15">
        <f t="shared" ca="1" si="19"/>
        <v>46054</v>
      </c>
    </row>
    <row r="1230" spans="1:31" ht="20.100000000000001" customHeight="1">
      <c r="A1230" s="10" t="s">
        <v>1409</v>
      </c>
      <c r="B1230" s="10" t="s">
        <v>1409</v>
      </c>
      <c r="C1230" s="12"/>
      <c r="D1230" s="12"/>
      <c r="E1230" s="10" t="s">
        <v>1410</v>
      </c>
      <c r="F1230" s="10" t="s">
        <v>1411</v>
      </c>
      <c r="G1230" s="10" t="s">
        <v>312</v>
      </c>
      <c r="H1230" s="12"/>
      <c r="I1230" s="11">
        <v>45385</v>
      </c>
      <c r="J1230" s="12"/>
      <c r="K1230" s="12"/>
      <c r="L1230" s="10" t="s">
        <v>313</v>
      </c>
      <c r="M1230" s="12"/>
      <c r="N1230" s="10" t="s">
        <v>313</v>
      </c>
      <c r="O1230" s="12"/>
      <c r="P1230" s="12"/>
      <c r="Q1230" s="10" t="s">
        <v>559</v>
      </c>
      <c r="R1230" s="12"/>
      <c r="S1230" s="10">
        <v>101252281</v>
      </c>
      <c r="T1230" s="10" t="s">
        <v>1412</v>
      </c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3"/>
      <c r="AE1230" s="15">
        <f t="shared" ca="1" si="19"/>
        <v>46054</v>
      </c>
    </row>
    <row r="1231" spans="1:31" ht="20.100000000000001" customHeight="1">
      <c r="A1231" s="10">
        <v>2482451</v>
      </c>
      <c r="B1231" s="10">
        <v>2482451</v>
      </c>
      <c r="C1231" s="10" t="s">
        <v>329</v>
      </c>
      <c r="D1231" s="12"/>
      <c r="E1231" s="10">
        <v>103365440</v>
      </c>
      <c r="F1231" s="10" t="s">
        <v>330</v>
      </c>
      <c r="G1231" s="10" t="s">
        <v>331</v>
      </c>
      <c r="H1231" s="10" t="s">
        <v>109</v>
      </c>
      <c r="I1231" s="11">
        <v>45380</v>
      </c>
      <c r="J1231" s="11">
        <v>45380</v>
      </c>
      <c r="K1231" s="12"/>
      <c r="L1231" s="10" t="s">
        <v>313</v>
      </c>
      <c r="M1231" s="12"/>
      <c r="N1231" s="10" t="s">
        <v>313</v>
      </c>
      <c r="O1231" s="10">
        <v>1034270</v>
      </c>
      <c r="P1231" s="10" t="s">
        <v>332</v>
      </c>
      <c r="Q1231" s="10" t="s">
        <v>318</v>
      </c>
      <c r="R1231" s="10">
        <v>1</v>
      </c>
      <c r="S1231" s="10">
        <v>103365393</v>
      </c>
      <c r="T1231" s="10" t="s">
        <v>333</v>
      </c>
      <c r="U1231" s="12"/>
      <c r="V1231" s="12"/>
      <c r="W1231" s="12"/>
      <c r="X1231" s="12"/>
      <c r="Y1231" s="12"/>
      <c r="Z1231" s="11">
        <v>45207</v>
      </c>
      <c r="AA1231" s="11">
        <v>45380</v>
      </c>
      <c r="AB1231" s="11">
        <v>45207</v>
      </c>
      <c r="AC1231" s="12"/>
      <c r="AD1231" s="13"/>
      <c r="AE1231" s="15">
        <f t="shared" ca="1" si="19"/>
        <v>46054</v>
      </c>
    </row>
    <row r="1232" spans="1:31" ht="20.100000000000001" customHeight="1">
      <c r="A1232" s="10">
        <v>2453453</v>
      </c>
      <c r="B1232" s="10">
        <v>2453453</v>
      </c>
      <c r="C1232" s="12"/>
      <c r="D1232" s="12"/>
      <c r="E1232" s="10">
        <v>101423353</v>
      </c>
      <c r="F1232" s="10" t="s">
        <v>371</v>
      </c>
      <c r="G1232" s="10" t="s">
        <v>317</v>
      </c>
      <c r="H1232" s="12"/>
      <c r="I1232" s="11">
        <v>45450</v>
      </c>
      <c r="J1232" s="12"/>
      <c r="K1232" s="12"/>
      <c r="L1232" s="10" t="s">
        <v>313</v>
      </c>
      <c r="M1232" s="12"/>
      <c r="N1232" s="10" t="s">
        <v>313</v>
      </c>
      <c r="O1232" s="12"/>
      <c r="P1232" s="12"/>
      <c r="Q1232" s="10" t="s">
        <v>318</v>
      </c>
      <c r="R1232" s="12"/>
      <c r="S1232" s="10">
        <v>101251709</v>
      </c>
      <c r="T1232" s="10" t="s">
        <v>364</v>
      </c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3"/>
      <c r="AE1232" s="15">
        <f t="shared" ca="1" si="19"/>
        <v>46054</v>
      </c>
    </row>
    <row r="1233" spans="1:31" ht="20.100000000000001" customHeight="1">
      <c r="A1233" s="10">
        <v>2451815</v>
      </c>
      <c r="B1233" s="10">
        <v>2451815</v>
      </c>
      <c r="C1233" s="12"/>
      <c r="D1233" s="10">
        <v>228</v>
      </c>
      <c r="E1233" s="10">
        <v>102060027</v>
      </c>
      <c r="F1233" s="10" t="s">
        <v>462</v>
      </c>
      <c r="G1233" s="10" t="s">
        <v>331</v>
      </c>
      <c r="H1233" s="12"/>
      <c r="I1233" s="11">
        <v>45457</v>
      </c>
      <c r="J1233" s="12"/>
      <c r="K1233" s="12"/>
      <c r="L1233" s="10" t="s">
        <v>313</v>
      </c>
      <c r="M1233" s="12"/>
      <c r="N1233" s="10" t="s">
        <v>313</v>
      </c>
      <c r="O1233" s="12"/>
      <c r="P1233" s="12"/>
      <c r="Q1233" s="10" t="s">
        <v>385</v>
      </c>
      <c r="R1233" s="12"/>
      <c r="S1233" s="10" t="s">
        <v>463</v>
      </c>
      <c r="T1233" s="10" t="s">
        <v>464</v>
      </c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3"/>
      <c r="AE1233" s="15">
        <f t="shared" ca="1" si="19"/>
        <v>46054</v>
      </c>
    </row>
    <row r="1234" spans="1:31" ht="20.100000000000001" customHeight="1">
      <c r="A1234" s="10">
        <v>2482511</v>
      </c>
      <c r="B1234" s="10">
        <v>2482511</v>
      </c>
      <c r="C1234" s="10" t="s">
        <v>351</v>
      </c>
      <c r="D1234" s="12"/>
      <c r="E1234" s="10">
        <v>103683083</v>
      </c>
      <c r="F1234" s="10" t="s">
        <v>346</v>
      </c>
      <c r="G1234" s="10" t="s">
        <v>312</v>
      </c>
      <c r="H1234" s="10" t="s">
        <v>109</v>
      </c>
      <c r="I1234" s="11">
        <v>45380</v>
      </c>
      <c r="J1234" s="11">
        <v>45380</v>
      </c>
      <c r="K1234" s="12"/>
      <c r="L1234" s="10" t="s">
        <v>313</v>
      </c>
      <c r="M1234" s="12"/>
      <c r="N1234" s="10" t="s">
        <v>313</v>
      </c>
      <c r="O1234" s="10">
        <v>1034270</v>
      </c>
      <c r="P1234" s="10" t="s">
        <v>332</v>
      </c>
      <c r="Q1234" s="10" t="s">
        <v>318</v>
      </c>
      <c r="R1234" s="10">
        <v>1</v>
      </c>
      <c r="S1234" s="10">
        <v>103683084</v>
      </c>
      <c r="T1234" s="10" t="s">
        <v>347</v>
      </c>
      <c r="U1234" s="12"/>
      <c r="V1234" s="12"/>
      <c r="W1234" s="12"/>
      <c r="X1234" s="12"/>
      <c r="Y1234" s="12"/>
      <c r="Z1234" s="11">
        <v>45207</v>
      </c>
      <c r="AA1234" s="11">
        <v>45380</v>
      </c>
      <c r="AB1234" s="11">
        <v>45207</v>
      </c>
      <c r="AC1234" s="12"/>
      <c r="AD1234" s="13"/>
      <c r="AE1234" s="15">
        <f t="shared" ca="1" si="19"/>
        <v>46054</v>
      </c>
    </row>
    <row r="1235" spans="1:31" ht="20.100000000000001" customHeight="1">
      <c r="A1235" s="10">
        <v>2454774</v>
      </c>
      <c r="B1235" s="10">
        <v>2454774</v>
      </c>
      <c r="C1235" s="12"/>
      <c r="D1235" s="12"/>
      <c r="E1235" s="10">
        <v>100914731</v>
      </c>
      <c r="F1235" s="10" t="s">
        <v>522</v>
      </c>
      <c r="G1235" s="10" t="s">
        <v>321</v>
      </c>
      <c r="H1235" s="12"/>
      <c r="I1235" s="11">
        <v>45450</v>
      </c>
      <c r="J1235" s="12"/>
      <c r="K1235" s="12"/>
      <c r="L1235" s="10" t="s">
        <v>313</v>
      </c>
      <c r="M1235" s="12"/>
      <c r="N1235" s="10" t="s">
        <v>313</v>
      </c>
      <c r="O1235" s="12"/>
      <c r="P1235" s="12"/>
      <c r="Q1235" s="10" t="s">
        <v>318</v>
      </c>
      <c r="R1235" s="12"/>
      <c r="S1235" s="10">
        <v>102946632</v>
      </c>
      <c r="T1235" s="10" t="s">
        <v>523</v>
      </c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3"/>
      <c r="AE1235" s="15">
        <f t="shared" ca="1" si="19"/>
        <v>46054</v>
      </c>
    </row>
    <row r="1236" spans="1:31" ht="20.100000000000001" customHeight="1">
      <c r="A1236" s="10">
        <v>2476387</v>
      </c>
      <c r="B1236" s="10">
        <v>2476387</v>
      </c>
      <c r="C1236" s="12"/>
      <c r="D1236" s="12"/>
      <c r="E1236" s="10">
        <v>101879831</v>
      </c>
      <c r="F1236" s="10" t="s">
        <v>334</v>
      </c>
      <c r="G1236" s="10" t="s">
        <v>312</v>
      </c>
      <c r="H1236" s="12"/>
      <c r="I1236" s="11">
        <v>45573</v>
      </c>
      <c r="J1236" s="12"/>
      <c r="K1236" s="12"/>
      <c r="L1236" s="10" t="s">
        <v>313</v>
      </c>
      <c r="M1236" s="12"/>
      <c r="N1236" s="10" t="s">
        <v>313</v>
      </c>
      <c r="O1236" s="12"/>
      <c r="P1236" s="12"/>
      <c r="Q1236" s="10" t="s">
        <v>318</v>
      </c>
      <c r="R1236" s="10">
        <v>1</v>
      </c>
      <c r="S1236" s="10">
        <v>101697963</v>
      </c>
      <c r="T1236" s="10" t="s">
        <v>335</v>
      </c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3"/>
      <c r="AE1236" s="15">
        <f t="shared" ca="1" si="19"/>
        <v>46054</v>
      </c>
    </row>
    <row r="1237" spans="1:31" ht="20.100000000000001" customHeight="1">
      <c r="A1237" s="10">
        <v>2482442</v>
      </c>
      <c r="B1237" s="10">
        <v>2482442</v>
      </c>
      <c r="C1237" s="10" t="s">
        <v>392</v>
      </c>
      <c r="D1237" s="12"/>
      <c r="E1237" s="10">
        <v>103365440</v>
      </c>
      <c r="F1237" s="10" t="s">
        <v>330</v>
      </c>
      <c r="G1237" s="10" t="s">
        <v>331</v>
      </c>
      <c r="H1237" s="10" t="s">
        <v>109</v>
      </c>
      <c r="I1237" s="11">
        <v>45380</v>
      </c>
      <c r="J1237" s="11">
        <v>45380</v>
      </c>
      <c r="K1237" s="12"/>
      <c r="L1237" s="10" t="s">
        <v>313</v>
      </c>
      <c r="M1237" s="12"/>
      <c r="N1237" s="10" t="s">
        <v>313</v>
      </c>
      <c r="O1237" s="10">
        <v>1034270</v>
      </c>
      <c r="P1237" s="10" t="s">
        <v>332</v>
      </c>
      <c r="Q1237" s="10" t="s">
        <v>318</v>
      </c>
      <c r="R1237" s="10">
        <v>1</v>
      </c>
      <c r="S1237" s="10">
        <v>103365393</v>
      </c>
      <c r="T1237" s="10" t="s">
        <v>333</v>
      </c>
      <c r="U1237" s="12"/>
      <c r="V1237" s="12"/>
      <c r="W1237" s="12"/>
      <c r="X1237" s="12"/>
      <c r="Y1237" s="12"/>
      <c r="Z1237" s="11">
        <v>45207</v>
      </c>
      <c r="AA1237" s="11">
        <v>45380</v>
      </c>
      <c r="AB1237" s="11">
        <v>45207</v>
      </c>
      <c r="AC1237" s="12"/>
      <c r="AD1237" s="13"/>
      <c r="AE1237" s="15">
        <f t="shared" ca="1" si="19"/>
        <v>46054</v>
      </c>
    </row>
    <row r="1238" spans="1:31" ht="20.100000000000001" customHeight="1">
      <c r="A1238" s="10">
        <v>2512155</v>
      </c>
      <c r="B1238" s="10">
        <v>2512155</v>
      </c>
      <c r="C1238" s="10" t="s">
        <v>501</v>
      </c>
      <c r="D1238" s="10">
        <v>435</v>
      </c>
      <c r="E1238" s="10">
        <v>104215988</v>
      </c>
      <c r="F1238" s="10" t="s">
        <v>502</v>
      </c>
      <c r="G1238" s="10" t="s">
        <v>331</v>
      </c>
      <c r="H1238" s="10" t="s">
        <v>109</v>
      </c>
      <c r="I1238" s="11">
        <v>45380</v>
      </c>
      <c r="J1238" s="11">
        <v>45380</v>
      </c>
      <c r="K1238" s="12"/>
      <c r="L1238" s="10" t="s">
        <v>313</v>
      </c>
      <c r="M1238" s="12"/>
      <c r="N1238" s="10" t="s">
        <v>313</v>
      </c>
      <c r="O1238" s="10">
        <v>1034270</v>
      </c>
      <c r="P1238" s="10" t="s">
        <v>332</v>
      </c>
      <c r="Q1238" s="10" t="s">
        <v>385</v>
      </c>
      <c r="R1238" s="10">
        <v>1</v>
      </c>
      <c r="S1238" s="10" t="s">
        <v>503</v>
      </c>
      <c r="T1238" s="10" t="s">
        <v>504</v>
      </c>
      <c r="U1238" s="12"/>
      <c r="V1238" s="12"/>
      <c r="W1238" s="12"/>
      <c r="X1238" s="12"/>
      <c r="Y1238" s="12"/>
      <c r="Z1238" s="11">
        <v>44672</v>
      </c>
      <c r="AA1238" s="11">
        <v>45380</v>
      </c>
      <c r="AB1238" s="11">
        <v>45333</v>
      </c>
      <c r="AC1238" s="12"/>
      <c r="AD1238" s="13"/>
      <c r="AE1238" s="15">
        <f t="shared" ca="1" si="19"/>
        <v>46054</v>
      </c>
    </row>
    <row r="1239" spans="1:31" ht="20.100000000000001" customHeight="1">
      <c r="A1239" s="10">
        <v>2476407</v>
      </c>
      <c r="B1239" s="10">
        <v>2476407</v>
      </c>
      <c r="C1239" s="12"/>
      <c r="D1239" s="12"/>
      <c r="E1239" s="10">
        <v>102064527</v>
      </c>
      <c r="F1239" s="10" t="s">
        <v>360</v>
      </c>
      <c r="G1239" s="10" t="s">
        <v>331</v>
      </c>
      <c r="H1239" s="12"/>
      <c r="I1239" s="11">
        <v>45481</v>
      </c>
      <c r="J1239" s="12"/>
      <c r="K1239" s="12"/>
      <c r="L1239" s="10" t="s">
        <v>313</v>
      </c>
      <c r="M1239" s="12"/>
      <c r="N1239" s="10" t="s">
        <v>313</v>
      </c>
      <c r="O1239" s="12"/>
      <c r="P1239" s="12"/>
      <c r="Q1239" s="10" t="s">
        <v>318</v>
      </c>
      <c r="R1239" s="12"/>
      <c r="S1239" s="10">
        <v>101898752</v>
      </c>
      <c r="T1239" s="10" t="s">
        <v>361</v>
      </c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3"/>
      <c r="AE1239" s="15">
        <f t="shared" ca="1" si="19"/>
        <v>46054</v>
      </c>
    </row>
    <row r="1240" spans="1:31" ht="20.100000000000001" customHeight="1">
      <c r="A1240" s="10">
        <v>2512153</v>
      </c>
      <c r="B1240" s="10">
        <v>2512153</v>
      </c>
      <c r="C1240" s="10" t="s">
        <v>501</v>
      </c>
      <c r="D1240" s="10">
        <v>435</v>
      </c>
      <c r="E1240" s="10">
        <v>104215988</v>
      </c>
      <c r="F1240" s="10" t="s">
        <v>502</v>
      </c>
      <c r="G1240" s="10" t="s">
        <v>331</v>
      </c>
      <c r="H1240" s="10" t="s">
        <v>109</v>
      </c>
      <c r="I1240" s="11">
        <v>45380</v>
      </c>
      <c r="J1240" s="11">
        <v>45380</v>
      </c>
      <c r="K1240" s="12"/>
      <c r="L1240" s="10" t="s">
        <v>313</v>
      </c>
      <c r="M1240" s="12"/>
      <c r="N1240" s="10" t="s">
        <v>313</v>
      </c>
      <c r="O1240" s="10">
        <v>1034270</v>
      </c>
      <c r="P1240" s="10" t="s">
        <v>332</v>
      </c>
      <c r="Q1240" s="10" t="s">
        <v>385</v>
      </c>
      <c r="R1240" s="10">
        <v>1</v>
      </c>
      <c r="S1240" s="10" t="s">
        <v>503</v>
      </c>
      <c r="T1240" s="10" t="s">
        <v>504</v>
      </c>
      <c r="U1240" s="12"/>
      <c r="V1240" s="12"/>
      <c r="W1240" s="12"/>
      <c r="X1240" s="12"/>
      <c r="Y1240" s="12"/>
      <c r="Z1240" s="11">
        <v>44672</v>
      </c>
      <c r="AA1240" s="11">
        <v>45380</v>
      </c>
      <c r="AB1240" s="11">
        <v>45333</v>
      </c>
      <c r="AC1240" s="12"/>
      <c r="AD1240" s="13"/>
      <c r="AE1240" s="15">
        <f t="shared" ca="1" si="19"/>
        <v>46054</v>
      </c>
    </row>
    <row r="1241" spans="1:31" ht="20.100000000000001" customHeight="1">
      <c r="A1241" s="10">
        <v>2396485</v>
      </c>
      <c r="B1241" s="10">
        <v>2396485</v>
      </c>
      <c r="C1241" s="12"/>
      <c r="D1241" s="12"/>
      <c r="E1241" s="10">
        <v>101284712</v>
      </c>
      <c r="F1241" s="10" t="s">
        <v>1413</v>
      </c>
      <c r="G1241" s="10" t="s">
        <v>327</v>
      </c>
      <c r="H1241" s="12"/>
      <c r="I1241" s="11">
        <v>45460</v>
      </c>
      <c r="J1241" s="12"/>
      <c r="K1241" s="12"/>
      <c r="L1241" s="10" t="s">
        <v>313</v>
      </c>
      <c r="M1241" s="12"/>
      <c r="N1241" s="10" t="s">
        <v>313</v>
      </c>
      <c r="O1241" s="12"/>
      <c r="P1241" s="12"/>
      <c r="Q1241" s="10" t="s">
        <v>338</v>
      </c>
      <c r="R1241" s="10">
        <v>10</v>
      </c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3"/>
      <c r="AE1241" s="15">
        <f t="shared" ca="1" si="19"/>
        <v>46054</v>
      </c>
    </row>
    <row r="1242" spans="1:31" ht="20.100000000000001" customHeight="1">
      <c r="A1242" s="10">
        <v>2396485</v>
      </c>
      <c r="B1242" s="10">
        <v>2396485</v>
      </c>
      <c r="C1242" s="12"/>
      <c r="D1242" s="12"/>
      <c r="E1242" s="10">
        <v>101284712</v>
      </c>
      <c r="F1242" s="10" t="s">
        <v>1413</v>
      </c>
      <c r="G1242" s="10" t="s">
        <v>327</v>
      </c>
      <c r="H1242" s="12"/>
      <c r="I1242" s="11">
        <v>45460</v>
      </c>
      <c r="J1242" s="12"/>
      <c r="K1242" s="12"/>
      <c r="L1242" s="10" t="s">
        <v>313</v>
      </c>
      <c r="M1242" s="12"/>
      <c r="N1242" s="10" t="s">
        <v>313</v>
      </c>
      <c r="O1242" s="12"/>
      <c r="P1242" s="12"/>
      <c r="Q1242" s="10" t="s">
        <v>338</v>
      </c>
      <c r="R1242" s="10">
        <v>10</v>
      </c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3"/>
      <c r="AE1242" s="15">
        <f t="shared" ca="1" si="19"/>
        <v>46054</v>
      </c>
    </row>
    <row r="1243" spans="1:31" ht="20.100000000000001" customHeight="1">
      <c r="A1243" s="10">
        <v>2396485</v>
      </c>
      <c r="B1243" s="10">
        <v>2396485</v>
      </c>
      <c r="C1243" s="12"/>
      <c r="D1243" s="12"/>
      <c r="E1243" s="10">
        <v>101284712</v>
      </c>
      <c r="F1243" s="10" t="s">
        <v>1413</v>
      </c>
      <c r="G1243" s="10" t="s">
        <v>327</v>
      </c>
      <c r="H1243" s="12"/>
      <c r="I1243" s="11">
        <v>45460</v>
      </c>
      <c r="J1243" s="12"/>
      <c r="K1243" s="12"/>
      <c r="L1243" s="10" t="s">
        <v>313</v>
      </c>
      <c r="M1243" s="12"/>
      <c r="N1243" s="10" t="s">
        <v>313</v>
      </c>
      <c r="O1243" s="12"/>
      <c r="P1243" s="12"/>
      <c r="Q1243" s="10" t="s">
        <v>338</v>
      </c>
      <c r="R1243" s="10">
        <v>10</v>
      </c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3"/>
      <c r="AE1243" s="15">
        <f t="shared" ca="1" si="19"/>
        <v>46054</v>
      </c>
    </row>
    <row r="1244" spans="1:31" ht="20.100000000000001" customHeight="1">
      <c r="A1244" s="10">
        <v>2396485</v>
      </c>
      <c r="B1244" s="10">
        <v>2396485</v>
      </c>
      <c r="C1244" s="12"/>
      <c r="D1244" s="12"/>
      <c r="E1244" s="10">
        <v>101284712</v>
      </c>
      <c r="F1244" s="10" t="s">
        <v>1413</v>
      </c>
      <c r="G1244" s="10" t="s">
        <v>327</v>
      </c>
      <c r="H1244" s="12"/>
      <c r="I1244" s="11">
        <v>45460</v>
      </c>
      <c r="J1244" s="12"/>
      <c r="K1244" s="12"/>
      <c r="L1244" s="10" t="s">
        <v>313</v>
      </c>
      <c r="M1244" s="12"/>
      <c r="N1244" s="10" t="s">
        <v>313</v>
      </c>
      <c r="O1244" s="12"/>
      <c r="P1244" s="12"/>
      <c r="Q1244" s="10" t="s">
        <v>338</v>
      </c>
      <c r="R1244" s="10">
        <v>10</v>
      </c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3"/>
      <c r="AE1244" s="15">
        <f t="shared" ca="1" si="19"/>
        <v>46054</v>
      </c>
    </row>
    <row r="1245" spans="1:31" ht="20.100000000000001" customHeight="1">
      <c r="A1245" s="10">
        <v>2396485</v>
      </c>
      <c r="B1245" s="10">
        <v>2396485</v>
      </c>
      <c r="C1245" s="12"/>
      <c r="D1245" s="12"/>
      <c r="E1245" s="10">
        <v>101284712</v>
      </c>
      <c r="F1245" s="10" t="s">
        <v>1413</v>
      </c>
      <c r="G1245" s="10" t="s">
        <v>327</v>
      </c>
      <c r="H1245" s="12"/>
      <c r="I1245" s="11">
        <v>45460</v>
      </c>
      <c r="J1245" s="12"/>
      <c r="K1245" s="12"/>
      <c r="L1245" s="10" t="s">
        <v>313</v>
      </c>
      <c r="M1245" s="12"/>
      <c r="N1245" s="10" t="s">
        <v>313</v>
      </c>
      <c r="O1245" s="12"/>
      <c r="P1245" s="12"/>
      <c r="Q1245" s="10" t="s">
        <v>338</v>
      </c>
      <c r="R1245" s="10">
        <v>10</v>
      </c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3"/>
      <c r="AE1245" s="15">
        <f t="shared" ca="1" si="19"/>
        <v>46054</v>
      </c>
    </row>
    <row r="1246" spans="1:31" ht="20.100000000000001" customHeight="1">
      <c r="A1246" s="10">
        <v>2396485</v>
      </c>
      <c r="B1246" s="10">
        <v>2396485</v>
      </c>
      <c r="C1246" s="12"/>
      <c r="D1246" s="12"/>
      <c r="E1246" s="10">
        <v>101284712</v>
      </c>
      <c r="F1246" s="10" t="s">
        <v>1413</v>
      </c>
      <c r="G1246" s="10" t="s">
        <v>327</v>
      </c>
      <c r="H1246" s="12"/>
      <c r="I1246" s="11">
        <v>45460</v>
      </c>
      <c r="J1246" s="12"/>
      <c r="K1246" s="12"/>
      <c r="L1246" s="10" t="s">
        <v>313</v>
      </c>
      <c r="M1246" s="12"/>
      <c r="N1246" s="10" t="s">
        <v>313</v>
      </c>
      <c r="O1246" s="12"/>
      <c r="P1246" s="12"/>
      <c r="Q1246" s="10" t="s">
        <v>338</v>
      </c>
      <c r="R1246" s="10">
        <v>10</v>
      </c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3"/>
      <c r="AE1246" s="15">
        <f t="shared" ca="1" si="19"/>
        <v>46054</v>
      </c>
    </row>
    <row r="1247" spans="1:31" ht="20.100000000000001" customHeight="1">
      <c r="A1247" s="10">
        <v>2396485</v>
      </c>
      <c r="B1247" s="10">
        <v>2396485</v>
      </c>
      <c r="C1247" s="12"/>
      <c r="D1247" s="12"/>
      <c r="E1247" s="10">
        <v>101284712</v>
      </c>
      <c r="F1247" s="10" t="s">
        <v>1413</v>
      </c>
      <c r="G1247" s="10" t="s">
        <v>327</v>
      </c>
      <c r="H1247" s="12"/>
      <c r="I1247" s="11">
        <v>45460</v>
      </c>
      <c r="J1247" s="12"/>
      <c r="K1247" s="12"/>
      <c r="L1247" s="10" t="s">
        <v>313</v>
      </c>
      <c r="M1247" s="12"/>
      <c r="N1247" s="10" t="s">
        <v>313</v>
      </c>
      <c r="O1247" s="12"/>
      <c r="P1247" s="12"/>
      <c r="Q1247" s="10" t="s">
        <v>338</v>
      </c>
      <c r="R1247" s="10">
        <v>10</v>
      </c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3"/>
      <c r="AE1247" s="15">
        <f t="shared" ca="1" si="19"/>
        <v>46054</v>
      </c>
    </row>
    <row r="1248" spans="1:31" ht="20.100000000000001" customHeight="1">
      <c r="A1248" s="10">
        <v>2396485</v>
      </c>
      <c r="B1248" s="10">
        <v>2396485</v>
      </c>
      <c r="C1248" s="12"/>
      <c r="D1248" s="12"/>
      <c r="E1248" s="10">
        <v>101284712</v>
      </c>
      <c r="F1248" s="10" t="s">
        <v>1413</v>
      </c>
      <c r="G1248" s="10" t="s">
        <v>327</v>
      </c>
      <c r="H1248" s="12"/>
      <c r="I1248" s="11">
        <v>45460</v>
      </c>
      <c r="J1248" s="12"/>
      <c r="K1248" s="12"/>
      <c r="L1248" s="10" t="s">
        <v>313</v>
      </c>
      <c r="M1248" s="12"/>
      <c r="N1248" s="10" t="s">
        <v>313</v>
      </c>
      <c r="O1248" s="12"/>
      <c r="P1248" s="12"/>
      <c r="Q1248" s="10" t="s">
        <v>338</v>
      </c>
      <c r="R1248" s="10">
        <v>10</v>
      </c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3"/>
      <c r="AE1248" s="15">
        <f t="shared" ca="1" si="19"/>
        <v>46054</v>
      </c>
    </row>
    <row r="1249" spans="1:31" ht="20.100000000000001" customHeight="1">
      <c r="A1249" s="10">
        <v>2396485</v>
      </c>
      <c r="B1249" s="10">
        <v>2396485</v>
      </c>
      <c r="C1249" s="12"/>
      <c r="D1249" s="12"/>
      <c r="E1249" s="10">
        <v>101284712</v>
      </c>
      <c r="F1249" s="10" t="s">
        <v>1413</v>
      </c>
      <c r="G1249" s="10" t="s">
        <v>327</v>
      </c>
      <c r="H1249" s="12"/>
      <c r="I1249" s="11">
        <v>45460</v>
      </c>
      <c r="J1249" s="12"/>
      <c r="K1249" s="12"/>
      <c r="L1249" s="10" t="s">
        <v>313</v>
      </c>
      <c r="M1249" s="12"/>
      <c r="N1249" s="10" t="s">
        <v>313</v>
      </c>
      <c r="O1249" s="12"/>
      <c r="P1249" s="12"/>
      <c r="Q1249" s="10" t="s">
        <v>338</v>
      </c>
      <c r="R1249" s="10">
        <v>10</v>
      </c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3"/>
      <c r="AE1249" s="15">
        <f t="shared" ca="1" si="19"/>
        <v>46054</v>
      </c>
    </row>
    <row r="1250" spans="1:31" ht="20.100000000000001" customHeight="1">
      <c r="A1250" s="10">
        <v>2396485</v>
      </c>
      <c r="B1250" s="10">
        <v>2396485</v>
      </c>
      <c r="C1250" s="12"/>
      <c r="D1250" s="12"/>
      <c r="E1250" s="10">
        <v>101284712</v>
      </c>
      <c r="F1250" s="10" t="s">
        <v>1413</v>
      </c>
      <c r="G1250" s="10" t="s">
        <v>327</v>
      </c>
      <c r="H1250" s="12"/>
      <c r="I1250" s="11">
        <v>45460</v>
      </c>
      <c r="J1250" s="12"/>
      <c r="K1250" s="12"/>
      <c r="L1250" s="10" t="s">
        <v>313</v>
      </c>
      <c r="M1250" s="12"/>
      <c r="N1250" s="10" t="s">
        <v>313</v>
      </c>
      <c r="O1250" s="12"/>
      <c r="P1250" s="12"/>
      <c r="Q1250" s="10" t="s">
        <v>338</v>
      </c>
      <c r="R1250" s="10">
        <v>10</v>
      </c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3"/>
      <c r="AE1250" s="15">
        <f t="shared" ca="1" si="19"/>
        <v>46054</v>
      </c>
    </row>
    <row r="1251" spans="1:31" ht="20.100000000000001" customHeight="1">
      <c r="A1251" s="10" t="s">
        <v>1414</v>
      </c>
      <c r="B1251" s="10" t="s">
        <v>1414</v>
      </c>
      <c r="C1251" s="12"/>
      <c r="D1251" s="10">
        <v>204</v>
      </c>
      <c r="E1251" s="10">
        <v>102018091</v>
      </c>
      <c r="F1251" s="10" t="s">
        <v>1415</v>
      </c>
      <c r="G1251" s="10" t="s">
        <v>331</v>
      </c>
      <c r="H1251" s="12"/>
      <c r="I1251" s="11">
        <v>45463</v>
      </c>
      <c r="J1251" s="12"/>
      <c r="K1251" s="12"/>
      <c r="L1251" s="10" t="s">
        <v>313</v>
      </c>
      <c r="M1251" s="12"/>
      <c r="N1251" s="10" t="s">
        <v>313</v>
      </c>
      <c r="O1251" s="12"/>
      <c r="P1251" s="12"/>
      <c r="Q1251" s="10" t="s">
        <v>385</v>
      </c>
      <c r="R1251" s="12"/>
      <c r="S1251" s="10" t="s">
        <v>486</v>
      </c>
      <c r="T1251" s="10" t="s">
        <v>487</v>
      </c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3"/>
      <c r="AE1251" s="15">
        <f t="shared" ca="1" si="19"/>
        <v>46054</v>
      </c>
    </row>
    <row r="1252" spans="1:31" ht="20.100000000000001" customHeight="1">
      <c r="A1252" s="10">
        <v>2482532</v>
      </c>
      <c r="B1252" s="10">
        <v>2482532</v>
      </c>
      <c r="C1252" s="10" t="s">
        <v>368</v>
      </c>
      <c r="D1252" s="12"/>
      <c r="E1252" s="10">
        <v>104622312</v>
      </c>
      <c r="F1252" s="10" t="s">
        <v>369</v>
      </c>
      <c r="G1252" s="10" t="s">
        <v>317</v>
      </c>
      <c r="H1252" s="10" t="s">
        <v>109</v>
      </c>
      <c r="I1252" s="11">
        <v>45380</v>
      </c>
      <c r="J1252" s="11">
        <v>45380</v>
      </c>
      <c r="K1252" s="12"/>
      <c r="L1252" s="10" t="s">
        <v>313</v>
      </c>
      <c r="M1252" s="12"/>
      <c r="N1252" s="10" t="s">
        <v>313</v>
      </c>
      <c r="O1252" s="10">
        <v>1034270</v>
      </c>
      <c r="P1252" s="10" t="s">
        <v>332</v>
      </c>
      <c r="Q1252" s="10" t="s">
        <v>318</v>
      </c>
      <c r="R1252" s="10">
        <v>1</v>
      </c>
      <c r="S1252" s="10">
        <v>104622313</v>
      </c>
      <c r="T1252" s="10" t="s">
        <v>370</v>
      </c>
      <c r="U1252" s="12"/>
      <c r="V1252" s="12"/>
      <c r="W1252" s="12"/>
      <c r="X1252" s="12"/>
      <c r="Y1252" s="12"/>
      <c r="Z1252" s="11">
        <v>45207</v>
      </c>
      <c r="AA1252" s="11">
        <v>45380</v>
      </c>
      <c r="AB1252" s="11">
        <v>45207</v>
      </c>
      <c r="AC1252" s="12"/>
      <c r="AD1252" s="13"/>
      <c r="AE1252" s="15">
        <f t="shared" ca="1" si="19"/>
        <v>46054</v>
      </c>
    </row>
    <row r="1253" spans="1:31" ht="20.100000000000001" customHeight="1">
      <c r="A1253" s="10">
        <v>2482493</v>
      </c>
      <c r="B1253" s="10">
        <v>2482493</v>
      </c>
      <c r="C1253" s="10" t="s">
        <v>405</v>
      </c>
      <c r="D1253" s="12"/>
      <c r="E1253" s="10">
        <v>103533051</v>
      </c>
      <c r="F1253" s="10" t="s">
        <v>366</v>
      </c>
      <c r="G1253" s="10" t="s">
        <v>321</v>
      </c>
      <c r="H1253" s="10" t="s">
        <v>109</v>
      </c>
      <c r="I1253" s="11">
        <v>45380</v>
      </c>
      <c r="J1253" s="11">
        <v>45380</v>
      </c>
      <c r="K1253" s="12"/>
      <c r="L1253" s="10" t="s">
        <v>313</v>
      </c>
      <c r="M1253" s="12"/>
      <c r="N1253" s="10" t="s">
        <v>313</v>
      </c>
      <c r="O1253" s="10">
        <v>1034270</v>
      </c>
      <c r="P1253" s="10" t="s">
        <v>332</v>
      </c>
      <c r="Q1253" s="10" t="s">
        <v>318</v>
      </c>
      <c r="R1253" s="10">
        <v>1</v>
      </c>
      <c r="S1253" s="10">
        <v>103608022</v>
      </c>
      <c r="T1253" s="10" t="s">
        <v>367</v>
      </c>
      <c r="U1253" s="12"/>
      <c r="V1253" s="12"/>
      <c r="W1253" s="12"/>
      <c r="X1253" s="12"/>
      <c r="Y1253" s="12"/>
      <c r="Z1253" s="11">
        <v>45207</v>
      </c>
      <c r="AA1253" s="11">
        <v>45380</v>
      </c>
      <c r="AB1253" s="11">
        <v>45207</v>
      </c>
      <c r="AC1253" s="12"/>
      <c r="AD1253" s="13"/>
      <c r="AE1253" s="15">
        <f t="shared" ca="1" si="19"/>
        <v>46054</v>
      </c>
    </row>
    <row r="1254" spans="1:31" ht="20.100000000000001" customHeight="1">
      <c r="A1254" s="10">
        <v>2482475</v>
      </c>
      <c r="B1254" s="10">
        <v>2482475</v>
      </c>
      <c r="C1254" s="10" t="s">
        <v>1272</v>
      </c>
      <c r="D1254" s="12"/>
      <c r="E1254" s="10">
        <v>103384739</v>
      </c>
      <c r="F1254" s="10" t="s">
        <v>379</v>
      </c>
      <c r="G1254" s="10" t="s">
        <v>317</v>
      </c>
      <c r="H1254" s="10" t="s">
        <v>109</v>
      </c>
      <c r="I1254" s="11">
        <v>45380</v>
      </c>
      <c r="J1254" s="11">
        <v>45380</v>
      </c>
      <c r="K1254" s="12"/>
      <c r="L1254" s="10" t="s">
        <v>313</v>
      </c>
      <c r="M1254" s="12"/>
      <c r="N1254" s="10" t="s">
        <v>313</v>
      </c>
      <c r="O1254" s="10">
        <v>1034270</v>
      </c>
      <c r="P1254" s="10" t="s">
        <v>332</v>
      </c>
      <c r="Q1254" s="10" t="s">
        <v>318</v>
      </c>
      <c r="R1254" s="10">
        <v>1</v>
      </c>
      <c r="S1254" s="10">
        <v>102914443</v>
      </c>
      <c r="T1254" s="10" t="s">
        <v>380</v>
      </c>
      <c r="U1254" s="12"/>
      <c r="V1254" s="12"/>
      <c r="W1254" s="12"/>
      <c r="X1254" s="12"/>
      <c r="Y1254" s="12"/>
      <c r="Z1254" s="11">
        <v>45207</v>
      </c>
      <c r="AA1254" s="11">
        <v>45380</v>
      </c>
      <c r="AB1254" s="11">
        <v>45207</v>
      </c>
      <c r="AC1254" s="12"/>
      <c r="AD1254" s="13"/>
      <c r="AE1254" s="15">
        <f t="shared" ca="1" si="19"/>
        <v>46054</v>
      </c>
    </row>
    <row r="1255" spans="1:31" ht="20.100000000000001" customHeight="1">
      <c r="A1255" s="10">
        <v>2413405</v>
      </c>
      <c r="B1255" s="10">
        <v>2413405</v>
      </c>
      <c r="C1255" s="12"/>
      <c r="D1255" s="12"/>
      <c r="E1255" s="10">
        <v>101423353</v>
      </c>
      <c r="F1255" s="10" t="s">
        <v>371</v>
      </c>
      <c r="G1255" s="10" t="s">
        <v>317</v>
      </c>
      <c r="H1255" s="12"/>
      <c r="I1255" s="11">
        <v>45846</v>
      </c>
      <c r="J1255" s="12"/>
      <c r="K1255" s="12"/>
      <c r="L1255" s="10" t="s">
        <v>313</v>
      </c>
      <c r="M1255" s="12"/>
      <c r="N1255" s="10" t="s">
        <v>313</v>
      </c>
      <c r="O1255" s="12"/>
      <c r="P1255" s="12"/>
      <c r="Q1255" s="10" t="s">
        <v>318</v>
      </c>
      <c r="R1255" s="12"/>
      <c r="S1255" s="10">
        <v>101251709</v>
      </c>
      <c r="T1255" s="10" t="s">
        <v>364</v>
      </c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3"/>
      <c r="AE1255" s="15">
        <f t="shared" ca="1" si="19"/>
        <v>46054</v>
      </c>
    </row>
    <row r="1256" spans="1:31" ht="20.100000000000001" customHeight="1">
      <c r="A1256" s="10">
        <v>2476393</v>
      </c>
      <c r="B1256" s="10">
        <v>2476393</v>
      </c>
      <c r="C1256" s="12"/>
      <c r="D1256" s="12"/>
      <c r="E1256" s="10">
        <v>101901826</v>
      </c>
      <c r="F1256" s="10" t="s">
        <v>388</v>
      </c>
      <c r="G1256" s="10" t="s">
        <v>317</v>
      </c>
      <c r="H1256" s="12"/>
      <c r="I1256" s="11">
        <v>45573</v>
      </c>
      <c r="J1256" s="12"/>
      <c r="K1256" s="12"/>
      <c r="L1256" s="10" t="s">
        <v>313</v>
      </c>
      <c r="M1256" s="12"/>
      <c r="N1256" s="10" t="s">
        <v>313</v>
      </c>
      <c r="O1256" s="12"/>
      <c r="P1256" s="12"/>
      <c r="Q1256" s="10" t="s">
        <v>324</v>
      </c>
      <c r="R1256" s="12"/>
      <c r="S1256" s="10">
        <v>101898752</v>
      </c>
      <c r="T1256" s="10" t="s">
        <v>361</v>
      </c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3"/>
      <c r="AE1256" s="15">
        <f t="shared" ca="1" si="19"/>
        <v>46054</v>
      </c>
    </row>
    <row r="1257" spans="1:31" ht="20.100000000000001" customHeight="1">
      <c r="A1257" s="10">
        <v>2475880</v>
      </c>
      <c r="B1257" s="10">
        <v>2475880</v>
      </c>
      <c r="C1257" s="12"/>
      <c r="D1257" s="12"/>
      <c r="E1257" s="10">
        <v>101537722</v>
      </c>
      <c r="F1257" s="10" t="s">
        <v>1341</v>
      </c>
      <c r="G1257" s="10" t="s">
        <v>312</v>
      </c>
      <c r="H1257" s="12"/>
      <c r="I1257" s="11">
        <v>45512</v>
      </c>
      <c r="J1257" s="12"/>
      <c r="K1257" s="12"/>
      <c r="L1257" s="10" t="s">
        <v>313</v>
      </c>
      <c r="M1257" s="12"/>
      <c r="N1257" s="10" t="s">
        <v>313</v>
      </c>
      <c r="O1257" s="12"/>
      <c r="P1257" s="12"/>
      <c r="Q1257" s="10" t="s">
        <v>318</v>
      </c>
      <c r="R1257" s="12"/>
      <c r="S1257" s="10">
        <v>101531598</v>
      </c>
      <c r="T1257" s="10" t="s">
        <v>344</v>
      </c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3"/>
      <c r="AE1257" s="15">
        <f t="shared" ca="1" si="19"/>
        <v>46054</v>
      </c>
    </row>
    <row r="1258" spans="1:31" ht="20.100000000000001" customHeight="1">
      <c r="A1258" s="10">
        <v>2473146</v>
      </c>
      <c r="B1258" s="10">
        <v>2473146</v>
      </c>
      <c r="C1258" s="10" t="s">
        <v>1416</v>
      </c>
      <c r="D1258" s="12"/>
      <c r="E1258" s="10">
        <v>104595836</v>
      </c>
      <c r="F1258" s="10" t="s">
        <v>459</v>
      </c>
      <c r="G1258" s="10" t="s">
        <v>317</v>
      </c>
      <c r="H1258" s="10" t="s">
        <v>109</v>
      </c>
      <c r="I1258" s="11">
        <v>45380</v>
      </c>
      <c r="J1258" s="11">
        <v>45380</v>
      </c>
      <c r="K1258" s="12"/>
      <c r="L1258" s="10" t="s">
        <v>313</v>
      </c>
      <c r="M1258" s="12"/>
      <c r="N1258" s="10" t="s">
        <v>313</v>
      </c>
      <c r="O1258" s="10">
        <v>1034270</v>
      </c>
      <c r="P1258" s="10" t="s">
        <v>332</v>
      </c>
      <c r="Q1258" s="10" t="s">
        <v>318</v>
      </c>
      <c r="R1258" s="10">
        <v>1</v>
      </c>
      <c r="S1258" s="10">
        <v>103003956</v>
      </c>
      <c r="T1258" s="10" t="s">
        <v>460</v>
      </c>
      <c r="U1258" s="12"/>
      <c r="V1258" s="12"/>
      <c r="W1258" s="12"/>
      <c r="X1258" s="12"/>
      <c r="Y1258" s="12"/>
      <c r="Z1258" s="11">
        <v>44865</v>
      </c>
      <c r="AA1258" s="11">
        <v>45380</v>
      </c>
      <c r="AB1258" s="11">
        <v>45165</v>
      </c>
      <c r="AC1258" s="12"/>
      <c r="AD1258" s="13"/>
      <c r="AE1258" s="15">
        <f t="shared" ca="1" si="19"/>
        <v>46054</v>
      </c>
    </row>
    <row r="1259" spans="1:31" ht="20.100000000000001" customHeight="1">
      <c r="A1259" s="10">
        <v>2475853</v>
      </c>
      <c r="B1259" s="10">
        <v>2475853</v>
      </c>
      <c r="C1259" s="12"/>
      <c r="D1259" s="12"/>
      <c r="E1259" s="10">
        <v>101195717</v>
      </c>
      <c r="F1259" s="10" t="s">
        <v>323</v>
      </c>
      <c r="G1259" s="10" t="s">
        <v>312</v>
      </c>
      <c r="H1259" s="12"/>
      <c r="I1259" s="11">
        <v>45660</v>
      </c>
      <c r="J1259" s="12"/>
      <c r="K1259" s="12"/>
      <c r="L1259" s="10" t="s">
        <v>313</v>
      </c>
      <c r="M1259" s="12"/>
      <c r="N1259" s="10" t="s">
        <v>313</v>
      </c>
      <c r="O1259" s="12"/>
      <c r="P1259" s="12"/>
      <c r="Q1259" s="10" t="s">
        <v>324</v>
      </c>
      <c r="R1259" s="12"/>
      <c r="S1259" s="10">
        <v>101261032</v>
      </c>
      <c r="T1259" s="10" t="s">
        <v>325</v>
      </c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3"/>
      <c r="AE1259" s="15">
        <f t="shared" ca="1" si="19"/>
        <v>46054</v>
      </c>
    </row>
    <row r="1260" spans="1:31" ht="20.100000000000001" customHeight="1">
      <c r="A1260" s="10">
        <v>2519390</v>
      </c>
      <c r="B1260" s="10">
        <v>2519390</v>
      </c>
      <c r="C1260" s="12"/>
      <c r="D1260" s="10">
        <v>292</v>
      </c>
      <c r="E1260" s="10" t="s">
        <v>1366</v>
      </c>
      <c r="F1260" s="10" t="s">
        <v>1367</v>
      </c>
      <c r="G1260" s="10" t="s">
        <v>331</v>
      </c>
      <c r="H1260" s="12"/>
      <c r="I1260" s="11">
        <v>45390</v>
      </c>
      <c r="J1260" s="12"/>
      <c r="K1260" s="12"/>
      <c r="L1260" s="10" t="s">
        <v>313</v>
      </c>
      <c r="M1260" s="12"/>
      <c r="N1260" s="10" t="s">
        <v>313</v>
      </c>
      <c r="O1260" s="12"/>
      <c r="P1260" s="12"/>
      <c r="Q1260" s="10" t="s">
        <v>385</v>
      </c>
      <c r="R1260" s="12"/>
      <c r="S1260" s="10" t="s">
        <v>1368</v>
      </c>
      <c r="T1260" s="10" t="s">
        <v>1369</v>
      </c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3"/>
      <c r="AE1260" s="15">
        <f t="shared" ca="1" si="19"/>
        <v>46054</v>
      </c>
    </row>
    <row r="1261" spans="1:31" ht="20.100000000000001" customHeight="1">
      <c r="A1261" s="10">
        <v>2476439</v>
      </c>
      <c r="B1261" s="10">
        <v>2476439</v>
      </c>
      <c r="C1261" s="12"/>
      <c r="D1261" s="12"/>
      <c r="E1261" s="10">
        <v>102963723</v>
      </c>
      <c r="F1261" s="10" t="s">
        <v>536</v>
      </c>
      <c r="G1261" s="10" t="s">
        <v>317</v>
      </c>
      <c r="H1261" s="12"/>
      <c r="I1261" s="11">
        <v>45604</v>
      </c>
      <c r="J1261" s="12"/>
      <c r="K1261" s="12"/>
      <c r="L1261" s="10" t="s">
        <v>313</v>
      </c>
      <c r="M1261" s="12"/>
      <c r="N1261" s="10" t="s">
        <v>313</v>
      </c>
      <c r="O1261" s="12"/>
      <c r="P1261" s="12"/>
      <c r="Q1261" s="10" t="s">
        <v>318</v>
      </c>
      <c r="R1261" s="12"/>
      <c r="S1261" s="10">
        <v>101252320</v>
      </c>
      <c r="T1261" s="10" t="s">
        <v>537</v>
      </c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3"/>
      <c r="AE1261" s="15">
        <f t="shared" ca="1" si="19"/>
        <v>46054</v>
      </c>
    </row>
    <row r="1262" spans="1:31" ht="20.100000000000001" customHeight="1">
      <c r="A1262" s="10">
        <v>2482474</v>
      </c>
      <c r="B1262" s="10">
        <v>2482474</v>
      </c>
      <c r="C1262" s="10" t="s">
        <v>1272</v>
      </c>
      <c r="D1262" s="12"/>
      <c r="E1262" s="10">
        <v>103384739</v>
      </c>
      <c r="F1262" s="10" t="s">
        <v>379</v>
      </c>
      <c r="G1262" s="10" t="s">
        <v>317</v>
      </c>
      <c r="H1262" s="10" t="s">
        <v>109</v>
      </c>
      <c r="I1262" s="11">
        <v>45380</v>
      </c>
      <c r="J1262" s="11">
        <v>45380</v>
      </c>
      <c r="K1262" s="12"/>
      <c r="L1262" s="10" t="s">
        <v>313</v>
      </c>
      <c r="M1262" s="12"/>
      <c r="N1262" s="10" t="s">
        <v>313</v>
      </c>
      <c r="O1262" s="10">
        <v>1034270</v>
      </c>
      <c r="P1262" s="10" t="s">
        <v>332</v>
      </c>
      <c r="Q1262" s="10" t="s">
        <v>318</v>
      </c>
      <c r="R1262" s="10">
        <v>1</v>
      </c>
      <c r="S1262" s="10">
        <v>102914443</v>
      </c>
      <c r="T1262" s="10" t="s">
        <v>380</v>
      </c>
      <c r="U1262" s="12"/>
      <c r="V1262" s="12"/>
      <c r="W1262" s="12"/>
      <c r="X1262" s="12"/>
      <c r="Y1262" s="12"/>
      <c r="Z1262" s="11">
        <v>45207</v>
      </c>
      <c r="AA1262" s="11">
        <v>45380</v>
      </c>
      <c r="AB1262" s="11">
        <v>45207</v>
      </c>
      <c r="AC1262" s="12"/>
      <c r="AD1262" s="13"/>
      <c r="AE1262" s="15">
        <f t="shared" ca="1" si="19"/>
        <v>46054</v>
      </c>
    </row>
    <row r="1263" spans="1:31" ht="20.100000000000001" customHeight="1">
      <c r="A1263" s="10">
        <v>2507128</v>
      </c>
      <c r="B1263" s="10">
        <v>2507128</v>
      </c>
      <c r="C1263" s="12"/>
      <c r="D1263" s="10">
        <v>228</v>
      </c>
      <c r="E1263" s="10" t="s">
        <v>1377</v>
      </c>
      <c r="F1263" s="10" t="s">
        <v>1378</v>
      </c>
      <c r="G1263" s="10" t="s">
        <v>331</v>
      </c>
      <c r="H1263" s="12"/>
      <c r="I1263" s="11">
        <v>45394</v>
      </c>
      <c r="J1263" s="12"/>
      <c r="K1263" s="12"/>
      <c r="L1263" s="10" t="s">
        <v>313</v>
      </c>
      <c r="M1263" s="12"/>
      <c r="N1263" s="10" t="s">
        <v>313</v>
      </c>
      <c r="O1263" s="12"/>
      <c r="P1263" s="12"/>
      <c r="Q1263" s="10" t="s">
        <v>385</v>
      </c>
      <c r="R1263" s="12"/>
      <c r="S1263" s="10" t="s">
        <v>1379</v>
      </c>
      <c r="T1263" s="10" t="s">
        <v>1380</v>
      </c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3"/>
      <c r="AE1263" s="15">
        <f t="shared" ca="1" si="19"/>
        <v>46054</v>
      </c>
    </row>
    <row r="1264" spans="1:31" ht="20.100000000000001" customHeight="1">
      <c r="A1264" s="10">
        <v>2454809</v>
      </c>
      <c r="B1264" s="10">
        <v>2454809</v>
      </c>
      <c r="C1264" s="12"/>
      <c r="D1264" s="12"/>
      <c r="E1264" s="10">
        <v>102715608</v>
      </c>
      <c r="F1264" s="10" t="s">
        <v>372</v>
      </c>
      <c r="G1264" s="10" t="s">
        <v>331</v>
      </c>
      <c r="H1264" s="12"/>
      <c r="I1264" s="11">
        <v>45450</v>
      </c>
      <c r="J1264" s="12"/>
      <c r="K1264" s="12"/>
      <c r="L1264" s="10" t="s">
        <v>313</v>
      </c>
      <c r="M1264" s="12"/>
      <c r="N1264" s="10" t="s">
        <v>313</v>
      </c>
      <c r="O1264" s="12"/>
      <c r="P1264" s="12"/>
      <c r="Q1264" s="10" t="s">
        <v>318</v>
      </c>
      <c r="R1264" s="12"/>
      <c r="S1264" s="10">
        <v>101252316</v>
      </c>
      <c r="T1264" s="10" t="s">
        <v>373</v>
      </c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3"/>
      <c r="AE1264" s="15">
        <f t="shared" ca="1" si="19"/>
        <v>46054</v>
      </c>
    </row>
    <row r="1265" spans="1:31" ht="20.100000000000001" customHeight="1">
      <c r="A1265" s="10">
        <v>2475864</v>
      </c>
      <c r="B1265" s="10">
        <v>2475864</v>
      </c>
      <c r="C1265" s="12"/>
      <c r="D1265" s="12"/>
      <c r="E1265" s="10">
        <v>101252180</v>
      </c>
      <c r="F1265" s="10" t="s">
        <v>511</v>
      </c>
      <c r="G1265" s="10" t="s">
        <v>331</v>
      </c>
      <c r="H1265" s="12"/>
      <c r="I1265" s="11">
        <v>45573</v>
      </c>
      <c r="J1265" s="12"/>
      <c r="K1265" s="12"/>
      <c r="L1265" s="10" t="s">
        <v>313</v>
      </c>
      <c r="M1265" s="12"/>
      <c r="N1265" s="10" t="s">
        <v>313</v>
      </c>
      <c r="O1265" s="12"/>
      <c r="P1265" s="12"/>
      <c r="Q1265" s="10" t="s">
        <v>318</v>
      </c>
      <c r="R1265" s="12"/>
      <c r="S1265" s="10">
        <v>101261032</v>
      </c>
      <c r="T1265" s="10" t="s">
        <v>325</v>
      </c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3"/>
      <c r="AE1265" s="15">
        <f t="shared" ca="1" si="19"/>
        <v>46054</v>
      </c>
    </row>
    <row r="1266" spans="1:31" ht="20.100000000000001" customHeight="1">
      <c r="A1266" s="10">
        <v>2476369</v>
      </c>
      <c r="B1266" s="10">
        <v>2476369</v>
      </c>
      <c r="C1266" s="12"/>
      <c r="D1266" s="12"/>
      <c r="E1266" s="10">
        <v>101680666</v>
      </c>
      <c r="F1266" s="10" t="s">
        <v>479</v>
      </c>
      <c r="G1266" s="10" t="s">
        <v>321</v>
      </c>
      <c r="H1266" s="12"/>
      <c r="I1266" s="11">
        <v>45604</v>
      </c>
      <c r="J1266" s="12"/>
      <c r="K1266" s="12"/>
      <c r="L1266" s="10" t="s">
        <v>313</v>
      </c>
      <c r="M1266" s="12"/>
      <c r="N1266" s="10" t="s">
        <v>313</v>
      </c>
      <c r="O1266" s="12"/>
      <c r="P1266" s="12"/>
      <c r="Q1266" s="10" t="s">
        <v>318</v>
      </c>
      <c r="R1266" s="12"/>
      <c r="S1266" s="10">
        <v>101680654</v>
      </c>
      <c r="T1266" s="10" t="s">
        <v>322</v>
      </c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3"/>
      <c r="AE1266" s="15">
        <f t="shared" ca="1" si="19"/>
        <v>46054</v>
      </c>
    </row>
    <row r="1267" spans="1:31" ht="20.100000000000001" customHeight="1">
      <c r="A1267" s="10">
        <v>2482484</v>
      </c>
      <c r="B1267" s="10">
        <v>2482484</v>
      </c>
      <c r="C1267" s="10" t="s">
        <v>481</v>
      </c>
      <c r="D1267" s="12"/>
      <c r="E1267" s="10">
        <v>103479052</v>
      </c>
      <c r="F1267" s="10" t="s">
        <v>418</v>
      </c>
      <c r="G1267" s="10" t="s">
        <v>363</v>
      </c>
      <c r="H1267" s="10" t="s">
        <v>109</v>
      </c>
      <c r="I1267" s="11">
        <v>45380</v>
      </c>
      <c r="J1267" s="11">
        <v>45380</v>
      </c>
      <c r="K1267" s="12"/>
      <c r="L1267" s="10" t="s">
        <v>313</v>
      </c>
      <c r="M1267" s="12"/>
      <c r="N1267" s="10" t="s">
        <v>313</v>
      </c>
      <c r="O1267" s="10">
        <v>1034270</v>
      </c>
      <c r="P1267" s="10" t="s">
        <v>332</v>
      </c>
      <c r="Q1267" s="10" t="s">
        <v>318</v>
      </c>
      <c r="R1267" s="10">
        <v>1</v>
      </c>
      <c r="S1267" s="10">
        <v>104409584</v>
      </c>
      <c r="T1267" s="10" t="s">
        <v>419</v>
      </c>
      <c r="U1267" s="12"/>
      <c r="V1267" s="12"/>
      <c r="W1267" s="12"/>
      <c r="X1267" s="12"/>
      <c r="Y1267" s="12"/>
      <c r="Z1267" s="11">
        <v>45207</v>
      </c>
      <c r="AA1267" s="11">
        <v>45380</v>
      </c>
      <c r="AB1267" s="11">
        <v>45207</v>
      </c>
      <c r="AC1267" s="12"/>
      <c r="AD1267" s="13"/>
      <c r="AE1267" s="15">
        <f t="shared" ca="1" si="19"/>
        <v>46054</v>
      </c>
    </row>
    <row r="1268" spans="1:31" ht="20.100000000000001" customHeight="1">
      <c r="A1268" s="10">
        <v>2476404</v>
      </c>
      <c r="B1268" s="10">
        <v>2476404</v>
      </c>
      <c r="C1268" s="12"/>
      <c r="D1268" s="12"/>
      <c r="E1268" s="10">
        <v>103004587</v>
      </c>
      <c r="F1268" s="10" t="s">
        <v>1356</v>
      </c>
      <c r="G1268" s="10" t="s">
        <v>331</v>
      </c>
      <c r="H1268" s="12"/>
      <c r="I1268" s="11">
        <v>45481</v>
      </c>
      <c r="J1268" s="12"/>
      <c r="K1268" s="12"/>
      <c r="L1268" s="10" t="s">
        <v>313</v>
      </c>
      <c r="M1268" s="12"/>
      <c r="N1268" s="10" t="s">
        <v>313</v>
      </c>
      <c r="O1268" s="12"/>
      <c r="P1268" s="12"/>
      <c r="Q1268" s="10" t="s">
        <v>318</v>
      </c>
      <c r="R1268" s="12"/>
      <c r="S1268" s="10">
        <v>103004580</v>
      </c>
      <c r="T1268" s="10" t="s">
        <v>940</v>
      </c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3"/>
      <c r="AE1268" s="15">
        <f t="shared" ca="1" si="19"/>
        <v>46054</v>
      </c>
    </row>
    <row r="1269" spans="1:31" ht="20.100000000000001" customHeight="1">
      <c r="A1269" s="10">
        <v>2475840</v>
      </c>
      <c r="B1269" s="10">
        <v>2475840</v>
      </c>
      <c r="C1269" s="12"/>
      <c r="D1269" s="12"/>
      <c r="E1269" s="10">
        <v>100913451</v>
      </c>
      <c r="F1269" s="10" t="s">
        <v>362</v>
      </c>
      <c r="G1269" s="10" t="s">
        <v>363</v>
      </c>
      <c r="H1269" s="12"/>
      <c r="I1269" s="11">
        <v>45541</v>
      </c>
      <c r="J1269" s="12"/>
      <c r="K1269" s="12"/>
      <c r="L1269" s="10" t="s">
        <v>313</v>
      </c>
      <c r="M1269" s="12"/>
      <c r="N1269" s="10" t="s">
        <v>313</v>
      </c>
      <c r="O1269" s="12"/>
      <c r="P1269" s="12"/>
      <c r="Q1269" s="10" t="s">
        <v>318</v>
      </c>
      <c r="R1269" s="12"/>
      <c r="S1269" s="10">
        <v>101251709</v>
      </c>
      <c r="T1269" s="10" t="s">
        <v>364</v>
      </c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3"/>
      <c r="AE1269" s="15">
        <f t="shared" ca="1" si="19"/>
        <v>46054</v>
      </c>
    </row>
    <row r="1270" spans="1:31" ht="20.100000000000001" customHeight="1">
      <c r="A1270" s="10"/>
      <c r="B1270" s="10"/>
      <c r="C1270" s="10"/>
      <c r="D1270" s="12"/>
      <c r="E1270" s="10"/>
      <c r="F1270" s="10"/>
      <c r="G1270" s="10"/>
      <c r="H1270" s="12"/>
      <c r="I1270" s="11"/>
      <c r="J1270" s="12"/>
      <c r="K1270" s="10"/>
      <c r="L1270" s="10"/>
      <c r="M1270" s="11"/>
      <c r="N1270" s="10"/>
      <c r="O1270" s="12"/>
      <c r="P1270" s="12"/>
      <c r="Q1270" s="10"/>
      <c r="R1270" s="10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0"/>
      <c r="AD1270" s="13"/>
      <c r="AE1270" s="15">
        <f t="shared" ca="1" si="19"/>
        <v>46054</v>
      </c>
    </row>
    <row r="1271" spans="1:31" ht="20.100000000000001" customHeight="1">
      <c r="A1271" s="10"/>
      <c r="B1271" s="10"/>
      <c r="C1271" s="10"/>
      <c r="D1271" s="12"/>
      <c r="E1271" s="10"/>
      <c r="F1271" s="10"/>
      <c r="G1271" s="10"/>
      <c r="H1271" s="12"/>
      <c r="I1271" s="11"/>
      <c r="J1271" s="12"/>
      <c r="K1271" s="10"/>
      <c r="L1271" s="10"/>
      <c r="M1271" s="11"/>
      <c r="N1271" s="10"/>
      <c r="O1271" s="12"/>
      <c r="P1271" s="12"/>
      <c r="Q1271" s="10"/>
      <c r="R1271" s="10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0"/>
      <c r="AD1271" s="13"/>
      <c r="AE1271" s="15">
        <f t="shared" ca="1" si="19"/>
        <v>46054</v>
      </c>
    </row>
    <row r="1272" spans="1:31" ht="20.100000000000001" customHeight="1">
      <c r="A1272" s="10"/>
      <c r="B1272" s="10"/>
      <c r="C1272" s="10"/>
      <c r="D1272" s="12"/>
      <c r="E1272" s="10"/>
      <c r="F1272" s="10"/>
      <c r="G1272" s="10"/>
      <c r="H1272" s="12"/>
      <c r="I1272" s="11"/>
      <c r="J1272" s="12"/>
      <c r="K1272" s="10"/>
      <c r="L1272" s="10"/>
      <c r="M1272" s="11"/>
      <c r="N1272" s="10"/>
      <c r="O1272" s="12"/>
      <c r="P1272" s="12"/>
      <c r="Q1272" s="10"/>
      <c r="R1272" s="10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0"/>
      <c r="AD1272" s="13"/>
      <c r="AE1272" s="15">
        <f t="shared" ca="1" si="19"/>
        <v>46054</v>
      </c>
    </row>
    <row r="1273" spans="1:31" ht="20.100000000000001" customHeight="1">
      <c r="A1273" s="10"/>
      <c r="B1273" s="10"/>
      <c r="C1273" s="10"/>
      <c r="D1273" s="12"/>
      <c r="E1273" s="10"/>
      <c r="F1273" s="10"/>
      <c r="G1273" s="10"/>
      <c r="H1273" s="12"/>
      <c r="I1273" s="11"/>
      <c r="J1273" s="12"/>
      <c r="K1273" s="10"/>
      <c r="L1273" s="10"/>
      <c r="M1273" s="11"/>
      <c r="N1273" s="10"/>
      <c r="O1273" s="12"/>
      <c r="P1273" s="12"/>
      <c r="Q1273" s="10"/>
      <c r="R1273" s="10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0"/>
      <c r="AD1273" s="13"/>
      <c r="AE1273" s="15">
        <f t="shared" ca="1" si="19"/>
        <v>46054</v>
      </c>
    </row>
    <row r="1274" spans="1:31" ht="20.100000000000001" customHeight="1">
      <c r="A1274" s="10"/>
      <c r="B1274" s="10"/>
      <c r="C1274" s="10"/>
      <c r="D1274" s="12"/>
      <c r="E1274" s="10"/>
      <c r="F1274" s="10"/>
      <c r="G1274" s="10"/>
      <c r="H1274" s="12"/>
      <c r="I1274" s="11"/>
      <c r="J1274" s="12"/>
      <c r="K1274" s="10"/>
      <c r="L1274" s="10"/>
      <c r="M1274" s="11"/>
      <c r="N1274" s="10"/>
      <c r="O1274" s="12"/>
      <c r="P1274" s="12"/>
      <c r="Q1274" s="10"/>
      <c r="R1274" s="10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0"/>
      <c r="AD1274" s="13"/>
      <c r="AE1274" s="15">
        <f t="shared" ca="1" si="19"/>
        <v>46054</v>
      </c>
    </row>
    <row r="1275" spans="1:31" ht="20.100000000000001" customHeight="1">
      <c r="A1275" s="10"/>
      <c r="B1275" s="10"/>
      <c r="C1275" s="10"/>
      <c r="D1275" s="12"/>
      <c r="E1275" s="10"/>
      <c r="F1275" s="10"/>
      <c r="G1275" s="10"/>
      <c r="H1275" s="12"/>
      <c r="I1275" s="11"/>
      <c r="J1275" s="12"/>
      <c r="K1275" s="10"/>
      <c r="L1275" s="10"/>
      <c r="M1275" s="11"/>
      <c r="N1275" s="10"/>
      <c r="O1275" s="12"/>
      <c r="P1275" s="12"/>
      <c r="Q1275" s="10"/>
      <c r="R1275" s="10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0"/>
      <c r="AD1275" s="13"/>
      <c r="AE1275" s="15">
        <f t="shared" ca="1" si="19"/>
        <v>46054</v>
      </c>
    </row>
    <row r="1276" spans="1:31" ht="20.100000000000001" customHeight="1">
      <c r="A1276" s="10"/>
      <c r="B1276" s="10"/>
      <c r="C1276" s="10"/>
      <c r="D1276" s="12"/>
      <c r="E1276" s="10"/>
      <c r="F1276" s="10"/>
      <c r="G1276" s="10"/>
      <c r="H1276" s="12"/>
      <c r="I1276" s="11"/>
      <c r="J1276" s="12"/>
      <c r="K1276" s="10"/>
      <c r="L1276" s="10"/>
      <c r="M1276" s="11"/>
      <c r="N1276" s="10"/>
      <c r="O1276" s="12"/>
      <c r="P1276" s="12"/>
      <c r="Q1276" s="10"/>
      <c r="R1276" s="10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0"/>
      <c r="AD1276" s="13"/>
      <c r="AE1276" s="15">
        <f t="shared" ca="1" si="19"/>
        <v>46054</v>
      </c>
    </row>
    <row r="1277" spans="1:31" ht="20.100000000000001" customHeight="1">
      <c r="A1277" s="10"/>
      <c r="B1277" s="10"/>
      <c r="C1277" s="10"/>
      <c r="D1277" s="12"/>
      <c r="E1277" s="10"/>
      <c r="F1277" s="10"/>
      <c r="G1277" s="10"/>
      <c r="H1277" s="12"/>
      <c r="I1277" s="11"/>
      <c r="J1277" s="12"/>
      <c r="K1277" s="10"/>
      <c r="L1277" s="10"/>
      <c r="M1277" s="11"/>
      <c r="N1277" s="10"/>
      <c r="O1277" s="12"/>
      <c r="P1277" s="12"/>
      <c r="Q1277" s="10"/>
      <c r="R1277" s="10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0"/>
      <c r="AD1277" s="13"/>
      <c r="AE1277" s="15">
        <f t="shared" ca="1" si="19"/>
        <v>46054</v>
      </c>
    </row>
    <row r="1278" spans="1:31" ht="20.100000000000001" customHeight="1">
      <c r="A1278" s="10"/>
      <c r="B1278" s="10"/>
      <c r="C1278" s="10"/>
      <c r="D1278" s="12"/>
      <c r="E1278" s="10"/>
      <c r="F1278" s="10"/>
      <c r="G1278" s="10"/>
      <c r="H1278" s="12"/>
      <c r="I1278" s="11"/>
      <c r="J1278" s="12"/>
      <c r="K1278" s="10"/>
      <c r="L1278" s="10"/>
      <c r="M1278" s="11"/>
      <c r="N1278" s="10"/>
      <c r="O1278" s="12"/>
      <c r="P1278" s="12"/>
      <c r="Q1278" s="10"/>
      <c r="R1278" s="10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0"/>
      <c r="AD1278" s="13"/>
      <c r="AE1278" s="15">
        <f t="shared" ca="1" si="19"/>
        <v>46054</v>
      </c>
    </row>
    <row r="1279" spans="1:31" ht="20.100000000000001" customHeight="1">
      <c r="A1279" s="10"/>
      <c r="B1279" s="10"/>
      <c r="C1279" s="10"/>
      <c r="D1279" s="12"/>
      <c r="E1279" s="10"/>
      <c r="F1279" s="10"/>
      <c r="G1279" s="10"/>
      <c r="H1279" s="12"/>
      <c r="I1279" s="11"/>
      <c r="J1279" s="12"/>
      <c r="K1279" s="10"/>
      <c r="L1279" s="10"/>
      <c r="M1279" s="11"/>
      <c r="N1279" s="10"/>
      <c r="O1279" s="12"/>
      <c r="P1279" s="12"/>
      <c r="Q1279" s="10"/>
      <c r="R1279" s="10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0"/>
      <c r="AD1279" s="13"/>
      <c r="AE1279" s="15">
        <f t="shared" ca="1" si="19"/>
        <v>46054</v>
      </c>
    </row>
    <row r="1280" spans="1:31" ht="20.100000000000001" customHeight="1">
      <c r="A1280" s="10"/>
      <c r="B1280" s="10"/>
      <c r="C1280" s="10"/>
      <c r="D1280" s="12"/>
      <c r="E1280" s="10"/>
      <c r="F1280" s="10"/>
      <c r="G1280" s="10"/>
      <c r="H1280" s="12"/>
      <c r="I1280" s="11"/>
      <c r="J1280" s="12"/>
      <c r="K1280" s="10"/>
      <c r="L1280" s="10"/>
      <c r="M1280" s="11"/>
      <c r="N1280" s="10"/>
      <c r="O1280" s="12"/>
      <c r="P1280" s="12"/>
      <c r="Q1280" s="10"/>
      <c r="R1280" s="10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0"/>
      <c r="AD1280" s="13"/>
      <c r="AE1280" s="15">
        <f t="shared" ca="1" si="19"/>
        <v>46054</v>
      </c>
    </row>
    <row r="1281" spans="1:31" ht="20.100000000000001" customHeight="1">
      <c r="A1281" s="10"/>
      <c r="B1281" s="10"/>
      <c r="C1281" s="10"/>
      <c r="D1281" s="12"/>
      <c r="E1281" s="10"/>
      <c r="F1281" s="10"/>
      <c r="G1281" s="10"/>
      <c r="H1281" s="12"/>
      <c r="I1281" s="11"/>
      <c r="J1281" s="12"/>
      <c r="K1281" s="10"/>
      <c r="L1281" s="10"/>
      <c r="M1281" s="11"/>
      <c r="N1281" s="10"/>
      <c r="O1281" s="12"/>
      <c r="P1281" s="12"/>
      <c r="Q1281" s="10"/>
      <c r="R1281" s="10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0"/>
      <c r="AD1281" s="13"/>
      <c r="AE1281" s="15">
        <f t="shared" ca="1" si="19"/>
        <v>46054</v>
      </c>
    </row>
    <row r="1282" spans="1:31" ht="20.100000000000001" customHeight="1">
      <c r="A1282" s="10"/>
      <c r="B1282" s="10"/>
      <c r="C1282" s="10"/>
      <c r="D1282" s="12"/>
      <c r="E1282" s="10"/>
      <c r="F1282" s="10"/>
      <c r="G1282" s="10"/>
      <c r="H1282" s="12"/>
      <c r="I1282" s="11"/>
      <c r="J1282" s="12"/>
      <c r="K1282" s="10"/>
      <c r="L1282" s="10"/>
      <c r="M1282" s="11"/>
      <c r="N1282" s="10"/>
      <c r="O1282" s="12"/>
      <c r="P1282" s="12"/>
      <c r="Q1282" s="10"/>
      <c r="R1282" s="10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0"/>
      <c r="AD1282" s="13"/>
      <c r="AE1282" s="15">
        <f t="shared" ca="1" si="19"/>
        <v>46054</v>
      </c>
    </row>
    <row r="1283" spans="1:31" ht="20.100000000000001" customHeight="1">
      <c r="A1283" s="10"/>
      <c r="B1283" s="10"/>
      <c r="C1283" s="10"/>
      <c r="D1283" s="12"/>
      <c r="E1283" s="10"/>
      <c r="F1283" s="10"/>
      <c r="G1283" s="10"/>
      <c r="H1283" s="12"/>
      <c r="I1283" s="11"/>
      <c r="J1283" s="12"/>
      <c r="K1283" s="10"/>
      <c r="L1283" s="10"/>
      <c r="M1283" s="11"/>
      <c r="N1283" s="10"/>
      <c r="O1283" s="12"/>
      <c r="P1283" s="12"/>
      <c r="Q1283" s="10"/>
      <c r="R1283" s="10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0"/>
      <c r="AD1283" s="13"/>
      <c r="AE1283" s="15">
        <f t="shared" ca="1" si="19"/>
        <v>46054</v>
      </c>
    </row>
    <row r="1284" spans="1:31" ht="20.100000000000001" customHeight="1">
      <c r="A1284" s="10"/>
      <c r="B1284" s="10"/>
      <c r="C1284" s="10"/>
      <c r="D1284" s="12"/>
      <c r="E1284" s="10"/>
      <c r="F1284" s="10"/>
      <c r="G1284" s="10"/>
      <c r="H1284" s="12"/>
      <c r="I1284" s="11"/>
      <c r="J1284" s="12"/>
      <c r="K1284" s="10"/>
      <c r="L1284" s="10"/>
      <c r="M1284" s="11"/>
      <c r="N1284" s="10"/>
      <c r="O1284" s="12"/>
      <c r="P1284" s="12"/>
      <c r="Q1284" s="10"/>
      <c r="R1284" s="10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0"/>
      <c r="AD1284" s="13"/>
      <c r="AE1284" s="15">
        <f t="shared" ref="AE1284:AE1347" ca="1" si="20">TODAY()-M1284</f>
        <v>46054</v>
      </c>
    </row>
    <row r="1285" spans="1:31" ht="20.100000000000001" customHeight="1">
      <c r="A1285" s="10"/>
      <c r="B1285" s="10"/>
      <c r="C1285" s="10"/>
      <c r="D1285" s="12"/>
      <c r="E1285" s="10"/>
      <c r="F1285" s="10"/>
      <c r="G1285" s="10"/>
      <c r="H1285" s="12"/>
      <c r="I1285" s="11"/>
      <c r="J1285" s="12"/>
      <c r="K1285" s="10"/>
      <c r="L1285" s="10"/>
      <c r="M1285" s="11"/>
      <c r="N1285" s="10"/>
      <c r="O1285" s="12"/>
      <c r="P1285" s="12"/>
      <c r="Q1285" s="10"/>
      <c r="R1285" s="10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0"/>
      <c r="AD1285" s="13"/>
      <c r="AE1285" s="15">
        <f t="shared" ca="1" si="20"/>
        <v>46054</v>
      </c>
    </row>
    <row r="1286" spans="1:31" ht="20.100000000000001" customHeight="1">
      <c r="A1286" s="10"/>
      <c r="B1286" s="10"/>
      <c r="C1286" s="10"/>
      <c r="D1286" s="12"/>
      <c r="E1286" s="10"/>
      <c r="F1286" s="10"/>
      <c r="G1286" s="10"/>
      <c r="H1286" s="12"/>
      <c r="I1286" s="11"/>
      <c r="J1286" s="12"/>
      <c r="K1286" s="10"/>
      <c r="L1286" s="10"/>
      <c r="M1286" s="11"/>
      <c r="N1286" s="10"/>
      <c r="O1286" s="12"/>
      <c r="P1286" s="12"/>
      <c r="Q1286" s="10"/>
      <c r="R1286" s="10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0"/>
      <c r="AD1286" s="13"/>
      <c r="AE1286" s="15">
        <f t="shared" ca="1" si="20"/>
        <v>46054</v>
      </c>
    </row>
    <row r="1287" spans="1:31" ht="20.100000000000001" customHeight="1">
      <c r="A1287" s="10"/>
      <c r="B1287" s="10"/>
      <c r="C1287" s="10"/>
      <c r="D1287" s="12"/>
      <c r="E1287" s="10"/>
      <c r="F1287" s="10"/>
      <c r="G1287" s="10"/>
      <c r="H1287" s="12"/>
      <c r="I1287" s="11"/>
      <c r="J1287" s="12"/>
      <c r="K1287" s="10"/>
      <c r="L1287" s="10"/>
      <c r="M1287" s="11"/>
      <c r="N1287" s="10"/>
      <c r="O1287" s="12"/>
      <c r="P1287" s="12"/>
      <c r="Q1287" s="10"/>
      <c r="R1287" s="10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0"/>
      <c r="AD1287" s="13"/>
      <c r="AE1287" s="15">
        <f t="shared" ca="1" si="20"/>
        <v>46054</v>
      </c>
    </row>
    <row r="1288" spans="1:31" ht="20.100000000000001" customHeight="1">
      <c r="A1288" s="10"/>
      <c r="B1288" s="10"/>
      <c r="C1288" s="10"/>
      <c r="D1288" s="12"/>
      <c r="E1288" s="10"/>
      <c r="F1288" s="10"/>
      <c r="G1288" s="10"/>
      <c r="H1288" s="12"/>
      <c r="I1288" s="11"/>
      <c r="J1288" s="12"/>
      <c r="K1288" s="10"/>
      <c r="L1288" s="10"/>
      <c r="M1288" s="11"/>
      <c r="N1288" s="10"/>
      <c r="O1288" s="12"/>
      <c r="P1288" s="12"/>
      <c r="Q1288" s="10"/>
      <c r="R1288" s="10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0"/>
      <c r="AD1288" s="13"/>
      <c r="AE1288" s="15">
        <f t="shared" ca="1" si="20"/>
        <v>46054</v>
      </c>
    </row>
    <row r="1289" spans="1:31" ht="20.100000000000001" customHeight="1">
      <c r="A1289" s="10"/>
      <c r="B1289" s="10"/>
      <c r="C1289" s="10"/>
      <c r="D1289" s="12"/>
      <c r="E1289" s="10"/>
      <c r="F1289" s="10"/>
      <c r="G1289" s="10"/>
      <c r="H1289" s="12"/>
      <c r="I1289" s="11"/>
      <c r="J1289" s="12"/>
      <c r="K1289" s="10"/>
      <c r="L1289" s="10"/>
      <c r="M1289" s="11"/>
      <c r="N1289" s="10"/>
      <c r="O1289" s="12"/>
      <c r="P1289" s="12"/>
      <c r="Q1289" s="10"/>
      <c r="R1289" s="10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0"/>
      <c r="AD1289" s="13"/>
      <c r="AE1289" s="15">
        <f t="shared" ca="1" si="20"/>
        <v>46054</v>
      </c>
    </row>
    <row r="1290" spans="1:31" ht="20.100000000000001" customHeight="1">
      <c r="A1290" s="10"/>
      <c r="B1290" s="10"/>
      <c r="C1290" s="10"/>
      <c r="D1290" s="12"/>
      <c r="E1290" s="10"/>
      <c r="F1290" s="10"/>
      <c r="G1290" s="10"/>
      <c r="H1290" s="12"/>
      <c r="I1290" s="11"/>
      <c r="J1290" s="12"/>
      <c r="K1290" s="10"/>
      <c r="L1290" s="10"/>
      <c r="M1290" s="11"/>
      <c r="N1290" s="10"/>
      <c r="O1290" s="12"/>
      <c r="P1290" s="12"/>
      <c r="Q1290" s="10"/>
      <c r="R1290" s="10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0"/>
      <c r="AD1290" s="13"/>
      <c r="AE1290" s="15">
        <f t="shared" ca="1" si="20"/>
        <v>46054</v>
      </c>
    </row>
    <row r="1291" spans="1:31" ht="20.100000000000001" customHeight="1">
      <c r="A1291" s="10"/>
      <c r="B1291" s="10"/>
      <c r="C1291" s="10"/>
      <c r="D1291" s="12"/>
      <c r="E1291" s="10"/>
      <c r="F1291" s="10"/>
      <c r="G1291" s="10"/>
      <c r="H1291" s="12"/>
      <c r="I1291" s="11"/>
      <c r="J1291" s="12"/>
      <c r="K1291" s="10"/>
      <c r="L1291" s="10"/>
      <c r="M1291" s="11"/>
      <c r="N1291" s="10"/>
      <c r="O1291" s="12"/>
      <c r="P1291" s="12"/>
      <c r="Q1291" s="10"/>
      <c r="R1291" s="10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0"/>
      <c r="AD1291" s="13"/>
      <c r="AE1291" s="15">
        <f t="shared" ca="1" si="20"/>
        <v>46054</v>
      </c>
    </row>
    <row r="1292" spans="1:31" ht="20.100000000000001" customHeight="1">
      <c r="A1292" s="10"/>
      <c r="B1292" s="10"/>
      <c r="C1292" s="10"/>
      <c r="D1292" s="12"/>
      <c r="E1292" s="10"/>
      <c r="F1292" s="10"/>
      <c r="G1292" s="10"/>
      <c r="H1292" s="12"/>
      <c r="I1292" s="11"/>
      <c r="J1292" s="12"/>
      <c r="K1292" s="10"/>
      <c r="L1292" s="10"/>
      <c r="M1292" s="11"/>
      <c r="N1292" s="10"/>
      <c r="O1292" s="12"/>
      <c r="P1292" s="12"/>
      <c r="Q1292" s="10"/>
      <c r="R1292" s="10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0"/>
      <c r="AD1292" s="13"/>
      <c r="AE1292" s="15">
        <f t="shared" ca="1" si="20"/>
        <v>46054</v>
      </c>
    </row>
    <row r="1293" spans="1:31" ht="20.100000000000001" customHeight="1">
      <c r="A1293" s="10"/>
      <c r="B1293" s="10"/>
      <c r="C1293" s="10"/>
      <c r="D1293" s="12"/>
      <c r="E1293" s="10"/>
      <c r="F1293" s="10"/>
      <c r="G1293" s="10"/>
      <c r="H1293" s="12"/>
      <c r="I1293" s="11"/>
      <c r="J1293" s="12"/>
      <c r="K1293" s="10"/>
      <c r="L1293" s="10"/>
      <c r="M1293" s="11"/>
      <c r="N1293" s="10"/>
      <c r="O1293" s="12"/>
      <c r="P1293" s="12"/>
      <c r="Q1293" s="10"/>
      <c r="R1293" s="10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0"/>
      <c r="AD1293" s="13"/>
      <c r="AE1293" s="15">
        <f t="shared" ca="1" si="20"/>
        <v>46054</v>
      </c>
    </row>
    <row r="1294" spans="1:31" ht="20.100000000000001" customHeight="1">
      <c r="A1294" s="10"/>
      <c r="B1294" s="10"/>
      <c r="C1294" s="10"/>
      <c r="D1294" s="12"/>
      <c r="E1294" s="10"/>
      <c r="F1294" s="10"/>
      <c r="G1294" s="10"/>
      <c r="H1294" s="12"/>
      <c r="I1294" s="11"/>
      <c r="J1294" s="12"/>
      <c r="K1294" s="10"/>
      <c r="L1294" s="10"/>
      <c r="M1294" s="11"/>
      <c r="N1294" s="10"/>
      <c r="O1294" s="12"/>
      <c r="P1294" s="12"/>
      <c r="Q1294" s="10"/>
      <c r="R1294" s="10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0"/>
      <c r="AD1294" s="13"/>
      <c r="AE1294" s="15">
        <f t="shared" ca="1" si="20"/>
        <v>46054</v>
      </c>
    </row>
    <row r="1295" spans="1:31" ht="20.100000000000001" customHeight="1">
      <c r="A1295" s="10"/>
      <c r="B1295" s="10"/>
      <c r="C1295" s="10"/>
      <c r="D1295" s="12"/>
      <c r="E1295" s="10"/>
      <c r="F1295" s="10"/>
      <c r="G1295" s="10"/>
      <c r="H1295" s="12"/>
      <c r="I1295" s="11"/>
      <c r="J1295" s="12"/>
      <c r="K1295" s="10"/>
      <c r="L1295" s="10"/>
      <c r="M1295" s="11"/>
      <c r="N1295" s="10"/>
      <c r="O1295" s="12"/>
      <c r="P1295" s="12"/>
      <c r="Q1295" s="10"/>
      <c r="R1295" s="10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0"/>
      <c r="AD1295" s="13"/>
      <c r="AE1295" s="15">
        <f t="shared" ca="1" si="20"/>
        <v>46054</v>
      </c>
    </row>
    <row r="1296" spans="1:31" ht="20.100000000000001" customHeight="1">
      <c r="A1296" s="10"/>
      <c r="B1296" s="10"/>
      <c r="C1296" s="12"/>
      <c r="D1296" s="12"/>
      <c r="E1296" s="10"/>
      <c r="F1296" s="10"/>
      <c r="G1296" s="10"/>
      <c r="H1296" s="12"/>
      <c r="I1296" s="11"/>
      <c r="J1296" s="12"/>
      <c r="K1296" s="12"/>
      <c r="L1296" s="10"/>
      <c r="M1296" s="12"/>
      <c r="N1296" s="10"/>
      <c r="O1296" s="12"/>
      <c r="P1296" s="12"/>
      <c r="Q1296" s="10"/>
      <c r="R1296" s="12"/>
      <c r="S1296" s="10"/>
      <c r="T1296" s="10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3"/>
      <c r="AE1296" s="15">
        <f t="shared" ca="1" si="20"/>
        <v>46054</v>
      </c>
    </row>
    <row r="1297" spans="1:31" ht="20.100000000000001" customHeight="1">
      <c r="A1297" s="10"/>
      <c r="B1297" s="10"/>
      <c r="C1297" s="12"/>
      <c r="D1297" s="10"/>
      <c r="E1297" s="10"/>
      <c r="F1297" s="10"/>
      <c r="G1297" s="10"/>
      <c r="H1297" s="12"/>
      <c r="I1297" s="11"/>
      <c r="J1297" s="12"/>
      <c r="K1297" s="12"/>
      <c r="L1297" s="10"/>
      <c r="M1297" s="12"/>
      <c r="N1297" s="10"/>
      <c r="O1297" s="12"/>
      <c r="P1297" s="12"/>
      <c r="Q1297" s="10"/>
      <c r="R1297" s="12"/>
      <c r="S1297" s="10"/>
      <c r="T1297" s="10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3"/>
      <c r="AE1297" s="15">
        <f t="shared" ca="1" si="20"/>
        <v>46054</v>
      </c>
    </row>
    <row r="1298" spans="1:31" ht="20.100000000000001" customHeight="1">
      <c r="A1298" s="10"/>
      <c r="B1298" s="10"/>
      <c r="C1298" s="10"/>
      <c r="D1298" s="12"/>
      <c r="E1298" s="10"/>
      <c r="F1298" s="10"/>
      <c r="G1298" s="10"/>
      <c r="H1298" s="10"/>
      <c r="I1298" s="11"/>
      <c r="J1298" s="11"/>
      <c r="K1298" s="12"/>
      <c r="L1298" s="10"/>
      <c r="M1298" s="12"/>
      <c r="N1298" s="10"/>
      <c r="O1298" s="10"/>
      <c r="P1298" s="10"/>
      <c r="Q1298" s="10"/>
      <c r="R1298" s="10"/>
      <c r="S1298" s="10"/>
      <c r="T1298" s="10"/>
      <c r="U1298" s="12"/>
      <c r="V1298" s="12"/>
      <c r="W1298" s="12"/>
      <c r="X1298" s="12"/>
      <c r="Y1298" s="12"/>
      <c r="Z1298" s="11"/>
      <c r="AA1298" s="11"/>
      <c r="AB1298" s="11"/>
      <c r="AC1298" s="12"/>
      <c r="AD1298" s="13"/>
      <c r="AE1298" s="15">
        <f t="shared" ca="1" si="20"/>
        <v>46054</v>
      </c>
    </row>
    <row r="1299" spans="1:31" ht="20.100000000000001" customHeight="1">
      <c r="A1299" s="10"/>
      <c r="B1299" s="10"/>
      <c r="C1299" s="12"/>
      <c r="D1299" s="12"/>
      <c r="E1299" s="10"/>
      <c r="F1299" s="10"/>
      <c r="G1299" s="10"/>
      <c r="H1299" s="12"/>
      <c r="I1299" s="11"/>
      <c r="J1299" s="12"/>
      <c r="K1299" s="12"/>
      <c r="L1299" s="10"/>
      <c r="M1299" s="12"/>
      <c r="N1299" s="10"/>
      <c r="O1299" s="12"/>
      <c r="P1299" s="12"/>
      <c r="Q1299" s="10"/>
      <c r="R1299" s="12"/>
      <c r="S1299" s="10"/>
      <c r="T1299" s="10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3"/>
      <c r="AE1299" s="15">
        <f t="shared" ca="1" si="20"/>
        <v>46054</v>
      </c>
    </row>
    <row r="1300" spans="1:31" ht="20.100000000000001" customHeight="1">
      <c r="A1300" s="10"/>
      <c r="B1300" s="10"/>
      <c r="C1300" s="10"/>
      <c r="D1300" s="12"/>
      <c r="E1300" s="10"/>
      <c r="F1300" s="10"/>
      <c r="G1300" s="10"/>
      <c r="H1300" s="10"/>
      <c r="I1300" s="11"/>
      <c r="J1300" s="11"/>
      <c r="K1300" s="12"/>
      <c r="L1300" s="10"/>
      <c r="M1300" s="12"/>
      <c r="N1300" s="10"/>
      <c r="O1300" s="10"/>
      <c r="P1300" s="10"/>
      <c r="Q1300" s="10"/>
      <c r="R1300" s="10"/>
      <c r="S1300" s="10"/>
      <c r="T1300" s="10"/>
      <c r="U1300" s="12"/>
      <c r="V1300" s="12"/>
      <c r="W1300" s="12"/>
      <c r="X1300" s="12"/>
      <c r="Y1300" s="12"/>
      <c r="Z1300" s="11"/>
      <c r="AA1300" s="11"/>
      <c r="AB1300" s="11"/>
      <c r="AC1300" s="12"/>
      <c r="AD1300" s="13"/>
      <c r="AE1300" s="15">
        <f t="shared" ca="1" si="20"/>
        <v>46054</v>
      </c>
    </row>
    <row r="1301" spans="1:31" ht="20.100000000000001" customHeight="1">
      <c r="A1301" s="10"/>
      <c r="B1301" s="10"/>
      <c r="C1301" s="10"/>
      <c r="D1301" s="12"/>
      <c r="E1301" s="10"/>
      <c r="F1301" s="10"/>
      <c r="G1301" s="10"/>
      <c r="H1301" s="10"/>
      <c r="I1301" s="11"/>
      <c r="J1301" s="11"/>
      <c r="K1301" s="12"/>
      <c r="L1301" s="10"/>
      <c r="M1301" s="12"/>
      <c r="N1301" s="10"/>
      <c r="O1301" s="10"/>
      <c r="P1301" s="10"/>
      <c r="Q1301" s="10"/>
      <c r="R1301" s="10"/>
      <c r="S1301" s="10"/>
      <c r="T1301" s="10"/>
      <c r="U1301" s="12"/>
      <c r="V1301" s="12"/>
      <c r="W1301" s="12"/>
      <c r="X1301" s="12"/>
      <c r="Y1301" s="12"/>
      <c r="Z1301" s="11"/>
      <c r="AA1301" s="11"/>
      <c r="AB1301" s="11"/>
      <c r="AC1301" s="12"/>
      <c r="AD1301" s="13"/>
      <c r="AE1301" s="15">
        <f t="shared" ca="1" si="20"/>
        <v>46054</v>
      </c>
    </row>
    <row r="1302" spans="1:31" ht="20.100000000000001" customHeight="1">
      <c r="A1302" s="10"/>
      <c r="B1302" s="10"/>
      <c r="C1302" s="12"/>
      <c r="D1302" s="12"/>
      <c r="E1302" s="10"/>
      <c r="F1302" s="10"/>
      <c r="G1302" s="10"/>
      <c r="H1302" s="12"/>
      <c r="I1302" s="11"/>
      <c r="J1302" s="12"/>
      <c r="K1302" s="12"/>
      <c r="L1302" s="10"/>
      <c r="M1302" s="12"/>
      <c r="N1302" s="10"/>
      <c r="O1302" s="12"/>
      <c r="P1302" s="12"/>
      <c r="Q1302" s="10"/>
      <c r="R1302" s="12"/>
      <c r="S1302" s="10"/>
      <c r="T1302" s="10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3"/>
      <c r="AE1302" s="15">
        <f t="shared" ca="1" si="20"/>
        <v>46054</v>
      </c>
    </row>
    <row r="1303" spans="1:31" ht="20.100000000000001" customHeight="1">
      <c r="A1303" s="10"/>
      <c r="B1303" s="10"/>
      <c r="C1303" s="10"/>
      <c r="D1303" s="12"/>
      <c r="E1303" s="10"/>
      <c r="F1303" s="10"/>
      <c r="G1303" s="10"/>
      <c r="H1303" s="10"/>
      <c r="I1303" s="11"/>
      <c r="J1303" s="11"/>
      <c r="K1303" s="12"/>
      <c r="L1303" s="10"/>
      <c r="M1303" s="12"/>
      <c r="N1303" s="10"/>
      <c r="O1303" s="10"/>
      <c r="P1303" s="10"/>
      <c r="Q1303" s="10"/>
      <c r="R1303" s="10"/>
      <c r="S1303" s="10"/>
      <c r="T1303" s="10"/>
      <c r="U1303" s="12"/>
      <c r="V1303" s="12"/>
      <c r="W1303" s="12"/>
      <c r="X1303" s="12"/>
      <c r="Y1303" s="12"/>
      <c r="Z1303" s="11"/>
      <c r="AA1303" s="11"/>
      <c r="AB1303" s="11"/>
      <c r="AC1303" s="12"/>
      <c r="AD1303" s="13"/>
      <c r="AE1303" s="15">
        <f t="shared" ca="1" si="20"/>
        <v>46054</v>
      </c>
    </row>
    <row r="1304" spans="1:31" ht="20.100000000000001" customHeight="1">
      <c r="A1304" s="10"/>
      <c r="B1304" s="10"/>
      <c r="C1304" s="12"/>
      <c r="D1304" s="12"/>
      <c r="E1304" s="10"/>
      <c r="F1304" s="10"/>
      <c r="G1304" s="10"/>
      <c r="H1304" s="12"/>
      <c r="I1304" s="11"/>
      <c r="J1304" s="12"/>
      <c r="K1304" s="12"/>
      <c r="L1304" s="10"/>
      <c r="M1304" s="12"/>
      <c r="N1304" s="10"/>
      <c r="O1304" s="12"/>
      <c r="P1304" s="12"/>
      <c r="Q1304" s="10"/>
      <c r="R1304" s="12"/>
      <c r="S1304" s="10"/>
      <c r="T1304" s="10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3"/>
      <c r="AE1304" s="15">
        <f t="shared" ca="1" si="20"/>
        <v>46054</v>
      </c>
    </row>
    <row r="1305" spans="1:31" ht="20.100000000000001" customHeight="1">
      <c r="A1305" s="10"/>
      <c r="B1305" s="10"/>
      <c r="C1305" s="12"/>
      <c r="D1305" s="12"/>
      <c r="E1305" s="10"/>
      <c r="F1305" s="10"/>
      <c r="G1305" s="10"/>
      <c r="H1305" s="12"/>
      <c r="I1305" s="11"/>
      <c r="J1305" s="12"/>
      <c r="K1305" s="12"/>
      <c r="L1305" s="10"/>
      <c r="M1305" s="12"/>
      <c r="N1305" s="10"/>
      <c r="O1305" s="12"/>
      <c r="P1305" s="12"/>
      <c r="Q1305" s="10"/>
      <c r="R1305" s="12"/>
      <c r="S1305" s="10"/>
      <c r="T1305" s="10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3"/>
      <c r="AE1305" s="15">
        <f t="shared" ca="1" si="20"/>
        <v>46054</v>
      </c>
    </row>
    <row r="1306" spans="1:31" ht="20.100000000000001" customHeight="1">
      <c r="A1306" s="10"/>
      <c r="B1306" s="10"/>
      <c r="C1306" s="10"/>
      <c r="D1306" s="12"/>
      <c r="E1306" s="10"/>
      <c r="F1306" s="10"/>
      <c r="G1306" s="10"/>
      <c r="H1306" s="10"/>
      <c r="I1306" s="11"/>
      <c r="J1306" s="11"/>
      <c r="K1306" s="12"/>
      <c r="L1306" s="10"/>
      <c r="M1306" s="12"/>
      <c r="N1306" s="10"/>
      <c r="O1306" s="10"/>
      <c r="P1306" s="10"/>
      <c r="Q1306" s="10"/>
      <c r="R1306" s="10"/>
      <c r="S1306" s="10"/>
      <c r="T1306" s="10"/>
      <c r="U1306" s="12"/>
      <c r="V1306" s="12"/>
      <c r="W1306" s="12"/>
      <c r="X1306" s="12"/>
      <c r="Y1306" s="12"/>
      <c r="Z1306" s="11"/>
      <c r="AA1306" s="11"/>
      <c r="AB1306" s="11"/>
      <c r="AC1306" s="12"/>
      <c r="AD1306" s="13"/>
      <c r="AE1306" s="15">
        <f t="shared" ca="1" si="20"/>
        <v>46054</v>
      </c>
    </row>
    <row r="1307" spans="1:31" ht="20.100000000000001" customHeight="1">
      <c r="A1307" s="10"/>
      <c r="B1307" s="10"/>
      <c r="C1307" s="10"/>
      <c r="D1307" s="12"/>
      <c r="E1307" s="10"/>
      <c r="F1307" s="10"/>
      <c r="G1307" s="10"/>
      <c r="H1307" s="10"/>
      <c r="I1307" s="11"/>
      <c r="J1307" s="11"/>
      <c r="K1307" s="12"/>
      <c r="L1307" s="10"/>
      <c r="M1307" s="12"/>
      <c r="N1307" s="10"/>
      <c r="O1307" s="10"/>
      <c r="P1307" s="10"/>
      <c r="Q1307" s="10"/>
      <c r="R1307" s="10"/>
      <c r="S1307" s="10"/>
      <c r="T1307" s="10"/>
      <c r="U1307" s="12"/>
      <c r="V1307" s="12"/>
      <c r="W1307" s="12"/>
      <c r="X1307" s="12"/>
      <c r="Y1307" s="12"/>
      <c r="Z1307" s="11"/>
      <c r="AA1307" s="11"/>
      <c r="AB1307" s="11"/>
      <c r="AC1307" s="12"/>
      <c r="AD1307" s="13"/>
      <c r="AE1307" s="15">
        <f t="shared" ca="1" si="20"/>
        <v>46054</v>
      </c>
    </row>
    <row r="1308" spans="1:31" ht="20.100000000000001" customHeight="1">
      <c r="A1308" s="10"/>
      <c r="B1308" s="10"/>
      <c r="C1308" s="12"/>
      <c r="D1308" s="12"/>
      <c r="E1308" s="10"/>
      <c r="F1308" s="10"/>
      <c r="G1308" s="10"/>
      <c r="H1308" s="12"/>
      <c r="I1308" s="11"/>
      <c r="J1308" s="12"/>
      <c r="K1308" s="12"/>
      <c r="L1308" s="10"/>
      <c r="M1308" s="12"/>
      <c r="N1308" s="10"/>
      <c r="O1308" s="12"/>
      <c r="P1308" s="12"/>
      <c r="Q1308" s="10"/>
      <c r="R1308" s="12"/>
      <c r="S1308" s="10"/>
      <c r="T1308" s="10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3"/>
      <c r="AE1308" s="15">
        <f t="shared" ca="1" si="20"/>
        <v>46054</v>
      </c>
    </row>
    <row r="1309" spans="1:31" ht="20.100000000000001" customHeight="1">
      <c r="A1309" s="10"/>
      <c r="B1309" s="10"/>
      <c r="C1309" s="10"/>
      <c r="D1309" s="12"/>
      <c r="E1309" s="10"/>
      <c r="F1309" s="10"/>
      <c r="G1309" s="10"/>
      <c r="H1309" s="10"/>
      <c r="I1309" s="11"/>
      <c r="J1309" s="11"/>
      <c r="K1309" s="12"/>
      <c r="L1309" s="10"/>
      <c r="M1309" s="12"/>
      <c r="N1309" s="10"/>
      <c r="O1309" s="10"/>
      <c r="P1309" s="10"/>
      <c r="Q1309" s="10"/>
      <c r="R1309" s="10"/>
      <c r="S1309" s="10"/>
      <c r="T1309" s="10"/>
      <c r="U1309" s="12"/>
      <c r="V1309" s="12"/>
      <c r="W1309" s="12"/>
      <c r="X1309" s="12"/>
      <c r="Y1309" s="12"/>
      <c r="Z1309" s="11"/>
      <c r="AA1309" s="11"/>
      <c r="AB1309" s="11"/>
      <c r="AC1309" s="12"/>
      <c r="AD1309" s="13"/>
      <c r="AE1309" s="15">
        <f t="shared" ca="1" si="20"/>
        <v>46054</v>
      </c>
    </row>
    <row r="1310" spans="1:31" ht="20.100000000000001" customHeight="1">
      <c r="A1310" s="10"/>
      <c r="B1310" s="10"/>
      <c r="C1310" s="10"/>
      <c r="D1310" s="12"/>
      <c r="E1310" s="10"/>
      <c r="F1310" s="10"/>
      <c r="G1310" s="10"/>
      <c r="H1310" s="12"/>
      <c r="I1310" s="11"/>
      <c r="J1310" s="12"/>
      <c r="K1310" s="12"/>
      <c r="L1310" s="10"/>
      <c r="M1310" s="12"/>
      <c r="N1310" s="10"/>
      <c r="O1310" s="12"/>
      <c r="P1310" s="12"/>
      <c r="Q1310" s="10"/>
      <c r="R1310" s="12"/>
      <c r="S1310" s="10"/>
      <c r="T1310" s="10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3"/>
      <c r="AE1310" s="15">
        <f t="shared" ca="1" si="20"/>
        <v>46054</v>
      </c>
    </row>
    <row r="1311" spans="1:31" ht="20.100000000000001" customHeight="1">
      <c r="A1311" s="10"/>
      <c r="B1311" s="10"/>
      <c r="C1311" s="12"/>
      <c r="D1311" s="10"/>
      <c r="E1311" s="10"/>
      <c r="F1311" s="10"/>
      <c r="G1311" s="10"/>
      <c r="H1311" s="12"/>
      <c r="I1311" s="11"/>
      <c r="J1311" s="12"/>
      <c r="K1311" s="12"/>
      <c r="L1311" s="10"/>
      <c r="M1311" s="12"/>
      <c r="N1311" s="10"/>
      <c r="O1311" s="12"/>
      <c r="P1311" s="12"/>
      <c r="Q1311" s="10"/>
      <c r="R1311" s="12"/>
      <c r="S1311" s="10"/>
      <c r="T1311" s="10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3"/>
      <c r="AE1311" s="15">
        <f t="shared" ca="1" si="20"/>
        <v>46054</v>
      </c>
    </row>
    <row r="1312" spans="1:31" ht="20.100000000000001" customHeight="1">
      <c r="A1312" s="10"/>
      <c r="B1312" s="10"/>
      <c r="C1312" s="10"/>
      <c r="D1312" s="12"/>
      <c r="E1312" s="10"/>
      <c r="F1312" s="10"/>
      <c r="G1312" s="10"/>
      <c r="H1312" s="10"/>
      <c r="I1312" s="11"/>
      <c r="J1312" s="11"/>
      <c r="K1312" s="12"/>
      <c r="L1312" s="10"/>
      <c r="M1312" s="12"/>
      <c r="N1312" s="10"/>
      <c r="O1312" s="10"/>
      <c r="P1312" s="10"/>
      <c r="Q1312" s="10"/>
      <c r="R1312" s="10"/>
      <c r="S1312" s="10"/>
      <c r="T1312" s="10"/>
      <c r="U1312" s="12"/>
      <c r="V1312" s="12"/>
      <c r="W1312" s="12"/>
      <c r="X1312" s="12"/>
      <c r="Y1312" s="12"/>
      <c r="Z1312" s="11"/>
      <c r="AA1312" s="11"/>
      <c r="AB1312" s="11"/>
      <c r="AC1312" s="12"/>
      <c r="AD1312" s="13"/>
      <c r="AE1312" s="15">
        <f t="shared" ca="1" si="20"/>
        <v>46054</v>
      </c>
    </row>
    <row r="1313" spans="1:31" ht="20.100000000000001" customHeight="1">
      <c r="A1313" s="10"/>
      <c r="B1313" s="10"/>
      <c r="C1313" s="10"/>
      <c r="D1313" s="12"/>
      <c r="E1313" s="10"/>
      <c r="F1313" s="10"/>
      <c r="G1313" s="10"/>
      <c r="H1313" s="10"/>
      <c r="I1313" s="11"/>
      <c r="J1313" s="11"/>
      <c r="K1313" s="12"/>
      <c r="L1313" s="10"/>
      <c r="M1313" s="12"/>
      <c r="N1313" s="10"/>
      <c r="O1313" s="10"/>
      <c r="P1313" s="10"/>
      <c r="Q1313" s="10"/>
      <c r="R1313" s="10"/>
      <c r="S1313" s="10"/>
      <c r="T1313" s="10"/>
      <c r="U1313" s="12"/>
      <c r="V1313" s="12"/>
      <c r="W1313" s="12"/>
      <c r="X1313" s="12"/>
      <c r="Y1313" s="12"/>
      <c r="Z1313" s="11"/>
      <c r="AA1313" s="11"/>
      <c r="AB1313" s="11"/>
      <c r="AC1313" s="12"/>
      <c r="AD1313" s="13"/>
      <c r="AE1313" s="15">
        <f t="shared" ca="1" si="20"/>
        <v>46054</v>
      </c>
    </row>
    <row r="1314" spans="1:31" ht="20.100000000000001" customHeight="1">
      <c r="A1314" s="10"/>
      <c r="B1314" s="10"/>
      <c r="C1314" s="12"/>
      <c r="D1314" s="12"/>
      <c r="E1314" s="10"/>
      <c r="F1314" s="10"/>
      <c r="G1314" s="10"/>
      <c r="H1314" s="12"/>
      <c r="I1314" s="11"/>
      <c r="J1314" s="12"/>
      <c r="K1314" s="12"/>
      <c r="L1314" s="10"/>
      <c r="M1314" s="12"/>
      <c r="N1314" s="10"/>
      <c r="O1314" s="12"/>
      <c r="P1314" s="12"/>
      <c r="Q1314" s="10"/>
      <c r="R1314" s="12"/>
      <c r="S1314" s="10"/>
      <c r="T1314" s="10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3"/>
      <c r="AE1314" s="15">
        <f t="shared" ca="1" si="20"/>
        <v>46054</v>
      </c>
    </row>
    <row r="1315" spans="1:31" ht="20.100000000000001" customHeight="1">
      <c r="A1315" s="10"/>
      <c r="B1315" s="10"/>
      <c r="C1315" s="12"/>
      <c r="D1315" s="12"/>
      <c r="E1315" s="10"/>
      <c r="F1315" s="10"/>
      <c r="G1315" s="10"/>
      <c r="H1315" s="12"/>
      <c r="I1315" s="11"/>
      <c r="J1315" s="12"/>
      <c r="K1315" s="12"/>
      <c r="L1315" s="10"/>
      <c r="M1315" s="12"/>
      <c r="N1315" s="10"/>
      <c r="O1315" s="12"/>
      <c r="P1315" s="12"/>
      <c r="Q1315" s="10"/>
      <c r="R1315" s="12"/>
      <c r="S1315" s="10"/>
      <c r="T1315" s="10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3"/>
      <c r="AE1315" s="15">
        <f t="shared" ca="1" si="20"/>
        <v>46054</v>
      </c>
    </row>
    <row r="1316" spans="1:31" ht="20.100000000000001" customHeight="1">
      <c r="A1316" s="10"/>
      <c r="B1316" s="10"/>
      <c r="C1316" s="12"/>
      <c r="D1316" s="12"/>
      <c r="E1316" s="10"/>
      <c r="F1316" s="10"/>
      <c r="G1316" s="10"/>
      <c r="H1316" s="12"/>
      <c r="I1316" s="11"/>
      <c r="J1316" s="12"/>
      <c r="K1316" s="12"/>
      <c r="L1316" s="10"/>
      <c r="M1316" s="12"/>
      <c r="N1316" s="10"/>
      <c r="O1316" s="12"/>
      <c r="P1316" s="12"/>
      <c r="Q1316" s="10"/>
      <c r="R1316" s="12"/>
      <c r="S1316" s="10"/>
      <c r="T1316" s="10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3"/>
      <c r="AE1316" s="15">
        <f t="shared" ca="1" si="20"/>
        <v>46054</v>
      </c>
    </row>
    <row r="1317" spans="1:31" ht="20.100000000000001" customHeight="1">
      <c r="A1317" s="10"/>
      <c r="B1317" s="10"/>
      <c r="C1317" s="12"/>
      <c r="D1317" s="10"/>
      <c r="E1317" s="10"/>
      <c r="F1317" s="10"/>
      <c r="G1317" s="10"/>
      <c r="H1317" s="12"/>
      <c r="I1317" s="11"/>
      <c r="J1317" s="12"/>
      <c r="K1317" s="12"/>
      <c r="L1317" s="10"/>
      <c r="M1317" s="12"/>
      <c r="N1317" s="10"/>
      <c r="O1317" s="12"/>
      <c r="P1317" s="12"/>
      <c r="Q1317" s="10"/>
      <c r="R1317" s="12"/>
      <c r="S1317" s="10"/>
      <c r="T1317" s="10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3"/>
      <c r="AE1317" s="15">
        <f t="shared" ca="1" si="20"/>
        <v>46054</v>
      </c>
    </row>
    <row r="1318" spans="1:31" ht="20.100000000000001" customHeight="1">
      <c r="A1318" s="10"/>
      <c r="B1318" s="10"/>
      <c r="C1318" s="12"/>
      <c r="D1318" s="12"/>
      <c r="E1318" s="10"/>
      <c r="F1318" s="10"/>
      <c r="G1318" s="10"/>
      <c r="H1318" s="12"/>
      <c r="I1318" s="11"/>
      <c r="J1318" s="12"/>
      <c r="K1318" s="12"/>
      <c r="L1318" s="10"/>
      <c r="M1318" s="12"/>
      <c r="N1318" s="10"/>
      <c r="O1318" s="12"/>
      <c r="P1318" s="12"/>
      <c r="Q1318" s="10"/>
      <c r="R1318" s="12"/>
      <c r="S1318" s="10"/>
      <c r="T1318" s="10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3"/>
      <c r="AE1318" s="15">
        <f t="shared" ca="1" si="20"/>
        <v>46054</v>
      </c>
    </row>
    <row r="1319" spans="1:31" ht="20.100000000000001" customHeight="1">
      <c r="A1319" s="10"/>
      <c r="B1319" s="10"/>
      <c r="C1319" s="12"/>
      <c r="D1319" s="10"/>
      <c r="E1319" s="10"/>
      <c r="F1319" s="10"/>
      <c r="G1319" s="10"/>
      <c r="H1319" s="12"/>
      <c r="I1319" s="11"/>
      <c r="J1319" s="12"/>
      <c r="K1319" s="12"/>
      <c r="L1319" s="10"/>
      <c r="M1319" s="12"/>
      <c r="N1319" s="10"/>
      <c r="O1319" s="12"/>
      <c r="P1319" s="12"/>
      <c r="Q1319" s="10"/>
      <c r="R1319" s="12"/>
      <c r="S1319" s="10"/>
      <c r="T1319" s="10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3"/>
      <c r="AE1319" s="15">
        <f t="shared" ca="1" si="20"/>
        <v>46054</v>
      </c>
    </row>
    <row r="1320" spans="1:31" ht="20.100000000000001" customHeight="1">
      <c r="A1320" s="10"/>
      <c r="B1320" s="10"/>
      <c r="C1320" s="12"/>
      <c r="D1320" s="10"/>
      <c r="E1320" s="10"/>
      <c r="F1320" s="10"/>
      <c r="G1320" s="10"/>
      <c r="H1320" s="12"/>
      <c r="I1320" s="11"/>
      <c r="J1320" s="12"/>
      <c r="K1320" s="12"/>
      <c r="L1320" s="10"/>
      <c r="M1320" s="12"/>
      <c r="N1320" s="10"/>
      <c r="O1320" s="12"/>
      <c r="P1320" s="12"/>
      <c r="Q1320" s="10"/>
      <c r="R1320" s="12"/>
      <c r="S1320" s="10"/>
      <c r="T1320" s="10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3"/>
      <c r="AE1320" s="15">
        <f t="shared" ca="1" si="20"/>
        <v>46054</v>
      </c>
    </row>
    <row r="1321" spans="1:31" ht="20.100000000000001" customHeight="1">
      <c r="A1321" s="10"/>
      <c r="B1321" s="10"/>
      <c r="C1321" s="12"/>
      <c r="D1321" s="12"/>
      <c r="E1321" s="10"/>
      <c r="F1321" s="10"/>
      <c r="G1321" s="10"/>
      <c r="H1321" s="12"/>
      <c r="I1321" s="11"/>
      <c r="J1321" s="12"/>
      <c r="K1321" s="12"/>
      <c r="L1321" s="10"/>
      <c r="M1321" s="12"/>
      <c r="N1321" s="10"/>
      <c r="O1321" s="12"/>
      <c r="P1321" s="12"/>
      <c r="Q1321" s="10"/>
      <c r="R1321" s="12"/>
      <c r="S1321" s="10"/>
      <c r="T1321" s="10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3"/>
      <c r="AE1321" s="15">
        <f t="shared" ca="1" si="20"/>
        <v>46054</v>
      </c>
    </row>
    <row r="1322" spans="1:31" ht="20.100000000000001" customHeight="1">
      <c r="A1322" s="10"/>
      <c r="B1322" s="10"/>
      <c r="C1322" s="10"/>
      <c r="D1322" s="12"/>
      <c r="E1322" s="10"/>
      <c r="F1322" s="10"/>
      <c r="G1322" s="10"/>
      <c r="H1322" s="10"/>
      <c r="I1322" s="11"/>
      <c r="J1322" s="11"/>
      <c r="K1322" s="12"/>
      <c r="L1322" s="10"/>
      <c r="M1322" s="12"/>
      <c r="N1322" s="10"/>
      <c r="O1322" s="10"/>
      <c r="P1322" s="10"/>
      <c r="Q1322" s="10"/>
      <c r="R1322" s="10"/>
      <c r="S1322" s="10"/>
      <c r="T1322" s="10"/>
      <c r="U1322" s="12"/>
      <c r="V1322" s="12"/>
      <c r="W1322" s="12"/>
      <c r="X1322" s="12"/>
      <c r="Y1322" s="12"/>
      <c r="Z1322" s="11"/>
      <c r="AA1322" s="11"/>
      <c r="AB1322" s="11"/>
      <c r="AC1322" s="12"/>
      <c r="AD1322" s="13"/>
      <c r="AE1322" s="15">
        <f t="shared" ca="1" si="20"/>
        <v>46054</v>
      </c>
    </row>
    <row r="1323" spans="1:31" ht="20.100000000000001" customHeight="1">
      <c r="A1323" s="10"/>
      <c r="B1323" s="10"/>
      <c r="C1323" s="12"/>
      <c r="D1323" s="12"/>
      <c r="E1323" s="10"/>
      <c r="F1323" s="10"/>
      <c r="G1323" s="10"/>
      <c r="H1323" s="12"/>
      <c r="I1323" s="11"/>
      <c r="J1323" s="12"/>
      <c r="K1323" s="12"/>
      <c r="L1323" s="10"/>
      <c r="M1323" s="12"/>
      <c r="N1323" s="10"/>
      <c r="O1323" s="12"/>
      <c r="P1323" s="12"/>
      <c r="Q1323" s="10"/>
      <c r="R1323" s="12"/>
      <c r="S1323" s="10"/>
      <c r="T1323" s="10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3"/>
      <c r="AE1323" s="15">
        <f t="shared" ca="1" si="20"/>
        <v>46054</v>
      </c>
    </row>
    <row r="1324" spans="1:31" ht="20.100000000000001" customHeight="1">
      <c r="A1324" s="10"/>
      <c r="B1324" s="10"/>
      <c r="C1324" s="10"/>
      <c r="D1324" s="12"/>
      <c r="E1324" s="10"/>
      <c r="F1324" s="10"/>
      <c r="G1324" s="10"/>
      <c r="H1324" s="10"/>
      <c r="I1324" s="11"/>
      <c r="J1324" s="11"/>
      <c r="K1324" s="12"/>
      <c r="L1324" s="10"/>
      <c r="M1324" s="12"/>
      <c r="N1324" s="10"/>
      <c r="O1324" s="10"/>
      <c r="P1324" s="10"/>
      <c r="Q1324" s="10"/>
      <c r="R1324" s="10"/>
      <c r="S1324" s="10"/>
      <c r="T1324" s="10"/>
      <c r="U1324" s="12"/>
      <c r="V1324" s="12"/>
      <c r="W1324" s="12"/>
      <c r="X1324" s="12"/>
      <c r="Y1324" s="12"/>
      <c r="Z1324" s="11"/>
      <c r="AA1324" s="11"/>
      <c r="AB1324" s="11"/>
      <c r="AC1324" s="12"/>
      <c r="AD1324" s="10"/>
      <c r="AE1324" s="15">
        <f t="shared" ca="1" si="20"/>
        <v>46054</v>
      </c>
    </row>
    <row r="1325" spans="1:31" ht="20.100000000000001" customHeight="1">
      <c r="A1325" s="10"/>
      <c r="B1325" s="10"/>
      <c r="C1325" s="12"/>
      <c r="D1325" s="12"/>
      <c r="E1325" s="10"/>
      <c r="F1325" s="10"/>
      <c r="G1325" s="10"/>
      <c r="H1325" s="12"/>
      <c r="I1325" s="11"/>
      <c r="J1325" s="12"/>
      <c r="K1325" s="12"/>
      <c r="L1325" s="10"/>
      <c r="M1325" s="12"/>
      <c r="N1325" s="10"/>
      <c r="O1325" s="12"/>
      <c r="P1325" s="12"/>
      <c r="Q1325" s="10"/>
      <c r="R1325" s="12"/>
      <c r="S1325" s="10"/>
      <c r="T1325" s="10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3"/>
      <c r="AE1325" s="15">
        <f t="shared" ca="1" si="20"/>
        <v>46054</v>
      </c>
    </row>
    <row r="1326" spans="1:31" ht="20.100000000000001" customHeight="1">
      <c r="A1326" s="10"/>
      <c r="B1326" s="10"/>
      <c r="C1326" s="12"/>
      <c r="D1326" s="12"/>
      <c r="E1326" s="10"/>
      <c r="F1326" s="10"/>
      <c r="G1326" s="10"/>
      <c r="H1326" s="12"/>
      <c r="I1326" s="11"/>
      <c r="J1326" s="12"/>
      <c r="K1326" s="12"/>
      <c r="L1326" s="10"/>
      <c r="M1326" s="12"/>
      <c r="N1326" s="10"/>
      <c r="O1326" s="12"/>
      <c r="P1326" s="12"/>
      <c r="Q1326" s="10"/>
      <c r="R1326" s="12"/>
      <c r="S1326" s="10"/>
      <c r="T1326" s="10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3"/>
      <c r="AE1326" s="15">
        <f t="shared" ca="1" si="20"/>
        <v>46054</v>
      </c>
    </row>
    <row r="1327" spans="1:31" ht="20.100000000000001" customHeight="1">
      <c r="A1327" s="10"/>
      <c r="B1327" s="10"/>
      <c r="C1327" s="12"/>
      <c r="D1327" s="12"/>
      <c r="E1327" s="10"/>
      <c r="F1327" s="10"/>
      <c r="G1327" s="10"/>
      <c r="H1327" s="12"/>
      <c r="I1327" s="11"/>
      <c r="J1327" s="12"/>
      <c r="K1327" s="12"/>
      <c r="L1327" s="10"/>
      <c r="M1327" s="12"/>
      <c r="N1327" s="10"/>
      <c r="O1327" s="12"/>
      <c r="P1327" s="12"/>
      <c r="Q1327" s="10"/>
      <c r="R1327" s="12"/>
      <c r="S1327" s="10"/>
      <c r="T1327" s="10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3"/>
      <c r="AE1327" s="15">
        <f t="shared" ca="1" si="20"/>
        <v>46054</v>
      </c>
    </row>
    <row r="1328" spans="1:31" ht="20.100000000000001" customHeight="1">
      <c r="A1328" s="10"/>
      <c r="B1328" s="10"/>
      <c r="C1328" s="10"/>
      <c r="D1328" s="12"/>
      <c r="E1328" s="10"/>
      <c r="F1328" s="10"/>
      <c r="G1328" s="10"/>
      <c r="H1328" s="10"/>
      <c r="I1328" s="11"/>
      <c r="J1328" s="11"/>
      <c r="K1328" s="12"/>
      <c r="L1328" s="10"/>
      <c r="M1328" s="12"/>
      <c r="N1328" s="10"/>
      <c r="O1328" s="10"/>
      <c r="P1328" s="10"/>
      <c r="Q1328" s="10"/>
      <c r="R1328" s="10"/>
      <c r="S1328" s="10"/>
      <c r="T1328" s="10"/>
      <c r="U1328" s="12"/>
      <c r="V1328" s="12"/>
      <c r="W1328" s="12"/>
      <c r="X1328" s="12"/>
      <c r="Y1328" s="12"/>
      <c r="Z1328" s="11"/>
      <c r="AA1328" s="11"/>
      <c r="AB1328" s="11"/>
      <c r="AC1328" s="12"/>
      <c r="AD1328" s="13"/>
      <c r="AE1328" s="15">
        <f t="shared" ca="1" si="20"/>
        <v>46054</v>
      </c>
    </row>
    <row r="1329" spans="1:31" ht="20.100000000000001" customHeight="1">
      <c r="A1329" s="10"/>
      <c r="B1329" s="10"/>
      <c r="C1329" s="12"/>
      <c r="D1329" s="12"/>
      <c r="E1329" s="10"/>
      <c r="F1329" s="10"/>
      <c r="G1329" s="10"/>
      <c r="H1329" s="12"/>
      <c r="I1329" s="11"/>
      <c r="J1329" s="12"/>
      <c r="K1329" s="12"/>
      <c r="L1329" s="10"/>
      <c r="M1329" s="12"/>
      <c r="N1329" s="10"/>
      <c r="O1329" s="12"/>
      <c r="P1329" s="12"/>
      <c r="Q1329" s="10"/>
      <c r="R1329" s="12"/>
      <c r="S1329" s="10"/>
      <c r="T1329" s="10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3"/>
      <c r="AE1329" s="15">
        <f t="shared" ca="1" si="20"/>
        <v>46054</v>
      </c>
    </row>
    <row r="1330" spans="1:31" ht="20.100000000000001" customHeight="1">
      <c r="A1330" s="10"/>
      <c r="B1330" s="10"/>
      <c r="C1330" s="10"/>
      <c r="D1330" s="12"/>
      <c r="E1330" s="10"/>
      <c r="F1330" s="10"/>
      <c r="G1330" s="10"/>
      <c r="H1330" s="10"/>
      <c r="I1330" s="11"/>
      <c r="J1330" s="11"/>
      <c r="K1330" s="12"/>
      <c r="L1330" s="10"/>
      <c r="M1330" s="12"/>
      <c r="N1330" s="10"/>
      <c r="O1330" s="10"/>
      <c r="P1330" s="10"/>
      <c r="Q1330" s="10"/>
      <c r="R1330" s="10"/>
      <c r="S1330" s="10"/>
      <c r="T1330" s="10"/>
      <c r="U1330" s="12"/>
      <c r="V1330" s="12"/>
      <c r="W1330" s="12"/>
      <c r="X1330" s="12"/>
      <c r="Y1330" s="12"/>
      <c r="Z1330" s="11"/>
      <c r="AA1330" s="11"/>
      <c r="AB1330" s="11"/>
      <c r="AC1330" s="12"/>
      <c r="AD1330" s="13"/>
      <c r="AE1330" s="15">
        <f t="shared" ca="1" si="20"/>
        <v>46054</v>
      </c>
    </row>
    <row r="1331" spans="1:31" ht="20.100000000000001" customHeight="1">
      <c r="A1331" s="10"/>
      <c r="B1331" s="10"/>
      <c r="C1331" s="10"/>
      <c r="D1331" s="12"/>
      <c r="E1331" s="10"/>
      <c r="F1331" s="10"/>
      <c r="G1331" s="10"/>
      <c r="H1331" s="12"/>
      <c r="I1331" s="11"/>
      <c r="J1331" s="12"/>
      <c r="K1331" s="12"/>
      <c r="L1331" s="10"/>
      <c r="M1331" s="12"/>
      <c r="N1331" s="10"/>
      <c r="O1331" s="12"/>
      <c r="P1331" s="12"/>
      <c r="Q1331" s="10"/>
      <c r="R1331" s="12"/>
      <c r="S1331" s="10"/>
      <c r="T1331" s="10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3"/>
      <c r="AE1331" s="15">
        <f t="shared" ca="1" si="20"/>
        <v>46054</v>
      </c>
    </row>
    <row r="1332" spans="1:31" ht="20.100000000000001" customHeight="1">
      <c r="A1332" s="10"/>
      <c r="B1332" s="10"/>
      <c r="C1332" s="12"/>
      <c r="D1332" s="10"/>
      <c r="E1332" s="10"/>
      <c r="F1332" s="10"/>
      <c r="G1332" s="10"/>
      <c r="H1332" s="12"/>
      <c r="I1332" s="11"/>
      <c r="J1332" s="12"/>
      <c r="K1332" s="12"/>
      <c r="L1332" s="10"/>
      <c r="M1332" s="12"/>
      <c r="N1332" s="10"/>
      <c r="O1332" s="12"/>
      <c r="P1332" s="12"/>
      <c r="Q1332" s="10"/>
      <c r="R1332" s="12"/>
      <c r="S1332" s="10"/>
      <c r="T1332" s="10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3"/>
      <c r="AE1332" s="15">
        <f t="shared" ca="1" si="20"/>
        <v>46054</v>
      </c>
    </row>
    <row r="1333" spans="1:31" ht="20.100000000000001" customHeight="1">
      <c r="A1333" s="10"/>
      <c r="B1333" s="10"/>
      <c r="C1333" s="10"/>
      <c r="D1333" s="12"/>
      <c r="E1333" s="10"/>
      <c r="F1333" s="10"/>
      <c r="G1333" s="10"/>
      <c r="H1333" s="10"/>
      <c r="I1333" s="11"/>
      <c r="J1333" s="11"/>
      <c r="K1333" s="12"/>
      <c r="L1333" s="10"/>
      <c r="M1333" s="12"/>
      <c r="N1333" s="10"/>
      <c r="O1333" s="10"/>
      <c r="P1333" s="10"/>
      <c r="Q1333" s="10"/>
      <c r="R1333" s="10"/>
      <c r="S1333" s="10"/>
      <c r="T1333" s="10"/>
      <c r="U1333" s="12"/>
      <c r="V1333" s="12"/>
      <c r="W1333" s="12"/>
      <c r="X1333" s="12"/>
      <c r="Y1333" s="12"/>
      <c r="Z1333" s="11"/>
      <c r="AA1333" s="11"/>
      <c r="AB1333" s="11"/>
      <c r="AC1333" s="12"/>
      <c r="AD1333" s="13"/>
      <c r="AE1333" s="15">
        <f t="shared" ca="1" si="20"/>
        <v>46054</v>
      </c>
    </row>
    <row r="1334" spans="1:31" ht="20.100000000000001" customHeight="1">
      <c r="A1334" s="10"/>
      <c r="B1334" s="10"/>
      <c r="C1334" s="10"/>
      <c r="D1334" s="12"/>
      <c r="E1334" s="10"/>
      <c r="F1334" s="10"/>
      <c r="G1334" s="10"/>
      <c r="H1334" s="10"/>
      <c r="I1334" s="11"/>
      <c r="J1334" s="11"/>
      <c r="K1334" s="12"/>
      <c r="L1334" s="10"/>
      <c r="M1334" s="12"/>
      <c r="N1334" s="10"/>
      <c r="O1334" s="10"/>
      <c r="P1334" s="10"/>
      <c r="Q1334" s="10"/>
      <c r="R1334" s="10"/>
      <c r="S1334" s="10"/>
      <c r="T1334" s="10"/>
      <c r="U1334" s="12"/>
      <c r="V1334" s="12"/>
      <c r="W1334" s="12"/>
      <c r="X1334" s="12"/>
      <c r="Y1334" s="12"/>
      <c r="Z1334" s="11"/>
      <c r="AA1334" s="11"/>
      <c r="AB1334" s="11"/>
      <c r="AC1334" s="12"/>
      <c r="AD1334" s="13"/>
      <c r="AE1334" s="15">
        <f t="shared" ca="1" si="20"/>
        <v>46054</v>
      </c>
    </row>
    <row r="1335" spans="1:31" ht="20.100000000000001" customHeight="1">
      <c r="A1335" s="10"/>
      <c r="B1335" s="10"/>
      <c r="C1335" s="12"/>
      <c r="D1335" s="12"/>
      <c r="E1335" s="10"/>
      <c r="F1335" s="10"/>
      <c r="G1335" s="10"/>
      <c r="H1335" s="12"/>
      <c r="I1335" s="11"/>
      <c r="J1335" s="12"/>
      <c r="K1335" s="12"/>
      <c r="L1335" s="10"/>
      <c r="M1335" s="12"/>
      <c r="N1335" s="10"/>
      <c r="O1335" s="12"/>
      <c r="P1335" s="12"/>
      <c r="Q1335" s="10"/>
      <c r="R1335" s="12"/>
      <c r="S1335" s="10"/>
      <c r="T1335" s="10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3"/>
      <c r="AE1335" s="15">
        <f t="shared" ca="1" si="20"/>
        <v>46054</v>
      </c>
    </row>
    <row r="1336" spans="1:31" ht="20.100000000000001" customHeight="1">
      <c r="A1336" s="10"/>
      <c r="B1336" s="10"/>
      <c r="C1336" s="12"/>
      <c r="D1336" s="12"/>
      <c r="E1336" s="10"/>
      <c r="F1336" s="10"/>
      <c r="G1336" s="10"/>
      <c r="H1336" s="12"/>
      <c r="I1336" s="11"/>
      <c r="J1336" s="12"/>
      <c r="K1336" s="12"/>
      <c r="L1336" s="10"/>
      <c r="M1336" s="12"/>
      <c r="N1336" s="10"/>
      <c r="O1336" s="12"/>
      <c r="P1336" s="12"/>
      <c r="Q1336" s="10"/>
      <c r="R1336" s="12"/>
      <c r="S1336" s="10"/>
      <c r="T1336" s="10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3"/>
      <c r="AE1336" s="15">
        <f t="shared" ca="1" si="20"/>
        <v>46054</v>
      </c>
    </row>
    <row r="1337" spans="1:31" ht="20.100000000000001" customHeight="1">
      <c r="A1337" s="10"/>
      <c r="B1337" s="10"/>
      <c r="C1337" s="12"/>
      <c r="D1337" s="12"/>
      <c r="E1337" s="10"/>
      <c r="F1337" s="10"/>
      <c r="G1337" s="10"/>
      <c r="H1337" s="12"/>
      <c r="I1337" s="11"/>
      <c r="J1337" s="12"/>
      <c r="K1337" s="12"/>
      <c r="L1337" s="10"/>
      <c r="M1337" s="12"/>
      <c r="N1337" s="10"/>
      <c r="O1337" s="12"/>
      <c r="P1337" s="12"/>
      <c r="Q1337" s="10"/>
      <c r="R1337" s="12"/>
      <c r="S1337" s="10"/>
      <c r="T1337" s="10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3"/>
      <c r="AE1337" s="15">
        <f t="shared" ca="1" si="20"/>
        <v>46054</v>
      </c>
    </row>
    <row r="1338" spans="1:31" ht="20.100000000000001" customHeight="1">
      <c r="A1338" s="10"/>
      <c r="B1338" s="10"/>
      <c r="C1338" s="12"/>
      <c r="D1338" s="10"/>
      <c r="E1338" s="10"/>
      <c r="F1338" s="10"/>
      <c r="G1338" s="10"/>
      <c r="H1338" s="12"/>
      <c r="I1338" s="11"/>
      <c r="J1338" s="12"/>
      <c r="K1338" s="12"/>
      <c r="L1338" s="10"/>
      <c r="M1338" s="12"/>
      <c r="N1338" s="10"/>
      <c r="O1338" s="12"/>
      <c r="P1338" s="12"/>
      <c r="Q1338" s="10"/>
      <c r="R1338" s="12"/>
      <c r="S1338" s="10"/>
      <c r="T1338" s="10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3"/>
      <c r="AE1338" s="15">
        <f t="shared" ca="1" si="20"/>
        <v>46054</v>
      </c>
    </row>
    <row r="1339" spans="1:31" ht="20.100000000000001" customHeight="1">
      <c r="A1339" s="10"/>
      <c r="B1339" s="10"/>
      <c r="C1339" s="12"/>
      <c r="D1339" s="12"/>
      <c r="E1339" s="10"/>
      <c r="F1339" s="10"/>
      <c r="G1339" s="10"/>
      <c r="H1339" s="12"/>
      <c r="I1339" s="11"/>
      <c r="J1339" s="12"/>
      <c r="K1339" s="12"/>
      <c r="L1339" s="10"/>
      <c r="M1339" s="12"/>
      <c r="N1339" s="10"/>
      <c r="O1339" s="12"/>
      <c r="P1339" s="12"/>
      <c r="Q1339" s="10"/>
      <c r="R1339" s="12"/>
      <c r="S1339" s="10"/>
      <c r="T1339" s="10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3"/>
      <c r="AE1339" s="15">
        <f t="shared" ca="1" si="20"/>
        <v>46054</v>
      </c>
    </row>
    <row r="1340" spans="1:31" ht="20.100000000000001" customHeight="1">
      <c r="A1340" s="10"/>
      <c r="B1340" s="10"/>
      <c r="C1340" s="12"/>
      <c r="D1340" s="10"/>
      <c r="E1340" s="10"/>
      <c r="F1340" s="10"/>
      <c r="G1340" s="10"/>
      <c r="H1340" s="12"/>
      <c r="I1340" s="11"/>
      <c r="J1340" s="12"/>
      <c r="K1340" s="12"/>
      <c r="L1340" s="10"/>
      <c r="M1340" s="12"/>
      <c r="N1340" s="10"/>
      <c r="O1340" s="12"/>
      <c r="P1340" s="12"/>
      <c r="Q1340" s="10"/>
      <c r="R1340" s="12"/>
      <c r="S1340" s="10"/>
      <c r="T1340" s="10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3"/>
      <c r="AE1340" s="15">
        <f t="shared" ca="1" si="20"/>
        <v>46054</v>
      </c>
    </row>
    <row r="1341" spans="1:31" ht="20.100000000000001" customHeight="1">
      <c r="A1341" s="10"/>
      <c r="B1341" s="10"/>
      <c r="C1341" s="12"/>
      <c r="D1341" s="12"/>
      <c r="E1341" s="10"/>
      <c r="F1341" s="10"/>
      <c r="G1341" s="10"/>
      <c r="H1341" s="12"/>
      <c r="I1341" s="11"/>
      <c r="J1341" s="12"/>
      <c r="K1341" s="12"/>
      <c r="L1341" s="10"/>
      <c r="M1341" s="12"/>
      <c r="N1341" s="10"/>
      <c r="O1341" s="12"/>
      <c r="P1341" s="12"/>
      <c r="Q1341" s="10"/>
      <c r="R1341" s="10"/>
      <c r="S1341" s="10"/>
      <c r="T1341" s="10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3"/>
      <c r="AE1341" s="15">
        <f t="shared" ca="1" si="20"/>
        <v>46054</v>
      </c>
    </row>
    <row r="1342" spans="1:31" ht="20.100000000000001" customHeight="1">
      <c r="A1342" s="10"/>
      <c r="B1342" s="10"/>
      <c r="C1342" s="10"/>
      <c r="D1342" s="12"/>
      <c r="E1342" s="10"/>
      <c r="F1342" s="10"/>
      <c r="G1342" s="10"/>
      <c r="H1342" s="10"/>
      <c r="I1342" s="11"/>
      <c r="J1342" s="11"/>
      <c r="K1342" s="12"/>
      <c r="L1342" s="10"/>
      <c r="M1342" s="12"/>
      <c r="N1342" s="10"/>
      <c r="O1342" s="10"/>
      <c r="P1342" s="10"/>
      <c r="Q1342" s="10"/>
      <c r="R1342" s="10"/>
      <c r="S1342" s="10"/>
      <c r="T1342" s="10"/>
      <c r="U1342" s="12"/>
      <c r="V1342" s="12"/>
      <c r="W1342" s="12"/>
      <c r="X1342" s="12"/>
      <c r="Y1342" s="12"/>
      <c r="Z1342" s="11"/>
      <c r="AA1342" s="11"/>
      <c r="AB1342" s="11"/>
      <c r="AC1342" s="12"/>
      <c r="AD1342" s="13"/>
      <c r="AE1342" s="15">
        <f t="shared" ca="1" si="20"/>
        <v>46054</v>
      </c>
    </row>
    <row r="1343" spans="1:31" ht="20.100000000000001" customHeight="1">
      <c r="A1343" s="10"/>
      <c r="B1343" s="10"/>
      <c r="C1343" s="10"/>
      <c r="D1343" s="12"/>
      <c r="E1343" s="10"/>
      <c r="F1343" s="10"/>
      <c r="G1343" s="10"/>
      <c r="H1343" s="10"/>
      <c r="I1343" s="11"/>
      <c r="J1343" s="11"/>
      <c r="K1343" s="12"/>
      <c r="L1343" s="10"/>
      <c r="M1343" s="12"/>
      <c r="N1343" s="10"/>
      <c r="O1343" s="10"/>
      <c r="P1343" s="10"/>
      <c r="Q1343" s="10"/>
      <c r="R1343" s="10"/>
      <c r="S1343" s="10"/>
      <c r="T1343" s="10"/>
      <c r="U1343" s="12"/>
      <c r="V1343" s="12"/>
      <c r="W1343" s="12"/>
      <c r="X1343" s="12"/>
      <c r="Y1343" s="12"/>
      <c r="Z1343" s="11"/>
      <c r="AA1343" s="11"/>
      <c r="AB1343" s="11"/>
      <c r="AC1343" s="12"/>
      <c r="AD1343" s="13"/>
      <c r="AE1343" s="15">
        <f t="shared" ca="1" si="20"/>
        <v>46054</v>
      </c>
    </row>
    <row r="1344" spans="1:31" ht="20.100000000000001" customHeight="1">
      <c r="A1344" s="10"/>
      <c r="B1344" s="10"/>
      <c r="C1344" s="10"/>
      <c r="D1344" s="12"/>
      <c r="E1344" s="10"/>
      <c r="F1344" s="10"/>
      <c r="G1344" s="10"/>
      <c r="H1344" s="10"/>
      <c r="I1344" s="11"/>
      <c r="J1344" s="11"/>
      <c r="K1344" s="12"/>
      <c r="L1344" s="10"/>
      <c r="M1344" s="12"/>
      <c r="N1344" s="10"/>
      <c r="O1344" s="10"/>
      <c r="P1344" s="10"/>
      <c r="Q1344" s="10"/>
      <c r="R1344" s="10"/>
      <c r="S1344" s="10"/>
      <c r="T1344" s="10"/>
      <c r="U1344" s="12"/>
      <c r="V1344" s="12"/>
      <c r="W1344" s="12"/>
      <c r="X1344" s="12"/>
      <c r="Y1344" s="12"/>
      <c r="Z1344" s="11"/>
      <c r="AA1344" s="11"/>
      <c r="AB1344" s="11"/>
      <c r="AC1344" s="12"/>
      <c r="AD1344" s="13"/>
      <c r="AE1344" s="15">
        <f t="shared" ca="1" si="20"/>
        <v>46054</v>
      </c>
    </row>
    <row r="1345" spans="1:31" ht="20.100000000000001" customHeight="1">
      <c r="A1345" s="10"/>
      <c r="B1345" s="10"/>
      <c r="C1345" s="10"/>
      <c r="D1345" s="12"/>
      <c r="E1345" s="10"/>
      <c r="F1345" s="10"/>
      <c r="G1345" s="10"/>
      <c r="H1345" s="10"/>
      <c r="I1345" s="11"/>
      <c r="J1345" s="11"/>
      <c r="K1345" s="12"/>
      <c r="L1345" s="10"/>
      <c r="M1345" s="12"/>
      <c r="N1345" s="10"/>
      <c r="O1345" s="10"/>
      <c r="P1345" s="10"/>
      <c r="Q1345" s="10"/>
      <c r="R1345" s="10"/>
      <c r="S1345" s="10"/>
      <c r="T1345" s="10"/>
      <c r="U1345" s="12"/>
      <c r="V1345" s="12"/>
      <c r="W1345" s="12"/>
      <c r="X1345" s="12"/>
      <c r="Y1345" s="12"/>
      <c r="Z1345" s="11"/>
      <c r="AA1345" s="11"/>
      <c r="AB1345" s="11"/>
      <c r="AC1345" s="12"/>
      <c r="AD1345" s="13"/>
      <c r="AE1345" s="15">
        <f t="shared" ca="1" si="20"/>
        <v>46054</v>
      </c>
    </row>
    <row r="1346" spans="1:31" ht="20.100000000000001" customHeight="1">
      <c r="A1346" s="10"/>
      <c r="B1346" s="10"/>
      <c r="C1346" s="10"/>
      <c r="D1346" s="12"/>
      <c r="E1346" s="10"/>
      <c r="F1346" s="10"/>
      <c r="G1346" s="10"/>
      <c r="H1346" s="10"/>
      <c r="I1346" s="11"/>
      <c r="J1346" s="11"/>
      <c r="K1346" s="12"/>
      <c r="L1346" s="10"/>
      <c r="M1346" s="12"/>
      <c r="N1346" s="10"/>
      <c r="O1346" s="10"/>
      <c r="P1346" s="10"/>
      <c r="Q1346" s="10"/>
      <c r="R1346" s="10"/>
      <c r="S1346" s="10"/>
      <c r="T1346" s="10"/>
      <c r="U1346" s="12"/>
      <c r="V1346" s="12"/>
      <c r="W1346" s="12"/>
      <c r="X1346" s="12"/>
      <c r="Y1346" s="12"/>
      <c r="Z1346" s="11"/>
      <c r="AA1346" s="11"/>
      <c r="AB1346" s="11"/>
      <c r="AC1346" s="12"/>
      <c r="AD1346" s="13"/>
      <c r="AE1346" s="15">
        <f t="shared" ca="1" si="20"/>
        <v>46054</v>
      </c>
    </row>
    <row r="1347" spans="1:31" ht="20.100000000000001" customHeight="1">
      <c r="A1347" s="10"/>
      <c r="B1347" s="10"/>
      <c r="C1347" s="10"/>
      <c r="D1347" s="12"/>
      <c r="E1347" s="10"/>
      <c r="F1347" s="10"/>
      <c r="G1347" s="10"/>
      <c r="H1347" s="10"/>
      <c r="I1347" s="11"/>
      <c r="J1347" s="11"/>
      <c r="K1347" s="12"/>
      <c r="L1347" s="10"/>
      <c r="M1347" s="12"/>
      <c r="N1347" s="10"/>
      <c r="O1347" s="10"/>
      <c r="P1347" s="10"/>
      <c r="Q1347" s="10"/>
      <c r="R1347" s="10"/>
      <c r="S1347" s="10"/>
      <c r="T1347" s="10"/>
      <c r="U1347" s="12"/>
      <c r="V1347" s="12"/>
      <c r="W1347" s="12"/>
      <c r="X1347" s="12"/>
      <c r="Y1347" s="12"/>
      <c r="Z1347" s="11"/>
      <c r="AA1347" s="11"/>
      <c r="AB1347" s="11"/>
      <c r="AC1347" s="12"/>
      <c r="AD1347" s="13"/>
      <c r="AE1347" s="15">
        <f t="shared" ca="1" si="20"/>
        <v>46054</v>
      </c>
    </row>
    <row r="1348" spans="1:31" ht="20.100000000000001" customHeight="1">
      <c r="A1348" s="10"/>
      <c r="B1348" s="10"/>
      <c r="C1348" s="12"/>
      <c r="D1348" s="12"/>
      <c r="E1348" s="10"/>
      <c r="F1348" s="10"/>
      <c r="G1348" s="10"/>
      <c r="H1348" s="12"/>
      <c r="I1348" s="11"/>
      <c r="J1348" s="12"/>
      <c r="K1348" s="12"/>
      <c r="L1348" s="10"/>
      <c r="M1348" s="12"/>
      <c r="N1348" s="10"/>
      <c r="O1348" s="12"/>
      <c r="P1348" s="12"/>
      <c r="Q1348" s="10"/>
      <c r="R1348" s="10"/>
      <c r="S1348" s="10"/>
      <c r="T1348" s="10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3"/>
      <c r="AE1348" s="15">
        <f t="shared" ref="AE1348:AE1411" ca="1" si="21">TODAY()-M1348</f>
        <v>46054</v>
      </c>
    </row>
    <row r="1349" spans="1:31" ht="20.100000000000001" customHeight="1">
      <c r="A1349" s="10"/>
      <c r="B1349" s="10"/>
      <c r="C1349" s="10"/>
      <c r="D1349" s="12"/>
      <c r="E1349" s="10"/>
      <c r="F1349" s="10"/>
      <c r="G1349" s="10"/>
      <c r="H1349" s="10"/>
      <c r="I1349" s="11"/>
      <c r="J1349" s="11"/>
      <c r="K1349" s="12"/>
      <c r="L1349" s="10"/>
      <c r="M1349" s="12"/>
      <c r="N1349" s="10"/>
      <c r="O1349" s="10"/>
      <c r="P1349" s="10"/>
      <c r="Q1349" s="10"/>
      <c r="R1349" s="10"/>
      <c r="S1349" s="10"/>
      <c r="T1349" s="10"/>
      <c r="U1349" s="12"/>
      <c r="V1349" s="12"/>
      <c r="W1349" s="12"/>
      <c r="X1349" s="12"/>
      <c r="Y1349" s="12"/>
      <c r="Z1349" s="11"/>
      <c r="AA1349" s="11"/>
      <c r="AB1349" s="11"/>
      <c r="AC1349" s="12"/>
      <c r="AD1349" s="13"/>
      <c r="AE1349" s="15">
        <f t="shared" ca="1" si="21"/>
        <v>46054</v>
      </c>
    </row>
    <row r="1350" spans="1:31" ht="20.100000000000001" customHeight="1">
      <c r="A1350" s="10"/>
      <c r="B1350" s="10"/>
      <c r="C1350" s="12"/>
      <c r="D1350" s="12"/>
      <c r="E1350" s="10"/>
      <c r="F1350" s="10"/>
      <c r="G1350" s="10"/>
      <c r="H1350" s="12"/>
      <c r="I1350" s="11"/>
      <c r="J1350" s="12"/>
      <c r="K1350" s="12"/>
      <c r="L1350" s="10"/>
      <c r="M1350" s="12"/>
      <c r="N1350" s="10"/>
      <c r="O1350" s="12"/>
      <c r="P1350" s="12"/>
      <c r="Q1350" s="10"/>
      <c r="R1350" s="10"/>
      <c r="S1350" s="10"/>
      <c r="T1350" s="10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3"/>
      <c r="AE1350" s="15">
        <f t="shared" ca="1" si="21"/>
        <v>46054</v>
      </c>
    </row>
    <row r="1351" spans="1:31" ht="20.100000000000001" customHeight="1">
      <c r="A1351" s="10"/>
      <c r="B1351" s="10"/>
      <c r="C1351" s="12"/>
      <c r="D1351" s="12"/>
      <c r="E1351" s="10"/>
      <c r="F1351" s="10"/>
      <c r="G1351" s="10"/>
      <c r="H1351" s="12"/>
      <c r="I1351" s="11"/>
      <c r="J1351" s="12"/>
      <c r="K1351" s="12"/>
      <c r="L1351" s="10"/>
      <c r="M1351" s="12"/>
      <c r="N1351" s="10"/>
      <c r="O1351" s="12"/>
      <c r="P1351" s="12"/>
      <c r="Q1351" s="10"/>
      <c r="R1351" s="10"/>
      <c r="S1351" s="10"/>
      <c r="T1351" s="10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3"/>
      <c r="AE1351" s="15">
        <f t="shared" ca="1" si="21"/>
        <v>46054</v>
      </c>
    </row>
    <row r="1352" spans="1:31" ht="20.100000000000001" customHeight="1">
      <c r="A1352" s="10"/>
      <c r="B1352" s="10"/>
      <c r="C1352" s="10"/>
      <c r="D1352" s="12"/>
      <c r="E1352" s="10"/>
      <c r="F1352" s="10"/>
      <c r="G1352" s="10"/>
      <c r="H1352" s="10"/>
      <c r="I1352" s="11"/>
      <c r="J1352" s="11"/>
      <c r="K1352" s="12"/>
      <c r="L1352" s="10"/>
      <c r="M1352" s="12"/>
      <c r="N1352" s="10"/>
      <c r="O1352" s="10"/>
      <c r="P1352" s="10"/>
      <c r="Q1352" s="10"/>
      <c r="R1352" s="10"/>
      <c r="S1352" s="10"/>
      <c r="T1352" s="10"/>
      <c r="U1352" s="12"/>
      <c r="V1352" s="12"/>
      <c r="W1352" s="12"/>
      <c r="X1352" s="12"/>
      <c r="Y1352" s="12"/>
      <c r="Z1352" s="11"/>
      <c r="AA1352" s="11"/>
      <c r="AB1352" s="11"/>
      <c r="AC1352" s="12"/>
      <c r="AD1352" s="13"/>
      <c r="AE1352" s="15">
        <f t="shared" ca="1" si="21"/>
        <v>46054</v>
      </c>
    </row>
    <row r="1353" spans="1:31" ht="20.100000000000001" customHeight="1">
      <c r="A1353" s="10"/>
      <c r="B1353" s="10"/>
      <c r="C1353" s="12"/>
      <c r="D1353" s="10"/>
      <c r="E1353" s="10"/>
      <c r="F1353" s="10"/>
      <c r="G1353" s="10"/>
      <c r="H1353" s="12"/>
      <c r="I1353" s="11"/>
      <c r="J1353" s="12"/>
      <c r="K1353" s="12"/>
      <c r="L1353" s="10"/>
      <c r="M1353" s="12"/>
      <c r="N1353" s="10"/>
      <c r="O1353" s="12"/>
      <c r="P1353" s="12"/>
      <c r="Q1353" s="10"/>
      <c r="R1353" s="10"/>
      <c r="S1353" s="10"/>
      <c r="T1353" s="10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3"/>
      <c r="AE1353" s="15">
        <f t="shared" ca="1" si="21"/>
        <v>46054</v>
      </c>
    </row>
    <row r="1354" spans="1:31" ht="20.100000000000001" customHeight="1">
      <c r="A1354" s="10"/>
      <c r="B1354" s="10"/>
      <c r="C1354" s="12"/>
      <c r="D1354" s="12"/>
      <c r="E1354" s="10"/>
      <c r="F1354" s="10"/>
      <c r="G1354" s="10"/>
      <c r="H1354" s="12"/>
      <c r="I1354" s="11"/>
      <c r="J1354" s="12"/>
      <c r="K1354" s="12"/>
      <c r="L1354" s="10"/>
      <c r="M1354" s="12"/>
      <c r="N1354" s="10"/>
      <c r="O1354" s="12"/>
      <c r="P1354" s="12"/>
      <c r="Q1354" s="10"/>
      <c r="R1354" s="10"/>
      <c r="S1354" s="10"/>
      <c r="T1354" s="10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3"/>
      <c r="AE1354" s="15">
        <f t="shared" ca="1" si="21"/>
        <v>46054</v>
      </c>
    </row>
    <row r="1355" spans="1:31" ht="20.100000000000001" customHeight="1">
      <c r="A1355" s="10"/>
      <c r="B1355" s="10"/>
      <c r="C1355" s="10"/>
      <c r="D1355" s="12"/>
      <c r="E1355" s="10"/>
      <c r="F1355" s="10"/>
      <c r="G1355" s="10"/>
      <c r="H1355" s="10"/>
      <c r="I1355" s="11"/>
      <c r="J1355" s="11"/>
      <c r="K1355" s="12"/>
      <c r="L1355" s="10"/>
      <c r="M1355" s="12"/>
      <c r="N1355" s="10"/>
      <c r="O1355" s="10"/>
      <c r="P1355" s="10"/>
      <c r="Q1355" s="10"/>
      <c r="R1355" s="10"/>
      <c r="S1355" s="10"/>
      <c r="T1355" s="10"/>
      <c r="U1355" s="12"/>
      <c r="V1355" s="12"/>
      <c r="W1355" s="12"/>
      <c r="X1355" s="12"/>
      <c r="Y1355" s="12"/>
      <c r="Z1355" s="11"/>
      <c r="AA1355" s="11"/>
      <c r="AB1355" s="11"/>
      <c r="AC1355" s="12"/>
      <c r="AD1355" s="13"/>
      <c r="AE1355" s="15">
        <f t="shared" ca="1" si="21"/>
        <v>46054</v>
      </c>
    </row>
    <row r="1356" spans="1:31" ht="20.100000000000001" customHeight="1">
      <c r="A1356" s="10"/>
      <c r="B1356" s="10"/>
      <c r="C1356" s="10"/>
      <c r="D1356" s="12"/>
      <c r="E1356" s="10"/>
      <c r="F1356" s="10"/>
      <c r="G1356" s="10"/>
      <c r="H1356" s="10"/>
      <c r="I1356" s="11"/>
      <c r="J1356" s="11"/>
      <c r="K1356" s="12"/>
      <c r="L1356" s="10"/>
      <c r="M1356" s="12"/>
      <c r="N1356" s="10"/>
      <c r="O1356" s="10"/>
      <c r="P1356" s="10"/>
      <c r="Q1356" s="10"/>
      <c r="R1356" s="10"/>
      <c r="S1356" s="10"/>
      <c r="T1356" s="10"/>
      <c r="U1356" s="12"/>
      <c r="V1356" s="12"/>
      <c r="W1356" s="12"/>
      <c r="X1356" s="12"/>
      <c r="Y1356" s="12"/>
      <c r="Z1356" s="11"/>
      <c r="AA1356" s="11"/>
      <c r="AB1356" s="11"/>
      <c r="AC1356" s="12"/>
      <c r="AD1356" s="13"/>
      <c r="AE1356" s="15">
        <f t="shared" ca="1" si="21"/>
        <v>46054</v>
      </c>
    </row>
    <row r="1357" spans="1:31" ht="20.100000000000001" customHeight="1">
      <c r="A1357" s="10"/>
      <c r="B1357" s="10"/>
      <c r="C1357" s="12"/>
      <c r="D1357" s="10"/>
      <c r="E1357" s="10"/>
      <c r="F1357" s="10"/>
      <c r="G1357" s="10"/>
      <c r="H1357" s="12"/>
      <c r="I1357" s="11"/>
      <c r="J1357" s="12"/>
      <c r="K1357" s="12"/>
      <c r="L1357" s="10"/>
      <c r="M1357" s="12"/>
      <c r="N1357" s="10"/>
      <c r="O1357" s="12"/>
      <c r="P1357" s="12"/>
      <c r="Q1357" s="10"/>
      <c r="R1357" s="10"/>
      <c r="S1357" s="10"/>
      <c r="T1357" s="10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3"/>
      <c r="AE1357" s="15">
        <f t="shared" ca="1" si="21"/>
        <v>46054</v>
      </c>
    </row>
    <row r="1358" spans="1:31" ht="20.100000000000001" customHeight="1">
      <c r="A1358" s="10"/>
      <c r="B1358" s="10"/>
      <c r="C1358" s="10"/>
      <c r="D1358" s="12"/>
      <c r="E1358" s="10"/>
      <c r="F1358" s="10"/>
      <c r="G1358" s="10"/>
      <c r="H1358" s="10"/>
      <c r="I1358" s="11"/>
      <c r="J1358" s="11"/>
      <c r="K1358" s="12"/>
      <c r="L1358" s="10"/>
      <c r="M1358" s="12"/>
      <c r="N1358" s="10"/>
      <c r="O1358" s="10"/>
      <c r="P1358" s="10"/>
      <c r="Q1358" s="10"/>
      <c r="R1358" s="10"/>
      <c r="S1358" s="10"/>
      <c r="T1358" s="10"/>
      <c r="U1358" s="12"/>
      <c r="V1358" s="12"/>
      <c r="W1358" s="12"/>
      <c r="X1358" s="12"/>
      <c r="Y1358" s="12"/>
      <c r="Z1358" s="11"/>
      <c r="AA1358" s="11"/>
      <c r="AB1358" s="11"/>
      <c r="AC1358" s="12"/>
      <c r="AD1358" s="13"/>
      <c r="AE1358" s="15">
        <f t="shared" ca="1" si="21"/>
        <v>46054</v>
      </c>
    </row>
    <row r="1359" spans="1:31" ht="20.100000000000001" customHeight="1">
      <c r="A1359" s="10"/>
      <c r="B1359" s="10"/>
      <c r="C1359" s="12"/>
      <c r="D1359" s="12"/>
      <c r="E1359" s="10"/>
      <c r="F1359" s="10"/>
      <c r="G1359" s="10"/>
      <c r="H1359" s="12"/>
      <c r="I1359" s="11"/>
      <c r="J1359" s="12"/>
      <c r="K1359" s="12"/>
      <c r="L1359" s="10"/>
      <c r="M1359" s="12"/>
      <c r="N1359" s="10"/>
      <c r="O1359" s="12"/>
      <c r="P1359" s="12"/>
      <c r="Q1359" s="10"/>
      <c r="R1359" s="10"/>
      <c r="S1359" s="10"/>
      <c r="T1359" s="10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3"/>
      <c r="AE1359" s="15">
        <f t="shared" ca="1" si="21"/>
        <v>46054</v>
      </c>
    </row>
    <row r="1360" spans="1:31" ht="20.100000000000001" customHeight="1">
      <c r="A1360" s="10"/>
      <c r="B1360" s="10"/>
      <c r="C1360" s="12"/>
      <c r="D1360" s="12"/>
      <c r="E1360" s="10"/>
      <c r="F1360" s="10"/>
      <c r="G1360" s="10"/>
      <c r="H1360" s="12"/>
      <c r="I1360" s="11"/>
      <c r="J1360" s="12"/>
      <c r="K1360" s="12"/>
      <c r="L1360" s="10"/>
      <c r="M1360" s="12"/>
      <c r="N1360" s="10"/>
      <c r="O1360" s="12"/>
      <c r="P1360" s="12"/>
      <c r="Q1360" s="10"/>
      <c r="R1360" s="10"/>
      <c r="S1360" s="10"/>
      <c r="T1360" s="10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3"/>
      <c r="AE1360" s="15">
        <f t="shared" ca="1" si="21"/>
        <v>46054</v>
      </c>
    </row>
    <row r="1361" spans="1:31" ht="20.100000000000001" customHeight="1">
      <c r="A1361" s="10"/>
      <c r="B1361" s="10"/>
      <c r="C1361" s="10"/>
      <c r="D1361" s="12"/>
      <c r="E1361" s="10"/>
      <c r="F1361" s="10"/>
      <c r="G1361" s="10"/>
      <c r="H1361" s="10"/>
      <c r="I1361" s="11"/>
      <c r="J1361" s="11"/>
      <c r="K1361" s="12"/>
      <c r="L1361" s="10"/>
      <c r="M1361" s="12"/>
      <c r="N1361" s="10"/>
      <c r="O1361" s="10"/>
      <c r="P1361" s="10"/>
      <c r="Q1361" s="10"/>
      <c r="R1361" s="10"/>
      <c r="S1361" s="10"/>
      <c r="T1361" s="10"/>
      <c r="U1361" s="12"/>
      <c r="V1361" s="12"/>
      <c r="W1361" s="12"/>
      <c r="X1361" s="12"/>
      <c r="Y1361" s="12"/>
      <c r="Z1361" s="11"/>
      <c r="AA1361" s="11"/>
      <c r="AB1361" s="11"/>
      <c r="AC1361" s="12"/>
      <c r="AD1361" s="13"/>
      <c r="AE1361" s="15">
        <f t="shared" ca="1" si="21"/>
        <v>46054</v>
      </c>
    </row>
    <row r="1362" spans="1:31" ht="20.100000000000001" customHeight="1">
      <c r="A1362" s="10"/>
      <c r="B1362" s="10"/>
      <c r="C1362" s="12"/>
      <c r="D1362" s="12"/>
      <c r="E1362" s="10"/>
      <c r="F1362" s="10"/>
      <c r="G1362" s="10"/>
      <c r="H1362" s="12"/>
      <c r="I1362" s="11"/>
      <c r="J1362" s="12"/>
      <c r="K1362" s="12"/>
      <c r="L1362" s="10"/>
      <c r="M1362" s="12"/>
      <c r="N1362" s="10"/>
      <c r="O1362" s="12"/>
      <c r="P1362" s="12"/>
      <c r="Q1362" s="10"/>
      <c r="R1362" s="10"/>
      <c r="S1362" s="10"/>
      <c r="T1362" s="10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3"/>
      <c r="AE1362" s="15">
        <f t="shared" ca="1" si="21"/>
        <v>46054</v>
      </c>
    </row>
    <row r="1363" spans="1:31" ht="20.100000000000001" customHeight="1">
      <c r="A1363" s="10"/>
      <c r="B1363" s="10"/>
      <c r="C1363" s="10"/>
      <c r="D1363" s="12"/>
      <c r="E1363" s="10"/>
      <c r="F1363" s="10"/>
      <c r="G1363" s="10"/>
      <c r="H1363" s="10"/>
      <c r="I1363" s="11"/>
      <c r="J1363" s="11"/>
      <c r="K1363" s="12"/>
      <c r="L1363" s="10"/>
      <c r="M1363" s="12"/>
      <c r="N1363" s="10"/>
      <c r="O1363" s="10"/>
      <c r="P1363" s="10"/>
      <c r="Q1363" s="10"/>
      <c r="R1363" s="10"/>
      <c r="S1363" s="10"/>
      <c r="T1363" s="10"/>
      <c r="U1363" s="12"/>
      <c r="V1363" s="12"/>
      <c r="W1363" s="12"/>
      <c r="X1363" s="12"/>
      <c r="Y1363" s="12"/>
      <c r="Z1363" s="11"/>
      <c r="AA1363" s="11"/>
      <c r="AB1363" s="11"/>
      <c r="AC1363" s="12"/>
      <c r="AD1363" s="13"/>
      <c r="AE1363" s="15">
        <f t="shared" ca="1" si="21"/>
        <v>46054</v>
      </c>
    </row>
    <row r="1364" spans="1:31" ht="20.100000000000001" customHeight="1">
      <c r="A1364" s="10"/>
      <c r="B1364" s="10"/>
      <c r="C1364" s="12"/>
      <c r="D1364" s="10"/>
      <c r="E1364" s="10"/>
      <c r="F1364" s="10"/>
      <c r="G1364" s="10"/>
      <c r="H1364" s="12"/>
      <c r="I1364" s="11"/>
      <c r="J1364" s="12"/>
      <c r="K1364" s="12"/>
      <c r="L1364" s="10"/>
      <c r="M1364" s="12"/>
      <c r="N1364" s="10"/>
      <c r="O1364" s="12"/>
      <c r="P1364" s="12"/>
      <c r="Q1364" s="10"/>
      <c r="R1364" s="10"/>
      <c r="S1364" s="10"/>
      <c r="T1364" s="10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3"/>
      <c r="AE1364" s="15">
        <f t="shared" ca="1" si="21"/>
        <v>46054</v>
      </c>
    </row>
    <row r="1365" spans="1:31" ht="20.100000000000001" customHeight="1">
      <c r="A1365" s="10"/>
      <c r="B1365" s="10"/>
      <c r="C1365" s="10"/>
      <c r="D1365" s="12"/>
      <c r="E1365" s="10"/>
      <c r="F1365" s="10"/>
      <c r="G1365" s="10"/>
      <c r="H1365" s="10"/>
      <c r="I1365" s="11"/>
      <c r="J1365" s="11"/>
      <c r="K1365" s="12"/>
      <c r="L1365" s="10"/>
      <c r="M1365" s="12"/>
      <c r="N1365" s="10"/>
      <c r="O1365" s="10"/>
      <c r="P1365" s="10"/>
      <c r="Q1365" s="10"/>
      <c r="R1365" s="10"/>
      <c r="S1365" s="10"/>
      <c r="T1365" s="10"/>
      <c r="U1365" s="12"/>
      <c r="V1365" s="12"/>
      <c r="W1365" s="12"/>
      <c r="X1365" s="12"/>
      <c r="Y1365" s="12"/>
      <c r="Z1365" s="11"/>
      <c r="AA1365" s="11"/>
      <c r="AB1365" s="11"/>
      <c r="AC1365" s="12"/>
      <c r="AD1365" s="13"/>
      <c r="AE1365" s="15">
        <f t="shared" ca="1" si="21"/>
        <v>46054</v>
      </c>
    </row>
    <row r="1366" spans="1:31" ht="20.100000000000001" customHeight="1">
      <c r="A1366" s="10"/>
      <c r="B1366" s="10"/>
      <c r="C1366" s="12"/>
      <c r="D1366" s="10"/>
      <c r="E1366" s="10"/>
      <c r="F1366" s="10"/>
      <c r="G1366" s="10"/>
      <c r="H1366" s="12"/>
      <c r="I1366" s="11"/>
      <c r="J1366" s="12"/>
      <c r="K1366" s="12"/>
      <c r="L1366" s="10"/>
      <c r="M1366" s="12"/>
      <c r="N1366" s="10"/>
      <c r="O1366" s="12"/>
      <c r="P1366" s="12"/>
      <c r="Q1366" s="10"/>
      <c r="R1366" s="10"/>
      <c r="S1366" s="10"/>
      <c r="T1366" s="10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3"/>
      <c r="AE1366" s="15">
        <f t="shared" ca="1" si="21"/>
        <v>46054</v>
      </c>
    </row>
    <row r="1367" spans="1:31" ht="20.100000000000001" customHeight="1">
      <c r="A1367" s="10"/>
      <c r="B1367" s="10"/>
      <c r="C1367" s="12"/>
      <c r="D1367" s="12"/>
      <c r="E1367" s="10"/>
      <c r="F1367" s="10"/>
      <c r="G1367" s="10"/>
      <c r="H1367" s="12"/>
      <c r="I1367" s="11"/>
      <c r="J1367" s="12"/>
      <c r="K1367" s="12"/>
      <c r="L1367" s="10"/>
      <c r="M1367" s="12"/>
      <c r="N1367" s="10"/>
      <c r="O1367" s="12"/>
      <c r="P1367" s="12"/>
      <c r="Q1367" s="10"/>
      <c r="R1367" s="10"/>
      <c r="S1367" s="10"/>
      <c r="T1367" s="10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3"/>
      <c r="AE1367" s="15">
        <f t="shared" ca="1" si="21"/>
        <v>46054</v>
      </c>
    </row>
    <row r="1368" spans="1:31" ht="20.100000000000001" customHeight="1">
      <c r="A1368" s="10"/>
      <c r="B1368" s="10"/>
      <c r="C1368" s="12"/>
      <c r="D1368" s="10"/>
      <c r="E1368" s="10"/>
      <c r="F1368" s="10"/>
      <c r="G1368" s="10"/>
      <c r="H1368" s="12"/>
      <c r="I1368" s="11"/>
      <c r="J1368" s="12"/>
      <c r="K1368" s="12"/>
      <c r="L1368" s="10"/>
      <c r="M1368" s="12"/>
      <c r="N1368" s="10"/>
      <c r="O1368" s="12"/>
      <c r="P1368" s="12"/>
      <c r="Q1368" s="10"/>
      <c r="R1368" s="10"/>
      <c r="S1368" s="10"/>
      <c r="T1368" s="10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3"/>
      <c r="AE1368" s="15">
        <f t="shared" ca="1" si="21"/>
        <v>46054</v>
      </c>
    </row>
    <row r="1369" spans="1:31" ht="20.100000000000001" customHeight="1">
      <c r="A1369" s="10"/>
      <c r="B1369" s="10"/>
      <c r="C1369" s="12"/>
      <c r="D1369" s="10"/>
      <c r="E1369" s="10"/>
      <c r="F1369" s="10"/>
      <c r="G1369" s="10"/>
      <c r="H1369" s="12"/>
      <c r="I1369" s="11"/>
      <c r="J1369" s="12"/>
      <c r="K1369" s="12"/>
      <c r="L1369" s="10"/>
      <c r="M1369" s="12"/>
      <c r="N1369" s="10"/>
      <c r="O1369" s="12"/>
      <c r="P1369" s="12"/>
      <c r="Q1369" s="10"/>
      <c r="R1369" s="10"/>
      <c r="S1369" s="10"/>
      <c r="T1369" s="10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3"/>
      <c r="AE1369" s="15">
        <f t="shared" ca="1" si="21"/>
        <v>46054</v>
      </c>
    </row>
    <row r="1370" spans="1:31" ht="20.100000000000001" customHeight="1">
      <c r="A1370" s="10"/>
      <c r="B1370" s="10"/>
      <c r="C1370" s="10"/>
      <c r="D1370" s="12"/>
      <c r="E1370" s="10"/>
      <c r="F1370" s="10"/>
      <c r="G1370" s="10"/>
      <c r="H1370" s="10"/>
      <c r="I1370" s="11"/>
      <c r="J1370" s="11"/>
      <c r="K1370" s="12"/>
      <c r="L1370" s="10"/>
      <c r="M1370" s="12"/>
      <c r="N1370" s="10"/>
      <c r="O1370" s="10"/>
      <c r="P1370" s="10"/>
      <c r="Q1370" s="10"/>
      <c r="R1370" s="10"/>
      <c r="S1370" s="10"/>
      <c r="T1370" s="10"/>
      <c r="U1370" s="12"/>
      <c r="V1370" s="12"/>
      <c r="W1370" s="12"/>
      <c r="X1370" s="12"/>
      <c r="Y1370" s="12"/>
      <c r="Z1370" s="11"/>
      <c r="AA1370" s="11"/>
      <c r="AB1370" s="11"/>
      <c r="AC1370" s="12"/>
      <c r="AD1370" s="13"/>
      <c r="AE1370" s="15">
        <f t="shared" ca="1" si="21"/>
        <v>46054</v>
      </c>
    </row>
    <row r="1371" spans="1:31" ht="20.100000000000001" customHeight="1">
      <c r="A1371" s="10"/>
      <c r="B1371" s="10"/>
      <c r="C1371" s="12"/>
      <c r="D1371" s="12"/>
      <c r="E1371" s="10"/>
      <c r="F1371" s="10"/>
      <c r="G1371" s="10"/>
      <c r="H1371" s="12"/>
      <c r="I1371" s="11"/>
      <c r="J1371" s="12"/>
      <c r="K1371" s="12"/>
      <c r="L1371" s="10"/>
      <c r="M1371" s="12"/>
      <c r="N1371" s="10"/>
      <c r="O1371" s="12"/>
      <c r="P1371" s="12"/>
      <c r="Q1371" s="10"/>
      <c r="R1371" s="10"/>
      <c r="S1371" s="10"/>
      <c r="T1371" s="10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3"/>
      <c r="AE1371" s="15">
        <f t="shared" ca="1" si="21"/>
        <v>46054</v>
      </c>
    </row>
    <row r="1372" spans="1:31" ht="20.100000000000001" customHeight="1">
      <c r="A1372" s="10"/>
      <c r="B1372" s="10"/>
      <c r="C1372" s="10"/>
      <c r="D1372" s="12"/>
      <c r="E1372" s="10"/>
      <c r="F1372" s="10"/>
      <c r="G1372" s="10"/>
      <c r="H1372" s="10"/>
      <c r="I1372" s="11"/>
      <c r="J1372" s="11"/>
      <c r="K1372" s="12"/>
      <c r="L1372" s="10"/>
      <c r="M1372" s="12"/>
      <c r="N1372" s="10"/>
      <c r="O1372" s="10"/>
      <c r="P1372" s="10"/>
      <c r="Q1372" s="10"/>
      <c r="R1372" s="10"/>
      <c r="S1372" s="10"/>
      <c r="T1372" s="10"/>
      <c r="U1372" s="12"/>
      <c r="V1372" s="12"/>
      <c r="W1372" s="12"/>
      <c r="X1372" s="12"/>
      <c r="Y1372" s="12"/>
      <c r="Z1372" s="11"/>
      <c r="AA1372" s="11"/>
      <c r="AB1372" s="11"/>
      <c r="AC1372" s="12"/>
      <c r="AD1372" s="13"/>
      <c r="AE1372" s="15">
        <f t="shared" ca="1" si="21"/>
        <v>46054</v>
      </c>
    </row>
    <row r="1373" spans="1:31" ht="20.100000000000001" customHeight="1">
      <c r="A1373" s="10"/>
      <c r="B1373" s="10"/>
      <c r="C1373" s="10"/>
      <c r="D1373" s="12"/>
      <c r="E1373" s="10"/>
      <c r="F1373" s="10"/>
      <c r="G1373" s="10"/>
      <c r="H1373" s="10"/>
      <c r="I1373" s="11"/>
      <c r="J1373" s="11"/>
      <c r="K1373" s="12"/>
      <c r="L1373" s="10"/>
      <c r="M1373" s="12"/>
      <c r="N1373" s="10"/>
      <c r="O1373" s="10"/>
      <c r="P1373" s="10"/>
      <c r="Q1373" s="10"/>
      <c r="R1373" s="10"/>
      <c r="S1373" s="10"/>
      <c r="T1373" s="10"/>
      <c r="U1373" s="12"/>
      <c r="V1373" s="12"/>
      <c r="W1373" s="12"/>
      <c r="X1373" s="12"/>
      <c r="Y1373" s="12"/>
      <c r="Z1373" s="11"/>
      <c r="AA1373" s="11"/>
      <c r="AB1373" s="11"/>
      <c r="AC1373" s="12"/>
      <c r="AD1373" s="13"/>
      <c r="AE1373" s="15">
        <f t="shared" ca="1" si="21"/>
        <v>46054</v>
      </c>
    </row>
    <row r="1374" spans="1:31" ht="20.100000000000001" customHeight="1">
      <c r="A1374" s="10"/>
      <c r="B1374" s="10"/>
      <c r="C1374" s="10"/>
      <c r="D1374" s="12"/>
      <c r="E1374" s="10"/>
      <c r="F1374" s="10"/>
      <c r="G1374" s="10"/>
      <c r="H1374" s="10"/>
      <c r="I1374" s="11"/>
      <c r="J1374" s="11"/>
      <c r="K1374" s="12"/>
      <c r="L1374" s="10"/>
      <c r="M1374" s="12"/>
      <c r="N1374" s="10"/>
      <c r="O1374" s="10"/>
      <c r="P1374" s="10"/>
      <c r="Q1374" s="10"/>
      <c r="R1374" s="10"/>
      <c r="S1374" s="10"/>
      <c r="T1374" s="10"/>
      <c r="U1374" s="12"/>
      <c r="V1374" s="12"/>
      <c r="W1374" s="12"/>
      <c r="X1374" s="12"/>
      <c r="Y1374" s="12"/>
      <c r="Z1374" s="11"/>
      <c r="AA1374" s="11"/>
      <c r="AB1374" s="11"/>
      <c r="AC1374" s="12"/>
      <c r="AD1374" s="13"/>
      <c r="AE1374" s="15">
        <f t="shared" ca="1" si="21"/>
        <v>46054</v>
      </c>
    </row>
    <row r="1375" spans="1:31" ht="20.100000000000001" customHeight="1">
      <c r="A1375" s="10"/>
      <c r="B1375" s="10"/>
      <c r="C1375" s="12"/>
      <c r="D1375" s="12"/>
      <c r="E1375" s="10"/>
      <c r="F1375" s="10"/>
      <c r="G1375" s="10"/>
      <c r="H1375" s="12"/>
      <c r="I1375" s="11"/>
      <c r="J1375" s="12"/>
      <c r="K1375" s="12"/>
      <c r="L1375" s="10"/>
      <c r="M1375" s="12"/>
      <c r="N1375" s="10"/>
      <c r="O1375" s="12"/>
      <c r="P1375" s="12"/>
      <c r="Q1375" s="10"/>
      <c r="R1375" s="10"/>
      <c r="S1375" s="10"/>
      <c r="T1375" s="10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3"/>
      <c r="AE1375" s="15">
        <f t="shared" ca="1" si="21"/>
        <v>46054</v>
      </c>
    </row>
    <row r="1376" spans="1:31" ht="20.100000000000001" customHeight="1">
      <c r="A1376" s="10"/>
      <c r="B1376" s="10"/>
      <c r="C1376" s="10"/>
      <c r="D1376" s="10"/>
      <c r="E1376" s="10"/>
      <c r="F1376" s="10"/>
      <c r="G1376" s="10"/>
      <c r="H1376" s="10"/>
      <c r="I1376" s="11"/>
      <c r="J1376" s="11"/>
      <c r="K1376" s="12"/>
      <c r="L1376" s="10"/>
      <c r="M1376" s="12"/>
      <c r="N1376" s="10"/>
      <c r="O1376" s="10"/>
      <c r="P1376" s="10"/>
      <c r="Q1376" s="10"/>
      <c r="R1376" s="10"/>
      <c r="S1376" s="10"/>
      <c r="T1376" s="10"/>
      <c r="U1376" s="12"/>
      <c r="V1376" s="12"/>
      <c r="W1376" s="12"/>
      <c r="X1376" s="12"/>
      <c r="Y1376" s="12"/>
      <c r="Z1376" s="11"/>
      <c r="AA1376" s="11"/>
      <c r="AB1376" s="11"/>
      <c r="AC1376" s="12"/>
      <c r="AD1376" s="13"/>
      <c r="AE1376" s="15">
        <f t="shared" ca="1" si="21"/>
        <v>46054</v>
      </c>
    </row>
    <row r="1377" spans="1:31" ht="20.100000000000001" customHeight="1">
      <c r="A1377" s="10"/>
      <c r="B1377" s="10"/>
      <c r="C1377" s="10"/>
      <c r="D1377" s="12"/>
      <c r="E1377" s="10"/>
      <c r="F1377" s="10"/>
      <c r="G1377" s="10"/>
      <c r="H1377" s="10"/>
      <c r="I1377" s="11"/>
      <c r="J1377" s="11"/>
      <c r="K1377" s="12"/>
      <c r="L1377" s="10"/>
      <c r="M1377" s="12"/>
      <c r="N1377" s="10"/>
      <c r="O1377" s="10"/>
      <c r="P1377" s="10"/>
      <c r="Q1377" s="10"/>
      <c r="R1377" s="10"/>
      <c r="S1377" s="10"/>
      <c r="T1377" s="10"/>
      <c r="U1377" s="12"/>
      <c r="V1377" s="12"/>
      <c r="W1377" s="12"/>
      <c r="X1377" s="12"/>
      <c r="Y1377" s="12"/>
      <c r="Z1377" s="11"/>
      <c r="AA1377" s="11"/>
      <c r="AB1377" s="11"/>
      <c r="AC1377" s="12"/>
      <c r="AD1377" s="13"/>
      <c r="AE1377" s="15">
        <f t="shared" ca="1" si="21"/>
        <v>46054</v>
      </c>
    </row>
    <row r="1378" spans="1:31" ht="20.100000000000001" customHeight="1">
      <c r="A1378" s="10"/>
      <c r="B1378" s="10"/>
      <c r="C1378" s="12"/>
      <c r="D1378" s="12"/>
      <c r="E1378" s="10"/>
      <c r="F1378" s="10"/>
      <c r="G1378" s="10"/>
      <c r="H1378" s="12"/>
      <c r="I1378" s="11"/>
      <c r="J1378" s="12"/>
      <c r="K1378" s="12"/>
      <c r="L1378" s="10"/>
      <c r="M1378" s="12"/>
      <c r="N1378" s="10"/>
      <c r="O1378" s="12"/>
      <c r="P1378" s="12"/>
      <c r="Q1378" s="10"/>
      <c r="R1378" s="10"/>
      <c r="S1378" s="10"/>
      <c r="T1378" s="10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3"/>
      <c r="AE1378" s="15">
        <f t="shared" ca="1" si="21"/>
        <v>46054</v>
      </c>
    </row>
    <row r="1379" spans="1:31" ht="20.100000000000001" customHeight="1">
      <c r="A1379" s="10"/>
      <c r="B1379" s="10"/>
      <c r="C1379" s="10"/>
      <c r="D1379" s="12"/>
      <c r="E1379" s="10"/>
      <c r="F1379" s="10"/>
      <c r="G1379" s="10"/>
      <c r="H1379" s="10"/>
      <c r="I1379" s="11"/>
      <c r="J1379" s="11"/>
      <c r="K1379" s="12"/>
      <c r="L1379" s="10"/>
      <c r="M1379" s="12"/>
      <c r="N1379" s="10"/>
      <c r="O1379" s="10"/>
      <c r="P1379" s="10"/>
      <c r="Q1379" s="10"/>
      <c r="R1379" s="10"/>
      <c r="S1379" s="10"/>
      <c r="T1379" s="10"/>
      <c r="U1379" s="12"/>
      <c r="V1379" s="12"/>
      <c r="W1379" s="12"/>
      <c r="X1379" s="12"/>
      <c r="Y1379" s="12"/>
      <c r="Z1379" s="11"/>
      <c r="AA1379" s="11"/>
      <c r="AB1379" s="11"/>
      <c r="AC1379" s="12"/>
      <c r="AD1379" s="13"/>
      <c r="AE1379" s="15">
        <f t="shared" ca="1" si="21"/>
        <v>46054</v>
      </c>
    </row>
    <row r="1380" spans="1:31" ht="20.100000000000001" customHeight="1">
      <c r="A1380" s="10"/>
      <c r="B1380" s="10"/>
      <c r="C1380" s="10"/>
      <c r="D1380" s="12"/>
      <c r="E1380" s="10"/>
      <c r="F1380" s="10"/>
      <c r="G1380" s="10"/>
      <c r="H1380" s="10"/>
      <c r="I1380" s="11"/>
      <c r="J1380" s="11"/>
      <c r="K1380" s="12"/>
      <c r="L1380" s="10"/>
      <c r="M1380" s="12"/>
      <c r="N1380" s="10"/>
      <c r="O1380" s="10"/>
      <c r="P1380" s="10"/>
      <c r="Q1380" s="10"/>
      <c r="R1380" s="10"/>
      <c r="S1380" s="10"/>
      <c r="T1380" s="10"/>
      <c r="U1380" s="12"/>
      <c r="V1380" s="12"/>
      <c r="W1380" s="12"/>
      <c r="X1380" s="12"/>
      <c r="Y1380" s="12"/>
      <c r="Z1380" s="11"/>
      <c r="AA1380" s="11"/>
      <c r="AB1380" s="11"/>
      <c r="AC1380" s="12"/>
      <c r="AD1380" s="13"/>
      <c r="AE1380" s="15">
        <f t="shared" ca="1" si="21"/>
        <v>46054</v>
      </c>
    </row>
    <row r="1381" spans="1:31" ht="20.100000000000001" customHeight="1">
      <c r="A1381" s="10"/>
      <c r="B1381" s="10"/>
      <c r="C1381" s="10"/>
      <c r="D1381" s="10"/>
      <c r="E1381" s="10"/>
      <c r="F1381" s="10"/>
      <c r="G1381" s="10"/>
      <c r="H1381" s="10"/>
      <c r="I1381" s="11"/>
      <c r="J1381" s="11"/>
      <c r="K1381" s="12"/>
      <c r="L1381" s="10"/>
      <c r="M1381" s="12"/>
      <c r="N1381" s="10"/>
      <c r="O1381" s="10"/>
      <c r="P1381" s="10"/>
      <c r="Q1381" s="10"/>
      <c r="R1381" s="10"/>
      <c r="S1381" s="10"/>
      <c r="T1381" s="10"/>
      <c r="U1381" s="12"/>
      <c r="V1381" s="12"/>
      <c r="W1381" s="12"/>
      <c r="X1381" s="12"/>
      <c r="Y1381" s="12"/>
      <c r="Z1381" s="11"/>
      <c r="AA1381" s="11"/>
      <c r="AB1381" s="11"/>
      <c r="AC1381" s="12"/>
      <c r="AD1381" s="13"/>
      <c r="AE1381" s="15">
        <f t="shared" ca="1" si="21"/>
        <v>46054</v>
      </c>
    </row>
    <row r="1382" spans="1:31" ht="20.100000000000001" customHeight="1">
      <c r="A1382" s="10"/>
      <c r="B1382" s="10"/>
      <c r="C1382" s="10"/>
      <c r="D1382" s="10"/>
      <c r="E1382" s="10"/>
      <c r="F1382" s="10"/>
      <c r="G1382" s="10"/>
      <c r="H1382" s="10"/>
      <c r="I1382" s="11"/>
      <c r="J1382" s="11"/>
      <c r="K1382" s="10"/>
      <c r="L1382" s="10"/>
      <c r="M1382" s="11"/>
      <c r="N1382" s="10"/>
      <c r="O1382" s="10"/>
      <c r="P1382" s="10"/>
      <c r="Q1382" s="10"/>
      <c r="R1382" s="10"/>
      <c r="S1382" s="10"/>
      <c r="T1382" s="10"/>
      <c r="U1382" s="12"/>
      <c r="V1382" s="12"/>
      <c r="W1382" s="12"/>
      <c r="X1382" s="12"/>
      <c r="Y1382" s="12"/>
      <c r="Z1382" s="11"/>
      <c r="AA1382" s="11"/>
      <c r="AB1382" s="11"/>
      <c r="AC1382" s="10"/>
      <c r="AD1382" s="10"/>
      <c r="AE1382" s="15">
        <f t="shared" ca="1" si="21"/>
        <v>46054</v>
      </c>
    </row>
    <row r="1383" spans="1:31" ht="20.100000000000001" customHeight="1">
      <c r="A1383" s="10"/>
      <c r="B1383" s="10"/>
      <c r="C1383" s="10"/>
      <c r="D1383" s="10"/>
      <c r="E1383" s="10"/>
      <c r="F1383" s="10"/>
      <c r="G1383" s="10"/>
      <c r="H1383" s="10"/>
      <c r="I1383" s="11"/>
      <c r="J1383" s="11"/>
      <c r="K1383" s="10"/>
      <c r="L1383" s="10"/>
      <c r="M1383" s="11"/>
      <c r="N1383" s="10"/>
      <c r="O1383" s="10"/>
      <c r="P1383" s="10"/>
      <c r="Q1383" s="10"/>
      <c r="R1383" s="10"/>
      <c r="S1383" s="12"/>
      <c r="T1383" s="12"/>
      <c r="U1383" s="12"/>
      <c r="V1383" s="12"/>
      <c r="W1383" s="12"/>
      <c r="X1383" s="12"/>
      <c r="Y1383" s="12"/>
      <c r="Z1383" s="11"/>
      <c r="AA1383" s="11"/>
      <c r="AB1383" s="11"/>
      <c r="AC1383" s="10"/>
      <c r="AD1383" s="10"/>
      <c r="AE1383" s="15">
        <f t="shared" ca="1" si="21"/>
        <v>46054</v>
      </c>
    </row>
    <row r="1384" spans="1:31" ht="20.100000000000001" customHeight="1">
      <c r="A1384" s="10"/>
      <c r="B1384" s="10"/>
      <c r="C1384" s="10"/>
      <c r="D1384" s="12"/>
      <c r="E1384" s="10"/>
      <c r="F1384" s="10"/>
      <c r="G1384" s="10"/>
      <c r="H1384" s="10"/>
      <c r="I1384" s="11"/>
      <c r="J1384" s="11"/>
      <c r="K1384" s="10"/>
      <c r="L1384" s="10"/>
      <c r="M1384" s="11"/>
      <c r="N1384" s="10"/>
      <c r="O1384" s="10"/>
      <c r="P1384" s="10"/>
      <c r="Q1384" s="10"/>
      <c r="R1384" s="10"/>
      <c r="S1384" s="10"/>
      <c r="T1384" s="10"/>
      <c r="U1384" s="12"/>
      <c r="V1384" s="12"/>
      <c r="W1384" s="12"/>
      <c r="X1384" s="12"/>
      <c r="Y1384" s="12"/>
      <c r="Z1384" s="11"/>
      <c r="AA1384" s="11"/>
      <c r="AB1384" s="11"/>
      <c r="AC1384" s="10"/>
      <c r="AD1384" s="13"/>
      <c r="AE1384" s="15">
        <f t="shared" ca="1" si="21"/>
        <v>46054</v>
      </c>
    </row>
    <row r="1385" spans="1:31" ht="20.100000000000001" customHeight="1">
      <c r="A1385" s="10"/>
      <c r="B1385" s="10"/>
      <c r="C1385" s="12"/>
      <c r="D1385" s="12"/>
      <c r="E1385" s="10"/>
      <c r="F1385" s="10"/>
      <c r="G1385" s="10"/>
      <c r="H1385" s="12"/>
      <c r="I1385" s="11"/>
      <c r="J1385" s="12"/>
      <c r="K1385" s="10"/>
      <c r="L1385" s="10"/>
      <c r="M1385" s="11"/>
      <c r="N1385" s="10"/>
      <c r="O1385" s="12"/>
      <c r="P1385" s="12"/>
      <c r="Q1385" s="10"/>
      <c r="R1385" s="10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0"/>
      <c r="AD1385" s="13"/>
      <c r="AE1385" s="15">
        <f t="shared" ca="1" si="21"/>
        <v>46054</v>
      </c>
    </row>
    <row r="1386" spans="1:31" ht="20.100000000000001" customHeight="1">
      <c r="A1386" s="10"/>
      <c r="B1386" s="10"/>
      <c r="C1386" s="12"/>
      <c r="D1386" s="10"/>
      <c r="E1386" s="10"/>
      <c r="F1386" s="10"/>
      <c r="G1386" s="10"/>
      <c r="H1386" s="12"/>
      <c r="I1386" s="11"/>
      <c r="J1386" s="12"/>
      <c r="K1386" s="10"/>
      <c r="L1386" s="10"/>
      <c r="M1386" s="11"/>
      <c r="N1386" s="10"/>
      <c r="O1386" s="12"/>
      <c r="P1386" s="12"/>
      <c r="Q1386" s="10"/>
      <c r="R1386" s="10"/>
      <c r="S1386" s="10"/>
      <c r="T1386" s="10"/>
      <c r="U1386" s="10"/>
      <c r="V1386" s="10"/>
      <c r="W1386" s="10"/>
      <c r="X1386" s="11"/>
      <c r="Y1386" s="10"/>
      <c r="Z1386" s="12"/>
      <c r="AA1386" s="12"/>
      <c r="AB1386" s="12"/>
      <c r="AC1386" s="10"/>
      <c r="AD1386" s="13"/>
      <c r="AE1386" s="15">
        <f t="shared" ca="1" si="21"/>
        <v>46054</v>
      </c>
    </row>
    <row r="1387" spans="1:31" ht="20.100000000000001" customHeight="1">
      <c r="A1387" s="10"/>
      <c r="B1387" s="10"/>
      <c r="C1387" s="10"/>
      <c r="D1387" s="12"/>
      <c r="E1387" s="10"/>
      <c r="F1387" s="10"/>
      <c r="G1387" s="10"/>
      <c r="H1387" s="10"/>
      <c r="I1387" s="11"/>
      <c r="J1387" s="11"/>
      <c r="K1387" s="10"/>
      <c r="L1387" s="10"/>
      <c r="M1387" s="11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1"/>
      <c r="Y1387" s="10"/>
      <c r="Z1387" s="11"/>
      <c r="AA1387" s="11"/>
      <c r="AB1387" s="11"/>
      <c r="AC1387" s="10"/>
      <c r="AD1387" s="10"/>
      <c r="AE1387" s="15">
        <f t="shared" ca="1" si="21"/>
        <v>46054</v>
      </c>
    </row>
    <row r="1388" spans="1:31" ht="20.100000000000001" customHeight="1">
      <c r="A1388" s="10"/>
      <c r="B1388" s="10"/>
      <c r="C1388" s="10"/>
      <c r="D1388" s="12"/>
      <c r="E1388" s="10"/>
      <c r="F1388" s="10"/>
      <c r="G1388" s="10"/>
      <c r="H1388" s="10"/>
      <c r="I1388" s="11"/>
      <c r="J1388" s="11"/>
      <c r="K1388" s="12"/>
      <c r="L1388" s="10"/>
      <c r="M1388" s="12"/>
      <c r="N1388" s="10"/>
      <c r="O1388" s="10"/>
      <c r="P1388" s="10"/>
      <c r="Q1388" s="10"/>
      <c r="R1388" s="10"/>
      <c r="S1388" s="10"/>
      <c r="T1388" s="10"/>
      <c r="U1388" s="12"/>
      <c r="V1388" s="12"/>
      <c r="W1388" s="12"/>
      <c r="X1388" s="12"/>
      <c r="Y1388" s="12"/>
      <c r="Z1388" s="11"/>
      <c r="AA1388" s="11"/>
      <c r="AB1388" s="11"/>
      <c r="AC1388" s="12"/>
      <c r="AD1388" s="13"/>
      <c r="AE1388" s="15">
        <f t="shared" ca="1" si="21"/>
        <v>46054</v>
      </c>
    </row>
    <row r="1389" spans="1:31" ht="20.100000000000001" customHeight="1">
      <c r="A1389" s="10"/>
      <c r="B1389" s="10"/>
      <c r="C1389" s="10"/>
      <c r="D1389" s="12"/>
      <c r="E1389" s="10"/>
      <c r="F1389" s="10"/>
      <c r="G1389" s="10"/>
      <c r="H1389" s="10"/>
      <c r="I1389" s="11"/>
      <c r="J1389" s="11"/>
      <c r="K1389" s="12"/>
      <c r="L1389" s="10"/>
      <c r="M1389" s="12"/>
      <c r="N1389" s="10"/>
      <c r="O1389" s="10"/>
      <c r="P1389" s="10"/>
      <c r="Q1389" s="10"/>
      <c r="R1389" s="10"/>
      <c r="S1389" s="10"/>
      <c r="T1389" s="10"/>
      <c r="U1389" s="12"/>
      <c r="V1389" s="12"/>
      <c r="W1389" s="12"/>
      <c r="X1389" s="12"/>
      <c r="Y1389" s="12"/>
      <c r="Z1389" s="11"/>
      <c r="AA1389" s="11"/>
      <c r="AB1389" s="11"/>
      <c r="AC1389" s="12"/>
      <c r="AD1389" s="13"/>
      <c r="AE1389" s="15">
        <f t="shared" ca="1" si="21"/>
        <v>46054</v>
      </c>
    </row>
    <row r="1390" spans="1:31" ht="20.100000000000001" customHeight="1">
      <c r="A1390" s="10"/>
      <c r="B1390" s="10"/>
      <c r="C1390" s="12"/>
      <c r="D1390" s="12"/>
      <c r="E1390" s="10"/>
      <c r="F1390" s="10"/>
      <c r="G1390" s="10"/>
      <c r="H1390" s="12"/>
      <c r="I1390" s="11"/>
      <c r="J1390" s="12"/>
      <c r="K1390" s="12"/>
      <c r="L1390" s="10"/>
      <c r="M1390" s="12"/>
      <c r="N1390" s="10"/>
      <c r="O1390" s="12"/>
      <c r="P1390" s="12"/>
      <c r="Q1390" s="10"/>
      <c r="R1390" s="10"/>
      <c r="S1390" s="10"/>
      <c r="T1390" s="10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3"/>
      <c r="AE1390" s="15">
        <f t="shared" ca="1" si="21"/>
        <v>46054</v>
      </c>
    </row>
    <row r="1391" spans="1:31" ht="20.100000000000001" customHeight="1">
      <c r="A1391" s="10"/>
      <c r="B1391" s="10"/>
      <c r="C1391" s="10"/>
      <c r="D1391" s="12"/>
      <c r="E1391" s="10"/>
      <c r="F1391" s="10"/>
      <c r="G1391" s="10"/>
      <c r="H1391" s="10"/>
      <c r="I1391" s="11"/>
      <c r="J1391" s="11"/>
      <c r="K1391" s="12"/>
      <c r="L1391" s="10"/>
      <c r="M1391" s="12"/>
      <c r="N1391" s="10"/>
      <c r="O1391" s="10"/>
      <c r="P1391" s="10"/>
      <c r="Q1391" s="10"/>
      <c r="R1391" s="10"/>
      <c r="S1391" s="10"/>
      <c r="T1391" s="10"/>
      <c r="U1391" s="12"/>
      <c r="V1391" s="12"/>
      <c r="W1391" s="12"/>
      <c r="X1391" s="12"/>
      <c r="Y1391" s="12"/>
      <c r="Z1391" s="11"/>
      <c r="AA1391" s="11"/>
      <c r="AB1391" s="11"/>
      <c r="AC1391" s="12"/>
      <c r="AD1391" s="13"/>
      <c r="AE1391" s="15">
        <f t="shared" ca="1" si="21"/>
        <v>46054</v>
      </c>
    </row>
    <row r="1392" spans="1:31" ht="20.100000000000001" customHeight="1">
      <c r="A1392" s="10"/>
      <c r="B1392" s="10"/>
      <c r="C1392" s="12"/>
      <c r="D1392" s="10"/>
      <c r="E1392" s="10"/>
      <c r="F1392" s="10"/>
      <c r="G1392" s="10"/>
      <c r="H1392" s="12"/>
      <c r="I1392" s="11"/>
      <c r="J1392" s="12"/>
      <c r="K1392" s="12"/>
      <c r="L1392" s="10"/>
      <c r="M1392" s="12"/>
      <c r="N1392" s="10"/>
      <c r="O1392" s="12"/>
      <c r="P1392" s="12"/>
      <c r="Q1392" s="10"/>
      <c r="R1392" s="10"/>
      <c r="S1392" s="10"/>
      <c r="T1392" s="10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3"/>
      <c r="AE1392" s="15">
        <f t="shared" ca="1" si="21"/>
        <v>46054</v>
      </c>
    </row>
    <row r="1393" spans="1:31" ht="20.100000000000001" customHeight="1">
      <c r="A1393" s="10"/>
      <c r="B1393" s="10"/>
      <c r="C1393" s="10"/>
      <c r="D1393" s="12"/>
      <c r="E1393" s="10"/>
      <c r="F1393" s="10"/>
      <c r="G1393" s="10"/>
      <c r="H1393" s="10"/>
      <c r="I1393" s="11"/>
      <c r="J1393" s="11"/>
      <c r="K1393" s="12"/>
      <c r="L1393" s="10"/>
      <c r="M1393" s="12"/>
      <c r="N1393" s="10"/>
      <c r="O1393" s="10"/>
      <c r="P1393" s="10"/>
      <c r="Q1393" s="10"/>
      <c r="R1393" s="10"/>
      <c r="S1393" s="10"/>
      <c r="T1393" s="10"/>
      <c r="U1393" s="12"/>
      <c r="V1393" s="12"/>
      <c r="W1393" s="12"/>
      <c r="X1393" s="12"/>
      <c r="Y1393" s="12"/>
      <c r="Z1393" s="11"/>
      <c r="AA1393" s="11"/>
      <c r="AB1393" s="11"/>
      <c r="AC1393" s="12"/>
      <c r="AD1393" s="13"/>
      <c r="AE1393" s="15">
        <f t="shared" ca="1" si="21"/>
        <v>46054</v>
      </c>
    </row>
    <row r="1394" spans="1:31" ht="20.100000000000001" customHeight="1">
      <c r="A1394" s="10"/>
      <c r="B1394" s="10"/>
      <c r="C1394" s="10"/>
      <c r="D1394" s="12"/>
      <c r="E1394" s="10"/>
      <c r="F1394" s="10"/>
      <c r="G1394" s="10"/>
      <c r="H1394" s="10"/>
      <c r="I1394" s="11"/>
      <c r="J1394" s="11"/>
      <c r="K1394" s="12"/>
      <c r="L1394" s="10"/>
      <c r="M1394" s="12"/>
      <c r="N1394" s="10"/>
      <c r="O1394" s="10"/>
      <c r="P1394" s="10"/>
      <c r="Q1394" s="10"/>
      <c r="R1394" s="10"/>
      <c r="S1394" s="10"/>
      <c r="T1394" s="10"/>
      <c r="U1394" s="12"/>
      <c r="V1394" s="12"/>
      <c r="W1394" s="12"/>
      <c r="X1394" s="12"/>
      <c r="Y1394" s="12"/>
      <c r="Z1394" s="11"/>
      <c r="AA1394" s="11"/>
      <c r="AB1394" s="11"/>
      <c r="AC1394" s="12"/>
      <c r="AD1394" s="13"/>
      <c r="AE1394" s="15">
        <f t="shared" ca="1" si="21"/>
        <v>46054</v>
      </c>
    </row>
    <row r="1395" spans="1:31" ht="20.100000000000001" customHeight="1">
      <c r="A1395" s="10"/>
      <c r="B1395" s="10"/>
      <c r="C1395" s="10"/>
      <c r="D1395" s="12"/>
      <c r="E1395" s="10"/>
      <c r="F1395" s="10"/>
      <c r="G1395" s="10"/>
      <c r="H1395" s="10"/>
      <c r="I1395" s="11"/>
      <c r="J1395" s="11"/>
      <c r="K1395" s="12"/>
      <c r="L1395" s="10"/>
      <c r="M1395" s="12"/>
      <c r="N1395" s="10"/>
      <c r="O1395" s="10"/>
      <c r="P1395" s="10"/>
      <c r="Q1395" s="10"/>
      <c r="R1395" s="10"/>
      <c r="S1395" s="10"/>
      <c r="T1395" s="10"/>
      <c r="U1395" s="12"/>
      <c r="V1395" s="12"/>
      <c r="W1395" s="12"/>
      <c r="X1395" s="12"/>
      <c r="Y1395" s="12"/>
      <c r="Z1395" s="11"/>
      <c r="AA1395" s="11"/>
      <c r="AB1395" s="11"/>
      <c r="AC1395" s="12"/>
      <c r="AD1395" s="13"/>
      <c r="AE1395" s="15">
        <f t="shared" ca="1" si="21"/>
        <v>46054</v>
      </c>
    </row>
    <row r="1396" spans="1:31" ht="20.100000000000001" customHeight="1">
      <c r="A1396" s="10"/>
      <c r="B1396" s="10"/>
      <c r="C1396" s="12"/>
      <c r="D1396" s="12"/>
      <c r="E1396" s="10"/>
      <c r="F1396" s="10"/>
      <c r="G1396" s="10"/>
      <c r="H1396" s="12"/>
      <c r="I1396" s="11"/>
      <c r="J1396" s="12"/>
      <c r="K1396" s="12"/>
      <c r="L1396" s="10"/>
      <c r="M1396" s="12"/>
      <c r="N1396" s="10"/>
      <c r="O1396" s="12"/>
      <c r="P1396" s="12"/>
      <c r="Q1396" s="10"/>
      <c r="R1396" s="10"/>
      <c r="S1396" s="10"/>
      <c r="T1396" s="10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3"/>
      <c r="AE1396" s="15">
        <f t="shared" ca="1" si="21"/>
        <v>46054</v>
      </c>
    </row>
    <row r="1397" spans="1:31" ht="20.100000000000001" customHeight="1">
      <c r="A1397" s="10"/>
      <c r="B1397" s="10"/>
      <c r="C1397" s="10"/>
      <c r="D1397" s="12"/>
      <c r="E1397" s="10"/>
      <c r="F1397" s="10"/>
      <c r="G1397" s="10"/>
      <c r="H1397" s="10"/>
      <c r="I1397" s="11"/>
      <c r="J1397" s="11"/>
      <c r="K1397" s="12"/>
      <c r="L1397" s="10"/>
      <c r="M1397" s="12"/>
      <c r="N1397" s="10"/>
      <c r="O1397" s="10"/>
      <c r="P1397" s="10"/>
      <c r="Q1397" s="10"/>
      <c r="R1397" s="10"/>
      <c r="S1397" s="10"/>
      <c r="T1397" s="10"/>
      <c r="U1397" s="12"/>
      <c r="V1397" s="12"/>
      <c r="W1397" s="12"/>
      <c r="X1397" s="12"/>
      <c r="Y1397" s="12"/>
      <c r="Z1397" s="11"/>
      <c r="AA1397" s="11"/>
      <c r="AB1397" s="11"/>
      <c r="AC1397" s="12"/>
      <c r="AD1397" s="13"/>
      <c r="AE1397" s="15">
        <f t="shared" ca="1" si="21"/>
        <v>46054</v>
      </c>
    </row>
    <row r="1398" spans="1:31" ht="20.100000000000001" customHeight="1">
      <c r="A1398" s="10"/>
      <c r="B1398" s="10"/>
      <c r="C1398" s="12"/>
      <c r="D1398" s="10"/>
      <c r="E1398" s="10"/>
      <c r="F1398" s="10"/>
      <c r="G1398" s="10"/>
      <c r="H1398" s="12"/>
      <c r="I1398" s="11"/>
      <c r="J1398" s="12"/>
      <c r="K1398" s="12"/>
      <c r="L1398" s="10"/>
      <c r="M1398" s="12"/>
      <c r="N1398" s="10"/>
      <c r="O1398" s="12"/>
      <c r="P1398" s="12"/>
      <c r="Q1398" s="10"/>
      <c r="R1398" s="10"/>
      <c r="S1398" s="10"/>
      <c r="T1398" s="10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3"/>
      <c r="AE1398" s="15">
        <f t="shared" ca="1" si="21"/>
        <v>46054</v>
      </c>
    </row>
    <row r="1399" spans="1:31" ht="20.100000000000001" customHeight="1">
      <c r="A1399" s="10"/>
      <c r="B1399" s="10"/>
      <c r="C1399" s="10"/>
      <c r="D1399" s="12"/>
      <c r="E1399" s="10"/>
      <c r="F1399" s="10"/>
      <c r="G1399" s="10"/>
      <c r="H1399" s="10"/>
      <c r="I1399" s="11"/>
      <c r="J1399" s="11"/>
      <c r="K1399" s="12"/>
      <c r="L1399" s="10"/>
      <c r="M1399" s="12"/>
      <c r="N1399" s="10"/>
      <c r="O1399" s="10"/>
      <c r="P1399" s="10"/>
      <c r="Q1399" s="10"/>
      <c r="R1399" s="10"/>
      <c r="S1399" s="10"/>
      <c r="T1399" s="10"/>
      <c r="U1399" s="12"/>
      <c r="V1399" s="12"/>
      <c r="W1399" s="12"/>
      <c r="X1399" s="12"/>
      <c r="Y1399" s="12"/>
      <c r="Z1399" s="11"/>
      <c r="AA1399" s="11"/>
      <c r="AB1399" s="11"/>
      <c r="AC1399" s="12"/>
      <c r="AD1399" s="13"/>
      <c r="AE1399" s="15">
        <f t="shared" ca="1" si="21"/>
        <v>46054</v>
      </c>
    </row>
    <row r="1400" spans="1:31" ht="20.100000000000001" customHeight="1">
      <c r="A1400" s="10"/>
      <c r="B1400" s="10"/>
      <c r="C1400" s="10"/>
      <c r="D1400" s="12"/>
      <c r="E1400" s="10"/>
      <c r="F1400" s="10"/>
      <c r="G1400" s="10"/>
      <c r="H1400" s="10"/>
      <c r="I1400" s="11"/>
      <c r="J1400" s="11"/>
      <c r="K1400" s="12"/>
      <c r="L1400" s="10"/>
      <c r="M1400" s="12"/>
      <c r="N1400" s="10"/>
      <c r="O1400" s="10"/>
      <c r="P1400" s="10"/>
      <c r="Q1400" s="10"/>
      <c r="R1400" s="10"/>
      <c r="S1400" s="10"/>
      <c r="T1400" s="10"/>
      <c r="U1400" s="12"/>
      <c r="V1400" s="12"/>
      <c r="W1400" s="12"/>
      <c r="X1400" s="12"/>
      <c r="Y1400" s="12"/>
      <c r="Z1400" s="11"/>
      <c r="AA1400" s="11"/>
      <c r="AB1400" s="11"/>
      <c r="AC1400" s="12"/>
      <c r="AD1400" s="13"/>
      <c r="AE1400" s="15">
        <f t="shared" ca="1" si="21"/>
        <v>46054</v>
      </c>
    </row>
    <row r="1401" spans="1:31" ht="20.100000000000001" customHeight="1">
      <c r="A1401" s="10"/>
      <c r="B1401" s="10"/>
      <c r="C1401" s="10"/>
      <c r="D1401" s="12"/>
      <c r="E1401" s="10"/>
      <c r="F1401" s="10"/>
      <c r="G1401" s="10"/>
      <c r="H1401" s="10"/>
      <c r="I1401" s="11"/>
      <c r="J1401" s="11"/>
      <c r="K1401" s="12"/>
      <c r="L1401" s="10"/>
      <c r="M1401" s="12"/>
      <c r="N1401" s="10"/>
      <c r="O1401" s="10"/>
      <c r="P1401" s="10"/>
      <c r="Q1401" s="10"/>
      <c r="R1401" s="10"/>
      <c r="S1401" s="10"/>
      <c r="T1401" s="10"/>
      <c r="U1401" s="12"/>
      <c r="V1401" s="12"/>
      <c r="W1401" s="12"/>
      <c r="X1401" s="12"/>
      <c r="Y1401" s="12"/>
      <c r="Z1401" s="11"/>
      <c r="AA1401" s="11"/>
      <c r="AB1401" s="11"/>
      <c r="AC1401" s="12"/>
      <c r="AD1401" s="13"/>
      <c r="AE1401" s="15">
        <f t="shared" ca="1" si="21"/>
        <v>46054</v>
      </c>
    </row>
    <row r="1402" spans="1:31" ht="20.100000000000001" customHeight="1">
      <c r="A1402" s="10"/>
      <c r="B1402" s="10"/>
      <c r="C1402" s="10"/>
      <c r="D1402" s="12"/>
      <c r="E1402" s="10"/>
      <c r="F1402" s="10"/>
      <c r="G1402" s="10"/>
      <c r="H1402" s="10"/>
      <c r="I1402" s="11"/>
      <c r="J1402" s="11"/>
      <c r="K1402" s="12"/>
      <c r="L1402" s="10"/>
      <c r="M1402" s="12"/>
      <c r="N1402" s="10"/>
      <c r="O1402" s="10"/>
      <c r="P1402" s="10"/>
      <c r="Q1402" s="10"/>
      <c r="R1402" s="10"/>
      <c r="S1402" s="10"/>
      <c r="T1402" s="10"/>
      <c r="U1402" s="12"/>
      <c r="V1402" s="12"/>
      <c r="W1402" s="12"/>
      <c r="X1402" s="12"/>
      <c r="Y1402" s="12"/>
      <c r="Z1402" s="11"/>
      <c r="AA1402" s="11"/>
      <c r="AB1402" s="11"/>
      <c r="AC1402" s="12"/>
      <c r="AD1402" s="13"/>
      <c r="AE1402" s="15">
        <f t="shared" ca="1" si="21"/>
        <v>46054</v>
      </c>
    </row>
    <row r="1403" spans="1:31" ht="20.100000000000001" customHeight="1">
      <c r="A1403" s="10"/>
      <c r="B1403" s="10"/>
      <c r="C1403" s="10"/>
      <c r="D1403" s="12"/>
      <c r="E1403" s="10"/>
      <c r="F1403" s="10"/>
      <c r="G1403" s="10"/>
      <c r="H1403" s="10"/>
      <c r="I1403" s="11"/>
      <c r="J1403" s="11"/>
      <c r="K1403" s="12"/>
      <c r="L1403" s="10"/>
      <c r="M1403" s="12"/>
      <c r="N1403" s="10"/>
      <c r="O1403" s="10"/>
      <c r="P1403" s="10"/>
      <c r="Q1403" s="10"/>
      <c r="R1403" s="10"/>
      <c r="S1403" s="10"/>
      <c r="T1403" s="10"/>
      <c r="U1403" s="12"/>
      <c r="V1403" s="12"/>
      <c r="W1403" s="12"/>
      <c r="X1403" s="12"/>
      <c r="Y1403" s="12"/>
      <c r="Z1403" s="11"/>
      <c r="AA1403" s="11"/>
      <c r="AB1403" s="11"/>
      <c r="AC1403" s="12"/>
      <c r="AD1403" s="13"/>
      <c r="AE1403" s="15">
        <f t="shared" ca="1" si="21"/>
        <v>46054</v>
      </c>
    </row>
    <row r="1404" spans="1:31" ht="20.100000000000001" customHeight="1">
      <c r="A1404" s="10"/>
      <c r="B1404" s="10"/>
      <c r="C1404" s="10"/>
      <c r="D1404" s="12"/>
      <c r="E1404" s="10"/>
      <c r="F1404" s="10"/>
      <c r="G1404" s="10"/>
      <c r="H1404" s="10"/>
      <c r="I1404" s="11"/>
      <c r="J1404" s="11"/>
      <c r="K1404" s="12"/>
      <c r="L1404" s="10"/>
      <c r="M1404" s="12"/>
      <c r="N1404" s="10"/>
      <c r="O1404" s="10"/>
      <c r="P1404" s="10"/>
      <c r="Q1404" s="10"/>
      <c r="R1404" s="10"/>
      <c r="S1404" s="10"/>
      <c r="T1404" s="10"/>
      <c r="U1404" s="12"/>
      <c r="V1404" s="12"/>
      <c r="W1404" s="12"/>
      <c r="X1404" s="12"/>
      <c r="Y1404" s="12"/>
      <c r="Z1404" s="11"/>
      <c r="AA1404" s="11"/>
      <c r="AB1404" s="11"/>
      <c r="AC1404" s="12"/>
      <c r="AD1404" s="13"/>
      <c r="AE1404" s="15">
        <f t="shared" ca="1" si="21"/>
        <v>46054</v>
      </c>
    </row>
    <row r="1405" spans="1:31" ht="20.100000000000001" customHeight="1">
      <c r="A1405" s="10"/>
      <c r="B1405" s="10"/>
      <c r="C1405" s="12"/>
      <c r="D1405" s="12"/>
      <c r="E1405" s="10"/>
      <c r="F1405" s="10"/>
      <c r="G1405" s="10"/>
      <c r="H1405" s="12"/>
      <c r="I1405" s="11"/>
      <c r="J1405" s="12"/>
      <c r="K1405" s="12"/>
      <c r="L1405" s="10"/>
      <c r="M1405" s="12"/>
      <c r="N1405" s="10"/>
      <c r="O1405" s="12"/>
      <c r="P1405" s="12"/>
      <c r="Q1405" s="10"/>
      <c r="R1405" s="10"/>
      <c r="S1405" s="10"/>
      <c r="T1405" s="10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3"/>
      <c r="AE1405" s="15">
        <f t="shared" ca="1" si="21"/>
        <v>46054</v>
      </c>
    </row>
    <row r="1406" spans="1:31" ht="20.100000000000001" customHeight="1">
      <c r="A1406" s="10"/>
      <c r="B1406" s="10"/>
      <c r="C1406" s="12"/>
      <c r="D1406" s="10"/>
      <c r="E1406" s="10"/>
      <c r="F1406" s="10"/>
      <c r="G1406" s="10"/>
      <c r="H1406" s="12"/>
      <c r="I1406" s="11"/>
      <c r="J1406" s="12"/>
      <c r="K1406" s="12"/>
      <c r="L1406" s="10"/>
      <c r="M1406" s="12"/>
      <c r="N1406" s="10"/>
      <c r="O1406" s="12"/>
      <c r="P1406" s="12"/>
      <c r="Q1406" s="10"/>
      <c r="R1406" s="10"/>
      <c r="S1406" s="10"/>
      <c r="T1406" s="10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3"/>
      <c r="AE1406" s="15">
        <f t="shared" ca="1" si="21"/>
        <v>46054</v>
      </c>
    </row>
    <row r="1407" spans="1:31" ht="20.100000000000001" customHeight="1">
      <c r="A1407" s="10"/>
      <c r="B1407" s="10"/>
      <c r="C1407" s="12"/>
      <c r="D1407" s="12"/>
      <c r="E1407" s="10"/>
      <c r="F1407" s="10"/>
      <c r="G1407" s="10"/>
      <c r="H1407" s="12"/>
      <c r="I1407" s="11"/>
      <c r="J1407" s="12"/>
      <c r="K1407" s="12"/>
      <c r="L1407" s="10"/>
      <c r="M1407" s="12"/>
      <c r="N1407" s="10"/>
      <c r="O1407" s="12"/>
      <c r="P1407" s="12"/>
      <c r="Q1407" s="10"/>
      <c r="R1407" s="10"/>
      <c r="S1407" s="10"/>
      <c r="T1407" s="10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3"/>
      <c r="AE1407" s="15">
        <f t="shared" ca="1" si="21"/>
        <v>46054</v>
      </c>
    </row>
    <row r="1408" spans="1:31" ht="20.100000000000001" customHeight="1">
      <c r="A1408" s="10"/>
      <c r="B1408" s="10"/>
      <c r="C1408" s="12"/>
      <c r="D1408" s="12"/>
      <c r="E1408" s="10"/>
      <c r="F1408" s="10"/>
      <c r="G1408" s="10"/>
      <c r="H1408" s="12"/>
      <c r="I1408" s="11"/>
      <c r="J1408" s="12"/>
      <c r="K1408" s="12"/>
      <c r="L1408" s="10"/>
      <c r="M1408" s="12"/>
      <c r="N1408" s="10"/>
      <c r="O1408" s="12"/>
      <c r="P1408" s="12"/>
      <c r="Q1408" s="10"/>
      <c r="R1408" s="10"/>
      <c r="S1408" s="10"/>
      <c r="T1408" s="10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3"/>
      <c r="AE1408" s="15">
        <f t="shared" ca="1" si="21"/>
        <v>46054</v>
      </c>
    </row>
    <row r="1409" spans="1:31" ht="20.100000000000001" customHeight="1">
      <c r="A1409" s="10"/>
      <c r="B1409" s="10"/>
      <c r="C1409" s="10"/>
      <c r="D1409" s="12"/>
      <c r="E1409" s="10"/>
      <c r="F1409" s="10"/>
      <c r="G1409" s="10"/>
      <c r="H1409" s="10"/>
      <c r="I1409" s="11"/>
      <c r="J1409" s="11"/>
      <c r="K1409" s="12"/>
      <c r="L1409" s="10"/>
      <c r="M1409" s="12"/>
      <c r="N1409" s="10"/>
      <c r="O1409" s="10"/>
      <c r="P1409" s="10"/>
      <c r="Q1409" s="10"/>
      <c r="R1409" s="10"/>
      <c r="S1409" s="10"/>
      <c r="T1409" s="10"/>
      <c r="U1409" s="12"/>
      <c r="V1409" s="12"/>
      <c r="W1409" s="12"/>
      <c r="X1409" s="12"/>
      <c r="Y1409" s="12"/>
      <c r="Z1409" s="11"/>
      <c r="AA1409" s="11"/>
      <c r="AB1409" s="11"/>
      <c r="AC1409" s="12"/>
      <c r="AD1409" s="13"/>
      <c r="AE1409" s="15">
        <f t="shared" ca="1" si="21"/>
        <v>46054</v>
      </c>
    </row>
    <row r="1410" spans="1:31" ht="20.100000000000001" customHeight="1">
      <c r="A1410" s="10"/>
      <c r="B1410" s="10"/>
      <c r="C1410" s="12"/>
      <c r="D1410" s="10"/>
      <c r="E1410" s="10"/>
      <c r="F1410" s="10"/>
      <c r="G1410" s="10"/>
      <c r="H1410" s="12"/>
      <c r="I1410" s="11"/>
      <c r="J1410" s="12"/>
      <c r="K1410" s="12"/>
      <c r="L1410" s="10"/>
      <c r="M1410" s="12"/>
      <c r="N1410" s="10"/>
      <c r="O1410" s="12"/>
      <c r="P1410" s="12"/>
      <c r="Q1410" s="10"/>
      <c r="R1410" s="10"/>
      <c r="S1410" s="10"/>
      <c r="T1410" s="10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3"/>
      <c r="AE1410" s="15">
        <f t="shared" ca="1" si="21"/>
        <v>46054</v>
      </c>
    </row>
    <row r="1411" spans="1:31" ht="20.100000000000001" customHeight="1">
      <c r="A1411" s="10"/>
      <c r="B1411" s="10"/>
      <c r="C1411" s="12"/>
      <c r="D1411" s="12"/>
      <c r="E1411" s="10"/>
      <c r="F1411" s="10"/>
      <c r="G1411" s="10"/>
      <c r="H1411" s="12"/>
      <c r="I1411" s="11"/>
      <c r="J1411" s="12"/>
      <c r="K1411" s="12"/>
      <c r="L1411" s="10"/>
      <c r="M1411" s="12"/>
      <c r="N1411" s="10"/>
      <c r="O1411" s="12"/>
      <c r="P1411" s="12"/>
      <c r="Q1411" s="10"/>
      <c r="R1411" s="10"/>
      <c r="S1411" s="10"/>
      <c r="T1411" s="10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3"/>
      <c r="AE1411" s="15">
        <f t="shared" ca="1" si="21"/>
        <v>46054</v>
      </c>
    </row>
    <row r="1412" spans="1:31" ht="20.100000000000001" customHeight="1">
      <c r="A1412" s="10"/>
      <c r="B1412" s="10"/>
      <c r="C1412" s="12"/>
      <c r="D1412" s="12"/>
      <c r="E1412" s="10"/>
      <c r="F1412" s="10"/>
      <c r="G1412" s="10"/>
      <c r="H1412" s="12"/>
      <c r="I1412" s="11"/>
      <c r="J1412" s="12"/>
      <c r="K1412" s="12"/>
      <c r="L1412" s="10"/>
      <c r="M1412" s="12"/>
      <c r="N1412" s="10"/>
      <c r="O1412" s="12"/>
      <c r="P1412" s="12"/>
      <c r="Q1412" s="10"/>
      <c r="R1412" s="10"/>
      <c r="S1412" s="10"/>
      <c r="T1412" s="10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3"/>
      <c r="AE1412" s="15">
        <f t="shared" ref="AE1412:AE1475" ca="1" si="22">TODAY()-M1412</f>
        <v>46054</v>
      </c>
    </row>
    <row r="1413" spans="1:31" ht="20.100000000000001" customHeight="1">
      <c r="A1413" s="10"/>
      <c r="B1413" s="10"/>
      <c r="C1413" s="10"/>
      <c r="D1413" s="12"/>
      <c r="E1413" s="10"/>
      <c r="F1413" s="10"/>
      <c r="G1413" s="10"/>
      <c r="H1413" s="10"/>
      <c r="I1413" s="11"/>
      <c r="J1413" s="11"/>
      <c r="K1413" s="12"/>
      <c r="L1413" s="10"/>
      <c r="M1413" s="12"/>
      <c r="N1413" s="10"/>
      <c r="O1413" s="10"/>
      <c r="P1413" s="10"/>
      <c r="Q1413" s="10"/>
      <c r="R1413" s="10"/>
      <c r="S1413" s="10"/>
      <c r="T1413" s="10"/>
      <c r="U1413" s="12"/>
      <c r="V1413" s="12"/>
      <c r="W1413" s="12"/>
      <c r="X1413" s="12"/>
      <c r="Y1413" s="12"/>
      <c r="Z1413" s="11"/>
      <c r="AA1413" s="11"/>
      <c r="AB1413" s="11"/>
      <c r="AC1413" s="12"/>
      <c r="AD1413" s="13"/>
      <c r="AE1413" s="15">
        <f t="shared" ca="1" si="22"/>
        <v>46054</v>
      </c>
    </row>
    <row r="1414" spans="1:31" ht="20.100000000000001" customHeight="1">
      <c r="A1414" s="10"/>
      <c r="B1414" s="10"/>
      <c r="C1414" s="12"/>
      <c r="D1414" s="12"/>
      <c r="E1414" s="10"/>
      <c r="F1414" s="10"/>
      <c r="G1414" s="10"/>
      <c r="H1414" s="12"/>
      <c r="I1414" s="11"/>
      <c r="J1414" s="12"/>
      <c r="K1414" s="12"/>
      <c r="L1414" s="10"/>
      <c r="M1414" s="12"/>
      <c r="N1414" s="10"/>
      <c r="O1414" s="12"/>
      <c r="P1414" s="12"/>
      <c r="Q1414" s="10"/>
      <c r="R1414" s="10"/>
      <c r="S1414" s="10"/>
      <c r="T1414" s="10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3"/>
      <c r="AE1414" s="15">
        <f t="shared" ca="1" si="22"/>
        <v>46054</v>
      </c>
    </row>
    <row r="1415" spans="1:31" ht="20.100000000000001" customHeight="1">
      <c r="A1415" s="10"/>
      <c r="B1415" s="10"/>
      <c r="C1415" s="10"/>
      <c r="D1415" s="12"/>
      <c r="E1415" s="10"/>
      <c r="F1415" s="10"/>
      <c r="G1415" s="10"/>
      <c r="H1415" s="10"/>
      <c r="I1415" s="11"/>
      <c r="J1415" s="11"/>
      <c r="K1415" s="12"/>
      <c r="L1415" s="10"/>
      <c r="M1415" s="12"/>
      <c r="N1415" s="10"/>
      <c r="O1415" s="10"/>
      <c r="P1415" s="10"/>
      <c r="Q1415" s="10"/>
      <c r="R1415" s="10"/>
      <c r="S1415" s="10"/>
      <c r="T1415" s="10"/>
      <c r="U1415" s="12"/>
      <c r="V1415" s="12"/>
      <c r="W1415" s="12"/>
      <c r="X1415" s="12"/>
      <c r="Y1415" s="12"/>
      <c r="Z1415" s="11"/>
      <c r="AA1415" s="11"/>
      <c r="AB1415" s="11"/>
      <c r="AC1415" s="12"/>
      <c r="AD1415" s="13"/>
      <c r="AE1415" s="15">
        <f t="shared" ca="1" si="22"/>
        <v>46054</v>
      </c>
    </row>
    <row r="1416" spans="1:31" ht="20.100000000000001" customHeight="1">
      <c r="A1416" s="10"/>
      <c r="B1416" s="10"/>
      <c r="C1416" s="12"/>
      <c r="D1416" s="12"/>
      <c r="E1416" s="10"/>
      <c r="F1416" s="10"/>
      <c r="G1416" s="10"/>
      <c r="H1416" s="12"/>
      <c r="I1416" s="11"/>
      <c r="J1416" s="12"/>
      <c r="K1416" s="12"/>
      <c r="L1416" s="10"/>
      <c r="M1416" s="12"/>
      <c r="N1416" s="10"/>
      <c r="O1416" s="12"/>
      <c r="P1416" s="12"/>
      <c r="Q1416" s="10"/>
      <c r="R1416" s="10"/>
      <c r="S1416" s="10"/>
      <c r="T1416" s="10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3"/>
      <c r="AE1416" s="15">
        <f t="shared" ca="1" si="22"/>
        <v>46054</v>
      </c>
    </row>
    <row r="1417" spans="1:31" ht="20.100000000000001" customHeight="1">
      <c r="A1417" s="10"/>
      <c r="B1417" s="10"/>
      <c r="C1417" s="10"/>
      <c r="D1417" s="10"/>
      <c r="E1417" s="10"/>
      <c r="F1417" s="10"/>
      <c r="G1417" s="10"/>
      <c r="H1417" s="10"/>
      <c r="I1417" s="11"/>
      <c r="J1417" s="11"/>
      <c r="K1417" s="10"/>
      <c r="L1417" s="10"/>
      <c r="M1417" s="11"/>
      <c r="N1417" s="10"/>
      <c r="O1417" s="10"/>
      <c r="P1417" s="10"/>
      <c r="Q1417" s="10"/>
      <c r="R1417" s="10"/>
      <c r="S1417" s="12"/>
      <c r="T1417" s="12"/>
      <c r="U1417" s="12"/>
      <c r="V1417" s="12"/>
      <c r="W1417" s="12"/>
      <c r="X1417" s="12"/>
      <c r="Y1417" s="12"/>
      <c r="Z1417" s="11"/>
      <c r="AA1417" s="11"/>
      <c r="AB1417" s="11"/>
      <c r="AC1417" s="10"/>
      <c r="AD1417" s="10"/>
      <c r="AE1417" s="15">
        <f t="shared" ca="1" si="22"/>
        <v>46054</v>
      </c>
    </row>
    <row r="1418" spans="1:31" ht="20.100000000000001" customHeight="1">
      <c r="A1418" s="10"/>
      <c r="B1418" s="10"/>
      <c r="C1418" s="10"/>
      <c r="D1418" s="10"/>
      <c r="E1418" s="10"/>
      <c r="F1418" s="10"/>
      <c r="G1418" s="10"/>
      <c r="H1418" s="10"/>
      <c r="I1418" s="11"/>
      <c r="J1418" s="11"/>
      <c r="K1418" s="10"/>
      <c r="L1418" s="10"/>
      <c r="M1418" s="11"/>
      <c r="N1418" s="10"/>
      <c r="O1418" s="10"/>
      <c r="P1418" s="10"/>
      <c r="Q1418" s="10"/>
      <c r="R1418" s="10"/>
      <c r="S1418" s="12"/>
      <c r="T1418" s="12"/>
      <c r="U1418" s="12"/>
      <c r="V1418" s="12"/>
      <c r="W1418" s="12"/>
      <c r="X1418" s="12"/>
      <c r="Y1418" s="12"/>
      <c r="Z1418" s="11"/>
      <c r="AA1418" s="11"/>
      <c r="AB1418" s="11"/>
      <c r="AC1418" s="10"/>
      <c r="AD1418" s="10"/>
      <c r="AE1418" s="15">
        <f t="shared" ca="1" si="22"/>
        <v>46054</v>
      </c>
    </row>
    <row r="1419" spans="1:31" ht="20.100000000000001" customHeight="1">
      <c r="A1419" s="10"/>
      <c r="B1419" s="10"/>
      <c r="C1419" s="10"/>
      <c r="D1419" s="10"/>
      <c r="E1419" s="10"/>
      <c r="F1419" s="10"/>
      <c r="G1419" s="10"/>
      <c r="H1419" s="10"/>
      <c r="I1419" s="11"/>
      <c r="J1419" s="11"/>
      <c r="K1419" s="10"/>
      <c r="L1419" s="10"/>
      <c r="M1419" s="11"/>
      <c r="N1419" s="10"/>
      <c r="O1419" s="10"/>
      <c r="P1419" s="10"/>
      <c r="Q1419" s="10"/>
      <c r="R1419" s="10"/>
      <c r="S1419" s="12"/>
      <c r="T1419" s="12"/>
      <c r="U1419" s="12"/>
      <c r="V1419" s="12"/>
      <c r="W1419" s="12"/>
      <c r="X1419" s="12"/>
      <c r="Y1419" s="12"/>
      <c r="Z1419" s="11"/>
      <c r="AA1419" s="11"/>
      <c r="AB1419" s="11"/>
      <c r="AC1419" s="10"/>
      <c r="AD1419" s="10"/>
      <c r="AE1419" s="15">
        <f t="shared" ca="1" si="22"/>
        <v>46054</v>
      </c>
    </row>
    <row r="1420" spans="1:31" ht="20.100000000000001" customHeight="1">
      <c r="A1420" s="10"/>
      <c r="B1420" s="10"/>
      <c r="C1420" s="10"/>
      <c r="D1420" s="10"/>
      <c r="E1420" s="10"/>
      <c r="F1420" s="10"/>
      <c r="G1420" s="10"/>
      <c r="H1420" s="10"/>
      <c r="I1420" s="11"/>
      <c r="J1420" s="11"/>
      <c r="K1420" s="10"/>
      <c r="L1420" s="10"/>
      <c r="M1420" s="11"/>
      <c r="N1420" s="10"/>
      <c r="O1420" s="10"/>
      <c r="P1420" s="10"/>
      <c r="Q1420" s="10"/>
      <c r="R1420" s="10"/>
      <c r="S1420" s="10"/>
      <c r="T1420" s="10"/>
      <c r="U1420" s="12"/>
      <c r="V1420" s="12"/>
      <c r="W1420" s="12"/>
      <c r="X1420" s="12"/>
      <c r="Y1420" s="12"/>
      <c r="Z1420" s="11"/>
      <c r="AA1420" s="11"/>
      <c r="AB1420" s="11"/>
      <c r="AC1420" s="10"/>
      <c r="AD1420" s="10"/>
      <c r="AE1420" s="15">
        <f t="shared" ca="1" si="22"/>
        <v>46054</v>
      </c>
    </row>
    <row r="1421" spans="1:31" ht="20.100000000000001" customHeight="1">
      <c r="A1421" s="10"/>
      <c r="B1421" s="10"/>
      <c r="C1421" s="12"/>
      <c r="D1421" s="12"/>
      <c r="E1421" s="10"/>
      <c r="F1421" s="10"/>
      <c r="G1421" s="10"/>
      <c r="H1421" s="12"/>
      <c r="I1421" s="11"/>
      <c r="J1421" s="12"/>
      <c r="K1421" s="10"/>
      <c r="L1421" s="10"/>
      <c r="M1421" s="11"/>
      <c r="N1421" s="10"/>
      <c r="O1421" s="12"/>
      <c r="P1421" s="12"/>
      <c r="Q1421" s="10"/>
      <c r="R1421" s="10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0"/>
      <c r="AD1421" s="13"/>
      <c r="AE1421" s="15">
        <f t="shared" ca="1" si="22"/>
        <v>46054</v>
      </c>
    </row>
    <row r="1422" spans="1:31" ht="20.100000000000001" customHeight="1">
      <c r="A1422" s="10"/>
      <c r="B1422" s="10"/>
      <c r="C1422" s="12"/>
      <c r="D1422" s="12"/>
      <c r="E1422" s="10"/>
      <c r="F1422" s="10"/>
      <c r="G1422" s="10"/>
      <c r="H1422" s="12"/>
      <c r="I1422" s="11"/>
      <c r="J1422" s="12"/>
      <c r="K1422" s="10"/>
      <c r="L1422" s="10"/>
      <c r="M1422" s="11"/>
      <c r="N1422" s="10"/>
      <c r="O1422" s="12"/>
      <c r="P1422" s="12"/>
      <c r="Q1422" s="10"/>
      <c r="R1422" s="10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0"/>
      <c r="AD1422" s="13"/>
      <c r="AE1422" s="15">
        <f t="shared" ca="1" si="22"/>
        <v>46054</v>
      </c>
    </row>
    <row r="1423" spans="1:31" ht="20.100000000000001" customHeight="1">
      <c r="A1423" s="10"/>
      <c r="B1423" s="10"/>
      <c r="C1423" s="12"/>
      <c r="D1423" s="12"/>
      <c r="E1423" s="10"/>
      <c r="F1423" s="10"/>
      <c r="G1423" s="10"/>
      <c r="H1423" s="12"/>
      <c r="I1423" s="11"/>
      <c r="J1423" s="12"/>
      <c r="K1423" s="10"/>
      <c r="L1423" s="10"/>
      <c r="M1423" s="11"/>
      <c r="N1423" s="10"/>
      <c r="O1423" s="12"/>
      <c r="P1423" s="12"/>
      <c r="Q1423" s="10"/>
      <c r="R1423" s="10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0"/>
      <c r="AD1423" s="13"/>
      <c r="AE1423" s="15">
        <f t="shared" ca="1" si="22"/>
        <v>46054</v>
      </c>
    </row>
    <row r="1424" spans="1:31" ht="20.100000000000001" customHeight="1">
      <c r="A1424" s="10"/>
      <c r="B1424" s="10"/>
      <c r="C1424" s="12"/>
      <c r="D1424" s="12"/>
      <c r="E1424" s="10"/>
      <c r="F1424" s="10"/>
      <c r="G1424" s="10"/>
      <c r="H1424" s="12"/>
      <c r="I1424" s="11"/>
      <c r="J1424" s="12"/>
      <c r="K1424" s="10"/>
      <c r="L1424" s="10"/>
      <c r="M1424" s="11"/>
      <c r="N1424" s="10"/>
      <c r="O1424" s="12"/>
      <c r="P1424" s="12"/>
      <c r="Q1424" s="10"/>
      <c r="R1424" s="10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0"/>
      <c r="AD1424" s="13"/>
      <c r="AE1424" s="15">
        <f t="shared" ca="1" si="22"/>
        <v>46054</v>
      </c>
    </row>
    <row r="1425" spans="1:31" ht="20.100000000000001" customHeight="1">
      <c r="A1425" s="10"/>
      <c r="B1425" s="10"/>
      <c r="C1425" s="12"/>
      <c r="D1425" s="12"/>
      <c r="E1425" s="10"/>
      <c r="F1425" s="10"/>
      <c r="G1425" s="10"/>
      <c r="H1425" s="12"/>
      <c r="I1425" s="11"/>
      <c r="J1425" s="12"/>
      <c r="K1425" s="10"/>
      <c r="L1425" s="10"/>
      <c r="M1425" s="11"/>
      <c r="N1425" s="10"/>
      <c r="O1425" s="12"/>
      <c r="P1425" s="12"/>
      <c r="Q1425" s="10"/>
      <c r="R1425" s="10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0"/>
      <c r="AD1425" s="13"/>
      <c r="AE1425" s="15">
        <f t="shared" ca="1" si="22"/>
        <v>46054</v>
      </c>
    </row>
    <row r="1426" spans="1:31" ht="20.100000000000001" customHeight="1">
      <c r="A1426" s="10"/>
      <c r="B1426" s="10"/>
      <c r="C1426" s="10"/>
      <c r="D1426" s="10"/>
      <c r="E1426" s="10"/>
      <c r="F1426" s="10"/>
      <c r="G1426" s="10"/>
      <c r="H1426" s="10"/>
      <c r="I1426" s="11"/>
      <c r="J1426" s="11"/>
      <c r="K1426" s="10"/>
      <c r="L1426" s="10"/>
      <c r="M1426" s="11"/>
      <c r="N1426" s="10"/>
      <c r="O1426" s="10"/>
      <c r="P1426" s="10"/>
      <c r="Q1426" s="10"/>
      <c r="R1426" s="10"/>
      <c r="S1426" s="10"/>
      <c r="T1426" s="10"/>
      <c r="U1426" s="12"/>
      <c r="V1426" s="12"/>
      <c r="W1426" s="12"/>
      <c r="X1426" s="12"/>
      <c r="Y1426" s="12"/>
      <c r="Z1426" s="11"/>
      <c r="AA1426" s="11"/>
      <c r="AB1426" s="11"/>
      <c r="AC1426" s="10"/>
      <c r="AD1426" s="13"/>
      <c r="AE1426" s="15">
        <f t="shared" ca="1" si="22"/>
        <v>46054</v>
      </c>
    </row>
    <row r="1427" spans="1:31" ht="20.100000000000001" customHeight="1">
      <c r="A1427" s="10"/>
      <c r="B1427" s="10"/>
      <c r="C1427" s="10"/>
      <c r="D1427" s="10"/>
      <c r="E1427" s="10"/>
      <c r="F1427" s="10"/>
      <c r="G1427" s="10"/>
      <c r="H1427" s="10"/>
      <c r="I1427" s="11"/>
      <c r="J1427" s="11"/>
      <c r="K1427" s="10"/>
      <c r="L1427" s="10"/>
      <c r="M1427" s="12"/>
      <c r="N1427" s="10"/>
      <c r="O1427" s="10"/>
      <c r="P1427" s="10"/>
      <c r="Q1427" s="10"/>
      <c r="R1427" s="10"/>
      <c r="S1427" s="10"/>
      <c r="T1427" s="10"/>
      <c r="U1427" s="12"/>
      <c r="V1427" s="12"/>
      <c r="W1427" s="12"/>
      <c r="X1427" s="12"/>
      <c r="Y1427" s="12"/>
      <c r="Z1427" s="11"/>
      <c r="AA1427" s="11"/>
      <c r="AB1427" s="11"/>
      <c r="AC1427" s="10"/>
      <c r="AD1427" s="13"/>
      <c r="AE1427" s="15">
        <f t="shared" ca="1" si="22"/>
        <v>46054</v>
      </c>
    </row>
    <row r="1428" spans="1:31" ht="20.100000000000001" customHeight="1">
      <c r="A1428" s="10"/>
      <c r="B1428" s="10"/>
      <c r="C1428" s="10"/>
      <c r="D1428" s="10"/>
      <c r="E1428" s="10"/>
      <c r="F1428" s="10"/>
      <c r="G1428" s="10"/>
      <c r="H1428" s="12"/>
      <c r="I1428" s="11"/>
      <c r="J1428" s="12"/>
      <c r="K1428" s="10"/>
      <c r="L1428" s="10"/>
      <c r="M1428" s="11"/>
      <c r="N1428" s="10"/>
      <c r="O1428" s="12"/>
      <c r="P1428" s="12"/>
      <c r="Q1428" s="10"/>
      <c r="R1428" s="10"/>
      <c r="S1428" s="10"/>
      <c r="T1428" s="10"/>
      <c r="U1428" s="12"/>
      <c r="V1428" s="12"/>
      <c r="W1428" s="12"/>
      <c r="X1428" s="12"/>
      <c r="Y1428" s="12"/>
      <c r="Z1428" s="12"/>
      <c r="AA1428" s="12"/>
      <c r="AB1428" s="12"/>
      <c r="AC1428" s="10"/>
      <c r="AD1428" s="13"/>
      <c r="AE1428" s="15">
        <f t="shared" ca="1" si="22"/>
        <v>46054</v>
      </c>
    </row>
    <row r="1429" spans="1:31" ht="20.100000000000001" customHeight="1">
      <c r="A1429" s="10"/>
      <c r="B1429" s="10"/>
      <c r="C1429" s="10"/>
      <c r="D1429" s="12"/>
      <c r="E1429" s="10"/>
      <c r="F1429" s="10"/>
      <c r="G1429" s="10"/>
      <c r="H1429" s="12"/>
      <c r="I1429" s="11"/>
      <c r="J1429" s="12"/>
      <c r="K1429" s="10"/>
      <c r="L1429" s="10"/>
      <c r="M1429" s="11"/>
      <c r="N1429" s="10"/>
      <c r="O1429" s="12"/>
      <c r="P1429" s="12"/>
      <c r="Q1429" s="10"/>
      <c r="R1429" s="12"/>
      <c r="S1429" s="10"/>
      <c r="T1429" s="10"/>
      <c r="U1429" s="12"/>
      <c r="V1429" s="12"/>
      <c r="W1429" s="12"/>
      <c r="X1429" s="12"/>
      <c r="Y1429" s="12"/>
      <c r="Z1429" s="12"/>
      <c r="AA1429" s="12"/>
      <c r="AB1429" s="12"/>
      <c r="AC1429" s="10"/>
      <c r="AD1429" s="13"/>
      <c r="AE1429" s="15">
        <f t="shared" ca="1" si="22"/>
        <v>46054</v>
      </c>
    </row>
    <row r="1430" spans="1:31" ht="20.100000000000001" customHeight="1">
      <c r="A1430" s="10"/>
      <c r="B1430" s="10"/>
      <c r="C1430" s="10"/>
      <c r="D1430" s="12"/>
      <c r="E1430" s="10"/>
      <c r="F1430" s="10"/>
      <c r="G1430" s="10"/>
      <c r="H1430" s="12"/>
      <c r="I1430" s="11"/>
      <c r="J1430" s="12"/>
      <c r="K1430" s="10"/>
      <c r="L1430" s="10"/>
      <c r="M1430" s="11"/>
      <c r="N1430" s="10"/>
      <c r="O1430" s="12"/>
      <c r="P1430" s="12"/>
      <c r="Q1430" s="10"/>
      <c r="R1430" s="10"/>
      <c r="S1430" s="10"/>
      <c r="T1430" s="10"/>
      <c r="U1430" s="12"/>
      <c r="V1430" s="12"/>
      <c r="W1430" s="12"/>
      <c r="X1430" s="12"/>
      <c r="Y1430" s="12"/>
      <c r="Z1430" s="12"/>
      <c r="AA1430" s="12"/>
      <c r="AB1430" s="12"/>
      <c r="AC1430" s="10"/>
      <c r="AD1430" s="13"/>
      <c r="AE1430" s="15">
        <f t="shared" ca="1" si="22"/>
        <v>46054</v>
      </c>
    </row>
    <row r="1431" spans="1:31" ht="20.100000000000001" customHeight="1">
      <c r="A1431" s="10"/>
      <c r="B1431" s="10"/>
      <c r="C1431" s="10"/>
      <c r="D1431" s="10"/>
      <c r="E1431" s="10"/>
      <c r="F1431" s="10"/>
      <c r="G1431" s="10"/>
      <c r="H1431" s="10"/>
      <c r="I1431" s="11"/>
      <c r="J1431" s="11"/>
      <c r="K1431" s="10"/>
      <c r="L1431" s="10"/>
      <c r="M1431" s="12"/>
      <c r="N1431" s="10"/>
      <c r="O1431" s="10"/>
      <c r="P1431" s="10"/>
      <c r="Q1431" s="10"/>
      <c r="R1431" s="10"/>
      <c r="S1431" s="10"/>
      <c r="T1431" s="10"/>
      <c r="U1431" s="12"/>
      <c r="V1431" s="12"/>
      <c r="W1431" s="12"/>
      <c r="X1431" s="12"/>
      <c r="Y1431" s="12"/>
      <c r="Z1431" s="11"/>
      <c r="AA1431" s="11"/>
      <c r="AB1431" s="11"/>
      <c r="AC1431" s="10"/>
      <c r="AD1431" s="13"/>
      <c r="AE1431" s="15">
        <f t="shared" ca="1" si="22"/>
        <v>46054</v>
      </c>
    </row>
    <row r="1432" spans="1:31" ht="20.100000000000001" customHeight="1">
      <c r="A1432" s="10"/>
      <c r="B1432" s="10"/>
      <c r="C1432" s="10"/>
      <c r="D1432" s="10"/>
      <c r="E1432" s="10"/>
      <c r="F1432" s="10"/>
      <c r="G1432" s="10"/>
      <c r="H1432" s="10"/>
      <c r="I1432" s="11"/>
      <c r="J1432" s="11"/>
      <c r="K1432" s="10"/>
      <c r="L1432" s="10"/>
      <c r="M1432" s="12"/>
      <c r="N1432" s="10"/>
      <c r="O1432" s="10"/>
      <c r="P1432" s="10"/>
      <c r="Q1432" s="10"/>
      <c r="R1432" s="10"/>
      <c r="S1432" s="10"/>
      <c r="T1432" s="10"/>
      <c r="U1432" s="12"/>
      <c r="V1432" s="12"/>
      <c r="W1432" s="12"/>
      <c r="X1432" s="12"/>
      <c r="Y1432" s="12"/>
      <c r="Z1432" s="11"/>
      <c r="AA1432" s="11"/>
      <c r="AB1432" s="11"/>
      <c r="AC1432" s="10"/>
      <c r="AD1432" s="13"/>
      <c r="AE1432" s="15">
        <f t="shared" ca="1" si="22"/>
        <v>46054</v>
      </c>
    </row>
    <row r="1433" spans="1:31" ht="20.100000000000001" customHeight="1">
      <c r="A1433" s="10"/>
      <c r="B1433" s="10"/>
      <c r="C1433" s="12"/>
      <c r="D1433" s="12"/>
      <c r="E1433" s="10"/>
      <c r="F1433" s="10"/>
      <c r="G1433" s="10"/>
      <c r="H1433" s="12"/>
      <c r="I1433" s="11"/>
      <c r="J1433" s="12"/>
      <c r="K1433" s="10"/>
      <c r="L1433" s="10"/>
      <c r="M1433" s="11"/>
      <c r="N1433" s="10"/>
      <c r="O1433" s="12"/>
      <c r="P1433" s="12"/>
      <c r="Q1433" s="10"/>
      <c r="R1433" s="10"/>
      <c r="S1433" s="10"/>
      <c r="T1433" s="10"/>
      <c r="U1433" s="12"/>
      <c r="V1433" s="12"/>
      <c r="W1433" s="12"/>
      <c r="X1433" s="12"/>
      <c r="Y1433" s="12"/>
      <c r="Z1433" s="12"/>
      <c r="AA1433" s="12"/>
      <c r="AB1433" s="12"/>
      <c r="AC1433" s="10"/>
      <c r="AD1433" s="13"/>
      <c r="AE1433" s="15">
        <f t="shared" ca="1" si="22"/>
        <v>46054</v>
      </c>
    </row>
    <row r="1434" spans="1:31" ht="20.100000000000001" customHeight="1">
      <c r="A1434" s="10"/>
      <c r="B1434" s="10"/>
      <c r="C1434" s="10"/>
      <c r="D1434" s="12"/>
      <c r="E1434" s="10"/>
      <c r="F1434" s="10"/>
      <c r="G1434" s="10"/>
      <c r="H1434" s="12"/>
      <c r="I1434" s="11"/>
      <c r="J1434" s="12"/>
      <c r="K1434" s="10"/>
      <c r="L1434" s="10"/>
      <c r="M1434" s="11"/>
      <c r="N1434" s="10"/>
      <c r="O1434" s="12"/>
      <c r="P1434" s="12"/>
      <c r="Q1434" s="10"/>
      <c r="R1434" s="10"/>
      <c r="S1434" s="10"/>
      <c r="T1434" s="10"/>
      <c r="U1434" s="10"/>
      <c r="V1434" s="10"/>
      <c r="W1434" s="10"/>
      <c r="X1434" s="11"/>
      <c r="Y1434" s="10"/>
      <c r="Z1434" s="12"/>
      <c r="AA1434" s="12"/>
      <c r="AB1434" s="12"/>
      <c r="AC1434" s="10"/>
      <c r="AD1434" s="13"/>
      <c r="AE1434" s="15">
        <f t="shared" ca="1" si="22"/>
        <v>46054</v>
      </c>
    </row>
    <row r="1435" spans="1:31" ht="20.100000000000001" customHeight="1">
      <c r="A1435" s="10"/>
      <c r="B1435" s="10"/>
      <c r="C1435" s="10"/>
      <c r="D1435" s="12"/>
      <c r="E1435" s="10"/>
      <c r="F1435" s="10"/>
      <c r="G1435" s="10"/>
      <c r="H1435" s="10"/>
      <c r="I1435" s="11"/>
      <c r="J1435" s="11"/>
      <c r="K1435" s="10"/>
      <c r="L1435" s="10"/>
      <c r="M1435" s="11"/>
      <c r="N1435" s="10"/>
      <c r="O1435" s="10"/>
      <c r="P1435" s="10"/>
      <c r="Q1435" s="10"/>
      <c r="R1435" s="10"/>
      <c r="S1435" s="10"/>
      <c r="T1435" s="10"/>
      <c r="U1435" s="12"/>
      <c r="V1435" s="12"/>
      <c r="W1435" s="12"/>
      <c r="X1435" s="12"/>
      <c r="Y1435" s="12"/>
      <c r="Z1435" s="11"/>
      <c r="AA1435" s="11"/>
      <c r="AB1435" s="11"/>
      <c r="AC1435" s="10"/>
      <c r="AD1435" s="13"/>
      <c r="AE1435" s="15">
        <f t="shared" ca="1" si="22"/>
        <v>46054</v>
      </c>
    </row>
    <row r="1436" spans="1:31" ht="20.100000000000001" customHeight="1">
      <c r="A1436" s="10"/>
      <c r="B1436" s="10"/>
      <c r="C1436" s="10"/>
      <c r="D1436" s="12"/>
      <c r="E1436" s="10"/>
      <c r="F1436" s="10"/>
      <c r="G1436" s="10"/>
      <c r="H1436" s="10"/>
      <c r="I1436" s="11"/>
      <c r="J1436" s="11"/>
      <c r="K1436" s="10"/>
      <c r="L1436" s="10"/>
      <c r="M1436" s="11"/>
      <c r="N1436" s="10"/>
      <c r="O1436" s="10"/>
      <c r="P1436" s="10"/>
      <c r="Q1436" s="10"/>
      <c r="R1436" s="10"/>
      <c r="S1436" s="10"/>
      <c r="T1436" s="10"/>
      <c r="U1436" s="12"/>
      <c r="V1436" s="12"/>
      <c r="W1436" s="12"/>
      <c r="X1436" s="12"/>
      <c r="Y1436" s="12"/>
      <c r="Z1436" s="11"/>
      <c r="AA1436" s="11"/>
      <c r="AB1436" s="11"/>
      <c r="AC1436" s="10"/>
      <c r="AD1436" s="13"/>
      <c r="AE1436" s="15">
        <f t="shared" ca="1" si="22"/>
        <v>46054</v>
      </c>
    </row>
    <row r="1437" spans="1:31" ht="20.100000000000001" customHeight="1">
      <c r="A1437" s="10"/>
      <c r="B1437" s="10"/>
      <c r="C1437" s="10"/>
      <c r="D1437" s="12"/>
      <c r="E1437" s="10"/>
      <c r="F1437" s="10"/>
      <c r="G1437" s="10"/>
      <c r="H1437" s="10"/>
      <c r="I1437" s="11"/>
      <c r="J1437" s="11"/>
      <c r="K1437" s="10"/>
      <c r="L1437" s="10"/>
      <c r="M1437" s="11"/>
      <c r="N1437" s="10"/>
      <c r="O1437" s="10"/>
      <c r="P1437" s="10"/>
      <c r="Q1437" s="10"/>
      <c r="R1437" s="10"/>
      <c r="S1437" s="10"/>
      <c r="T1437" s="10"/>
      <c r="U1437" s="12"/>
      <c r="V1437" s="12"/>
      <c r="W1437" s="12"/>
      <c r="X1437" s="12"/>
      <c r="Y1437" s="12"/>
      <c r="Z1437" s="11"/>
      <c r="AA1437" s="11"/>
      <c r="AB1437" s="11"/>
      <c r="AC1437" s="10"/>
      <c r="AD1437" s="13"/>
      <c r="AE1437" s="15">
        <f t="shared" ca="1" si="22"/>
        <v>46054</v>
      </c>
    </row>
    <row r="1438" spans="1:31" ht="20.100000000000001" customHeight="1">
      <c r="A1438" s="10"/>
      <c r="B1438" s="10"/>
      <c r="C1438" s="10"/>
      <c r="D1438" s="12"/>
      <c r="E1438" s="10"/>
      <c r="F1438" s="10"/>
      <c r="G1438" s="10"/>
      <c r="H1438" s="10"/>
      <c r="I1438" s="11"/>
      <c r="J1438" s="11"/>
      <c r="K1438" s="10"/>
      <c r="L1438" s="10"/>
      <c r="M1438" s="11"/>
      <c r="N1438" s="10"/>
      <c r="O1438" s="10"/>
      <c r="P1438" s="10"/>
      <c r="Q1438" s="10"/>
      <c r="R1438" s="10"/>
      <c r="S1438" s="10"/>
      <c r="T1438" s="10"/>
      <c r="U1438" s="12"/>
      <c r="V1438" s="12"/>
      <c r="W1438" s="12"/>
      <c r="X1438" s="12"/>
      <c r="Y1438" s="12"/>
      <c r="Z1438" s="11"/>
      <c r="AA1438" s="11"/>
      <c r="AB1438" s="11"/>
      <c r="AC1438" s="10"/>
      <c r="AD1438" s="13"/>
      <c r="AE1438" s="15">
        <f t="shared" ca="1" si="22"/>
        <v>46054</v>
      </c>
    </row>
    <row r="1439" spans="1:31" ht="20.100000000000001" customHeight="1">
      <c r="A1439" s="10"/>
      <c r="B1439" s="10"/>
      <c r="C1439" s="10"/>
      <c r="D1439" s="12"/>
      <c r="E1439" s="10"/>
      <c r="F1439" s="10"/>
      <c r="G1439" s="10"/>
      <c r="H1439" s="10"/>
      <c r="I1439" s="11"/>
      <c r="J1439" s="11"/>
      <c r="K1439" s="10"/>
      <c r="L1439" s="10"/>
      <c r="M1439" s="11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1"/>
      <c r="Y1439" s="10"/>
      <c r="Z1439" s="11"/>
      <c r="AA1439" s="11"/>
      <c r="AB1439" s="11"/>
      <c r="AC1439" s="10"/>
      <c r="AD1439" s="13"/>
      <c r="AE1439" s="15">
        <f t="shared" ca="1" si="22"/>
        <v>46054</v>
      </c>
    </row>
    <row r="1440" spans="1:31" ht="20.100000000000001" customHeight="1">
      <c r="A1440" s="10"/>
      <c r="B1440" s="10"/>
      <c r="C1440" s="10"/>
      <c r="D1440" s="12"/>
      <c r="E1440" s="10"/>
      <c r="F1440" s="10"/>
      <c r="G1440" s="10"/>
      <c r="H1440" s="10"/>
      <c r="I1440" s="11"/>
      <c r="J1440" s="11"/>
      <c r="K1440" s="10"/>
      <c r="L1440" s="10"/>
      <c r="M1440" s="11"/>
      <c r="N1440" s="10"/>
      <c r="O1440" s="10"/>
      <c r="P1440" s="10"/>
      <c r="Q1440" s="10"/>
      <c r="R1440" s="10"/>
      <c r="S1440" s="10"/>
      <c r="T1440" s="10"/>
      <c r="U1440" s="12"/>
      <c r="V1440" s="12"/>
      <c r="W1440" s="12"/>
      <c r="X1440" s="12"/>
      <c r="Y1440" s="12"/>
      <c r="Z1440" s="11"/>
      <c r="AA1440" s="11"/>
      <c r="AB1440" s="11"/>
      <c r="AC1440" s="10"/>
      <c r="AD1440" s="13"/>
      <c r="AE1440" s="15">
        <f t="shared" ca="1" si="22"/>
        <v>46054</v>
      </c>
    </row>
    <row r="1441" spans="1:31" ht="20.100000000000001" customHeight="1">
      <c r="A1441" s="10"/>
      <c r="B1441" s="10"/>
      <c r="C1441" s="10"/>
      <c r="D1441" s="12"/>
      <c r="E1441" s="10"/>
      <c r="F1441" s="10"/>
      <c r="G1441" s="10"/>
      <c r="H1441" s="10"/>
      <c r="I1441" s="11"/>
      <c r="J1441" s="11"/>
      <c r="K1441" s="10"/>
      <c r="L1441" s="10"/>
      <c r="M1441" s="11"/>
      <c r="N1441" s="10"/>
      <c r="O1441" s="10"/>
      <c r="P1441" s="10"/>
      <c r="Q1441" s="10"/>
      <c r="R1441" s="10"/>
      <c r="S1441" s="10"/>
      <c r="T1441" s="10"/>
      <c r="U1441" s="12"/>
      <c r="V1441" s="12"/>
      <c r="W1441" s="12"/>
      <c r="X1441" s="12"/>
      <c r="Y1441" s="12"/>
      <c r="Z1441" s="11"/>
      <c r="AA1441" s="11"/>
      <c r="AB1441" s="11"/>
      <c r="AC1441" s="10"/>
      <c r="AD1441" s="13"/>
      <c r="AE1441" s="15">
        <f t="shared" ca="1" si="22"/>
        <v>46054</v>
      </c>
    </row>
    <row r="1442" spans="1:31" ht="20.100000000000001" customHeight="1">
      <c r="A1442" s="10"/>
      <c r="B1442" s="10"/>
      <c r="C1442" s="10"/>
      <c r="D1442" s="10"/>
      <c r="E1442" s="10"/>
      <c r="F1442" s="10"/>
      <c r="G1442" s="10"/>
      <c r="H1442" s="10"/>
      <c r="I1442" s="11"/>
      <c r="J1442" s="11"/>
      <c r="K1442" s="10"/>
      <c r="L1442" s="10"/>
      <c r="M1442" s="11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1"/>
      <c r="Y1442" s="10"/>
      <c r="Z1442" s="11"/>
      <c r="AA1442" s="11"/>
      <c r="AB1442" s="11"/>
      <c r="AC1442" s="10"/>
      <c r="AD1442" s="10"/>
      <c r="AE1442" s="15">
        <f t="shared" ca="1" si="22"/>
        <v>46054</v>
      </c>
    </row>
    <row r="1443" spans="1:31" ht="20.100000000000001" customHeight="1">
      <c r="A1443" s="10"/>
      <c r="B1443" s="10"/>
      <c r="C1443" s="10"/>
      <c r="D1443" s="10"/>
      <c r="E1443" s="10"/>
      <c r="F1443" s="10"/>
      <c r="G1443" s="10"/>
      <c r="H1443" s="10"/>
      <c r="I1443" s="11"/>
      <c r="J1443" s="11"/>
      <c r="K1443" s="10"/>
      <c r="L1443" s="10"/>
      <c r="M1443" s="12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1"/>
      <c r="Y1443" s="10"/>
      <c r="Z1443" s="11"/>
      <c r="AA1443" s="11"/>
      <c r="AB1443" s="11"/>
      <c r="AC1443" s="10"/>
      <c r="AD1443" s="10"/>
      <c r="AE1443" s="15">
        <f t="shared" ca="1" si="22"/>
        <v>46054</v>
      </c>
    </row>
    <row r="1444" spans="1:31" ht="20.100000000000001" customHeight="1">
      <c r="A1444" s="10"/>
      <c r="B1444" s="10"/>
      <c r="C1444" s="10"/>
      <c r="D1444" s="10"/>
      <c r="E1444" s="10"/>
      <c r="F1444" s="10"/>
      <c r="G1444" s="10"/>
      <c r="H1444" s="10"/>
      <c r="I1444" s="11"/>
      <c r="J1444" s="11"/>
      <c r="K1444" s="10"/>
      <c r="L1444" s="10"/>
      <c r="M1444" s="11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1"/>
      <c r="Y1444" s="10"/>
      <c r="Z1444" s="11"/>
      <c r="AA1444" s="11"/>
      <c r="AB1444" s="11"/>
      <c r="AC1444" s="10"/>
      <c r="AD1444" s="10"/>
      <c r="AE1444" s="15">
        <f t="shared" ca="1" si="22"/>
        <v>46054</v>
      </c>
    </row>
    <row r="1445" spans="1:31" ht="20.100000000000001" customHeight="1">
      <c r="A1445" s="10"/>
      <c r="B1445" s="10"/>
      <c r="C1445" s="10"/>
      <c r="D1445" s="10"/>
      <c r="E1445" s="10"/>
      <c r="F1445" s="10"/>
      <c r="G1445" s="10"/>
      <c r="H1445" s="10"/>
      <c r="I1445" s="11"/>
      <c r="J1445" s="11"/>
      <c r="K1445" s="10"/>
      <c r="L1445" s="10"/>
      <c r="M1445" s="11"/>
      <c r="N1445" s="10"/>
      <c r="O1445" s="10"/>
      <c r="P1445" s="10"/>
      <c r="Q1445" s="10"/>
      <c r="R1445" s="10"/>
      <c r="S1445" s="10"/>
      <c r="T1445" s="10"/>
      <c r="U1445" s="12"/>
      <c r="V1445" s="12"/>
      <c r="W1445" s="12"/>
      <c r="X1445" s="12"/>
      <c r="Y1445" s="12"/>
      <c r="Z1445" s="11"/>
      <c r="AA1445" s="11"/>
      <c r="AB1445" s="11"/>
      <c r="AC1445" s="10"/>
      <c r="AD1445" s="10"/>
      <c r="AE1445" s="15">
        <f t="shared" ca="1" si="22"/>
        <v>46054</v>
      </c>
    </row>
    <row r="1446" spans="1:31" ht="20.100000000000001" customHeight="1">
      <c r="A1446" s="10"/>
      <c r="B1446" s="10"/>
      <c r="C1446" s="10"/>
      <c r="D1446" s="10"/>
      <c r="E1446" s="10"/>
      <c r="F1446" s="10"/>
      <c r="G1446" s="10"/>
      <c r="H1446" s="10"/>
      <c r="I1446" s="11"/>
      <c r="J1446" s="11"/>
      <c r="K1446" s="10"/>
      <c r="L1446" s="10"/>
      <c r="M1446" s="11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1"/>
      <c r="Y1446" s="10"/>
      <c r="Z1446" s="11"/>
      <c r="AA1446" s="11"/>
      <c r="AB1446" s="11"/>
      <c r="AC1446" s="10"/>
      <c r="AD1446" s="10"/>
      <c r="AE1446" s="15">
        <f t="shared" ca="1" si="22"/>
        <v>46054</v>
      </c>
    </row>
    <row r="1447" spans="1:31" ht="20.100000000000001" customHeight="1">
      <c r="A1447" s="10"/>
      <c r="B1447" s="10"/>
      <c r="C1447" s="10"/>
      <c r="D1447" s="10"/>
      <c r="E1447" s="10"/>
      <c r="F1447" s="10"/>
      <c r="G1447" s="10"/>
      <c r="H1447" s="10"/>
      <c r="I1447" s="11"/>
      <c r="J1447" s="11"/>
      <c r="K1447" s="10"/>
      <c r="L1447" s="10"/>
      <c r="M1447" s="11"/>
      <c r="N1447" s="10"/>
      <c r="O1447" s="10"/>
      <c r="P1447" s="10"/>
      <c r="Q1447" s="10"/>
      <c r="R1447" s="10"/>
      <c r="S1447" s="12"/>
      <c r="T1447" s="12"/>
      <c r="U1447" s="10"/>
      <c r="V1447" s="10"/>
      <c r="W1447" s="10"/>
      <c r="X1447" s="11"/>
      <c r="Y1447" s="10"/>
      <c r="Z1447" s="11"/>
      <c r="AA1447" s="11"/>
      <c r="AB1447" s="11"/>
      <c r="AC1447" s="10"/>
      <c r="AD1447" s="10"/>
      <c r="AE1447" s="15">
        <f t="shared" ca="1" si="22"/>
        <v>46054</v>
      </c>
    </row>
    <row r="1448" spans="1:31" ht="20.100000000000001" customHeight="1">
      <c r="A1448" s="10"/>
      <c r="B1448" s="10"/>
      <c r="C1448" s="10"/>
      <c r="D1448" s="10"/>
      <c r="E1448" s="10"/>
      <c r="F1448" s="10"/>
      <c r="G1448" s="10"/>
      <c r="H1448" s="10"/>
      <c r="I1448" s="11"/>
      <c r="J1448" s="11"/>
      <c r="K1448" s="10"/>
      <c r="L1448" s="10"/>
      <c r="M1448" s="11"/>
      <c r="N1448" s="10"/>
      <c r="O1448" s="10"/>
      <c r="P1448" s="10"/>
      <c r="Q1448" s="10"/>
      <c r="R1448" s="10"/>
      <c r="S1448" s="12"/>
      <c r="T1448" s="12"/>
      <c r="U1448" s="10"/>
      <c r="V1448" s="10"/>
      <c r="W1448" s="10"/>
      <c r="X1448" s="11"/>
      <c r="Y1448" s="10"/>
      <c r="Z1448" s="11"/>
      <c r="AA1448" s="11"/>
      <c r="AB1448" s="11"/>
      <c r="AC1448" s="10"/>
      <c r="AD1448" s="10"/>
      <c r="AE1448" s="15">
        <f t="shared" ca="1" si="22"/>
        <v>46054</v>
      </c>
    </row>
    <row r="1449" spans="1:31" ht="20.100000000000001" customHeight="1">
      <c r="A1449" s="10"/>
      <c r="B1449" s="10"/>
      <c r="C1449" s="10"/>
      <c r="D1449" s="12"/>
      <c r="E1449" s="10"/>
      <c r="F1449" s="10"/>
      <c r="G1449" s="12"/>
      <c r="H1449" s="12"/>
      <c r="I1449" s="11"/>
      <c r="J1449" s="12"/>
      <c r="K1449" s="12"/>
      <c r="L1449" s="10"/>
      <c r="M1449" s="12"/>
      <c r="N1449" s="10"/>
      <c r="O1449" s="12"/>
      <c r="P1449" s="12"/>
      <c r="Q1449" s="10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3"/>
      <c r="AE1449" s="15">
        <f t="shared" ca="1" si="22"/>
        <v>46054</v>
      </c>
    </row>
    <row r="1450" spans="1:31" ht="20.100000000000001" customHeight="1">
      <c r="A1450" s="10"/>
      <c r="B1450" s="10"/>
      <c r="C1450" s="10"/>
      <c r="D1450" s="12"/>
      <c r="E1450" s="10"/>
      <c r="F1450" s="10"/>
      <c r="G1450" s="10"/>
      <c r="H1450" s="12"/>
      <c r="I1450" s="11"/>
      <c r="J1450" s="12"/>
      <c r="K1450" s="10"/>
      <c r="L1450" s="10"/>
      <c r="M1450" s="11"/>
      <c r="N1450" s="10"/>
      <c r="O1450" s="12"/>
      <c r="P1450" s="12"/>
      <c r="Q1450" s="10"/>
      <c r="R1450" s="10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0"/>
      <c r="AD1450" s="13"/>
      <c r="AE1450" s="15">
        <f t="shared" ca="1" si="22"/>
        <v>46054</v>
      </c>
    </row>
    <row r="1451" spans="1:31" ht="20.100000000000001" customHeight="1">
      <c r="A1451" s="10"/>
      <c r="B1451" s="10"/>
      <c r="C1451" s="10"/>
      <c r="D1451" s="12"/>
      <c r="E1451" s="10"/>
      <c r="F1451" s="10"/>
      <c r="G1451" s="10"/>
      <c r="H1451" s="12"/>
      <c r="I1451" s="11"/>
      <c r="J1451" s="12"/>
      <c r="K1451" s="10"/>
      <c r="L1451" s="10"/>
      <c r="M1451" s="11"/>
      <c r="N1451" s="10"/>
      <c r="O1451" s="12"/>
      <c r="P1451" s="12"/>
      <c r="Q1451" s="10"/>
      <c r="R1451" s="10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0"/>
      <c r="AD1451" s="13"/>
      <c r="AE1451" s="15">
        <f t="shared" ca="1" si="22"/>
        <v>46054</v>
      </c>
    </row>
    <row r="1452" spans="1:31" ht="20.100000000000001" customHeight="1">
      <c r="A1452" s="10"/>
      <c r="B1452" s="10"/>
      <c r="C1452" s="10"/>
      <c r="D1452" s="12"/>
      <c r="E1452" s="10"/>
      <c r="F1452" s="10"/>
      <c r="G1452" s="10"/>
      <c r="H1452" s="12"/>
      <c r="I1452" s="11"/>
      <c r="J1452" s="12"/>
      <c r="K1452" s="10"/>
      <c r="L1452" s="10"/>
      <c r="M1452" s="11"/>
      <c r="N1452" s="10"/>
      <c r="O1452" s="12"/>
      <c r="P1452" s="12"/>
      <c r="Q1452" s="10"/>
      <c r="R1452" s="10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0"/>
      <c r="AD1452" s="13"/>
      <c r="AE1452" s="15">
        <f t="shared" ca="1" si="22"/>
        <v>46054</v>
      </c>
    </row>
    <row r="1453" spans="1:31" ht="20.100000000000001" customHeight="1">
      <c r="A1453" s="10"/>
      <c r="B1453" s="10"/>
      <c r="C1453" s="10"/>
      <c r="D1453" s="12"/>
      <c r="E1453" s="10"/>
      <c r="F1453" s="10"/>
      <c r="G1453" s="10"/>
      <c r="H1453" s="12"/>
      <c r="I1453" s="11"/>
      <c r="J1453" s="12"/>
      <c r="K1453" s="10"/>
      <c r="L1453" s="10"/>
      <c r="M1453" s="11"/>
      <c r="N1453" s="10"/>
      <c r="O1453" s="12"/>
      <c r="P1453" s="12"/>
      <c r="Q1453" s="10"/>
      <c r="R1453" s="10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0"/>
      <c r="AD1453" s="13"/>
      <c r="AE1453" s="15">
        <f t="shared" ca="1" si="22"/>
        <v>46054</v>
      </c>
    </row>
    <row r="1454" spans="1:31" ht="20.100000000000001" customHeight="1">
      <c r="A1454" s="10"/>
      <c r="B1454" s="10"/>
      <c r="C1454" s="10"/>
      <c r="D1454" s="12"/>
      <c r="E1454" s="10"/>
      <c r="F1454" s="10"/>
      <c r="G1454" s="10"/>
      <c r="H1454" s="12"/>
      <c r="I1454" s="11"/>
      <c r="J1454" s="12"/>
      <c r="K1454" s="10"/>
      <c r="L1454" s="10"/>
      <c r="M1454" s="11"/>
      <c r="N1454" s="10"/>
      <c r="O1454" s="12"/>
      <c r="P1454" s="12"/>
      <c r="Q1454" s="10"/>
      <c r="R1454" s="10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0"/>
      <c r="AD1454" s="13"/>
      <c r="AE1454" s="15">
        <f t="shared" ca="1" si="22"/>
        <v>46054</v>
      </c>
    </row>
    <row r="1455" spans="1:31" ht="20.100000000000001" customHeight="1">
      <c r="A1455" s="10"/>
      <c r="B1455" s="10"/>
      <c r="C1455" s="10"/>
      <c r="D1455" s="12"/>
      <c r="E1455" s="10"/>
      <c r="F1455" s="10"/>
      <c r="G1455" s="10"/>
      <c r="H1455" s="12"/>
      <c r="I1455" s="11"/>
      <c r="J1455" s="12"/>
      <c r="K1455" s="10"/>
      <c r="L1455" s="10"/>
      <c r="M1455" s="11"/>
      <c r="N1455" s="10"/>
      <c r="O1455" s="12"/>
      <c r="P1455" s="12"/>
      <c r="Q1455" s="10"/>
      <c r="R1455" s="10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0"/>
      <c r="AD1455" s="13"/>
      <c r="AE1455" s="15">
        <f t="shared" ca="1" si="22"/>
        <v>46054</v>
      </c>
    </row>
    <row r="1456" spans="1:31" ht="20.100000000000001" customHeight="1">
      <c r="A1456" s="10"/>
      <c r="B1456" s="10"/>
      <c r="C1456" s="10"/>
      <c r="D1456" s="12"/>
      <c r="E1456" s="10"/>
      <c r="F1456" s="10"/>
      <c r="G1456" s="10"/>
      <c r="H1456" s="12"/>
      <c r="I1456" s="11"/>
      <c r="J1456" s="12"/>
      <c r="K1456" s="10"/>
      <c r="L1456" s="10"/>
      <c r="M1456" s="11"/>
      <c r="N1456" s="10"/>
      <c r="O1456" s="12"/>
      <c r="P1456" s="12"/>
      <c r="Q1456" s="10"/>
      <c r="R1456" s="10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0"/>
      <c r="AD1456" s="13"/>
      <c r="AE1456" s="15">
        <f t="shared" ca="1" si="22"/>
        <v>46054</v>
      </c>
    </row>
    <row r="1457" spans="1:31" ht="20.100000000000001" customHeight="1">
      <c r="A1457" s="10"/>
      <c r="B1457" s="10"/>
      <c r="C1457" s="10"/>
      <c r="D1457" s="12"/>
      <c r="E1457" s="10"/>
      <c r="F1457" s="10"/>
      <c r="G1457" s="10"/>
      <c r="H1457" s="12"/>
      <c r="I1457" s="11"/>
      <c r="J1457" s="12"/>
      <c r="K1457" s="10"/>
      <c r="L1457" s="10"/>
      <c r="M1457" s="11"/>
      <c r="N1457" s="10"/>
      <c r="O1457" s="12"/>
      <c r="P1457" s="12"/>
      <c r="Q1457" s="10"/>
      <c r="R1457" s="10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0"/>
      <c r="AD1457" s="13"/>
      <c r="AE1457" s="15">
        <f t="shared" ca="1" si="22"/>
        <v>46054</v>
      </c>
    </row>
    <row r="1458" spans="1:31" ht="20.100000000000001" customHeight="1">
      <c r="A1458" s="10"/>
      <c r="B1458" s="10"/>
      <c r="C1458" s="10"/>
      <c r="D1458" s="12"/>
      <c r="E1458" s="10"/>
      <c r="F1458" s="10"/>
      <c r="G1458" s="10"/>
      <c r="H1458" s="12"/>
      <c r="I1458" s="11"/>
      <c r="J1458" s="12"/>
      <c r="K1458" s="10"/>
      <c r="L1458" s="10"/>
      <c r="M1458" s="11"/>
      <c r="N1458" s="10"/>
      <c r="O1458" s="12"/>
      <c r="P1458" s="12"/>
      <c r="Q1458" s="10"/>
      <c r="R1458" s="10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0"/>
      <c r="AD1458" s="13"/>
      <c r="AE1458" s="15">
        <f t="shared" ca="1" si="22"/>
        <v>46054</v>
      </c>
    </row>
    <row r="1459" spans="1:31" ht="20.100000000000001" customHeight="1">
      <c r="A1459" s="10"/>
      <c r="B1459" s="10"/>
      <c r="C1459" s="10"/>
      <c r="D1459" s="12"/>
      <c r="E1459" s="10"/>
      <c r="F1459" s="10"/>
      <c r="G1459" s="10"/>
      <c r="H1459" s="12"/>
      <c r="I1459" s="11"/>
      <c r="J1459" s="12"/>
      <c r="K1459" s="10"/>
      <c r="L1459" s="10"/>
      <c r="M1459" s="11"/>
      <c r="N1459" s="10"/>
      <c r="O1459" s="12"/>
      <c r="P1459" s="12"/>
      <c r="Q1459" s="10"/>
      <c r="R1459" s="10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0"/>
      <c r="AD1459" s="13"/>
      <c r="AE1459" s="15">
        <f t="shared" ca="1" si="22"/>
        <v>46054</v>
      </c>
    </row>
    <row r="1460" spans="1:31" ht="20.100000000000001" customHeight="1">
      <c r="A1460" s="10"/>
      <c r="B1460" s="10"/>
      <c r="C1460" s="10"/>
      <c r="D1460" s="12"/>
      <c r="E1460" s="10"/>
      <c r="F1460" s="10"/>
      <c r="G1460" s="10"/>
      <c r="H1460" s="12"/>
      <c r="I1460" s="11"/>
      <c r="J1460" s="12"/>
      <c r="K1460" s="10"/>
      <c r="L1460" s="10"/>
      <c r="M1460" s="11"/>
      <c r="N1460" s="10"/>
      <c r="O1460" s="12"/>
      <c r="P1460" s="12"/>
      <c r="Q1460" s="10"/>
      <c r="R1460" s="10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0"/>
      <c r="AD1460" s="13"/>
      <c r="AE1460" s="15">
        <f t="shared" ca="1" si="22"/>
        <v>46054</v>
      </c>
    </row>
    <row r="1461" spans="1:31" ht="20.100000000000001" customHeight="1">
      <c r="A1461" s="10"/>
      <c r="B1461" s="10"/>
      <c r="C1461" s="10"/>
      <c r="D1461" s="12"/>
      <c r="E1461" s="10"/>
      <c r="F1461" s="10"/>
      <c r="G1461" s="10"/>
      <c r="H1461" s="12"/>
      <c r="I1461" s="11"/>
      <c r="J1461" s="12"/>
      <c r="K1461" s="10"/>
      <c r="L1461" s="10"/>
      <c r="M1461" s="11"/>
      <c r="N1461" s="10"/>
      <c r="O1461" s="12"/>
      <c r="P1461" s="12"/>
      <c r="Q1461" s="10"/>
      <c r="R1461" s="10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0"/>
      <c r="AD1461" s="13"/>
      <c r="AE1461" s="15">
        <f t="shared" ca="1" si="22"/>
        <v>46054</v>
      </c>
    </row>
    <row r="1462" spans="1:31" ht="20.100000000000001" customHeight="1">
      <c r="A1462" s="10"/>
      <c r="B1462" s="10"/>
      <c r="C1462" s="10"/>
      <c r="D1462" s="12"/>
      <c r="E1462" s="10"/>
      <c r="F1462" s="10"/>
      <c r="G1462" s="10"/>
      <c r="H1462" s="12"/>
      <c r="I1462" s="11"/>
      <c r="J1462" s="12"/>
      <c r="K1462" s="10"/>
      <c r="L1462" s="10"/>
      <c r="M1462" s="11"/>
      <c r="N1462" s="10"/>
      <c r="O1462" s="12"/>
      <c r="P1462" s="12"/>
      <c r="Q1462" s="10"/>
      <c r="R1462" s="10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0"/>
      <c r="AD1462" s="13"/>
      <c r="AE1462" s="15">
        <f t="shared" ca="1" si="22"/>
        <v>46054</v>
      </c>
    </row>
    <row r="1463" spans="1:31" ht="20.100000000000001" customHeight="1">
      <c r="A1463" s="10"/>
      <c r="B1463" s="10"/>
      <c r="C1463" s="10"/>
      <c r="D1463" s="12"/>
      <c r="E1463" s="10"/>
      <c r="F1463" s="10"/>
      <c r="G1463" s="10"/>
      <c r="H1463" s="12"/>
      <c r="I1463" s="11"/>
      <c r="J1463" s="12"/>
      <c r="K1463" s="10"/>
      <c r="L1463" s="10"/>
      <c r="M1463" s="11"/>
      <c r="N1463" s="10"/>
      <c r="O1463" s="12"/>
      <c r="P1463" s="12"/>
      <c r="Q1463" s="10"/>
      <c r="R1463" s="10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0"/>
      <c r="AD1463" s="13"/>
      <c r="AE1463" s="15">
        <f t="shared" ca="1" si="22"/>
        <v>46054</v>
      </c>
    </row>
    <row r="1464" spans="1:31" ht="20.100000000000001" customHeight="1">
      <c r="A1464" s="10"/>
      <c r="B1464" s="10"/>
      <c r="C1464" s="10"/>
      <c r="D1464" s="12"/>
      <c r="E1464" s="10"/>
      <c r="F1464" s="10"/>
      <c r="G1464" s="10"/>
      <c r="H1464" s="12"/>
      <c r="I1464" s="11"/>
      <c r="J1464" s="12"/>
      <c r="K1464" s="10"/>
      <c r="L1464" s="10"/>
      <c r="M1464" s="11"/>
      <c r="N1464" s="10"/>
      <c r="O1464" s="12"/>
      <c r="P1464" s="12"/>
      <c r="Q1464" s="10"/>
      <c r="R1464" s="10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0"/>
      <c r="AD1464" s="13"/>
      <c r="AE1464" s="15">
        <f t="shared" ca="1" si="22"/>
        <v>46054</v>
      </c>
    </row>
    <row r="1465" spans="1:31" ht="20.100000000000001" customHeight="1">
      <c r="A1465" s="10"/>
      <c r="B1465" s="10"/>
      <c r="C1465" s="10"/>
      <c r="D1465" s="12"/>
      <c r="E1465" s="10"/>
      <c r="F1465" s="10"/>
      <c r="G1465" s="10"/>
      <c r="H1465" s="12"/>
      <c r="I1465" s="11"/>
      <c r="J1465" s="12"/>
      <c r="K1465" s="10"/>
      <c r="L1465" s="10"/>
      <c r="M1465" s="11"/>
      <c r="N1465" s="10"/>
      <c r="O1465" s="12"/>
      <c r="P1465" s="12"/>
      <c r="Q1465" s="10"/>
      <c r="R1465" s="10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0"/>
      <c r="AD1465" s="13"/>
      <c r="AE1465" s="15">
        <f t="shared" ca="1" si="22"/>
        <v>46054</v>
      </c>
    </row>
    <row r="1466" spans="1:31" ht="20.100000000000001" customHeight="1">
      <c r="A1466" s="10"/>
      <c r="B1466" s="10"/>
      <c r="C1466" s="10"/>
      <c r="D1466" s="12"/>
      <c r="E1466" s="10"/>
      <c r="F1466" s="10"/>
      <c r="G1466" s="10"/>
      <c r="H1466" s="12"/>
      <c r="I1466" s="11"/>
      <c r="J1466" s="12"/>
      <c r="K1466" s="10"/>
      <c r="L1466" s="10"/>
      <c r="M1466" s="11"/>
      <c r="N1466" s="10"/>
      <c r="O1466" s="12"/>
      <c r="P1466" s="12"/>
      <c r="Q1466" s="10"/>
      <c r="R1466" s="10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0"/>
      <c r="AD1466" s="13"/>
      <c r="AE1466" s="15">
        <f t="shared" ca="1" si="22"/>
        <v>46054</v>
      </c>
    </row>
    <row r="1467" spans="1:31" ht="20.100000000000001" customHeight="1">
      <c r="A1467" s="10"/>
      <c r="B1467" s="10"/>
      <c r="C1467" s="10"/>
      <c r="D1467" s="12"/>
      <c r="E1467" s="10"/>
      <c r="F1467" s="10"/>
      <c r="G1467" s="10"/>
      <c r="H1467" s="12"/>
      <c r="I1467" s="11"/>
      <c r="J1467" s="12"/>
      <c r="K1467" s="10"/>
      <c r="L1467" s="10"/>
      <c r="M1467" s="11"/>
      <c r="N1467" s="10"/>
      <c r="O1467" s="12"/>
      <c r="P1467" s="12"/>
      <c r="Q1467" s="10"/>
      <c r="R1467" s="10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0"/>
      <c r="AD1467" s="13"/>
      <c r="AE1467" s="15">
        <f t="shared" ca="1" si="22"/>
        <v>46054</v>
      </c>
    </row>
    <row r="1468" spans="1:31" ht="20.100000000000001" customHeight="1">
      <c r="A1468" s="10"/>
      <c r="B1468" s="10"/>
      <c r="C1468" s="10"/>
      <c r="D1468" s="12"/>
      <c r="E1468" s="10"/>
      <c r="F1468" s="10"/>
      <c r="G1468" s="10"/>
      <c r="H1468" s="12"/>
      <c r="I1468" s="11"/>
      <c r="J1468" s="12"/>
      <c r="K1468" s="10"/>
      <c r="L1468" s="10"/>
      <c r="M1468" s="11"/>
      <c r="N1468" s="10"/>
      <c r="O1468" s="12"/>
      <c r="P1468" s="12"/>
      <c r="Q1468" s="10"/>
      <c r="R1468" s="10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0"/>
      <c r="AD1468" s="13"/>
      <c r="AE1468" s="15">
        <f t="shared" ca="1" si="22"/>
        <v>46054</v>
      </c>
    </row>
    <row r="1469" spans="1:31" ht="20.100000000000001" customHeight="1">
      <c r="A1469" s="10"/>
      <c r="B1469" s="10"/>
      <c r="C1469" s="10"/>
      <c r="D1469" s="12"/>
      <c r="E1469" s="10"/>
      <c r="F1469" s="10"/>
      <c r="G1469" s="10"/>
      <c r="H1469" s="12"/>
      <c r="I1469" s="11"/>
      <c r="J1469" s="12"/>
      <c r="K1469" s="10"/>
      <c r="L1469" s="10"/>
      <c r="M1469" s="11"/>
      <c r="N1469" s="10"/>
      <c r="O1469" s="12"/>
      <c r="P1469" s="12"/>
      <c r="Q1469" s="10"/>
      <c r="R1469" s="10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0"/>
      <c r="AD1469" s="13"/>
      <c r="AE1469" s="15">
        <f t="shared" ca="1" si="22"/>
        <v>46054</v>
      </c>
    </row>
    <row r="1470" spans="1:31" ht="20.100000000000001" customHeight="1">
      <c r="A1470" s="10"/>
      <c r="B1470" s="10"/>
      <c r="C1470" s="10"/>
      <c r="D1470" s="12"/>
      <c r="E1470" s="10"/>
      <c r="F1470" s="10"/>
      <c r="G1470" s="10"/>
      <c r="H1470" s="12"/>
      <c r="I1470" s="11"/>
      <c r="J1470" s="12"/>
      <c r="K1470" s="10"/>
      <c r="L1470" s="10"/>
      <c r="M1470" s="11"/>
      <c r="N1470" s="10"/>
      <c r="O1470" s="12"/>
      <c r="P1470" s="12"/>
      <c r="Q1470" s="10"/>
      <c r="R1470" s="10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0"/>
      <c r="AD1470" s="13"/>
      <c r="AE1470" s="15">
        <f t="shared" ca="1" si="22"/>
        <v>46054</v>
      </c>
    </row>
    <row r="1471" spans="1:31" ht="20.100000000000001" customHeight="1">
      <c r="A1471" s="10"/>
      <c r="B1471" s="10"/>
      <c r="C1471" s="10"/>
      <c r="D1471" s="12"/>
      <c r="E1471" s="10"/>
      <c r="F1471" s="10"/>
      <c r="G1471" s="10"/>
      <c r="H1471" s="12"/>
      <c r="I1471" s="11"/>
      <c r="J1471" s="12"/>
      <c r="K1471" s="10"/>
      <c r="L1471" s="10"/>
      <c r="M1471" s="11"/>
      <c r="N1471" s="10"/>
      <c r="O1471" s="12"/>
      <c r="P1471" s="12"/>
      <c r="Q1471" s="10"/>
      <c r="R1471" s="10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0"/>
      <c r="AD1471" s="13"/>
      <c r="AE1471" s="15">
        <f t="shared" ca="1" si="22"/>
        <v>46054</v>
      </c>
    </row>
    <row r="1472" spans="1:31" ht="20.100000000000001" customHeight="1">
      <c r="A1472" s="10"/>
      <c r="B1472" s="10"/>
      <c r="C1472" s="10"/>
      <c r="D1472" s="12"/>
      <c r="E1472" s="10"/>
      <c r="F1472" s="10"/>
      <c r="G1472" s="10"/>
      <c r="H1472" s="12"/>
      <c r="I1472" s="11"/>
      <c r="J1472" s="12"/>
      <c r="K1472" s="10"/>
      <c r="L1472" s="10"/>
      <c r="M1472" s="11"/>
      <c r="N1472" s="10"/>
      <c r="O1472" s="12"/>
      <c r="P1472" s="12"/>
      <c r="Q1472" s="10"/>
      <c r="R1472" s="10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0"/>
      <c r="AD1472" s="13"/>
      <c r="AE1472" s="15">
        <f t="shared" ca="1" si="22"/>
        <v>46054</v>
      </c>
    </row>
    <row r="1473" spans="1:31" ht="20.100000000000001" customHeight="1">
      <c r="A1473" s="10"/>
      <c r="B1473" s="10"/>
      <c r="C1473" s="10"/>
      <c r="D1473" s="12"/>
      <c r="E1473" s="10"/>
      <c r="F1473" s="10"/>
      <c r="G1473" s="10"/>
      <c r="H1473" s="12"/>
      <c r="I1473" s="11"/>
      <c r="J1473" s="12"/>
      <c r="K1473" s="10"/>
      <c r="L1473" s="10"/>
      <c r="M1473" s="11"/>
      <c r="N1473" s="10"/>
      <c r="O1473" s="12"/>
      <c r="P1473" s="12"/>
      <c r="Q1473" s="10"/>
      <c r="R1473" s="10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0"/>
      <c r="AD1473" s="13"/>
      <c r="AE1473" s="15">
        <f t="shared" ca="1" si="22"/>
        <v>46054</v>
      </c>
    </row>
    <row r="1474" spans="1:31" ht="20.100000000000001" customHeight="1">
      <c r="A1474" s="10"/>
      <c r="B1474" s="10"/>
      <c r="C1474" s="10"/>
      <c r="D1474" s="12"/>
      <c r="E1474" s="10"/>
      <c r="F1474" s="10"/>
      <c r="G1474" s="10"/>
      <c r="H1474" s="12"/>
      <c r="I1474" s="11"/>
      <c r="J1474" s="12"/>
      <c r="K1474" s="10"/>
      <c r="L1474" s="10"/>
      <c r="M1474" s="11"/>
      <c r="N1474" s="10"/>
      <c r="O1474" s="12"/>
      <c r="P1474" s="12"/>
      <c r="Q1474" s="10"/>
      <c r="R1474" s="10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0"/>
      <c r="AD1474" s="13"/>
      <c r="AE1474" s="15">
        <f t="shared" ca="1" si="22"/>
        <v>46054</v>
      </c>
    </row>
    <row r="1475" spans="1:31" ht="20.100000000000001" customHeight="1">
      <c r="A1475" s="10"/>
      <c r="B1475" s="10"/>
      <c r="C1475" s="10"/>
      <c r="D1475" s="12"/>
      <c r="E1475" s="10"/>
      <c r="F1475" s="10"/>
      <c r="G1475" s="10"/>
      <c r="H1475" s="12"/>
      <c r="I1475" s="11"/>
      <c r="J1475" s="12"/>
      <c r="K1475" s="10"/>
      <c r="L1475" s="10"/>
      <c r="M1475" s="11"/>
      <c r="N1475" s="10"/>
      <c r="O1475" s="12"/>
      <c r="P1475" s="12"/>
      <c r="Q1475" s="10"/>
      <c r="R1475" s="10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0"/>
      <c r="AD1475" s="13"/>
      <c r="AE1475" s="15">
        <f t="shared" ca="1" si="22"/>
        <v>46054</v>
      </c>
    </row>
    <row r="1476" spans="1:31" ht="20.100000000000001" customHeight="1">
      <c r="A1476" s="10"/>
      <c r="B1476" s="10"/>
      <c r="C1476" s="10"/>
      <c r="D1476" s="12"/>
      <c r="E1476" s="10"/>
      <c r="F1476" s="10"/>
      <c r="G1476" s="10"/>
      <c r="H1476" s="12"/>
      <c r="I1476" s="11"/>
      <c r="J1476" s="12"/>
      <c r="K1476" s="10"/>
      <c r="L1476" s="10"/>
      <c r="M1476" s="11"/>
      <c r="N1476" s="10"/>
      <c r="O1476" s="12"/>
      <c r="P1476" s="12"/>
      <c r="Q1476" s="10"/>
      <c r="R1476" s="10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0"/>
      <c r="AD1476" s="13"/>
      <c r="AE1476" s="15">
        <f t="shared" ref="AE1476:AE1539" ca="1" si="23">TODAY()-M1476</f>
        <v>46054</v>
      </c>
    </row>
    <row r="1477" spans="1:31" ht="20.100000000000001" customHeight="1">
      <c r="A1477" s="10"/>
      <c r="B1477" s="10"/>
      <c r="C1477" s="10"/>
      <c r="D1477" s="12"/>
      <c r="E1477" s="10"/>
      <c r="F1477" s="10"/>
      <c r="G1477" s="10"/>
      <c r="H1477" s="12"/>
      <c r="I1477" s="11"/>
      <c r="J1477" s="12"/>
      <c r="K1477" s="10"/>
      <c r="L1477" s="10"/>
      <c r="M1477" s="11"/>
      <c r="N1477" s="10"/>
      <c r="O1477" s="12"/>
      <c r="P1477" s="12"/>
      <c r="Q1477" s="10"/>
      <c r="R1477" s="10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0"/>
      <c r="AD1477" s="13"/>
      <c r="AE1477" s="15">
        <f t="shared" ca="1" si="23"/>
        <v>46054</v>
      </c>
    </row>
    <row r="1478" spans="1:31" ht="20.100000000000001" customHeight="1">
      <c r="A1478" s="10"/>
      <c r="B1478" s="10"/>
      <c r="C1478" s="10"/>
      <c r="D1478" s="12"/>
      <c r="E1478" s="10"/>
      <c r="F1478" s="10"/>
      <c r="G1478" s="10"/>
      <c r="H1478" s="12"/>
      <c r="I1478" s="11"/>
      <c r="J1478" s="12"/>
      <c r="K1478" s="10"/>
      <c r="L1478" s="10"/>
      <c r="M1478" s="11"/>
      <c r="N1478" s="10"/>
      <c r="O1478" s="12"/>
      <c r="P1478" s="12"/>
      <c r="Q1478" s="10"/>
      <c r="R1478" s="10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0"/>
      <c r="AD1478" s="13"/>
      <c r="AE1478" s="15">
        <f t="shared" ca="1" si="23"/>
        <v>46054</v>
      </c>
    </row>
    <row r="1479" spans="1:31" ht="20.100000000000001" customHeight="1">
      <c r="A1479" s="10"/>
      <c r="B1479" s="10"/>
      <c r="C1479" s="10"/>
      <c r="D1479" s="12"/>
      <c r="E1479" s="10"/>
      <c r="F1479" s="10"/>
      <c r="G1479" s="10"/>
      <c r="H1479" s="12"/>
      <c r="I1479" s="11"/>
      <c r="J1479" s="12"/>
      <c r="K1479" s="10"/>
      <c r="L1479" s="10"/>
      <c r="M1479" s="11"/>
      <c r="N1479" s="10"/>
      <c r="O1479" s="12"/>
      <c r="P1479" s="12"/>
      <c r="Q1479" s="10"/>
      <c r="R1479" s="10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0"/>
      <c r="AD1479" s="13"/>
      <c r="AE1479" s="15">
        <f t="shared" ca="1" si="23"/>
        <v>46054</v>
      </c>
    </row>
    <row r="1480" spans="1:31" ht="20.100000000000001" customHeight="1">
      <c r="A1480" s="10"/>
      <c r="B1480" s="10"/>
      <c r="C1480" s="10"/>
      <c r="D1480" s="12"/>
      <c r="E1480" s="10"/>
      <c r="F1480" s="10"/>
      <c r="G1480" s="10"/>
      <c r="H1480" s="12"/>
      <c r="I1480" s="11"/>
      <c r="J1480" s="12"/>
      <c r="K1480" s="10"/>
      <c r="L1480" s="10"/>
      <c r="M1480" s="11"/>
      <c r="N1480" s="10"/>
      <c r="O1480" s="12"/>
      <c r="P1480" s="12"/>
      <c r="Q1480" s="10"/>
      <c r="R1480" s="10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0"/>
      <c r="AD1480" s="13"/>
      <c r="AE1480" s="15">
        <f t="shared" ca="1" si="23"/>
        <v>46054</v>
      </c>
    </row>
    <row r="1481" spans="1:31" ht="20.100000000000001" customHeight="1">
      <c r="A1481" s="10"/>
      <c r="B1481" s="10"/>
      <c r="C1481" s="10"/>
      <c r="D1481" s="12"/>
      <c r="E1481" s="10"/>
      <c r="F1481" s="10"/>
      <c r="G1481" s="10"/>
      <c r="H1481" s="12"/>
      <c r="I1481" s="11"/>
      <c r="J1481" s="12"/>
      <c r="K1481" s="10"/>
      <c r="L1481" s="10"/>
      <c r="M1481" s="11"/>
      <c r="N1481" s="10"/>
      <c r="O1481" s="12"/>
      <c r="P1481" s="12"/>
      <c r="Q1481" s="10"/>
      <c r="R1481" s="10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0"/>
      <c r="AD1481" s="13"/>
      <c r="AE1481" s="15">
        <f t="shared" ca="1" si="23"/>
        <v>46054</v>
      </c>
    </row>
    <row r="1482" spans="1:31" ht="20.100000000000001" customHeight="1">
      <c r="A1482" s="10"/>
      <c r="B1482" s="10"/>
      <c r="C1482" s="10"/>
      <c r="D1482" s="12"/>
      <c r="E1482" s="10"/>
      <c r="F1482" s="10"/>
      <c r="G1482" s="10"/>
      <c r="H1482" s="12"/>
      <c r="I1482" s="11"/>
      <c r="J1482" s="12"/>
      <c r="K1482" s="10"/>
      <c r="L1482" s="10"/>
      <c r="M1482" s="11"/>
      <c r="N1482" s="10"/>
      <c r="O1482" s="12"/>
      <c r="P1482" s="12"/>
      <c r="Q1482" s="10"/>
      <c r="R1482" s="10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0"/>
      <c r="AD1482" s="13"/>
      <c r="AE1482" s="15">
        <f t="shared" ca="1" si="23"/>
        <v>46054</v>
      </c>
    </row>
    <row r="1483" spans="1:31" ht="20.100000000000001" customHeight="1">
      <c r="A1483" s="10"/>
      <c r="B1483" s="10"/>
      <c r="C1483" s="10"/>
      <c r="D1483" s="12"/>
      <c r="E1483" s="10"/>
      <c r="F1483" s="10"/>
      <c r="G1483" s="10"/>
      <c r="H1483" s="12"/>
      <c r="I1483" s="11"/>
      <c r="J1483" s="12"/>
      <c r="K1483" s="10"/>
      <c r="L1483" s="10"/>
      <c r="M1483" s="11"/>
      <c r="N1483" s="10"/>
      <c r="O1483" s="12"/>
      <c r="P1483" s="12"/>
      <c r="Q1483" s="10"/>
      <c r="R1483" s="10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0"/>
      <c r="AD1483" s="13"/>
      <c r="AE1483" s="15">
        <f t="shared" ca="1" si="23"/>
        <v>46054</v>
      </c>
    </row>
    <row r="1484" spans="1:31" ht="20.100000000000001" customHeight="1">
      <c r="A1484" s="10"/>
      <c r="B1484" s="10"/>
      <c r="C1484" s="10"/>
      <c r="D1484" s="12"/>
      <c r="E1484" s="10"/>
      <c r="F1484" s="10"/>
      <c r="G1484" s="10"/>
      <c r="H1484" s="12"/>
      <c r="I1484" s="11"/>
      <c r="J1484" s="12"/>
      <c r="K1484" s="10"/>
      <c r="L1484" s="10"/>
      <c r="M1484" s="11"/>
      <c r="N1484" s="10"/>
      <c r="O1484" s="12"/>
      <c r="P1484" s="12"/>
      <c r="Q1484" s="10"/>
      <c r="R1484" s="10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0"/>
      <c r="AD1484" s="13"/>
      <c r="AE1484" s="15">
        <f t="shared" ca="1" si="23"/>
        <v>46054</v>
      </c>
    </row>
    <row r="1485" spans="1:31" ht="20.100000000000001" customHeight="1">
      <c r="A1485" s="10"/>
      <c r="B1485" s="10"/>
      <c r="C1485" s="10"/>
      <c r="D1485" s="12"/>
      <c r="E1485" s="10"/>
      <c r="F1485" s="10"/>
      <c r="G1485" s="10"/>
      <c r="H1485" s="12"/>
      <c r="I1485" s="11"/>
      <c r="J1485" s="12"/>
      <c r="K1485" s="10"/>
      <c r="L1485" s="10"/>
      <c r="M1485" s="11"/>
      <c r="N1485" s="10"/>
      <c r="O1485" s="12"/>
      <c r="P1485" s="12"/>
      <c r="Q1485" s="10"/>
      <c r="R1485" s="10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0"/>
      <c r="AD1485" s="13"/>
      <c r="AE1485" s="15">
        <f t="shared" ca="1" si="23"/>
        <v>46054</v>
      </c>
    </row>
    <row r="1486" spans="1:31" ht="20.100000000000001" customHeight="1">
      <c r="A1486" s="10"/>
      <c r="B1486" s="10"/>
      <c r="C1486" s="10"/>
      <c r="D1486" s="10"/>
      <c r="E1486" s="10"/>
      <c r="F1486" s="10"/>
      <c r="G1486" s="10"/>
      <c r="H1486" s="10"/>
      <c r="I1486" s="11"/>
      <c r="J1486" s="11"/>
      <c r="K1486" s="10"/>
      <c r="L1486" s="10"/>
      <c r="M1486" s="11"/>
      <c r="N1486" s="10"/>
      <c r="O1486" s="10"/>
      <c r="P1486" s="10"/>
      <c r="Q1486" s="10"/>
      <c r="R1486" s="10"/>
      <c r="S1486" s="10"/>
      <c r="T1486" s="10"/>
      <c r="U1486" s="12"/>
      <c r="V1486" s="12"/>
      <c r="W1486" s="12"/>
      <c r="X1486" s="12"/>
      <c r="Y1486" s="12"/>
      <c r="Z1486" s="11"/>
      <c r="AA1486" s="11"/>
      <c r="AB1486" s="11"/>
      <c r="AC1486" s="10"/>
      <c r="AD1486" s="10"/>
      <c r="AE1486" s="15">
        <f t="shared" ca="1" si="23"/>
        <v>46054</v>
      </c>
    </row>
    <row r="1487" spans="1:31" ht="20.100000000000001" customHeight="1">
      <c r="A1487" s="10"/>
      <c r="B1487" s="10"/>
      <c r="C1487" s="10"/>
      <c r="D1487" s="10"/>
      <c r="E1487" s="10"/>
      <c r="F1487" s="10"/>
      <c r="G1487" s="10"/>
      <c r="H1487" s="10"/>
      <c r="I1487" s="11"/>
      <c r="J1487" s="11"/>
      <c r="K1487" s="10"/>
      <c r="L1487" s="10"/>
      <c r="M1487" s="11"/>
      <c r="N1487" s="10"/>
      <c r="O1487" s="10"/>
      <c r="P1487" s="10"/>
      <c r="Q1487" s="10"/>
      <c r="R1487" s="10"/>
      <c r="S1487" s="10"/>
      <c r="T1487" s="10"/>
      <c r="U1487" s="12"/>
      <c r="V1487" s="12"/>
      <c r="W1487" s="12"/>
      <c r="X1487" s="12"/>
      <c r="Y1487" s="12"/>
      <c r="Z1487" s="11"/>
      <c r="AA1487" s="11"/>
      <c r="AB1487" s="11"/>
      <c r="AC1487" s="10"/>
      <c r="AD1487" s="10"/>
      <c r="AE1487" s="15">
        <f t="shared" ca="1" si="23"/>
        <v>46054</v>
      </c>
    </row>
    <row r="1488" spans="1:31" ht="20.100000000000001" customHeight="1">
      <c r="A1488" s="10"/>
      <c r="B1488" s="10"/>
      <c r="C1488" s="10"/>
      <c r="D1488" s="10"/>
      <c r="E1488" s="10"/>
      <c r="F1488" s="10"/>
      <c r="G1488" s="10"/>
      <c r="H1488" s="10"/>
      <c r="I1488" s="11"/>
      <c r="J1488" s="11"/>
      <c r="K1488" s="10"/>
      <c r="L1488" s="10"/>
      <c r="M1488" s="11"/>
      <c r="N1488" s="10"/>
      <c r="O1488" s="10"/>
      <c r="P1488" s="10"/>
      <c r="Q1488" s="10"/>
      <c r="R1488" s="10"/>
      <c r="S1488" s="10"/>
      <c r="T1488" s="10"/>
      <c r="U1488" s="12"/>
      <c r="V1488" s="12"/>
      <c r="W1488" s="12"/>
      <c r="X1488" s="12"/>
      <c r="Y1488" s="12"/>
      <c r="Z1488" s="11"/>
      <c r="AA1488" s="11"/>
      <c r="AB1488" s="11"/>
      <c r="AC1488" s="10"/>
      <c r="AD1488" s="10"/>
      <c r="AE1488" s="15">
        <f t="shared" ca="1" si="23"/>
        <v>46054</v>
      </c>
    </row>
    <row r="1489" spans="1:31" ht="20.100000000000001" customHeight="1">
      <c r="A1489" s="10"/>
      <c r="B1489" s="10"/>
      <c r="C1489" s="10"/>
      <c r="D1489" s="10"/>
      <c r="E1489" s="10"/>
      <c r="F1489" s="10"/>
      <c r="G1489" s="10"/>
      <c r="H1489" s="10"/>
      <c r="I1489" s="11"/>
      <c r="J1489" s="11"/>
      <c r="K1489" s="10"/>
      <c r="L1489" s="10"/>
      <c r="M1489" s="11"/>
      <c r="N1489" s="10"/>
      <c r="O1489" s="10"/>
      <c r="P1489" s="10"/>
      <c r="Q1489" s="10"/>
      <c r="R1489" s="10"/>
      <c r="S1489" s="10"/>
      <c r="T1489" s="10"/>
      <c r="U1489" s="12"/>
      <c r="V1489" s="12"/>
      <c r="W1489" s="12"/>
      <c r="X1489" s="12"/>
      <c r="Y1489" s="12"/>
      <c r="Z1489" s="11"/>
      <c r="AA1489" s="11"/>
      <c r="AB1489" s="11"/>
      <c r="AC1489" s="10"/>
      <c r="AD1489" s="10"/>
      <c r="AE1489" s="15">
        <f t="shared" ca="1" si="23"/>
        <v>46054</v>
      </c>
    </row>
    <row r="1490" spans="1:31" ht="20.100000000000001" customHeight="1">
      <c r="A1490" s="10"/>
      <c r="B1490" s="10"/>
      <c r="C1490" s="10"/>
      <c r="D1490" s="12"/>
      <c r="E1490" s="10"/>
      <c r="F1490" s="10"/>
      <c r="G1490" s="10"/>
      <c r="H1490" s="12"/>
      <c r="I1490" s="11"/>
      <c r="J1490" s="12"/>
      <c r="K1490" s="10"/>
      <c r="L1490" s="10"/>
      <c r="M1490" s="11"/>
      <c r="N1490" s="10"/>
      <c r="O1490" s="12"/>
      <c r="P1490" s="12"/>
      <c r="Q1490" s="10"/>
      <c r="R1490" s="10"/>
      <c r="S1490" s="12"/>
      <c r="T1490" s="12"/>
      <c r="U1490" s="10"/>
      <c r="V1490" s="10"/>
      <c r="W1490" s="10"/>
      <c r="X1490" s="11"/>
      <c r="Y1490" s="10"/>
      <c r="Z1490" s="12"/>
      <c r="AA1490" s="12"/>
      <c r="AB1490" s="12"/>
      <c r="AC1490" s="10"/>
      <c r="AD1490" s="13"/>
      <c r="AE1490" s="15">
        <f t="shared" ca="1" si="23"/>
        <v>46054</v>
      </c>
    </row>
    <row r="1491" spans="1:31" ht="20.100000000000001" customHeight="1">
      <c r="A1491" s="10"/>
      <c r="B1491" s="10"/>
      <c r="C1491" s="10"/>
      <c r="D1491" s="12"/>
      <c r="E1491" s="10"/>
      <c r="F1491" s="10"/>
      <c r="G1491" s="10"/>
      <c r="H1491" s="12"/>
      <c r="I1491" s="11"/>
      <c r="J1491" s="12"/>
      <c r="K1491" s="10"/>
      <c r="L1491" s="10"/>
      <c r="M1491" s="11"/>
      <c r="N1491" s="10"/>
      <c r="O1491" s="12"/>
      <c r="P1491" s="12"/>
      <c r="Q1491" s="10"/>
      <c r="R1491" s="10"/>
      <c r="S1491" s="12"/>
      <c r="T1491" s="12"/>
      <c r="U1491" s="10"/>
      <c r="V1491" s="10"/>
      <c r="W1491" s="10"/>
      <c r="X1491" s="11"/>
      <c r="Y1491" s="10"/>
      <c r="Z1491" s="12"/>
      <c r="AA1491" s="12"/>
      <c r="AB1491" s="12"/>
      <c r="AC1491" s="10"/>
      <c r="AD1491" s="13"/>
      <c r="AE1491" s="15">
        <f t="shared" ca="1" si="23"/>
        <v>46054</v>
      </c>
    </row>
    <row r="1492" spans="1:31" ht="20.100000000000001" customHeight="1">
      <c r="A1492" s="10"/>
      <c r="B1492" s="10"/>
      <c r="C1492" s="10"/>
      <c r="D1492" s="12"/>
      <c r="E1492" s="10"/>
      <c r="F1492" s="10"/>
      <c r="G1492" s="10"/>
      <c r="H1492" s="12"/>
      <c r="I1492" s="11"/>
      <c r="J1492" s="12"/>
      <c r="K1492" s="10"/>
      <c r="L1492" s="10"/>
      <c r="M1492" s="11"/>
      <c r="N1492" s="10"/>
      <c r="O1492" s="12"/>
      <c r="P1492" s="12"/>
      <c r="Q1492" s="10"/>
      <c r="R1492" s="10"/>
      <c r="S1492" s="12"/>
      <c r="T1492" s="12"/>
      <c r="U1492" s="10"/>
      <c r="V1492" s="10"/>
      <c r="W1492" s="10"/>
      <c r="X1492" s="11"/>
      <c r="Y1492" s="10"/>
      <c r="Z1492" s="12"/>
      <c r="AA1492" s="12"/>
      <c r="AB1492" s="12"/>
      <c r="AC1492" s="10"/>
      <c r="AD1492" s="13"/>
      <c r="AE1492" s="15">
        <f t="shared" ca="1" si="23"/>
        <v>46054</v>
      </c>
    </row>
    <row r="1493" spans="1:31" ht="20.100000000000001" customHeight="1">
      <c r="A1493" s="10"/>
      <c r="B1493" s="10"/>
      <c r="C1493" s="10"/>
      <c r="D1493" s="12"/>
      <c r="E1493" s="10"/>
      <c r="F1493" s="10"/>
      <c r="G1493" s="10"/>
      <c r="H1493" s="12"/>
      <c r="I1493" s="11"/>
      <c r="J1493" s="12"/>
      <c r="K1493" s="10"/>
      <c r="L1493" s="10"/>
      <c r="M1493" s="11"/>
      <c r="N1493" s="10"/>
      <c r="O1493" s="12"/>
      <c r="P1493" s="12"/>
      <c r="Q1493" s="10"/>
      <c r="R1493" s="10"/>
      <c r="S1493" s="12"/>
      <c r="T1493" s="12"/>
      <c r="U1493" s="10"/>
      <c r="V1493" s="10"/>
      <c r="W1493" s="10"/>
      <c r="X1493" s="11"/>
      <c r="Y1493" s="10"/>
      <c r="Z1493" s="12"/>
      <c r="AA1493" s="12"/>
      <c r="AB1493" s="12"/>
      <c r="AC1493" s="10"/>
      <c r="AD1493" s="13"/>
      <c r="AE1493" s="15">
        <f t="shared" ca="1" si="23"/>
        <v>46054</v>
      </c>
    </row>
    <row r="1494" spans="1:31" ht="20.100000000000001" customHeight="1">
      <c r="A1494" s="10"/>
      <c r="B1494" s="10"/>
      <c r="C1494" s="10"/>
      <c r="D1494" s="12"/>
      <c r="E1494" s="10"/>
      <c r="F1494" s="10"/>
      <c r="G1494" s="10"/>
      <c r="H1494" s="12"/>
      <c r="I1494" s="11"/>
      <c r="J1494" s="12"/>
      <c r="K1494" s="10"/>
      <c r="L1494" s="10"/>
      <c r="M1494" s="11"/>
      <c r="N1494" s="10"/>
      <c r="O1494" s="12"/>
      <c r="P1494" s="12"/>
      <c r="Q1494" s="10"/>
      <c r="R1494" s="10"/>
      <c r="S1494" s="12"/>
      <c r="T1494" s="12"/>
      <c r="U1494" s="10"/>
      <c r="V1494" s="10"/>
      <c r="W1494" s="10"/>
      <c r="X1494" s="11"/>
      <c r="Y1494" s="10"/>
      <c r="Z1494" s="12"/>
      <c r="AA1494" s="12"/>
      <c r="AB1494" s="12"/>
      <c r="AC1494" s="10"/>
      <c r="AD1494" s="13"/>
      <c r="AE1494" s="15">
        <f t="shared" ca="1" si="23"/>
        <v>46054</v>
      </c>
    </row>
    <row r="1495" spans="1:31" ht="20.100000000000001" customHeight="1">
      <c r="A1495" s="10"/>
      <c r="B1495" s="10"/>
      <c r="C1495" s="10"/>
      <c r="D1495" s="12"/>
      <c r="E1495" s="10"/>
      <c r="F1495" s="10"/>
      <c r="G1495" s="10"/>
      <c r="H1495" s="12"/>
      <c r="I1495" s="11"/>
      <c r="J1495" s="12"/>
      <c r="K1495" s="10"/>
      <c r="L1495" s="10"/>
      <c r="M1495" s="11"/>
      <c r="N1495" s="10"/>
      <c r="O1495" s="12"/>
      <c r="P1495" s="12"/>
      <c r="Q1495" s="10"/>
      <c r="R1495" s="10"/>
      <c r="S1495" s="12"/>
      <c r="T1495" s="12"/>
      <c r="U1495" s="10"/>
      <c r="V1495" s="10"/>
      <c r="W1495" s="10"/>
      <c r="X1495" s="11"/>
      <c r="Y1495" s="10"/>
      <c r="Z1495" s="12"/>
      <c r="AA1495" s="12"/>
      <c r="AB1495" s="12"/>
      <c r="AC1495" s="10"/>
      <c r="AD1495" s="13"/>
      <c r="AE1495" s="15">
        <f t="shared" ca="1" si="23"/>
        <v>46054</v>
      </c>
    </row>
    <row r="1496" spans="1:31" ht="20.100000000000001" customHeight="1">
      <c r="A1496" s="10"/>
      <c r="B1496" s="10"/>
      <c r="C1496" s="10"/>
      <c r="D1496" s="12"/>
      <c r="E1496" s="10"/>
      <c r="F1496" s="10"/>
      <c r="G1496" s="10"/>
      <c r="H1496" s="12"/>
      <c r="I1496" s="11"/>
      <c r="J1496" s="12"/>
      <c r="K1496" s="10"/>
      <c r="L1496" s="10"/>
      <c r="M1496" s="11"/>
      <c r="N1496" s="10"/>
      <c r="O1496" s="12"/>
      <c r="P1496" s="12"/>
      <c r="Q1496" s="10"/>
      <c r="R1496" s="10"/>
      <c r="S1496" s="12"/>
      <c r="T1496" s="12"/>
      <c r="U1496" s="10"/>
      <c r="V1496" s="10"/>
      <c r="W1496" s="10"/>
      <c r="X1496" s="11"/>
      <c r="Y1496" s="10"/>
      <c r="Z1496" s="12"/>
      <c r="AA1496" s="12"/>
      <c r="AB1496" s="12"/>
      <c r="AC1496" s="10"/>
      <c r="AD1496" s="13"/>
      <c r="AE1496" s="15">
        <f t="shared" ca="1" si="23"/>
        <v>46054</v>
      </c>
    </row>
    <row r="1497" spans="1:31" ht="20.100000000000001" customHeight="1">
      <c r="A1497" s="10"/>
      <c r="B1497" s="10"/>
      <c r="C1497" s="10"/>
      <c r="D1497" s="12"/>
      <c r="E1497" s="10"/>
      <c r="F1497" s="10"/>
      <c r="G1497" s="10"/>
      <c r="H1497" s="12"/>
      <c r="I1497" s="11"/>
      <c r="J1497" s="12"/>
      <c r="K1497" s="10"/>
      <c r="L1497" s="10"/>
      <c r="M1497" s="11"/>
      <c r="N1497" s="10"/>
      <c r="O1497" s="12"/>
      <c r="P1497" s="12"/>
      <c r="Q1497" s="10"/>
      <c r="R1497" s="10"/>
      <c r="S1497" s="12"/>
      <c r="T1497" s="12"/>
      <c r="U1497" s="10"/>
      <c r="V1497" s="10"/>
      <c r="W1497" s="10"/>
      <c r="X1497" s="11"/>
      <c r="Y1497" s="10"/>
      <c r="Z1497" s="12"/>
      <c r="AA1497" s="12"/>
      <c r="AB1497" s="12"/>
      <c r="AC1497" s="10"/>
      <c r="AD1497" s="13"/>
      <c r="AE1497" s="15">
        <f t="shared" ca="1" si="23"/>
        <v>46054</v>
      </c>
    </row>
    <row r="1498" spans="1:31" ht="20.100000000000001" customHeight="1">
      <c r="A1498" s="10"/>
      <c r="B1498" s="10"/>
      <c r="C1498" s="10"/>
      <c r="D1498" s="12"/>
      <c r="E1498" s="10"/>
      <c r="F1498" s="10"/>
      <c r="G1498" s="10"/>
      <c r="H1498" s="12"/>
      <c r="I1498" s="11"/>
      <c r="J1498" s="12"/>
      <c r="K1498" s="10"/>
      <c r="L1498" s="10"/>
      <c r="M1498" s="11"/>
      <c r="N1498" s="10"/>
      <c r="O1498" s="12"/>
      <c r="P1498" s="12"/>
      <c r="Q1498" s="10"/>
      <c r="R1498" s="10"/>
      <c r="S1498" s="12"/>
      <c r="T1498" s="12"/>
      <c r="U1498" s="10"/>
      <c r="V1498" s="10"/>
      <c r="W1498" s="10"/>
      <c r="X1498" s="11"/>
      <c r="Y1498" s="10"/>
      <c r="Z1498" s="12"/>
      <c r="AA1498" s="12"/>
      <c r="AB1498" s="12"/>
      <c r="AC1498" s="10"/>
      <c r="AD1498" s="13"/>
      <c r="AE1498" s="15">
        <f t="shared" ca="1" si="23"/>
        <v>46054</v>
      </c>
    </row>
    <row r="1499" spans="1:31" ht="20.100000000000001" customHeight="1">
      <c r="A1499" s="10"/>
      <c r="B1499" s="10"/>
      <c r="C1499" s="10"/>
      <c r="D1499" s="12"/>
      <c r="E1499" s="10"/>
      <c r="F1499" s="10"/>
      <c r="G1499" s="10"/>
      <c r="H1499" s="10"/>
      <c r="I1499" s="11"/>
      <c r="J1499" s="11"/>
      <c r="K1499" s="10"/>
      <c r="L1499" s="10"/>
      <c r="M1499" s="11"/>
      <c r="N1499" s="10"/>
      <c r="O1499" s="10"/>
      <c r="P1499" s="10"/>
      <c r="Q1499" s="10"/>
      <c r="R1499" s="10"/>
      <c r="S1499" s="10"/>
      <c r="T1499" s="10"/>
      <c r="U1499" s="12"/>
      <c r="V1499" s="12"/>
      <c r="W1499" s="12"/>
      <c r="X1499" s="12"/>
      <c r="Y1499" s="12"/>
      <c r="Z1499" s="11"/>
      <c r="AA1499" s="11"/>
      <c r="AB1499" s="11"/>
      <c r="AC1499" s="10"/>
      <c r="AD1499" s="13"/>
      <c r="AE1499" s="15">
        <f t="shared" ca="1" si="23"/>
        <v>46054</v>
      </c>
    </row>
    <row r="1500" spans="1:31" ht="20.100000000000001" customHeight="1">
      <c r="A1500" s="10"/>
      <c r="B1500" s="10"/>
      <c r="C1500" s="10"/>
      <c r="D1500" s="12"/>
      <c r="E1500" s="10"/>
      <c r="F1500" s="10"/>
      <c r="G1500" s="10"/>
      <c r="H1500" s="10"/>
      <c r="I1500" s="11"/>
      <c r="J1500" s="11"/>
      <c r="K1500" s="10"/>
      <c r="L1500" s="10"/>
      <c r="M1500" s="11"/>
      <c r="N1500" s="10"/>
      <c r="O1500" s="10"/>
      <c r="P1500" s="10"/>
      <c r="Q1500" s="10"/>
      <c r="R1500" s="10"/>
      <c r="S1500" s="10"/>
      <c r="T1500" s="10"/>
      <c r="U1500" s="12"/>
      <c r="V1500" s="12"/>
      <c r="W1500" s="12"/>
      <c r="X1500" s="12"/>
      <c r="Y1500" s="12"/>
      <c r="Z1500" s="11"/>
      <c r="AA1500" s="11"/>
      <c r="AB1500" s="11"/>
      <c r="AC1500" s="10"/>
      <c r="AD1500" s="13"/>
      <c r="AE1500" s="15">
        <f t="shared" ca="1" si="23"/>
        <v>46054</v>
      </c>
    </row>
    <row r="1501" spans="1:31" ht="20.100000000000001" customHeight="1">
      <c r="A1501" s="10"/>
      <c r="B1501" s="10"/>
      <c r="C1501" s="10"/>
      <c r="D1501" s="12"/>
      <c r="E1501" s="10"/>
      <c r="F1501" s="10"/>
      <c r="G1501" s="10"/>
      <c r="H1501" s="10"/>
      <c r="I1501" s="11"/>
      <c r="J1501" s="11"/>
      <c r="K1501" s="10"/>
      <c r="L1501" s="10"/>
      <c r="M1501" s="11"/>
      <c r="N1501" s="10"/>
      <c r="O1501" s="10"/>
      <c r="P1501" s="10"/>
      <c r="Q1501" s="10"/>
      <c r="R1501" s="10"/>
      <c r="S1501" s="10"/>
      <c r="T1501" s="10"/>
      <c r="U1501" s="12"/>
      <c r="V1501" s="12"/>
      <c r="W1501" s="12"/>
      <c r="X1501" s="12"/>
      <c r="Y1501" s="12"/>
      <c r="Z1501" s="11"/>
      <c r="AA1501" s="11"/>
      <c r="AB1501" s="11"/>
      <c r="AC1501" s="10"/>
      <c r="AD1501" s="13"/>
      <c r="AE1501" s="15">
        <f t="shared" ca="1" si="23"/>
        <v>46054</v>
      </c>
    </row>
    <row r="1502" spans="1:31" ht="20.100000000000001" customHeight="1">
      <c r="A1502" s="10"/>
      <c r="B1502" s="10"/>
      <c r="C1502" s="10"/>
      <c r="D1502" s="10"/>
      <c r="E1502" s="10"/>
      <c r="F1502" s="10"/>
      <c r="G1502" s="10"/>
      <c r="H1502" s="10"/>
      <c r="I1502" s="11"/>
      <c r="J1502" s="11"/>
      <c r="K1502" s="10"/>
      <c r="L1502" s="10"/>
      <c r="M1502" s="11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1"/>
      <c r="Y1502" s="10"/>
      <c r="Z1502" s="11"/>
      <c r="AA1502" s="11"/>
      <c r="AB1502" s="11"/>
      <c r="AC1502" s="10"/>
      <c r="AD1502" s="13"/>
      <c r="AE1502" s="15">
        <f t="shared" ca="1" si="23"/>
        <v>46054</v>
      </c>
    </row>
    <row r="1503" spans="1:31" ht="20.100000000000001" customHeight="1">
      <c r="A1503" s="10"/>
      <c r="B1503" s="10"/>
      <c r="C1503" s="10"/>
      <c r="D1503" s="10"/>
      <c r="E1503" s="10"/>
      <c r="F1503" s="10"/>
      <c r="G1503" s="10"/>
      <c r="H1503" s="12"/>
      <c r="I1503" s="11"/>
      <c r="J1503" s="12"/>
      <c r="K1503" s="10"/>
      <c r="L1503" s="10"/>
      <c r="M1503" s="11"/>
      <c r="N1503" s="10"/>
      <c r="O1503" s="12"/>
      <c r="P1503" s="12"/>
      <c r="Q1503" s="10"/>
      <c r="R1503" s="10"/>
      <c r="S1503" s="10"/>
      <c r="T1503" s="10"/>
      <c r="U1503" s="12"/>
      <c r="V1503" s="12"/>
      <c r="W1503" s="12"/>
      <c r="X1503" s="12"/>
      <c r="Y1503" s="12"/>
      <c r="Z1503" s="12"/>
      <c r="AA1503" s="12"/>
      <c r="AB1503" s="12"/>
      <c r="AC1503" s="10"/>
      <c r="AD1503" s="13"/>
      <c r="AE1503" s="15">
        <f t="shared" ca="1" si="23"/>
        <v>46054</v>
      </c>
    </row>
    <row r="1504" spans="1:31" ht="20.100000000000001" customHeight="1">
      <c r="A1504" s="10"/>
      <c r="B1504" s="10"/>
      <c r="C1504" s="10"/>
      <c r="D1504" s="10"/>
      <c r="E1504" s="10"/>
      <c r="F1504" s="10"/>
      <c r="G1504" s="10"/>
      <c r="H1504" s="10"/>
      <c r="I1504" s="11"/>
      <c r="J1504" s="11"/>
      <c r="K1504" s="10"/>
      <c r="L1504" s="10"/>
      <c r="M1504" s="11"/>
      <c r="N1504" s="10"/>
      <c r="O1504" s="10"/>
      <c r="P1504" s="10"/>
      <c r="Q1504" s="10"/>
      <c r="R1504" s="10"/>
      <c r="S1504" s="12"/>
      <c r="T1504" s="12"/>
      <c r="U1504" s="12"/>
      <c r="V1504" s="12"/>
      <c r="W1504" s="12"/>
      <c r="X1504" s="12"/>
      <c r="Y1504" s="12"/>
      <c r="Z1504" s="11"/>
      <c r="AA1504" s="11"/>
      <c r="AB1504" s="11"/>
      <c r="AC1504" s="12"/>
      <c r="AD1504" s="10"/>
      <c r="AE1504" s="15">
        <f t="shared" ca="1" si="23"/>
        <v>46054</v>
      </c>
    </row>
    <row r="1505" spans="1:31" ht="20.100000000000001" customHeight="1">
      <c r="A1505" s="10"/>
      <c r="B1505" s="10"/>
      <c r="C1505" s="10"/>
      <c r="D1505" s="12"/>
      <c r="E1505" s="10"/>
      <c r="F1505" s="10"/>
      <c r="G1505" s="10"/>
      <c r="H1505" s="12"/>
      <c r="I1505" s="11"/>
      <c r="J1505" s="12"/>
      <c r="K1505" s="10"/>
      <c r="L1505" s="10"/>
      <c r="M1505" s="11"/>
      <c r="N1505" s="10"/>
      <c r="O1505" s="12"/>
      <c r="P1505" s="12"/>
      <c r="Q1505" s="10"/>
      <c r="R1505" s="12"/>
      <c r="S1505" s="10"/>
      <c r="T1505" s="10"/>
      <c r="U1505" s="12"/>
      <c r="V1505" s="12"/>
      <c r="W1505" s="12"/>
      <c r="X1505" s="12"/>
      <c r="Y1505" s="12"/>
      <c r="Z1505" s="12"/>
      <c r="AA1505" s="12"/>
      <c r="AB1505" s="12"/>
      <c r="AC1505" s="10"/>
      <c r="AD1505" s="13"/>
      <c r="AE1505" s="15">
        <f t="shared" ca="1" si="23"/>
        <v>46054</v>
      </c>
    </row>
    <row r="1506" spans="1:31" ht="20.100000000000001" customHeight="1">
      <c r="A1506" s="10"/>
      <c r="B1506" s="10"/>
      <c r="C1506" s="12"/>
      <c r="D1506" s="12"/>
      <c r="E1506" s="10"/>
      <c r="F1506" s="10"/>
      <c r="G1506" s="10"/>
      <c r="H1506" s="12"/>
      <c r="I1506" s="11"/>
      <c r="J1506" s="12"/>
      <c r="K1506" s="10"/>
      <c r="L1506" s="10"/>
      <c r="M1506" s="12"/>
      <c r="N1506" s="10"/>
      <c r="O1506" s="12"/>
      <c r="P1506" s="12"/>
      <c r="Q1506" s="10"/>
      <c r="R1506" s="10"/>
      <c r="S1506" s="10"/>
      <c r="T1506" s="10"/>
      <c r="U1506" s="12"/>
      <c r="V1506" s="12"/>
      <c r="W1506" s="12"/>
      <c r="X1506" s="12"/>
      <c r="Y1506" s="12"/>
      <c r="Z1506" s="12"/>
      <c r="AA1506" s="12"/>
      <c r="AB1506" s="12"/>
      <c r="AC1506" s="10"/>
      <c r="AD1506" s="13"/>
      <c r="AE1506" s="15">
        <f t="shared" ca="1" si="23"/>
        <v>46054</v>
      </c>
    </row>
    <row r="1507" spans="1:31" ht="20.100000000000001" customHeight="1">
      <c r="A1507" s="10"/>
      <c r="B1507" s="10"/>
      <c r="C1507" s="10"/>
      <c r="D1507" s="10"/>
      <c r="E1507" s="10"/>
      <c r="F1507" s="10"/>
      <c r="G1507" s="10"/>
      <c r="H1507" s="12"/>
      <c r="I1507" s="11"/>
      <c r="J1507" s="12"/>
      <c r="K1507" s="10"/>
      <c r="L1507" s="10"/>
      <c r="M1507" s="11"/>
      <c r="N1507" s="10"/>
      <c r="O1507" s="12"/>
      <c r="P1507" s="12"/>
      <c r="Q1507" s="10"/>
      <c r="R1507" s="10"/>
      <c r="S1507" s="10"/>
      <c r="T1507" s="10"/>
      <c r="U1507" s="12"/>
      <c r="V1507" s="12"/>
      <c r="W1507" s="12"/>
      <c r="X1507" s="12"/>
      <c r="Y1507" s="12"/>
      <c r="Z1507" s="12"/>
      <c r="AA1507" s="12"/>
      <c r="AB1507" s="12"/>
      <c r="AC1507" s="10"/>
      <c r="AD1507" s="13"/>
      <c r="AE1507" s="15">
        <f t="shared" ca="1" si="23"/>
        <v>46054</v>
      </c>
    </row>
    <row r="1508" spans="1:31" ht="20.100000000000001" customHeight="1">
      <c r="A1508" s="10"/>
      <c r="B1508" s="10"/>
      <c r="C1508" s="10"/>
      <c r="D1508" s="12"/>
      <c r="E1508" s="10"/>
      <c r="F1508" s="10"/>
      <c r="G1508" s="10"/>
      <c r="H1508" s="12"/>
      <c r="I1508" s="11"/>
      <c r="J1508" s="12"/>
      <c r="K1508" s="10"/>
      <c r="L1508" s="10"/>
      <c r="M1508" s="11"/>
      <c r="N1508" s="10"/>
      <c r="O1508" s="12"/>
      <c r="P1508" s="12"/>
      <c r="Q1508" s="10"/>
      <c r="R1508" s="10"/>
      <c r="S1508" s="10"/>
      <c r="T1508" s="10"/>
      <c r="U1508" s="10"/>
      <c r="V1508" s="10"/>
      <c r="W1508" s="10"/>
      <c r="X1508" s="11"/>
      <c r="Y1508" s="10"/>
      <c r="Z1508" s="12"/>
      <c r="AA1508" s="12"/>
      <c r="AB1508" s="12"/>
      <c r="AC1508" s="10"/>
      <c r="AD1508" s="13"/>
      <c r="AE1508" s="15">
        <f t="shared" ca="1" si="23"/>
        <v>46054</v>
      </c>
    </row>
    <row r="1509" spans="1:31" ht="20.100000000000001" customHeight="1">
      <c r="A1509" s="10"/>
      <c r="B1509" s="10"/>
      <c r="C1509" s="10"/>
      <c r="D1509" s="10"/>
      <c r="E1509" s="10"/>
      <c r="F1509" s="10"/>
      <c r="G1509" s="10"/>
      <c r="H1509" s="12"/>
      <c r="I1509" s="11"/>
      <c r="J1509" s="12"/>
      <c r="K1509" s="10"/>
      <c r="L1509" s="10"/>
      <c r="M1509" s="11"/>
      <c r="N1509" s="10"/>
      <c r="O1509" s="12"/>
      <c r="P1509" s="12"/>
      <c r="Q1509" s="10"/>
      <c r="R1509" s="10"/>
      <c r="S1509" s="10"/>
      <c r="T1509" s="10"/>
      <c r="U1509" s="12"/>
      <c r="V1509" s="12"/>
      <c r="W1509" s="12"/>
      <c r="X1509" s="12"/>
      <c r="Y1509" s="12"/>
      <c r="Z1509" s="12"/>
      <c r="AA1509" s="12"/>
      <c r="AB1509" s="12"/>
      <c r="AC1509" s="10"/>
      <c r="AD1509" s="13"/>
      <c r="AE1509" s="15">
        <f t="shared" ca="1" si="23"/>
        <v>46054</v>
      </c>
    </row>
    <row r="1510" spans="1:31" ht="20.100000000000001" customHeight="1">
      <c r="A1510" s="10"/>
      <c r="B1510" s="10"/>
      <c r="C1510" s="10"/>
      <c r="D1510" s="12"/>
      <c r="E1510" s="10"/>
      <c r="F1510" s="10"/>
      <c r="G1510" s="10"/>
      <c r="H1510" s="12"/>
      <c r="I1510" s="11"/>
      <c r="J1510" s="12"/>
      <c r="K1510" s="10"/>
      <c r="L1510" s="10"/>
      <c r="M1510" s="11"/>
      <c r="N1510" s="10"/>
      <c r="O1510" s="12"/>
      <c r="P1510" s="12"/>
      <c r="Q1510" s="10"/>
      <c r="R1510" s="10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0"/>
      <c r="AD1510" s="13"/>
      <c r="AE1510" s="15">
        <f t="shared" ca="1" si="23"/>
        <v>46054</v>
      </c>
    </row>
    <row r="1511" spans="1:31" ht="20.100000000000001" customHeight="1">
      <c r="A1511" s="10"/>
      <c r="B1511" s="10"/>
      <c r="C1511" s="10"/>
      <c r="D1511" s="12"/>
      <c r="E1511" s="10"/>
      <c r="F1511" s="10"/>
      <c r="G1511" s="10"/>
      <c r="H1511" s="12"/>
      <c r="I1511" s="11"/>
      <c r="J1511" s="12"/>
      <c r="K1511" s="10"/>
      <c r="L1511" s="10"/>
      <c r="M1511" s="11"/>
      <c r="N1511" s="10"/>
      <c r="O1511" s="12"/>
      <c r="P1511" s="12"/>
      <c r="Q1511" s="10"/>
      <c r="R1511" s="10"/>
      <c r="S1511" s="12"/>
      <c r="T1511" s="12"/>
      <c r="U1511" s="10"/>
      <c r="V1511" s="10"/>
      <c r="W1511" s="10"/>
      <c r="X1511" s="11"/>
      <c r="Y1511" s="10"/>
      <c r="Z1511" s="12"/>
      <c r="AA1511" s="12"/>
      <c r="AB1511" s="12"/>
      <c r="AC1511" s="10"/>
      <c r="AD1511" s="13"/>
      <c r="AE1511" s="15">
        <f t="shared" ca="1" si="23"/>
        <v>46054</v>
      </c>
    </row>
    <row r="1512" spans="1:31" ht="20.100000000000001" customHeight="1">
      <c r="A1512" s="10"/>
      <c r="B1512" s="10"/>
      <c r="C1512" s="10"/>
      <c r="D1512" s="10"/>
      <c r="E1512" s="10"/>
      <c r="F1512" s="10"/>
      <c r="G1512" s="10"/>
      <c r="H1512" s="10"/>
      <c r="I1512" s="11"/>
      <c r="J1512" s="11"/>
      <c r="K1512" s="10"/>
      <c r="L1512" s="10"/>
      <c r="M1512" s="11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1"/>
      <c r="Y1512" s="10"/>
      <c r="Z1512" s="11"/>
      <c r="AA1512" s="11"/>
      <c r="AB1512" s="11"/>
      <c r="AC1512" s="10"/>
      <c r="AD1512" s="10"/>
      <c r="AE1512" s="15">
        <f t="shared" ca="1" si="23"/>
        <v>46054</v>
      </c>
    </row>
    <row r="1513" spans="1:31" ht="20.100000000000001" customHeight="1">
      <c r="A1513" s="10"/>
      <c r="B1513" s="10"/>
      <c r="C1513" s="10"/>
      <c r="D1513" s="10"/>
      <c r="E1513" s="10"/>
      <c r="F1513" s="10"/>
      <c r="G1513" s="10"/>
      <c r="H1513" s="10"/>
      <c r="I1513" s="11"/>
      <c r="J1513" s="11"/>
      <c r="K1513" s="10"/>
      <c r="L1513" s="10"/>
      <c r="M1513" s="11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1"/>
      <c r="Y1513" s="10"/>
      <c r="Z1513" s="11"/>
      <c r="AA1513" s="11"/>
      <c r="AB1513" s="11"/>
      <c r="AC1513" s="10"/>
      <c r="AD1513" s="10"/>
      <c r="AE1513" s="15">
        <f t="shared" ca="1" si="23"/>
        <v>46054</v>
      </c>
    </row>
    <row r="1514" spans="1:31" ht="20.100000000000001" customHeight="1">
      <c r="A1514" s="10"/>
      <c r="B1514" s="10"/>
      <c r="C1514" s="10"/>
      <c r="D1514" s="10"/>
      <c r="E1514" s="10"/>
      <c r="F1514" s="10"/>
      <c r="G1514" s="10"/>
      <c r="H1514" s="10"/>
      <c r="I1514" s="11"/>
      <c r="J1514" s="11"/>
      <c r="K1514" s="10"/>
      <c r="L1514" s="10"/>
      <c r="M1514" s="11"/>
      <c r="N1514" s="10"/>
      <c r="O1514" s="10"/>
      <c r="P1514" s="10"/>
      <c r="Q1514" s="10"/>
      <c r="R1514" s="10"/>
      <c r="S1514" s="10"/>
      <c r="T1514" s="10"/>
      <c r="U1514" s="12"/>
      <c r="V1514" s="12"/>
      <c r="W1514" s="12"/>
      <c r="X1514" s="12"/>
      <c r="Y1514" s="12"/>
      <c r="Z1514" s="11"/>
      <c r="AA1514" s="11"/>
      <c r="AB1514" s="11"/>
      <c r="AC1514" s="10"/>
      <c r="AD1514" s="10"/>
      <c r="AE1514" s="15">
        <f t="shared" ca="1" si="23"/>
        <v>46054</v>
      </c>
    </row>
    <row r="1515" spans="1:31" ht="20.100000000000001" customHeight="1">
      <c r="A1515" s="10"/>
      <c r="B1515" s="10"/>
      <c r="C1515" s="10"/>
      <c r="D1515" s="12"/>
      <c r="E1515" s="10"/>
      <c r="F1515" s="10"/>
      <c r="G1515" s="10"/>
      <c r="H1515" s="10"/>
      <c r="I1515" s="11"/>
      <c r="J1515" s="11"/>
      <c r="K1515" s="10"/>
      <c r="L1515" s="10"/>
      <c r="M1515" s="11"/>
      <c r="N1515" s="10"/>
      <c r="O1515" s="10"/>
      <c r="P1515" s="10"/>
      <c r="Q1515" s="10"/>
      <c r="R1515" s="10"/>
      <c r="S1515" s="10"/>
      <c r="T1515" s="10"/>
      <c r="U1515" s="12"/>
      <c r="V1515" s="12"/>
      <c r="W1515" s="12"/>
      <c r="X1515" s="12"/>
      <c r="Y1515" s="12"/>
      <c r="Z1515" s="11"/>
      <c r="AA1515" s="11"/>
      <c r="AB1515" s="11"/>
      <c r="AC1515" s="10"/>
      <c r="AD1515" s="13"/>
      <c r="AE1515" s="15">
        <f t="shared" ca="1" si="23"/>
        <v>46054</v>
      </c>
    </row>
    <row r="1516" spans="1:31" ht="20.100000000000001" customHeight="1">
      <c r="A1516" s="10"/>
      <c r="B1516" s="10"/>
      <c r="C1516" s="10"/>
      <c r="D1516" s="12"/>
      <c r="E1516" s="10"/>
      <c r="F1516" s="10"/>
      <c r="G1516" s="10"/>
      <c r="H1516" s="12"/>
      <c r="I1516" s="11"/>
      <c r="J1516" s="12"/>
      <c r="K1516" s="10"/>
      <c r="L1516" s="10"/>
      <c r="M1516" s="11"/>
      <c r="N1516" s="10"/>
      <c r="O1516" s="12"/>
      <c r="P1516" s="12"/>
      <c r="Q1516" s="10"/>
      <c r="R1516" s="10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0"/>
      <c r="AD1516" s="13"/>
      <c r="AE1516" s="15">
        <f t="shared" ca="1" si="23"/>
        <v>46054</v>
      </c>
    </row>
    <row r="1517" spans="1:31" ht="20.100000000000001" customHeight="1">
      <c r="A1517" s="10"/>
      <c r="B1517" s="10"/>
      <c r="C1517" s="10"/>
      <c r="D1517" s="12"/>
      <c r="E1517" s="10"/>
      <c r="F1517" s="10"/>
      <c r="G1517" s="10"/>
      <c r="H1517" s="12"/>
      <c r="I1517" s="11"/>
      <c r="J1517" s="12"/>
      <c r="K1517" s="10"/>
      <c r="L1517" s="10"/>
      <c r="M1517" s="11"/>
      <c r="N1517" s="10"/>
      <c r="O1517" s="12"/>
      <c r="P1517" s="12"/>
      <c r="Q1517" s="10"/>
      <c r="R1517" s="10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0"/>
      <c r="AD1517" s="13"/>
      <c r="AE1517" s="15">
        <f t="shared" ca="1" si="23"/>
        <v>46054</v>
      </c>
    </row>
    <row r="1518" spans="1:31" ht="20.100000000000001" customHeight="1">
      <c r="A1518" s="10"/>
      <c r="B1518" s="10"/>
      <c r="C1518" s="10"/>
      <c r="D1518" s="12"/>
      <c r="E1518" s="10"/>
      <c r="F1518" s="10"/>
      <c r="G1518" s="10"/>
      <c r="H1518" s="12"/>
      <c r="I1518" s="11"/>
      <c r="J1518" s="12"/>
      <c r="K1518" s="10"/>
      <c r="L1518" s="10"/>
      <c r="M1518" s="11"/>
      <c r="N1518" s="10"/>
      <c r="O1518" s="12"/>
      <c r="P1518" s="12"/>
      <c r="Q1518" s="10"/>
      <c r="R1518" s="10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0"/>
      <c r="AD1518" s="13"/>
      <c r="AE1518" s="15">
        <f t="shared" ca="1" si="23"/>
        <v>46054</v>
      </c>
    </row>
    <row r="1519" spans="1:31" ht="20.100000000000001" customHeight="1">
      <c r="A1519" s="10"/>
      <c r="B1519" s="10"/>
      <c r="C1519" s="10"/>
      <c r="D1519" s="12"/>
      <c r="E1519" s="10"/>
      <c r="F1519" s="10"/>
      <c r="G1519" s="10"/>
      <c r="H1519" s="12"/>
      <c r="I1519" s="11"/>
      <c r="J1519" s="12"/>
      <c r="K1519" s="10"/>
      <c r="L1519" s="10"/>
      <c r="M1519" s="11"/>
      <c r="N1519" s="10"/>
      <c r="O1519" s="12"/>
      <c r="P1519" s="12"/>
      <c r="Q1519" s="10"/>
      <c r="R1519" s="10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0"/>
      <c r="AD1519" s="13"/>
      <c r="AE1519" s="15">
        <f t="shared" ca="1" si="23"/>
        <v>46054</v>
      </c>
    </row>
    <row r="1520" spans="1:31" ht="20.100000000000001" customHeight="1">
      <c r="A1520" s="10"/>
      <c r="B1520" s="10"/>
      <c r="C1520" s="10"/>
      <c r="D1520" s="12"/>
      <c r="E1520" s="10"/>
      <c r="F1520" s="10"/>
      <c r="G1520" s="10"/>
      <c r="H1520" s="12"/>
      <c r="I1520" s="11"/>
      <c r="J1520" s="12"/>
      <c r="K1520" s="10"/>
      <c r="L1520" s="10"/>
      <c r="M1520" s="11"/>
      <c r="N1520" s="10"/>
      <c r="O1520" s="12"/>
      <c r="P1520" s="12"/>
      <c r="Q1520" s="10"/>
      <c r="R1520" s="10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0"/>
      <c r="AD1520" s="13"/>
      <c r="AE1520" s="15">
        <f t="shared" ca="1" si="23"/>
        <v>46054</v>
      </c>
    </row>
    <row r="1521" spans="1:31" ht="20.100000000000001" customHeight="1">
      <c r="A1521" s="10"/>
      <c r="B1521" s="10"/>
      <c r="C1521" s="10"/>
      <c r="D1521" s="12"/>
      <c r="E1521" s="10"/>
      <c r="F1521" s="10"/>
      <c r="G1521" s="10"/>
      <c r="H1521" s="12"/>
      <c r="I1521" s="11"/>
      <c r="J1521" s="12"/>
      <c r="K1521" s="10"/>
      <c r="L1521" s="10"/>
      <c r="M1521" s="11"/>
      <c r="N1521" s="10"/>
      <c r="O1521" s="12"/>
      <c r="P1521" s="12"/>
      <c r="Q1521" s="10"/>
      <c r="R1521" s="10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0"/>
      <c r="AD1521" s="13"/>
      <c r="AE1521" s="15">
        <f t="shared" ca="1" si="23"/>
        <v>46054</v>
      </c>
    </row>
    <row r="1522" spans="1:31" ht="20.100000000000001" customHeight="1">
      <c r="A1522" s="10"/>
      <c r="B1522" s="10"/>
      <c r="C1522" s="10"/>
      <c r="D1522" s="12"/>
      <c r="E1522" s="10"/>
      <c r="F1522" s="10"/>
      <c r="G1522" s="10"/>
      <c r="H1522" s="12"/>
      <c r="I1522" s="11"/>
      <c r="J1522" s="12"/>
      <c r="K1522" s="10"/>
      <c r="L1522" s="10"/>
      <c r="M1522" s="11"/>
      <c r="N1522" s="10"/>
      <c r="O1522" s="12"/>
      <c r="P1522" s="12"/>
      <c r="Q1522" s="10"/>
      <c r="R1522" s="10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0"/>
      <c r="AD1522" s="13"/>
      <c r="AE1522" s="15">
        <f t="shared" ca="1" si="23"/>
        <v>46054</v>
      </c>
    </row>
    <row r="1523" spans="1:31" ht="20.100000000000001" customHeight="1">
      <c r="A1523" s="10"/>
      <c r="B1523" s="10"/>
      <c r="C1523" s="10"/>
      <c r="D1523" s="12"/>
      <c r="E1523" s="10"/>
      <c r="F1523" s="10"/>
      <c r="G1523" s="10"/>
      <c r="H1523" s="12"/>
      <c r="I1523" s="11"/>
      <c r="J1523" s="12"/>
      <c r="K1523" s="10"/>
      <c r="L1523" s="10"/>
      <c r="M1523" s="11"/>
      <c r="N1523" s="10"/>
      <c r="O1523" s="12"/>
      <c r="P1523" s="12"/>
      <c r="Q1523" s="10"/>
      <c r="R1523" s="10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0"/>
      <c r="AD1523" s="13"/>
      <c r="AE1523" s="15">
        <f t="shared" ca="1" si="23"/>
        <v>46054</v>
      </c>
    </row>
    <row r="1524" spans="1:31" ht="20.100000000000001" customHeight="1">
      <c r="A1524" s="10"/>
      <c r="B1524" s="10"/>
      <c r="C1524" s="10"/>
      <c r="D1524" s="12"/>
      <c r="E1524" s="10"/>
      <c r="F1524" s="10"/>
      <c r="G1524" s="10"/>
      <c r="H1524" s="10"/>
      <c r="I1524" s="11"/>
      <c r="J1524" s="11"/>
      <c r="K1524" s="10"/>
      <c r="L1524" s="10"/>
      <c r="M1524" s="11"/>
      <c r="N1524" s="10"/>
      <c r="O1524" s="10"/>
      <c r="P1524" s="10"/>
      <c r="Q1524" s="10"/>
      <c r="R1524" s="10"/>
      <c r="S1524" s="10"/>
      <c r="T1524" s="10"/>
      <c r="U1524" s="12"/>
      <c r="V1524" s="12"/>
      <c r="W1524" s="12"/>
      <c r="X1524" s="12"/>
      <c r="Y1524" s="12"/>
      <c r="Z1524" s="11"/>
      <c r="AA1524" s="11"/>
      <c r="AB1524" s="11"/>
      <c r="AC1524" s="10"/>
      <c r="AD1524" s="13"/>
      <c r="AE1524" s="15">
        <f t="shared" ca="1" si="23"/>
        <v>46054</v>
      </c>
    </row>
    <row r="1525" spans="1:31" ht="20.100000000000001" customHeight="1">
      <c r="A1525" s="10"/>
      <c r="B1525" s="10"/>
      <c r="C1525" s="10"/>
      <c r="D1525" s="12"/>
      <c r="E1525" s="10"/>
      <c r="F1525" s="10"/>
      <c r="G1525" s="10"/>
      <c r="H1525" s="12"/>
      <c r="I1525" s="11"/>
      <c r="J1525" s="12"/>
      <c r="K1525" s="10"/>
      <c r="L1525" s="10"/>
      <c r="M1525" s="11"/>
      <c r="N1525" s="10"/>
      <c r="O1525" s="12"/>
      <c r="P1525" s="12"/>
      <c r="Q1525" s="10"/>
      <c r="R1525" s="10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0"/>
      <c r="AD1525" s="13"/>
      <c r="AE1525" s="15">
        <f t="shared" ca="1" si="23"/>
        <v>46054</v>
      </c>
    </row>
    <row r="1526" spans="1:31" ht="20.100000000000001" customHeight="1">
      <c r="A1526" s="10"/>
      <c r="B1526" s="10"/>
      <c r="C1526" s="12"/>
      <c r="D1526" s="12"/>
      <c r="E1526" s="10"/>
      <c r="F1526" s="10"/>
      <c r="G1526" s="10"/>
      <c r="H1526" s="12"/>
      <c r="I1526" s="11"/>
      <c r="J1526" s="12"/>
      <c r="K1526" s="10"/>
      <c r="L1526" s="10"/>
      <c r="M1526" s="12"/>
      <c r="N1526" s="10"/>
      <c r="O1526" s="12"/>
      <c r="P1526" s="12"/>
      <c r="Q1526" s="10"/>
      <c r="R1526" s="12"/>
      <c r="S1526" s="10"/>
      <c r="T1526" s="10"/>
      <c r="U1526" s="12"/>
      <c r="V1526" s="12"/>
      <c r="W1526" s="12"/>
      <c r="X1526" s="12"/>
      <c r="Y1526" s="12"/>
      <c r="Z1526" s="12"/>
      <c r="AA1526" s="12"/>
      <c r="AB1526" s="12"/>
      <c r="AC1526" s="10"/>
      <c r="AD1526" s="13"/>
      <c r="AE1526" s="15">
        <f t="shared" ca="1" si="23"/>
        <v>46054</v>
      </c>
    </row>
    <row r="1527" spans="1:31" ht="20.100000000000001" customHeight="1">
      <c r="A1527" s="10"/>
      <c r="B1527" s="10"/>
      <c r="C1527" s="10"/>
      <c r="D1527" s="12"/>
      <c r="E1527" s="10"/>
      <c r="F1527" s="10"/>
      <c r="G1527" s="10"/>
      <c r="H1527" s="10"/>
      <c r="I1527" s="11"/>
      <c r="J1527" s="11"/>
      <c r="K1527" s="10"/>
      <c r="L1527" s="10"/>
      <c r="M1527" s="11"/>
      <c r="N1527" s="10"/>
      <c r="O1527" s="10"/>
      <c r="P1527" s="10"/>
      <c r="Q1527" s="10"/>
      <c r="R1527" s="10"/>
      <c r="S1527" s="10"/>
      <c r="T1527" s="10"/>
      <c r="U1527" s="12"/>
      <c r="V1527" s="12"/>
      <c r="W1527" s="12"/>
      <c r="X1527" s="12"/>
      <c r="Y1527" s="12"/>
      <c r="Z1527" s="11"/>
      <c r="AA1527" s="11"/>
      <c r="AB1527" s="11"/>
      <c r="AC1527" s="10"/>
      <c r="AD1527" s="13"/>
      <c r="AE1527" s="15">
        <f t="shared" ca="1" si="23"/>
        <v>46054</v>
      </c>
    </row>
    <row r="1528" spans="1:31" ht="20.100000000000001" customHeight="1">
      <c r="A1528" s="10"/>
      <c r="B1528" s="10"/>
      <c r="C1528" s="10"/>
      <c r="D1528" s="12"/>
      <c r="E1528" s="10"/>
      <c r="F1528" s="10"/>
      <c r="G1528" s="10"/>
      <c r="H1528" s="12"/>
      <c r="I1528" s="11"/>
      <c r="J1528" s="12"/>
      <c r="K1528" s="10"/>
      <c r="L1528" s="10"/>
      <c r="M1528" s="11"/>
      <c r="N1528" s="10"/>
      <c r="O1528" s="12"/>
      <c r="P1528" s="12"/>
      <c r="Q1528" s="10"/>
      <c r="R1528" s="10"/>
      <c r="S1528" s="10"/>
      <c r="T1528" s="10"/>
      <c r="U1528" s="12"/>
      <c r="V1528" s="12"/>
      <c r="W1528" s="12"/>
      <c r="X1528" s="12"/>
      <c r="Y1528" s="12"/>
      <c r="Z1528" s="12"/>
      <c r="AA1528" s="12"/>
      <c r="AB1528" s="12"/>
      <c r="AC1528" s="10"/>
      <c r="AD1528" s="13"/>
      <c r="AE1528" s="15">
        <f t="shared" ca="1" si="23"/>
        <v>46054</v>
      </c>
    </row>
    <row r="1529" spans="1:31" ht="20.100000000000001" customHeight="1">
      <c r="A1529" s="10"/>
      <c r="B1529" s="10"/>
      <c r="C1529" s="10"/>
      <c r="D1529" s="10"/>
      <c r="E1529" s="10"/>
      <c r="F1529" s="10"/>
      <c r="G1529" s="10"/>
      <c r="H1529" s="10"/>
      <c r="I1529" s="11"/>
      <c r="J1529" s="11"/>
      <c r="K1529" s="10"/>
      <c r="L1529" s="10"/>
      <c r="M1529" s="11"/>
      <c r="N1529" s="10"/>
      <c r="O1529" s="10"/>
      <c r="P1529" s="10"/>
      <c r="Q1529" s="10"/>
      <c r="R1529" s="10"/>
      <c r="S1529" s="10"/>
      <c r="T1529" s="10"/>
      <c r="U1529" s="12"/>
      <c r="V1529" s="12"/>
      <c r="W1529" s="12"/>
      <c r="X1529" s="12"/>
      <c r="Y1529" s="12"/>
      <c r="Z1529" s="11"/>
      <c r="AA1529" s="11"/>
      <c r="AB1529" s="11"/>
      <c r="AC1529" s="10"/>
      <c r="AD1529" s="10"/>
      <c r="AE1529" s="15">
        <f t="shared" ca="1" si="23"/>
        <v>46054</v>
      </c>
    </row>
    <row r="1530" spans="1:31" ht="20.100000000000001" customHeight="1">
      <c r="A1530" s="10"/>
      <c r="B1530" s="10"/>
      <c r="C1530" s="10"/>
      <c r="D1530" s="10"/>
      <c r="E1530" s="10"/>
      <c r="F1530" s="10"/>
      <c r="G1530" s="10"/>
      <c r="H1530" s="10"/>
      <c r="I1530" s="11"/>
      <c r="J1530" s="11"/>
      <c r="K1530" s="10"/>
      <c r="L1530" s="10"/>
      <c r="M1530" s="11"/>
      <c r="N1530" s="10"/>
      <c r="O1530" s="10"/>
      <c r="P1530" s="10"/>
      <c r="Q1530" s="10"/>
      <c r="R1530" s="10"/>
      <c r="S1530" s="10"/>
      <c r="T1530" s="10"/>
      <c r="U1530" s="12"/>
      <c r="V1530" s="12"/>
      <c r="W1530" s="12"/>
      <c r="X1530" s="12"/>
      <c r="Y1530" s="12"/>
      <c r="Z1530" s="11"/>
      <c r="AA1530" s="11"/>
      <c r="AB1530" s="11"/>
      <c r="AC1530" s="10"/>
      <c r="AD1530" s="10"/>
      <c r="AE1530" s="15">
        <f t="shared" ca="1" si="23"/>
        <v>46054</v>
      </c>
    </row>
    <row r="1531" spans="1:31" ht="20.100000000000001" customHeight="1">
      <c r="A1531" s="10"/>
      <c r="B1531" s="10"/>
      <c r="C1531" s="10"/>
      <c r="D1531" s="10"/>
      <c r="E1531" s="10"/>
      <c r="F1531" s="10"/>
      <c r="G1531" s="10"/>
      <c r="H1531" s="10"/>
      <c r="I1531" s="11"/>
      <c r="J1531" s="11"/>
      <c r="K1531" s="10"/>
      <c r="L1531" s="10"/>
      <c r="M1531" s="11"/>
      <c r="N1531" s="10"/>
      <c r="O1531" s="10"/>
      <c r="P1531" s="10"/>
      <c r="Q1531" s="10"/>
      <c r="R1531" s="10"/>
      <c r="S1531" s="10"/>
      <c r="T1531" s="10"/>
      <c r="U1531" s="12"/>
      <c r="V1531" s="12"/>
      <c r="W1531" s="12"/>
      <c r="X1531" s="12"/>
      <c r="Y1531" s="12"/>
      <c r="Z1531" s="11"/>
      <c r="AA1531" s="11"/>
      <c r="AB1531" s="11"/>
      <c r="AC1531" s="10"/>
      <c r="AD1531" s="10"/>
      <c r="AE1531" s="15">
        <f t="shared" ca="1" si="23"/>
        <v>46054</v>
      </c>
    </row>
    <row r="1532" spans="1:31" ht="20.100000000000001" customHeight="1">
      <c r="A1532" s="10"/>
      <c r="B1532" s="10"/>
      <c r="C1532" s="10"/>
      <c r="D1532" s="10"/>
      <c r="E1532" s="10"/>
      <c r="F1532" s="10"/>
      <c r="G1532" s="10"/>
      <c r="H1532" s="10"/>
      <c r="I1532" s="11"/>
      <c r="J1532" s="11"/>
      <c r="K1532" s="10"/>
      <c r="L1532" s="10"/>
      <c r="M1532" s="11"/>
      <c r="N1532" s="10"/>
      <c r="O1532" s="10"/>
      <c r="P1532" s="10"/>
      <c r="Q1532" s="10"/>
      <c r="R1532" s="10"/>
      <c r="S1532" s="12"/>
      <c r="T1532" s="12"/>
      <c r="U1532" s="12"/>
      <c r="V1532" s="12"/>
      <c r="W1532" s="12"/>
      <c r="X1532" s="12"/>
      <c r="Y1532" s="12"/>
      <c r="Z1532" s="11"/>
      <c r="AA1532" s="11"/>
      <c r="AB1532" s="11"/>
      <c r="AC1532" s="10"/>
      <c r="AD1532" s="10"/>
      <c r="AE1532" s="15">
        <f t="shared" ca="1" si="23"/>
        <v>46054</v>
      </c>
    </row>
    <row r="1533" spans="1:31" ht="20.100000000000001" customHeight="1">
      <c r="A1533" s="10"/>
      <c r="B1533" s="10"/>
      <c r="C1533" s="10"/>
      <c r="D1533" s="10"/>
      <c r="E1533" s="10"/>
      <c r="F1533" s="10"/>
      <c r="G1533" s="10"/>
      <c r="H1533" s="10"/>
      <c r="I1533" s="11"/>
      <c r="J1533" s="11"/>
      <c r="K1533" s="10"/>
      <c r="L1533" s="10"/>
      <c r="M1533" s="11"/>
      <c r="N1533" s="10"/>
      <c r="O1533" s="10"/>
      <c r="P1533" s="10"/>
      <c r="Q1533" s="10"/>
      <c r="R1533" s="10"/>
      <c r="S1533" s="12"/>
      <c r="T1533" s="12"/>
      <c r="U1533" s="12"/>
      <c r="V1533" s="12"/>
      <c r="W1533" s="12"/>
      <c r="X1533" s="12"/>
      <c r="Y1533" s="12"/>
      <c r="Z1533" s="11"/>
      <c r="AA1533" s="11"/>
      <c r="AB1533" s="11"/>
      <c r="AC1533" s="10"/>
      <c r="AD1533" s="10"/>
      <c r="AE1533" s="15">
        <f t="shared" ca="1" si="23"/>
        <v>46054</v>
      </c>
    </row>
    <row r="1534" spans="1:31" ht="20.100000000000001" customHeight="1">
      <c r="A1534" s="10"/>
      <c r="B1534" s="10"/>
      <c r="C1534" s="10"/>
      <c r="D1534" s="10"/>
      <c r="E1534" s="10"/>
      <c r="F1534" s="10"/>
      <c r="G1534" s="10"/>
      <c r="H1534" s="10"/>
      <c r="I1534" s="11"/>
      <c r="J1534" s="11"/>
      <c r="K1534" s="10"/>
      <c r="L1534" s="10"/>
      <c r="M1534" s="11"/>
      <c r="N1534" s="10"/>
      <c r="O1534" s="10"/>
      <c r="P1534" s="10"/>
      <c r="Q1534" s="10"/>
      <c r="R1534" s="10"/>
      <c r="S1534" s="12"/>
      <c r="T1534" s="12"/>
      <c r="U1534" s="12"/>
      <c r="V1534" s="12"/>
      <c r="W1534" s="12"/>
      <c r="X1534" s="12"/>
      <c r="Y1534" s="12"/>
      <c r="Z1534" s="11"/>
      <c r="AA1534" s="11"/>
      <c r="AB1534" s="11"/>
      <c r="AC1534" s="10"/>
      <c r="AD1534" s="10"/>
      <c r="AE1534" s="15">
        <f t="shared" ca="1" si="23"/>
        <v>46054</v>
      </c>
    </row>
    <row r="1535" spans="1:31" ht="20.100000000000001" customHeight="1">
      <c r="A1535" s="10"/>
      <c r="B1535" s="10"/>
      <c r="C1535" s="10"/>
      <c r="D1535" s="10"/>
      <c r="E1535" s="10"/>
      <c r="F1535" s="10"/>
      <c r="G1535" s="10"/>
      <c r="H1535" s="10"/>
      <c r="I1535" s="11"/>
      <c r="J1535" s="11"/>
      <c r="K1535" s="10"/>
      <c r="L1535" s="10"/>
      <c r="M1535" s="11"/>
      <c r="N1535" s="10"/>
      <c r="O1535" s="10"/>
      <c r="P1535" s="10"/>
      <c r="Q1535" s="10"/>
      <c r="R1535" s="10"/>
      <c r="S1535" s="12"/>
      <c r="T1535" s="12"/>
      <c r="U1535" s="12"/>
      <c r="V1535" s="12"/>
      <c r="W1535" s="12"/>
      <c r="X1535" s="12"/>
      <c r="Y1535" s="12"/>
      <c r="Z1535" s="11"/>
      <c r="AA1535" s="11"/>
      <c r="AB1535" s="11"/>
      <c r="AC1535" s="10"/>
      <c r="AD1535" s="10"/>
      <c r="AE1535" s="15">
        <f t="shared" ca="1" si="23"/>
        <v>46054</v>
      </c>
    </row>
    <row r="1536" spans="1:31" ht="20.100000000000001" customHeight="1">
      <c r="A1536" s="10"/>
      <c r="B1536" s="10"/>
      <c r="C1536" s="10"/>
      <c r="D1536" s="10"/>
      <c r="E1536" s="10"/>
      <c r="F1536" s="10"/>
      <c r="G1536" s="10"/>
      <c r="H1536" s="10"/>
      <c r="I1536" s="11"/>
      <c r="J1536" s="11"/>
      <c r="K1536" s="10"/>
      <c r="L1536" s="10"/>
      <c r="M1536" s="11"/>
      <c r="N1536" s="10"/>
      <c r="O1536" s="10"/>
      <c r="P1536" s="10"/>
      <c r="Q1536" s="10"/>
      <c r="R1536" s="10"/>
      <c r="S1536" s="12"/>
      <c r="T1536" s="12"/>
      <c r="U1536" s="12"/>
      <c r="V1536" s="12"/>
      <c r="W1536" s="12"/>
      <c r="X1536" s="12"/>
      <c r="Y1536" s="12"/>
      <c r="Z1536" s="11"/>
      <c r="AA1536" s="11"/>
      <c r="AB1536" s="11"/>
      <c r="AC1536" s="10"/>
      <c r="AD1536" s="10"/>
      <c r="AE1536" s="15">
        <f t="shared" ca="1" si="23"/>
        <v>46054</v>
      </c>
    </row>
    <row r="1537" spans="1:31" ht="20.100000000000001" customHeight="1">
      <c r="A1537" s="10"/>
      <c r="B1537" s="10"/>
      <c r="C1537" s="10"/>
      <c r="D1537" s="10"/>
      <c r="E1537" s="10"/>
      <c r="F1537" s="10"/>
      <c r="G1537" s="10"/>
      <c r="H1537" s="10"/>
      <c r="I1537" s="11"/>
      <c r="J1537" s="11"/>
      <c r="K1537" s="10"/>
      <c r="L1537" s="10"/>
      <c r="M1537" s="11"/>
      <c r="N1537" s="10"/>
      <c r="O1537" s="10"/>
      <c r="P1537" s="10"/>
      <c r="Q1537" s="10"/>
      <c r="R1537" s="10"/>
      <c r="S1537" s="10"/>
      <c r="T1537" s="10"/>
      <c r="U1537" s="12"/>
      <c r="V1537" s="12"/>
      <c r="W1537" s="12"/>
      <c r="X1537" s="12"/>
      <c r="Y1537" s="12"/>
      <c r="Z1537" s="11"/>
      <c r="AA1537" s="11"/>
      <c r="AB1537" s="11"/>
      <c r="AC1537" s="10"/>
      <c r="AD1537" s="10"/>
      <c r="AE1537" s="15">
        <f t="shared" ca="1" si="23"/>
        <v>46054</v>
      </c>
    </row>
    <row r="1538" spans="1:31" ht="20.100000000000001" customHeight="1">
      <c r="A1538" s="10"/>
      <c r="B1538" s="10"/>
      <c r="C1538" s="10"/>
      <c r="D1538" s="10"/>
      <c r="E1538" s="10"/>
      <c r="F1538" s="10"/>
      <c r="G1538" s="10"/>
      <c r="H1538" s="10"/>
      <c r="I1538" s="11"/>
      <c r="J1538" s="11"/>
      <c r="K1538" s="10"/>
      <c r="L1538" s="10"/>
      <c r="M1538" s="12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1"/>
      <c r="Y1538" s="10"/>
      <c r="Z1538" s="11"/>
      <c r="AA1538" s="11"/>
      <c r="AB1538" s="11"/>
      <c r="AC1538" s="10"/>
      <c r="AD1538" s="10"/>
      <c r="AE1538" s="15">
        <f t="shared" ca="1" si="23"/>
        <v>46054</v>
      </c>
    </row>
    <row r="1539" spans="1:31" ht="20.100000000000001" customHeight="1">
      <c r="A1539" s="10"/>
      <c r="B1539" s="10"/>
      <c r="C1539" s="10"/>
      <c r="D1539" s="10"/>
      <c r="E1539" s="10"/>
      <c r="F1539" s="10"/>
      <c r="G1539" s="10"/>
      <c r="H1539" s="10"/>
      <c r="I1539" s="11"/>
      <c r="J1539" s="11"/>
      <c r="K1539" s="10"/>
      <c r="L1539" s="10"/>
      <c r="M1539" s="11"/>
      <c r="N1539" s="10"/>
      <c r="O1539" s="10"/>
      <c r="P1539" s="10"/>
      <c r="Q1539" s="10"/>
      <c r="R1539" s="10"/>
      <c r="S1539" s="10"/>
      <c r="T1539" s="10"/>
      <c r="U1539" s="12"/>
      <c r="V1539" s="12"/>
      <c r="W1539" s="12"/>
      <c r="X1539" s="12"/>
      <c r="Y1539" s="12"/>
      <c r="Z1539" s="11"/>
      <c r="AA1539" s="11"/>
      <c r="AB1539" s="11"/>
      <c r="AC1539" s="12"/>
      <c r="AD1539" s="10"/>
      <c r="AE1539" s="15">
        <f t="shared" ca="1" si="23"/>
        <v>46054</v>
      </c>
    </row>
    <row r="1540" spans="1:31" ht="20.100000000000001" customHeight="1">
      <c r="A1540" s="10"/>
      <c r="B1540" s="10"/>
      <c r="C1540" s="10"/>
      <c r="D1540" s="12"/>
      <c r="E1540" s="10"/>
      <c r="F1540" s="10"/>
      <c r="G1540" s="10"/>
      <c r="H1540" s="10"/>
      <c r="I1540" s="11"/>
      <c r="J1540" s="11"/>
      <c r="K1540" s="10"/>
      <c r="L1540" s="10"/>
      <c r="M1540" s="11"/>
      <c r="N1540" s="10"/>
      <c r="O1540" s="10"/>
      <c r="P1540" s="10"/>
      <c r="Q1540" s="10"/>
      <c r="R1540" s="12"/>
      <c r="S1540" s="10"/>
      <c r="T1540" s="10"/>
      <c r="U1540" s="12"/>
      <c r="V1540" s="12"/>
      <c r="W1540" s="12"/>
      <c r="X1540" s="12"/>
      <c r="Y1540" s="12"/>
      <c r="Z1540" s="11"/>
      <c r="AA1540" s="11"/>
      <c r="AB1540" s="11"/>
      <c r="AC1540" s="10"/>
      <c r="AD1540" s="10"/>
      <c r="AE1540" s="15">
        <f t="shared" ref="AE1540:AE1603" ca="1" si="24">TODAY()-M1540</f>
        <v>46054</v>
      </c>
    </row>
    <row r="1541" spans="1:31" ht="20.100000000000001" customHeight="1">
      <c r="A1541" s="10"/>
      <c r="B1541" s="10"/>
      <c r="C1541" s="10"/>
      <c r="D1541" s="10"/>
      <c r="E1541" s="10"/>
      <c r="F1541" s="10"/>
      <c r="G1541" s="10"/>
      <c r="H1541" s="12"/>
      <c r="I1541" s="11"/>
      <c r="J1541" s="12"/>
      <c r="K1541" s="10"/>
      <c r="L1541" s="10"/>
      <c r="M1541" s="11"/>
      <c r="N1541" s="10"/>
      <c r="O1541" s="12"/>
      <c r="P1541" s="12"/>
      <c r="Q1541" s="10"/>
      <c r="R1541" s="10"/>
      <c r="S1541" s="10"/>
      <c r="T1541" s="10"/>
      <c r="U1541" s="12"/>
      <c r="V1541" s="12"/>
      <c r="W1541" s="12"/>
      <c r="X1541" s="12"/>
      <c r="Y1541" s="12"/>
      <c r="Z1541" s="12"/>
      <c r="AA1541" s="12"/>
      <c r="AB1541" s="12"/>
      <c r="AC1541" s="10"/>
      <c r="AD1541" s="13"/>
      <c r="AE1541" s="15">
        <f t="shared" ca="1" si="24"/>
        <v>46054</v>
      </c>
    </row>
    <row r="1542" spans="1:31" ht="20.100000000000001" customHeight="1">
      <c r="A1542" s="10"/>
      <c r="B1542" s="10"/>
      <c r="C1542" s="10"/>
      <c r="D1542" s="10"/>
      <c r="E1542" s="10"/>
      <c r="F1542" s="10"/>
      <c r="G1542" s="10"/>
      <c r="H1542" s="12"/>
      <c r="I1542" s="11"/>
      <c r="J1542" s="12"/>
      <c r="K1542" s="10"/>
      <c r="L1542" s="10"/>
      <c r="M1542" s="11"/>
      <c r="N1542" s="10"/>
      <c r="O1542" s="12"/>
      <c r="P1542" s="12"/>
      <c r="Q1542" s="10"/>
      <c r="R1542" s="10"/>
      <c r="S1542" s="10"/>
      <c r="T1542" s="10"/>
      <c r="U1542" s="12"/>
      <c r="V1542" s="12"/>
      <c r="W1542" s="12"/>
      <c r="X1542" s="12"/>
      <c r="Y1542" s="12"/>
      <c r="Z1542" s="12"/>
      <c r="AA1542" s="12"/>
      <c r="AB1542" s="12"/>
      <c r="AC1542" s="10"/>
      <c r="AD1542" s="13"/>
      <c r="AE1542" s="15">
        <f t="shared" ca="1" si="24"/>
        <v>46054</v>
      </c>
    </row>
    <row r="1543" spans="1:31" ht="20.100000000000001" customHeight="1">
      <c r="A1543" s="10"/>
      <c r="B1543" s="10"/>
      <c r="C1543" s="10"/>
      <c r="D1543" s="10"/>
      <c r="E1543" s="10"/>
      <c r="F1543" s="10"/>
      <c r="G1543" s="10"/>
      <c r="H1543" s="12"/>
      <c r="I1543" s="11"/>
      <c r="J1543" s="12"/>
      <c r="K1543" s="10"/>
      <c r="L1543" s="10"/>
      <c r="M1543" s="11"/>
      <c r="N1543" s="10"/>
      <c r="O1543" s="12"/>
      <c r="P1543" s="12"/>
      <c r="Q1543" s="10"/>
      <c r="R1543" s="10"/>
      <c r="S1543" s="10"/>
      <c r="T1543" s="10"/>
      <c r="U1543" s="12"/>
      <c r="V1543" s="12"/>
      <c r="W1543" s="12"/>
      <c r="X1543" s="12"/>
      <c r="Y1543" s="12"/>
      <c r="Z1543" s="12"/>
      <c r="AA1543" s="12"/>
      <c r="AB1543" s="12"/>
      <c r="AC1543" s="10"/>
      <c r="AD1543" s="13"/>
      <c r="AE1543" s="15">
        <f t="shared" ca="1" si="24"/>
        <v>46054</v>
      </c>
    </row>
    <row r="1544" spans="1:31" ht="20.100000000000001" customHeight="1">
      <c r="A1544" s="10"/>
      <c r="B1544" s="10"/>
      <c r="C1544" s="10"/>
      <c r="D1544" s="10"/>
      <c r="E1544" s="10"/>
      <c r="F1544" s="10"/>
      <c r="G1544" s="10"/>
      <c r="H1544" s="10"/>
      <c r="I1544" s="11"/>
      <c r="J1544" s="11"/>
      <c r="K1544" s="10"/>
      <c r="L1544" s="10"/>
      <c r="M1544" s="11"/>
      <c r="N1544" s="10"/>
      <c r="O1544" s="10"/>
      <c r="P1544" s="10"/>
      <c r="Q1544" s="10"/>
      <c r="R1544" s="10"/>
      <c r="S1544" s="12"/>
      <c r="T1544" s="12"/>
      <c r="U1544" s="12"/>
      <c r="V1544" s="12"/>
      <c r="W1544" s="12"/>
      <c r="X1544" s="12"/>
      <c r="Y1544" s="12"/>
      <c r="Z1544" s="11"/>
      <c r="AA1544" s="11"/>
      <c r="AB1544" s="11"/>
      <c r="AC1544" s="10"/>
      <c r="AD1544" s="10"/>
      <c r="AE1544" s="15">
        <f t="shared" ca="1" si="24"/>
        <v>46054</v>
      </c>
    </row>
    <row r="1545" spans="1:31" ht="20.100000000000001" customHeight="1">
      <c r="A1545" s="10"/>
      <c r="B1545" s="10"/>
      <c r="C1545" s="12"/>
      <c r="D1545" s="12"/>
      <c r="E1545" s="10"/>
      <c r="F1545" s="10"/>
      <c r="G1545" s="10"/>
      <c r="H1545" s="12"/>
      <c r="I1545" s="11"/>
      <c r="J1545" s="12"/>
      <c r="K1545" s="10"/>
      <c r="L1545" s="10"/>
      <c r="M1545" s="11"/>
      <c r="N1545" s="10"/>
      <c r="O1545" s="12"/>
      <c r="P1545" s="12"/>
      <c r="Q1545" s="10"/>
      <c r="R1545" s="12"/>
      <c r="S1545" s="10"/>
      <c r="T1545" s="10"/>
      <c r="U1545" s="12"/>
      <c r="V1545" s="12"/>
      <c r="W1545" s="12"/>
      <c r="X1545" s="12"/>
      <c r="Y1545" s="12"/>
      <c r="Z1545" s="12"/>
      <c r="AA1545" s="12"/>
      <c r="AB1545" s="12"/>
      <c r="AC1545" s="10"/>
      <c r="AD1545" s="13"/>
      <c r="AE1545" s="15">
        <f t="shared" ca="1" si="24"/>
        <v>46054</v>
      </c>
    </row>
    <row r="1546" spans="1:31" ht="20.100000000000001" customHeight="1">
      <c r="A1546" s="10"/>
      <c r="B1546" s="10"/>
      <c r="C1546" s="12"/>
      <c r="D1546" s="12"/>
      <c r="E1546" s="10"/>
      <c r="F1546" s="10"/>
      <c r="G1546" s="10"/>
      <c r="H1546" s="12"/>
      <c r="I1546" s="11"/>
      <c r="J1546" s="12"/>
      <c r="K1546" s="10"/>
      <c r="L1546" s="10"/>
      <c r="M1546" s="11"/>
      <c r="N1546" s="10"/>
      <c r="O1546" s="12"/>
      <c r="P1546" s="12"/>
      <c r="Q1546" s="10"/>
      <c r="R1546" s="10"/>
      <c r="S1546" s="10"/>
      <c r="T1546" s="10"/>
      <c r="U1546" s="12"/>
      <c r="V1546" s="12"/>
      <c r="W1546" s="12"/>
      <c r="X1546" s="12"/>
      <c r="Y1546" s="12"/>
      <c r="Z1546" s="12"/>
      <c r="AA1546" s="12"/>
      <c r="AB1546" s="12"/>
      <c r="AC1546" s="10"/>
      <c r="AD1546" s="13"/>
      <c r="AE1546" s="15">
        <f t="shared" ca="1" si="24"/>
        <v>46054</v>
      </c>
    </row>
    <row r="1547" spans="1:31" ht="20.100000000000001" customHeight="1">
      <c r="A1547" s="10"/>
      <c r="B1547" s="10"/>
      <c r="C1547" s="10"/>
      <c r="D1547" s="12"/>
      <c r="E1547" s="10"/>
      <c r="F1547" s="10"/>
      <c r="G1547" s="10"/>
      <c r="H1547" s="12"/>
      <c r="I1547" s="11"/>
      <c r="J1547" s="12"/>
      <c r="K1547" s="10"/>
      <c r="L1547" s="10"/>
      <c r="M1547" s="11"/>
      <c r="N1547" s="10"/>
      <c r="O1547" s="12"/>
      <c r="P1547" s="12"/>
      <c r="Q1547" s="10"/>
      <c r="R1547" s="10"/>
      <c r="S1547" s="10"/>
      <c r="T1547" s="10"/>
      <c r="U1547" s="12"/>
      <c r="V1547" s="12"/>
      <c r="W1547" s="12"/>
      <c r="X1547" s="12"/>
      <c r="Y1547" s="12"/>
      <c r="Z1547" s="12"/>
      <c r="AA1547" s="12"/>
      <c r="AB1547" s="12"/>
      <c r="AC1547" s="10"/>
      <c r="AD1547" s="13"/>
      <c r="AE1547" s="15">
        <f t="shared" ca="1" si="24"/>
        <v>46054</v>
      </c>
    </row>
    <row r="1548" spans="1:31" ht="20.100000000000001" customHeight="1">
      <c r="A1548" s="10"/>
      <c r="B1548" s="10"/>
      <c r="C1548" s="12"/>
      <c r="D1548" s="12"/>
      <c r="E1548" s="10"/>
      <c r="F1548" s="10"/>
      <c r="G1548" s="10"/>
      <c r="H1548" s="12"/>
      <c r="I1548" s="11"/>
      <c r="J1548" s="12"/>
      <c r="K1548" s="10"/>
      <c r="L1548" s="10"/>
      <c r="M1548" s="11"/>
      <c r="N1548" s="10"/>
      <c r="O1548" s="12"/>
      <c r="P1548" s="12"/>
      <c r="Q1548" s="10"/>
      <c r="R1548" s="10"/>
      <c r="S1548" s="10"/>
      <c r="T1548" s="10"/>
      <c r="U1548" s="12"/>
      <c r="V1548" s="12"/>
      <c r="W1548" s="12"/>
      <c r="X1548" s="12"/>
      <c r="Y1548" s="12"/>
      <c r="Z1548" s="12"/>
      <c r="AA1548" s="12"/>
      <c r="AB1548" s="12"/>
      <c r="AC1548" s="10"/>
      <c r="AD1548" s="13"/>
      <c r="AE1548" s="15">
        <f t="shared" ca="1" si="24"/>
        <v>46054</v>
      </c>
    </row>
    <row r="1549" spans="1:31" ht="20.100000000000001" customHeight="1">
      <c r="A1549" s="10"/>
      <c r="B1549" s="10"/>
      <c r="C1549" s="10"/>
      <c r="D1549" s="12"/>
      <c r="E1549" s="10"/>
      <c r="F1549" s="10"/>
      <c r="G1549" s="10"/>
      <c r="H1549" s="10"/>
      <c r="I1549" s="11"/>
      <c r="J1549" s="11"/>
      <c r="K1549" s="10"/>
      <c r="L1549" s="10"/>
      <c r="M1549" s="11"/>
      <c r="N1549" s="10"/>
      <c r="O1549" s="10"/>
      <c r="P1549" s="10"/>
      <c r="Q1549" s="10"/>
      <c r="R1549" s="10"/>
      <c r="S1549" s="10"/>
      <c r="T1549" s="10"/>
      <c r="U1549" s="12"/>
      <c r="V1549" s="12"/>
      <c r="W1549" s="12"/>
      <c r="X1549" s="12"/>
      <c r="Y1549" s="12"/>
      <c r="Z1549" s="11"/>
      <c r="AA1549" s="11"/>
      <c r="AB1549" s="11"/>
      <c r="AC1549" s="10"/>
      <c r="AD1549" s="13"/>
      <c r="AE1549" s="15">
        <f t="shared" ca="1" si="24"/>
        <v>46054</v>
      </c>
    </row>
    <row r="1550" spans="1:31" ht="20.100000000000001" customHeight="1">
      <c r="A1550" s="10"/>
      <c r="B1550" s="10"/>
      <c r="C1550" s="10"/>
      <c r="D1550" s="12"/>
      <c r="E1550" s="10"/>
      <c r="F1550" s="10"/>
      <c r="G1550" s="10"/>
      <c r="H1550" s="10"/>
      <c r="I1550" s="11"/>
      <c r="J1550" s="11"/>
      <c r="K1550" s="10"/>
      <c r="L1550" s="10"/>
      <c r="M1550" s="11"/>
      <c r="N1550" s="10"/>
      <c r="O1550" s="10"/>
      <c r="P1550" s="10"/>
      <c r="Q1550" s="10"/>
      <c r="R1550" s="10"/>
      <c r="S1550" s="10"/>
      <c r="T1550" s="10"/>
      <c r="U1550" s="12"/>
      <c r="V1550" s="12"/>
      <c r="W1550" s="12"/>
      <c r="X1550" s="12"/>
      <c r="Y1550" s="12"/>
      <c r="Z1550" s="11"/>
      <c r="AA1550" s="11"/>
      <c r="AB1550" s="11"/>
      <c r="AC1550" s="10"/>
      <c r="AD1550" s="13"/>
      <c r="AE1550" s="15">
        <f t="shared" ca="1" si="24"/>
        <v>46054</v>
      </c>
    </row>
    <row r="1551" spans="1:31" ht="20.100000000000001" customHeight="1">
      <c r="A1551" s="10"/>
      <c r="B1551" s="10"/>
      <c r="C1551" s="10"/>
      <c r="D1551" s="12"/>
      <c r="E1551" s="10"/>
      <c r="F1551" s="10"/>
      <c r="G1551" s="10"/>
      <c r="H1551" s="12"/>
      <c r="I1551" s="11"/>
      <c r="J1551" s="12"/>
      <c r="K1551" s="10"/>
      <c r="L1551" s="10"/>
      <c r="M1551" s="11"/>
      <c r="N1551" s="10"/>
      <c r="O1551" s="12"/>
      <c r="P1551" s="12"/>
      <c r="Q1551" s="10"/>
      <c r="R1551" s="10"/>
      <c r="S1551" s="12"/>
      <c r="T1551" s="12"/>
      <c r="U1551" s="10"/>
      <c r="V1551" s="10"/>
      <c r="W1551" s="10"/>
      <c r="X1551" s="11"/>
      <c r="Y1551" s="10"/>
      <c r="Z1551" s="12"/>
      <c r="AA1551" s="12"/>
      <c r="AB1551" s="12"/>
      <c r="AC1551" s="10"/>
      <c r="AD1551" s="13"/>
      <c r="AE1551" s="15">
        <f t="shared" ca="1" si="24"/>
        <v>46054</v>
      </c>
    </row>
    <row r="1552" spans="1:31" ht="20.100000000000001" customHeight="1">
      <c r="A1552" s="10"/>
      <c r="B1552" s="10"/>
      <c r="C1552" s="10"/>
      <c r="D1552" s="12"/>
      <c r="E1552" s="10"/>
      <c r="F1552" s="10"/>
      <c r="G1552" s="10"/>
      <c r="H1552" s="12"/>
      <c r="I1552" s="11"/>
      <c r="J1552" s="12"/>
      <c r="K1552" s="10"/>
      <c r="L1552" s="10"/>
      <c r="M1552" s="11"/>
      <c r="N1552" s="10"/>
      <c r="O1552" s="12"/>
      <c r="P1552" s="12"/>
      <c r="Q1552" s="10"/>
      <c r="R1552" s="10"/>
      <c r="S1552" s="12"/>
      <c r="T1552" s="12"/>
      <c r="U1552" s="10"/>
      <c r="V1552" s="10"/>
      <c r="W1552" s="10"/>
      <c r="X1552" s="11"/>
      <c r="Y1552" s="10"/>
      <c r="Z1552" s="12"/>
      <c r="AA1552" s="12"/>
      <c r="AB1552" s="12"/>
      <c r="AC1552" s="10"/>
      <c r="AD1552" s="13"/>
      <c r="AE1552" s="15">
        <f t="shared" ca="1" si="24"/>
        <v>46054</v>
      </c>
    </row>
    <row r="1553" spans="1:31" ht="20.100000000000001" customHeight="1">
      <c r="A1553" s="10"/>
      <c r="B1553" s="10"/>
      <c r="C1553" s="10"/>
      <c r="D1553" s="12"/>
      <c r="E1553" s="10"/>
      <c r="F1553" s="10"/>
      <c r="G1553" s="10"/>
      <c r="H1553" s="12"/>
      <c r="I1553" s="11"/>
      <c r="J1553" s="12"/>
      <c r="K1553" s="10"/>
      <c r="L1553" s="10"/>
      <c r="M1553" s="11"/>
      <c r="N1553" s="10"/>
      <c r="O1553" s="12"/>
      <c r="P1553" s="12"/>
      <c r="Q1553" s="10"/>
      <c r="R1553" s="10"/>
      <c r="S1553" s="12"/>
      <c r="T1553" s="12"/>
      <c r="U1553" s="10"/>
      <c r="V1553" s="10"/>
      <c r="W1553" s="10"/>
      <c r="X1553" s="11"/>
      <c r="Y1553" s="10"/>
      <c r="Z1553" s="12"/>
      <c r="AA1553" s="12"/>
      <c r="AB1553" s="12"/>
      <c r="AC1553" s="10"/>
      <c r="AD1553" s="13"/>
      <c r="AE1553" s="15">
        <f t="shared" ca="1" si="24"/>
        <v>46054</v>
      </c>
    </row>
    <row r="1554" spans="1:31" ht="20.100000000000001" customHeight="1">
      <c r="A1554" s="10"/>
      <c r="B1554" s="10"/>
      <c r="C1554" s="10"/>
      <c r="D1554" s="12"/>
      <c r="E1554" s="10"/>
      <c r="F1554" s="10"/>
      <c r="G1554" s="10"/>
      <c r="H1554" s="12"/>
      <c r="I1554" s="11"/>
      <c r="J1554" s="12"/>
      <c r="K1554" s="10"/>
      <c r="L1554" s="10"/>
      <c r="M1554" s="11"/>
      <c r="N1554" s="10"/>
      <c r="O1554" s="12"/>
      <c r="P1554" s="12"/>
      <c r="Q1554" s="10"/>
      <c r="R1554" s="10"/>
      <c r="S1554" s="12"/>
      <c r="T1554" s="12"/>
      <c r="U1554" s="10"/>
      <c r="V1554" s="10"/>
      <c r="W1554" s="10"/>
      <c r="X1554" s="11"/>
      <c r="Y1554" s="10"/>
      <c r="Z1554" s="12"/>
      <c r="AA1554" s="12"/>
      <c r="AB1554" s="12"/>
      <c r="AC1554" s="10"/>
      <c r="AD1554" s="13"/>
      <c r="AE1554" s="15">
        <f t="shared" ca="1" si="24"/>
        <v>46054</v>
      </c>
    </row>
    <row r="1555" spans="1:31" ht="20.100000000000001" customHeight="1">
      <c r="A1555" s="10"/>
      <c r="B1555" s="10"/>
      <c r="C1555" s="10"/>
      <c r="D1555" s="12"/>
      <c r="E1555" s="10"/>
      <c r="F1555" s="10"/>
      <c r="G1555" s="10"/>
      <c r="H1555" s="12"/>
      <c r="I1555" s="11"/>
      <c r="J1555" s="12"/>
      <c r="K1555" s="10"/>
      <c r="L1555" s="10"/>
      <c r="M1555" s="11"/>
      <c r="N1555" s="10"/>
      <c r="O1555" s="12"/>
      <c r="P1555" s="12"/>
      <c r="Q1555" s="10"/>
      <c r="R1555" s="10"/>
      <c r="S1555" s="12"/>
      <c r="T1555" s="12"/>
      <c r="U1555" s="10"/>
      <c r="V1555" s="10"/>
      <c r="W1555" s="10"/>
      <c r="X1555" s="11"/>
      <c r="Y1555" s="10"/>
      <c r="Z1555" s="12"/>
      <c r="AA1555" s="12"/>
      <c r="AB1555" s="12"/>
      <c r="AC1555" s="10"/>
      <c r="AD1555" s="13"/>
      <c r="AE1555" s="15">
        <f t="shared" ca="1" si="24"/>
        <v>46054</v>
      </c>
    </row>
    <row r="1556" spans="1:31" ht="20.100000000000001" customHeight="1">
      <c r="A1556" s="10"/>
      <c r="B1556" s="10"/>
      <c r="C1556" s="10"/>
      <c r="D1556" s="12"/>
      <c r="E1556" s="10"/>
      <c r="F1556" s="10"/>
      <c r="G1556" s="10"/>
      <c r="H1556" s="12"/>
      <c r="I1556" s="11"/>
      <c r="J1556" s="12"/>
      <c r="K1556" s="10"/>
      <c r="L1556" s="10"/>
      <c r="M1556" s="11"/>
      <c r="N1556" s="10"/>
      <c r="O1556" s="12"/>
      <c r="P1556" s="12"/>
      <c r="Q1556" s="10"/>
      <c r="R1556" s="10"/>
      <c r="S1556" s="12"/>
      <c r="T1556" s="12"/>
      <c r="U1556" s="10"/>
      <c r="V1556" s="10"/>
      <c r="W1556" s="10"/>
      <c r="X1556" s="11"/>
      <c r="Y1556" s="10"/>
      <c r="Z1556" s="12"/>
      <c r="AA1556" s="12"/>
      <c r="AB1556" s="12"/>
      <c r="AC1556" s="10"/>
      <c r="AD1556" s="13"/>
      <c r="AE1556" s="15">
        <f t="shared" ca="1" si="24"/>
        <v>46054</v>
      </c>
    </row>
    <row r="1557" spans="1:31" ht="20.100000000000001" customHeight="1">
      <c r="A1557" s="10"/>
      <c r="B1557" s="10"/>
      <c r="C1557" s="10"/>
      <c r="D1557" s="12"/>
      <c r="E1557" s="10"/>
      <c r="F1557" s="10"/>
      <c r="G1557" s="10"/>
      <c r="H1557" s="10"/>
      <c r="I1557" s="11"/>
      <c r="J1557" s="11"/>
      <c r="K1557" s="10"/>
      <c r="L1557" s="10"/>
      <c r="M1557" s="11"/>
      <c r="N1557" s="10"/>
      <c r="O1557" s="10"/>
      <c r="P1557" s="10"/>
      <c r="Q1557" s="10"/>
      <c r="R1557" s="10"/>
      <c r="S1557" s="10"/>
      <c r="T1557" s="10"/>
      <c r="U1557" s="12"/>
      <c r="V1557" s="12"/>
      <c r="W1557" s="12"/>
      <c r="X1557" s="12"/>
      <c r="Y1557" s="12"/>
      <c r="Z1557" s="11"/>
      <c r="AA1557" s="11"/>
      <c r="AB1557" s="11"/>
      <c r="AC1557" s="10"/>
      <c r="AD1557" s="13"/>
      <c r="AE1557" s="15">
        <f t="shared" ca="1" si="24"/>
        <v>46054</v>
      </c>
    </row>
    <row r="1558" spans="1:31" ht="20.100000000000001" customHeight="1">
      <c r="A1558" s="10"/>
      <c r="B1558" s="10"/>
      <c r="C1558" s="10"/>
      <c r="D1558" s="12"/>
      <c r="E1558" s="10"/>
      <c r="F1558" s="10"/>
      <c r="G1558" s="10"/>
      <c r="H1558" s="10"/>
      <c r="I1558" s="11"/>
      <c r="J1558" s="11"/>
      <c r="K1558" s="10"/>
      <c r="L1558" s="10"/>
      <c r="M1558" s="11"/>
      <c r="N1558" s="10"/>
      <c r="O1558" s="10"/>
      <c r="P1558" s="10"/>
      <c r="Q1558" s="10"/>
      <c r="R1558" s="10"/>
      <c r="S1558" s="10"/>
      <c r="T1558" s="10"/>
      <c r="U1558" s="12"/>
      <c r="V1558" s="12"/>
      <c r="W1558" s="12"/>
      <c r="X1558" s="12"/>
      <c r="Y1558" s="12"/>
      <c r="Z1558" s="11"/>
      <c r="AA1558" s="11"/>
      <c r="AB1558" s="11"/>
      <c r="AC1558" s="10"/>
      <c r="AD1558" s="13"/>
      <c r="AE1558" s="15">
        <f t="shared" ca="1" si="24"/>
        <v>46054</v>
      </c>
    </row>
    <row r="1559" spans="1:31" ht="20.100000000000001" customHeight="1">
      <c r="A1559" s="10"/>
      <c r="B1559" s="10"/>
      <c r="C1559" s="12"/>
      <c r="D1559" s="12"/>
      <c r="E1559" s="10"/>
      <c r="F1559" s="10"/>
      <c r="G1559" s="10"/>
      <c r="H1559" s="12"/>
      <c r="I1559" s="11"/>
      <c r="J1559" s="12"/>
      <c r="K1559" s="10"/>
      <c r="L1559" s="10"/>
      <c r="M1559" s="11"/>
      <c r="N1559" s="10"/>
      <c r="O1559" s="12"/>
      <c r="P1559" s="12"/>
      <c r="Q1559" s="10"/>
      <c r="R1559" s="10"/>
      <c r="S1559" s="10"/>
      <c r="T1559" s="10"/>
      <c r="U1559" s="12"/>
      <c r="V1559" s="12"/>
      <c r="W1559" s="12"/>
      <c r="X1559" s="12"/>
      <c r="Y1559" s="12"/>
      <c r="Z1559" s="12"/>
      <c r="AA1559" s="12"/>
      <c r="AB1559" s="12"/>
      <c r="AC1559" s="10"/>
      <c r="AD1559" s="13"/>
      <c r="AE1559" s="15">
        <f t="shared" ca="1" si="24"/>
        <v>46054</v>
      </c>
    </row>
    <row r="1560" spans="1:31" ht="20.100000000000001" customHeight="1">
      <c r="A1560" s="10"/>
      <c r="B1560" s="10"/>
      <c r="C1560" s="10"/>
      <c r="D1560" s="12"/>
      <c r="E1560" s="10"/>
      <c r="F1560" s="10"/>
      <c r="G1560" s="10"/>
      <c r="H1560" s="10"/>
      <c r="I1560" s="11"/>
      <c r="J1560" s="11"/>
      <c r="K1560" s="10"/>
      <c r="L1560" s="10"/>
      <c r="M1560" s="11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1"/>
      <c r="Y1560" s="10"/>
      <c r="Z1560" s="11"/>
      <c r="AA1560" s="11"/>
      <c r="AB1560" s="11"/>
      <c r="AC1560" s="10"/>
      <c r="AD1560" s="13"/>
      <c r="AE1560" s="15">
        <f t="shared" ca="1" si="24"/>
        <v>46054</v>
      </c>
    </row>
    <row r="1561" spans="1:31" ht="20.100000000000001" customHeight="1">
      <c r="A1561" s="10"/>
      <c r="B1561" s="10"/>
      <c r="C1561" s="10"/>
      <c r="D1561" s="10"/>
      <c r="E1561" s="10"/>
      <c r="F1561" s="10"/>
      <c r="G1561" s="10"/>
      <c r="H1561" s="10"/>
      <c r="I1561" s="11"/>
      <c r="J1561" s="11"/>
      <c r="K1561" s="10"/>
      <c r="L1561" s="10"/>
      <c r="M1561" s="11"/>
      <c r="N1561" s="10"/>
      <c r="O1561" s="10"/>
      <c r="P1561" s="10"/>
      <c r="Q1561" s="10"/>
      <c r="R1561" s="10"/>
      <c r="S1561" s="10"/>
      <c r="T1561" s="10"/>
      <c r="U1561" s="12"/>
      <c r="V1561" s="12"/>
      <c r="W1561" s="12"/>
      <c r="X1561" s="12"/>
      <c r="Y1561" s="12"/>
      <c r="Z1561" s="11"/>
      <c r="AA1561" s="11"/>
      <c r="AB1561" s="11"/>
      <c r="AC1561" s="10"/>
      <c r="AD1561" s="10"/>
      <c r="AE1561" s="15">
        <f t="shared" ca="1" si="24"/>
        <v>46054</v>
      </c>
    </row>
    <row r="1562" spans="1:31" ht="20.100000000000001" customHeight="1">
      <c r="A1562" s="10"/>
      <c r="B1562" s="10"/>
      <c r="C1562" s="10"/>
      <c r="D1562" s="10"/>
      <c r="E1562" s="10"/>
      <c r="F1562" s="10"/>
      <c r="G1562" s="10"/>
      <c r="H1562" s="10"/>
      <c r="I1562" s="11"/>
      <c r="J1562" s="11"/>
      <c r="K1562" s="10"/>
      <c r="L1562" s="10"/>
      <c r="M1562" s="11"/>
      <c r="N1562" s="10"/>
      <c r="O1562" s="10"/>
      <c r="P1562" s="10"/>
      <c r="Q1562" s="10"/>
      <c r="R1562" s="10"/>
      <c r="S1562" s="10"/>
      <c r="T1562" s="10"/>
      <c r="U1562" s="12"/>
      <c r="V1562" s="12"/>
      <c r="W1562" s="12"/>
      <c r="X1562" s="12"/>
      <c r="Y1562" s="12"/>
      <c r="Z1562" s="11"/>
      <c r="AA1562" s="11"/>
      <c r="AB1562" s="11"/>
      <c r="AC1562" s="10"/>
      <c r="AD1562" s="10"/>
      <c r="AE1562" s="15">
        <f t="shared" ca="1" si="24"/>
        <v>46054</v>
      </c>
    </row>
    <row r="1563" spans="1:31" ht="20.100000000000001" customHeight="1">
      <c r="A1563" s="10"/>
      <c r="B1563" s="10"/>
      <c r="C1563" s="10"/>
      <c r="D1563" s="10"/>
      <c r="E1563" s="10"/>
      <c r="F1563" s="10"/>
      <c r="G1563" s="10"/>
      <c r="H1563" s="10"/>
      <c r="I1563" s="11"/>
      <c r="J1563" s="11"/>
      <c r="K1563" s="10"/>
      <c r="L1563" s="10"/>
      <c r="M1563" s="11"/>
      <c r="N1563" s="10"/>
      <c r="O1563" s="10"/>
      <c r="P1563" s="10"/>
      <c r="Q1563" s="10"/>
      <c r="R1563" s="10"/>
      <c r="S1563" s="10"/>
      <c r="T1563" s="10"/>
      <c r="U1563" s="12"/>
      <c r="V1563" s="12"/>
      <c r="W1563" s="12"/>
      <c r="X1563" s="12"/>
      <c r="Y1563" s="12"/>
      <c r="Z1563" s="11"/>
      <c r="AA1563" s="11"/>
      <c r="AB1563" s="11"/>
      <c r="AC1563" s="10"/>
      <c r="AD1563" s="10"/>
      <c r="AE1563" s="15">
        <f t="shared" ca="1" si="24"/>
        <v>46054</v>
      </c>
    </row>
    <row r="1564" spans="1:31" ht="20.100000000000001" customHeight="1">
      <c r="A1564" s="10"/>
      <c r="B1564" s="10"/>
      <c r="C1564" s="10"/>
      <c r="D1564" s="10"/>
      <c r="E1564" s="10"/>
      <c r="F1564" s="10"/>
      <c r="G1564" s="10"/>
      <c r="H1564" s="10"/>
      <c r="I1564" s="11"/>
      <c r="J1564" s="11"/>
      <c r="K1564" s="10"/>
      <c r="L1564" s="10"/>
      <c r="M1564" s="11"/>
      <c r="N1564" s="10"/>
      <c r="O1564" s="10"/>
      <c r="P1564" s="10"/>
      <c r="Q1564" s="10"/>
      <c r="R1564" s="10"/>
      <c r="S1564" s="12"/>
      <c r="T1564" s="12"/>
      <c r="U1564" s="10"/>
      <c r="V1564" s="10"/>
      <c r="W1564" s="10"/>
      <c r="X1564" s="11"/>
      <c r="Y1564" s="10"/>
      <c r="Z1564" s="11"/>
      <c r="AA1564" s="11"/>
      <c r="AB1564" s="11"/>
      <c r="AC1564" s="10"/>
      <c r="AD1564" s="10"/>
      <c r="AE1564" s="15">
        <f t="shared" ca="1" si="24"/>
        <v>46054</v>
      </c>
    </row>
    <row r="1565" spans="1:31" ht="20.100000000000001" customHeight="1">
      <c r="A1565" s="10"/>
      <c r="B1565" s="10"/>
      <c r="C1565" s="10"/>
      <c r="D1565" s="10"/>
      <c r="E1565" s="10"/>
      <c r="F1565" s="10"/>
      <c r="G1565" s="10"/>
      <c r="H1565" s="10"/>
      <c r="I1565" s="11"/>
      <c r="J1565" s="11"/>
      <c r="K1565" s="10"/>
      <c r="L1565" s="10"/>
      <c r="M1565" s="11"/>
      <c r="N1565" s="10"/>
      <c r="O1565" s="10"/>
      <c r="P1565" s="10"/>
      <c r="Q1565" s="10"/>
      <c r="R1565" s="10"/>
      <c r="S1565" s="12"/>
      <c r="T1565" s="12"/>
      <c r="U1565" s="10"/>
      <c r="V1565" s="10"/>
      <c r="W1565" s="10"/>
      <c r="X1565" s="11"/>
      <c r="Y1565" s="10"/>
      <c r="Z1565" s="11"/>
      <c r="AA1565" s="11"/>
      <c r="AB1565" s="11"/>
      <c r="AC1565" s="10"/>
      <c r="AD1565" s="10"/>
      <c r="AE1565" s="15">
        <f t="shared" ca="1" si="24"/>
        <v>46054</v>
      </c>
    </row>
    <row r="1566" spans="1:31" ht="20.100000000000001" customHeight="1">
      <c r="A1566" s="10"/>
      <c r="B1566" s="10"/>
      <c r="C1566" s="10"/>
      <c r="D1566" s="10"/>
      <c r="E1566" s="10"/>
      <c r="F1566" s="10"/>
      <c r="G1566" s="10"/>
      <c r="H1566" s="10"/>
      <c r="I1566" s="11"/>
      <c r="J1566" s="11"/>
      <c r="K1566" s="10"/>
      <c r="L1566" s="10"/>
      <c r="M1566" s="11"/>
      <c r="N1566" s="10"/>
      <c r="O1566" s="10"/>
      <c r="P1566" s="10"/>
      <c r="Q1566" s="10"/>
      <c r="R1566" s="10"/>
      <c r="S1566" s="10"/>
      <c r="T1566" s="10"/>
      <c r="U1566" s="12"/>
      <c r="V1566" s="12"/>
      <c r="W1566" s="12"/>
      <c r="X1566" s="12"/>
      <c r="Y1566" s="12"/>
      <c r="Z1566" s="11"/>
      <c r="AA1566" s="11"/>
      <c r="AB1566" s="11"/>
      <c r="AC1566" s="10"/>
      <c r="AD1566" s="10"/>
      <c r="AE1566" s="15">
        <f t="shared" ca="1" si="24"/>
        <v>46054</v>
      </c>
    </row>
    <row r="1567" spans="1:31" ht="20.100000000000001" customHeight="1">
      <c r="A1567" s="10"/>
      <c r="B1567" s="10"/>
      <c r="C1567" s="10"/>
      <c r="D1567" s="10"/>
      <c r="E1567" s="10"/>
      <c r="F1567" s="10"/>
      <c r="G1567" s="10"/>
      <c r="H1567" s="10"/>
      <c r="I1567" s="11"/>
      <c r="J1567" s="11"/>
      <c r="K1567" s="10"/>
      <c r="L1567" s="10"/>
      <c r="M1567" s="11"/>
      <c r="N1567" s="10"/>
      <c r="O1567" s="10"/>
      <c r="P1567" s="10"/>
      <c r="Q1567" s="10"/>
      <c r="R1567" s="10"/>
      <c r="S1567" s="10"/>
      <c r="T1567" s="10"/>
      <c r="U1567" s="12"/>
      <c r="V1567" s="12"/>
      <c r="W1567" s="12"/>
      <c r="X1567" s="12"/>
      <c r="Y1567" s="12"/>
      <c r="Z1567" s="11"/>
      <c r="AA1567" s="11"/>
      <c r="AB1567" s="11"/>
      <c r="AC1567" s="12"/>
      <c r="AD1567" s="10"/>
      <c r="AE1567" s="15">
        <f t="shared" ca="1" si="24"/>
        <v>46054</v>
      </c>
    </row>
    <row r="1568" spans="1:31" ht="20.100000000000001" customHeight="1">
      <c r="A1568" s="10"/>
      <c r="B1568" s="10"/>
      <c r="C1568" s="10"/>
      <c r="D1568" s="12"/>
      <c r="E1568" s="10"/>
      <c r="F1568" s="10"/>
      <c r="G1568" s="10"/>
      <c r="H1568" s="12"/>
      <c r="I1568" s="11"/>
      <c r="J1568" s="12"/>
      <c r="K1568" s="10"/>
      <c r="L1568" s="10"/>
      <c r="M1568" s="11"/>
      <c r="N1568" s="10"/>
      <c r="O1568" s="12"/>
      <c r="P1568" s="12"/>
      <c r="Q1568" s="10"/>
      <c r="R1568" s="10"/>
      <c r="S1568" s="10"/>
      <c r="T1568" s="10"/>
      <c r="U1568" s="12"/>
      <c r="V1568" s="12"/>
      <c r="W1568" s="12"/>
      <c r="X1568" s="12"/>
      <c r="Y1568" s="12"/>
      <c r="Z1568" s="12"/>
      <c r="AA1568" s="12"/>
      <c r="AB1568" s="12"/>
      <c r="AC1568" s="10"/>
      <c r="AD1568" s="13"/>
      <c r="AE1568" s="15">
        <f t="shared" ca="1" si="24"/>
        <v>46054</v>
      </c>
    </row>
    <row r="1569" spans="1:31" ht="20.100000000000001" customHeight="1">
      <c r="A1569" s="10"/>
      <c r="B1569" s="10"/>
      <c r="C1569" s="12"/>
      <c r="D1569" s="12"/>
      <c r="E1569" s="10"/>
      <c r="F1569" s="10"/>
      <c r="G1569" s="10"/>
      <c r="H1569" s="12"/>
      <c r="I1569" s="11"/>
      <c r="J1569" s="12"/>
      <c r="K1569" s="10"/>
      <c r="L1569" s="10"/>
      <c r="M1569" s="11"/>
      <c r="N1569" s="10"/>
      <c r="O1569" s="12"/>
      <c r="P1569" s="12"/>
      <c r="Q1569" s="10"/>
      <c r="R1569" s="10"/>
      <c r="S1569" s="10"/>
      <c r="T1569" s="10"/>
      <c r="U1569" s="12"/>
      <c r="V1569" s="12"/>
      <c r="W1569" s="12"/>
      <c r="X1569" s="12"/>
      <c r="Y1569" s="12"/>
      <c r="Z1569" s="12"/>
      <c r="AA1569" s="12"/>
      <c r="AB1569" s="12"/>
      <c r="AC1569" s="10"/>
      <c r="AD1569" s="13"/>
      <c r="AE1569" s="15">
        <f t="shared" ca="1" si="24"/>
        <v>46054</v>
      </c>
    </row>
    <row r="1570" spans="1:31" ht="20.100000000000001" customHeight="1">
      <c r="A1570" s="10"/>
      <c r="B1570" s="10"/>
      <c r="C1570" s="10"/>
      <c r="D1570" s="12"/>
      <c r="E1570" s="10"/>
      <c r="F1570" s="10"/>
      <c r="G1570" s="10"/>
      <c r="H1570" s="12"/>
      <c r="I1570" s="11"/>
      <c r="J1570" s="12"/>
      <c r="K1570" s="10"/>
      <c r="L1570" s="10"/>
      <c r="M1570" s="11"/>
      <c r="N1570" s="10"/>
      <c r="O1570" s="12"/>
      <c r="P1570" s="12"/>
      <c r="Q1570" s="10"/>
      <c r="R1570" s="10"/>
      <c r="S1570" s="10"/>
      <c r="T1570" s="10"/>
      <c r="U1570" s="12"/>
      <c r="V1570" s="12"/>
      <c r="W1570" s="12"/>
      <c r="X1570" s="12"/>
      <c r="Y1570" s="12"/>
      <c r="Z1570" s="12"/>
      <c r="AA1570" s="12"/>
      <c r="AB1570" s="12"/>
      <c r="AC1570" s="10"/>
      <c r="AD1570" s="13"/>
      <c r="AE1570" s="15">
        <f t="shared" ca="1" si="24"/>
        <v>46054</v>
      </c>
    </row>
    <row r="1571" spans="1:31" ht="20.100000000000001" customHeight="1">
      <c r="A1571" s="10"/>
      <c r="B1571" s="10"/>
      <c r="C1571" s="10"/>
      <c r="D1571" s="10"/>
      <c r="E1571" s="10"/>
      <c r="F1571" s="10"/>
      <c r="G1571" s="10"/>
      <c r="H1571" s="12"/>
      <c r="I1571" s="11"/>
      <c r="J1571" s="12"/>
      <c r="K1571" s="10"/>
      <c r="L1571" s="10"/>
      <c r="M1571" s="11"/>
      <c r="N1571" s="10"/>
      <c r="O1571" s="12"/>
      <c r="P1571" s="12"/>
      <c r="Q1571" s="10"/>
      <c r="R1571" s="10"/>
      <c r="S1571" s="10"/>
      <c r="T1571" s="10"/>
      <c r="U1571" s="12"/>
      <c r="V1571" s="12"/>
      <c r="W1571" s="12"/>
      <c r="X1571" s="12"/>
      <c r="Y1571" s="12"/>
      <c r="Z1571" s="12"/>
      <c r="AA1571" s="12"/>
      <c r="AB1571" s="12"/>
      <c r="AC1571" s="10"/>
      <c r="AD1571" s="13"/>
      <c r="AE1571" s="15">
        <f t="shared" ca="1" si="24"/>
        <v>46054</v>
      </c>
    </row>
    <row r="1572" spans="1:31" ht="20.100000000000001" customHeight="1">
      <c r="A1572" s="10"/>
      <c r="B1572" s="10"/>
      <c r="C1572" s="12"/>
      <c r="D1572" s="12"/>
      <c r="E1572" s="10"/>
      <c r="F1572" s="10"/>
      <c r="G1572" s="10"/>
      <c r="H1572" s="12"/>
      <c r="I1572" s="11"/>
      <c r="J1572" s="12"/>
      <c r="K1572" s="10"/>
      <c r="L1572" s="10"/>
      <c r="M1572" s="11"/>
      <c r="N1572" s="10"/>
      <c r="O1572" s="12"/>
      <c r="P1572" s="12"/>
      <c r="Q1572" s="10"/>
      <c r="R1572" s="10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0"/>
      <c r="AD1572" s="13"/>
      <c r="AE1572" s="15">
        <f t="shared" ca="1" si="24"/>
        <v>46054</v>
      </c>
    </row>
    <row r="1573" spans="1:31" ht="20.100000000000001" customHeight="1">
      <c r="A1573" s="10"/>
      <c r="B1573" s="10"/>
      <c r="C1573" s="12"/>
      <c r="D1573" s="12"/>
      <c r="E1573" s="10"/>
      <c r="F1573" s="10"/>
      <c r="G1573" s="10"/>
      <c r="H1573" s="12"/>
      <c r="I1573" s="11"/>
      <c r="J1573" s="12"/>
      <c r="K1573" s="10"/>
      <c r="L1573" s="10"/>
      <c r="M1573" s="11"/>
      <c r="N1573" s="10"/>
      <c r="O1573" s="12"/>
      <c r="P1573" s="12"/>
      <c r="Q1573" s="10"/>
      <c r="R1573" s="10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0"/>
      <c r="AD1573" s="13"/>
      <c r="AE1573" s="15">
        <f t="shared" ca="1" si="24"/>
        <v>46054</v>
      </c>
    </row>
    <row r="1574" spans="1:31" ht="20.100000000000001" customHeight="1">
      <c r="A1574" s="10"/>
      <c r="B1574" s="10"/>
      <c r="C1574" s="12"/>
      <c r="D1574" s="12"/>
      <c r="E1574" s="10"/>
      <c r="F1574" s="10"/>
      <c r="G1574" s="10"/>
      <c r="H1574" s="12"/>
      <c r="I1574" s="11"/>
      <c r="J1574" s="12"/>
      <c r="K1574" s="10"/>
      <c r="L1574" s="10"/>
      <c r="M1574" s="11"/>
      <c r="N1574" s="10"/>
      <c r="O1574" s="12"/>
      <c r="P1574" s="12"/>
      <c r="Q1574" s="10"/>
      <c r="R1574" s="10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0"/>
      <c r="AD1574" s="13"/>
      <c r="AE1574" s="15">
        <f t="shared" ca="1" si="24"/>
        <v>46054</v>
      </c>
    </row>
    <row r="1575" spans="1:31" ht="20.100000000000001" customHeight="1">
      <c r="A1575" s="10"/>
      <c r="B1575" s="10"/>
      <c r="C1575" s="10"/>
      <c r="D1575" s="10"/>
      <c r="E1575" s="10"/>
      <c r="F1575" s="10"/>
      <c r="G1575" s="10"/>
      <c r="H1575" s="12"/>
      <c r="I1575" s="11"/>
      <c r="J1575" s="12"/>
      <c r="K1575" s="10"/>
      <c r="L1575" s="10"/>
      <c r="M1575" s="11"/>
      <c r="N1575" s="10"/>
      <c r="O1575" s="12"/>
      <c r="P1575" s="12"/>
      <c r="Q1575" s="10"/>
      <c r="R1575" s="12"/>
      <c r="S1575" s="10"/>
      <c r="T1575" s="10"/>
      <c r="U1575" s="12"/>
      <c r="V1575" s="12"/>
      <c r="W1575" s="12"/>
      <c r="X1575" s="12"/>
      <c r="Y1575" s="12"/>
      <c r="Z1575" s="12"/>
      <c r="AA1575" s="12"/>
      <c r="AB1575" s="12"/>
      <c r="AC1575" s="10"/>
      <c r="AD1575" s="13"/>
      <c r="AE1575" s="15">
        <f t="shared" ca="1" si="24"/>
        <v>46054</v>
      </c>
    </row>
    <row r="1576" spans="1:31" ht="20.100000000000001" customHeight="1">
      <c r="A1576" s="10"/>
      <c r="B1576" s="10"/>
      <c r="C1576" s="10"/>
      <c r="D1576" s="10"/>
      <c r="E1576" s="10"/>
      <c r="F1576" s="10"/>
      <c r="G1576" s="10"/>
      <c r="H1576" s="12"/>
      <c r="I1576" s="11"/>
      <c r="J1576" s="12"/>
      <c r="K1576" s="10"/>
      <c r="L1576" s="10"/>
      <c r="M1576" s="11"/>
      <c r="N1576" s="10"/>
      <c r="O1576" s="12"/>
      <c r="P1576" s="12"/>
      <c r="Q1576" s="10"/>
      <c r="R1576" s="10"/>
      <c r="S1576" s="10"/>
      <c r="T1576" s="10"/>
      <c r="U1576" s="12"/>
      <c r="V1576" s="12"/>
      <c r="W1576" s="12"/>
      <c r="X1576" s="12"/>
      <c r="Y1576" s="12"/>
      <c r="Z1576" s="12"/>
      <c r="AA1576" s="12"/>
      <c r="AB1576" s="12"/>
      <c r="AC1576" s="10"/>
      <c r="AD1576" s="13"/>
      <c r="AE1576" s="15">
        <f t="shared" ca="1" si="24"/>
        <v>46054</v>
      </c>
    </row>
    <row r="1577" spans="1:31" ht="20.100000000000001" customHeight="1">
      <c r="A1577" s="10"/>
      <c r="B1577" s="10"/>
      <c r="C1577" s="12"/>
      <c r="D1577" s="10"/>
      <c r="E1577" s="10"/>
      <c r="F1577" s="10"/>
      <c r="G1577" s="10"/>
      <c r="H1577" s="12"/>
      <c r="I1577" s="11"/>
      <c r="J1577" s="12"/>
      <c r="K1577" s="10"/>
      <c r="L1577" s="10"/>
      <c r="M1577" s="11"/>
      <c r="N1577" s="10"/>
      <c r="O1577" s="12"/>
      <c r="P1577" s="12"/>
      <c r="Q1577" s="10"/>
      <c r="R1577" s="10"/>
      <c r="S1577" s="10"/>
      <c r="T1577" s="10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3"/>
      <c r="AE1577" s="15">
        <f t="shared" ca="1" si="24"/>
        <v>46054</v>
      </c>
    </row>
    <row r="1578" spans="1:31" ht="20.100000000000001" customHeight="1">
      <c r="A1578" s="10"/>
      <c r="B1578" s="10"/>
      <c r="C1578" s="10"/>
      <c r="D1578" s="10"/>
      <c r="E1578" s="10"/>
      <c r="F1578" s="10"/>
      <c r="G1578" s="10"/>
      <c r="H1578" s="10"/>
      <c r="I1578" s="11"/>
      <c r="J1578" s="11"/>
      <c r="K1578" s="10"/>
      <c r="L1578" s="10"/>
      <c r="M1578" s="12"/>
      <c r="N1578" s="10"/>
      <c r="O1578" s="10"/>
      <c r="P1578" s="10"/>
      <c r="Q1578" s="10"/>
      <c r="R1578" s="10"/>
      <c r="S1578" s="10"/>
      <c r="T1578" s="10"/>
      <c r="U1578" s="12"/>
      <c r="V1578" s="12"/>
      <c r="W1578" s="12"/>
      <c r="X1578" s="12"/>
      <c r="Y1578" s="12"/>
      <c r="Z1578" s="11"/>
      <c r="AA1578" s="11"/>
      <c r="AB1578" s="11"/>
      <c r="AC1578" s="10"/>
      <c r="AD1578" s="13"/>
      <c r="AE1578" s="15">
        <f t="shared" ca="1" si="24"/>
        <v>46054</v>
      </c>
    </row>
    <row r="1579" spans="1:31" ht="20.100000000000001" customHeight="1">
      <c r="A1579" s="10"/>
      <c r="B1579" s="10"/>
      <c r="C1579" s="10"/>
      <c r="D1579" s="10"/>
      <c r="E1579" s="10"/>
      <c r="F1579" s="10"/>
      <c r="G1579" s="10"/>
      <c r="H1579" s="10"/>
      <c r="I1579" s="11"/>
      <c r="J1579" s="11"/>
      <c r="K1579" s="10"/>
      <c r="L1579" s="10"/>
      <c r="M1579" s="12"/>
      <c r="N1579" s="10"/>
      <c r="O1579" s="10"/>
      <c r="P1579" s="10"/>
      <c r="Q1579" s="10"/>
      <c r="R1579" s="10"/>
      <c r="S1579" s="10"/>
      <c r="T1579" s="10"/>
      <c r="U1579" s="12"/>
      <c r="V1579" s="12"/>
      <c r="W1579" s="12"/>
      <c r="X1579" s="12"/>
      <c r="Y1579" s="12"/>
      <c r="Z1579" s="11"/>
      <c r="AA1579" s="11"/>
      <c r="AB1579" s="11"/>
      <c r="AC1579" s="10"/>
      <c r="AD1579" s="13"/>
      <c r="AE1579" s="15">
        <f t="shared" ca="1" si="24"/>
        <v>46054</v>
      </c>
    </row>
    <row r="1580" spans="1:31" ht="20.100000000000001" customHeight="1">
      <c r="A1580" s="10"/>
      <c r="B1580" s="10"/>
      <c r="C1580" s="10"/>
      <c r="D1580" s="10"/>
      <c r="E1580" s="10"/>
      <c r="F1580" s="10"/>
      <c r="G1580" s="10"/>
      <c r="H1580" s="10"/>
      <c r="I1580" s="11"/>
      <c r="J1580" s="11"/>
      <c r="K1580" s="10"/>
      <c r="L1580" s="10"/>
      <c r="M1580" s="11"/>
      <c r="N1580" s="10"/>
      <c r="O1580" s="10"/>
      <c r="P1580" s="10"/>
      <c r="Q1580" s="10"/>
      <c r="R1580" s="10"/>
      <c r="S1580" s="12"/>
      <c r="T1580" s="12"/>
      <c r="U1580" s="12"/>
      <c r="V1580" s="12"/>
      <c r="W1580" s="12"/>
      <c r="X1580" s="12"/>
      <c r="Y1580" s="12"/>
      <c r="Z1580" s="11"/>
      <c r="AA1580" s="11"/>
      <c r="AB1580" s="11"/>
      <c r="AC1580" s="12"/>
      <c r="AD1580" s="10"/>
      <c r="AE1580" s="15">
        <f t="shared" ca="1" si="24"/>
        <v>46054</v>
      </c>
    </row>
    <row r="1581" spans="1:31" ht="20.100000000000001" customHeight="1">
      <c r="A1581" s="10"/>
      <c r="B1581" s="10"/>
      <c r="C1581" s="10"/>
      <c r="D1581" s="10"/>
      <c r="E1581" s="10"/>
      <c r="F1581" s="10"/>
      <c r="G1581" s="10"/>
      <c r="H1581" s="10"/>
      <c r="I1581" s="11"/>
      <c r="J1581" s="11"/>
      <c r="K1581" s="10"/>
      <c r="L1581" s="10"/>
      <c r="M1581" s="11"/>
      <c r="N1581" s="10"/>
      <c r="O1581" s="10"/>
      <c r="P1581" s="10"/>
      <c r="Q1581" s="10"/>
      <c r="R1581" s="10"/>
      <c r="S1581" s="12"/>
      <c r="T1581" s="12"/>
      <c r="U1581" s="12"/>
      <c r="V1581" s="12"/>
      <c r="W1581" s="12"/>
      <c r="X1581" s="12"/>
      <c r="Y1581" s="12"/>
      <c r="Z1581" s="11"/>
      <c r="AA1581" s="11"/>
      <c r="AB1581" s="11"/>
      <c r="AC1581" s="12"/>
      <c r="AD1581" s="10"/>
      <c r="AE1581" s="15">
        <f t="shared" ca="1" si="24"/>
        <v>46054</v>
      </c>
    </row>
    <row r="1582" spans="1:31" ht="20.100000000000001" customHeight="1">
      <c r="A1582" s="10"/>
      <c r="B1582" s="10"/>
      <c r="C1582" s="12"/>
      <c r="D1582" s="10"/>
      <c r="E1582" s="10"/>
      <c r="F1582" s="10"/>
      <c r="G1582" s="10"/>
      <c r="H1582" s="12"/>
      <c r="I1582" s="11"/>
      <c r="J1582" s="12"/>
      <c r="K1582" s="10"/>
      <c r="L1582" s="10"/>
      <c r="M1582" s="11"/>
      <c r="N1582" s="10"/>
      <c r="O1582" s="12"/>
      <c r="P1582" s="12"/>
      <c r="Q1582" s="10"/>
      <c r="R1582" s="12"/>
      <c r="S1582" s="10"/>
      <c r="T1582" s="10"/>
      <c r="U1582" s="12"/>
      <c r="V1582" s="12"/>
      <c r="W1582" s="12"/>
      <c r="X1582" s="12"/>
      <c r="Y1582" s="12"/>
      <c r="Z1582" s="12"/>
      <c r="AA1582" s="12"/>
      <c r="AB1582" s="12"/>
      <c r="AC1582" s="10"/>
      <c r="AD1582" s="13"/>
      <c r="AE1582" s="15">
        <f t="shared" ca="1" si="24"/>
        <v>46054</v>
      </c>
    </row>
    <row r="1583" spans="1:31" ht="20.100000000000001" customHeight="1">
      <c r="A1583" s="10"/>
      <c r="B1583" s="10"/>
      <c r="C1583" s="10"/>
      <c r="D1583" s="10"/>
      <c r="E1583" s="10"/>
      <c r="F1583" s="10"/>
      <c r="G1583" s="10"/>
      <c r="H1583" s="10"/>
      <c r="I1583" s="11"/>
      <c r="J1583" s="11"/>
      <c r="K1583" s="10"/>
      <c r="L1583" s="10"/>
      <c r="M1583" s="11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1"/>
      <c r="Y1583" s="10"/>
      <c r="Z1583" s="11"/>
      <c r="AA1583" s="11"/>
      <c r="AB1583" s="11"/>
      <c r="AC1583" s="10"/>
      <c r="AD1583" s="10"/>
      <c r="AE1583" s="15">
        <f t="shared" ca="1" si="24"/>
        <v>46054</v>
      </c>
    </row>
    <row r="1584" spans="1:31" ht="20.100000000000001" customHeight="1">
      <c r="A1584" s="10"/>
      <c r="B1584" s="10"/>
      <c r="C1584" s="10"/>
      <c r="D1584" s="10"/>
      <c r="E1584" s="10"/>
      <c r="F1584" s="10"/>
      <c r="G1584" s="10"/>
      <c r="H1584" s="10"/>
      <c r="I1584" s="11"/>
      <c r="J1584" s="11"/>
      <c r="K1584" s="10"/>
      <c r="L1584" s="10"/>
      <c r="M1584" s="11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1"/>
      <c r="Y1584" s="10"/>
      <c r="Z1584" s="11"/>
      <c r="AA1584" s="11"/>
      <c r="AB1584" s="11"/>
      <c r="AC1584" s="10"/>
      <c r="AD1584" s="10"/>
      <c r="AE1584" s="15">
        <f t="shared" ca="1" si="24"/>
        <v>46054</v>
      </c>
    </row>
    <row r="1585" spans="1:31" ht="20.100000000000001" customHeight="1">
      <c r="A1585" s="10"/>
      <c r="B1585" s="10"/>
      <c r="C1585" s="10"/>
      <c r="D1585" s="10"/>
      <c r="E1585" s="10"/>
      <c r="F1585" s="10"/>
      <c r="G1585" s="10"/>
      <c r="H1585" s="10"/>
      <c r="I1585" s="11"/>
      <c r="J1585" s="11"/>
      <c r="K1585" s="10"/>
      <c r="L1585" s="10"/>
      <c r="M1585" s="11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1"/>
      <c r="Y1585" s="10"/>
      <c r="Z1585" s="11"/>
      <c r="AA1585" s="11"/>
      <c r="AB1585" s="11"/>
      <c r="AC1585" s="10"/>
      <c r="AD1585" s="10"/>
      <c r="AE1585" s="15">
        <f t="shared" ca="1" si="24"/>
        <v>46054</v>
      </c>
    </row>
    <row r="1586" spans="1:31" ht="20.100000000000001" customHeight="1">
      <c r="A1586" s="10"/>
      <c r="B1586" s="10"/>
      <c r="C1586" s="10"/>
      <c r="D1586" s="10"/>
      <c r="E1586" s="10"/>
      <c r="F1586" s="10"/>
      <c r="G1586" s="10"/>
      <c r="H1586" s="10"/>
      <c r="I1586" s="11"/>
      <c r="J1586" s="11"/>
      <c r="K1586" s="10"/>
      <c r="L1586" s="10"/>
      <c r="M1586" s="11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1"/>
      <c r="Y1586" s="10"/>
      <c r="Z1586" s="11"/>
      <c r="AA1586" s="11"/>
      <c r="AB1586" s="11"/>
      <c r="AC1586" s="10"/>
      <c r="AD1586" s="10"/>
      <c r="AE1586" s="15">
        <f t="shared" ca="1" si="24"/>
        <v>46054</v>
      </c>
    </row>
    <row r="1587" spans="1:31" ht="20.100000000000001" customHeight="1">
      <c r="A1587" s="10"/>
      <c r="B1587" s="10"/>
      <c r="C1587" s="10"/>
      <c r="D1587" s="10"/>
      <c r="E1587" s="10"/>
      <c r="F1587" s="10"/>
      <c r="G1587" s="10"/>
      <c r="H1587" s="10"/>
      <c r="I1587" s="11"/>
      <c r="J1587" s="11"/>
      <c r="K1587" s="10"/>
      <c r="L1587" s="10"/>
      <c r="M1587" s="11"/>
      <c r="N1587" s="10"/>
      <c r="O1587" s="10"/>
      <c r="P1587" s="10"/>
      <c r="Q1587" s="10"/>
      <c r="R1587" s="10"/>
      <c r="S1587" s="10"/>
      <c r="T1587" s="10"/>
      <c r="U1587" s="12"/>
      <c r="V1587" s="12"/>
      <c r="W1587" s="12"/>
      <c r="X1587" s="12"/>
      <c r="Y1587" s="12"/>
      <c r="Z1587" s="11"/>
      <c r="AA1587" s="11"/>
      <c r="AB1587" s="11"/>
      <c r="AC1587" s="10"/>
      <c r="AD1587" s="10"/>
      <c r="AE1587" s="15">
        <f t="shared" ca="1" si="24"/>
        <v>46054</v>
      </c>
    </row>
    <row r="1588" spans="1:31" ht="20.100000000000001" customHeight="1">
      <c r="A1588" s="10"/>
      <c r="B1588" s="10"/>
      <c r="C1588" s="10"/>
      <c r="D1588" s="10"/>
      <c r="E1588" s="10"/>
      <c r="F1588" s="10"/>
      <c r="G1588" s="10"/>
      <c r="H1588" s="10"/>
      <c r="I1588" s="11"/>
      <c r="J1588" s="11"/>
      <c r="K1588" s="10"/>
      <c r="L1588" s="10"/>
      <c r="M1588" s="11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1"/>
      <c r="Y1588" s="10"/>
      <c r="Z1588" s="11"/>
      <c r="AA1588" s="11"/>
      <c r="AB1588" s="11"/>
      <c r="AC1588" s="10"/>
      <c r="AD1588" s="10"/>
      <c r="AE1588" s="15">
        <f t="shared" ca="1" si="24"/>
        <v>46054</v>
      </c>
    </row>
    <row r="1589" spans="1:31" ht="20.100000000000001" customHeight="1">
      <c r="A1589" s="10"/>
      <c r="B1589" s="10"/>
      <c r="C1589" s="12"/>
      <c r="D1589" s="12"/>
      <c r="E1589" s="10"/>
      <c r="F1589" s="10"/>
      <c r="G1589" s="10"/>
      <c r="H1589" s="12"/>
      <c r="I1589" s="11"/>
      <c r="J1589" s="12"/>
      <c r="K1589" s="10"/>
      <c r="L1589" s="10"/>
      <c r="M1589" s="11"/>
      <c r="N1589" s="10"/>
      <c r="O1589" s="12"/>
      <c r="P1589" s="12"/>
      <c r="Q1589" s="10"/>
      <c r="R1589" s="10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0"/>
      <c r="AD1589" s="13"/>
      <c r="AE1589" s="15">
        <f t="shared" ca="1" si="24"/>
        <v>46054</v>
      </c>
    </row>
    <row r="1590" spans="1:31" ht="20.100000000000001" customHeight="1">
      <c r="A1590" s="10"/>
      <c r="B1590" s="10"/>
      <c r="C1590" s="10"/>
      <c r="D1590" s="10"/>
      <c r="E1590" s="10"/>
      <c r="F1590" s="10"/>
      <c r="G1590" s="10"/>
      <c r="H1590" s="10"/>
      <c r="I1590" s="11"/>
      <c r="J1590" s="11"/>
      <c r="K1590" s="10"/>
      <c r="L1590" s="10"/>
      <c r="M1590" s="11"/>
      <c r="N1590" s="10"/>
      <c r="O1590" s="10"/>
      <c r="P1590" s="10"/>
      <c r="Q1590" s="10"/>
      <c r="R1590" s="10"/>
      <c r="S1590" s="10"/>
      <c r="T1590" s="10"/>
      <c r="U1590" s="12"/>
      <c r="V1590" s="12"/>
      <c r="W1590" s="12"/>
      <c r="X1590" s="12"/>
      <c r="Y1590" s="12"/>
      <c r="Z1590" s="11"/>
      <c r="AA1590" s="11"/>
      <c r="AB1590" s="11"/>
      <c r="AC1590" s="10"/>
      <c r="AD1590" s="13"/>
      <c r="AE1590" s="15">
        <f t="shared" ca="1" si="24"/>
        <v>46054</v>
      </c>
    </row>
    <row r="1591" spans="1:31" ht="20.100000000000001" customHeight="1">
      <c r="A1591" s="10"/>
      <c r="B1591" s="10"/>
      <c r="C1591" s="10"/>
      <c r="D1591" s="10"/>
      <c r="E1591" s="10"/>
      <c r="F1591" s="10"/>
      <c r="G1591" s="10"/>
      <c r="H1591" s="10"/>
      <c r="I1591" s="11"/>
      <c r="J1591" s="11"/>
      <c r="K1591" s="10"/>
      <c r="L1591" s="10"/>
      <c r="M1591" s="11"/>
      <c r="N1591" s="10"/>
      <c r="O1591" s="10"/>
      <c r="P1591" s="10"/>
      <c r="Q1591" s="10"/>
      <c r="R1591" s="10"/>
      <c r="S1591" s="10"/>
      <c r="T1591" s="10"/>
      <c r="U1591" s="12"/>
      <c r="V1591" s="12"/>
      <c r="W1591" s="12"/>
      <c r="X1591" s="12"/>
      <c r="Y1591" s="12"/>
      <c r="Z1591" s="11"/>
      <c r="AA1591" s="11"/>
      <c r="AB1591" s="11"/>
      <c r="AC1591" s="10"/>
      <c r="AD1591" s="13"/>
      <c r="AE1591" s="15">
        <f t="shared" ca="1" si="24"/>
        <v>46054</v>
      </c>
    </row>
    <row r="1592" spans="1:31" ht="20.100000000000001" customHeight="1">
      <c r="A1592" s="10"/>
      <c r="B1592" s="10"/>
      <c r="C1592" s="10"/>
      <c r="D1592" s="12"/>
      <c r="E1592" s="10"/>
      <c r="F1592" s="10"/>
      <c r="G1592" s="12"/>
      <c r="H1592" s="12"/>
      <c r="I1592" s="11"/>
      <c r="J1592" s="12"/>
      <c r="K1592" s="10"/>
      <c r="L1592" s="10"/>
      <c r="M1592" s="11"/>
      <c r="N1592" s="10"/>
      <c r="O1592" s="12"/>
      <c r="P1592" s="12"/>
      <c r="Q1592" s="10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0"/>
      <c r="AD1592" s="13"/>
      <c r="AE1592" s="15">
        <f t="shared" ca="1" si="24"/>
        <v>46054</v>
      </c>
    </row>
    <row r="1593" spans="1:31" ht="20.100000000000001" customHeight="1">
      <c r="A1593" s="10"/>
      <c r="B1593" s="10"/>
      <c r="C1593" s="10"/>
      <c r="D1593" s="12"/>
      <c r="E1593" s="10"/>
      <c r="F1593" s="10"/>
      <c r="G1593" s="10"/>
      <c r="H1593" s="12"/>
      <c r="I1593" s="11"/>
      <c r="J1593" s="12"/>
      <c r="K1593" s="10"/>
      <c r="L1593" s="10"/>
      <c r="M1593" s="11"/>
      <c r="N1593" s="10"/>
      <c r="O1593" s="12"/>
      <c r="P1593" s="12"/>
      <c r="Q1593" s="10"/>
      <c r="R1593" s="12"/>
      <c r="S1593" s="10"/>
      <c r="T1593" s="10"/>
      <c r="U1593" s="12"/>
      <c r="V1593" s="12"/>
      <c r="W1593" s="12"/>
      <c r="X1593" s="12"/>
      <c r="Y1593" s="12"/>
      <c r="Z1593" s="12"/>
      <c r="AA1593" s="12"/>
      <c r="AB1593" s="12"/>
      <c r="AC1593" s="10"/>
      <c r="AD1593" s="13"/>
      <c r="AE1593" s="15">
        <f t="shared" ca="1" si="24"/>
        <v>46054</v>
      </c>
    </row>
    <row r="1594" spans="1:31" ht="20.100000000000001" customHeight="1">
      <c r="A1594" s="10"/>
      <c r="B1594" s="10"/>
      <c r="C1594" s="10"/>
      <c r="D1594" s="10"/>
      <c r="E1594" s="10"/>
      <c r="F1594" s="10"/>
      <c r="G1594" s="10"/>
      <c r="H1594" s="10"/>
      <c r="I1594" s="11"/>
      <c r="J1594" s="11"/>
      <c r="K1594" s="10"/>
      <c r="L1594" s="10"/>
      <c r="M1594" s="12"/>
      <c r="N1594" s="10"/>
      <c r="O1594" s="10"/>
      <c r="P1594" s="10"/>
      <c r="Q1594" s="10"/>
      <c r="R1594" s="10"/>
      <c r="S1594" s="12"/>
      <c r="T1594" s="12"/>
      <c r="U1594" s="12"/>
      <c r="V1594" s="12"/>
      <c r="W1594" s="12"/>
      <c r="X1594" s="12"/>
      <c r="Y1594" s="12"/>
      <c r="Z1594" s="11"/>
      <c r="AA1594" s="11"/>
      <c r="AB1594" s="11"/>
      <c r="AC1594" s="10"/>
      <c r="AD1594" s="10"/>
      <c r="AE1594" s="15">
        <f t="shared" ca="1" si="24"/>
        <v>46054</v>
      </c>
    </row>
    <row r="1595" spans="1:31" ht="20.100000000000001" customHeight="1">
      <c r="A1595" s="10"/>
      <c r="B1595" s="10"/>
      <c r="C1595" s="10"/>
      <c r="D1595" s="12"/>
      <c r="E1595" s="10"/>
      <c r="F1595" s="10"/>
      <c r="G1595" s="10"/>
      <c r="H1595" s="12"/>
      <c r="I1595" s="11"/>
      <c r="J1595" s="12"/>
      <c r="K1595" s="10"/>
      <c r="L1595" s="10"/>
      <c r="M1595" s="11"/>
      <c r="N1595" s="10"/>
      <c r="O1595" s="12"/>
      <c r="P1595" s="12"/>
      <c r="Q1595" s="10"/>
      <c r="R1595" s="10"/>
      <c r="S1595" s="12"/>
      <c r="T1595" s="12"/>
      <c r="U1595" s="10"/>
      <c r="V1595" s="10"/>
      <c r="W1595" s="10"/>
      <c r="X1595" s="11"/>
      <c r="Y1595" s="10"/>
      <c r="Z1595" s="12"/>
      <c r="AA1595" s="12"/>
      <c r="AB1595" s="12"/>
      <c r="AC1595" s="10"/>
      <c r="AD1595" s="13"/>
      <c r="AE1595" s="15">
        <f t="shared" ca="1" si="24"/>
        <v>46054</v>
      </c>
    </row>
    <row r="1596" spans="1:31" ht="20.100000000000001" customHeight="1">
      <c r="A1596" s="10"/>
      <c r="B1596" s="10"/>
      <c r="C1596" s="10"/>
      <c r="D1596" s="12"/>
      <c r="E1596" s="10"/>
      <c r="F1596" s="10"/>
      <c r="G1596" s="10"/>
      <c r="H1596" s="12"/>
      <c r="I1596" s="11"/>
      <c r="J1596" s="12"/>
      <c r="K1596" s="10"/>
      <c r="L1596" s="10"/>
      <c r="M1596" s="11"/>
      <c r="N1596" s="10"/>
      <c r="O1596" s="12"/>
      <c r="P1596" s="12"/>
      <c r="Q1596" s="10"/>
      <c r="R1596" s="10"/>
      <c r="S1596" s="12"/>
      <c r="T1596" s="12"/>
      <c r="U1596" s="10"/>
      <c r="V1596" s="10"/>
      <c r="W1596" s="10"/>
      <c r="X1596" s="11"/>
      <c r="Y1596" s="10"/>
      <c r="Z1596" s="12"/>
      <c r="AA1596" s="12"/>
      <c r="AB1596" s="12"/>
      <c r="AC1596" s="10"/>
      <c r="AD1596" s="13"/>
      <c r="AE1596" s="15">
        <f t="shared" ca="1" si="24"/>
        <v>46054</v>
      </c>
    </row>
    <row r="1597" spans="1:31" ht="20.100000000000001" customHeight="1">
      <c r="A1597" s="10"/>
      <c r="B1597" s="10"/>
      <c r="C1597" s="10"/>
      <c r="D1597" s="12"/>
      <c r="E1597" s="10"/>
      <c r="F1597" s="10"/>
      <c r="G1597" s="10"/>
      <c r="H1597" s="12"/>
      <c r="I1597" s="11"/>
      <c r="J1597" s="12"/>
      <c r="K1597" s="10"/>
      <c r="L1597" s="10"/>
      <c r="M1597" s="11"/>
      <c r="N1597" s="10"/>
      <c r="O1597" s="12"/>
      <c r="P1597" s="12"/>
      <c r="Q1597" s="10"/>
      <c r="R1597" s="10"/>
      <c r="S1597" s="12"/>
      <c r="T1597" s="12"/>
      <c r="U1597" s="10"/>
      <c r="V1597" s="10"/>
      <c r="W1597" s="10"/>
      <c r="X1597" s="11"/>
      <c r="Y1597" s="10"/>
      <c r="Z1597" s="12"/>
      <c r="AA1597" s="12"/>
      <c r="AB1597" s="12"/>
      <c r="AC1597" s="10"/>
      <c r="AD1597" s="13"/>
      <c r="AE1597" s="15">
        <f t="shared" ca="1" si="24"/>
        <v>46054</v>
      </c>
    </row>
    <row r="1598" spans="1:31" ht="20.100000000000001" customHeight="1">
      <c r="A1598" s="10"/>
      <c r="B1598" s="10"/>
      <c r="C1598" s="10"/>
      <c r="D1598" s="12"/>
      <c r="E1598" s="10"/>
      <c r="F1598" s="10"/>
      <c r="G1598" s="10"/>
      <c r="H1598" s="12"/>
      <c r="I1598" s="11"/>
      <c r="J1598" s="12"/>
      <c r="K1598" s="10"/>
      <c r="L1598" s="10"/>
      <c r="M1598" s="11"/>
      <c r="N1598" s="10"/>
      <c r="O1598" s="12"/>
      <c r="P1598" s="12"/>
      <c r="Q1598" s="10"/>
      <c r="R1598" s="10"/>
      <c r="S1598" s="12"/>
      <c r="T1598" s="12"/>
      <c r="U1598" s="10"/>
      <c r="V1598" s="10"/>
      <c r="W1598" s="10"/>
      <c r="X1598" s="11"/>
      <c r="Y1598" s="10"/>
      <c r="Z1598" s="12"/>
      <c r="AA1598" s="12"/>
      <c r="AB1598" s="12"/>
      <c r="AC1598" s="10"/>
      <c r="AD1598" s="13"/>
      <c r="AE1598" s="15">
        <f t="shared" ca="1" si="24"/>
        <v>46054</v>
      </c>
    </row>
    <row r="1599" spans="1:31" ht="20.100000000000001" customHeight="1">
      <c r="A1599" s="10"/>
      <c r="B1599" s="10"/>
      <c r="C1599" s="10"/>
      <c r="D1599" s="12"/>
      <c r="E1599" s="10"/>
      <c r="F1599" s="10"/>
      <c r="G1599" s="10"/>
      <c r="H1599" s="12"/>
      <c r="I1599" s="11"/>
      <c r="J1599" s="12"/>
      <c r="K1599" s="10"/>
      <c r="L1599" s="10"/>
      <c r="M1599" s="11"/>
      <c r="N1599" s="10"/>
      <c r="O1599" s="12"/>
      <c r="P1599" s="12"/>
      <c r="Q1599" s="10"/>
      <c r="R1599" s="10"/>
      <c r="S1599" s="12"/>
      <c r="T1599" s="12"/>
      <c r="U1599" s="10"/>
      <c r="V1599" s="10"/>
      <c r="W1599" s="10"/>
      <c r="X1599" s="11"/>
      <c r="Y1599" s="10"/>
      <c r="Z1599" s="12"/>
      <c r="AA1599" s="12"/>
      <c r="AB1599" s="12"/>
      <c r="AC1599" s="10"/>
      <c r="AD1599" s="13"/>
      <c r="AE1599" s="15">
        <f t="shared" ca="1" si="24"/>
        <v>46054</v>
      </c>
    </row>
    <row r="1600" spans="1:31" ht="20.100000000000001" customHeight="1">
      <c r="A1600" s="10"/>
      <c r="B1600" s="10"/>
      <c r="C1600" s="10"/>
      <c r="D1600" s="12"/>
      <c r="E1600" s="10"/>
      <c r="F1600" s="10"/>
      <c r="G1600" s="10"/>
      <c r="H1600" s="12"/>
      <c r="I1600" s="11"/>
      <c r="J1600" s="12"/>
      <c r="K1600" s="10"/>
      <c r="L1600" s="10"/>
      <c r="M1600" s="11"/>
      <c r="N1600" s="10"/>
      <c r="O1600" s="12"/>
      <c r="P1600" s="12"/>
      <c r="Q1600" s="10"/>
      <c r="R1600" s="10"/>
      <c r="S1600" s="12"/>
      <c r="T1600" s="12"/>
      <c r="U1600" s="10"/>
      <c r="V1600" s="10"/>
      <c r="W1600" s="10"/>
      <c r="X1600" s="11"/>
      <c r="Y1600" s="10"/>
      <c r="Z1600" s="12"/>
      <c r="AA1600" s="12"/>
      <c r="AB1600" s="12"/>
      <c r="AC1600" s="10"/>
      <c r="AD1600" s="13"/>
      <c r="AE1600" s="15">
        <f t="shared" ca="1" si="24"/>
        <v>46054</v>
      </c>
    </row>
    <row r="1601" spans="1:31" ht="20.100000000000001" customHeight="1">
      <c r="A1601" s="10"/>
      <c r="B1601" s="10"/>
      <c r="C1601" s="10"/>
      <c r="D1601" s="12"/>
      <c r="E1601" s="10"/>
      <c r="F1601" s="10"/>
      <c r="G1601" s="10"/>
      <c r="H1601" s="12"/>
      <c r="I1601" s="11"/>
      <c r="J1601" s="12"/>
      <c r="K1601" s="10"/>
      <c r="L1601" s="10"/>
      <c r="M1601" s="11"/>
      <c r="N1601" s="10"/>
      <c r="O1601" s="12"/>
      <c r="P1601" s="12"/>
      <c r="Q1601" s="10"/>
      <c r="R1601" s="10"/>
      <c r="S1601" s="12"/>
      <c r="T1601" s="12"/>
      <c r="U1601" s="10"/>
      <c r="V1601" s="10"/>
      <c r="W1601" s="10"/>
      <c r="X1601" s="11"/>
      <c r="Y1601" s="10"/>
      <c r="Z1601" s="12"/>
      <c r="AA1601" s="12"/>
      <c r="AB1601" s="12"/>
      <c r="AC1601" s="10"/>
      <c r="AD1601" s="13"/>
      <c r="AE1601" s="15">
        <f t="shared" ca="1" si="24"/>
        <v>46054</v>
      </c>
    </row>
    <row r="1602" spans="1:31" ht="20.100000000000001" customHeight="1">
      <c r="A1602" s="10"/>
      <c r="B1602" s="10"/>
      <c r="C1602" s="10"/>
      <c r="D1602" s="12"/>
      <c r="E1602" s="10"/>
      <c r="F1602" s="10"/>
      <c r="G1602" s="10"/>
      <c r="H1602" s="12"/>
      <c r="I1602" s="11"/>
      <c r="J1602" s="12"/>
      <c r="K1602" s="10"/>
      <c r="L1602" s="10"/>
      <c r="M1602" s="11"/>
      <c r="N1602" s="10"/>
      <c r="O1602" s="12"/>
      <c r="P1602" s="12"/>
      <c r="Q1602" s="10"/>
      <c r="R1602" s="10"/>
      <c r="S1602" s="12"/>
      <c r="T1602" s="12"/>
      <c r="U1602" s="10"/>
      <c r="V1602" s="10"/>
      <c r="W1602" s="10"/>
      <c r="X1602" s="11"/>
      <c r="Y1602" s="10"/>
      <c r="Z1602" s="12"/>
      <c r="AA1602" s="12"/>
      <c r="AB1602" s="12"/>
      <c r="AC1602" s="10"/>
      <c r="AD1602" s="13"/>
      <c r="AE1602" s="15">
        <f t="shared" ca="1" si="24"/>
        <v>46054</v>
      </c>
    </row>
    <row r="1603" spans="1:31" ht="20.100000000000001" customHeight="1">
      <c r="A1603" s="10"/>
      <c r="B1603" s="10"/>
      <c r="C1603" s="10"/>
      <c r="D1603" s="12"/>
      <c r="E1603" s="10"/>
      <c r="F1603" s="10"/>
      <c r="G1603" s="10"/>
      <c r="H1603" s="12"/>
      <c r="I1603" s="11"/>
      <c r="J1603" s="12"/>
      <c r="K1603" s="10"/>
      <c r="L1603" s="10"/>
      <c r="M1603" s="11"/>
      <c r="N1603" s="10"/>
      <c r="O1603" s="12"/>
      <c r="P1603" s="12"/>
      <c r="Q1603" s="10"/>
      <c r="R1603" s="10"/>
      <c r="S1603" s="12"/>
      <c r="T1603" s="12"/>
      <c r="U1603" s="10"/>
      <c r="V1603" s="10"/>
      <c r="W1603" s="10"/>
      <c r="X1603" s="11"/>
      <c r="Y1603" s="10"/>
      <c r="Z1603" s="12"/>
      <c r="AA1603" s="12"/>
      <c r="AB1603" s="12"/>
      <c r="AC1603" s="10"/>
      <c r="AD1603" s="13"/>
      <c r="AE1603" s="15">
        <f t="shared" ca="1" si="24"/>
        <v>46054</v>
      </c>
    </row>
    <row r="1604" spans="1:31" ht="20.100000000000001" customHeight="1">
      <c r="A1604" s="10"/>
      <c r="B1604" s="10"/>
      <c r="C1604" s="10"/>
      <c r="D1604" s="12"/>
      <c r="E1604" s="10"/>
      <c r="F1604" s="10"/>
      <c r="G1604" s="10"/>
      <c r="H1604" s="12"/>
      <c r="I1604" s="11"/>
      <c r="J1604" s="12"/>
      <c r="K1604" s="10"/>
      <c r="L1604" s="10"/>
      <c r="M1604" s="11"/>
      <c r="N1604" s="10"/>
      <c r="O1604" s="12"/>
      <c r="P1604" s="12"/>
      <c r="Q1604" s="10"/>
      <c r="R1604" s="10"/>
      <c r="S1604" s="12"/>
      <c r="T1604" s="12"/>
      <c r="U1604" s="10"/>
      <c r="V1604" s="10"/>
      <c r="W1604" s="10"/>
      <c r="X1604" s="11"/>
      <c r="Y1604" s="10"/>
      <c r="Z1604" s="12"/>
      <c r="AA1604" s="12"/>
      <c r="AB1604" s="12"/>
      <c r="AC1604" s="10"/>
      <c r="AD1604" s="13"/>
      <c r="AE1604" s="15">
        <f t="shared" ref="AE1604:AE1667" ca="1" si="25">TODAY()-M1604</f>
        <v>46054</v>
      </c>
    </row>
    <row r="1605" spans="1:31" ht="20.100000000000001" customHeight="1">
      <c r="A1605" s="10"/>
      <c r="B1605" s="10"/>
      <c r="C1605" s="10"/>
      <c r="D1605" s="10"/>
      <c r="E1605" s="10"/>
      <c r="F1605" s="10"/>
      <c r="G1605" s="10"/>
      <c r="H1605" s="12"/>
      <c r="I1605" s="11"/>
      <c r="J1605" s="12"/>
      <c r="K1605" s="10"/>
      <c r="L1605" s="10"/>
      <c r="M1605" s="11"/>
      <c r="N1605" s="10"/>
      <c r="O1605" s="12"/>
      <c r="P1605" s="12"/>
      <c r="Q1605" s="10"/>
      <c r="R1605" s="10"/>
      <c r="S1605" s="10"/>
      <c r="T1605" s="10"/>
      <c r="U1605" s="12"/>
      <c r="V1605" s="12"/>
      <c r="W1605" s="12"/>
      <c r="X1605" s="12"/>
      <c r="Y1605" s="12"/>
      <c r="Z1605" s="12"/>
      <c r="AA1605" s="12"/>
      <c r="AB1605" s="12"/>
      <c r="AC1605" s="10"/>
      <c r="AD1605" s="13"/>
      <c r="AE1605" s="15">
        <f t="shared" ca="1" si="25"/>
        <v>46054</v>
      </c>
    </row>
    <row r="1606" spans="1:31" ht="20.100000000000001" customHeight="1">
      <c r="A1606" s="10"/>
      <c r="B1606" s="10"/>
      <c r="C1606" s="10"/>
      <c r="D1606" s="10"/>
      <c r="E1606" s="10"/>
      <c r="F1606" s="10"/>
      <c r="G1606" s="10"/>
      <c r="H1606" s="12"/>
      <c r="I1606" s="11"/>
      <c r="J1606" s="12"/>
      <c r="K1606" s="10"/>
      <c r="L1606" s="10"/>
      <c r="M1606" s="11"/>
      <c r="N1606" s="10"/>
      <c r="O1606" s="12"/>
      <c r="P1606" s="12"/>
      <c r="Q1606" s="10"/>
      <c r="R1606" s="10"/>
      <c r="S1606" s="10"/>
      <c r="T1606" s="10"/>
      <c r="U1606" s="12"/>
      <c r="V1606" s="12"/>
      <c r="W1606" s="12"/>
      <c r="X1606" s="12"/>
      <c r="Y1606" s="12"/>
      <c r="Z1606" s="12"/>
      <c r="AA1606" s="12"/>
      <c r="AB1606" s="12"/>
      <c r="AC1606" s="10"/>
      <c r="AD1606" s="13"/>
      <c r="AE1606" s="15">
        <f t="shared" ca="1" si="25"/>
        <v>46054</v>
      </c>
    </row>
    <row r="1607" spans="1:31" ht="20.100000000000001" customHeight="1">
      <c r="A1607" s="10"/>
      <c r="B1607" s="10"/>
      <c r="C1607" s="10"/>
      <c r="D1607" s="10"/>
      <c r="E1607" s="10"/>
      <c r="F1607" s="10"/>
      <c r="G1607" s="10"/>
      <c r="H1607" s="10"/>
      <c r="I1607" s="11"/>
      <c r="J1607" s="11"/>
      <c r="K1607" s="10"/>
      <c r="L1607" s="10"/>
      <c r="M1607" s="11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1"/>
      <c r="Y1607" s="10"/>
      <c r="Z1607" s="11"/>
      <c r="AA1607" s="11"/>
      <c r="AB1607" s="11"/>
      <c r="AC1607" s="10"/>
      <c r="AD1607" s="10"/>
      <c r="AE1607" s="15">
        <f t="shared" ca="1" si="25"/>
        <v>46054</v>
      </c>
    </row>
    <row r="1608" spans="1:31" ht="20.100000000000001" customHeight="1">
      <c r="A1608" s="10"/>
      <c r="B1608" s="10"/>
      <c r="C1608" s="10"/>
      <c r="D1608" s="10"/>
      <c r="E1608" s="10"/>
      <c r="F1608" s="10"/>
      <c r="G1608" s="10"/>
      <c r="H1608" s="10"/>
      <c r="I1608" s="11"/>
      <c r="J1608" s="11"/>
      <c r="K1608" s="10"/>
      <c r="L1608" s="10"/>
      <c r="M1608" s="11"/>
      <c r="N1608" s="10"/>
      <c r="O1608" s="10"/>
      <c r="P1608" s="10"/>
      <c r="Q1608" s="10"/>
      <c r="R1608" s="10"/>
      <c r="S1608" s="12"/>
      <c r="T1608" s="12"/>
      <c r="U1608" s="12"/>
      <c r="V1608" s="12"/>
      <c r="W1608" s="12"/>
      <c r="X1608" s="12"/>
      <c r="Y1608" s="12"/>
      <c r="Z1608" s="11"/>
      <c r="AA1608" s="11"/>
      <c r="AB1608" s="11"/>
      <c r="AC1608" s="12"/>
      <c r="AD1608" s="10"/>
      <c r="AE1608" s="15">
        <f t="shared" ca="1" si="25"/>
        <v>46054</v>
      </c>
    </row>
    <row r="1609" spans="1:31" ht="20.100000000000001" customHeight="1">
      <c r="A1609" s="10"/>
      <c r="B1609" s="10"/>
      <c r="C1609" s="10"/>
      <c r="D1609" s="10"/>
      <c r="E1609" s="10"/>
      <c r="F1609" s="10"/>
      <c r="G1609" s="10"/>
      <c r="H1609" s="10"/>
      <c r="I1609" s="11"/>
      <c r="J1609" s="11"/>
      <c r="K1609" s="10"/>
      <c r="L1609" s="10"/>
      <c r="M1609" s="11"/>
      <c r="N1609" s="10"/>
      <c r="O1609" s="10"/>
      <c r="P1609" s="10"/>
      <c r="Q1609" s="10"/>
      <c r="R1609" s="10"/>
      <c r="S1609" s="12"/>
      <c r="T1609" s="12"/>
      <c r="U1609" s="12"/>
      <c r="V1609" s="12"/>
      <c r="W1609" s="12"/>
      <c r="X1609" s="12"/>
      <c r="Y1609" s="12"/>
      <c r="Z1609" s="11"/>
      <c r="AA1609" s="11"/>
      <c r="AB1609" s="11"/>
      <c r="AC1609" s="12"/>
      <c r="AD1609" s="10"/>
      <c r="AE1609" s="15">
        <f t="shared" ca="1" si="25"/>
        <v>46054</v>
      </c>
    </row>
    <row r="1610" spans="1:31" ht="20.100000000000001" customHeight="1">
      <c r="A1610" s="10"/>
      <c r="B1610" s="10"/>
      <c r="C1610" s="10"/>
      <c r="D1610" s="10"/>
      <c r="E1610" s="10"/>
      <c r="F1610" s="10"/>
      <c r="G1610" s="10"/>
      <c r="H1610" s="10"/>
      <c r="I1610" s="11"/>
      <c r="J1610" s="11"/>
      <c r="K1610" s="10"/>
      <c r="L1610" s="10"/>
      <c r="M1610" s="12"/>
      <c r="N1610" s="10"/>
      <c r="O1610" s="10"/>
      <c r="P1610" s="10"/>
      <c r="Q1610" s="10"/>
      <c r="R1610" s="10"/>
      <c r="S1610" s="10"/>
      <c r="T1610" s="10"/>
      <c r="U1610" s="12"/>
      <c r="V1610" s="12"/>
      <c r="W1610" s="12"/>
      <c r="X1610" s="12"/>
      <c r="Y1610" s="12"/>
      <c r="Z1610" s="11"/>
      <c r="AA1610" s="11"/>
      <c r="AB1610" s="11"/>
      <c r="AC1610" s="10"/>
      <c r="AD1610" s="13"/>
      <c r="AE1610" s="15">
        <f t="shared" ca="1" si="25"/>
        <v>46054</v>
      </c>
    </row>
    <row r="1611" spans="1:31" ht="20.100000000000001" customHeight="1">
      <c r="A1611" s="10"/>
      <c r="B1611" s="10"/>
      <c r="C1611" s="10"/>
      <c r="D1611" s="12"/>
      <c r="E1611" s="10"/>
      <c r="F1611" s="10"/>
      <c r="G1611" s="10"/>
      <c r="H1611" s="10"/>
      <c r="I1611" s="11"/>
      <c r="J1611" s="11"/>
      <c r="K1611" s="10"/>
      <c r="L1611" s="10"/>
      <c r="M1611" s="11"/>
      <c r="N1611" s="10"/>
      <c r="O1611" s="10"/>
      <c r="P1611" s="10"/>
      <c r="Q1611" s="10"/>
      <c r="R1611" s="10"/>
      <c r="S1611" s="12"/>
      <c r="T1611" s="12"/>
      <c r="U1611" s="10"/>
      <c r="V1611" s="10"/>
      <c r="W1611" s="10"/>
      <c r="X1611" s="11"/>
      <c r="Y1611" s="10"/>
      <c r="Z1611" s="11"/>
      <c r="AA1611" s="11"/>
      <c r="AB1611" s="11"/>
      <c r="AC1611" s="10"/>
      <c r="AD1611" s="13"/>
      <c r="AE1611" s="15">
        <f t="shared" ca="1" si="25"/>
        <v>46054</v>
      </c>
    </row>
    <row r="1612" spans="1:31" ht="20.100000000000001" customHeight="1">
      <c r="A1612" s="10"/>
      <c r="B1612" s="10"/>
      <c r="C1612" s="10"/>
      <c r="D1612" s="12"/>
      <c r="E1612" s="10"/>
      <c r="F1612" s="10"/>
      <c r="G1612" s="10"/>
      <c r="H1612" s="12"/>
      <c r="I1612" s="11"/>
      <c r="J1612" s="12"/>
      <c r="K1612" s="10"/>
      <c r="L1612" s="10"/>
      <c r="M1612" s="11"/>
      <c r="N1612" s="10"/>
      <c r="O1612" s="12"/>
      <c r="P1612" s="12"/>
      <c r="Q1612" s="10"/>
      <c r="R1612" s="10"/>
      <c r="S1612" s="10"/>
      <c r="T1612" s="10"/>
      <c r="U1612" s="12"/>
      <c r="V1612" s="12"/>
      <c r="W1612" s="12"/>
      <c r="X1612" s="12"/>
      <c r="Y1612" s="12"/>
      <c r="Z1612" s="12"/>
      <c r="AA1612" s="12"/>
      <c r="AB1612" s="12"/>
      <c r="AC1612" s="10"/>
      <c r="AD1612" s="13"/>
      <c r="AE1612" s="15">
        <f t="shared" ca="1" si="25"/>
        <v>46054</v>
      </c>
    </row>
    <row r="1613" spans="1:31" ht="20.100000000000001" customHeight="1">
      <c r="A1613" s="10"/>
      <c r="B1613" s="10"/>
      <c r="C1613" s="10"/>
      <c r="D1613" s="12"/>
      <c r="E1613" s="10"/>
      <c r="F1613" s="10"/>
      <c r="G1613" s="10"/>
      <c r="H1613" s="10"/>
      <c r="I1613" s="11"/>
      <c r="J1613" s="11"/>
      <c r="K1613" s="10"/>
      <c r="L1613" s="10"/>
      <c r="M1613" s="11"/>
      <c r="N1613" s="10"/>
      <c r="O1613" s="10"/>
      <c r="P1613" s="10"/>
      <c r="Q1613" s="10"/>
      <c r="R1613" s="10"/>
      <c r="S1613" s="10"/>
      <c r="T1613" s="10"/>
      <c r="U1613" s="12"/>
      <c r="V1613" s="12"/>
      <c r="W1613" s="12"/>
      <c r="X1613" s="12"/>
      <c r="Y1613" s="12"/>
      <c r="Z1613" s="11"/>
      <c r="AA1613" s="11"/>
      <c r="AB1613" s="11"/>
      <c r="AC1613" s="10"/>
      <c r="AD1613" s="13"/>
      <c r="AE1613" s="15">
        <f t="shared" ca="1" si="25"/>
        <v>46054</v>
      </c>
    </row>
    <row r="1614" spans="1:31" ht="20.100000000000001" customHeight="1">
      <c r="A1614" s="10"/>
      <c r="B1614" s="10"/>
      <c r="C1614" s="10"/>
      <c r="D1614" s="12"/>
      <c r="E1614" s="10"/>
      <c r="F1614" s="10"/>
      <c r="G1614" s="10"/>
      <c r="H1614" s="12"/>
      <c r="I1614" s="11"/>
      <c r="J1614" s="12"/>
      <c r="K1614" s="10"/>
      <c r="L1614" s="10"/>
      <c r="M1614" s="11"/>
      <c r="N1614" s="10"/>
      <c r="O1614" s="12"/>
      <c r="P1614" s="12"/>
      <c r="Q1614" s="10"/>
      <c r="R1614" s="10"/>
      <c r="S1614" s="12"/>
      <c r="T1614" s="12"/>
      <c r="U1614" s="10"/>
      <c r="V1614" s="10"/>
      <c r="W1614" s="10"/>
      <c r="X1614" s="11"/>
      <c r="Y1614" s="10"/>
      <c r="Z1614" s="12"/>
      <c r="AA1614" s="12"/>
      <c r="AB1614" s="12"/>
      <c r="AC1614" s="10"/>
      <c r="AD1614" s="13"/>
      <c r="AE1614" s="15">
        <f t="shared" ca="1" si="25"/>
        <v>46054</v>
      </c>
    </row>
    <row r="1615" spans="1:31" ht="20.100000000000001" customHeight="1">
      <c r="A1615" s="10"/>
      <c r="B1615" s="10"/>
      <c r="C1615" s="10"/>
      <c r="D1615" s="12"/>
      <c r="E1615" s="10"/>
      <c r="F1615" s="10"/>
      <c r="G1615" s="10"/>
      <c r="H1615" s="12"/>
      <c r="I1615" s="11"/>
      <c r="J1615" s="12"/>
      <c r="K1615" s="10"/>
      <c r="L1615" s="10"/>
      <c r="M1615" s="11"/>
      <c r="N1615" s="10"/>
      <c r="O1615" s="12"/>
      <c r="P1615" s="12"/>
      <c r="Q1615" s="10"/>
      <c r="R1615" s="10"/>
      <c r="S1615" s="12"/>
      <c r="T1615" s="12"/>
      <c r="U1615" s="10"/>
      <c r="V1615" s="10"/>
      <c r="W1615" s="10"/>
      <c r="X1615" s="11"/>
      <c r="Y1615" s="10"/>
      <c r="Z1615" s="12"/>
      <c r="AA1615" s="12"/>
      <c r="AB1615" s="12"/>
      <c r="AC1615" s="10"/>
      <c r="AD1615" s="13"/>
      <c r="AE1615" s="15">
        <f t="shared" ca="1" si="25"/>
        <v>46054</v>
      </c>
    </row>
    <row r="1616" spans="1:31" ht="20.100000000000001" customHeight="1">
      <c r="A1616" s="10"/>
      <c r="B1616" s="10"/>
      <c r="C1616" s="10"/>
      <c r="D1616" s="12"/>
      <c r="E1616" s="10"/>
      <c r="F1616" s="10"/>
      <c r="G1616" s="10"/>
      <c r="H1616" s="12"/>
      <c r="I1616" s="11"/>
      <c r="J1616" s="12"/>
      <c r="K1616" s="10"/>
      <c r="L1616" s="10"/>
      <c r="M1616" s="11"/>
      <c r="N1616" s="10"/>
      <c r="O1616" s="12"/>
      <c r="P1616" s="12"/>
      <c r="Q1616" s="10"/>
      <c r="R1616" s="10"/>
      <c r="S1616" s="12"/>
      <c r="T1616" s="12"/>
      <c r="U1616" s="10"/>
      <c r="V1616" s="10"/>
      <c r="W1616" s="10"/>
      <c r="X1616" s="11"/>
      <c r="Y1616" s="10"/>
      <c r="Z1616" s="12"/>
      <c r="AA1616" s="12"/>
      <c r="AB1616" s="12"/>
      <c r="AC1616" s="10"/>
      <c r="AD1616" s="13"/>
      <c r="AE1616" s="15">
        <f t="shared" ca="1" si="25"/>
        <v>46054</v>
      </c>
    </row>
    <row r="1617" spans="1:31" ht="20.100000000000001" customHeight="1">
      <c r="A1617" s="10"/>
      <c r="B1617" s="10"/>
      <c r="C1617" s="10"/>
      <c r="D1617" s="12"/>
      <c r="E1617" s="10"/>
      <c r="F1617" s="10"/>
      <c r="G1617" s="10"/>
      <c r="H1617" s="10"/>
      <c r="I1617" s="11"/>
      <c r="J1617" s="11"/>
      <c r="K1617" s="10"/>
      <c r="L1617" s="10"/>
      <c r="M1617" s="11"/>
      <c r="N1617" s="10"/>
      <c r="O1617" s="10"/>
      <c r="P1617" s="10"/>
      <c r="Q1617" s="10"/>
      <c r="R1617" s="10"/>
      <c r="S1617" s="10"/>
      <c r="T1617" s="10"/>
      <c r="U1617" s="12"/>
      <c r="V1617" s="12"/>
      <c r="W1617" s="12"/>
      <c r="X1617" s="12"/>
      <c r="Y1617" s="12"/>
      <c r="Z1617" s="11"/>
      <c r="AA1617" s="11"/>
      <c r="AB1617" s="11"/>
      <c r="AC1617" s="10"/>
      <c r="AD1617" s="13"/>
      <c r="AE1617" s="15">
        <f t="shared" ca="1" si="25"/>
        <v>46054</v>
      </c>
    </row>
    <row r="1618" spans="1:31" ht="20.100000000000001" customHeight="1">
      <c r="A1618" s="10"/>
      <c r="B1618" s="10"/>
      <c r="C1618" s="12"/>
      <c r="D1618" s="12"/>
      <c r="E1618" s="10"/>
      <c r="F1618" s="10"/>
      <c r="G1618" s="10"/>
      <c r="H1618" s="12"/>
      <c r="I1618" s="11"/>
      <c r="J1618" s="12"/>
      <c r="K1618" s="10"/>
      <c r="L1618" s="10"/>
      <c r="M1618" s="11"/>
      <c r="N1618" s="10"/>
      <c r="O1618" s="12"/>
      <c r="P1618" s="12"/>
      <c r="Q1618" s="10"/>
      <c r="R1618" s="10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0"/>
      <c r="AD1618" s="13"/>
      <c r="AE1618" s="15">
        <f t="shared" ca="1" si="25"/>
        <v>46054</v>
      </c>
    </row>
    <row r="1619" spans="1:31" ht="20.100000000000001" customHeight="1">
      <c r="A1619" s="10"/>
      <c r="B1619" s="10"/>
      <c r="C1619" s="12"/>
      <c r="D1619" s="12"/>
      <c r="E1619" s="10"/>
      <c r="F1619" s="10"/>
      <c r="G1619" s="10"/>
      <c r="H1619" s="12"/>
      <c r="I1619" s="11"/>
      <c r="J1619" s="12"/>
      <c r="K1619" s="10"/>
      <c r="L1619" s="10"/>
      <c r="M1619" s="11"/>
      <c r="N1619" s="10"/>
      <c r="O1619" s="12"/>
      <c r="P1619" s="12"/>
      <c r="Q1619" s="10"/>
      <c r="R1619" s="10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0"/>
      <c r="AD1619" s="13"/>
      <c r="AE1619" s="15">
        <f t="shared" ca="1" si="25"/>
        <v>46054</v>
      </c>
    </row>
    <row r="1620" spans="1:31" ht="20.100000000000001" customHeight="1">
      <c r="A1620" s="10"/>
      <c r="B1620" s="10"/>
      <c r="C1620" s="12"/>
      <c r="D1620" s="12"/>
      <c r="E1620" s="10"/>
      <c r="F1620" s="10"/>
      <c r="G1620" s="10"/>
      <c r="H1620" s="12"/>
      <c r="I1620" s="11"/>
      <c r="J1620" s="12"/>
      <c r="K1620" s="10"/>
      <c r="L1620" s="10"/>
      <c r="M1620" s="11"/>
      <c r="N1620" s="10"/>
      <c r="O1620" s="12"/>
      <c r="P1620" s="12"/>
      <c r="Q1620" s="10"/>
      <c r="R1620" s="10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0"/>
      <c r="AD1620" s="13"/>
      <c r="AE1620" s="15">
        <f t="shared" ca="1" si="25"/>
        <v>46054</v>
      </c>
    </row>
    <row r="1621" spans="1:31" ht="20.100000000000001" customHeight="1">
      <c r="A1621" s="10"/>
      <c r="B1621" s="10"/>
      <c r="C1621" s="12"/>
      <c r="D1621" s="12"/>
      <c r="E1621" s="10"/>
      <c r="F1621" s="10"/>
      <c r="G1621" s="10"/>
      <c r="H1621" s="12"/>
      <c r="I1621" s="11"/>
      <c r="J1621" s="12"/>
      <c r="K1621" s="10"/>
      <c r="L1621" s="10"/>
      <c r="M1621" s="11"/>
      <c r="N1621" s="10"/>
      <c r="O1621" s="12"/>
      <c r="P1621" s="12"/>
      <c r="Q1621" s="10"/>
      <c r="R1621" s="10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0"/>
      <c r="AD1621" s="13"/>
      <c r="AE1621" s="15">
        <f t="shared" ca="1" si="25"/>
        <v>46054</v>
      </c>
    </row>
    <row r="1622" spans="1:31" ht="20.100000000000001" customHeight="1">
      <c r="A1622" s="10"/>
      <c r="B1622" s="10"/>
      <c r="C1622" s="12"/>
      <c r="D1622" s="12"/>
      <c r="E1622" s="10"/>
      <c r="F1622" s="10"/>
      <c r="G1622" s="10"/>
      <c r="H1622" s="12"/>
      <c r="I1622" s="11"/>
      <c r="J1622" s="12"/>
      <c r="K1622" s="10"/>
      <c r="L1622" s="10"/>
      <c r="M1622" s="11"/>
      <c r="N1622" s="10"/>
      <c r="O1622" s="12"/>
      <c r="P1622" s="12"/>
      <c r="Q1622" s="10"/>
      <c r="R1622" s="10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0"/>
      <c r="AD1622" s="13"/>
      <c r="AE1622" s="15">
        <f t="shared" ca="1" si="25"/>
        <v>46054</v>
      </c>
    </row>
    <row r="1623" spans="1:31" ht="20.100000000000001" customHeight="1">
      <c r="A1623" s="10"/>
      <c r="B1623" s="10"/>
      <c r="C1623" s="12"/>
      <c r="D1623" s="12"/>
      <c r="E1623" s="10"/>
      <c r="F1623" s="10"/>
      <c r="G1623" s="10"/>
      <c r="H1623" s="12"/>
      <c r="I1623" s="11"/>
      <c r="J1623" s="12"/>
      <c r="K1623" s="10"/>
      <c r="L1623" s="10"/>
      <c r="M1623" s="11"/>
      <c r="N1623" s="10"/>
      <c r="O1623" s="12"/>
      <c r="P1623" s="12"/>
      <c r="Q1623" s="10"/>
      <c r="R1623" s="10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0"/>
      <c r="AD1623" s="13"/>
      <c r="AE1623" s="15">
        <f t="shared" ca="1" si="25"/>
        <v>46054</v>
      </c>
    </row>
    <row r="1624" spans="1:31" ht="20.100000000000001" customHeight="1">
      <c r="A1624" s="10"/>
      <c r="B1624" s="10"/>
      <c r="C1624" s="10"/>
      <c r="D1624" s="12"/>
      <c r="E1624" s="10"/>
      <c r="F1624" s="10"/>
      <c r="G1624" s="10"/>
      <c r="H1624" s="10"/>
      <c r="I1624" s="11"/>
      <c r="J1624" s="11"/>
      <c r="K1624" s="10"/>
      <c r="L1624" s="10"/>
      <c r="M1624" s="11"/>
      <c r="N1624" s="10"/>
      <c r="O1624" s="10"/>
      <c r="P1624" s="10"/>
      <c r="Q1624" s="10"/>
      <c r="R1624" s="10"/>
      <c r="S1624" s="10"/>
      <c r="T1624" s="10"/>
      <c r="U1624" s="12"/>
      <c r="V1624" s="12"/>
      <c r="W1624" s="12"/>
      <c r="X1624" s="12"/>
      <c r="Y1624" s="12"/>
      <c r="Z1624" s="11"/>
      <c r="AA1624" s="11"/>
      <c r="AB1624" s="11"/>
      <c r="AC1624" s="10"/>
      <c r="AD1624" s="13"/>
      <c r="AE1624" s="15">
        <f t="shared" ca="1" si="25"/>
        <v>46054</v>
      </c>
    </row>
    <row r="1625" spans="1:31" ht="20.100000000000001" customHeight="1">
      <c r="A1625" s="10"/>
      <c r="B1625" s="10"/>
      <c r="C1625" s="10"/>
      <c r="D1625" s="12"/>
      <c r="E1625" s="10"/>
      <c r="F1625" s="10"/>
      <c r="G1625" s="10"/>
      <c r="H1625" s="10"/>
      <c r="I1625" s="11"/>
      <c r="J1625" s="11"/>
      <c r="K1625" s="10"/>
      <c r="L1625" s="10"/>
      <c r="M1625" s="11"/>
      <c r="N1625" s="10"/>
      <c r="O1625" s="10"/>
      <c r="P1625" s="10"/>
      <c r="Q1625" s="10"/>
      <c r="R1625" s="10"/>
      <c r="S1625" s="10"/>
      <c r="T1625" s="10"/>
      <c r="U1625" s="12"/>
      <c r="V1625" s="12"/>
      <c r="W1625" s="12"/>
      <c r="X1625" s="12"/>
      <c r="Y1625" s="12"/>
      <c r="Z1625" s="11"/>
      <c r="AA1625" s="11"/>
      <c r="AB1625" s="11"/>
      <c r="AC1625" s="10"/>
      <c r="AD1625" s="13"/>
      <c r="AE1625" s="15">
        <f t="shared" ca="1" si="25"/>
        <v>46054</v>
      </c>
    </row>
    <row r="1626" spans="1:31" ht="20.100000000000001" customHeight="1">
      <c r="A1626" s="10"/>
      <c r="B1626" s="10"/>
      <c r="C1626" s="10"/>
      <c r="D1626" s="12"/>
      <c r="E1626" s="10"/>
      <c r="F1626" s="10"/>
      <c r="G1626" s="10"/>
      <c r="H1626" s="10"/>
      <c r="I1626" s="11"/>
      <c r="J1626" s="11"/>
      <c r="K1626" s="10"/>
      <c r="L1626" s="10"/>
      <c r="M1626" s="11"/>
      <c r="N1626" s="10"/>
      <c r="O1626" s="10"/>
      <c r="P1626" s="10"/>
      <c r="Q1626" s="10"/>
      <c r="R1626" s="10"/>
      <c r="S1626" s="10"/>
      <c r="T1626" s="10"/>
      <c r="U1626" s="12"/>
      <c r="V1626" s="12"/>
      <c r="W1626" s="12"/>
      <c r="X1626" s="12"/>
      <c r="Y1626" s="12"/>
      <c r="Z1626" s="11"/>
      <c r="AA1626" s="11"/>
      <c r="AB1626" s="11"/>
      <c r="AC1626" s="10"/>
      <c r="AD1626" s="13"/>
      <c r="AE1626" s="15">
        <f t="shared" ca="1" si="25"/>
        <v>46054</v>
      </c>
    </row>
    <row r="1627" spans="1:31" ht="20.100000000000001" customHeight="1">
      <c r="A1627" s="10"/>
      <c r="B1627" s="10"/>
      <c r="C1627" s="10"/>
      <c r="D1627" s="12"/>
      <c r="E1627" s="10"/>
      <c r="F1627" s="10"/>
      <c r="G1627" s="10"/>
      <c r="H1627" s="10"/>
      <c r="I1627" s="11"/>
      <c r="J1627" s="11"/>
      <c r="K1627" s="10"/>
      <c r="L1627" s="10"/>
      <c r="M1627" s="11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1"/>
      <c r="Y1627" s="10"/>
      <c r="Z1627" s="11"/>
      <c r="AA1627" s="11"/>
      <c r="AB1627" s="11"/>
      <c r="AC1627" s="10"/>
      <c r="AD1627" s="13"/>
      <c r="AE1627" s="15">
        <f t="shared" ca="1" si="25"/>
        <v>46054</v>
      </c>
    </row>
    <row r="1628" spans="1:31" ht="20.100000000000001" customHeight="1">
      <c r="A1628" s="10"/>
      <c r="B1628" s="10"/>
      <c r="C1628" s="10"/>
      <c r="D1628" s="10"/>
      <c r="E1628" s="10"/>
      <c r="F1628" s="10"/>
      <c r="G1628" s="10"/>
      <c r="H1628" s="10"/>
      <c r="I1628" s="11"/>
      <c r="J1628" s="11"/>
      <c r="K1628" s="10"/>
      <c r="L1628" s="10"/>
      <c r="M1628" s="11"/>
      <c r="N1628" s="10"/>
      <c r="O1628" s="10"/>
      <c r="P1628" s="10"/>
      <c r="Q1628" s="10"/>
      <c r="R1628" s="10"/>
      <c r="S1628" s="10"/>
      <c r="T1628" s="10"/>
      <c r="U1628" s="12"/>
      <c r="V1628" s="12"/>
      <c r="W1628" s="12"/>
      <c r="X1628" s="12"/>
      <c r="Y1628" s="12"/>
      <c r="Z1628" s="11"/>
      <c r="AA1628" s="11"/>
      <c r="AB1628" s="11"/>
      <c r="AC1628" s="10"/>
      <c r="AD1628" s="10"/>
      <c r="AE1628" s="15">
        <f t="shared" ca="1" si="25"/>
        <v>46054</v>
      </c>
    </row>
    <row r="1629" spans="1:31" ht="20.100000000000001" customHeight="1">
      <c r="A1629" s="10"/>
      <c r="B1629" s="10"/>
      <c r="C1629" s="10"/>
      <c r="D1629" s="12"/>
      <c r="E1629" s="10"/>
      <c r="F1629" s="10"/>
      <c r="G1629" s="10"/>
      <c r="H1629" s="12"/>
      <c r="I1629" s="11"/>
      <c r="J1629" s="12"/>
      <c r="K1629" s="10"/>
      <c r="L1629" s="10"/>
      <c r="M1629" s="11"/>
      <c r="N1629" s="10"/>
      <c r="O1629" s="12"/>
      <c r="P1629" s="12"/>
      <c r="Q1629" s="10"/>
      <c r="R1629" s="12"/>
      <c r="S1629" s="10"/>
      <c r="T1629" s="10"/>
      <c r="U1629" s="12"/>
      <c r="V1629" s="12"/>
      <c r="W1629" s="12"/>
      <c r="X1629" s="12"/>
      <c r="Y1629" s="12"/>
      <c r="Z1629" s="12"/>
      <c r="AA1629" s="12"/>
      <c r="AB1629" s="12"/>
      <c r="AC1629" s="10"/>
      <c r="AD1629" s="13"/>
      <c r="AE1629" s="15">
        <f t="shared" ca="1" si="25"/>
        <v>46054</v>
      </c>
    </row>
    <row r="1630" spans="1:31" ht="20.100000000000001" customHeight="1">
      <c r="A1630" s="10"/>
      <c r="B1630" s="10"/>
      <c r="C1630" s="10"/>
      <c r="D1630" s="10"/>
      <c r="E1630" s="10"/>
      <c r="F1630" s="10"/>
      <c r="G1630" s="10"/>
      <c r="H1630" s="12"/>
      <c r="I1630" s="11"/>
      <c r="J1630" s="12"/>
      <c r="K1630" s="10"/>
      <c r="L1630" s="10"/>
      <c r="M1630" s="11"/>
      <c r="N1630" s="10"/>
      <c r="O1630" s="12"/>
      <c r="P1630" s="12"/>
      <c r="Q1630" s="10"/>
      <c r="R1630" s="10"/>
      <c r="S1630" s="10"/>
      <c r="T1630" s="10"/>
      <c r="U1630" s="12"/>
      <c r="V1630" s="12"/>
      <c r="W1630" s="12"/>
      <c r="X1630" s="12"/>
      <c r="Y1630" s="12"/>
      <c r="Z1630" s="12"/>
      <c r="AA1630" s="12"/>
      <c r="AB1630" s="12"/>
      <c r="AC1630" s="10"/>
      <c r="AD1630" s="13"/>
      <c r="AE1630" s="15">
        <f t="shared" ca="1" si="25"/>
        <v>46054</v>
      </c>
    </row>
    <row r="1631" spans="1:31" ht="20.100000000000001" customHeight="1">
      <c r="A1631" s="10"/>
      <c r="B1631" s="10"/>
      <c r="C1631" s="10"/>
      <c r="D1631" s="10"/>
      <c r="E1631" s="10"/>
      <c r="F1631" s="10"/>
      <c r="G1631" s="10"/>
      <c r="H1631" s="12"/>
      <c r="I1631" s="11"/>
      <c r="J1631" s="12"/>
      <c r="K1631" s="10"/>
      <c r="L1631" s="10"/>
      <c r="M1631" s="11"/>
      <c r="N1631" s="10"/>
      <c r="O1631" s="12"/>
      <c r="P1631" s="12"/>
      <c r="Q1631" s="10"/>
      <c r="R1631" s="10"/>
      <c r="S1631" s="10"/>
      <c r="T1631" s="10"/>
      <c r="U1631" s="12"/>
      <c r="V1631" s="12"/>
      <c r="W1631" s="12"/>
      <c r="X1631" s="12"/>
      <c r="Y1631" s="12"/>
      <c r="Z1631" s="12"/>
      <c r="AA1631" s="12"/>
      <c r="AB1631" s="12"/>
      <c r="AC1631" s="10"/>
      <c r="AD1631" s="13"/>
      <c r="AE1631" s="15">
        <f t="shared" ca="1" si="25"/>
        <v>46054</v>
      </c>
    </row>
    <row r="1632" spans="1:31" ht="20.100000000000001" customHeight="1">
      <c r="A1632" s="10"/>
      <c r="B1632" s="10"/>
      <c r="C1632" s="10"/>
      <c r="D1632" s="12"/>
      <c r="E1632" s="10"/>
      <c r="F1632" s="10"/>
      <c r="G1632" s="10"/>
      <c r="H1632" s="10"/>
      <c r="I1632" s="11"/>
      <c r="J1632" s="11"/>
      <c r="K1632" s="10"/>
      <c r="L1632" s="10"/>
      <c r="M1632" s="11"/>
      <c r="N1632" s="10"/>
      <c r="O1632" s="10"/>
      <c r="P1632" s="10"/>
      <c r="Q1632" s="10"/>
      <c r="R1632" s="10"/>
      <c r="S1632" s="10"/>
      <c r="T1632" s="10"/>
      <c r="U1632" s="12"/>
      <c r="V1632" s="12"/>
      <c r="W1632" s="12"/>
      <c r="X1632" s="12"/>
      <c r="Y1632" s="12"/>
      <c r="Z1632" s="11"/>
      <c r="AA1632" s="11"/>
      <c r="AB1632" s="11"/>
      <c r="AC1632" s="10"/>
      <c r="AD1632" s="13"/>
      <c r="AE1632" s="15">
        <f t="shared" ca="1" si="25"/>
        <v>46054</v>
      </c>
    </row>
    <row r="1633" spans="1:31" ht="20.100000000000001" customHeight="1">
      <c r="A1633" s="10"/>
      <c r="B1633" s="10"/>
      <c r="C1633" s="10"/>
      <c r="D1633" s="12"/>
      <c r="E1633" s="10"/>
      <c r="F1633" s="10"/>
      <c r="G1633" s="10"/>
      <c r="H1633" s="10"/>
      <c r="I1633" s="11"/>
      <c r="J1633" s="11"/>
      <c r="K1633" s="10"/>
      <c r="L1633" s="10"/>
      <c r="M1633" s="11"/>
      <c r="N1633" s="10"/>
      <c r="O1633" s="10"/>
      <c r="P1633" s="10"/>
      <c r="Q1633" s="10"/>
      <c r="R1633" s="10"/>
      <c r="S1633" s="10"/>
      <c r="T1633" s="10"/>
      <c r="U1633" s="12"/>
      <c r="V1633" s="12"/>
      <c r="W1633" s="12"/>
      <c r="X1633" s="12"/>
      <c r="Y1633" s="12"/>
      <c r="Z1633" s="11"/>
      <c r="AA1633" s="11"/>
      <c r="AB1633" s="11"/>
      <c r="AC1633" s="10"/>
      <c r="AD1633" s="13"/>
      <c r="AE1633" s="15">
        <f t="shared" ca="1" si="25"/>
        <v>46054</v>
      </c>
    </row>
    <row r="1634" spans="1:31" ht="20.100000000000001" customHeight="1">
      <c r="A1634" s="10"/>
      <c r="B1634" s="10"/>
      <c r="C1634" s="10"/>
      <c r="D1634" s="12"/>
      <c r="E1634" s="10"/>
      <c r="F1634" s="10"/>
      <c r="G1634" s="10"/>
      <c r="H1634" s="10"/>
      <c r="I1634" s="11"/>
      <c r="J1634" s="11"/>
      <c r="K1634" s="10"/>
      <c r="L1634" s="10"/>
      <c r="M1634" s="11"/>
      <c r="N1634" s="10"/>
      <c r="O1634" s="10"/>
      <c r="P1634" s="10"/>
      <c r="Q1634" s="10"/>
      <c r="R1634" s="10"/>
      <c r="S1634" s="10"/>
      <c r="T1634" s="10"/>
      <c r="U1634" s="12"/>
      <c r="V1634" s="12"/>
      <c r="W1634" s="12"/>
      <c r="X1634" s="12"/>
      <c r="Y1634" s="12"/>
      <c r="Z1634" s="11"/>
      <c r="AA1634" s="11"/>
      <c r="AB1634" s="11"/>
      <c r="AC1634" s="10"/>
      <c r="AD1634" s="13"/>
      <c r="AE1634" s="15">
        <f t="shared" ca="1" si="25"/>
        <v>46054</v>
      </c>
    </row>
    <row r="1635" spans="1:31" ht="20.100000000000001" customHeight="1">
      <c r="A1635" s="10"/>
      <c r="B1635" s="10"/>
      <c r="C1635" s="10"/>
      <c r="D1635" s="12"/>
      <c r="E1635" s="10"/>
      <c r="F1635" s="10"/>
      <c r="G1635" s="10"/>
      <c r="H1635" s="10"/>
      <c r="I1635" s="11"/>
      <c r="J1635" s="11"/>
      <c r="K1635" s="10"/>
      <c r="L1635" s="10"/>
      <c r="M1635" s="11"/>
      <c r="N1635" s="10"/>
      <c r="O1635" s="10"/>
      <c r="P1635" s="10"/>
      <c r="Q1635" s="10"/>
      <c r="R1635" s="10"/>
      <c r="S1635" s="10"/>
      <c r="T1635" s="10"/>
      <c r="U1635" s="12"/>
      <c r="V1635" s="12"/>
      <c r="W1635" s="12"/>
      <c r="X1635" s="12"/>
      <c r="Y1635" s="12"/>
      <c r="Z1635" s="11"/>
      <c r="AA1635" s="11"/>
      <c r="AB1635" s="11"/>
      <c r="AC1635" s="10"/>
      <c r="AD1635" s="13"/>
      <c r="AE1635" s="15">
        <f t="shared" ca="1" si="25"/>
        <v>46054</v>
      </c>
    </row>
    <row r="1636" spans="1:31" ht="20.100000000000001" customHeight="1">
      <c r="A1636" s="10"/>
      <c r="B1636" s="10"/>
      <c r="C1636" s="10"/>
      <c r="D1636" s="12"/>
      <c r="E1636" s="10"/>
      <c r="F1636" s="10"/>
      <c r="G1636" s="10"/>
      <c r="H1636" s="12"/>
      <c r="I1636" s="11"/>
      <c r="J1636" s="12"/>
      <c r="K1636" s="10"/>
      <c r="L1636" s="10"/>
      <c r="M1636" s="11"/>
      <c r="N1636" s="10"/>
      <c r="O1636" s="12"/>
      <c r="P1636" s="12"/>
      <c r="Q1636" s="10"/>
      <c r="R1636" s="12"/>
      <c r="S1636" s="10"/>
      <c r="T1636" s="10"/>
      <c r="U1636" s="12"/>
      <c r="V1636" s="12"/>
      <c r="W1636" s="12"/>
      <c r="X1636" s="12"/>
      <c r="Y1636" s="12"/>
      <c r="Z1636" s="12"/>
      <c r="AA1636" s="12"/>
      <c r="AB1636" s="12"/>
      <c r="AC1636" s="10"/>
      <c r="AD1636" s="13"/>
      <c r="AE1636" s="15">
        <f t="shared" ca="1" si="25"/>
        <v>46054</v>
      </c>
    </row>
    <row r="1637" spans="1:31" ht="20.100000000000001" customHeight="1">
      <c r="A1637" s="10"/>
      <c r="B1637" s="10"/>
      <c r="C1637" s="10"/>
      <c r="D1637" s="10"/>
      <c r="E1637" s="10"/>
      <c r="F1637" s="10"/>
      <c r="G1637" s="10"/>
      <c r="H1637" s="12"/>
      <c r="I1637" s="11"/>
      <c r="J1637" s="12"/>
      <c r="K1637" s="10"/>
      <c r="L1637" s="10"/>
      <c r="M1637" s="11"/>
      <c r="N1637" s="10"/>
      <c r="O1637" s="12"/>
      <c r="P1637" s="12"/>
      <c r="Q1637" s="10"/>
      <c r="R1637" s="12"/>
      <c r="S1637" s="10"/>
      <c r="T1637" s="10"/>
      <c r="U1637" s="12"/>
      <c r="V1637" s="12"/>
      <c r="W1637" s="12"/>
      <c r="X1637" s="12"/>
      <c r="Y1637" s="12"/>
      <c r="Z1637" s="12"/>
      <c r="AA1637" s="12"/>
      <c r="AB1637" s="12"/>
      <c r="AC1637" s="10"/>
      <c r="AD1637" s="13"/>
      <c r="AE1637" s="15">
        <f t="shared" ca="1" si="25"/>
        <v>46054</v>
      </c>
    </row>
    <row r="1638" spans="1:31" ht="20.100000000000001" customHeight="1">
      <c r="A1638" s="10"/>
      <c r="B1638" s="10"/>
      <c r="C1638" s="10"/>
      <c r="D1638" s="10"/>
      <c r="E1638" s="10"/>
      <c r="F1638" s="10"/>
      <c r="G1638" s="10"/>
      <c r="H1638" s="10"/>
      <c r="I1638" s="11"/>
      <c r="J1638" s="11"/>
      <c r="K1638" s="10"/>
      <c r="L1638" s="10"/>
      <c r="M1638" s="11"/>
      <c r="N1638" s="10"/>
      <c r="O1638" s="10"/>
      <c r="P1638" s="10"/>
      <c r="Q1638" s="10"/>
      <c r="R1638" s="10"/>
      <c r="S1638" s="10"/>
      <c r="T1638" s="10"/>
      <c r="U1638" s="12"/>
      <c r="V1638" s="12"/>
      <c r="W1638" s="12"/>
      <c r="X1638" s="12"/>
      <c r="Y1638" s="12"/>
      <c r="Z1638" s="11"/>
      <c r="AA1638" s="11"/>
      <c r="AB1638" s="11"/>
      <c r="AC1638" s="10"/>
      <c r="AD1638" s="10"/>
      <c r="AE1638" s="15">
        <f t="shared" ca="1" si="25"/>
        <v>46054</v>
      </c>
    </row>
    <row r="1639" spans="1:31" ht="20.100000000000001" customHeight="1">
      <c r="A1639" s="10"/>
      <c r="B1639" s="10"/>
      <c r="C1639" s="10"/>
      <c r="D1639" s="10"/>
      <c r="E1639" s="10"/>
      <c r="F1639" s="10"/>
      <c r="G1639" s="10"/>
      <c r="H1639" s="10"/>
      <c r="I1639" s="11"/>
      <c r="J1639" s="11"/>
      <c r="K1639" s="10"/>
      <c r="L1639" s="10"/>
      <c r="M1639" s="11"/>
      <c r="N1639" s="10"/>
      <c r="O1639" s="10"/>
      <c r="P1639" s="10"/>
      <c r="Q1639" s="10"/>
      <c r="R1639" s="10"/>
      <c r="S1639" s="10"/>
      <c r="T1639" s="10"/>
      <c r="U1639" s="12"/>
      <c r="V1639" s="12"/>
      <c r="W1639" s="12"/>
      <c r="X1639" s="12"/>
      <c r="Y1639" s="12"/>
      <c r="Z1639" s="11"/>
      <c r="AA1639" s="11"/>
      <c r="AB1639" s="11"/>
      <c r="AC1639" s="10"/>
      <c r="AD1639" s="10"/>
      <c r="AE1639" s="15">
        <f t="shared" ca="1" si="25"/>
        <v>46054</v>
      </c>
    </row>
    <row r="1640" spans="1:31" ht="20.100000000000001" customHeight="1">
      <c r="A1640" s="10"/>
      <c r="B1640" s="10"/>
      <c r="C1640" s="10"/>
      <c r="D1640" s="10"/>
      <c r="E1640" s="10"/>
      <c r="F1640" s="10"/>
      <c r="G1640" s="10"/>
      <c r="H1640" s="10"/>
      <c r="I1640" s="11"/>
      <c r="J1640" s="11"/>
      <c r="K1640" s="10"/>
      <c r="L1640" s="10"/>
      <c r="M1640" s="12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1"/>
      <c r="Y1640" s="10"/>
      <c r="Z1640" s="11"/>
      <c r="AA1640" s="11"/>
      <c r="AB1640" s="11"/>
      <c r="AC1640" s="10"/>
      <c r="AD1640" s="10"/>
      <c r="AE1640" s="15">
        <f t="shared" ca="1" si="25"/>
        <v>46054</v>
      </c>
    </row>
    <row r="1641" spans="1:31" ht="20.100000000000001" customHeight="1">
      <c r="A1641" s="10"/>
      <c r="B1641" s="10"/>
      <c r="C1641" s="10"/>
      <c r="D1641" s="10"/>
      <c r="E1641" s="10"/>
      <c r="F1641" s="10"/>
      <c r="G1641" s="10"/>
      <c r="H1641" s="10"/>
      <c r="I1641" s="11"/>
      <c r="J1641" s="11"/>
      <c r="K1641" s="10"/>
      <c r="L1641" s="10"/>
      <c r="M1641" s="12"/>
      <c r="N1641" s="10"/>
      <c r="O1641" s="10"/>
      <c r="P1641" s="10"/>
      <c r="Q1641" s="10"/>
      <c r="R1641" s="10"/>
      <c r="S1641" s="12"/>
      <c r="T1641" s="12"/>
      <c r="U1641" s="10"/>
      <c r="V1641" s="10"/>
      <c r="W1641" s="10"/>
      <c r="X1641" s="11"/>
      <c r="Y1641" s="10"/>
      <c r="Z1641" s="11"/>
      <c r="AA1641" s="11"/>
      <c r="AB1641" s="11"/>
      <c r="AC1641" s="10"/>
      <c r="AD1641" s="10"/>
      <c r="AE1641" s="15">
        <f t="shared" ca="1" si="25"/>
        <v>46054</v>
      </c>
    </row>
    <row r="1642" spans="1:31" ht="20.100000000000001" customHeight="1">
      <c r="A1642" s="10"/>
      <c r="B1642" s="10"/>
      <c r="C1642" s="10"/>
      <c r="D1642" s="10"/>
      <c r="E1642" s="10"/>
      <c r="F1642" s="10"/>
      <c r="G1642" s="10"/>
      <c r="H1642" s="10"/>
      <c r="I1642" s="11"/>
      <c r="J1642" s="11"/>
      <c r="K1642" s="10"/>
      <c r="L1642" s="10"/>
      <c r="M1642" s="12"/>
      <c r="N1642" s="10"/>
      <c r="O1642" s="10"/>
      <c r="P1642" s="10"/>
      <c r="Q1642" s="10"/>
      <c r="R1642" s="10"/>
      <c r="S1642" s="12"/>
      <c r="T1642" s="12"/>
      <c r="U1642" s="10"/>
      <c r="V1642" s="10"/>
      <c r="W1642" s="10"/>
      <c r="X1642" s="11"/>
      <c r="Y1642" s="10"/>
      <c r="Z1642" s="11"/>
      <c r="AA1642" s="11"/>
      <c r="AB1642" s="11"/>
      <c r="AC1642" s="10"/>
      <c r="AD1642" s="10"/>
      <c r="AE1642" s="15">
        <f t="shared" ca="1" si="25"/>
        <v>46054</v>
      </c>
    </row>
    <row r="1643" spans="1:31" ht="20.100000000000001" customHeight="1">
      <c r="A1643" s="10"/>
      <c r="B1643" s="10"/>
      <c r="C1643" s="10"/>
      <c r="D1643" s="10"/>
      <c r="E1643" s="10"/>
      <c r="F1643" s="10"/>
      <c r="G1643" s="10"/>
      <c r="H1643" s="10"/>
      <c r="I1643" s="11"/>
      <c r="J1643" s="11"/>
      <c r="K1643" s="10"/>
      <c r="L1643" s="10"/>
      <c r="M1643" s="11"/>
      <c r="N1643" s="10"/>
      <c r="O1643" s="10"/>
      <c r="P1643" s="10"/>
      <c r="Q1643" s="10"/>
      <c r="R1643" s="10"/>
      <c r="S1643" s="12"/>
      <c r="T1643" s="12"/>
      <c r="U1643" s="10"/>
      <c r="V1643" s="10"/>
      <c r="W1643" s="10"/>
      <c r="X1643" s="11"/>
      <c r="Y1643" s="10"/>
      <c r="Z1643" s="11"/>
      <c r="AA1643" s="11"/>
      <c r="AB1643" s="11"/>
      <c r="AC1643" s="10"/>
      <c r="AD1643" s="10"/>
      <c r="AE1643" s="15">
        <f t="shared" ca="1" si="25"/>
        <v>46054</v>
      </c>
    </row>
    <row r="1644" spans="1:31" ht="20.100000000000001" customHeight="1">
      <c r="A1644" s="10"/>
      <c r="B1644" s="10"/>
      <c r="C1644" s="10"/>
      <c r="D1644" s="12"/>
      <c r="E1644" s="10"/>
      <c r="F1644" s="10"/>
      <c r="G1644" s="10"/>
      <c r="H1644" s="12"/>
      <c r="I1644" s="11"/>
      <c r="J1644" s="12"/>
      <c r="K1644" s="10"/>
      <c r="L1644" s="10"/>
      <c r="M1644" s="11"/>
      <c r="N1644" s="10"/>
      <c r="O1644" s="12"/>
      <c r="P1644" s="12"/>
      <c r="Q1644" s="10"/>
      <c r="R1644" s="10"/>
      <c r="S1644" s="10"/>
      <c r="T1644" s="10"/>
      <c r="U1644" s="10"/>
      <c r="V1644" s="10"/>
      <c r="W1644" s="10"/>
      <c r="X1644" s="11"/>
      <c r="Y1644" s="10"/>
      <c r="Z1644" s="12"/>
      <c r="AA1644" s="12"/>
      <c r="AB1644" s="12"/>
      <c r="AC1644" s="10"/>
      <c r="AD1644" s="13"/>
      <c r="AE1644" s="15">
        <f t="shared" ca="1" si="25"/>
        <v>46054</v>
      </c>
    </row>
    <row r="1645" spans="1:31" ht="20.100000000000001" customHeight="1">
      <c r="A1645" s="10"/>
      <c r="B1645" s="10"/>
      <c r="C1645" s="10"/>
      <c r="D1645" s="10"/>
      <c r="E1645" s="10"/>
      <c r="F1645" s="10"/>
      <c r="G1645" s="10"/>
      <c r="H1645" s="12"/>
      <c r="I1645" s="11"/>
      <c r="J1645" s="12"/>
      <c r="K1645" s="10"/>
      <c r="L1645" s="10"/>
      <c r="M1645" s="11"/>
      <c r="N1645" s="10"/>
      <c r="O1645" s="12"/>
      <c r="P1645" s="12"/>
      <c r="Q1645" s="10"/>
      <c r="R1645" s="10"/>
      <c r="S1645" s="10"/>
      <c r="T1645" s="10"/>
      <c r="U1645" s="12"/>
      <c r="V1645" s="12"/>
      <c r="W1645" s="12"/>
      <c r="X1645" s="12"/>
      <c r="Y1645" s="12"/>
      <c r="Z1645" s="12"/>
      <c r="AA1645" s="12"/>
      <c r="AB1645" s="12"/>
      <c r="AC1645" s="10"/>
      <c r="AD1645" s="13"/>
      <c r="AE1645" s="15">
        <f t="shared" ca="1" si="25"/>
        <v>46054</v>
      </c>
    </row>
    <row r="1646" spans="1:31" ht="20.100000000000001" customHeight="1">
      <c r="A1646" s="10"/>
      <c r="B1646" s="10"/>
      <c r="C1646" s="12"/>
      <c r="D1646" s="12"/>
      <c r="E1646" s="10"/>
      <c r="F1646" s="10"/>
      <c r="G1646" s="10"/>
      <c r="H1646" s="12"/>
      <c r="I1646" s="11"/>
      <c r="J1646" s="12"/>
      <c r="K1646" s="10"/>
      <c r="L1646" s="10"/>
      <c r="M1646" s="11"/>
      <c r="N1646" s="10"/>
      <c r="O1646" s="12"/>
      <c r="P1646" s="12"/>
      <c r="Q1646" s="10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3"/>
      <c r="AE1646" s="15">
        <f t="shared" ca="1" si="25"/>
        <v>46054</v>
      </c>
    </row>
    <row r="1647" spans="1:31" ht="20.100000000000001" customHeight="1">
      <c r="A1647" s="10"/>
      <c r="B1647" s="10"/>
      <c r="C1647" s="10"/>
      <c r="D1647" s="10"/>
      <c r="E1647" s="10"/>
      <c r="F1647" s="10"/>
      <c r="G1647" s="10"/>
      <c r="H1647" s="12"/>
      <c r="I1647" s="11"/>
      <c r="J1647" s="12"/>
      <c r="K1647" s="10"/>
      <c r="L1647" s="10"/>
      <c r="M1647" s="11"/>
      <c r="N1647" s="10"/>
      <c r="O1647" s="12"/>
      <c r="P1647" s="12"/>
      <c r="Q1647" s="10"/>
      <c r="R1647" s="10"/>
      <c r="S1647" s="10"/>
      <c r="T1647" s="10"/>
      <c r="U1647" s="12"/>
      <c r="V1647" s="12"/>
      <c r="W1647" s="12"/>
      <c r="X1647" s="12"/>
      <c r="Y1647" s="12"/>
      <c r="Z1647" s="12"/>
      <c r="AA1647" s="12"/>
      <c r="AB1647" s="12"/>
      <c r="AC1647" s="10"/>
      <c r="AD1647" s="13"/>
      <c r="AE1647" s="15">
        <f t="shared" ca="1" si="25"/>
        <v>46054</v>
      </c>
    </row>
    <row r="1648" spans="1:31" ht="20.100000000000001" customHeight="1">
      <c r="A1648" s="10"/>
      <c r="B1648" s="10"/>
      <c r="C1648" s="12"/>
      <c r="D1648" s="10"/>
      <c r="E1648" s="10"/>
      <c r="F1648" s="10"/>
      <c r="G1648" s="10"/>
      <c r="H1648" s="12"/>
      <c r="I1648" s="11"/>
      <c r="J1648" s="12"/>
      <c r="K1648" s="10"/>
      <c r="L1648" s="10"/>
      <c r="M1648" s="11"/>
      <c r="N1648" s="10"/>
      <c r="O1648" s="12"/>
      <c r="P1648" s="12"/>
      <c r="Q1648" s="10"/>
      <c r="R1648" s="10"/>
      <c r="S1648" s="10"/>
      <c r="T1648" s="10"/>
      <c r="U1648" s="10"/>
      <c r="V1648" s="10"/>
      <c r="W1648" s="10"/>
      <c r="X1648" s="11"/>
      <c r="Y1648" s="10"/>
      <c r="Z1648" s="12"/>
      <c r="AA1648" s="12"/>
      <c r="AB1648" s="12"/>
      <c r="AC1648" s="10"/>
      <c r="AD1648" s="13"/>
      <c r="AE1648" s="15">
        <f t="shared" ca="1" si="25"/>
        <v>46054</v>
      </c>
    </row>
    <row r="1649" spans="1:31" ht="20.100000000000001" customHeight="1">
      <c r="A1649" s="10"/>
      <c r="B1649" s="10"/>
      <c r="C1649" s="10"/>
      <c r="D1649" s="10"/>
      <c r="E1649" s="10"/>
      <c r="F1649" s="10"/>
      <c r="G1649" s="10"/>
      <c r="H1649" s="10"/>
      <c r="I1649" s="11"/>
      <c r="J1649" s="11"/>
      <c r="K1649" s="10"/>
      <c r="L1649" s="10"/>
      <c r="M1649" s="12"/>
      <c r="N1649" s="10"/>
      <c r="O1649" s="10"/>
      <c r="P1649" s="10"/>
      <c r="Q1649" s="10"/>
      <c r="R1649" s="10"/>
      <c r="S1649" s="10"/>
      <c r="T1649" s="10"/>
      <c r="U1649" s="12"/>
      <c r="V1649" s="12"/>
      <c r="W1649" s="12"/>
      <c r="X1649" s="12"/>
      <c r="Y1649" s="12"/>
      <c r="Z1649" s="11"/>
      <c r="AA1649" s="11"/>
      <c r="AB1649" s="11"/>
      <c r="AC1649" s="10"/>
      <c r="AD1649" s="13"/>
      <c r="AE1649" s="15">
        <f t="shared" ca="1" si="25"/>
        <v>46054</v>
      </c>
    </row>
    <row r="1650" spans="1:31" ht="20.100000000000001" customHeight="1">
      <c r="A1650" s="10"/>
      <c r="B1650" s="10"/>
      <c r="C1650" s="10"/>
      <c r="D1650" s="10"/>
      <c r="E1650" s="10"/>
      <c r="F1650" s="10"/>
      <c r="G1650" s="10"/>
      <c r="H1650" s="10"/>
      <c r="I1650" s="11"/>
      <c r="J1650" s="11"/>
      <c r="K1650" s="10"/>
      <c r="L1650" s="10"/>
      <c r="M1650" s="11"/>
      <c r="N1650" s="10"/>
      <c r="O1650" s="10"/>
      <c r="P1650" s="10"/>
      <c r="Q1650" s="10"/>
      <c r="R1650" s="10"/>
      <c r="S1650" s="12"/>
      <c r="T1650" s="12"/>
      <c r="U1650" s="12"/>
      <c r="V1650" s="12"/>
      <c r="W1650" s="12"/>
      <c r="X1650" s="12"/>
      <c r="Y1650" s="12"/>
      <c r="Z1650" s="11"/>
      <c r="AA1650" s="11"/>
      <c r="AB1650" s="11"/>
      <c r="AC1650" s="10"/>
      <c r="AD1650" s="10"/>
      <c r="AE1650" s="15">
        <f t="shared" ca="1" si="25"/>
        <v>46054</v>
      </c>
    </row>
    <row r="1651" spans="1:31" ht="20.100000000000001" customHeight="1">
      <c r="A1651" s="10"/>
      <c r="B1651" s="10"/>
      <c r="C1651" s="10"/>
      <c r="D1651" s="12"/>
      <c r="E1651" s="10"/>
      <c r="F1651" s="10"/>
      <c r="G1651" s="10"/>
      <c r="H1651" s="12"/>
      <c r="I1651" s="11"/>
      <c r="J1651" s="12"/>
      <c r="K1651" s="10"/>
      <c r="L1651" s="10"/>
      <c r="M1651" s="11"/>
      <c r="N1651" s="10"/>
      <c r="O1651" s="12"/>
      <c r="P1651" s="12"/>
      <c r="Q1651" s="10"/>
      <c r="R1651" s="10"/>
      <c r="S1651" s="10"/>
      <c r="T1651" s="10"/>
      <c r="U1651" s="10"/>
      <c r="V1651" s="10"/>
      <c r="W1651" s="10"/>
      <c r="X1651" s="11"/>
      <c r="Y1651" s="10"/>
      <c r="Z1651" s="12"/>
      <c r="AA1651" s="12"/>
      <c r="AB1651" s="12"/>
      <c r="AC1651" s="10"/>
      <c r="AD1651" s="13"/>
      <c r="AE1651" s="15">
        <f t="shared" ca="1" si="25"/>
        <v>46054</v>
      </c>
    </row>
    <row r="1652" spans="1:31" ht="20.100000000000001" customHeight="1">
      <c r="A1652" s="10"/>
      <c r="B1652" s="10"/>
      <c r="C1652" s="12"/>
      <c r="D1652" s="12"/>
      <c r="E1652" s="10"/>
      <c r="F1652" s="10"/>
      <c r="G1652" s="10"/>
      <c r="H1652" s="12"/>
      <c r="I1652" s="11"/>
      <c r="J1652" s="12"/>
      <c r="K1652" s="10"/>
      <c r="L1652" s="10"/>
      <c r="M1652" s="11"/>
      <c r="N1652" s="10"/>
      <c r="O1652" s="12"/>
      <c r="P1652" s="12"/>
      <c r="Q1652" s="10"/>
      <c r="R1652" s="10"/>
      <c r="S1652" s="10"/>
      <c r="T1652" s="10"/>
      <c r="U1652" s="12"/>
      <c r="V1652" s="12"/>
      <c r="W1652" s="12"/>
      <c r="X1652" s="12"/>
      <c r="Y1652" s="12"/>
      <c r="Z1652" s="12"/>
      <c r="AA1652" s="12"/>
      <c r="AB1652" s="12"/>
      <c r="AC1652" s="10"/>
      <c r="AD1652" s="13"/>
      <c r="AE1652" s="15">
        <f t="shared" ca="1" si="25"/>
        <v>46054</v>
      </c>
    </row>
    <row r="1653" spans="1:31" ht="20.100000000000001" customHeight="1">
      <c r="A1653" s="10"/>
      <c r="B1653" s="10"/>
      <c r="C1653" s="10"/>
      <c r="D1653" s="10"/>
      <c r="E1653" s="10"/>
      <c r="F1653" s="10"/>
      <c r="G1653" s="10"/>
      <c r="H1653" s="10"/>
      <c r="I1653" s="11"/>
      <c r="J1653" s="11"/>
      <c r="K1653" s="10"/>
      <c r="L1653" s="10"/>
      <c r="M1653" s="11"/>
      <c r="N1653" s="10"/>
      <c r="O1653" s="10"/>
      <c r="P1653" s="10"/>
      <c r="Q1653" s="10"/>
      <c r="R1653" s="10"/>
      <c r="S1653" s="10"/>
      <c r="T1653" s="10"/>
      <c r="U1653" s="12"/>
      <c r="V1653" s="12"/>
      <c r="W1653" s="12"/>
      <c r="X1653" s="12"/>
      <c r="Y1653" s="12"/>
      <c r="Z1653" s="11"/>
      <c r="AA1653" s="11"/>
      <c r="AB1653" s="11"/>
      <c r="AC1653" s="10"/>
      <c r="AD1653" s="10"/>
      <c r="AE1653" s="15">
        <f t="shared" ca="1" si="25"/>
        <v>46054</v>
      </c>
    </row>
    <row r="1654" spans="1:31" ht="20.100000000000001" customHeight="1">
      <c r="A1654" s="10"/>
      <c r="B1654" s="10"/>
      <c r="C1654" s="10"/>
      <c r="D1654" s="12"/>
      <c r="E1654" s="10"/>
      <c r="F1654" s="10"/>
      <c r="G1654" s="10"/>
      <c r="H1654" s="12"/>
      <c r="I1654" s="11"/>
      <c r="J1654" s="12"/>
      <c r="K1654" s="10"/>
      <c r="L1654" s="10"/>
      <c r="M1654" s="11"/>
      <c r="N1654" s="10"/>
      <c r="O1654" s="12"/>
      <c r="P1654" s="12"/>
      <c r="Q1654" s="10"/>
      <c r="R1654" s="10"/>
      <c r="S1654" s="10"/>
      <c r="T1654" s="10"/>
      <c r="U1654" s="10"/>
      <c r="V1654" s="10"/>
      <c r="W1654" s="10"/>
      <c r="X1654" s="11"/>
      <c r="Y1654" s="10"/>
      <c r="Z1654" s="12"/>
      <c r="AA1654" s="12"/>
      <c r="AB1654" s="12"/>
      <c r="AC1654" s="10"/>
      <c r="AD1654" s="13"/>
      <c r="AE1654" s="15">
        <f t="shared" ca="1" si="25"/>
        <v>46054</v>
      </c>
    </row>
    <row r="1655" spans="1:31" ht="20.100000000000001" customHeight="1">
      <c r="A1655" s="10"/>
      <c r="B1655" s="10"/>
      <c r="C1655" s="12"/>
      <c r="D1655" s="12"/>
      <c r="E1655" s="10"/>
      <c r="F1655" s="10"/>
      <c r="G1655" s="10"/>
      <c r="H1655" s="12"/>
      <c r="I1655" s="11"/>
      <c r="J1655" s="12"/>
      <c r="K1655" s="10"/>
      <c r="L1655" s="10"/>
      <c r="M1655" s="11"/>
      <c r="N1655" s="10"/>
      <c r="O1655" s="12"/>
      <c r="P1655" s="12"/>
      <c r="Q1655" s="10"/>
      <c r="R1655" s="10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0"/>
      <c r="AD1655" s="13"/>
      <c r="AE1655" s="15">
        <f t="shared" ca="1" si="25"/>
        <v>46054</v>
      </c>
    </row>
    <row r="1656" spans="1:31" ht="20.100000000000001" customHeight="1">
      <c r="A1656" s="10"/>
      <c r="B1656" s="10"/>
      <c r="C1656" s="12"/>
      <c r="D1656" s="12"/>
      <c r="E1656" s="10"/>
      <c r="F1656" s="10"/>
      <c r="G1656" s="10"/>
      <c r="H1656" s="12"/>
      <c r="I1656" s="11"/>
      <c r="J1656" s="12"/>
      <c r="K1656" s="10"/>
      <c r="L1656" s="10"/>
      <c r="M1656" s="11"/>
      <c r="N1656" s="10"/>
      <c r="O1656" s="12"/>
      <c r="P1656" s="12"/>
      <c r="Q1656" s="10"/>
      <c r="R1656" s="10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0"/>
      <c r="AD1656" s="13"/>
      <c r="AE1656" s="15">
        <f t="shared" ca="1" si="25"/>
        <v>46054</v>
      </c>
    </row>
    <row r="1657" spans="1:31" ht="20.100000000000001" customHeight="1">
      <c r="A1657" s="10"/>
      <c r="B1657" s="10"/>
      <c r="C1657" s="10"/>
      <c r="D1657" s="12"/>
      <c r="E1657" s="10"/>
      <c r="F1657" s="10"/>
      <c r="G1657" s="10"/>
      <c r="H1657" s="10"/>
      <c r="I1657" s="11"/>
      <c r="J1657" s="11"/>
      <c r="K1657" s="10"/>
      <c r="L1657" s="10"/>
      <c r="M1657" s="11"/>
      <c r="N1657" s="10"/>
      <c r="O1657" s="10"/>
      <c r="P1657" s="10"/>
      <c r="Q1657" s="10"/>
      <c r="R1657" s="10"/>
      <c r="S1657" s="10"/>
      <c r="T1657" s="10"/>
      <c r="U1657" s="12"/>
      <c r="V1657" s="12"/>
      <c r="W1657" s="12"/>
      <c r="X1657" s="12"/>
      <c r="Y1657" s="12"/>
      <c r="Z1657" s="11"/>
      <c r="AA1657" s="11"/>
      <c r="AB1657" s="11"/>
      <c r="AC1657" s="10"/>
      <c r="AD1657" s="13"/>
      <c r="AE1657" s="15">
        <f t="shared" ca="1" si="25"/>
        <v>46054</v>
      </c>
    </row>
    <row r="1658" spans="1:31" ht="20.100000000000001" customHeight="1">
      <c r="A1658" s="10"/>
      <c r="B1658" s="10"/>
      <c r="C1658" s="10"/>
      <c r="D1658" s="12"/>
      <c r="E1658" s="10"/>
      <c r="F1658" s="10"/>
      <c r="G1658" s="10"/>
      <c r="H1658" s="10"/>
      <c r="I1658" s="11"/>
      <c r="J1658" s="11"/>
      <c r="K1658" s="10"/>
      <c r="L1658" s="10"/>
      <c r="M1658" s="11"/>
      <c r="N1658" s="10"/>
      <c r="O1658" s="10"/>
      <c r="P1658" s="10"/>
      <c r="Q1658" s="10"/>
      <c r="R1658" s="10"/>
      <c r="S1658" s="10"/>
      <c r="T1658" s="10"/>
      <c r="U1658" s="12"/>
      <c r="V1658" s="12"/>
      <c r="W1658" s="12"/>
      <c r="X1658" s="12"/>
      <c r="Y1658" s="12"/>
      <c r="Z1658" s="11"/>
      <c r="AA1658" s="11"/>
      <c r="AB1658" s="11"/>
      <c r="AC1658" s="10"/>
      <c r="AD1658" s="13"/>
      <c r="AE1658" s="15">
        <f t="shared" ca="1" si="25"/>
        <v>46054</v>
      </c>
    </row>
    <row r="1659" spans="1:31" ht="20.100000000000001" customHeight="1">
      <c r="A1659" s="10"/>
      <c r="B1659" s="10"/>
      <c r="C1659" s="10"/>
      <c r="D1659" s="12"/>
      <c r="E1659" s="10"/>
      <c r="F1659" s="10"/>
      <c r="G1659" s="10"/>
      <c r="H1659" s="10"/>
      <c r="I1659" s="11"/>
      <c r="J1659" s="11"/>
      <c r="K1659" s="10"/>
      <c r="L1659" s="10"/>
      <c r="M1659" s="11"/>
      <c r="N1659" s="10"/>
      <c r="O1659" s="10"/>
      <c r="P1659" s="10"/>
      <c r="Q1659" s="10"/>
      <c r="R1659" s="10"/>
      <c r="S1659" s="10"/>
      <c r="T1659" s="10"/>
      <c r="U1659" s="12"/>
      <c r="V1659" s="12"/>
      <c r="W1659" s="12"/>
      <c r="X1659" s="12"/>
      <c r="Y1659" s="12"/>
      <c r="Z1659" s="11"/>
      <c r="AA1659" s="11"/>
      <c r="AB1659" s="11"/>
      <c r="AC1659" s="10"/>
      <c r="AD1659" s="13"/>
      <c r="AE1659" s="15">
        <f t="shared" ca="1" si="25"/>
        <v>46054</v>
      </c>
    </row>
    <row r="1660" spans="1:31" ht="20.100000000000001" customHeight="1">
      <c r="A1660" s="10"/>
      <c r="B1660" s="10"/>
      <c r="C1660" s="10"/>
      <c r="D1660" s="12"/>
      <c r="E1660" s="10"/>
      <c r="F1660" s="10"/>
      <c r="G1660" s="10"/>
      <c r="H1660" s="10"/>
      <c r="I1660" s="11"/>
      <c r="J1660" s="11"/>
      <c r="K1660" s="10"/>
      <c r="L1660" s="10"/>
      <c r="M1660" s="11"/>
      <c r="N1660" s="10"/>
      <c r="O1660" s="10"/>
      <c r="P1660" s="10"/>
      <c r="Q1660" s="10"/>
      <c r="R1660" s="10"/>
      <c r="S1660" s="10"/>
      <c r="T1660" s="10"/>
      <c r="U1660" s="12"/>
      <c r="V1660" s="12"/>
      <c r="W1660" s="12"/>
      <c r="X1660" s="12"/>
      <c r="Y1660" s="12"/>
      <c r="Z1660" s="11"/>
      <c r="AA1660" s="11"/>
      <c r="AB1660" s="11"/>
      <c r="AC1660" s="10"/>
      <c r="AD1660" s="13"/>
      <c r="AE1660" s="15">
        <f t="shared" ca="1" si="25"/>
        <v>46054</v>
      </c>
    </row>
    <row r="1661" spans="1:31" ht="20.100000000000001" customHeight="1">
      <c r="A1661" s="10"/>
      <c r="B1661" s="10"/>
      <c r="C1661" s="10"/>
      <c r="D1661" s="12"/>
      <c r="E1661" s="10"/>
      <c r="F1661" s="10"/>
      <c r="G1661" s="10"/>
      <c r="H1661" s="10"/>
      <c r="I1661" s="11"/>
      <c r="J1661" s="11"/>
      <c r="K1661" s="10"/>
      <c r="L1661" s="10"/>
      <c r="M1661" s="11"/>
      <c r="N1661" s="10"/>
      <c r="O1661" s="10"/>
      <c r="P1661" s="10"/>
      <c r="Q1661" s="10"/>
      <c r="R1661" s="10"/>
      <c r="S1661" s="10"/>
      <c r="T1661" s="10"/>
      <c r="U1661" s="12"/>
      <c r="V1661" s="12"/>
      <c r="W1661" s="12"/>
      <c r="X1661" s="12"/>
      <c r="Y1661" s="12"/>
      <c r="Z1661" s="11"/>
      <c r="AA1661" s="11"/>
      <c r="AB1661" s="11"/>
      <c r="AC1661" s="10"/>
      <c r="AD1661" s="13"/>
      <c r="AE1661" s="15">
        <f t="shared" ca="1" si="25"/>
        <v>46054</v>
      </c>
    </row>
    <row r="1662" spans="1:31" ht="20.100000000000001" customHeight="1">
      <c r="A1662" s="10"/>
      <c r="B1662" s="10"/>
      <c r="C1662" s="10"/>
      <c r="D1662" s="12"/>
      <c r="E1662" s="10"/>
      <c r="F1662" s="10"/>
      <c r="G1662" s="10"/>
      <c r="H1662" s="10"/>
      <c r="I1662" s="11"/>
      <c r="J1662" s="11"/>
      <c r="K1662" s="10"/>
      <c r="L1662" s="10"/>
      <c r="M1662" s="11"/>
      <c r="N1662" s="10"/>
      <c r="O1662" s="10"/>
      <c r="P1662" s="10"/>
      <c r="Q1662" s="10"/>
      <c r="R1662" s="10"/>
      <c r="S1662" s="10"/>
      <c r="T1662" s="10"/>
      <c r="U1662" s="12"/>
      <c r="V1662" s="12"/>
      <c r="W1662" s="12"/>
      <c r="X1662" s="12"/>
      <c r="Y1662" s="12"/>
      <c r="Z1662" s="11"/>
      <c r="AA1662" s="11"/>
      <c r="AB1662" s="11"/>
      <c r="AC1662" s="10"/>
      <c r="AD1662" s="13"/>
      <c r="AE1662" s="15">
        <f t="shared" ca="1" si="25"/>
        <v>46054</v>
      </c>
    </row>
    <row r="1663" spans="1:31" ht="20.100000000000001" customHeight="1">
      <c r="A1663" s="10"/>
      <c r="B1663" s="10"/>
      <c r="C1663" s="10"/>
      <c r="D1663" s="10"/>
      <c r="E1663" s="10"/>
      <c r="F1663" s="10"/>
      <c r="G1663" s="10"/>
      <c r="H1663" s="12"/>
      <c r="I1663" s="11"/>
      <c r="J1663" s="12"/>
      <c r="K1663" s="10"/>
      <c r="L1663" s="10"/>
      <c r="M1663" s="11"/>
      <c r="N1663" s="10"/>
      <c r="O1663" s="12"/>
      <c r="P1663" s="12"/>
      <c r="Q1663" s="10"/>
      <c r="R1663" s="10"/>
      <c r="S1663" s="10"/>
      <c r="T1663" s="10"/>
      <c r="U1663" s="12"/>
      <c r="V1663" s="12"/>
      <c r="W1663" s="12"/>
      <c r="X1663" s="12"/>
      <c r="Y1663" s="12"/>
      <c r="Z1663" s="12"/>
      <c r="AA1663" s="12"/>
      <c r="AB1663" s="12"/>
      <c r="AC1663" s="10"/>
      <c r="AD1663" s="13"/>
      <c r="AE1663" s="15">
        <f t="shared" ca="1" si="25"/>
        <v>46054</v>
      </c>
    </row>
    <row r="1664" spans="1:31" ht="20.100000000000001" customHeight="1">
      <c r="A1664" s="10"/>
      <c r="B1664" s="10"/>
      <c r="C1664" s="10"/>
      <c r="D1664" s="10"/>
      <c r="E1664" s="10"/>
      <c r="F1664" s="10"/>
      <c r="G1664" s="10"/>
      <c r="H1664" s="12"/>
      <c r="I1664" s="11"/>
      <c r="J1664" s="12"/>
      <c r="K1664" s="10"/>
      <c r="L1664" s="10"/>
      <c r="M1664" s="11"/>
      <c r="N1664" s="10"/>
      <c r="O1664" s="12"/>
      <c r="P1664" s="12"/>
      <c r="Q1664" s="10"/>
      <c r="R1664" s="10"/>
      <c r="S1664" s="10"/>
      <c r="T1664" s="10"/>
      <c r="U1664" s="12"/>
      <c r="V1664" s="12"/>
      <c r="W1664" s="12"/>
      <c r="X1664" s="12"/>
      <c r="Y1664" s="12"/>
      <c r="Z1664" s="12"/>
      <c r="AA1664" s="12"/>
      <c r="AB1664" s="12"/>
      <c r="AC1664" s="10"/>
      <c r="AD1664" s="13"/>
      <c r="AE1664" s="15">
        <f t="shared" ca="1" si="25"/>
        <v>46054</v>
      </c>
    </row>
    <row r="1665" spans="1:31" ht="20.100000000000001" customHeight="1">
      <c r="A1665" s="10"/>
      <c r="B1665" s="10"/>
      <c r="C1665" s="10"/>
      <c r="D1665" s="12"/>
      <c r="E1665" s="10"/>
      <c r="F1665" s="10"/>
      <c r="G1665" s="10"/>
      <c r="H1665" s="10"/>
      <c r="I1665" s="11"/>
      <c r="J1665" s="11"/>
      <c r="K1665" s="10"/>
      <c r="L1665" s="10"/>
      <c r="M1665" s="11"/>
      <c r="N1665" s="10"/>
      <c r="O1665" s="10"/>
      <c r="P1665" s="10"/>
      <c r="Q1665" s="10"/>
      <c r="R1665" s="10"/>
      <c r="S1665" s="10"/>
      <c r="T1665" s="10"/>
      <c r="U1665" s="12"/>
      <c r="V1665" s="12"/>
      <c r="W1665" s="12"/>
      <c r="X1665" s="12"/>
      <c r="Y1665" s="12"/>
      <c r="Z1665" s="11"/>
      <c r="AA1665" s="11"/>
      <c r="AB1665" s="11"/>
      <c r="AC1665" s="10"/>
      <c r="AD1665" s="13"/>
      <c r="AE1665" s="15">
        <f t="shared" ca="1" si="25"/>
        <v>46054</v>
      </c>
    </row>
    <row r="1666" spans="1:31" ht="20.100000000000001" customHeight="1">
      <c r="A1666" s="10"/>
      <c r="B1666" s="10"/>
      <c r="C1666" s="10"/>
      <c r="D1666" s="12"/>
      <c r="E1666" s="10"/>
      <c r="F1666" s="10"/>
      <c r="G1666" s="10"/>
      <c r="H1666" s="10"/>
      <c r="I1666" s="11"/>
      <c r="J1666" s="11"/>
      <c r="K1666" s="10"/>
      <c r="L1666" s="10"/>
      <c r="M1666" s="11"/>
      <c r="N1666" s="10"/>
      <c r="O1666" s="10"/>
      <c r="P1666" s="10"/>
      <c r="Q1666" s="10"/>
      <c r="R1666" s="10"/>
      <c r="S1666" s="10"/>
      <c r="T1666" s="10"/>
      <c r="U1666" s="12"/>
      <c r="V1666" s="12"/>
      <c r="W1666" s="12"/>
      <c r="X1666" s="12"/>
      <c r="Y1666" s="12"/>
      <c r="Z1666" s="11"/>
      <c r="AA1666" s="11"/>
      <c r="AB1666" s="11"/>
      <c r="AC1666" s="10"/>
      <c r="AD1666" s="13"/>
      <c r="AE1666" s="15">
        <f t="shared" ca="1" si="25"/>
        <v>46054</v>
      </c>
    </row>
    <row r="1667" spans="1:31" ht="20.100000000000001" customHeight="1">
      <c r="A1667" s="10"/>
      <c r="B1667" s="10"/>
      <c r="C1667" s="10"/>
      <c r="D1667" s="10"/>
      <c r="E1667" s="10"/>
      <c r="F1667" s="10"/>
      <c r="G1667" s="10"/>
      <c r="H1667" s="10"/>
      <c r="I1667" s="11"/>
      <c r="J1667" s="11"/>
      <c r="K1667" s="10"/>
      <c r="L1667" s="10"/>
      <c r="M1667" s="11"/>
      <c r="N1667" s="10"/>
      <c r="O1667" s="10"/>
      <c r="P1667" s="10"/>
      <c r="Q1667" s="10"/>
      <c r="R1667" s="10"/>
      <c r="S1667" s="10"/>
      <c r="T1667" s="10"/>
      <c r="U1667" s="12"/>
      <c r="V1667" s="12"/>
      <c r="W1667" s="12"/>
      <c r="X1667" s="12"/>
      <c r="Y1667" s="12"/>
      <c r="Z1667" s="11"/>
      <c r="AA1667" s="11"/>
      <c r="AB1667" s="11"/>
      <c r="AC1667" s="10"/>
      <c r="AD1667" s="10"/>
      <c r="AE1667" s="15">
        <f t="shared" ca="1" si="25"/>
        <v>46054</v>
      </c>
    </row>
    <row r="1668" spans="1:31" ht="20.100000000000001" customHeight="1">
      <c r="A1668" s="10"/>
      <c r="B1668" s="10"/>
      <c r="C1668" s="10"/>
      <c r="D1668" s="10"/>
      <c r="E1668" s="10"/>
      <c r="F1668" s="10"/>
      <c r="G1668" s="10"/>
      <c r="H1668" s="10"/>
      <c r="I1668" s="11"/>
      <c r="J1668" s="11"/>
      <c r="K1668" s="10"/>
      <c r="L1668" s="10"/>
      <c r="M1668" s="11"/>
      <c r="N1668" s="10"/>
      <c r="O1668" s="10"/>
      <c r="P1668" s="10"/>
      <c r="Q1668" s="10"/>
      <c r="R1668" s="10"/>
      <c r="S1668" s="12"/>
      <c r="T1668" s="12"/>
      <c r="U1668" s="12"/>
      <c r="V1668" s="12"/>
      <c r="W1668" s="12"/>
      <c r="X1668" s="12"/>
      <c r="Y1668" s="12"/>
      <c r="Z1668" s="11"/>
      <c r="AA1668" s="11"/>
      <c r="AB1668" s="11"/>
      <c r="AC1668" s="10"/>
      <c r="AD1668" s="10"/>
      <c r="AE1668" s="15">
        <f t="shared" ref="AE1668:AE1731" ca="1" si="26">TODAY()-M1668</f>
        <v>46054</v>
      </c>
    </row>
    <row r="1669" spans="1:31" ht="20.100000000000001" customHeight="1">
      <c r="A1669" s="10"/>
      <c r="B1669" s="10"/>
      <c r="C1669" s="10"/>
      <c r="D1669" s="10"/>
      <c r="E1669" s="10"/>
      <c r="F1669" s="10"/>
      <c r="G1669" s="10"/>
      <c r="H1669" s="10"/>
      <c r="I1669" s="11"/>
      <c r="J1669" s="11"/>
      <c r="K1669" s="10"/>
      <c r="L1669" s="10"/>
      <c r="M1669" s="11"/>
      <c r="N1669" s="10"/>
      <c r="O1669" s="10"/>
      <c r="P1669" s="10"/>
      <c r="Q1669" s="10"/>
      <c r="R1669" s="10"/>
      <c r="S1669" s="12"/>
      <c r="T1669" s="12"/>
      <c r="U1669" s="12"/>
      <c r="V1669" s="12"/>
      <c r="W1669" s="12"/>
      <c r="X1669" s="12"/>
      <c r="Y1669" s="12"/>
      <c r="Z1669" s="11"/>
      <c r="AA1669" s="11"/>
      <c r="AB1669" s="11"/>
      <c r="AC1669" s="10"/>
      <c r="AD1669" s="10"/>
      <c r="AE1669" s="15">
        <f t="shared" ca="1" si="26"/>
        <v>46054</v>
      </c>
    </row>
    <row r="1670" spans="1:31" ht="20.100000000000001" customHeight="1">
      <c r="A1670" s="10"/>
      <c r="B1670" s="10"/>
      <c r="C1670" s="10"/>
      <c r="D1670" s="12"/>
      <c r="E1670" s="10"/>
      <c r="F1670" s="10"/>
      <c r="G1670" s="10"/>
      <c r="H1670" s="12"/>
      <c r="I1670" s="11"/>
      <c r="J1670" s="12"/>
      <c r="K1670" s="10"/>
      <c r="L1670" s="10"/>
      <c r="M1670" s="11"/>
      <c r="N1670" s="10"/>
      <c r="O1670" s="12"/>
      <c r="P1670" s="12"/>
      <c r="Q1670" s="10"/>
      <c r="R1670" s="10"/>
      <c r="S1670" s="10"/>
      <c r="T1670" s="10"/>
      <c r="U1670" s="10"/>
      <c r="V1670" s="10"/>
      <c r="W1670" s="10"/>
      <c r="X1670" s="11"/>
      <c r="Y1670" s="10"/>
      <c r="Z1670" s="12"/>
      <c r="AA1670" s="12"/>
      <c r="AB1670" s="12"/>
      <c r="AC1670" s="10"/>
      <c r="AD1670" s="13"/>
      <c r="AE1670" s="15">
        <f t="shared" ca="1" si="26"/>
        <v>46054</v>
      </c>
    </row>
    <row r="1671" spans="1:31" ht="20.100000000000001" customHeight="1">
      <c r="A1671" s="10"/>
      <c r="B1671" s="10"/>
      <c r="C1671" s="10"/>
      <c r="D1671" s="12"/>
      <c r="E1671" s="10"/>
      <c r="F1671" s="10"/>
      <c r="G1671" s="10"/>
      <c r="H1671" s="10"/>
      <c r="I1671" s="11"/>
      <c r="J1671" s="11"/>
      <c r="K1671" s="10"/>
      <c r="L1671" s="10"/>
      <c r="M1671" s="11"/>
      <c r="N1671" s="10"/>
      <c r="O1671" s="10"/>
      <c r="P1671" s="10"/>
      <c r="Q1671" s="10"/>
      <c r="R1671" s="10"/>
      <c r="S1671" s="10"/>
      <c r="T1671" s="10"/>
      <c r="U1671" s="12"/>
      <c r="V1671" s="12"/>
      <c r="W1671" s="12"/>
      <c r="X1671" s="12"/>
      <c r="Y1671" s="12"/>
      <c r="Z1671" s="11"/>
      <c r="AA1671" s="11"/>
      <c r="AB1671" s="11"/>
      <c r="AC1671" s="10"/>
      <c r="AD1671" s="13"/>
      <c r="AE1671" s="15">
        <f t="shared" ca="1" si="26"/>
        <v>46054</v>
      </c>
    </row>
    <row r="1672" spans="1:31" ht="20.100000000000001" customHeight="1">
      <c r="A1672" s="10"/>
      <c r="B1672" s="10"/>
      <c r="C1672" s="10"/>
      <c r="D1672" s="12"/>
      <c r="E1672" s="10"/>
      <c r="F1672" s="10"/>
      <c r="G1672" s="10"/>
      <c r="H1672" s="10"/>
      <c r="I1672" s="11"/>
      <c r="J1672" s="11"/>
      <c r="K1672" s="10"/>
      <c r="L1672" s="10"/>
      <c r="M1672" s="11"/>
      <c r="N1672" s="10"/>
      <c r="O1672" s="10"/>
      <c r="P1672" s="10"/>
      <c r="Q1672" s="10"/>
      <c r="R1672" s="10"/>
      <c r="S1672" s="10"/>
      <c r="T1672" s="10"/>
      <c r="U1672" s="12"/>
      <c r="V1672" s="12"/>
      <c r="W1672" s="12"/>
      <c r="X1672" s="12"/>
      <c r="Y1672" s="12"/>
      <c r="Z1672" s="11"/>
      <c r="AA1672" s="11"/>
      <c r="AB1672" s="11"/>
      <c r="AC1672" s="10"/>
      <c r="AD1672" s="13"/>
      <c r="AE1672" s="15">
        <f t="shared" ca="1" si="26"/>
        <v>46054</v>
      </c>
    </row>
    <row r="1673" spans="1:31" ht="20.100000000000001" customHeight="1">
      <c r="A1673" s="10"/>
      <c r="B1673" s="10"/>
      <c r="C1673" s="10"/>
      <c r="D1673" s="10"/>
      <c r="E1673" s="10"/>
      <c r="F1673" s="10"/>
      <c r="G1673" s="10"/>
      <c r="H1673" s="10"/>
      <c r="I1673" s="11"/>
      <c r="J1673" s="11"/>
      <c r="K1673" s="10"/>
      <c r="L1673" s="10"/>
      <c r="M1673" s="12"/>
      <c r="N1673" s="10"/>
      <c r="O1673" s="10"/>
      <c r="P1673" s="10"/>
      <c r="Q1673" s="10"/>
      <c r="R1673" s="10"/>
      <c r="S1673" s="10"/>
      <c r="T1673" s="10"/>
      <c r="U1673" s="12"/>
      <c r="V1673" s="12"/>
      <c r="W1673" s="12"/>
      <c r="X1673" s="12"/>
      <c r="Y1673" s="12"/>
      <c r="Z1673" s="11"/>
      <c r="AA1673" s="11"/>
      <c r="AB1673" s="11"/>
      <c r="AC1673" s="10"/>
      <c r="AD1673" s="13"/>
      <c r="AE1673" s="15">
        <f t="shared" ca="1" si="26"/>
        <v>46054</v>
      </c>
    </row>
    <row r="1674" spans="1:31" ht="20.100000000000001" customHeight="1">
      <c r="A1674" s="10"/>
      <c r="B1674" s="10"/>
      <c r="C1674" s="10"/>
      <c r="D1674" s="12"/>
      <c r="E1674" s="10"/>
      <c r="F1674" s="10"/>
      <c r="G1674" s="10"/>
      <c r="H1674" s="10"/>
      <c r="I1674" s="11"/>
      <c r="J1674" s="11"/>
      <c r="K1674" s="10"/>
      <c r="L1674" s="10"/>
      <c r="M1674" s="11"/>
      <c r="N1674" s="10"/>
      <c r="O1674" s="10"/>
      <c r="P1674" s="10"/>
      <c r="Q1674" s="10"/>
      <c r="R1674" s="10"/>
      <c r="S1674" s="10"/>
      <c r="T1674" s="10"/>
      <c r="U1674" s="12"/>
      <c r="V1674" s="12"/>
      <c r="W1674" s="12"/>
      <c r="X1674" s="12"/>
      <c r="Y1674" s="12"/>
      <c r="Z1674" s="11"/>
      <c r="AA1674" s="11"/>
      <c r="AB1674" s="11"/>
      <c r="AC1674" s="10"/>
      <c r="AD1674" s="13"/>
      <c r="AE1674" s="15">
        <f t="shared" ca="1" si="26"/>
        <v>46054</v>
      </c>
    </row>
    <row r="1675" spans="1:31" ht="20.100000000000001" customHeight="1">
      <c r="A1675" s="10"/>
      <c r="B1675" s="10"/>
      <c r="C1675" s="10"/>
      <c r="D1675" s="12"/>
      <c r="E1675" s="10"/>
      <c r="F1675" s="10"/>
      <c r="G1675" s="10"/>
      <c r="H1675" s="10"/>
      <c r="I1675" s="11"/>
      <c r="J1675" s="11"/>
      <c r="K1675" s="10"/>
      <c r="L1675" s="10"/>
      <c r="M1675" s="11"/>
      <c r="N1675" s="10"/>
      <c r="O1675" s="10"/>
      <c r="P1675" s="10"/>
      <c r="Q1675" s="10"/>
      <c r="R1675" s="10"/>
      <c r="S1675" s="10"/>
      <c r="T1675" s="10"/>
      <c r="U1675" s="12"/>
      <c r="V1675" s="12"/>
      <c r="W1675" s="12"/>
      <c r="X1675" s="12"/>
      <c r="Y1675" s="12"/>
      <c r="Z1675" s="11"/>
      <c r="AA1675" s="11"/>
      <c r="AB1675" s="11"/>
      <c r="AC1675" s="10"/>
      <c r="AD1675" s="13"/>
      <c r="AE1675" s="15">
        <f t="shared" ca="1" si="26"/>
        <v>46054</v>
      </c>
    </row>
    <row r="1676" spans="1:31" ht="20.100000000000001" customHeight="1">
      <c r="A1676" s="10"/>
      <c r="B1676" s="10"/>
      <c r="C1676" s="10"/>
      <c r="D1676" s="12"/>
      <c r="E1676" s="10"/>
      <c r="F1676" s="10"/>
      <c r="G1676" s="10"/>
      <c r="H1676" s="10"/>
      <c r="I1676" s="11"/>
      <c r="J1676" s="11"/>
      <c r="K1676" s="10"/>
      <c r="L1676" s="10"/>
      <c r="M1676" s="11"/>
      <c r="N1676" s="10"/>
      <c r="O1676" s="10"/>
      <c r="P1676" s="10"/>
      <c r="Q1676" s="10"/>
      <c r="R1676" s="10"/>
      <c r="S1676" s="10"/>
      <c r="T1676" s="10"/>
      <c r="U1676" s="12"/>
      <c r="V1676" s="12"/>
      <c r="W1676" s="12"/>
      <c r="X1676" s="12"/>
      <c r="Y1676" s="12"/>
      <c r="Z1676" s="11"/>
      <c r="AA1676" s="11"/>
      <c r="AB1676" s="11"/>
      <c r="AC1676" s="10"/>
      <c r="AD1676" s="13"/>
      <c r="AE1676" s="15">
        <f t="shared" ca="1" si="26"/>
        <v>46054</v>
      </c>
    </row>
    <row r="1677" spans="1:31" ht="20.100000000000001" customHeight="1">
      <c r="A1677" s="10"/>
      <c r="B1677" s="10"/>
      <c r="C1677" s="10"/>
      <c r="D1677" s="12"/>
      <c r="E1677" s="10"/>
      <c r="F1677" s="10"/>
      <c r="G1677" s="10"/>
      <c r="H1677" s="10"/>
      <c r="I1677" s="11"/>
      <c r="J1677" s="11"/>
      <c r="K1677" s="10"/>
      <c r="L1677" s="10"/>
      <c r="M1677" s="11"/>
      <c r="N1677" s="10"/>
      <c r="O1677" s="10"/>
      <c r="P1677" s="10"/>
      <c r="Q1677" s="10"/>
      <c r="R1677" s="10"/>
      <c r="S1677" s="10"/>
      <c r="T1677" s="10"/>
      <c r="U1677" s="12"/>
      <c r="V1677" s="12"/>
      <c r="W1677" s="12"/>
      <c r="X1677" s="12"/>
      <c r="Y1677" s="12"/>
      <c r="Z1677" s="11"/>
      <c r="AA1677" s="11"/>
      <c r="AB1677" s="11"/>
      <c r="AC1677" s="10"/>
      <c r="AD1677" s="13"/>
      <c r="AE1677" s="15">
        <f t="shared" ca="1" si="26"/>
        <v>46054</v>
      </c>
    </row>
    <row r="1678" spans="1:31" ht="20.100000000000001" customHeight="1">
      <c r="A1678" s="10"/>
      <c r="B1678" s="10"/>
      <c r="C1678" s="10"/>
      <c r="D1678" s="12"/>
      <c r="E1678" s="10"/>
      <c r="F1678" s="10"/>
      <c r="G1678" s="10"/>
      <c r="H1678" s="12"/>
      <c r="I1678" s="11"/>
      <c r="J1678" s="12"/>
      <c r="K1678" s="10"/>
      <c r="L1678" s="10"/>
      <c r="M1678" s="11"/>
      <c r="N1678" s="10"/>
      <c r="O1678" s="12"/>
      <c r="P1678" s="12"/>
      <c r="Q1678" s="10"/>
      <c r="R1678" s="10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0"/>
      <c r="AD1678" s="13"/>
      <c r="AE1678" s="15">
        <f t="shared" ca="1" si="26"/>
        <v>46054</v>
      </c>
    </row>
    <row r="1679" spans="1:31" ht="20.100000000000001" customHeight="1">
      <c r="A1679" s="10"/>
      <c r="B1679" s="10"/>
      <c r="C1679" s="10"/>
      <c r="D1679" s="12"/>
      <c r="E1679" s="10"/>
      <c r="F1679" s="10"/>
      <c r="G1679" s="10"/>
      <c r="H1679" s="12"/>
      <c r="I1679" s="11"/>
      <c r="J1679" s="12"/>
      <c r="K1679" s="10"/>
      <c r="L1679" s="10"/>
      <c r="M1679" s="11"/>
      <c r="N1679" s="10"/>
      <c r="O1679" s="12"/>
      <c r="P1679" s="12"/>
      <c r="Q1679" s="10"/>
      <c r="R1679" s="10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0"/>
      <c r="AD1679" s="13"/>
      <c r="AE1679" s="15">
        <f t="shared" ca="1" si="26"/>
        <v>46054</v>
      </c>
    </row>
    <row r="1680" spans="1:31" ht="20.100000000000001" customHeight="1">
      <c r="A1680" s="10"/>
      <c r="B1680" s="10"/>
      <c r="C1680" s="10"/>
      <c r="D1680" s="12"/>
      <c r="E1680" s="10"/>
      <c r="F1680" s="10"/>
      <c r="G1680" s="10"/>
      <c r="H1680" s="12"/>
      <c r="I1680" s="11"/>
      <c r="J1680" s="12"/>
      <c r="K1680" s="10"/>
      <c r="L1680" s="10"/>
      <c r="M1680" s="11"/>
      <c r="N1680" s="10"/>
      <c r="O1680" s="12"/>
      <c r="P1680" s="12"/>
      <c r="Q1680" s="10"/>
      <c r="R1680" s="10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0"/>
      <c r="AD1680" s="13"/>
      <c r="AE1680" s="15">
        <f t="shared" ca="1" si="26"/>
        <v>46054</v>
      </c>
    </row>
    <row r="1681" spans="1:31" ht="20.100000000000001" customHeight="1">
      <c r="A1681" s="10"/>
      <c r="B1681" s="10"/>
      <c r="C1681" s="10"/>
      <c r="D1681" s="12"/>
      <c r="E1681" s="10"/>
      <c r="F1681" s="10"/>
      <c r="G1681" s="10"/>
      <c r="H1681" s="12"/>
      <c r="I1681" s="11"/>
      <c r="J1681" s="12"/>
      <c r="K1681" s="10"/>
      <c r="L1681" s="10"/>
      <c r="M1681" s="11"/>
      <c r="N1681" s="10"/>
      <c r="O1681" s="12"/>
      <c r="P1681" s="12"/>
      <c r="Q1681" s="10"/>
      <c r="R1681" s="10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0"/>
      <c r="AD1681" s="13"/>
      <c r="AE1681" s="15">
        <f t="shared" ca="1" si="26"/>
        <v>46054</v>
      </c>
    </row>
    <row r="1682" spans="1:31" ht="20.100000000000001" customHeight="1">
      <c r="A1682" s="10"/>
      <c r="B1682" s="10"/>
      <c r="C1682" s="10"/>
      <c r="D1682" s="12"/>
      <c r="E1682" s="10"/>
      <c r="F1682" s="10"/>
      <c r="G1682" s="10"/>
      <c r="H1682" s="12"/>
      <c r="I1682" s="11"/>
      <c r="J1682" s="12"/>
      <c r="K1682" s="10"/>
      <c r="L1682" s="10"/>
      <c r="M1682" s="11"/>
      <c r="N1682" s="10"/>
      <c r="O1682" s="12"/>
      <c r="P1682" s="12"/>
      <c r="Q1682" s="10"/>
      <c r="R1682" s="10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0"/>
      <c r="AD1682" s="13"/>
      <c r="AE1682" s="15">
        <f t="shared" ca="1" si="26"/>
        <v>46054</v>
      </c>
    </row>
    <row r="1683" spans="1:31" ht="20.100000000000001" customHeight="1">
      <c r="A1683" s="10"/>
      <c r="B1683" s="10"/>
      <c r="C1683" s="10"/>
      <c r="D1683" s="12"/>
      <c r="E1683" s="10"/>
      <c r="F1683" s="10"/>
      <c r="G1683" s="10"/>
      <c r="H1683" s="10"/>
      <c r="I1683" s="11"/>
      <c r="J1683" s="11"/>
      <c r="K1683" s="10"/>
      <c r="L1683" s="10"/>
      <c r="M1683" s="11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1"/>
      <c r="Y1683" s="10"/>
      <c r="Z1683" s="11"/>
      <c r="AA1683" s="11"/>
      <c r="AB1683" s="11"/>
      <c r="AC1683" s="10"/>
      <c r="AD1683" s="10"/>
      <c r="AE1683" s="15">
        <f t="shared" ca="1" si="26"/>
        <v>46054</v>
      </c>
    </row>
    <row r="1684" spans="1:31" ht="20.100000000000001" customHeight="1">
      <c r="A1684" s="10"/>
      <c r="B1684" s="10"/>
      <c r="C1684" s="10"/>
      <c r="D1684" s="12"/>
      <c r="E1684" s="10"/>
      <c r="F1684" s="10"/>
      <c r="G1684" s="10"/>
      <c r="H1684" s="10"/>
      <c r="I1684" s="11"/>
      <c r="J1684" s="11"/>
      <c r="K1684" s="10"/>
      <c r="L1684" s="10"/>
      <c r="M1684" s="11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1"/>
      <c r="Y1684" s="10"/>
      <c r="Z1684" s="11"/>
      <c r="AA1684" s="11"/>
      <c r="AB1684" s="11"/>
      <c r="AC1684" s="10"/>
      <c r="AD1684" s="10"/>
      <c r="AE1684" s="15">
        <f t="shared" ca="1" si="26"/>
        <v>46054</v>
      </c>
    </row>
    <row r="1685" spans="1:31" ht="20.100000000000001" customHeight="1">
      <c r="A1685" s="10"/>
      <c r="B1685" s="10"/>
      <c r="C1685" s="10"/>
      <c r="D1685" s="12"/>
      <c r="E1685" s="10"/>
      <c r="F1685" s="10"/>
      <c r="G1685" s="10"/>
      <c r="H1685" s="12"/>
      <c r="I1685" s="11"/>
      <c r="J1685" s="12"/>
      <c r="K1685" s="10"/>
      <c r="L1685" s="10"/>
      <c r="M1685" s="11"/>
      <c r="N1685" s="10"/>
      <c r="O1685" s="12"/>
      <c r="P1685" s="12"/>
      <c r="Q1685" s="10"/>
      <c r="R1685" s="12"/>
      <c r="S1685" s="10"/>
      <c r="T1685" s="10"/>
      <c r="U1685" s="12"/>
      <c r="V1685" s="12"/>
      <c r="W1685" s="12"/>
      <c r="X1685" s="12"/>
      <c r="Y1685" s="12"/>
      <c r="Z1685" s="12"/>
      <c r="AA1685" s="12"/>
      <c r="AB1685" s="12"/>
      <c r="AC1685" s="10"/>
      <c r="AD1685" s="13"/>
      <c r="AE1685" s="15">
        <f t="shared" ca="1" si="26"/>
        <v>46054</v>
      </c>
    </row>
    <row r="1686" spans="1:31" ht="20.100000000000001" customHeight="1">
      <c r="A1686" s="10"/>
      <c r="B1686" s="10"/>
      <c r="C1686" s="10"/>
      <c r="D1686" s="12"/>
      <c r="E1686" s="10"/>
      <c r="F1686" s="10"/>
      <c r="G1686" s="10"/>
      <c r="H1686" s="12"/>
      <c r="I1686" s="11"/>
      <c r="J1686" s="12"/>
      <c r="K1686" s="10"/>
      <c r="L1686" s="10"/>
      <c r="M1686" s="11"/>
      <c r="N1686" s="10"/>
      <c r="O1686" s="12"/>
      <c r="P1686" s="12"/>
      <c r="Q1686" s="10"/>
      <c r="R1686" s="10"/>
      <c r="S1686" s="12"/>
      <c r="T1686" s="12"/>
      <c r="U1686" s="10"/>
      <c r="V1686" s="10"/>
      <c r="W1686" s="10"/>
      <c r="X1686" s="11"/>
      <c r="Y1686" s="10"/>
      <c r="Z1686" s="12"/>
      <c r="AA1686" s="12"/>
      <c r="AB1686" s="12"/>
      <c r="AC1686" s="10"/>
      <c r="AD1686" s="13"/>
      <c r="AE1686" s="15">
        <f t="shared" ca="1" si="26"/>
        <v>46054</v>
      </c>
    </row>
    <row r="1687" spans="1:31" ht="20.100000000000001" customHeight="1">
      <c r="A1687" s="10"/>
      <c r="B1687" s="10"/>
      <c r="C1687" s="10"/>
      <c r="D1687" s="12"/>
      <c r="E1687" s="10"/>
      <c r="F1687" s="10"/>
      <c r="G1687" s="10"/>
      <c r="H1687" s="12"/>
      <c r="I1687" s="11"/>
      <c r="J1687" s="12"/>
      <c r="K1687" s="10"/>
      <c r="L1687" s="10"/>
      <c r="M1687" s="11"/>
      <c r="N1687" s="10"/>
      <c r="O1687" s="12"/>
      <c r="P1687" s="12"/>
      <c r="Q1687" s="10"/>
      <c r="R1687" s="12"/>
      <c r="S1687" s="10"/>
      <c r="T1687" s="10"/>
      <c r="U1687" s="12"/>
      <c r="V1687" s="12"/>
      <c r="W1687" s="12"/>
      <c r="X1687" s="12"/>
      <c r="Y1687" s="12"/>
      <c r="Z1687" s="12"/>
      <c r="AA1687" s="12"/>
      <c r="AB1687" s="12"/>
      <c r="AC1687" s="10"/>
      <c r="AD1687" s="13"/>
      <c r="AE1687" s="15">
        <f t="shared" ca="1" si="26"/>
        <v>46054</v>
      </c>
    </row>
    <row r="1688" spans="1:31" ht="20.100000000000001" customHeight="1">
      <c r="A1688" s="10"/>
      <c r="B1688" s="10"/>
      <c r="C1688" s="10"/>
      <c r="D1688" s="12"/>
      <c r="E1688" s="10"/>
      <c r="F1688" s="10"/>
      <c r="G1688" s="10"/>
      <c r="H1688" s="12"/>
      <c r="I1688" s="11"/>
      <c r="J1688" s="12"/>
      <c r="K1688" s="10"/>
      <c r="L1688" s="10"/>
      <c r="M1688" s="11"/>
      <c r="N1688" s="10"/>
      <c r="O1688" s="12"/>
      <c r="P1688" s="12"/>
      <c r="Q1688" s="10"/>
      <c r="R1688" s="10"/>
      <c r="S1688" s="10"/>
      <c r="T1688" s="10"/>
      <c r="U1688" s="12"/>
      <c r="V1688" s="12"/>
      <c r="W1688" s="12"/>
      <c r="X1688" s="12"/>
      <c r="Y1688" s="12"/>
      <c r="Z1688" s="12"/>
      <c r="AA1688" s="12"/>
      <c r="AB1688" s="12"/>
      <c r="AC1688" s="10"/>
      <c r="AD1688" s="13"/>
      <c r="AE1688" s="15">
        <f t="shared" ca="1" si="26"/>
        <v>46054</v>
      </c>
    </row>
    <row r="1689" spans="1:31" ht="20.100000000000001" customHeight="1">
      <c r="A1689" s="10"/>
      <c r="B1689" s="10"/>
      <c r="C1689" s="10"/>
      <c r="D1689" s="10"/>
      <c r="E1689" s="10"/>
      <c r="F1689" s="10"/>
      <c r="G1689" s="10"/>
      <c r="H1689" s="10"/>
      <c r="I1689" s="11"/>
      <c r="J1689" s="11"/>
      <c r="K1689" s="10"/>
      <c r="L1689" s="10"/>
      <c r="M1689" s="12"/>
      <c r="N1689" s="10"/>
      <c r="O1689" s="10"/>
      <c r="P1689" s="10"/>
      <c r="Q1689" s="10"/>
      <c r="R1689" s="10"/>
      <c r="S1689" s="10"/>
      <c r="T1689" s="10"/>
      <c r="U1689" s="12"/>
      <c r="V1689" s="12"/>
      <c r="W1689" s="12"/>
      <c r="X1689" s="12"/>
      <c r="Y1689" s="12"/>
      <c r="Z1689" s="11"/>
      <c r="AA1689" s="11"/>
      <c r="AB1689" s="11"/>
      <c r="AC1689" s="10"/>
      <c r="AD1689" s="13"/>
      <c r="AE1689" s="15">
        <f t="shared" ca="1" si="26"/>
        <v>46054</v>
      </c>
    </row>
    <row r="1690" spans="1:31" ht="20.100000000000001" customHeight="1">
      <c r="A1690" s="10"/>
      <c r="B1690" s="10"/>
      <c r="C1690" s="10"/>
      <c r="D1690" s="10"/>
      <c r="E1690" s="10"/>
      <c r="F1690" s="10"/>
      <c r="G1690" s="10"/>
      <c r="H1690" s="10"/>
      <c r="I1690" s="11"/>
      <c r="J1690" s="11"/>
      <c r="K1690" s="10"/>
      <c r="L1690" s="10"/>
      <c r="M1690" s="11"/>
      <c r="N1690" s="10"/>
      <c r="O1690" s="10"/>
      <c r="P1690" s="10"/>
      <c r="Q1690" s="10"/>
      <c r="R1690" s="10"/>
      <c r="S1690" s="10"/>
      <c r="T1690" s="10"/>
      <c r="U1690" s="12"/>
      <c r="V1690" s="12"/>
      <c r="W1690" s="12"/>
      <c r="X1690" s="12"/>
      <c r="Y1690" s="12"/>
      <c r="Z1690" s="11"/>
      <c r="AA1690" s="11"/>
      <c r="AB1690" s="11"/>
      <c r="AC1690" s="10"/>
      <c r="AD1690" s="13"/>
      <c r="AE1690" s="15">
        <f t="shared" ca="1" si="26"/>
        <v>46054</v>
      </c>
    </row>
    <row r="1691" spans="1:31" ht="20.100000000000001" customHeight="1">
      <c r="A1691" s="10"/>
      <c r="B1691" s="10"/>
      <c r="C1691" s="10"/>
      <c r="D1691" s="10"/>
      <c r="E1691" s="10"/>
      <c r="F1691" s="10"/>
      <c r="G1691" s="10"/>
      <c r="H1691" s="10"/>
      <c r="I1691" s="11"/>
      <c r="J1691" s="11"/>
      <c r="K1691" s="10"/>
      <c r="L1691" s="10"/>
      <c r="M1691" s="11"/>
      <c r="N1691" s="10"/>
      <c r="O1691" s="10"/>
      <c r="P1691" s="10"/>
      <c r="Q1691" s="10"/>
      <c r="R1691" s="10"/>
      <c r="S1691" s="10"/>
      <c r="T1691" s="10"/>
      <c r="U1691" s="12"/>
      <c r="V1691" s="12"/>
      <c r="W1691" s="12"/>
      <c r="X1691" s="12"/>
      <c r="Y1691" s="12"/>
      <c r="Z1691" s="11"/>
      <c r="AA1691" s="11"/>
      <c r="AB1691" s="11"/>
      <c r="AC1691" s="10"/>
      <c r="AD1691" s="13"/>
      <c r="AE1691" s="15">
        <f t="shared" ca="1" si="26"/>
        <v>46054</v>
      </c>
    </row>
    <row r="1692" spans="1:31" ht="20.100000000000001" customHeight="1">
      <c r="A1692" s="10"/>
      <c r="B1692" s="10"/>
      <c r="C1692" s="10"/>
      <c r="D1692" s="10"/>
      <c r="E1692" s="10"/>
      <c r="F1692" s="10"/>
      <c r="G1692" s="10"/>
      <c r="H1692" s="10"/>
      <c r="I1692" s="11"/>
      <c r="J1692" s="11"/>
      <c r="K1692" s="10"/>
      <c r="L1692" s="10"/>
      <c r="M1692" s="11"/>
      <c r="N1692" s="10"/>
      <c r="O1692" s="10"/>
      <c r="P1692" s="10"/>
      <c r="Q1692" s="10"/>
      <c r="R1692" s="10"/>
      <c r="S1692" s="12"/>
      <c r="T1692" s="12"/>
      <c r="U1692" s="12"/>
      <c r="V1692" s="12"/>
      <c r="W1692" s="12"/>
      <c r="X1692" s="12"/>
      <c r="Y1692" s="12"/>
      <c r="Z1692" s="11"/>
      <c r="AA1692" s="11"/>
      <c r="AB1692" s="11"/>
      <c r="AC1692" s="12"/>
      <c r="AD1692" s="10"/>
      <c r="AE1692" s="15">
        <f t="shared" ca="1" si="26"/>
        <v>46054</v>
      </c>
    </row>
    <row r="1693" spans="1:31" ht="20.100000000000001" customHeight="1">
      <c r="A1693" s="10"/>
      <c r="B1693" s="10"/>
      <c r="C1693" s="10"/>
      <c r="D1693" s="10"/>
      <c r="E1693" s="10"/>
      <c r="F1693" s="10"/>
      <c r="G1693" s="10"/>
      <c r="H1693" s="10"/>
      <c r="I1693" s="11"/>
      <c r="J1693" s="11"/>
      <c r="K1693" s="10"/>
      <c r="L1693" s="10"/>
      <c r="M1693" s="11"/>
      <c r="N1693" s="10"/>
      <c r="O1693" s="10"/>
      <c r="P1693" s="10"/>
      <c r="Q1693" s="10"/>
      <c r="R1693" s="10"/>
      <c r="S1693" s="12"/>
      <c r="T1693" s="12"/>
      <c r="U1693" s="10"/>
      <c r="V1693" s="10"/>
      <c r="W1693" s="10"/>
      <c r="X1693" s="11"/>
      <c r="Y1693" s="10"/>
      <c r="Z1693" s="11"/>
      <c r="AA1693" s="11"/>
      <c r="AB1693" s="11"/>
      <c r="AC1693" s="10"/>
      <c r="AD1693" s="10"/>
      <c r="AE1693" s="15">
        <f t="shared" ca="1" si="26"/>
        <v>46054</v>
      </c>
    </row>
    <row r="1694" spans="1:31" ht="20.100000000000001" customHeight="1">
      <c r="A1694" s="10"/>
      <c r="B1694" s="10"/>
      <c r="C1694" s="10"/>
      <c r="D1694" s="12"/>
      <c r="E1694" s="10"/>
      <c r="F1694" s="10"/>
      <c r="G1694" s="10"/>
      <c r="H1694" s="12"/>
      <c r="I1694" s="11"/>
      <c r="J1694" s="12"/>
      <c r="K1694" s="10"/>
      <c r="L1694" s="10"/>
      <c r="M1694" s="11"/>
      <c r="N1694" s="10"/>
      <c r="O1694" s="12"/>
      <c r="P1694" s="12"/>
      <c r="Q1694" s="10"/>
      <c r="R1694" s="10"/>
      <c r="S1694" s="12"/>
      <c r="T1694" s="12"/>
      <c r="U1694" s="10"/>
      <c r="V1694" s="10"/>
      <c r="W1694" s="10"/>
      <c r="X1694" s="11"/>
      <c r="Y1694" s="10"/>
      <c r="Z1694" s="12"/>
      <c r="AA1694" s="12"/>
      <c r="AB1694" s="12"/>
      <c r="AC1694" s="10"/>
      <c r="AD1694" s="13"/>
      <c r="AE1694" s="15">
        <f t="shared" ca="1" si="26"/>
        <v>46054</v>
      </c>
    </row>
    <row r="1695" spans="1:31" ht="20.100000000000001" customHeight="1">
      <c r="A1695" s="10"/>
      <c r="B1695" s="10"/>
      <c r="C1695" s="10"/>
      <c r="D1695" s="12"/>
      <c r="E1695" s="10"/>
      <c r="F1695" s="10"/>
      <c r="G1695" s="10"/>
      <c r="H1695" s="12"/>
      <c r="I1695" s="11"/>
      <c r="J1695" s="12"/>
      <c r="K1695" s="10"/>
      <c r="L1695" s="10"/>
      <c r="M1695" s="11"/>
      <c r="N1695" s="10"/>
      <c r="O1695" s="12"/>
      <c r="P1695" s="12"/>
      <c r="Q1695" s="10"/>
      <c r="R1695" s="10"/>
      <c r="S1695" s="12"/>
      <c r="T1695" s="12"/>
      <c r="U1695" s="10"/>
      <c r="V1695" s="10"/>
      <c r="W1695" s="10"/>
      <c r="X1695" s="11"/>
      <c r="Y1695" s="10"/>
      <c r="Z1695" s="12"/>
      <c r="AA1695" s="12"/>
      <c r="AB1695" s="12"/>
      <c r="AC1695" s="10"/>
      <c r="AD1695" s="13"/>
      <c r="AE1695" s="15">
        <f t="shared" ca="1" si="26"/>
        <v>46054</v>
      </c>
    </row>
    <row r="1696" spans="1:31" ht="20.100000000000001" customHeight="1">
      <c r="A1696" s="10"/>
      <c r="B1696" s="10"/>
      <c r="C1696" s="10"/>
      <c r="D1696" s="12"/>
      <c r="E1696" s="10"/>
      <c r="F1696" s="10"/>
      <c r="G1696" s="10"/>
      <c r="H1696" s="12"/>
      <c r="I1696" s="11"/>
      <c r="J1696" s="12"/>
      <c r="K1696" s="10"/>
      <c r="L1696" s="10"/>
      <c r="M1696" s="11"/>
      <c r="N1696" s="10"/>
      <c r="O1696" s="12"/>
      <c r="P1696" s="12"/>
      <c r="Q1696" s="10"/>
      <c r="R1696" s="10"/>
      <c r="S1696" s="12"/>
      <c r="T1696" s="12"/>
      <c r="U1696" s="10"/>
      <c r="V1696" s="10"/>
      <c r="W1696" s="10"/>
      <c r="X1696" s="11"/>
      <c r="Y1696" s="10"/>
      <c r="Z1696" s="12"/>
      <c r="AA1696" s="12"/>
      <c r="AB1696" s="12"/>
      <c r="AC1696" s="10"/>
      <c r="AD1696" s="13"/>
      <c r="AE1696" s="15">
        <f t="shared" ca="1" si="26"/>
        <v>46054</v>
      </c>
    </row>
    <row r="1697" spans="1:31" ht="20.100000000000001" customHeight="1">
      <c r="A1697" s="10"/>
      <c r="B1697" s="10"/>
      <c r="C1697" s="10"/>
      <c r="D1697" s="12"/>
      <c r="E1697" s="10"/>
      <c r="F1697" s="10"/>
      <c r="G1697" s="10"/>
      <c r="H1697" s="12"/>
      <c r="I1697" s="11"/>
      <c r="J1697" s="12"/>
      <c r="K1697" s="10"/>
      <c r="L1697" s="10"/>
      <c r="M1697" s="11"/>
      <c r="N1697" s="10"/>
      <c r="O1697" s="12"/>
      <c r="P1697" s="12"/>
      <c r="Q1697" s="10"/>
      <c r="R1697" s="10"/>
      <c r="S1697" s="12"/>
      <c r="T1697" s="12"/>
      <c r="U1697" s="10"/>
      <c r="V1697" s="10"/>
      <c r="W1697" s="10"/>
      <c r="X1697" s="11"/>
      <c r="Y1697" s="10"/>
      <c r="Z1697" s="12"/>
      <c r="AA1697" s="12"/>
      <c r="AB1697" s="12"/>
      <c r="AC1697" s="10"/>
      <c r="AD1697" s="13"/>
      <c r="AE1697" s="15">
        <f t="shared" ca="1" si="26"/>
        <v>46054</v>
      </c>
    </row>
    <row r="1698" spans="1:31" ht="20.100000000000001" customHeight="1">
      <c r="A1698" s="10"/>
      <c r="B1698" s="10"/>
      <c r="C1698" s="10"/>
      <c r="D1698" s="12"/>
      <c r="E1698" s="10"/>
      <c r="F1698" s="10"/>
      <c r="G1698" s="10"/>
      <c r="H1698" s="12"/>
      <c r="I1698" s="11"/>
      <c r="J1698" s="12"/>
      <c r="K1698" s="10"/>
      <c r="L1698" s="10"/>
      <c r="M1698" s="11"/>
      <c r="N1698" s="10"/>
      <c r="O1698" s="12"/>
      <c r="P1698" s="12"/>
      <c r="Q1698" s="10"/>
      <c r="R1698" s="10"/>
      <c r="S1698" s="12"/>
      <c r="T1698" s="12"/>
      <c r="U1698" s="10"/>
      <c r="V1698" s="10"/>
      <c r="W1698" s="10"/>
      <c r="X1698" s="11"/>
      <c r="Y1698" s="10"/>
      <c r="Z1698" s="12"/>
      <c r="AA1698" s="12"/>
      <c r="AB1698" s="12"/>
      <c r="AC1698" s="10"/>
      <c r="AD1698" s="13"/>
      <c r="AE1698" s="15">
        <f t="shared" ca="1" si="26"/>
        <v>46054</v>
      </c>
    </row>
    <row r="1699" spans="1:31" ht="20.100000000000001" customHeight="1">
      <c r="A1699" s="10"/>
      <c r="B1699" s="10"/>
      <c r="C1699" s="10"/>
      <c r="D1699" s="10"/>
      <c r="E1699" s="10"/>
      <c r="F1699" s="10"/>
      <c r="G1699" s="10"/>
      <c r="H1699" s="12"/>
      <c r="I1699" s="11"/>
      <c r="J1699" s="12"/>
      <c r="K1699" s="10"/>
      <c r="L1699" s="10"/>
      <c r="M1699" s="11"/>
      <c r="N1699" s="10"/>
      <c r="O1699" s="12"/>
      <c r="P1699" s="12"/>
      <c r="Q1699" s="10"/>
      <c r="R1699" s="10"/>
      <c r="S1699" s="10"/>
      <c r="T1699" s="10"/>
      <c r="U1699" s="12"/>
      <c r="V1699" s="12"/>
      <c r="W1699" s="12"/>
      <c r="X1699" s="12"/>
      <c r="Y1699" s="12"/>
      <c r="Z1699" s="12"/>
      <c r="AA1699" s="12"/>
      <c r="AB1699" s="12"/>
      <c r="AC1699" s="10"/>
      <c r="AD1699" s="13"/>
      <c r="AE1699" s="15">
        <f t="shared" ca="1" si="26"/>
        <v>46054</v>
      </c>
    </row>
    <row r="1700" spans="1:31" ht="20.100000000000001" customHeight="1">
      <c r="A1700" s="10"/>
      <c r="B1700" s="10"/>
      <c r="C1700" s="10"/>
      <c r="D1700" s="12"/>
      <c r="E1700" s="10"/>
      <c r="F1700" s="10"/>
      <c r="G1700" s="10"/>
      <c r="H1700" s="12"/>
      <c r="I1700" s="11"/>
      <c r="J1700" s="12"/>
      <c r="K1700" s="10"/>
      <c r="L1700" s="10"/>
      <c r="M1700" s="11"/>
      <c r="N1700" s="10"/>
      <c r="O1700" s="12"/>
      <c r="P1700" s="12"/>
      <c r="Q1700" s="10"/>
      <c r="R1700" s="10"/>
      <c r="S1700" s="10"/>
      <c r="T1700" s="10"/>
      <c r="U1700" s="12"/>
      <c r="V1700" s="12"/>
      <c r="W1700" s="12"/>
      <c r="X1700" s="12"/>
      <c r="Y1700" s="12"/>
      <c r="Z1700" s="12"/>
      <c r="AA1700" s="12"/>
      <c r="AB1700" s="12"/>
      <c r="AC1700" s="10"/>
      <c r="AD1700" s="13"/>
      <c r="AE1700" s="15">
        <f t="shared" ca="1" si="26"/>
        <v>46054</v>
      </c>
    </row>
    <row r="1701" spans="1:31" ht="20.100000000000001" customHeight="1">
      <c r="A1701" s="10"/>
      <c r="B1701" s="10"/>
      <c r="C1701" s="10"/>
      <c r="D1701" s="12"/>
      <c r="E1701" s="10"/>
      <c r="F1701" s="10"/>
      <c r="G1701" s="10"/>
      <c r="H1701" s="12"/>
      <c r="I1701" s="11"/>
      <c r="J1701" s="12"/>
      <c r="K1701" s="10"/>
      <c r="L1701" s="10"/>
      <c r="M1701" s="11"/>
      <c r="N1701" s="10"/>
      <c r="O1701" s="12"/>
      <c r="P1701" s="12"/>
      <c r="Q1701" s="10"/>
      <c r="R1701" s="10"/>
      <c r="S1701" s="10"/>
      <c r="T1701" s="10"/>
      <c r="U1701" s="10"/>
      <c r="V1701" s="10"/>
      <c r="W1701" s="10"/>
      <c r="X1701" s="11"/>
      <c r="Y1701" s="10"/>
      <c r="Z1701" s="12"/>
      <c r="AA1701" s="12"/>
      <c r="AB1701" s="12"/>
      <c r="AC1701" s="10"/>
      <c r="AD1701" s="13"/>
      <c r="AE1701" s="15">
        <f t="shared" ca="1" si="26"/>
        <v>46054</v>
      </c>
    </row>
    <row r="1702" spans="1:31" ht="20.100000000000001" customHeight="1">
      <c r="A1702" s="10"/>
      <c r="B1702" s="10"/>
      <c r="C1702" s="10"/>
      <c r="D1702" s="10"/>
      <c r="E1702" s="10"/>
      <c r="F1702" s="10"/>
      <c r="G1702" s="10"/>
      <c r="H1702" s="10"/>
      <c r="I1702" s="11"/>
      <c r="J1702" s="11"/>
      <c r="K1702" s="10"/>
      <c r="L1702" s="10"/>
      <c r="M1702" s="11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1"/>
      <c r="Y1702" s="10"/>
      <c r="Z1702" s="11"/>
      <c r="AA1702" s="11"/>
      <c r="AB1702" s="11"/>
      <c r="AC1702" s="10"/>
      <c r="AD1702" s="10"/>
      <c r="AE1702" s="15">
        <f t="shared" ca="1" si="26"/>
        <v>46054</v>
      </c>
    </row>
    <row r="1703" spans="1:31" ht="20.100000000000001" customHeight="1">
      <c r="A1703" s="10"/>
      <c r="B1703" s="10"/>
      <c r="C1703" s="10"/>
      <c r="D1703" s="10"/>
      <c r="E1703" s="10"/>
      <c r="F1703" s="10"/>
      <c r="G1703" s="10"/>
      <c r="H1703" s="10"/>
      <c r="I1703" s="11"/>
      <c r="J1703" s="11"/>
      <c r="K1703" s="10"/>
      <c r="L1703" s="10"/>
      <c r="M1703" s="11"/>
      <c r="N1703" s="10"/>
      <c r="O1703" s="10"/>
      <c r="P1703" s="10"/>
      <c r="Q1703" s="10"/>
      <c r="R1703" s="10"/>
      <c r="S1703" s="10"/>
      <c r="T1703" s="10"/>
      <c r="U1703" s="12"/>
      <c r="V1703" s="12"/>
      <c r="W1703" s="12"/>
      <c r="X1703" s="12"/>
      <c r="Y1703" s="12"/>
      <c r="Z1703" s="11"/>
      <c r="AA1703" s="11"/>
      <c r="AB1703" s="11"/>
      <c r="AC1703" s="10"/>
      <c r="AD1703" s="10"/>
      <c r="AE1703" s="15">
        <f t="shared" ca="1" si="26"/>
        <v>46054</v>
      </c>
    </row>
    <row r="1704" spans="1:31" ht="20.100000000000001" customHeight="1">
      <c r="A1704" s="10"/>
      <c r="B1704" s="10"/>
      <c r="C1704" s="10"/>
      <c r="D1704" s="12"/>
      <c r="E1704" s="10"/>
      <c r="F1704" s="10"/>
      <c r="G1704" s="10"/>
      <c r="H1704" s="10"/>
      <c r="I1704" s="11"/>
      <c r="J1704" s="11"/>
      <c r="K1704" s="10"/>
      <c r="L1704" s="10"/>
      <c r="M1704" s="11"/>
      <c r="N1704" s="10"/>
      <c r="O1704" s="10"/>
      <c r="P1704" s="10"/>
      <c r="Q1704" s="10"/>
      <c r="R1704" s="10"/>
      <c r="S1704" s="10"/>
      <c r="T1704" s="10"/>
      <c r="U1704" s="12"/>
      <c r="V1704" s="12"/>
      <c r="W1704" s="12"/>
      <c r="X1704" s="12"/>
      <c r="Y1704" s="12"/>
      <c r="Z1704" s="11"/>
      <c r="AA1704" s="11"/>
      <c r="AB1704" s="11"/>
      <c r="AC1704" s="10"/>
      <c r="AD1704" s="13"/>
      <c r="AE1704" s="15">
        <f t="shared" ca="1" si="26"/>
        <v>46054</v>
      </c>
    </row>
    <row r="1705" spans="1:31" ht="20.100000000000001" customHeight="1">
      <c r="A1705" s="10"/>
      <c r="B1705" s="10"/>
      <c r="C1705" s="10"/>
      <c r="D1705" s="12"/>
      <c r="E1705" s="10"/>
      <c r="F1705" s="10"/>
      <c r="G1705" s="10"/>
      <c r="H1705" s="10"/>
      <c r="I1705" s="11"/>
      <c r="J1705" s="11"/>
      <c r="K1705" s="10"/>
      <c r="L1705" s="10"/>
      <c r="M1705" s="11"/>
      <c r="N1705" s="10"/>
      <c r="O1705" s="10"/>
      <c r="P1705" s="10"/>
      <c r="Q1705" s="10"/>
      <c r="R1705" s="10"/>
      <c r="S1705" s="10"/>
      <c r="T1705" s="10"/>
      <c r="U1705" s="12"/>
      <c r="V1705" s="12"/>
      <c r="W1705" s="12"/>
      <c r="X1705" s="12"/>
      <c r="Y1705" s="12"/>
      <c r="Z1705" s="11"/>
      <c r="AA1705" s="11"/>
      <c r="AB1705" s="11"/>
      <c r="AC1705" s="10"/>
      <c r="AD1705" s="13"/>
      <c r="AE1705" s="15">
        <f t="shared" ca="1" si="26"/>
        <v>46054</v>
      </c>
    </row>
    <row r="1706" spans="1:31" ht="20.100000000000001" customHeight="1">
      <c r="A1706" s="10"/>
      <c r="B1706" s="10"/>
      <c r="C1706" s="10"/>
      <c r="D1706" s="12"/>
      <c r="E1706" s="10"/>
      <c r="F1706" s="10"/>
      <c r="G1706" s="10"/>
      <c r="H1706" s="10"/>
      <c r="I1706" s="11"/>
      <c r="J1706" s="11"/>
      <c r="K1706" s="10"/>
      <c r="L1706" s="10"/>
      <c r="M1706" s="11"/>
      <c r="N1706" s="10"/>
      <c r="O1706" s="10"/>
      <c r="P1706" s="10"/>
      <c r="Q1706" s="10"/>
      <c r="R1706" s="10"/>
      <c r="S1706" s="10"/>
      <c r="T1706" s="10"/>
      <c r="U1706" s="12"/>
      <c r="V1706" s="12"/>
      <c r="W1706" s="12"/>
      <c r="X1706" s="12"/>
      <c r="Y1706" s="12"/>
      <c r="Z1706" s="11"/>
      <c r="AA1706" s="11"/>
      <c r="AB1706" s="11"/>
      <c r="AC1706" s="10"/>
      <c r="AD1706" s="13"/>
      <c r="AE1706" s="15">
        <f t="shared" ca="1" si="26"/>
        <v>46054</v>
      </c>
    </row>
    <row r="1707" spans="1:31" ht="20.100000000000001" customHeight="1">
      <c r="A1707" s="10"/>
      <c r="B1707" s="10"/>
      <c r="C1707" s="10"/>
      <c r="D1707" s="12"/>
      <c r="E1707" s="10"/>
      <c r="F1707" s="10"/>
      <c r="G1707" s="10"/>
      <c r="H1707" s="12"/>
      <c r="I1707" s="11"/>
      <c r="J1707" s="12"/>
      <c r="K1707" s="10"/>
      <c r="L1707" s="10"/>
      <c r="M1707" s="11"/>
      <c r="N1707" s="10"/>
      <c r="O1707" s="12"/>
      <c r="P1707" s="12"/>
      <c r="Q1707" s="10"/>
      <c r="R1707" s="10"/>
      <c r="S1707" s="10"/>
      <c r="T1707" s="10"/>
      <c r="U1707" s="12"/>
      <c r="V1707" s="12"/>
      <c r="W1707" s="12"/>
      <c r="X1707" s="12"/>
      <c r="Y1707" s="12"/>
      <c r="Z1707" s="12"/>
      <c r="AA1707" s="12"/>
      <c r="AB1707" s="12"/>
      <c r="AC1707" s="10"/>
      <c r="AD1707" s="13"/>
      <c r="AE1707" s="15">
        <f t="shared" ca="1" si="26"/>
        <v>46054</v>
      </c>
    </row>
    <row r="1708" spans="1:31" ht="20.100000000000001" customHeight="1">
      <c r="A1708" s="10"/>
      <c r="B1708" s="10"/>
      <c r="C1708" s="10"/>
      <c r="D1708" s="12"/>
      <c r="E1708" s="10"/>
      <c r="F1708" s="10"/>
      <c r="G1708" s="10"/>
      <c r="H1708" s="12"/>
      <c r="I1708" s="11"/>
      <c r="J1708" s="12"/>
      <c r="K1708" s="10"/>
      <c r="L1708" s="10"/>
      <c r="M1708" s="11"/>
      <c r="N1708" s="10"/>
      <c r="O1708" s="12"/>
      <c r="P1708" s="12"/>
      <c r="Q1708" s="10"/>
      <c r="R1708" s="10"/>
      <c r="S1708" s="10"/>
      <c r="T1708" s="10"/>
      <c r="U1708" s="12"/>
      <c r="V1708" s="12"/>
      <c r="W1708" s="12"/>
      <c r="X1708" s="12"/>
      <c r="Y1708" s="12"/>
      <c r="Z1708" s="12"/>
      <c r="AA1708" s="12"/>
      <c r="AB1708" s="12"/>
      <c r="AC1708" s="10"/>
      <c r="AD1708" s="13"/>
      <c r="AE1708" s="15">
        <f t="shared" ca="1" si="26"/>
        <v>46054</v>
      </c>
    </row>
    <row r="1709" spans="1:31" ht="20.100000000000001" customHeight="1">
      <c r="A1709" s="10"/>
      <c r="B1709" s="10"/>
      <c r="C1709" s="12"/>
      <c r="D1709" s="12"/>
      <c r="E1709" s="10"/>
      <c r="F1709" s="10"/>
      <c r="G1709" s="10"/>
      <c r="H1709" s="12"/>
      <c r="I1709" s="11"/>
      <c r="J1709" s="12"/>
      <c r="K1709" s="10"/>
      <c r="L1709" s="10"/>
      <c r="M1709" s="11"/>
      <c r="N1709" s="10"/>
      <c r="O1709" s="12"/>
      <c r="P1709" s="12"/>
      <c r="Q1709" s="10"/>
      <c r="R1709" s="10"/>
      <c r="S1709" s="10"/>
      <c r="T1709" s="10"/>
      <c r="U1709" s="12"/>
      <c r="V1709" s="12"/>
      <c r="W1709" s="12"/>
      <c r="X1709" s="12"/>
      <c r="Y1709" s="12"/>
      <c r="Z1709" s="12"/>
      <c r="AA1709" s="12"/>
      <c r="AB1709" s="12"/>
      <c r="AC1709" s="10"/>
      <c r="AD1709" s="13"/>
      <c r="AE1709" s="15">
        <f t="shared" ca="1" si="26"/>
        <v>46054</v>
      </c>
    </row>
    <row r="1710" spans="1:31" ht="20.100000000000001" customHeight="1">
      <c r="A1710" s="10"/>
      <c r="B1710" s="10"/>
      <c r="C1710" s="10"/>
      <c r="D1710" s="12"/>
      <c r="E1710" s="10"/>
      <c r="F1710" s="10"/>
      <c r="G1710" s="10"/>
      <c r="H1710" s="12"/>
      <c r="I1710" s="11"/>
      <c r="J1710" s="12"/>
      <c r="K1710" s="10"/>
      <c r="L1710" s="10"/>
      <c r="M1710" s="11"/>
      <c r="N1710" s="10"/>
      <c r="O1710" s="12"/>
      <c r="P1710" s="12"/>
      <c r="Q1710" s="10"/>
      <c r="R1710" s="12"/>
      <c r="S1710" s="10"/>
      <c r="T1710" s="10"/>
      <c r="U1710" s="12"/>
      <c r="V1710" s="12"/>
      <c r="W1710" s="12"/>
      <c r="X1710" s="12"/>
      <c r="Y1710" s="12"/>
      <c r="Z1710" s="12"/>
      <c r="AA1710" s="12"/>
      <c r="AB1710" s="12"/>
      <c r="AC1710" s="10"/>
      <c r="AD1710" s="13"/>
      <c r="AE1710" s="15">
        <f t="shared" ca="1" si="26"/>
        <v>46054</v>
      </c>
    </row>
    <row r="1711" spans="1:31" ht="20.100000000000001" customHeight="1">
      <c r="A1711" s="10"/>
      <c r="B1711" s="10"/>
      <c r="C1711" s="10"/>
      <c r="D1711" s="10"/>
      <c r="E1711" s="10"/>
      <c r="F1711" s="10"/>
      <c r="G1711" s="10"/>
      <c r="H1711" s="10"/>
      <c r="I1711" s="11"/>
      <c r="J1711" s="11"/>
      <c r="K1711" s="10"/>
      <c r="L1711" s="10"/>
      <c r="M1711" s="11"/>
      <c r="N1711" s="10"/>
      <c r="O1711" s="10"/>
      <c r="P1711" s="10"/>
      <c r="Q1711" s="10"/>
      <c r="R1711" s="10"/>
      <c r="S1711" s="10"/>
      <c r="T1711" s="10"/>
      <c r="U1711" s="12"/>
      <c r="V1711" s="12"/>
      <c r="W1711" s="12"/>
      <c r="X1711" s="12"/>
      <c r="Y1711" s="12"/>
      <c r="Z1711" s="11"/>
      <c r="AA1711" s="11"/>
      <c r="AB1711" s="11"/>
      <c r="AC1711" s="10"/>
      <c r="AD1711" s="10"/>
      <c r="AE1711" s="15">
        <f t="shared" ca="1" si="26"/>
        <v>46054</v>
      </c>
    </row>
    <row r="1712" spans="1:31" ht="20.100000000000001" customHeight="1">
      <c r="A1712" s="10"/>
      <c r="B1712" s="10"/>
      <c r="C1712" s="10"/>
      <c r="D1712" s="10"/>
      <c r="E1712" s="10"/>
      <c r="F1712" s="10"/>
      <c r="G1712" s="10"/>
      <c r="H1712" s="10"/>
      <c r="I1712" s="11"/>
      <c r="J1712" s="11"/>
      <c r="K1712" s="10"/>
      <c r="L1712" s="10"/>
      <c r="M1712" s="11"/>
      <c r="N1712" s="10"/>
      <c r="O1712" s="10"/>
      <c r="P1712" s="10"/>
      <c r="Q1712" s="10"/>
      <c r="R1712" s="10"/>
      <c r="S1712" s="10"/>
      <c r="T1712" s="10"/>
      <c r="U1712" s="12"/>
      <c r="V1712" s="12"/>
      <c r="W1712" s="12"/>
      <c r="X1712" s="12"/>
      <c r="Y1712" s="12"/>
      <c r="Z1712" s="11"/>
      <c r="AA1712" s="11"/>
      <c r="AB1712" s="11"/>
      <c r="AC1712" s="10"/>
      <c r="AD1712" s="10"/>
      <c r="AE1712" s="15">
        <f t="shared" ca="1" si="26"/>
        <v>46054</v>
      </c>
    </row>
    <row r="1713" spans="1:31" ht="20.100000000000001" customHeight="1">
      <c r="A1713" s="10"/>
      <c r="B1713" s="10"/>
      <c r="C1713" s="10"/>
      <c r="D1713" s="10"/>
      <c r="E1713" s="10"/>
      <c r="F1713" s="10"/>
      <c r="G1713" s="10"/>
      <c r="H1713" s="10"/>
      <c r="I1713" s="11"/>
      <c r="J1713" s="11"/>
      <c r="K1713" s="10"/>
      <c r="L1713" s="10"/>
      <c r="M1713" s="11"/>
      <c r="N1713" s="10"/>
      <c r="O1713" s="10"/>
      <c r="P1713" s="10"/>
      <c r="Q1713" s="10"/>
      <c r="R1713" s="10"/>
      <c r="S1713" s="10"/>
      <c r="T1713" s="10"/>
      <c r="U1713" s="12"/>
      <c r="V1713" s="12"/>
      <c r="W1713" s="12"/>
      <c r="X1713" s="12"/>
      <c r="Y1713" s="12"/>
      <c r="Z1713" s="11"/>
      <c r="AA1713" s="11"/>
      <c r="AB1713" s="11"/>
      <c r="AC1713" s="10"/>
      <c r="AD1713" s="10"/>
      <c r="AE1713" s="15">
        <f t="shared" ca="1" si="26"/>
        <v>46054</v>
      </c>
    </row>
    <row r="1714" spans="1:31" ht="20.100000000000001" customHeight="1">
      <c r="A1714" s="10"/>
      <c r="B1714" s="10"/>
      <c r="C1714" s="10"/>
      <c r="D1714" s="10"/>
      <c r="E1714" s="10"/>
      <c r="F1714" s="10"/>
      <c r="G1714" s="10"/>
      <c r="H1714" s="10"/>
      <c r="I1714" s="11"/>
      <c r="J1714" s="11"/>
      <c r="K1714" s="10"/>
      <c r="L1714" s="10"/>
      <c r="M1714" s="11"/>
      <c r="N1714" s="10"/>
      <c r="O1714" s="10"/>
      <c r="P1714" s="10"/>
      <c r="Q1714" s="10"/>
      <c r="R1714" s="10"/>
      <c r="S1714" s="10"/>
      <c r="T1714" s="10"/>
      <c r="U1714" s="12"/>
      <c r="V1714" s="12"/>
      <c r="W1714" s="12"/>
      <c r="X1714" s="12"/>
      <c r="Y1714" s="12"/>
      <c r="Z1714" s="11"/>
      <c r="AA1714" s="11"/>
      <c r="AB1714" s="11"/>
      <c r="AC1714" s="10"/>
      <c r="AD1714" s="10"/>
      <c r="AE1714" s="15">
        <f t="shared" ca="1" si="26"/>
        <v>46054</v>
      </c>
    </row>
    <row r="1715" spans="1:31" ht="20.100000000000001" customHeight="1">
      <c r="A1715" s="10"/>
      <c r="B1715" s="10"/>
      <c r="C1715" s="10"/>
      <c r="D1715" s="10"/>
      <c r="E1715" s="10"/>
      <c r="F1715" s="10"/>
      <c r="G1715" s="10"/>
      <c r="H1715" s="10"/>
      <c r="I1715" s="11"/>
      <c r="J1715" s="11"/>
      <c r="K1715" s="10"/>
      <c r="L1715" s="10"/>
      <c r="M1715" s="11"/>
      <c r="N1715" s="10"/>
      <c r="O1715" s="10"/>
      <c r="P1715" s="10"/>
      <c r="Q1715" s="10"/>
      <c r="R1715" s="10"/>
      <c r="S1715" s="10"/>
      <c r="T1715" s="10"/>
      <c r="U1715" s="12"/>
      <c r="V1715" s="12"/>
      <c r="W1715" s="12"/>
      <c r="X1715" s="12"/>
      <c r="Y1715" s="12"/>
      <c r="Z1715" s="11"/>
      <c r="AA1715" s="11"/>
      <c r="AB1715" s="11"/>
      <c r="AC1715" s="10"/>
      <c r="AD1715" s="10"/>
      <c r="AE1715" s="15">
        <f t="shared" ca="1" si="26"/>
        <v>46054</v>
      </c>
    </row>
    <row r="1716" spans="1:31" ht="20.100000000000001" customHeight="1">
      <c r="A1716" s="10"/>
      <c r="B1716" s="10"/>
      <c r="C1716" s="12"/>
      <c r="D1716" s="12"/>
      <c r="E1716" s="10"/>
      <c r="F1716" s="10"/>
      <c r="G1716" s="10"/>
      <c r="H1716" s="12"/>
      <c r="I1716" s="11"/>
      <c r="J1716" s="12"/>
      <c r="K1716" s="10"/>
      <c r="L1716" s="10"/>
      <c r="M1716" s="11"/>
      <c r="N1716" s="10"/>
      <c r="O1716" s="12"/>
      <c r="P1716" s="12"/>
      <c r="Q1716" s="10"/>
      <c r="R1716" s="10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0"/>
      <c r="AD1716" s="13"/>
      <c r="AE1716" s="15">
        <f t="shared" ca="1" si="26"/>
        <v>46054</v>
      </c>
    </row>
    <row r="1717" spans="1:31" ht="20.100000000000001" customHeight="1">
      <c r="A1717" s="10"/>
      <c r="B1717" s="10"/>
      <c r="C1717" s="10"/>
      <c r="D1717" s="10"/>
      <c r="E1717" s="10"/>
      <c r="F1717" s="10"/>
      <c r="G1717" s="10"/>
      <c r="H1717" s="10"/>
      <c r="I1717" s="11"/>
      <c r="J1717" s="11"/>
      <c r="K1717" s="10"/>
      <c r="L1717" s="10"/>
      <c r="M1717" s="11"/>
      <c r="N1717" s="10"/>
      <c r="O1717" s="10"/>
      <c r="P1717" s="10"/>
      <c r="Q1717" s="10"/>
      <c r="R1717" s="10"/>
      <c r="S1717" s="10"/>
      <c r="T1717" s="10"/>
      <c r="U1717" s="12"/>
      <c r="V1717" s="12"/>
      <c r="W1717" s="12"/>
      <c r="X1717" s="12"/>
      <c r="Y1717" s="12"/>
      <c r="Z1717" s="11"/>
      <c r="AA1717" s="11"/>
      <c r="AB1717" s="11"/>
      <c r="AC1717" s="10"/>
      <c r="AD1717" s="10"/>
      <c r="AE1717" s="15">
        <f t="shared" ca="1" si="26"/>
        <v>46054</v>
      </c>
    </row>
    <row r="1718" spans="1:31" ht="20.100000000000001" customHeight="1">
      <c r="A1718" s="10"/>
      <c r="B1718" s="10"/>
      <c r="C1718" s="10"/>
      <c r="D1718" s="10"/>
      <c r="E1718" s="10"/>
      <c r="F1718" s="10"/>
      <c r="G1718" s="10"/>
      <c r="H1718" s="10"/>
      <c r="I1718" s="11"/>
      <c r="J1718" s="11"/>
      <c r="K1718" s="10"/>
      <c r="L1718" s="10"/>
      <c r="M1718" s="11"/>
      <c r="N1718" s="10"/>
      <c r="O1718" s="10"/>
      <c r="P1718" s="10"/>
      <c r="Q1718" s="10"/>
      <c r="R1718" s="10"/>
      <c r="S1718" s="10"/>
      <c r="T1718" s="10"/>
      <c r="U1718" s="12"/>
      <c r="V1718" s="12"/>
      <c r="W1718" s="12"/>
      <c r="X1718" s="12"/>
      <c r="Y1718" s="12"/>
      <c r="Z1718" s="11"/>
      <c r="AA1718" s="11"/>
      <c r="AB1718" s="11"/>
      <c r="AC1718" s="10"/>
      <c r="AD1718" s="10"/>
      <c r="AE1718" s="15">
        <f t="shared" ca="1" si="26"/>
        <v>46054</v>
      </c>
    </row>
    <row r="1719" spans="1:31" ht="20.100000000000001" customHeight="1">
      <c r="A1719" s="10"/>
      <c r="B1719" s="10"/>
      <c r="C1719" s="10"/>
      <c r="D1719" s="12"/>
      <c r="E1719" s="10"/>
      <c r="F1719" s="10"/>
      <c r="G1719" s="10"/>
      <c r="H1719" s="12"/>
      <c r="I1719" s="11"/>
      <c r="J1719" s="12"/>
      <c r="K1719" s="10"/>
      <c r="L1719" s="10"/>
      <c r="M1719" s="11"/>
      <c r="N1719" s="10"/>
      <c r="O1719" s="12"/>
      <c r="P1719" s="12"/>
      <c r="Q1719" s="10"/>
      <c r="R1719" s="10"/>
      <c r="S1719" s="10"/>
      <c r="T1719" s="10"/>
      <c r="U1719" s="12"/>
      <c r="V1719" s="12"/>
      <c r="W1719" s="12"/>
      <c r="X1719" s="12"/>
      <c r="Y1719" s="12"/>
      <c r="Z1719" s="12"/>
      <c r="AA1719" s="12"/>
      <c r="AB1719" s="12"/>
      <c r="AC1719" s="10"/>
      <c r="AD1719" s="13"/>
      <c r="AE1719" s="15">
        <f t="shared" ca="1" si="26"/>
        <v>46054</v>
      </c>
    </row>
    <row r="1720" spans="1:31" ht="20.100000000000001" customHeight="1">
      <c r="A1720" s="10"/>
      <c r="B1720" s="10"/>
      <c r="C1720" s="10"/>
      <c r="D1720" s="12"/>
      <c r="E1720" s="10"/>
      <c r="F1720" s="10"/>
      <c r="G1720" s="10"/>
      <c r="H1720" s="10"/>
      <c r="I1720" s="11"/>
      <c r="J1720" s="11"/>
      <c r="K1720" s="10"/>
      <c r="L1720" s="10"/>
      <c r="M1720" s="11"/>
      <c r="N1720" s="10"/>
      <c r="O1720" s="10"/>
      <c r="P1720" s="10"/>
      <c r="Q1720" s="10"/>
      <c r="R1720" s="10"/>
      <c r="S1720" s="10"/>
      <c r="T1720" s="10"/>
      <c r="U1720" s="12"/>
      <c r="V1720" s="12"/>
      <c r="W1720" s="12"/>
      <c r="X1720" s="12"/>
      <c r="Y1720" s="12"/>
      <c r="Z1720" s="11"/>
      <c r="AA1720" s="11"/>
      <c r="AB1720" s="11"/>
      <c r="AC1720" s="10"/>
      <c r="AD1720" s="13"/>
      <c r="AE1720" s="15">
        <f t="shared" ca="1" si="26"/>
        <v>46054</v>
      </c>
    </row>
    <row r="1721" spans="1:31" ht="20.100000000000001" customHeight="1">
      <c r="A1721" s="10"/>
      <c r="B1721" s="10"/>
      <c r="C1721" s="10"/>
      <c r="D1721" s="12"/>
      <c r="E1721" s="10"/>
      <c r="F1721" s="10"/>
      <c r="G1721" s="10"/>
      <c r="H1721" s="12"/>
      <c r="I1721" s="11"/>
      <c r="J1721" s="12"/>
      <c r="K1721" s="10"/>
      <c r="L1721" s="10"/>
      <c r="M1721" s="11"/>
      <c r="N1721" s="10"/>
      <c r="O1721" s="12"/>
      <c r="P1721" s="12"/>
      <c r="Q1721" s="10"/>
      <c r="R1721" s="10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0"/>
      <c r="AD1721" s="13"/>
      <c r="AE1721" s="15">
        <f t="shared" ca="1" si="26"/>
        <v>46054</v>
      </c>
    </row>
    <row r="1722" spans="1:31" ht="20.100000000000001" customHeight="1">
      <c r="A1722" s="10"/>
      <c r="B1722" s="10"/>
      <c r="C1722" s="10"/>
      <c r="D1722" s="12"/>
      <c r="E1722" s="10"/>
      <c r="F1722" s="10"/>
      <c r="G1722" s="10"/>
      <c r="H1722" s="12"/>
      <c r="I1722" s="11"/>
      <c r="J1722" s="12"/>
      <c r="K1722" s="10"/>
      <c r="L1722" s="10"/>
      <c r="M1722" s="11"/>
      <c r="N1722" s="10"/>
      <c r="O1722" s="12"/>
      <c r="P1722" s="12"/>
      <c r="Q1722" s="10"/>
      <c r="R1722" s="10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0"/>
      <c r="AD1722" s="13"/>
      <c r="AE1722" s="15">
        <f t="shared" ca="1" si="26"/>
        <v>46054</v>
      </c>
    </row>
    <row r="1723" spans="1:31" ht="20.100000000000001" customHeight="1">
      <c r="A1723" s="10"/>
      <c r="B1723" s="10"/>
      <c r="C1723" s="10"/>
      <c r="D1723" s="12"/>
      <c r="E1723" s="10"/>
      <c r="F1723" s="10"/>
      <c r="G1723" s="10"/>
      <c r="H1723" s="12"/>
      <c r="I1723" s="11"/>
      <c r="J1723" s="12"/>
      <c r="K1723" s="10"/>
      <c r="L1723" s="10"/>
      <c r="M1723" s="11"/>
      <c r="N1723" s="10"/>
      <c r="O1723" s="12"/>
      <c r="P1723" s="12"/>
      <c r="Q1723" s="10"/>
      <c r="R1723" s="10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0"/>
      <c r="AD1723" s="13"/>
      <c r="AE1723" s="15">
        <f t="shared" ca="1" si="26"/>
        <v>46054</v>
      </c>
    </row>
    <row r="1724" spans="1:31" ht="20.100000000000001" customHeight="1">
      <c r="A1724" s="10"/>
      <c r="B1724" s="10"/>
      <c r="C1724" s="10"/>
      <c r="D1724" s="12"/>
      <c r="E1724" s="10"/>
      <c r="F1724" s="10"/>
      <c r="G1724" s="10"/>
      <c r="H1724" s="12"/>
      <c r="I1724" s="11"/>
      <c r="J1724" s="12"/>
      <c r="K1724" s="10"/>
      <c r="L1724" s="10"/>
      <c r="M1724" s="11"/>
      <c r="N1724" s="10"/>
      <c r="O1724" s="12"/>
      <c r="P1724" s="12"/>
      <c r="Q1724" s="10"/>
      <c r="R1724" s="10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0"/>
      <c r="AD1724" s="13"/>
      <c r="AE1724" s="15">
        <f t="shared" ca="1" si="26"/>
        <v>46054</v>
      </c>
    </row>
    <row r="1725" spans="1:31" ht="20.100000000000001" customHeight="1">
      <c r="A1725" s="10"/>
      <c r="B1725" s="10"/>
      <c r="C1725" s="10"/>
      <c r="D1725" s="12"/>
      <c r="E1725" s="10"/>
      <c r="F1725" s="10"/>
      <c r="G1725" s="10"/>
      <c r="H1725" s="12"/>
      <c r="I1725" s="11"/>
      <c r="J1725" s="12"/>
      <c r="K1725" s="10"/>
      <c r="L1725" s="10"/>
      <c r="M1725" s="11"/>
      <c r="N1725" s="10"/>
      <c r="O1725" s="12"/>
      <c r="P1725" s="12"/>
      <c r="Q1725" s="10"/>
      <c r="R1725" s="10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0"/>
      <c r="AD1725" s="13"/>
      <c r="AE1725" s="15">
        <f t="shared" ca="1" si="26"/>
        <v>46054</v>
      </c>
    </row>
    <row r="1726" spans="1:31" ht="20.100000000000001" customHeight="1">
      <c r="A1726" s="10"/>
      <c r="B1726" s="10"/>
      <c r="C1726" s="10"/>
      <c r="D1726" s="12"/>
      <c r="E1726" s="10"/>
      <c r="F1726" s="10"/>
      <c r="G1726" s="10"/>
      <c r="H1726" s="12"/>
      <c r="I1726" s="11"/>
      <c r="J1726" s="12"/>
      <c r="K1726" s="10"/>
      <c r="L1726" s="10"/>
      <c r="M1726" s="11"/>
      <c r="N1726" s="10"/>
      <c r="O1726" s="12"/>
      <c r="P1726" s="12"/>
      <c r="Q1726" s="10"/>
      <c r="R1726" s="10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0"/>
      <c r="AD1726" s="13"/>
      <c r="AE1726" s="15">
        <f t="shared" ca="1" si="26"/>
        <v>46054</v>
      </c>
    </row>
    <row r="1727" spans="1:31" ht="20.100000000000001" customHeight="1">
      <c r="A1727" s="10"/>
      <c r="B1727" s="10"/>
      <c r="C1727" s="10"/>
      <c r="D1727" s="12"/>
      <c r="E1727" s="10"/>
      <c r="F1727" s="10"/>
      <c r="G1727" s="10"/>
      <c r="H1727" s="12"/>
      <c r="I1727" s="11"/>
      <c r="J1727" s="12"/>
      <c r="K1727" s="10"/>
      <c r="L1727" s="10"/>
      <c r="M1727" s="11"/>
      <c r="N1727" s="10"/>
      <c r="O1727" s="12"/>
      <c r="P1727" s="12"/>
      <c r="Q1727" s="10"/>
      <c r="R1727" s="10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0"/>
      <c r="AD1727" s="13"/>
      <c r="AE1727" s="15">
        <f t="shared" ca="1" si="26"/>
        <v>46054</v>
      </c>
    </row>
    <row r="1728" spans="1:31" ht="20.100000000000001" customHeight="1">
      <c r="A1728" s="10"/>
      <c r="B1728" s="10"/>
      <c r="C1728" s="10"/>
      <c r="D1728" s="10"/>
      <c r="E1728" s="10"/>
      <c r="F1728" s="10"/>
      <c r="G1728" s="10"/>
      <c r="H1728" s="10"/>
      <c r="I1728" s="11"/>
      <c r="J1728" s="11"/>
      <c r="K1728" s="10"/>
      <c r="L1728" s="10"/>
      <c r="M1728" s="11"/>
      <c r="N1728" s="10"/>
      <c r="O1728" s="10"/>
      <c r="P1728" s="10"/>
      <c r="Q1728" s="10"/>
      <c r="R1728" s="10"/>
      <c r="S1728" s="12"/>
      <c r="T1728" s="12"/>
      <c r="U1728" s="10"/>
      <c r="V1728" s="10"/>
      <c r="W1728" s="10"/>
      <c r="X1728" s="11"/>
      <c r="Y1728" s="10"/>
      <c r="Z1728" s="11"/>
      <c r="AA1728" s="11"/>
      <c r="AB1728" s="11"/>
      <c r="AC1728" s="10"/>
      <c r="AD1728" s="10"/>
      <c r="AE1728" s="15">
        <f t="shared" ca="1" si="26"/>
        <v>46054</v>
      </c>
    </row>
    <row r="1729" spans="1:31" ht="20.100000000000001" customHeight="1">
      <c r="A1729" s="10"/>
      <c r="B1729" s="10"/>
      <c r="C1729" s="12"/>
      <c r="D1729" s="12"/>
      <c r="E1729" s="10"/>
      <c r="F1729" s="10"/>
      <c r="G1729" s="10"/>
      <c r="H1729" s="12"/>
      <c r="I1729" s="11"/>
      <c r="J1729" s="12"/>
      <c r="K1729" s="10"/>
      <c r="L1729" s="10"/>
      <c r="M1729" s="11"/>
      <c r="N1729" s="10"/>
      <c r="O1729" s="12"/>
      <c r="P1729" s="12"/>
      <c r="Q1729" s="10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3"/>
      <c r="AE1729" s="15">
        <f t="shared" ca="1" si="26"/>
        <v>46054</v>
      </c>
    </row>
    <row r="1730" spans="1:31" ht="20.100000000000001" customHeight="1">
      <c r="A1730" s="10"/>
      <c r="B1730" s="10"/>
      <c r="C1730" s="10"/>
      <c r="D1730" s="10"/>
      <c r="E1730" s="10"/>
      <c r="F1730" s="10"/>
      <c r="G1730" s="10"/>
      <c r="H1730" s="12"/>
      <c r="I1730" s="11"/>
      <c r="J1730" s="12"/>
      <c r="K1730" s="10"/>
      <c r="L1730" s="10"/>
      <c r="M1730" s="11"/>
      <c r="N1730" s="10"/>
      <c r="O1730" s="12"/>
      <c r="P1730" s="12"/>
      <c r="Q1730" s="10"/>
      <c r="R1730" s="10"/>
      <c r="S1730" s="10"/>
      <c r="T1730" s="10"/>
      <c r="U1730" s="12"/>
      <c r="V1730" s="12"/>
      <c r="W1730" s="12"/>
      <c r="X1730" s="12"/>
      <c r="Y1730" s="12"/>
      <c r="Z1730" s="12"/>
      <c r="AA1730" s="12"/>
      <c r="AB1730" s="12"/>
      <c r="AC1730" s="10"/>
      <c r="AD1730" s="13"/>
      <c r="AE1730" s="15">
        <f t="shared" ca="1" si="26"/>
        <v>46054</v>
      </c>
    </row>
    <row r="1731" spans="1:31" ht="20.100000000000001" customHeight="1">
      <c r="A1731" s="10"/>
      <c r="B1731" s="10"/>
      <c r="C1731" s="12"/>
      <c r="D1731" s="10"/>
      <c r="E1731" s="10"/>
      <c r="F1731" s="10"/>
      <c r="G1731" s="10"/>
      <c r="H1731" s="12"/>
      <c r="I1731" s="11"/>
      <c r="J1731" s="12"/>
      <c r="K1731" s="10"/>
      <c r="L1731" s="10"/>
      <c r="M1731" s="11"/>
      <c r="N1731" s="10"/>
      <c r="O1731" s="12"/>
      <c r="P1731" s="12"/>
      <c r="Q1731" s="10"/>
      <c r="R1731" s="10"/>
      <c r="S1731" s="10"/>
      <c r="T1731" s="10"/>
      <c r="U1731" s="10"/>
      <c r="V1731" s="10"/>
      <c r="W1731" s="10"/>
      <c r="X1731" s="11"/>
      <c r="Y1731" s="10"/>
      <c r="Z1731" s="12"/>
      <c r="AA1731" s="12"/>
      <c r="AB1731" s="12"/>
      <c r="AC1731" s="10"/>
      <c r="AD1731" s="13"/>
      <c r="AE1731" s="15">
        <f t="shared" ca="1" si="26"/>
        <v>46054</v>
      </c>
    </row>
    <row r="1732" spans="1:31" ht="20.100000000000001" customHeight="1">
      <c r="A1732" s="10"/>
      <c r="B1732" s="10"/>
      <c r="C1732" s="10"/>
      <c r="D1732" s="10"/>
      <c r="E1732" s="10"/>
      <c r="F1732" s="10"/>
      <c r="G1732" s="10"/>
      <c r="H1732" s="10"/>
      <c r="I1732" s="11"/>
      <c r="J1732" s="11"/>
      <c r="K1732" s="10"/>
      <c r="L1732" s="10"/>
      <c r="M1732" s="12"/>
      <c r="N1732" s="10"/>
      <c r="O1732" s="10"/>
      <c r="P1732" s="10"/>
      <c r="Q1732" s="10"/>
      <c r="R1732" s="10"/>
      <c r="S1732" s="10"/>
      <c r="T1732" s="10"/>
      <c r="U1732" s="12"/>
      <c r="V1732" s="12"/>
      <c r="W1732" s="12"/>
      <c r="X1732" s="12"/>
      <c r="Y1732" s="12"/>
      <c r="Z1732" s="11"/>
      <c r="AA1732" s="11"/>
      <c r="AB1732" s="11"/>
      <c r="AC1732" s="10"/>
      <c r="AD1732" s="13"/>
      <c r="AE1732" s="15">
        <f t="shared" ref="AE1732:AE1795" ca="1" si="27">TODAY()-M1732</f>
        <v>46054</v>
      </c>
    </row>
    <row r="1733" spans="1:31" ht="20.100000000000001" customHeight="1">
      <c r="A1733" s="10"/>
      <c r="B1733" s="10"/>
      <c r="C1733" s="10"/>
      <c r="D1733" s="10"/>
      <c r="E1733" s="10"/>
      <c r="F1733" s="10"/>
      <c r="G1733" s="10"/>
      <c r="H1733" s="10"/>
      <c r="I1733" s="11"/>
      <c r="J1733" s="11"/>
      <c r="K1733" s="10"/>
      <c r="L1733" s="10"/>
      <c r="M1733" s="11"/>
      <c r="N1733" s="10"/>
      <c r="O1733" s="10"/>
      <c r="P1733" s="10"/>
      <c r="Q1733" s="10"/>
      <c r="R1733" s="10"/>
      <c r="S1733" s="12"/>
      <c r="T1733" s="12"/>
      <c r="U1733" s="12"/>
      <c r="V1733" s="12"/>
      <c r="W1733" s="12"/>
      <c r="X1733" s="12"/>
      <c r="Y1733" s="12"/>
      <c r="Z1733" s="11"/>
      <c r="AA1733" s="11"/>
      <c r="AB1733" s="11"/>
      <c r="AC1733" s="10"/>
      <c r="AD1733" s="10"/>
      <c r="AE1733" s="15">
        <f t="shared" ca="1" si="27"/>
        <v>46054</v>
      </c>
    </row>
    <row r="1734" spans="1:31" ht="20.100000000000001" customHeight="1">
      <c r="A1734" s="10"/>
      <c r="B1734" s="10"/>
      <c r="C1734" s="10"/>
      <c r="D1734" s="12"/>
      <c r="E1734" s="10"/>
      <c r="F1734" s="10"/>
      <c r="G1734" s="10"/>
      <c r="H1734" s="12"/>
      <c r="I1734" s="11"/>
      <c r="J1734" s="12"/>
      <c r="K1734" s="10"/>
      <c r="L1734" s="10"/>
      <c r="M1734" s="11"/>
      <c r="N1734" s="10"/>
      <c r="O1734" s="12"/>
      <c r="P1734" s="12"/>
      <c r="Q1734" s="10"/>
      <c r="R1734" s="10"/>
      <c r="S1734" s="10"/>
      <c r="T1734" s="10"/>
      <c r="U1734" s="10"/>
      <c r="V1734" s="10"/>
      <c r="W1734" s="10"/>
      <c r="X1734" s="11"/>
      <c r="Y1734" s="10"/>
      <c r="Z1734" s="12"/>
      <c r="AA1734" s="12"/>
      <c r="AB1734" s="12"/>
      <c r="AC1734" s="10"/>
      <c r="AD1734" s="13"/>
      <c r="AE1734" s="15">
        <f t="shared" ca="1" si="27"/>
        <v>46054</v>
      </c>
    </row>
    <row r="1735" spans="1:31" ht="20.100000000000001" customHeight="1">
      <c r="A1735" s="10"/>
      <c r="B1735" s="10"/>
      <c r="C1735" s="12"/>
      <c r="D1735" s="12"/>
      <c r="E1735" s="10"/>
      <c r="F1735" s="10"/>
      <c r="G1735" s="10"/>
      <c r="H1735" s="12"/>
      <c r="I1735" s="11"/>
      <c r="J1735" s="12"/>
      <c r="K1735" s="10"/>
      <c r="L1735" s="10"/>
      <c r="M1735" s="11"/>
      <c r="N1735" s="10"/>
      <c r="O1735" s="12"/>
      <c r="P1735" s="12"/>
      <c r="Q1735" s="10"/>
      <c r="R1735" s="10"/>
      <c r="S1735" s="10"/>
      <c r="T1735" s="10"/>
      <c r="U1735" s="12"/>
      <c r="V1735" s="12"/>
      <c r="W1735" s="12"/>
      <c r="X1735" s="12"/>
      <c r="Y1735" s="12"/>
      <c r="Z1735" s="12"/>
      <c r="AA1735" s="12"/>
      <c r="AB1735" s="12"/>
      <c r="AC1735" s="10"/>
      <c r="AD1735" s="13"/>
      <c r="AE1735" s="15">
        <f t="shared" ca="1" si="27"/>
        <v>46054</v>
      </c>
    </row>
    <row r="1736" spans="1:31" ht="20.100000000000001" customHeight="1">
      <c r="A1736" s="10"/>
      <c r="B1736" s="10"/>
      <c r="C1736" s="10"/>
      <c r="D1736" s="12"/>
      <c r="E1736" s="10"/>
      <c r="F1736" s="10"/>
      <c r="G1736" s="10"/>
      <c r="H1736" s="12"/>
      <c r="I1736" s="11"/>
      <c r="J1736" s="12"/>
      <c r="K1736" s="10"/>
      <c r="L1736" s="10"/>
      <c r="M1736" s="11"/>
      <c r="N1736" s="10"/>
      <c r="O1736" s="12"/>
      <c r="P1736" s="12"/>
      <c r="Q1736" s="10"/>
      <c r="R1736" s="10"/>
      <c r="S1736" s="10"/>
      <c r="T1736" s="10"/>
      <c r="U1736" s="12"/>
      <c r="V1736" s="12"/>
      <c r="W1736" s="12"/>
      <c r="X1736" s="12"/>
      <c r="Y1736" s="12"/>
      <c r="Z1736" s="12"/>
      <c r="AA1736" s="12"/>
      <c r="AB1736" s="12"/>
      <c r="AC1736" s="10"/>
      <c r="AD1736" s="13"/>
      <c r="AE1736" s="15">
        <f t="shared" ca="1" si="27"/>
        <v>46054</v>
      </c>
    </row>
    <row r="1737" spans="1:31" ht="20.100000000000001" customHeight="1">
      <c r="A1737" s="10"/>
      <c r="B1737" s="10"/>
      <c r="C1737" s="10"/>
      <c r="D1737" s="12"/>
      <c r="E1737" s="10"/>
      <c r="F1737" s="10"/>
      <c r="G1737" s="10"/>
      <c r="H1737" s="10"/>
      <c r="I1737" s="11"/>
      <c r="J1737" s="11"/>
      <c r="K1737" s="10"/>
      <c r="L1737" s="10"/>
      <c r="M1737" s="11"/>
      <c r="N1737" s="10"/>
      <c r="O1737" s="10"/>
      <c r="P1737" s="10"/>
      <c r="Q1737" s="10"/>
      <c r="R1737" s="10"/>
      <c r="S1737" s="10"/>
      <c r="T1737" s="10"/>
      <c r="U1737" s="12"/>
      <c r="V1737" s="12"/>
      <c r="W1737" s="12"/>
      <c r="X1737" s="12"/>
      <c r="Y1737" s="12"/>
      <c r="Z1737" s="11"/>
      <c r="AA1737" s="11"/>
      <c r="AB1737" s="11"/>
      <c r="AC1737" s="10"/>
      <c r="AD1737" s="13"/>
      <c r="AE1737" s="15">
        <f t="shared" ca="1" si="27"/>
        <v>46054</v>
      </c>
    </row>
    <row r="1738" spans="1:31" ht="20.100000000000001" customHeight="1">
      <c r="A1738" s="10"/>
      <c r="B1738" s="10"/>
      <c r="C1738" s="10"/>
      <c r="D1738" s="12"/>
      <c r="E1738" s="10"/>
      <c r="F1738" s="10"/>
      <c r="G1738" s="10"/>
      <c r="H1738" s="10"/>
      <c r="I1738" s="11"/>
      <c r="J1738" s="11"/>
      <c r="K1738" s="10"/>
      <c r="L1738" s="10"/>
      <c r="M1738" s="11"/>
      <c r="N1738" s="10"/>
      <c r="O1738" s="10"/>
      <c r="P1738" s="10"/>
      <c r="Q1738" s="10"/>
      <c r="R1738" s="10"/>
      <c r="S1738" s="10"/>
      <c r="T1738" s="10"/>
      <c r="U1738" s="12"/>
      <c r="V1738" s="12"/>
      <c r="W1738" s="12"/>
      <c r="X1738" s="12"/>
      <c r="Y1738" s="12"/>
      <c r="Z1738" s="11"/>
      <c r="AA1738" s="11"/>
      <c r="AB1738" s="11"/>
      <c r="AC1738" s="10"/>
      <c r="AD1738" s="13"/>
      <c r="AE1738" s="15">
        <f t="shared" ca="1" si="27"/>
        <v>46054</v>
      </c>
    </row>
    <row r="1739" spans="1:31" ht="20.100000000000001" customHeight="1">
      <c r="A1739" s="10"/>
      <c r="B1739" s="10"/>
      <c r="C1739" s="10"/>
      <c r="D1739" s="12"/>
      <c r="E1739" s="10"/>
      <c r="F1739" s="10"/>
      <c r="G1739" s="10"/>
      <c r="H1739" s="10"/>
      <c r="I1739" s="11"/>
      <c r="J1739" s="11"/>
      <c r="K1739" s="10"/>
      <c r="L1739" s="10"/>
      <c r="M1739" s="11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1"/>
      <c r="Y1739" s="10"/>
      <c r="Z1739" s="11"/>
      <c r="AA1739" s="11"/>
      <c r="AB1739" s="11"/>
      <c r="AC1739" s="10"/>
      <c r="AD1739" s="13"/>
      <c r="AE1739" s="15">
        <f t="shared" ca="1" si="27"/>
        <v>46054</v>
      </c>
    </row>
    <row r="1740" spans="1:31" ht="20.100000000000001" customHeight="1">
      <c r="A1740" s="10"/>
      <c r="B1740" s="10"/>
      <c r="C1740" s="10"/>
      <c r="D1740" s="10"/>
      <c r="E1740" s="10"/>
      <c r="F1740" s="10"/>
      <c r="G1740" s="10"/>
      <c r="H1740" s="10"/>
      <c r="I1740" s="11"/>
      <c r="J1740" s="11"/>
      <c r="K1740" s="10"/>
      <c r="L1740" s="10"/>
      <c r="M1740" s="11"/>
      <c r="N1740" s="10"/>
      <c r="O1740" s="10"/>
      <c r="P1740" s="10"/>
      <c r="Q1740" s="10"/>
      <c r="R1740" s="10"/>
      <c r="S1740" s="10"/>
      <c r="T1740" s="10"/>
      <c r="U1740" s="12"/>
      <c r="V1740" s="12"/>
      <c r="W1740" s="12"/>
      <c r="X1740" s="12"/>
      <c r="Y1740" s="12"/>
      <c r="Z1740" s="11"/>
      <c r="AA1740" s="11"/>
      <c r="AB1740" s="11"/>
      <c r="AC1740" s="10"/>
      <c r="AD1740" s="10"/>
      <c r="AE1740" s="15">
        <f t="shared" ca="1" si="27"/>
        <v>46054</v>
      </c>
    </row>
    <row r="1741" spans="1:31" ht="20.100000000000001" customHeight="1">
      <c r="A1741" s="10"/>
      <c r="B1741" s="10"/>
      <c r="C1741" s="10"/>
      <c r="D1741" s="12"/>
      <c r="E1741" s="10"/>
      <c r="F1741" s="10"/>
      <c r="G1741" s="10"/>
      <c r="H1741" s="12"/>
      <c r="I1741" s="11"/>
      <c r="J1741" s="12"/>
      <c r="K1741" s="10"/>
      <c r="L1741" s="10"/>
      <c r="M1741" s="11"/>
      <c r="N1741" s="10"/>
      <c r="O1741" s="12"/>
      <c r="P1741" s="12"/>
      <c r="Q1741" s="10"/>
      <c r="R1741" s="12"/>
      <c r="S1741" s="10"/>
      <c r="T1741" s="10"/>
      <c r="U1741" s="12"/>
      <c r="V1741" s="12"/>
      <c r="W1741" s="12"/>
      <c r="X1741" s="12"/>
      <c r="Y1741" s="12"/>
      <c r="Z1741" s="12"/>
      <c r="AA1741" s="12"/>
      <c r="AB1741" s="12"/>
      <c r="AC1741" s="10"/>
      <c r="AD1741" s="13"/>
      <c r="AE1741" s="15">
        <f t="shared" ca="1" si="27"/>
        <v>46054</v>
      </c>
    </row>
    <row r="1742" spans="1:31" ht="20.100000000000001" customHeight="1">
      <c r="A1742" s="10"/>
      <c r="B1742" s="10"/>
      <c r="C1742" s="10"/>
      <c r="D1742" s="10"/>
      <c r="E1742" s="10"/>
      <c r="F1742" s="10"/>
      <c r="G1742" s="10"/>
      <c r="H1742" s="10"/>
      <c r="I1742" s="11"/>
      <c r="J1742" s="11"/>
      <c r="K1742" s="10"/>
      <c r="L1742" s="10"/>
      <c r="M1742" s="11"/>
      <c r="N1742" s="10"/>
      <c r="O1742" s="10"/>
      <c r="P1742" s="10"/>
      <c r="Q1742" s="10"/>
      <c r="R1742" s="10"/>
      <c r="S1742" s="10"/>
      <c r="T1742" s="10"/>
      <c r="U1742" s="12"/>
      <c r="V1742" s="12"/>
      <c r="W1742" s="12"/>
      <c r="X1742" s="12"/>
      <c r="Y1742" s="12"/>
      <c r="Z1742" s="11"/>
      <c r="AA1742" s="11"/>
      <c r="AB1742" s="11"/>
      <c r="AC1742" s="10"/>
      <c r="AD1742" s="10"/>
      <c r="AE1742" s="15">
        <f t="shared" ca="1" si="27"/>
        <v>46054</v>
      </c>
    </row>
    <row r="1743" spans="1:31" ht="20.100000000000001" customHeight="1">
      <c r="A1743" s="10"/>
      <c r="B1743" s="10"/>
      <c r="C1743" s="10"/>
      <c r="D1743" s="12"/>
      <c r="E1743" s="10"/>
      <c r="F1743" s="10"/>
      <c r="G1743" s="10"/>
      <c r="H1743" s="12"/>
      <c r="I1743" s="11"/>
      <c r="J1743" s="12"/>
      <c r="K1743" s="10"/>
      <c r="L1743" s="10"/>
      <c r="M1743" s="11"/>
      <c r="N1743" s="10"/>
      <c r="O1743" s="12"/>
      <c r="P1743" s="12"/>
      <c r="Q1743" s="10"/>
      <c r="R1743" s="10"/>
      <c r="S1743" s="12"/>
      <c r="T1743" s="12"/>
      <c r="U1743" s="10"/>
      <c r="V1743" s="10"/>
      <c r="W1743" s="10"/>
      <c r="X1743" s="11"/>
      <c r="Y1743" s="10"/>
      <c r="Z1743" s="12"/>
      <c r="AA1743" s="12"/>
      <c r="AB1743" s="12"/>
      <c r="AC1743" s="10"/>
      <c r="AD1743" s="13"/>
      <c r="AE1743" s="15">
        <f t="shared" ca="1" si="27"/>
        <v>46054</v>
      </c>
    </row>
    <row r="1744" spans="1:31" ht="20.100000000000001" customHeight="1">
      <c r="A1744" s="10"/>
      <c r="B1744" s="10"/>
      <c r="C1744" s="10"/>
      <c r="D1744" s="12"/>
      <c r="E1744" s="10"/>
      <c r="F1744" s="10"/>
      <c r="G1744" s="10"/>
      <c r="H1744" s="12"/>
      <c r="I1744" s="11"/>
      <c r="J1744" s="12"/>
      <c r="K1744" s="10"/>
      <c r="L1744" s="10"/>
      <c r="M1744" s="11"/>
      <c r="N1744" s="10"/>
      <c r="O1744" s="12"/>
      <c r="P1744" s="12"/>
      <c r="Q1744" s="10"/>
      <c r="R1744" s="10"/>
      <c r="S1744" s="12"/>
      <c r="T1744" s="12"/>
      <c r="U1744" s="10"/>
      <c r="V1744" s="10"/>
      <c r="W1744" s="10"/>
      <c r="X1744" s="11"/>
      <c r="Y1744" s="10"/>
      <c r="Z1744" s="12"/>
      <c r="AA1744" s="12"/>
      <c r="AB1744" s="12"/>
      <c r="AC1744" s="10"/>
      <c r="AD1744" s="13"/>
      <c r="AE1744" s="15">
        <f t="shared" ca="1" si="27"/>
        <v>46054</v>
      </c>
    </row>
    <row r="1745" spans="1:31" ht="20.100000000000001" customHeight="1">
      <c r="A1745" s="10"/>
      <c r="B1745" s="10"/>
      <c r="C1745" s="10"/>
      <c r="D1745" s="12"/>
      <c r="E1745" s="10"/>
      <c r="F1745" s="10"/>
      <c r="G1745" s="10"/>
      <c r="H1745" s="12"/>
      <c r="I1745" s="11"/>
      <c r="J1745" s="12"/>
      <c r="K1745" s="10"/>
      <c r="L1745" s="10"/>
      <c r="M1745" s="11"/>
      <c r="N1745" s="10"/>
      <c r="O1745" s="12"/>
      <c r="P1745" s="12"/>
      <c r="Q1745" s="10"/>
      <c r="R1745" s="10"/>
      <c r="S1745" s="12"/>
      <c r="T1745" s="12"/>
      <c r="U1745" s="10"/>
      <c r="V1745" s="10"/>
      <c r="W1745" s="10"/>
      <c r="X1745" s="11"/>
      <c r="Y1745" s="10"/>
      <c r="Z1745" s="12"/>
      <c r="AA1745" s="12"/>
      <c r="AB1745" s="12"/>
      <c r="AC1745" s="10"/>
      <c r="AD1745" s="13"/>
      <c r="AE1745" s="15">
        <f t="shared" ca="1" si="27"/>
        <v>46054</v>
      </c>
    </row>
    <row r="1746" spans="1:31" ht="20.100000000000001" customHeight="1">
      <c r="A1746" s="10"/>
      <c r="B1746" s="10"/>
      <c r="C1746" s="10"/>
      <c r="D1746" s="12"/>
      <c r="E1746" s="10"/>
      <c r="F1746" s="10"/>
      <c r="G1746" s="10"/>
      <c r="H1746" s="12"/>
      <c r="I1746" s="11"/>
      <c r="J1746" s="12"/>
      <c r="K1746" s="10"/>
      <c r="L1746" s="10"/>
      <c r="M1746" s="11"/>
      <c r="N1746" s="10"/>
      <c r="O1746" s="12"/>
      <c r="P1746" s="12"/>
      <c r="Q1746" s="10"/>
      <c r="R1746" s="10"/>
      <c r="S1746" s="12"/>
      <c r="T1746" s="12"/>
      <c r="U1746" s="10"/>
      <c r="V1746" s="10"/>
      <c r="W1746" s="10"/>
      <c r="X1746" s="11"/>
      <c r="Y1746" s="10"/>
      <c r="Z1746" s="12"/>
      <c r="AA1746" s="12"/>
      <c r="AB1746" s="12"/>
      <c r="AC1746" s="10"/>
      <c r="AD1746" s="13"/>
      <c r="AE1746" s="15">
        <f t="shared" ca="1" si="27"/>
        <v>46054</v>
      </c>
    </row>
    <row r="1747" spans="1:31" ht="20.100000000000001" customHeight="1">
      <c r="A1747" s="10"/>
      <c r="B1747" s="10"/>
      <c r="C1747" s="10"/>
      <c r="D1747" s="12"/>
      <c r="E1747" s="10"/>
      <c r="F1747" s="10"/>
      <c r="G1747" s="10"/>
      <c r="H1747" s="12"/>
      <c r="I1747" s="11"/>
      <c r="J1747" s="12"/>
      <c r="K1747" s="10"/>
      <c r="L1747" s="10"/>
      <c r="M1747" s="11"/>
      <c r="N1747" s="10"/>
      <c r="O1747" s="12"/>
      <c r="P1747" s="12"/>
      <c r="Q1747" s="10"/>
      <c r="R1747" s="10"/>
      <c r="S1747" s="12"/>
      <c r="T1747" s="12"/>
      <c r="U1747" s="10"/>
      <c r="V1747" s="10"/>
      <c r="W1747" s="10"/>
      <c r="X1747" s="11"/>
      <c r="Y1747" s="10"/>
      <c r="Z1747" s="12"/>
      <c r="AA1747" s="12"/>
      <c r="AB1747" s="12"/>
      <c r="AC1747" s="10"/>
      <c r="AD1747" s="13"/>
      <c r="AE1747" s="15">
        <f t="shared" ca="1" si="27"/>
        <v>46054</v>
      </c>
    </row>
    <row r="1748" spans="1:31" ht="20.100000000000001" customHeight="1">
      <c r="A1748" s="10"/>
      <c r="B1748" s="10"/>
      <c r="C1748" s="10"/>
      <c r="D1748" s="12"/>
      <c r="E1748" s="10"/>
      <c r="F1748" s="10"/>
      <c r="G1748" s="10"/>
      <c r="H1748" s="12"/>
      <c r="I1748" s="11"/>
      <c r="J1748" s="12"/>
      <c r="K1748" s="10"/>
      <c r="L1748" s="10"/>
      <c r="M1748" s="11"/>
      <c r="N1748" s="10"/>
      <c r="O1748" s="12"/>
      <c r="P1748" s="12"/>
      <c r="Q1748" s="10"/>
      <c r="R1748" s="10"/>
      <c r="S1748" s="12"/>
      <c r="T1748" s="12"/>
      <c r="U1748" s="10"/>
      <c r="V1748" s="10"/>
      <c r="W1748" s="10"/>
      <c r="X1748" s="11"/>
      <c r="Y1748" s="10"/>
      <c r="Z1748" s="12"/>
      <c r="AA1748" s="12"/>
      <c r="AB1748" s="12"/>
      <c r="AC1748" s="10"/>
      <c r="AD1748" s="13"/>
      <c r="AE1748" s="15">
        <f t="shared" ca="1" si="27"/>
        <v>46054</v>
      </c>
    </row>
    <row r="1749" spans="1:31" ht="20.100000000000001" customHeight="1">
      <c r="A1749" s="10"/>
      <c r="B1749" s="10"/>
      <c r="C1749" s="10"/>
      <c r="D1749" s="12"/>
      <c r="E1749" s="10"/>
      <c r="F1749" s="10"/>
      <c r="G1749" s="10"/>
      <c r="H1749" s="12"/>
      <c r="I1749" s="11"/>
      <c r="J1749" s="12"/>
      <c r="K1749" s="10"/>
      <c r="L1749" s="10"/>
      <c r="M1749" s="11"/>
      <c r="N1749" s="10"/>
      <c r="O1749" s="12"/>
      <c r="P1749" s="12"/>
      <c r="Q1749" s="10"/>
      <c r="R1749" s="10"/>
      <c r="S1749" s="12"/>
      <c r="T1749" s="12"/>
      <c r="U1749" s="10"/>
      <c r="V1749" s="10"/>
      <c r="W1749" s="10"/>
      <c r="X1749" s="11"/>
      <c r="Y1749" s="10"/>
      <c r="Z1749" s="12"/>
      <c r="AA1749" s="12"/>
      <c r="AB1749" s="12"/>
      <c r="AC1749" s="10"/>
      <c r="AD1749" s="13"/>
      <c r="AE1749" s="15">
        <f t="shared" ca="1" si="27"/>
        <v>46054</v>
      </c>
    </row>
    <row r="1750" spans="1:31" ht="20.100000000000001" customHeight="1">
      <c r="A1750" s="10"/>
      <c r="B1750" s="10"/>
      <c r="C1750" s="10"/>
      <c r="D1750" s="12"/>
      <c r="E1750" s="10"/>
      <c r="F1750" s="10"/>
      <c r="G1750" s="10"/>
      <c r="H1750" s="12"/>
      <c r="I1750" s="11"/>
      <c r="J1750" s="12"/>
      <c r="K1750" s="10"/>
      <c r="L1750" s="10"/>
      <c r="M1750" s="11"/>
      <c r="N1750" s="10"/>
      <c r="O1750" s="12"/>
      <c r="P1750" s="12"/>
      <c r="Q1750" s="10"/>
      <c r="R1750" s="10"/>
      <c r="S1750" s="12"/>
      <c r="T1750" s="12"/>
      <c r="U1750" s="10"/>
      <c r="V1750" s="10"/>
      <c r="W1750" s="10"/>
      <c r="X1750" s="11"/>
      <c r="Y1750" s="10"/>
      <c r="Z1750" s="12"/>
      <c r="AA1750" s="12"/>
      <c r="AB1750" s="12"/>
      <c r="AC1750" s="10"/>
      <c r="AD1750" s="13"/>
      <c r="AE1750" s="15">
        <f t="shared" ca="1" si="27"/>
        <v>46054</v>
      </c>
    </row>
    <row r="1751" spans="1:31" ht="20.100000000000001" customHeight="1">
      <c r="A1751" s="10"/>
      <c r="B1751" s="10"/>
      <c r="C1751" s="10"/>
      <c r="D1751" s="12"/>
      <c r="E1751" s="10"/>
      <c r="F1751" s="10"/>
      <c r="G1751" s="10"/>
      <c r="H1751" s="12"/>
      <c r="I1751" s="11"/>
      <c r="J1751" s="12"/>
      <c r="K1751" s="10"/>
      <c r="L1751" s="10"/>
      <c r="M1751" s="11"/>
      <c r="N1751" s="10"/>
      <c r="O1751" s="12"/>
      <c r="P1751" s="12"/>
      <c r="Q1751" s="10"/>
      <c r="R1751" s="10"/>
      <c r="S1751" s="12"/>
      <c r="T1751" s="12"/>
      <c r="U1751" s="10"/>
      <c r="V1751" s="10"/>
      <c r="W1751" s="10"/>
      <c r="X1751" s="11"/>
      <c r="Y1751" s="10"/>
      <c r="Z1751" s="12"/>
      <c r="AA1751" s="12"/>
      <c r="AB1751" s="12"/>
      <c r="AC1751" s="10"/>
      <c r="AD1751" s="13"/>
      <c r="AE1751" s="15">
        <f t="shared" ca="1" si="27"/>
        <v>46054</v>
      </c>
    </row>
    <row r="1752" spans="1:31" ht="20.100000000000001" customHeight="1">
      <c r="A1752" s="10"/>
      <c r="B1752" s="10"/>
      <c r="C1752" s="12"/>
      <c r="D1752" s="10"/>
      <c r="E1752" s="10"/>
      <c r="F1752" s="10"/>
      <c r="G1752" s="10"/>
      <c r="H1752" s="12"/>
      <c r="I1752" s="11"/>
      <c r="J1752" s="12"/>
      <c r="K1752" s="12"/>
      <c r="L1752" s="10"/>
      <c r="M1752" s="12"/>
      <c r="N1752" s="10"/>
      <c r="O1752" s="12"/>
      <c r="P1752" s="12"/>
      <c r="Q1752" s="10"/>
      <c r="R1752" s="10"/>
      <c r="S1752" s="10"/>
      <c r="T1752" s="10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3"/>
      <c r="AE1752" s="15">
        <f t="shared" ca="1" si="27"/>
        <v>46054</v>
      </c>
    </row>
    <row r="1753" spans="1:31" ht="20.100000000000001" customHeight="1">
      <c r="A1753" s="10"/>
      <c r="B1753" s="10"/>
      <c r="C1753" s="12"/>
      <c r="D1753" s="12"/>
      <c r="E1753" s="10"/>
      <c r="F1753" s="10"/>
      <c r="G1753" s="10"/>
      <c r="H1753" s="12"/>
      <c r="I1753" s="11"/>
      <c r="J1753" s="12"/>
      <c r="K1753" s="12"/>
      <c r="L1753" s="10"/>
      <c r="M1753" s="12"/>
      <c r="N1753" s="10"/>
      <c r="O1753" s="12"/>
      <c r="P1753" s="12"/>
      <c r="Q1753" s="10"/>
      <c r="R1753" s="10"/>
      <c r="S1753" s="10"/>
      <c r="T1753" s="10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3"/>
      <c r="AE1753" s="15">
        <f t="shared" ca="1" si="27"/>
        <v>46054</v>
      </c>
    </row>
    <row r="1754" spans="1:31" ht="20.100000000000001" customHeight="1">
      <c r="A1754" s="10"/>
      <c r="B1754" s="10"/>
      <c r="C1754" s="12"/>
      <c r="D1754" s="12"/>
      <c r="E1754" s="10"/>
      <c r="F1754" s="10"/>
      <c r="G1754" s="10"/>
      <c r="H1754" s="12"/>
      <c r="I1754" s="11"/>
      <c r="J1754" s="12"/>
      <c r="K1754" s="12"/>
      <c r="L1754" s="10"/>
      <c r="M1754" s="12"/>
      <c r="N1754" s="10"/>
      <c r="O1754" s="12"/>
      <c r="P1754" s="12"/>
      <c r="Q1754" s="10"/>
      <c r="R1754" s="10"/>
      <c r="S1754" s="10"/>
      <c r="T1754" s="10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3"/>
      <c r="AE1754" s="15">
        <f t="shared" ca="1" si="27"/>
        <v>46054</v>
      </c>
    </row>
    <row r="1755" spans="1:31" ht="20.100000000000001" customHeight="1">
      <c r="A1755" s="10"/>
      <c r="B1755" s="10"/>
      <c r="C1755" s="12"/>
      <c r="D1755" s="10"/>
      <c r="E1755" s="10"/>
      <c r="F1755" s="10"/>
      <c r="G1755" s="10"/>
      <c r="H1755" s="12"/>
      <c r="I1755" s="11"/>
      <c r="J1755" s="12"/>
      <c r="K1755" s="12"/>
      <c r="L1755" s="10"/>
      <c r="M1755" s="12"/>
      <c r="N1755" s="10"/>
      <c r="O1755" s="12"/>
      <c r="P1755" s="12"/>
      <c r="Q1755" s="10"/>
      <c r="R1755" s="10"/>
      <c r="S1755" s="10"/>
      <c r="T1755" s="10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3"/>
      <c r="AE1755" s="15">
        <f t="shared" ca="1" si="27"/>
        <v>46054</v>
      </c>
    </row>
    <row r="1756" spans="1:31" ht="20.100000000000001" customHeight="1">
      <c r="A1756" s="10"/>
      <c r="B1756" s="10"/>
      <c r="C1756" s="12"/>
      <c r="D1756" s="10"/>
      <c r="E1756" s="10"/>
      <c r="F1756" s="10"/>
      <c r="G1756" s="10"/>
      <c r="H1756" s="12"/>
      <c r="I1756" s="11"/>
      <c r="J1756" s="12"/>
      <c r="K1756" s="12"/>
      <c r="L1756" s="10"/>
      <c r="M1756" s="12"/>
      <c r="N1756" s="10"/>
      <c r="O1756" s="12"/>
      <c r="P1756" s="12"/>
      <c r="Q1756" s="10"/>
      <c r="R1756" s="10"/>
      <c r="S1756" s="10"/>
      <c r="T1756" s="10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3"/>
      <c r="AE1756" s="15">
        <f t="shared" ca="1" si="27"/>
        <v>46054</v>
      </c>
    </row>
    <row r="1757" spans="1:31" ht="20.100000000000001" customHeight="1">
      <c r="A1757" s="10"/>
      <c r="B1757" s="10"/>
      <c r="C1757" s="12"/>
      <c r="D1757" s="10"/>
      <c r="E1757" s="10"/>
      <c r="F1757" s="10"/>
      <c r="G1757" s="10"/>
      <c r="H1757" s="12"/>
      <c r="I1757" s="11"/>
      <c r="J1757" s="12"/>
      <c r="K1757" s="12"/>
      <c r="L1757" s="10"/>
      <c r="M1757" s="12"/>
      <c r="N1757" s="10"/>
      <c r="O1757" s="12"/>
      <c r="P1757" s="12"/>
      <c r="Q1757" s="10"/>
      <c r="R1757" s="10"/>
      <c r="S1757" s="10"/>
      <c r="T1757" s="10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3"/>
      <c r="AE1757" s="15">
        <f t="shared" ca="1" si="27"/>
        <v>46054</v>
      </c>
    </row>
    <row r="1758" spans="1:31" ht="20.100000000000001" customHeight="1">
      <c r="A1758" s="10"/>
      <c r="B1758" s="10"/>
      <c r="C1758" s="12"/>
      <c r="D1758" s="12"/>
      <c r="E1758" s="10"/>
      <c r="F1758" s="10"/>
      <c r="G1758" s="12"/>
      <c r="H1758" s="12"/>
      <c r="I1758" s="11"/>
      <c r="J1758" s="12"/>
      <c r="K1758" s="12"/>
      <c r="L1758" s="10"/>
      <c r="M1758" s="12"/>
      <c r="N1758" s="10"/>
      <c r="O1758" s="12"/>
      <c r="P1758" s="12"/>
      <c r="Q1758" s="10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3"/>
      <c r="AE1758" s="15">
        <f t="shared" ca="1" si="27"/>
        <v>46054</v>
      </c>
    </row>
    <row r="1759" spans="1:31" ht="20.100000000000001" customHeight="1">
      <c r="A1759" s="10"/>
      <c r="B1759" s="10"/>
      <c r="C1759" s="12"/>
      <c r="D1759" s="12"/>
      <c r="E1759" s="10"/>
      <c r="F1759" s="10"/>
      <c r="G1759" s="10"/>
      <c r="H1759" s="12"/>
      <c r="I1759" s="11"/>
      <c r="J1759" s="12"/>
      <c r="K1759" s="12"/>
      <c r="L1759" s="10"/>
      <c r="M1759" s="12"/>
      <c r="N1759" s="10"/>
      <c r="O1759" s="12"/>
      <c r="P1759" s="12"/>
      <c r="Q1759" s="10"/>
      <c r="R1759" s="10"/>
      <c r="S1759" s="10"/>
      <c r="T1759" s="10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3"/>
      <c r="AE1759" s="15">
        <f t="shared" ca="1" si="27"/>
        <v>46054</v>
      </c>
    </row>
    <row r="1760" spans="1:31" ht="20.100000000000001" customHeight="1">
      <c r="A1760" s="10"/>
      <c r="B1760" s="10"/>
      <c r="C1760" s="10"/>
      <c r="D1760" s="12"/>
      <c r="E1760" s="10"/>
      <c r="F1760" s="10"/>
      <c r="G1760" s="10"/>
      <c r="H1760" s="10"/>
      <c r="I1760" s="11"/>
      <c r="J1760" s="11"/>
      <c r="K1760" s="12"/>
      <c r="L1760" s="10"/>
      <c r="M1760" s="12"/>
      <c r="N1760" s="10"/>
      <c r="O1760" s="10"/>
      <c r="P1760" s="10"/>
      <c r="Q1760" s="10"/>
      <c r="R1760" s="10"/>
      <c r="S1760" s="10"/>
      <c r="T1760" s="10"/>
      <c r="U1760" s="12"/>
      <c r="V1760" s="12"/>
      <c r="W1760" s="12"/>
      <c r="X1760" s="12"/>
      <c r="Y1760" s="12"/>
      <c r="Z1760" s="11"/>
      <c r="AA1760" s="11"/>
      <c r="AB1760" s="11"/>
      <c r="AC1760" s="12"/>
      <c r="AD1760" s="13"/>
      <c r="AE1760" s="15">
        <f t="shared" ca="1" si="27"/>
        <v>46054</v>
      </c>
    </row>
    <row r="1761" spans="1:31" ht="20.100000000000001" customHeight="1">
      <c r="A1761" s="10"/>
      <c r="B1761" s="10"/>
      <c r="C1761" s="12"/>
      <c r="D1761" s="12"/>
      <c r="E1761" s="10"/>
      <c r="F1761" s="10"/>
      <c r="G1761" s="10"/>
      <c r="H1761" s="12"/>
      <c r="I1761" s="11"/>
      <c r="J1761" s="12"/>
      <c r="K1761" s="12"/>
      <c r="L1761" s="10"/>
      <c r="M1761" s="12"/>
      <c r="N1761" s="10"/>
      <c r="O1761" s="12"/>
      <c r="P1761" s="12"/>
      <c r="Q1761" s="10"/>
      <c r="R1761" s="10"/>
      <c r="S1761" s="10"/>
      <c r="T1761" s="10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3"/>
      <c r="AE1761" s="15">
        <f t="shared" ca="1" si="27"/>
        <v>46054</v>
      </c>
    </row>
    <row r="1762" spans="1:31" ht="20.100000000000001" customHeight="1">
      <c r="A1762" s="10"/>
      <c r="B1762" s="10"/>
      <c r="C1762" s="10"/>
      <c r="D1762" s="12"/>
      <c r="E1762" s="10"/>
      <c r="F1762" s="10"/>
      <c r="G1762" s="10"/>
      <c r="H1762" s="10"/>
      <c r="I1762" s="11"/>
      <c r="J1762" s="11"/>
      <c r="K1762" s="12"/>
      <c r="L1762" s="10"/>
      <c r="M1762" s="12"/>
      <c r="N1762" s="10"/>
      <c r="O1762" s="10"/>
      <c r="P1762" s="10"/>
      <c r="Q1762" s="10"/>
      <c r="R1762" s="10"/>
      <c r="S1762" s="10"/>
      <c r="T1762" s="10"/>
      <c r="U1762" s="12"/>
      <c r="V1762" s="12"/>
      <c r="W1762" s="12"/>
      <c r="X1762" s="12"/>
      <c r="Y1762" s="12"/>
      <c r="Z1762" s="11"/>
      <c r="AA1762" s="11"/>
      <c r="AB1762" s="11"/>
      <c r="AC1762" s="12"/>
      <c r="AD1762" s="13"/>
      <c r="AE1762" s="15">
        <f t="shared" ca="1" si="27"/>
        <v>46054</v>
      </c>
    </row>
    <row r="1763" spans="1:31" ht="20.100000000000001" customHeight="1">
      <c r="A1763" s="10"/>
      <c r="B1763" s="10"/>
      <c r="C1763" s="10"/>
      <c r="D1763" s="10"/>
      <c r="E1763" s="10"/>
      <c r="F1763" s="10"/>
      <c r="G1763" s="10"/>
      <c r="H1763" s="10"/>
      <c r="I1763" s="11"/>
      <c r="J1763" s="11"/>
      <c r="K1763" s="10"/>
      <c r="L1763" s="10"/>
      <c r="M1763" s="11"/>
      <c r="N1763" s="10"/>
      <c r="O1763" s="10"/>
      <c r="P1763" s="10"/>
      <c r="Q1763" s="10"/>
      <c r="R1763" s="10"/>
      <c r="S1763" s="10"/>
      <c r="T1763" s="10"/>
      <c r="U1763" s="12"/>
      <c r="V1763" s="12"/>
      <c r="W1763" s="12"/>
      <c r="X1763" s="12"/>
      <c r="Y1763" s="12"/>
      <c r="Z1763" s="11"/>
      <c r="AA1763" s="11"/>
      <c r="AB1763" s="11"/>
      <c r="AC1763" s="10"/>
      <c r="AD1763" s="10"/>
      <c r="AE1763" s="15">
        <f t="shared" ca="1" si="27"/>
        <v>46054</v>
      </c>
    </row>
    <row r="1764" spans="1:31" ht="20.100000000000001" customHeight="1">
      <c r="A1764" s="10"/>
      <c r="B1764" s="10"/>
      <c r="C1764" s="10"/>
      <c r="D1764" s="12"/>
      <c r="E1764" s="10"/>
      <c r="F1764" s="10"/>
      <c r="G1764" s="10"/>
      <c r="H1764" s="12"/>
      <c r="I1764" s="11"/>
      <c r="J1764" s="12"/>
      <c r="K1764" s="10"/>
      <c r="L1764" s="10"/>
      <c r="M1764" s="11"/>
      <c r="N1764" s="10"/>
      <c r="O1764" s="12"/>
      <c r="P1764" s="12"/>
      <c r="Q1764" s="10"/>
      <c r="R1764" s="10"/>
      <c r="S1764" s="12"/>
      <c r="T1764" s="12"/>
      <c r="U1764" s="10"/>
      <c r="V1764" s="10"/>
      <c r="W1764" s="10"/>
      <c r="X1764" s="11"/>
      <c r="Y1764" s="10"/>
      <c r="Z1764" s="12"/>
      <c r="AA1764" s="12"/>
      <c r="AB1764" s="12"/>
      <c r="AC1764" s="10"/>
      <c r="AD1764" s="13"/>
      <c r="AE1764" s="15">
        <f t="shared" ca="1" si="27"/>
        <v>46054</v>
      </c>
    </row>
    <row r="1765" spans="1:31" ht="20.100000000000001" customHeight="1">
      <c r="A1765" s="10"/>
      <c r="B1765" s="10"/>
      <c r="C1765" s="10"/>
      <c r="D1765" s="12"/>
      <c r="E1765" s="10"/>
      <c r="F1765" s="10"/>
      <c r="G1765" s="10"/>
      <c r="H1765" s="12"/>
      <c r="I1765" s="11"/>
      <c r="J1765" s="12"/>
      <c r="K1765" s="10"/>
      <c r="L1765" s="10"/>
      <c r="M1765" s="11"/>
      <c r="N1765" s="10"/>
      <c r="O1765" s="12"/>
      <c r="P1765" s="12"/>
      <c r="Q1765" s="10"/>
      <c r="R1765" s="10"/>
      <c r="S1765" s="12"/>
      <c r="T1765" s="12"/>
      <c r="U1765" s="10"/>
      <c r="V1765" s="10"/>
      <c r="W1765" s="10"/>
      <c r="X1765" s="11"/>
      <c r="Y1765" s="10"/>
      <c r="Z1765" s="12"/>
      <c r="AA1765" s="12"/>
      <c r="AB1765" s="12"/>
      <c r="AC1765" s="10"/>
      <c r="AD1765" s="13"/>
      <c r="AE1765" s="15">
        <f t="shared" ca="1" si="27"/>
        <v>46054</v>
      </c>
    </row>
    <row r="1766" spans="1:31" ht="20.100000000000001" customHeight="1">
      <c r="A1766" s="10"/>
      <c r="B1766" s="10"/>
      <c r="C1766" s="12"/>
      <c r="D1766" s="12"/>
      <c r="E1766" s="10"/>
      <c r="F1766" s="10"/>
      <c r="G1766" s="10"/>
      <c r="H1766" s="12"/>
      <c r="I1766" s="11"/>
      <c r="J1766" s="12"/>
      <c r="K1766" s="10"/>
      <c r="L1766" s="10"/>
      <c r="M1766" s="11"/>
      <c r="N1766" s="10"/>
      <c r="O1766" s="12"/>
      <c r="P1766" s="12"/>
      <c r="Q1766" s="10"/>
      <c r="R1766" s="10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0"/>
      <c r="AD1766" s="13"/>
      <c r="AE1766" s="15">
        <f t="shared" ca="1" si="27"/>
        <v>46054</v>
      </c>
    </row>
    <row r="1767" spans="1:31" ht="20.100000000000001" customHeight="1">
      <c r="A1767" s="10"/>
      <c r="B1767" s="10"/>
      <c r="C1767" s="12"/>
      <c r="D1767" s="12"/>
      <c r="E1767" s="10"/>
      <c r="F1767" s="10"/>
      <c r="G1767" s="10"/>
      <c r="H1767" s="12"/>
      <c r="I1767" s="11"/>
      <c r="J1767" s="12"/>
      <c r="K1767" s="10"/>
      <c r="L1767" s="10"/>
      <c r="M1767" s="11"/>
      <c r="N1767" s="10"/>
      <c r="O1767" s="12"/>
      <c r="P1767" s="12"/>
      <c r="Q1767" s="10"/>
      <c r="R1767" s="10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0"/>
      <c r="AD1767" s="13"/>
      <c r="AE1767" s="15">
        <f t="shared" ca="1" si="27"/>
        <v>46054</v>
      </c>
    </row>
    <row r="1768" spans="1:31" ht="20.100000000000001" customHeight="1">
      <c r="A1768" s="10"/>
      <c r="B1768" s="10"/>
      <c r="C1768" s="12"/>
      <c r="D1768" s="12"/>
      <c r="E1768" s="10"/>
      <c r="F1768" s="10"/>
      <c r="G1768" s="10"/>
      <c r="H1768" s="12"/>
      <c r="I1768" s="11"/>
      <c r="J1768" s="12"/>
      <c r="K1768" s="10"/>
      <c r="L1768" s="10"/>
      <c r="M1768" s="11"/>
      <c r="N1768" s="10"/>
      <c r="O1768" s="12"/>
      <c r="P1768" s="12"/>
      <c r="Q1768" s="10"/>
      <c r="R1768" s="10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0"/>
      <c r="AD1768" s="13"/>
      <c r="AE1768" s="15">
        <f t="shared" ca="1" si="27"/>
        <v>46054</v>
      </c>
    </row>
    <row r="1769" spans="1:31" ht="20.100000000000001" customHeight="1">
      <c r="A1769" s="10"/>
      <c r="B1769" s="10"/>
      <c r="C1769" s="10"/>
      <c r="D1769" s="10"/>
      <c r="E1769" s="10"/>
      <c r="F1769" s="10"/>
      <c r="G1769" s="10"/>
      <c r="H1769" s="10"/>
      <c r="I1769" s="11"/>
      <c r="J1769" s="11"/>
      <c r="K1769" s="10"/>
      <c r="L1769" s="10"/>
      <c r="M1769" s="11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1"/>
      <c r="Y1769" s="10"/>
      <c r="Z1769" s="11"/>
      <c r="AA1769" s="11"/>
      <c r="AB1769" s="11"/>
      <c r="AC1769" s="10"/>
      <c r="AD1769" s="13"/>
      <c r="AE1769" s="15">
        <f t="shared" ca="1" si="27"/>
        <v>46054</v>
      </c>
    </row>
    <row r="1770" spans="1:31" ht="20.100000000000001" customHeight="1">
      <c r="A1770" s="10"/>
      <c r="B1770" s="10"/>
      <c r="C1770" s="10"/>
      <c r="D1770" s="10"/>
      <c r="E1770" s="10"/>
      <c r="F1770" s="10"/>
      <c r="G1770" s="10"/>
      <c r="H1770" s="12"/>
      <c r="I1770" s="11"/>
      <c r="J1770" s="12"/>
      <c r="K1770" s="10"/>
      <c r="L1770" s="10"/>
      <c r="M1770" s="11"/>
      <c r="N1770" s="10"/>
      <c r="O1770" s="12"/>
      <c r="P1770" s="12"/>
      <c r="Q1770" s="10"/>
      <c r="R1770" s="10"/>
      <c r="S1770" s="10"/>
      <c r="T1770" s="10"/>
      <c r="U1770" s="12"/>
      <c r="V1770" s="12"/>
      <c r="W1770" s="12"/>
      <c r="X1770" s="12"/>
      <c r="Y1770" s="12"/>
      <c r="Z1770" s="12"/>
      <c r="AA1770" s="12"/>
      <c r="AB1770" s="12"/>
      <c r="AC1770" s="10"/>
      <c r="AD1770" s="13"/>
      <c r="AE1770" s="15">
        <f t="shared" ca="1" si="27"/>
        <v>46054</v>
      </c>
    </row>
    <row r="1771" spans="1:31" ht="20.100000000000001" customHeight="1">
      <c r="A1771" s="10"/>
      <c r="B1771" s="10"/>
      <c r="C1771" s="10"/>
      <c r="D1771" s="10"/>
      <c r="E1771" s="10"/>
      <c r="F1771" s="10"/>
      <c r="G1771" s="10"/>
      <c r="H1771" s="12"/>
      <c r="I1771" s="11"/>
      <c r="J1771" s="12"/>
      <c r="K1771" s="10"/>
      <c r="L1771" s="10"/>
      <c r="M1771" s="11"/>
      <c r="N1771" s="10"/>
      <c r="O1771" s="12"/>
      <c r="P1771" s="12"/>
      <c r="Q1771" s="10"/>
      <c r="R1771" s="10"/>
      <c r="S1771" s="10"/>
      <c r="T1771" s="10"/>
      <c r="U1771" s="12"/>
      <c r="V1771" s="12"/>
      <c r="W1771" s="12"/>
      <c r="X1771" s="12"/>
      <c r="Y1771" s="12"/>
      <c r="Z1771" s="12"/>
      <c r="AA1771" s="12"/>
      <c r="AB1771" s="12"/>
      <c r="AC1771" s="10"/>
      <c r="AD1771" s="13"/>
      <c r="AE1771" s="15">
        <f t="shared" ca="1" si="27"/>
        <v>46054</v>
      </c>
    </row>
    <row r="1772" spans="1:31" ht="20.100000000000001" customHeight="1">
      <c r="A1772" s="10"/>
      <c r="B1772" s="10"/>
      <c r="C1772" s="12"/>
      <c r="D1772" s="10"/>
      <c r="E1772" s="10"/>
      <c r="F1772" s="10"/>
      <c r="G1772" s="10"/>
      <c r="H1772" s="12"/>
      <c r="I1772" s="11"/>
      <c r="J1772" s="12"/>
      <c r="K1772" s="10"/>
      <c r="L1772" s="10"/>
      <c r="M1772" s="11"/>
      <c r="N1772" s="10"/>
      <c r="O1772" s="12"/>
      <c r="P1772" s="12"/>
      <c r="Q1772" s="10"/>
      <c r="R1772" s="10"/>
      <c r="S1772" s="10"/>
      <c r="T1772" s="10"/>
      <c r="U1772" s="12"/>
      <c r="V1772" s="12"/>
      <c r="W1772" s="12"/>
      <c r="X1772" s="12"/>
      <c r="Y1772" s="12"/>
      <c r="Z1772" s="12"/>
      <c r="AA1772" s="12"/>
      <c r="AB1772" s="12"/>
      <c r="AC1772" s="10"/>
      <c r="AD1772" s="13"/>
      <c r="AE1772" s="15">
        <f t="shared" ca="1" si="27"/>
        <v>46054</v>
      </c>
    </row>
    <row r="1773" spans="1:31" ht="20.100000000000001" customHeight="1">
      <c r="A1773" s="10"/>
      <c r="B1773" s="10"/>
      <c r="C1773" s="10"/>
      <c r="D1773" s="12"/>
      <c r="E1773" s="10"/>
      <c r="F1773" s="10"/>
      <c r="G1773" s="10"/>
      <c r="H1773" s="10"/>
      <c r="I1773" s="11"/>
      <c r="J1773" s="11"/>
      <c r="K1773" s="10"/>
      <c r="L1773" s="10"/>
      <c r="M1773" s="11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1"/>
      <c r="Y1773" s="10"/>
      <c r="Z1773" s="11"/>
      <c r="AA1773" s="11"/>
      <c r="AB1773" s="11"/>
      <c r="AC1773" s="10"/>
      <c r="AD1773" s="10"/>
      <c r="AE1773" s="15">
        <f t="shared" ca="1" si="27"/>
        <v>46054</v>
      </c>
    </row>
    <row r="1774" spans="1:31" ht="20.100000000000001" customHeight="1">
      <c r="A1774" s="10"/>
      <c r="B1774" s="10"/>
      <c r="C1774" s="10"/>
      <c r="D1774" s="12"/>
      <c r="E1774" s="10"/>
      <c r="F1774" s="10"/>
      <c r="G1774" s="10"/>
      <c r="H1774" s="10"/>
      <c r="I1774" s="11"/>
      <c r="J1774" s="11"/>
      <c r="K1774" s="10"/>
      <c r="L1774" s="10"/>
      <c r="M1774" s="11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1"/>
      <c r="Y1774" s="10"/>
      <c r="Z1774" s="11"/>
      <c r="AA1774" s="11"/>
      <c r="AB1774" s="11"/>
      <c r="AC1774" s="10"/>
      <c r="AD1774" s="10"/>
      <c r="AE1774" s="15">
        <f t="shared" ca="1" si="27"/>
        <v>46054</v>
      </c>
    </row>
    <row r="1775" spans="1:31" ht="20.100000000000001" customHeight="1">
      <c r="A1775" s="10"/>
      <c r="B1775" s="10"/>
      <c r="C1775" s="12"/>
      <c r="D1775" s="12"/>
      <c r="E1775" s="10"/>
      <c r="F1775" s="10"/>
      <c r="G1775" s="10"/>
      <c r="H1775" s="12"/>
      <c r="I1775" s="11"/>
      <c r="J1775" s="12"/>
      <c r="K1775" s="10"/>
      <c r="L1775" s="10"/>
      <c r="M1775" s="11"/>
      <c r="N1775" s="10"/>
      <c r="O1775" s="12"/>
      <c r="P1775" s="12"/>
      <c r="Q1775" s="10"/>
      <c r="R1775" s="10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0"/>
      <c r="AD1775" s="13"/>
      <c r="AE1775" s="15">
        <f t="shared" ca="1" si="27"/>
        <v>46054</v>
      </c>
    </row>
    <row r="1776" spans="1:31" ht="20.100000000000001" customHeight="1">
      <c r="A1776" s="10"/>
      <c r="B1776" s="10"/>
      <c r="C1776" s="12"/>
      <c r="D1776" s="12"/>
      <c r="E1776" s="10"/>
      <c r="F1776" s="10"/>
      <c r="G1776" s="10"/>
      <c r="H1776" s="12"/>
      <c r="I1776" s="11"/>
      <c r="J1776" s="12"/>
      <c r="K1776" s="10"/>
      <c r="L1776" s="10"/>
      <c r="M1776" s="11"/>
      <c r="N1776" s="10"/>
      <c r="O1776" s="12"/>
      <c r="P1776" s="12"/>
      <c r="Q1776" s="10"/>
      <c r="R1776" s="10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0"/>
      <c r="AD1776" s="13"/>
      <c r="AE1776" s="15">
        <f t="shared" ca="1" si="27"/>
        <v>46054</v>
      </c>
    </row>
    <row r="1777" spans="1:31" ht="20.100000000000001" customHeight="1">
      <c r="A1777" s="10"/>
      <c r="B1777" s="10"/>
      <c r="C1777" s="12"/>
      <c r="D1777" s="12"/>
      <c r="E1777" s="10"/>
      <c r="F1777" s="10"/>
      <c r="G1777" s="10"/>
      <c r="H1777" s="12"/>
      <c r="I1777" s="11"/>
      <c r="J1777" s="12"/>
      <c r="K1777" s="10"/>
      <c r="L1777" s="10"/>
      <c r="M1777" s="11"/>
      <c r="N1777" s="10"/>
      <c r="O1777" s="12"/>
      <c r="P1777" s="12"/>
      <c r="Q1777" s="10"/>
      <c r="R1777" s="10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0"/>
      <c r="AD1777" s="13"/>
      <c r="AE1777" s="15">
        <f t="shared" ca="1" si="27"/>
        <v>46054</v>
      </c>
    </row>
    <row r="1778" spans="1:31" ht="20.100000000000001" customHeight="1">
      <c r="A1778" s="10"/>
      <c r="B1778" s="10"/>
      <c r="C1778" s="12"/>
      <c r="D1778" s="12"/>
      <c r="E1778" s="10"/>
      <c r="F1778" s="10"/>
      <c r="G1778" s="10"/>
      <c r="H1778" s="12"/>
      <c r="I1778" s="11"/>
      <c r="J1778" s="12"/>
      <c r="K1778" s="10"/>
      <c r="L1778" s="10"/>
      <c r="M1778" s="11"/>
      <c r="N1778" s="10"/>
      <c r="O1778" s="12"/>
      <c r="P1778" s="12"/>
      <c r="Q1778" s="10"/>
      <c r="R1778" s="10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0"/>
      <c r="AD1778" s="13"/>
      <c r="AE1778" s="15">
        <f t="shared" ca="1" si="27"/>
        <v>46054</v>
      </c>
    </row>
    <row r="1779" spans="1:31" ht="20.100000000000001" customHeight="1">
      <c r="A1779" s="10"/>
      <c r="B1779" s="10"/>
      <c r="C1779" s="12"/>
      <c r="D1779" s="12"/>
      <c r="E1779" s="10"/>
      <c r="F1779" s="10"/>
      <c r="G1779" s="10"/>
      <c r="H1779" s="12"/>
      <c r="I1779" s="11"/>
      <c r="J1779" s="12"/>
      <c r="K1779" s="10"/>
      <c r="L1779" s="10"/>
      <c r="M1779" s="11"/>
      <c r="N1779" s="10"/>
      <c r="O1779" s="12"/>
      <c r="P1779" s="12"/>
      <c r="Q1779" s="10"/>
      <c r="R1779" s="10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0"/>
      <c r="AD1779" s="13"/>
      <c r="AE1779" s="15">
        <f t="shared" ca="1" si="27"/>
        <v>46054</v>
      </c>
    </row>
    <row r="1780" spans="1:31" ht="20.100000000000001" customHeight="1">
      <c r="A1780" s="10"/>
      <c r="B1780" s="10"/>
      <c r="C1780" s="12"/>
      <c r="D1780" s="12"/>
      <c r="E1780" s="10"/>
      <c r="F1780" s="10"/>
      <c r="G1780" s="10"/>
      <c r="H1780" s="12"/>
      <c r="I1780" s="11"/>
      <c r="J1780" s="12"/>
      <c r="K1780" s="10"/>
      <c r="L1780" s="10"/>
      <c r="M1780" s="11"/>
      <c r="N1780" s="10"/>
      <c r="O1780" s="12"/>
      <c r="P1780" s="12"/>
      <c r="Q1780" s="10"/>
      <c r="R1780" s="10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0"/>
      <c r="AD1780" s="13"/>
      <c r="AE1780" s="15">
        <f t="shared" ca="1" si="27"/>
        <v>46054</v>
      </c>
    </row>
    <row r="1781" spans="1:31" ht="20.100000000000001" customHeight="1">
      <c r="A1781" s="10"/>
      <c r="B1781" s="10"/>
      <c r="C1781" s="12"/>
      <c r="D1781" s="12"/>
      <c r="E1781" s="10"/>
      <c r="F1781" s="10"/>
      <c r="G1781" s="10"/>
      <c r="H1781" s="12"/>
      <c r="I1781" s="11"/>
      <c r="J1781" s="12"/>
      <c r="K1781" s="10"/>
      <c r="L1781" s="10"/>
      <c r="M1781" s="11"/>
      <c r="N1781" s="10"/>
      <c r="O1781" s="12"/>
      <c r="P1781" s="12"/>
      <c r="Q1781" s="10"/>
      <c r="R1781" s="10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0"/>
      <c r="AD1781" s="13"/>
      <c r="AE1781" s="15">
        <f t="shared" ca="1" si="27"/>
        <v>46054</v>
      </c>
    </row>
    <row r="1782" spans="1:31" ht="20.100000000000001" customHeight="1">
      <c r="A1782" s="10"/>
      <c r="B1782" s="10"/>
      <c r="C1782" s="12"/>
      <c r="D1782" s="12"/>
      <c r="E1782" s="10"/>
      <c r="F1782" s="10"/>
      <c r="G1782" s="10"/>
      <c r="H1782" s="12"/>
      <c r="I1782" s="11"/>
      <c r="J1782" s="12"/>
      <c r="K1782" s="10"/>
      <c r="L1782" s="10"/>
      <c r="M1782" s="11"/>
      <c r="N1782" s="10"/>
      <c r="O1782" s="12"/>
      <c r="P1782" s="12"/>
      <c r="Q1782" s="10"/>
      <c r="R1782" s="10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0"/>
      <c r="AD1782" s="13"/>
      <c r="AE1782" s="15">
        <f t="shared" ca="1" si="27"/>
        <v>46054</v>
      </c>
    </row>
    <row r="1783" spans="1:31" ht="20.100000000000001" customHeight="1">
      <c r="A1783" s="10"/>
      <c r="B1783" s="10"/>
      <c r="C1783" s="12"/>
      <c r="D1783" s="12"/>
      <c r="E1783" s="10"/>
      <c r="F1783" s="10"/>
      <c r="G1783" s="10"/>
      <c r="H1783" s="12"/>
      <c r="I1783" s="11"/>
      <c r="J1783" s="12"/>
      <c r="K1783" s="10"/>
      <c r="L1783" s="10"/>
      <c r="M1783" s="11"/>
      <c r="N1783" s="10"/>
      <c r="O1783" s="12"/>
      <c r="P1783" s="12"/>
      <c r="Q1783" s="10"/>
      <c r="R1783" s="10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0"/>
      <c r="AD1783" s="13"/>
      <c r="AE1783" s="15">
        <f t="shared" ca="1" si="27"/>
        <v>46054</v>
      </c>
    </row>
    <row r="1784" spans="1:31" ht="20.100000000000001" customHeight="1">
      <c r="A1784" s="10"/>
      <c r="B1784" s="10"/>
      <c r="C1784" s="12"/>
      <c r="D1784" s="12"/>
      <c r="E1784" s="10"/>
      <c r="F1784" s="10"/>
      <c r="G1784" s="10"/>
      <c r="H1784" s="12"/>
      <c r="I1784" s="11"/>
      <c r="J1784" s="12"/>
      <c r="K1784" s="10"/>
      <c r="L1784" s="10"/>
      <c r="M1784" s="11"/>
      <c r="N1784" s="10"/>
      <c r="O1784" s="12"/>
      <c r="P1784" s="12"/>
      <c r="Q1784" s="10"/>
      <c r="R1784" s="10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0"/>
      <c r="AD1784" s="13"/>
      <c r="AE1784" s="15">
        <f t="shared" ca="1" si="27"/>
        <v>46054</v>
      </c>
    </row>
    <row r="1785" spans="1:31" ht="20.100000000000001" customHeight="1">
      <c r="A1785" s="10"/>
      <c r="B1785" s="10"/>
      <c r="C1785" s="10"/>
      <c r="D1785" s="12"/>
      <c r="E1785" s="10"/>
      <c r="F1785" s="10"/>
      <c r="G1785" s="10"/>
      <c r="H1785" s="12"/>
      <c r="I1785" s="11"/>
      <c r="J1785" s="12"/>
      <c r="K1785" s="10"/>
      <c r="L1785" s="10"/>
      <c r="M1785" s="11"/>
      <c r="N1785" s="10"/>
      <c r="O1785" s="12"/>
      <c r="P1785" s="12"/>
      <c r="Q1785" s="10"/>
      <c r="R1785" s="10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0"/>
      <c r="AD1785" s="13"/>
      <c r="AE1785" s="15">
        <f t="shared" ca="1" si="27"/>
        <v>46054</v>
      </c>
    </row>
    <row r="1786" spans="1:31" ht="20.100000000000001" customHeight="1">
      <c r="A1786" s="10"/>
      <c r="B1786" s="10"/>
      <c r="C1786" s="12"/>
      <c r="D1786" s="12"/>
      <c r="E1786" s="10"/>
      <c r="F1786" s="10"/>
      <c r="G1786" s="10"/>
      <c r="H1786" s="12"/>
      <c r="I1786" s="11"/>
      <c r="J1786" s="12"/>
      <c r="K1786" s="10"/>
      <c r="L1786" s="10"/>
      <c r="M1786" s="11"/>
      <c r="N1786" s="10"/>
      <c r="O1786" s="12"/>
      <c r="P1786" s="12"/>
      <c r="Q1786" s="10"/>
      <c r="R1786" s="10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0"/>
      <c r="AD1786" s="13"/>
      <c r="AE1786" s="15">
        <f t="shared" ca="1" si="27"/>
        <v>46054</v>
      </c>
    </row>
    <row r="1787" spans="1:31" ht="20.100000000000001" customHeight="1">
      <c r="A1787" s="10"/>
      <c r="B1787" s="10"/>
      <c r="C1787" s="12"/>
      <c r="D1787" s="12"/>
      <c r="E1787" s="10"/>
      <c r="F1787" s="10"/>
      <c r="G1787" s="10"/>
      <c r="H1787" s="12"/>
      <c r="I1787" s="11"/>
      <c r="J1787" s="12"/>
      <c r="K1787" s="10"/>
      <c r="L1787" s="10"/>
      <c r="M1787" s="11"/>
      <c r="N1787" s="10"/>
      <c r="O1787" s="12"/>
      <c r="P1787" s="12"/>
      <c r="Q1787" s="10"/>
      <c r="R1787" s="10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0"/>
      <c r="AD1787" s="13"/>
      <c r="AE1787" s="15">
        <f t="shared" ca="1" si="27"/>
        <v>46054</v>
      </c>
    </row>
    <row r="1788" spans="1:31" ht="20.100000000000001" customHeight="1">
      <c r="A1788" s="10"/>
      <c r="B1788" s="10"/>
      <c r="C1788" s="12"/>
      <c r="D1788" s="12"/>
      <c r="E1788" s="10"/>
      <c r="F1788" s="10"/>
      <c r="G1788" s="10"/>
      <c r="H1788" s="12"/>
      <c r="I1788" s="11"/>
      <c r="J1788" s="12"/>
      <c r="K1788" s="10"/>
      <c r="L1788" s="10"/>
      <c r="M1788" s="11"/>
      <c r="N1788" s="10"/>
      <c r="O1788" s="12"/>
      <c r="P1788" s="12"/>
      <c r="Q1788" s="10"/>
      <c r="R1788" s="10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0"/>
      <c r="AD1788" s="13"/>
      <c r="AE1788" s="15">
        <f t="shared" ca="1" si="27"/>
        <v>46054</v>
      </c>
    </row>
    <row r="1789" spans="1:31" ht="20.100000000000001" customHeight="1">
      <c r="A1789" s="10"/>
      <c r="B1789" s="10"/>
      <c r="C1789" s="12"/>
      <c r="D1789" s="12"/>
      <c r="E1789" s="10"/>
      <c r="F1789" s="10"/>
      <c r="G1789" s="10"/>
      <c r="H1789" s="12"/>
      <c r="I1789" s="11"/>
      <c r="J1789" s="12"/>
      <c r="K1789" s="10"/>
      <c r="L1789" s="10"/>
      <c r="M1789" s="11"/>
      <c r="N1789" s="10"/>
      <c r="O1789" s="12"/>
      <c r="P1789" s="12"/>
      <c r="Q1789" s="10"/>
      <c r="R1789" s="10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0"/>
      <c r="AD1789" s="13"/>
      <c r="AE1789" s="15">
        <f t="shared" ca="1" si="27"/>
        <v>46054</v>
      </c>
    </row>
    <row r="1790" spans="1:31" ht="20.100000000000001" customHeight="1">
      <c r="A1790" s="10"/>
      <c r="B1790" s="10"/>
      <c r="C1790" s="10"/>
      <c r="D1790" s="12"/>
      <c r="E1790" s="10"/>
      <c r="F1790" s="10"/>
      <c r="G1790" s="10"/>
      <c r="H1790" s="12"/>
      <c r="I1790" s="11"/>
      <c r="J1790" s="12"/>
      <c r="K1790" s="10"/>
      <c r="L1790" s="10"/>
      <c r="M1790" s="11"/>
      <c r="N1790" s="10"/>
      <c r="O1790" s="12"/>
      <c r="P1790" s="12"/>
      <c r="Q1790" s="10"/>
      <c r="R1790" s="10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0"/>
      <c r="AD1790" s="13"/>
      <c r="AE1790" s="15">
        <f t="shared" ca="1" si="27"/>
        <v>46054</v>
      </c>
    </row>
    <row r="1791" spans="1:31" ht="20.100000000000001" customHeight="1">
      <c r="A1791" s="10"/>
      <c r="B1791" s="10"/>
      <c r="C1791" s="10"/>
      <c r="D1791" s="12"/>
      <c r="E1791" s="10"/>
      <c r="F1791" s="10"/>
      <c r="G1791" s="10"/>
      <c r="H1791" s="12"/>
      <c r="I1791" s="11"/>
      <c r="J1791" s="12"/>
      <c r="K1791" s="10"/>
      <c r="L1791" s="10"/>
      <c r="M1791" s="11"/>
      <c r="N1791" s="10"/>
      <c r="O1791" s="12"/>
      <c r="P1791" s="12"/>
      <c r="Q1791" s="10"/>
      <c r="R1791" s="10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0"/>
      <c r="AD1791" s="13"/>
      <c r="AE1791" s="15">
        <f t="shared" ca="1" si="27"/>
        <v>46054</v>
      </c>
    </row>
    <row r="1792" spans="1:31" ht="20.100000000000001" customHeight="1">
      <c r="A1792" s="10"/>
      <c r="B1792" s="10"/>
      <c r="C1792" s="10"/>
      <c r="D1792" s="12"/>
      <c r="E1792" s="10"/>
      <c r="F1792" s="10"/>
      <c r="G1792" s="10"/>
      <c r="H1792" s="12"/>
      <c r="I1792" s="11"/>
      <c r="J1792" s="12"/>
      <c r="K1792" s="10"/>
      <c r="L1792" s="10"/>
      <c r="M1792" s="11"/>
      <c r="N1792" s="10"/>
      <c r="O1792" s="12"/>
      <c r="P1792" s="12"/>
      <c r="Q1792" s="10"/>
      <c r="R1792" s="10"/>
      <c r="S1792" s="12"/>
      <c r="T1792" s="12"/>
      <c r="U1792" s="10"/>
      <c r="V1792" s="10"/>
      <c r="W1792" s="10"/>
      <c r="X1792" s="11"/>
      <c r="Y1792" s="10"/>
      <c r="Z1792" s="12"/>
      <c r="AA1792" s="12"/>
      <c r="AB1792" s="12"/>
      <c r="AC1792" s="10"/>
      <c r="AD1792" s="13"/>
      <c r="AE1792" s="15">
        <f t="shared" ca="1" si="27"/>
        <v>46054</v>
      </c>
    </row>
    <row r="1793" spans="1:31" ht="20.100000000000001" customHeight="1">
      <c r="A1793" s="10"/>
      <c r="B1793" s="10"/>
      <c r="C1793" s="10"/>
      <c r="D1793" s="12"/>
      <c r="E1793" s="10"/>
      <c r="F1793" s="10"/>
      <c r="G1793" s="10"/>
      <c r="H1793" s="12"/>
      <c r="I1793" s="11"/>
      <c r="J1793" s="12"/>
      <c r="K1793" s="10"/>
      <c r="L1793" s="10"/>
      <c r="M1793" s="11"/>
      <c r="N1793" s="10"/>
      <c r="O1793" s="12"/>
      <c r="P1793" s="12"/>
      <c r="Q1793" s="10"/>
      <c r="R1793" s="10"/>
      <c r="S1793" s="12"/>
      <c r="T1793" s="12"/>
      <c r="U1793" s="10"/>
      <c r="V1793" s="10"/>
      <c r="W1793" s="10"/>
      <c r="X1793" s="11"/>
      <c r="Y1793" s="10"/>
      <c r="Z1793" s="12"/>
      <c r="AA1793" s="12"/>
      <c r="AB1793" s="12"/>
      <c r="AC1793" s="10"/>
      <c r="AD1793" s="13"/>
      <c r="AE1793" s="15">
        <f t="shared" ca="1" si="27"/>
        <v>46054</v>
      </c>
    </row>
    <row r="1794" spans="1:31" ht="20.100000000000001" customHeight="1">
      <c r="A1794" s="10"/>
      <c r="B1794" s="10"/>
      <c r="C1794" s="10"/>
      <c r="D1794" s="12"/>
      <c r="E1794" s="10"/>
      <c r="F1794" s="10"/>
      <c r="G1794" s="10"/>
      <c r="H1794" s="12"/>
      <c r="I1794" s="11"/>
      <c r="J1794" s="12"/>
      <c r="K1794" s="10"/>
      <c r="L1794" s="10"/>
      <c r="M1794" s="11"/>
      <c r="N1794" s="10"/>
      <c r="O1794" s="12"/>
      <c r="P1794" s="12"/>
      <c r="Q1794" s="10"/>
      <c r="R1794" s="10"/>
      <c r="S1794" s="12"/>
      <c r="T1794" s="12"/>
      <c r="U1794" s="10"/>
      <c r="V1794" s="10"/>
      <c r="W1794" s="10"/>
      <c r="X1794" s="11"/>
      <c r="Y1794" s="10"/>
      <c r="Z1794" s="12"/>
      <c r="AA1794" s="12"/>
      <c r="AB1794" s="12"/>
      <c r="AC1794" s="10"/>
      <c r="AD1794" s="13"/>
      <c r="AE1794" s="15">
        <f t="shared" ca="1" si="27"/>
        <v>46054</v>
      </c>
    </row>
    <row r="1795" spans="1:31" ht="20.100000000000001" customHeight="1">
      <c r="A1795" s="10"/>
      <c r="B1795" s="10"/>
      <c r="C1795" s="10"/>
      <c r="D1795" s="12"/>
      <c r="E1795" s="10"/>
      <c r="F1795" s="10"/>
      <c r="G1795" s="10"/>
      <c r="H1795" s="12"/>
      <c r="I1795" s="11"/>
      <c r="J1795" s="12"/>
      <c r="K1795" s="10"/>
      <c r="L1795" s="10"/>
      <c r="M1795" s="11"/>
      <c r="N1795" s="10"/>
      <c r="O1795" s="12"/>
      <c r="P1795" s="12"/>
      <c r="Q1795" s="10"/>
      <c r="R1795" s="10"/>
      <c r="S1795" s="12"/>
      <c r="T1795" s="12"/>
      <c r="U1795" s="10"/>
      <c r="V1795" s="10"/>
      <c r="W1795" s="10"/>
      <c r="X1795" s="11"/>
      <c r="Y1795" s="10"/>
      <c r="Z1795" s="12"/>
      <c r="AA1795" s="12"/>
      <c r="AB1795" s="12"/>
      <c r="AC1795" s="10"/>
      <c r="AD1795" s="13"/>
      <c r="AE1795" s="15">
        <f t="shared" ca="1" si="27"/>
        <v>46054</v>
      </c>
    </row>
    <row r="1796" spans="1:31" ht="20.100000000000001" customHeight="1">
      <c r="A1796" s="10"/>
      <c r="B1796" s="10"/>
      <c r="C1796" s="10"/>
      <c r="D1796" s="12"/>
      <c r="E1796" s="10"/>
      <c r="F1796" s="10"/>
      <c r="G1796" s="10"/>
      <c r="H1796" s="12"/>
      <c r="I1796" s="11"/>
      <c r="J1796" s="12"/>
      <c r="K1796" s="10"/>
      <c r="L1796" s="10"/>
      <c r="M1796" s="11"/>
      <c r="N1796" s="10"/>
      <c r="O1796" s="12"/>
      <c r="P1796" s="12"/>
      <c r="Q1796" s="10"/>
      <c r="R1796" s="10"/>
      <c r="S1796" s="12"/>
      <c r="T1796" s="12"/>
      <c r="U1796" s="10"/>
      <c r="V1796" s="10"/>
      <c r="W1796" s="10"/>
      <c r="X1796" s="11"/>
      <c r="Y1796" s="10"/>
      <c r="Z1796" s="12"/>
      <c r="AA1796" s="12"/>
      <c r="AB1796" s="12"/>
      <c r="AC1796" s="10"/>
      <c r="AD1796" s="13"/>
      <c r="AE1796" s="15">
        <f t="shared" ref="AE1796:AE1832" ca="1" si="28">TODAY()-M1796</f>
        <v>46054</v>
      </c>
    </row>
    <row r="1797" spans="1:31" ht="20.100000000000001" customHeight="1">
      <c r="A1797" s="10"/>
      <c r="B1797" s="10"/>
      <c r="C1797" s="10"/>
      <c r="D1797" s="10"/>
      <c r="E1797" s="10"/>
      <c r="F1797" s="10"/>
      <c r="G1797" s="10"/>
      <c r="H1797" s="10"/>
      <c r="I1797" s="11"/>
      <c r="J1797" s="11"/>
      <c r="K1797" s="10"/>
      <c r="L1797" s="10"/>
      <c r="M1797" s="11"/>
      <c r="N1797" s="10"/>
      <c r="O1797" s="10"/>
      <c r="P1797" s="10"/>
      <c r="Q1797" s="10"/>
      <c r="R1797" s="10"/>
      <c r="S1797" s="12"/>
      <c r="T1797" s="12"/>
      <c r="U1797" s="12"/>
      <c r="V1797" s="12"/>
      <c r="W1797" s="12"/>
      <c r="X1797" s="12"/>
      <c r="Y1797" s="12"/>
      <c r="Z1797" s="11"/>
      <c r="AA1797" s="11"/>
      <c r="AB1797" s="11"/>
      <c r="AC1797" s="10"/>
      <c r="AD1797" s="10"/>
      <c r="AE1797" s="15">
        <f t="shared" ca="1" si="28"/>
        <v>46054</v>
      </c>
    </row>
    <row r="1798" spans="1:31" ht="20.100000000000001" customHeight="1">
      <c r="A1798" s="10"/>
      <c r="B1798" s="10"/>
      <c r="C1798" s="10"/>
      <c r="D1798" s="10"/>
      <c r="E1798" s="10"/>
      <c r="F1798" s="10"/>
      <c r="G1798" s="10"/>
      <c r="H1798" s="12"/>
      <c r="I1798" s="11"/>
      <c r="J1798" s="12"/>
      <c r="K1798" s="10"/>
      <c r="L1798" s="10"/>
      <c r="M1798" s="11"/>
      <c r="N1798" s="10"/>
      <c r="O1798" s="12"/>
      <c r="P1798" s="12"/>
      <c r="Q1798" s="10"/>
      <c r="R1798" s="10"/>
      <c r="S1798" s="10"/>
      <c r="T1798" s="10"/>
      <c r="U1798" s="12"/>
      <c r="V1798" s="12"/>
      <c r="W1798" s="12"/>
      <c r="X1798" s="12"/>
      <c r="Y1798" s="12"/>
      <c r="Z1798" s="12"/>
      <c r="AA1798" s="12"/>
      <c r="AB1798" s="12"/>
      <c r="AC1798" s="10"/>
      <c r="AD1798" s="13"/>
      <c r="AE1798" s="15">
        <f t="shared" ca="1" si="28"/>
        <v>46054</v>
      </c>
    </row>
    <row r="1799" spans="1:31" ht="20.100000000000001" customHeight="1">
      <c r="A1799" s="10"/>
      <c r="B1799" s="10"/>
      <c r="C1799" s="10"/>
      <c r="D1799" s="10"/>
      <c r="E1799" s="10"/>
      <c r="F1799" s="10"/>
      <c r="G1799" s="10"/>
      <c r="H1799" s="12"/>
      <c r="I1799" s="11"/>
      <c r="J1799" s="12"/>
      <c r="K1799" s="10"/>
      <c r="L1799" s="10"/>
      <c r="M1799" s="11"/>
      <c r="N1799" s="10"/>
      <c r="O1799" s="12"/>
      <c r="P1799" s="12"/>
      <c r="Q1799" s="10"/>
      <c r="R1799" s="10"/>
      <c r="S1799" s="10"/>
      <c r="T1799" s="10"/>
      <c r="U1799" s="12"/>
      <c r="V1799" s="12"/>
      <c r="W1799" s="12"/>
      <c r="X1799" s="12"/>
      <c r="Y1799" s="12"/>
      <c r="Z1799" s="12"/>
      <c r="AA1799" s="12"/>
      <c r="AB1799" s="12"/>
      <c r="AC1799" s="10"/>
      <c r="AD1799" s="13"/>
      <c r="AE1799" s="15">
        <f t="shared" ca="1" si="28"/>
        <v>46054</v>
      </c>
    </row>
    <row r="1800" spans="1:31" ht="20.100000000000001" customHeight="1">
      <c r="A1800" s="10"/>
      <c r="B1800" s="10"/>
      <c r="C1800" s="10"/>
      <c r="D1800" s="10"/>
      <c r="E1800" s="10"/>
      <c r="F1800" s="10"/>
      <c r="G1800" s="10"/>
      <c r="H1800" s="12"/>
      <c r="I1800" s="11"/>
      <c r="J1800" s="12"/>
      <c r="K1800" s="10"/>
      <c r="L1800" s="10"/>
      <c r="M1800" s="11"/>
      <c r="N1800" s="10"/>
      <c r="O1800" s="12"/>
      <c r="P1800" s="12"/>
      <c r="Q1800" s="10"/>
      <c r="R1800" s="10"/>
      <c r="S1800" s="10"/>
      <c r="T1800" s="10"/>
      <c r="U1800" s="12"/>
      <c r="V1800" s="12"/>
      <c r="W1800" s="12"/>
      <c r="X1800" s="12"/>
      <c r="Y1800" s="12"/>
      <c r="Z1800" s="12"/>
      <c r="AA1800" s="12"/>
      <c r="AB1800" s="12"/>
      <c r="AC1800" s="10"/>
      <c r="AD1800" s="13"/>
      <c r="AE1800" s="15">
        <f t="shared" ca="1" si="28"/>
        <v>46054</v>
      </c>
    </row>
    <row r="1801" spans="1:31" ht="20.100000000000001" customHeight="1">
      <c r="A1801" s="10"/>
      <c r="B1801" s="10"/>
      <c r="C1801" s="10"/>
      <c r="D1801" s="10"/>
      <c r="E1801" s="10"/>
      <c r="F1801" s="10"/>
      <c r="G1801" s="10"/>
      <c r="H1801" s="12"/>
      <c r="I1801" s="11"/>
      <c r="J1801" s="12"/>
      <c r="K1801" s="10"/>
      <c r="L1801" s="10"/>
      <c r="M1801" s="11"/>
      <c r="N1801" s="10"/>
      <c r="O1801" s="12"/>
      <c r="P1801" s="12"/>
      <c r="Q1801" s="10"/>
      <c r="R1801" s="10"/>
      <c r="S1801" s="10"/>
      <c r="T1801" s="10"/>
      <c r="U1801" s="12"/>
      <c r="V1801" s="12"/>
      <c r="W1801" s="12"/>
      <c r="X1801" s="12"/>
      <c r="Y1801" s="12"/>
      <c r="Z1801" s="12"/>
      <c r="AA1801" s="12"/>
      <c r="AB1801" s="12"/>
      <c r="AC1801" s="10"/>
      <c r="AD1801" s="13"/>
      <c r="AE1801" s="15">
        <f t="shared" ca="1" si="28"/>
        <v>46054</v>
      </c>
    </row>
    <row r="1802" spans="1:31" ht="20.100000000000001" customHeight="1">
      <c r="A1802" s="10"/>
      <c r="B1802" s="10"/>
      <c r="C1802" s="12"/>
      <c r="D1802" s="12"/>
      <c r="E1802" s="10"/>
      <c r="F1802" s="10"/>
      <c r="G1802" s="10"/>
      <c r="H1802" s="12"/>
      <c r="I1802" s="11"/>
      <c r="J1802" s="12"/>
      <c r="K1802" s="10"/>
      <c r="L1802" s="10"/>
      <c r="M1802" s="11"/>
      <c r="N1802" s="10"/>
      <c r="O1802" s="12"/>
      <c r="P1802" s="12"/>
      <c r="Q1802" s="10"/>
      <c r="R1802" s="10"/>
      <c r="S1802" s="10"/>
      <c r="T1802" s="10"/>
      <c r="U1802" s="12"/>
      <c r="V1802" s="12"/>
      <c r="W1802" s="12"/>
      <c r="X1802" s="12"/>
      <c r="Y1802" s="12"/>
      <c r="Z1802" s="12"/>
      <c r="AA1802" s="12"/>
      <c r="AB1802" s="12"/>
      <c r="AC1802" s="10"/>
      <c r="AD1802" s="13"/>
      <c r="AE1802" s="15">
        <f t="shared" ca="1" si="28"/>
        <v>46054</v>
      </c>
    </row>
    <row r="1803" spans="1:31" ht="20.100000000000001" customHeight="1">
      <c r="A1803" s="10"/>
      <c r="B1803" s="10"/>
      <c r="C1803" s="12"/>
      <c r="D1803" s="12"/>
      <c r="E1803" s="10"/>
      <c r="F1803" s="10"/>
      <c r="G1803" s="10"/>
      <c r="H1803" s="12"/>
      <c r="I1803" s="11"/>
      <c r="J1803" s="12"/>
      <c r="K1803" s="10"/>
      <c r="L1803" s="10"/>
      <c r="M1803" s="11"/>
      <c r="N1803" s="10"/>
      <c r="O1803" s="12"/>
      <c r="P1803" s="12"/>
      <c r="Q1803" s="10"/>
      <c r="R1803" s="10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0"/>
      <c r="AD1803" s="13"/>
      <c r="AE1803" s="15">
        <f t="shared" ca="1" si="28"/>
        <v>46054</v>
      </c>
    </row>
    <row r="1804" spans="1:31" ht="20.100000000000001" customHeight="1">
      <c r="A1804" s="10"/>
      <c r="B1804" s="10"/>
      <c r="C1804" s="12"/>
      <c r="D1804" s="12"/>
      <c r="E1804" s="10"/>
      <c r="F1804" s="10"/>
      <c r="G1804" s="10"/>
      <c r="H1804" s="12"/>
      <c r="I1804" s="11"/>
      <c r="J1804" s="12"/>
      <c r="K1804" s="10"/>
      <c r="L1804" s="10"/>
      <c r="M1804" s="11"/>
      <c r="N1804" s="10"/>
      <c r="O1804" s="12"/>
      <c r="P1804" s="12"/>
      <c r="Q1804" s="10"/>
      <c r="R1804" s="10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0"/>
      <c r="AD1804" s="13"/>
      <c r="AE1804" s="15">
        <f t="shared" ca="1" si="28"/>
        <v>46054</v>
      </c>
    </row>
    <row r="1805" spans="1:31" ht="20.100000000000001" customHeight="1">
      <c r="A1805" s="10"/>
      <c r="B1805" s="10"/>
      <c r="C1805" s="12"/>
      <c r="D1805" s="12"/>
      <c r="E1805" s="10"/>
      <c r="F1805" s="10"/>
      <c r="G1805" s="10"/>
      <c r="H1805" s="12"/>
      <c r="I1805" s="11"/>
      <c r="J1805" s="12"/>
      <c r="K1805" s="10"/>
      <c r="L1805" s="10"/>
      <c r="M1805" s="11"/>
      <c r="N1805" s="10"/>
      <c r="O1805" s="12"/>
      <c r="P1805" s="12"/>
      <c r="Q1805" s="10"/>
      <c r="R1805" s="10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0"/>
      <c r="AD1805" s="13"/>
      <c r="AE1805" s="15">
        <f t="shared" ca="1" si="28"/>
        <v>46054</v>
      </c>
    </row>
    <row r="1806" spans="1:31" ht="20.100000000000001" customHeight="1">
      <c r="A1806" s="10"/>
      <c r="B1806" s="10"/>
      <c r="C1806" s="12"/>
      <c r="D1806" s="12"/>
      <c r="E1806" s="10"/>
      <c r="F1806" s="10"/>
      <c r="G1806" s="10"/>
      <c r="H1806" s="12"/>
      <c r="I1806" s="11"/>
      <c r="J1806" s="12"/>
      <c r="K1806" s="10"/>
      <c r="L1806" s="10"/>
      <c r="M1806" s="11"/>
      <c r="N1806" s="10"/>
      <c r="O1806" s="12"/>
      <c r="P1806" s="12"/>
      <c r="Q1806" s="10"/>
      <c r="R1806" s="10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0"/>
      <c r="AD1806" s="13"/>
      <c r="AE1806" s="15">
        <f t="shared" ca="1" si="28"/>
        <v>46054</v>
      </c>
    </row>
    <row r="1807" spans="1:31" ht="20.100000000000001" customHeight="1">
      <c r="A1807" s="10"/>
      <c r="B1807" s="10"/>
      <c r="C1807" s="12"/>
      <c r="D1807" s="12"/>
      <c r="E1807" s="10"/>
      <c r="F1807" s="10"/>
      <c r="G1807" s="10"/>
      <c r="H1807" s="12"/>
      <c r="I1807" s="11"/>
      <c r="J1807" s="12"/>
      <c r="K1807" s="12"/>
      <c r="L1807" s="10"/>
      <c r="M1807" s="12"/>
      <c r="N1807" s="10"/>
      <c r="O1807" s="12"/>
      <c r="P1807" s="12"/>
      <c r="Q1807" s="10"/>
      <c r="R1807" s="10"/>
      <c r="S1807" s="10"/>
      <c r="T1807" s="10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3"/>
      <c r="AE1807" s="15">
        <f t="shared" ca="1" si="28"/>
        <v>46054</v>
      </c>
    </row>
    <row r="1808" spans="1:31" ht="20.100000000000001" customHeight="1">
      <c r="A1808" s="10"/>
      <c r="B1808" s="10"/>
      <c r="C1808" s="12"/>
      <c r="D1808" s="12"/>
      <c r="E1808" s="10"/>
      <c r="F1808" s="10"/>
      <c r="G1808" s="10"/>
      <c r="H1808" s="12"/>
      <c r="I1808" s="11"/>
      <c r="J1808" s="12"/>
      <c r="K1808" s="12"/>
      <c r="L1808" s="10"/>
      <c r="M1808" s="12"/>
      <c r="N1808" s="10"/>
      <c r="O1808" s="12"/>
      <c r="P1808" s="12"/>
      <c r="Q1808" s="10"/>
      <c r="R1808" s="10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3"/>
      <c r="AE1808" s="15">
        <f t="shared" ca="1" si="28"/>
        <v>46054</v>
      </c>
    </row>
    <row r="1809" spans="1:31" ht="20.100000000000001" customHeight="1">
      <c r="A1809" s="10"/>
      <c r="B1809" s="10"/>
      <c r="C1809" s="12"/>
      <c r="D1809" s="12"/>
      <c r="E1809" s="10"/>
      <c r="F1809" s="10"/>
      <c r="G1809" s="10"/>
      <c r="H1809" s="12"/>
      <c r="I1809" s="11"/>
      <c r="J1809" s="12"/>
      <c r="K1809" s="12"/>
      <c r="L1809" s="10"/>
      <c r="M1809" s="12"/>
      <c r="N1809" s="10"/>
      <c r="O1809" s="12"/>
      <c r="P1809" s="12"/>
      <c r="Q1809" s="10"/>
      <c r="R1809" s="10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3"/>
      <c r="AE1809" s="15">
        <f t="shared" ca="1" si="28"/>
        <v>46054</v>
      </c>
    </row>
    <row r="1810" spans="1:31" ht="20.100000000000001" customHeight="1">
      <c r="A1810" s="10"/>
      <c r="B1810" s="10"/>
      <c r="C1810" s="10"/>
      <c r="D1810" s="12"/>
      <c r="E1810" s="10"/>
      <c r="F1810" s="10"/>
      <c r="G1810" s="10"/>
      <c r="H1810" s="10"/>
      <c r="I1810" s="11"/>
      <c r="J1810" s="11"/>
      <c r="K1810" s="12"/>
      <c r="L1810" s="10"/>
      <c r="M1810" s="12"/>
      <c r="N1810" s="10"/>
      <c r="O1810" s="10"/>
      <c r="P1810" s="10"/>
      <c r="Q1810" s="10"/>
      <c r="R1810" s="10"/>
      <c r="S1810" s="10"/>
      <c r="T1810" s="10"/>
      <c r="U1810" s="12"/>
      <c r="V1810" s="12"/>
      <c r="W1810" s="12"/>
      <c r="X1810" s="12"/>
      <c r="Y1810" s="12"/>
      <c r="Z1810" s="11"/>
      <c r="AA1810" s="11"/>
      <c r="AB1810" s="11"/>
      <c r="AC1810" s="12"/>
      <c r="AD1810" s="13"/>
      <c r="AE1810" s="15">
        <f t="shared" ca="1" si="28"/>
        <v>46054</v>
      </c>
    </row>
    <row r="1811" spans="1:31" ht="20.100000000000001" customHeight="1">
      <c r="A1811" s="10"/>
      <c r="B1811" s="10"/>
      <c r="C1811" s="10"/>
      <c r="D1811" s="12"/>
      <c r="E1811" s="10"/>
      <c r="F1811" s="10"/>
      <c r="G1811" s="10"/>
      <c r="H1811" s="10"/>
      <c r="I1811" s="11"/>
      <c r="J1811" s="11"/>
      <c r="K1811" s="12"/>
      <c r="L1811" s="10"/>
      <c r="M1811" s="12"/>
      <c r="N1811" s="10"/>
      <c r="O1811" s="10"/>
      <c r="P1811" s="10"/>
      <c r="Q1811" s="10"/>
      <c r="R1811" s="10"/>
      <c r="S1811" s="10"/>
      <c r="T1811" s="10"/>
      <c r="U1811" s="12"/>
      <c r="V1811" s="12"/>
      <c r="W1811" s="12"/>
      <c r="X1811" s="12"/>
      <c r="Y1811" s="12"/>
      <c r="Z1811" s="11"/>
      <c r="AA1811" s="11"/>
      <c r="AB1811" s="11"/>
      <c r="AC1811" s="12"/>
      <c r="AD1811" s="13"/>
      <c r="AE1811" s="15">
        <f t="shared" ca="1" si="28"/>
        <v>46054</v>
      </c>
    </row>
    <row r="1812" spans="1:31" ht="20.100000000000001" customHeight="1">
      <c r="A1812" s="10"/>
      <c r="B1812" s="10"/>
      <c r="C1812" s="12"/>
      <c r="D1812" s="12"/>
      <c r="E1812" s="10"/>
      <c r="F1812" s="10"/>
      <c r="G1812" s="10"/>
      <c r="H1812" s="12"/>
      <c r="I1812" s="11"/>
      <c r="J1812" s="12"/>
      <c r="K1812" s="12"/>
      <c r="L1812" s="10"/>
      <c r="M1812" s="12"/>
      <c r="N1812" s="10"/>
      <c r="O1812" s="12"/>
      <c r="P1812" s="12"/>
      <c r="Q1812" s="10"/>
      <c r="R1812" s="10"/>
      <c r="S1812" s="10"/>
      <c r="T1812" s="10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3"/>
      <c r="AE1812" s="15">
        <f t="shared" ca="1" si="28"/>
        <v>46054</v>
      </c>
    </row>
    <row r="1813" spans="1:31" ht="20.100000000000001" customHeight="1">
      <c r="A1813" s="10"/>
      <c r="B1813" s="10"/>
      <c r="C1813" s="10"/>
      <c r="D1813" s="10"/>
      <c r="E1813" s="10"/>
      <c r="F1813" s="10"/>
      <c r="G1813" s="10"/>
      <c r="H1813" s="10"/>
      <c r="I1813" s="11"/>
      <c r="J1813" s="11"/>
      <c r="K1813" s="12"/>
      <c r="L1813" s="10"/>
      <c r="M1813" s="12"/>
      <c r="N1813" s="10"/>
      <c r="O1813" s="10"/>
      <c r="P1813" s="10"/>
      <c r="Q1813" s="10"/>
      <c r="R1813" s="10"/>
      <c r="S1813" s="10"/>
      <c r="T1813" s="10"/>
      <c r="U1813" s="12"/>
      <c r="V1813" s="12"/>
      <c r="W1813" s="12"/>
      <c r="X1813" s="12"/>
      <c r="Y1813" s="12"/>
      <c r="Z1813" s="11"/>
      <c r="AA1813" s="11"/>
      <c r="AB1813" s="11"/>
      <c r="AC1813" s="12"/>
      <c r="AD1813" s="13"/>
      <c r="AE1813" s="15">
        <f t="shared" ca="1" si="28"/>
        <v>46054</v>
      </c>
    </row>
    <row r="1814" spans="1:31" ht="20.100000000000001" customHeight="1">
      <c r="A1814" s="10"/>
      <c r="B1814" s="10"/>
      <c r="C1814" s="10"/>
      <c r="D1814" s="12"/>
      <c r="E1814" s="10"/>
      <c r="F1814" s="10"/>
      <c r="G1814" s="10"/>
      <c r="H1814" s="10"/>
      <c r="I1814" s="11"/>
      <c r="J1814" s="11"/>
      <c r="K1814" s="12"/>
      <c r="L1814" s="10"/>
      <c r="M1814" s="12"/>
      <c r="N1814" s="10"/>
      <c r="O1814" s="10"/>
      <c r="P1814" s="10"/>
      <c r="Q1814" s="10"/>
      <c r="R1814" s="10"/>
      <c r="S1814" s="10"/>
      <c r="T1814" s="10"/>
      <c r="U1814" s="12"/>
      <c r="V1814" s="12"/>
      <c r="W1814" s="12"/>
      <c r="X1814" s="12"/>
      <c r="Y1814" s="12"/>
      <c r="Z1814" s="11"/>
      <c r="AA1814" s="11"/>
      <c r="AB1814" s="11"/>
      <c r="AC1814" s="12"/>
      <c r="AD1814" s="13"/>
      <c r="AE1814" s="15">
        <f t="shared" ca="1" si="28"/>
        <v>46054</v>
      </c>
    </row>
    <row r="1815" spans="1:31" ht="20.100000000000001" customHeight="1">
      <c r="A1815" s="10"/>
      <c r="B1815" s="10"/>
      <c r="C1815" s="10"/>
      <c r="D1815" s="12"/>
      <c r="E1815" s="10"/>
      <c r="F1815" s="10"/>
      <c r="G1815" s="10"/>
      <c r="H1815" s="10"/>
      <c r="I1815" s="11"/>
      <c r="J1815" s="11"/>
      <c r="K1815" s="12"/>
      <c r="L1815" s="10"/>
      <c r="M1815" s="12"/>
      <c r="N1815" s="10"/>
      <c r="O1815" s="10"/>
      <c r="P1815" s="10"/>
      <c r="Q1815" s="10"/>
      <c r="R1815" s="10"/>
      <c r="S1815" s="10"/>
      <c r="T1815" s="10"/>
      <c r="U1815" s="12"/>
      <c r="V1815" s="12"/>
      <c r="W1815" s="12"/>
      <c r="X1815" s="12"/>
      <c r="Y1815" s="12"/>
      <c r="Z1815" s="11"/>
      <c r="AA1815" s="11"/>
      <c r="AB1815" s="11"/>
      <c r="AC1815" s="12"/>
      <c r="AD1815" s="13"/>
      <c r="AE1815" s="15">
        <f t="shared" ca="1" si="28"/>
        <v>46054</v>
      </c>
    </row>
    <row r="1816" spans="1:31" ht="20.100000000000001" customHeight="1">
      <c r="A1816" s="10"/>
      <c r="B1816" s="10"/>
      <c r="C1816" s="10"/>
      <c r="D1816" s="10"/>
      <c r="E1816" s="10"/>
      <c r="F1816" s="10"/>
      <c r="G1816" s="10"/>
      <c r="H1816" s="10"/>
      <c r="I1816" s="11"/>
      <c r="J1816" s="11"/>
      <c r="K1816" s="12"/>
      <c r="L1816" s="10"/>
      <c r="M1816" s="12"/>
      <c r="N1816" s="10"/>
      <c r="O1816" s="10"/>
      <c r="P1816" s="10"/>
      <c r="Q1816" s="10"/>
      <c r="R1816" s="10"/>
      <c r="S1816" s="10"/>
      <c r="T1816" s="10"/>
      <c r="U1816" s="12"/>
      <c r="V1816" s="12"/>
      <c r="W1816" s="12"/>
      <c r="X1816" s="12"/>
      <c r="Y1816" s="12"/>
      <c r="Z1816" s="11"/>
      <c r="AA1816" s="11"/>
      <c r="AB1816" s="11"/>
      <c r="AC1816" s="12"/>
      <c r="AD1816" s="13"/>
      <c r="AE1816" s="15">
        <f t="shared" ca="1" si="28"/>
        <v>46054</v>
      </c>
    </row>
    <row r="1817" spans="1:31" ht="20.100000000000001" customHeight="1">
      <c r="A1817" s="10"/>
      <c r="B1817" s="10"/>
      <c r="C1817" s="12"/>
      <c r="D1817" s="12"/>
      <c r="E1817" s="10"/>
      <c r="F1817" s="10"/>
      <c r="G1817" s="10"/>
      <c r="H1817" s="12"/>
      <c r="I1817" s="11"/>
      <c r="J1817" s="12"/>
      <c r="K1817" s="12"/>
      <c r="L1817" s="10"/>
      <c r="M1817" s="12"/>
      <c r="N1817" s="10"/>
      <c r="O1817" s="12"/>
      <c r="P1817" s="12"/>
      <c r="Q1817" s="10"/>
      <c r="R1817" s="12"/>
      <c r="S1817" s="10"/>
      <c r="T1817" s="10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3"/>
      <c r="AE1817" s="15">
        <f t="shared" ca="1" si="28"/>
        <v>46054</v>
      </c>
    </row>
    <row r="1818" spans="1:31" ht="20.100000000000001" customHeight="1">
      <c r="A1818" s="10"/>
      <c r="B1818" s="10"/>
      <c r="C1818" s="12"/>
      <c r="D1818" s="12"/>
      <c r="E1818" s="10"/>
      <c r="F1818" s="10"/>
      <c r="G1818" s="10"/>
      <c r="H1818" s="12"/>
      <c r="I1818" s="11"/>
      <c r="J1818" s="12"/>
      <c r="K1818" s="12"/>
      <c r="L1818" s="10"/>
      <c r="M1818" s="12"/>
      <c r="N1818" s="10"/>
      <c r="O1818" s="12"/>
      <c r="P1818" s="12"/>
      <c r="Q1818" s="10"/>
      <c r="R1818" s="10"/>
      <c r="S1818" s="10"/>
      <c r="T1818" s="10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3"/>
      <c r="AE1818" s="15">
        <f t="shared" ca="1" si="28"/>
        <v>46054</v>
      </c>
    </row>
    <row r="1819" spans="1:31" ht="20.100000000000001" customHeight="1">
      <c r="A1819" s="10"/>
      <c r="B1819" s="10"/>
      <c r="C1819" s="12"/>
      <c r="D1819" s="12"/>
      <c r="E1819" s="10"/>
      <c r="F1819" s="10"/>
      <c r="G1819" s="10"/>
      <c r="H1819" s="12"/>
      <c r="I1819" s="11"/>
      <c r="J1819" s="12"/>
      <c r="K1819" s="12"/>
      <c r="L1819" s="10"/>
      <c r="M1819" s="12"/>
      <c r="N1819" s="10"/>
      <c r="O1819" s="12"/>
      <c r="P1819" s="12"/>
      <c r="Q1819" s="10"/>
      <c r="R1819" s="10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3"/>
      <c r="AE1819" s="15">
        <f t="shared" ca="1" si="28"/>
        <v>46054</v>
      </c>
    </row>
    <row r="1820" spans="1:31" ht="20.100000000000001" customHeight="1">
      <c r="A1820" s="10"/>
      <c r="B1820" s="10"/>
      <c r="C1820" s="12"/>
      <c r="D1820" s="12"/>
      <c r="E1820" s="10"/>
      <c r="F1820" s="10"/>
      <c r="G1820" s="10"/>
      <c r="H1820" s="12"/>
      <c r="I1820" s="11"/>
      <c r="J1820" s="12"/>
      <c r="K1820" s="12"/>
      <c r="L1820" s="10"/>
      <c r="M1820" s="12"/>
      <c r="N1820" s="10"/>
      <c r="O1820" s="12"/>
      <c r="P1820" s="12"/>
      <c r="Q1820" s="10"/>
      <c r="R1820" s="10"/>
      <c r="S1820" s="10"/>
      <c r="T1820" s="10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3"/>
      <c r="AE1820" s="15">
        <f t="shared" ca="1" si="28"/>
        <v>46054</v>
      </c>
    </row>
    <row r="1821" spans="1:31" ht="20.100000000000001" customHeight="1">
      <c r="A1821" s="10"/>
      <c r="B1821" s="10"/>
      <c r="C1821" s="12"/>
      <c r="D1821" s="12"/>
      <c r="E1821" s="10"/>
      <c r="F1821" s="10"/>
      <c r="G1821" s="10"/>
      <c r="H1821" s="12"/>
      <c r="I1821" s="11"/>
      <c r="J1821" s="12"/>
      <c r="K1821" s="12"/>
      <c r="L1821" s="10"/>
      <c r="M1821" s="12"/>
      <c r="N1821" s="10"/>
      <c r="O1821" s="12"/>
      <c r="P1821" s="12"/>
      <c r="Q1821" s="10"/>
      <c r="R1821" s="10"/>
      <c r="S1821" s="10"/>
      <c r="T1821" s="10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3"/>
      <c r="AE1821" s="15">
        <f t="shared" ca="1" si="28"/>
        <v>46054</v>
      </c>
    </row>
    <row r="1822" spans="1:31" ht="20.100000000000001" customHeight="1">
      <c r="A1822" s="10"/>
      <c r="B1822" s="10"/>
      <c r="C1822" s="10"/>
      <c r="D1822" s="12"/>
      <c r="E1822" s="10"/>
      <c r="F1822" s="10"/>
      <c r="G1822" s="10"/>
      <c r="H1822" s="10"/>
      <c r="I1822" s="11"/>
      <c r="J1822" s="11"/>
      <c r="K1822" s="12"/>
      <c r="L1822" s="10"/>
      <c r="M1822" s="12"/>
      <c r="N1822" s="10"/>
      <c r="O1822" s="10"/>
      <c r="P1822" s="10"/>
      <c r="Q1822" s="10"/>
      <c r="R1822" s="10"/>
      <c r="S1822" s="10"/>
      <c r="T1822" s="10"/>
      <c r="U1822" s="12"/>
      <c r="V1822" s="12"/>
      <c r="W1822" s="12"/>
      <c r="X1822" s="12"/>
      <c r="Y1822" s="12"/>
      <c r="Z1822" s="11"/>
      <c r="AA1822" s="11"/>
      <c r="AB1822" s="11"/>
      <c r="AC1822" s="12"/>
      <c r="AD1822" s="13"/>
      <c r="AE1822" s="15">
        <f t="shared" ca="1" si="28"/>
        <v>46054</v>
      </c>
    </row>
    <row r="1823" spans="1:31" ht="20.100000000000001" customHeight="1">
      <c r="A1823" s="10"/>
      <c r="B1823" s="10"/>
      <c r="C1823" s="10"/>
      <c r="D1823" s="12"/>
      <c r="E1823" s="10"/>
      <c r="F1823" s="10"/>
      <c r="G1823" s="10"/>
      <c r="H1823" s="10"/>
      <c r="I1823" s="11"/>
      <c r="J1823" s="11"/>
      <c r="K1823" s="12"/>
      <c r="L1823" s="10"/>
      <c r="M1823" s="12"/>
      <c r="N1823" s="10"/>
      <c r="O1823" s="10"/>
      <c r="P1823" s="10"/>
      <c r="Q1823" s="10"/>
      <c r="R1823" s="10"/>
      <c r="S1823" s="10"/>
      <c r="T1823" s="10"/>
      <c r="U1823" s="12"/>
      <c r="V1823" s="12"/>
      <c r="W1823" s="12"/>
      <c r="X1823" s="12"/>
      <c r="Y1823" s="12"/>
      <c r="Z1823" s="11"/>
      <c r="AA1823" s="11"/>
      <c r="AB1823" s="11"/>
      <c r="AC1823" s="12"/>
      <c r="AD1823" s="13"/>
      <c r="AE1823" s="15">
        <f t="shared" ca="1" si="28"/>
        <v>46054</v>
      </c>
    </row>
    <row r="1824" spans="1:31" ht="20.100000000000001" customHeight="1">
      <c r="A1824" s="10"/>
      <c r="B1824" s="10"/>
      <c r="C1824" s="10"/>
      <c r="D1824" s="10"/>
      <c r="E1824" s="10"/>
      <c r="F1824" s="10"/>
      <c r="G1824" s="10"/>
      <c r="H1824" s="10"/>
      <c r="I1824" s="11"/>
      <c r="J1824" s="11"/>
      <c r="K1824" s="12"/>
      <c r="L1824" s="10"/>
      <c r="M1824" s="12"/>
      <c r="N1824" s="10"/>
      <c r="O1824" s="10"/>
      <c r="P1824" s="10"/>
      <c r="Q1824" s="10"/>
      <c r="R1824" s="10"/>
      <c r="S1824" s="10"/>
      <c r="T1824" s="10"/>
      <c r="U1824" s="12"/>
      <c r="V1824" s="12"/>
      <c r="W1824" s="12"/>
      <c r="X1824" s="12"/>
      <c r="Y1824" s="12"/>
      <c r="Z1824" s="11"/>
      <c r="AA1824" s="11"/>
      <c r="AB1824" s="11"/>
      <c r="AC1824" s="12"/>
      <c r="AD1824" s="13"/>
      <c r="AE1824" s="15">
        <f t="shared" ca="1" si="28"/>
        <v>46054</v>
      </c>
    </row>
    <row r="1825" spans="1:31" ht="20.100000000000001" customHeight="1">
      <c r="A1825" s="10"/>
      <c r="B1825" s="10"/>
      <c r="C1825" s="12"/>
      <c r="D1825" s="12"/>
      <c r="E1825" s="10"/>
      <c r="F1825" s="10"/>
      <c r="G1825" s="10"/>
      <c r="H1825" s="12"/>
      <c r="I1825" s="11"/>
      <c r="J1825" s="12"/>
      <c r="K1825" s="12"/>
      <c r="L1825" s="10"/>
      <c r="M1825" s="12"/>
      <c r="N1825" s="10"/>
      <c r="O1825" s="12"/>
      <c r="P1825" s="12"/>
      <c r="Q1825" s="10"/>
      <c r="R1825" s="12"/>
      <c r="S1825" s="10"/>
      <c r="T1825" s="10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3"/>
      <c r="AE1825" s="15">
        <f t="shared" ca="1" si="28"/>
        <v>46054</v>
      </c>
    </row>
    <row r="1826" spans="1:31" ht="20.100000000000001" customHeight="1">
      <c r="A1826" s="10"/>
      <c r="B1826" s="10"/>
      <c r="C1826" s="12"/>
      <c r="D1826" s="12"/>
      <c r="E1826" s="10"/>
      <c r="F1826" s="10"/>
      <c r="G1826" s="10"/>
      <c r="H1826" s="12"/>
      <c r="I1826" s="11"/>
      <c r="J1826" s="12"/>
      <c r="K1826" s="12"/>
      <c r="L1826" s="10"/>
      <c r="M1826" s="12"/>
      <c r="N1826" s="10"/>
      <c r="O1826" s="12"/>
      <c r="P1826" s="12"/>
      <c r="Q1826" s="10"/>
      <c r="R1826" s="10"/>
      <c r="S1826" s="10"/>
      <c r="T1826" s="10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3"/>
      <c r="AE1826" s="15">
        <f t="shared" ca="1" si="28"/>
        <v>46054</v>
      </c>
    </row>
    <row r="1827" spans="1:31" ht="20.100000000000001" customHeight="1">
      <c r="A1827" s="10"/>
      <c r="B1827" s="10"/>
      <c r="C1827" s="12"/>
      <c r="D1827" s="12"/>
      <c r="E1827" s="10"/>
      <c r="F1827" s="10"/>
      <c r="G1827" s="10"/>
      <c r="H1827" s="12"/>
      <c r="I1827" s="11"/>
      <c r="J1827" s="12"/>
      <c r="K1827" s="12"/>
      <c r="L1827" s="10"/>
      <c r="M1827" s="12"/>
      <c r="N1827" s="10"/>
      <c r="O1827" s="12"/>
      <c r="P1827" s="12"/>
      <c r="Q1827" s="10"/>
      <c r="R1827" s="10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3"/>
      <c r="AE1827" s="15">
        <f t="shared" ca="1" si="28"/>
        <v>46054</v>
      </c>
    </row>
    <row r="1828" spans="1:31" ht="20.100000000000001" customHeight="1">
      <c r="A1828" s="10"/>
      <c r="B1828" s="10"/>
      <c r="C1828" s="12"/>
      <c r="D1828" s="12"/>
      <c r="E1828" s="10"/>
      <c r="F1828" s="10"/>
      <c r="G1828" s="10"/>
      <c r="H1828" s="12"/>
      <c r="I1828" s="11"/>
      <c r="J1828" s="12"/>
      <c r="K1828" s="12"/>
      <c r="L1828" s="10"/>
      <c r="M1828" s="12"/>
      <c r="N1828" s="10"/>
      <c r="O1828" s="12"/>
      <c r="P1828" s="12"/>
      <c r="Q1828" s="10"/>
      <c r="R1828" s="10"/>
      <c r="S1828" s="10"/>
      <c r="T1828" s="10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3"/>
      <c r="AE1828" s="15">
        <f t="shared" ca="1" si="28"/>
        <v>46054</v>
      </c>
    </row>
    <row r="1829" spans="1:31" ht="20.100000000000001" customHeight="1">
      <c r="A1829" s="10"/>
      <c r="B1829" s="10"/>
      <c r="C1829" s="12"/>
      <c r="D1829" s="12"/>
      <c r="E1829" s="10"/>
      <c r="F1829" s="10"/>
      <c r="G1829" s="10"/>
      <c r="H1829" s="12"/>
      <c r="I1829" s="11"/>
      <c r="J1829" s="12"/>
      <c r="K1829" s="12"/>
      <c r="L1829" s="10"/>
      <c r="M1829" s="12"/>
      <c r="N1829" s="10"/>
      <c r="O1829" s="12"/>
      <c r="P1829" s="12"/>
      <c r="Q1829" s="10"/>
      <c r="R1829" s="10"/>
      <c r="S1829" s="10"/>
      <c r="T1829" s="10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3"/>
      <c r="AE1829" s="15">
        <f t="shared" ca="1" si="28"/>
        <v>46054</v>
      </c>
    </row>
    <row r="1830" spans="1:31" ht="20.100000000000001" customHeight="1">
      <c r="A1830" s="10"/>
      <c r="B1830" s="10"/>
      <c r="C1830" s="10"/>
      <c r="D1830" s="12"/>
      <c r="E1830" s="10"/>
      <c r="F1830" s="10"/>
      <c r="G1830" s="10"/>
      <c r="H1830" s="10"/>
      <c r="I1830" s="11"/>
      <c r="J1830" s="11"/>
      <c r="K1830" s="12"/>
      <c r="L1830" s="10"/>
      <c r="M1830" s="12"/>
      <c r="N1830" s="10"/>
      <c r="O1830" s="10"/>
      <c r="P1830" s="10"/>
      <c r="Q1830" s="10"/>
      <c r="R1830" s="10"/>
      <c r="S1830" s="10"/>
      <c r="T1830" s="10"/>
      <c r="U1830" s="12"/>
      <c r="V1830" s="12"/>
      <c r="W1830" s="12"/>
      <c r="X1830" s="12"/>
      <c r="Y1830" s="12"/>
      <c r="Z1830" s="11"/>
      <c r="AA1830" s="11"/>
      <c r="AB1830" s="11"/>
      <c r="AC1830" s="12"/>
      <c r="AD1830" s="13"/>
      <c r="AE1830" s="15">
        <f t="shared" ca="1" si="28"/>
        <v>46054</v>
      </c>
    </row>
    <row r="1831" spans="1:31" ht="20.100000000000001" customHeight="1">
      <c r="A1831" s="10"/>
      <c r="B1831" s="10"/>
      <c r="C1831" s="10"/>
      <c r="D1831" s="12"/>
      <c r="E1831" s="10"/>
      <c r="F1831" s="10"/>
      <c r="G1831" s="10"/>
      <c r="H1831" s="10"/>
      <c r="I1831" s="11"/>
      <c r="J1831" s="11"/>
      <c r="K1831" s="12"/>
      <c r="L1831" s="10"/>
      <c r="M1831" s="12"/>
      <c r="N1831" s="10"/>
      <c r="O1831" s="10"/>
      <c r="P1831" s="10"/>
      <c r="Q1831" s="10"/>
      <c r="R1831" s="10"/>
      <c r="S1831" s="10"/>
      <c r="T1831" s="10"/>
      <c r="U1831" s="12"/>
      <c r="V1831" s="12"/>
      <c r="W1831" s="12"/>
      <c r="X1831" s="12"/>
      <c r="Y1831" s="12"/>
      <c r="Z1831" s="11"/>
      <c r="AA1831" s="11"/>
      <c r="AB1831" s="11"/>
      <c r="AC1831" s="12"/>
      <c r="AD1831" s="13"/>
      <c r="AE1831" s="15">
        <f t="shared" ca="1" si="28"/>
        <v>46054</v>
      </c>
    </row>
    <row r="1832" spans="1:31" ht="20.100000000000001" customHeight="1">
      <c r="A1832" s="10"/>
      <c r="B1832" s="10"/>
      <c r="C1832" s="10"/>
      <c r="D1832" s="12"/>
      <c r="E1832" s="10"/>
      <c r="F1832" s="10"/>
      <c r="G1832" s="10"/>
      <c r="H1832" s="10"/>
      <c r="I1832" s="11"/>
      <c r="J1832" s="11"/>
      <c r="K1832" s="12"/>
      <c r="L1832" s="10"/>
      <c r="M1832" s="12"/>
      <c r="N1832" s="10"/>
      <c r="O1832" s="10"/>
      <c r="P1832" s="10"/>
      <c r="Q1832" s="10"/>
      <c r="R1832" s="10"/>
      <c r="S1832" s="10"/>
      <c r="T1832" s="10"/>
      <c r="U1832" s="12"/>
      <c r="V1832" s="12"/>
      <c r="W1832" s="12"/>
      <c r="X1832" s="12"/>
      <c r="Y1832" s="12"/>
      <c r="Z1832" s="11"/>
      <c r="AA1832" s="11"/>
      <c r="AB1832" s="11"/>
      <c r="AC1832" s="12"/>
      <c r="AD1832" s="13"/>
      <c r="AE1832" s="15">
        <f t="shared" ca="1" si="28"/>
        <v>46054</v>
      </c>
    </row>
    <row r="1833" spans="1:31">
      <c r="AE1833" s="15">
        <f ca="1">TODAY()-M1833</f>
        <v>46054</v>
      </c>
    </row>
    <row r="1834" spans="1:31">
      <c r="AE1834" s="15">
        <f ca="1">TODAY()-M1834</f>
        <v>46054</v>
      </c>
    </row>
    <row r="1835" spans="1:31" ht="15" customHeight="1">
      <c r="AE1835" s="15">
        <f ca="1">TODAY()-M1835</f>
        <v>46054</v>
      </c>
    </row>
  </sheetData>
  <autoFilter ref="A2:AE1835" xr:uid="{00000000-0009-0000-0000-000006000000}"/>
  <mergeCells count="28">
    <mergeCell ref="A1:A2"/>
    <mergeCell ref="B1:B2"/>
    <mergeCell ref="C1:C2"/>
    <mergeCell ref="D1:D2"/>
    <mergeCell ref="AA1:AA2"/>
    <mergeCell ref="E1:E2"/>
    <mergeCell ref="F1:F2"/>
    <mergeCell ref="S1:S2"/>
    <mergeCell ref="G1:G2"/>
    <mergeCell ref="H1:H2"/>
    <mergeCell ref="I1:I2"/>
    <mergeCell ref="J1:J2"/>
    <mergeCell ref="K1:K2"/>
    <mergeCell ref="L1:L2"/>
    <mergeCell ref="M1:M2"/>
    <mergeCell ref="N1:N2"/>
    <mergeCell ref="AD1:AD2"/>
    <mergeCell ref="T1:T2"/>
    <mergeCell ref="U1:U2"/>
    <mergeCell ref="V1:V2"/>
    <mergeCell ref="X1:X2"/>
    <mergeCell ref="Y1:Y2"/>
    <mergeCell ref="Z1:Z2"/>
    <mergeCell ref="O1:O2"/>
    <mergeCell ref="Q1:Q2"/>
    <mergeCell ref="R1:R2"/>
    <mergeCell ref="AB1:AB2"/>
    <mergeCell ref="AC1:AC2"/>
  </mergeCells>
  <conditionalFormatting sqref="A1832">
    <cfRule type="duplicateValues" dxfId="33" priority="1349356"/>
  </conditionalFormatting>
  <pageMargins left="0.7" right="0.7" top="0.75" bottom="0.75" header="0.3" footer="0.3"/>
  <pageSetup scale="28" fitToHeight="0" orientation="landscape" r:id="rId1"/>
  <headerFooter>
    <oddFooter>&amp;C_x000D_&amp;1#&amp;"Calibri"&amp;10&amp;K000000 SLB-Private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C6:Y133"/>
  <sheetViews>
    <sheetView workbookViewId="0"/>
  </sheetViews>
  <sheetFormatPr defaultRowHeight="12.75"/>
  <cols>
    <col min="3" max="3" width="10.5703125" bestFit="1" customWidth="1"/>
    <col min="4" max="4" width="10.42578125" customWidth="1"/>
    <col min="5" max="5" width="10.5703125" customWidth="1"/>
    <col min="6" max="6" width="11.5703125" customWidth="1"/>
    <col min="7" max="7" width="13.5703125" customWidth="1"/>
    <col min="12" max="12" width="10.5703125" bestFit="1" customWidth="1"/>
    <col min="13" max="13" width="11.5703125" customWidth="1"/>
    <col min="18" max="18" width="22.42578125" bestFit="1" customWidth="1"/>
    <col min="21" max="21" width="12.42578125" customWidth="1"/>
  </cols>
  <sheetData>
    <row r="6" spans="3:25">
      <c r="C6" s="20" t="s">
        <v>1417</v>
      </c>
      <c r="Q6" s="43" t="s">
        <v>226</v>
      </c>
      <c r="R6" s="43" t="s">
        <v>1418</v>
      </c>
      <c r="T6" s="43" t="s">
        <v>226</v>
      </c>
      <c r="U6" s="43" t="s">
        <v>1419</v>
      </c>
      <c r="X6" s="43" t="s">
        <v>226</v>
      </c>
      <c r="Y6" s="43" t="s">
        <v>1420</v>
      </c>
    </row>
    <row r="7" spans="3:25" ht="13.5" thickBot="1">
      <c r="D7" s="21" t="s">
        <v>1421</v>
      </c>
      <c r="E7" s="21" t="s">
        <v>1422</v>
      </c>
      <c r="F7" s="21" t="s">
        <v>1423</v>
      </c>
      <c r="G7" s="21" t="s">
        <v>1424</v>
      </c>
      <c r="Q7" s="43" t="s">
        <v>1425</v>
      </c>
      <c r="R7" s="42">
        <v>717</v>
      </c>
      <c r="T7" s="43" t="s">
        <v>1425</v>
      </c>
      <c r="U7" s="42"/>
      <c r="X7" s="43" t="s">
        <v>1425</v>
      </c>
      <c r="Y7" s="42">
        <v>699</v>
      </c>
    </row>
    <row r="8" spans="3:25">
      <c r="D8" s="5">
        <v>25</v>
      </c>
      <c r="E8" s="5">
        <v>50</v>
      </c>
      <c r="F8" s="5">
        <v>250</v>
      </c>
      <c r="G8" s="5">
        <v>1000</v>
      </c>
      <c r="Q8" s="43" t="s">
        <v>1426</v>
      </c>
      <c r="R8" s="42">
        <v>842</v>
      </c>
      <c r="T8" s="43" t="s">
        <v>1426</v>
      </c>
      <c r="U8" s="42">
        <v>891</v>
      </c>
      <c r="X8" s="43" t="s">
        <v>1426</v>
      </c>
      <c r="Y8" s="42">
        <v>804</v>
      </c>
    </row>
    <row r="9" spans="3:25">
      <c r="Q9" s="43" t="s">
        <v>1427</v>
      </c>
      <c r="R9" s="42"/>
      <c r="T9" s="42"/>
      <c r="U9" s="42"/>
      <c r="X9" s="43" t="s">
        <v>1427</v>
      </c>
      <c r="Y9" s="42"/>
    </row>
    <row r="10" spans="3:25">
      <c r="C10">
        <v>2023</v>
      </c>
      <c r="L10">
        <v>2024</v>
      </c>
      <c r="Q10" s="43" t="s">
        <v>1428</v>
      </c>
      <c r="R10" s="42"/>
      <c r="T10" s="42"/>
      <c r="U10" s="42"/>
      <c r="X10" s="43" t="s">
        <v>1428</v>
      </c>
      <c r="Y10" s="42"/>
    </row>
    <row r="11" spans="3:25">
      <c r="C11" s="16" t="s">
        <v>188</v>
      </c>
      <c r="D11" s="16" t="s">
        <v>296</v>
      </c>
      <c r="L11" s="16" t="s">
        <v>188</v>
      </c>
      <c r="M11" s="16" t="s">
        <v>296</v>
      </c>
      <c r="Q11" s="43" t="s">
        <v>1429</v>
      </c>
      <c r="R11" s="42"/>
      <c r="T11" s="42"/>
      <c r="U11" s="42"/>
      <c r="X11" s="43" t="s">
        <v>1429</v>
      </c>
      <c r="Y11" s="42"/>
    </row>
    <row r="12" spans="3:25">
      <c r="C12" s="17">
        <v>45084</v>
      </c>
      <c r="D12" s="18">
        <f>16+28+6+2+5</f>
        <v>57</v>
      </c>
      <c r="L12" s="17">
        <v>45293</v>
      </c>
      <c r="M12" s="18">
        <v>25</v>
      </c>
      <c r="Q12" s="43" t="s">
        <v>1430</v>
      </c>
      <c r="R12" s="42"/>
      <c r="T12" s="42"/>
      <c r="U12" s="42"/>
      <c r="X12" s="43" t="s">
        <v>1430</v>
      </c>
      <c r="Y12" s="42"/>
    </row>
    <row r="13" spans="3:25">
      <c r="C13" s="17">
        <v>45085</v>
      </c>
      <c r="D13" s="18">
        <f>9+33</f>
        <v>42</v>
      </c>
      <c r="L13" s="17">
        <v>45294</v>
      </c>
      <c r="M13" s="18">
        <f>6+12</f>
        <v>18</v>
      </c>
      <c r="Q13" s="43" t="s">
        <v>1431</v>
      </c>
      <c r="R13" s="42"/>
      <c r="T13" s="42"/>
      <c r="U13" s="42"/>
      <c r="X13" s="43" t="s">
        <v>1431</v>
      </c>
      <c r="Y13" s="42"/>
    </row>
    <row r="14" spans="3:25">
      <c r="C14" s="17">
        <v>45086</v>
      </c>
      <c r="D14" s="18">
        <v>27</v>
      </c>
      <c r="L14" s="17">
        <v>45295</v>
      </c>
      <c r="M14" s="18">
        <f>3+26+6</f>
        <v>35</v>
      </c>
      <c r="Q14" s="43" t="s">
        <v>1432</v>
      </c>
      <c r="R14" s="42"/>
      <c r="T14" s="42"/>
      <c r="U14" s="42"/>
      <c r="X14" s="43" t="s">
        <v>1432</v>
      </c>
      <c r="Y14" s="42"/>
    </row>
    <row r="15" spans="3:25">
      <c r="C15" s="17">
        <v>45089</v>
      </c>
      <c r="D15" s="18">
        <v>25</v>
      </c>
      <c r="L15" s="17">
        <v>45296</v>
      </c>
      <c r="M15" s="18">
        <f>27+5</f>
        <v>32</v>
      </c>
      <c r="Q15" s="43" t="s">
        <v>1433</v>
      </c>
      <c r="R15" s="42"/>
      <c r="T15" s="42"/>
      <c r="U15" s="42"/>
      <c r="X15" s="43" t="s">
        <v>1433</v>
      </c>
      <c r="Y15" s="42"/>
    </row>
    <row r="16" spans="3:25">
      <c r="C16" s="17">
        <v>45090</v>
      </c>
      <c r="D16" s="18">
        <v>10</v>
      </c>
      <c r="L16" s="17">
        <v>45299</v>
      </c>
      <c r="M16" s="18">
        <v>25</v>
      </c>
      <c r="Q16" s="43" t="s">
        <v>1434</v>
      </c>
      <c r="R16" s="42"/>
      <c r="T16" s="42"/>
      <c r="U16" s="42"/>
      <c r="X16" s="43" t="s">
        <v>1434</v>
      </c>
      <c r="Y16" s="42"/>
    </row>
    <row r="17" spans="3:25">
      <c r="C17" s="17">
        <v>45091</v>
      </c>
      <c r="D17" s="18">
        <f>27+7</f>
        <v>34</v>
      </c>
      <c r="L17" s="17">
        <v>45300</v>
      </c>
      <c r="M17" s="18">
        <f>6+36+6</f>
        <v>48</v>
      </c>
      <c r="Q17" s="43" t="s">
        <v>1435</v>
      </c>
      <c r="R17" s="42"/>
      <c r="T17" s="42"/>
      <c r="U17" s="42"/>
      <c r="X17" s="43" t="s">
        <v>1435</v>
      </c>
      <c r="Y17" s="42"/>
    </row>
    <row r="18" spans="3:25">
      <c r="C18" s="17">
        <v>45092</v>
      </c>
      <c r="D18" s="18">
        <v>80</v>
      </c>
      <c r="L18" s="17">
        <v>45301</v>
      </c>
      <c r="M18" s="18">
        <f>6+27</f>
        <v>33</v>
      </c>
      <c r="Q18" s="43" t="s">
        <v>1436</v>
      </c>
      <c r="R18" s="42"/>
      <c r="T18" s="42"/>
      <c r="U18" s="42"/>
      <c r="X18" s="43" t="s">
        <v>1436</v>
      </c>
      <c r="Y18" s="42"/>
    </row>
    <row r="19" spans="3:25">
      <c r="C19" s="17">
        <v>45097</v>
      </c>
      <c r="D19" s="18">
        <v>56</v>
      </c>
      <c r="L19" s="17">
        <v>45302</v>
      </c>
      <c r="M19" s="18">
        <v>12</v>
      </c>
    </row>
    <row r="20" spans="3:25">
      <c r="C20" s="17">
        <v>45098</v>
      </c>
      <c r="D20" s="18">
        <f>14+31</f>
        <v>45</v>
      </c>
      <c r="L20" s="17">
        <v>45303</v>
      </c>
      <c r="M20" s="18">
        <v>30</v>
      </c>
    </row>
    <row r="21" spans="3:25">
      <c r="C21" s="17">
        <v>45099</v>
      </c>
      <c r="D21" s="18">
        <f>29+5+5+13</f>
        <v>52</v>
      </c>
      <c r="L21" s="17">
        <v>45308</v>
      </c>
      <c r="M21" s="18">
        <f>4+33</f>
        <v>37</v>
      </c>
    </row>
    <row r="22" spans="3:25">
      <c r="C22" s="17">
        <v>45100</v>
      </c>
      <c r="D22" s="18">
        <f>9+34</f>
        <v>43</v>
      </c>
      <c r="L22" s="17">
        <v>45310</v>
      </c>
      <c r="M22" s="18">
        <f>24+30</f>
        <v>54</v>
      </c>
    </row>
    <row r="23" spans="3:25">
      <c r="C23" s="17">
        <v>45103</v>
      </c>
      <c r="D23" s="18">
        <f>14+27+11</f>
        <v>52</v>
      </c>
      <c r="L23" s="17">
        <v>45313</v>
      </c>
      <c r="M23" s="18">
        <v>47</v>
      </c>
    </row>
    <row r="24" spans="3:25">
      <c r="C24" s="17">
        <v>45104</v>
      </c>
      <c r="D24" s="18">
        <v>38</v>
      </c>
      <c r="L24" s="17">
        <v>45314</v>
      </c>
      <c r="M24" s="18">
        <v>52</v>
      </c>
    </row>
    <row r="25" spans="3:25">
      <c r="C25" s="17">
        <v>45105</v>
      </c>
      <c r="D25" s="18">
        <f>13+11+20</f>
        <v>44</v>
      </c>
      <c r="L25" s="17">
        <v>45315</v>
      </c>
      <c r="M25" s="18">
        <f>37+4+6+19</f>
        <v>66</v>
      </c>
    </row>
    <row r="26" spans="3:25">
      <c r="C26" s="17">
        <v>45106</v>
      </c>
      <c r="D26" s="18">
        <v>59</v>
      </c>
      <c r="L26" s="17">
        <v>45316</v>
      </c>
      <c r="M26" s="18">
        <f>24+32+6+24</f>
        <v>86</v>
      </c>
    </row>
    <row r="27" spans="3:25">
      <c r="C27" s="17">
        <v>45107</v>
      </c>
      <c r="D27" s="18">
        <v>33</v>
      </c>
      <c r="L27" s="17">
        <v>45320</v>
      </c>
      <c r="M27" s="18">
        <f>8+14+8</f>
        <v>30</v>
      </c>
    </row>
    <row r="28" spans="3:25">
      <c r="C28" s="17">
        <v>45112</v>
      </c>
      <c r="D28" s="18">
        <v>39</v>
      </c>
      <c r="L28" s="17">
        <v>45321</v>
      </c>
      <c r="M28" s="18">
        <f>12+32+4</f>
        <v>48</v>
      </c>
    </row>
    <row r="29" spans="3:25">
      <c r="C29" s="17">
        <v>45113</v>
      </c>
      <c r="D29" s="18">
        <v>41</v>
      </c>
      <c r="L29" s="17">
        <v>45322</v>
      </c>
      <c r="M29" s="18">
        <f>7+32</f>
        <v>39</v>
      </c>
    </row>
    <row r="30" spans="3:25">
      <c r="C30" s="17">
        <v>45114</v>
      </c>
      <c r="D30" s="18">
        <v>59</v>
      </c>
      <c r="L30" s="17">
        <v>45323</v>
      </c>
      <c r="M30" s="18">
        <f>13+14</f>
        <v>27</v>
      </c>
    </row>
    <row r="31" spans="3:25">
      <c r="C31" s="17">
        <v>45117</v>
      </c>
      <c r="D31" s="18">
        <v>56</v>
      </c>
      <c r="L31" s="17">
        <v>45324</v>
      </c>
      <c r="M31" s="18">
        <v>51</v>
      </c>
    </row>
    <row r="32" spans="3:25">
      <c r="C32" s="17">
        <v>45118</v>
      </c>
      <c r="D32" s="18">
        <v>54</v>
      </c>
      <c r="L32" s="17">
        <v>45327</v>
      </c>
      <c r="M32" s="18">
        <v>54</v>
      </c>
    </row>
    <row r="33" spans="3:13">
      <c r="C33" s="17">
        <v>45119</v>
      </c>
      <c r="D33" s="18">
        <f>37+12</f>
        <v>49</v>
      </c>
      <c r="L33" s="22">
        <v>45328</v>
      </c>
      <c r="M33" s="18">
        <v>53</v>
      </c>
    </row>
    <row r="34" spans="3:13">
      <c r="C34" s="17">
        <v>45120</v>
      </c>
      <c r="D34" s="18">
        <f>36+7+5</f>
        <v>48</v>
      </c>
      <c r="L34" s="17">
        <v>45329</v>
      </c>
      <c r="M34" s="18">
        <f>49+2</f>
        <v>51</v>
      </c>
    </row>
    <row r="35" spans="3:13">
      <c r="C35" s="17">
        <v>45124</v>
      </c>
      <c r="D35" s="18">
        <f>6+31</f>
        <v>37</v>
      </c>
      <c r="L35" s="17">
        <v>45330</v>
      </c>
      <c r="M35" s="18">
        <v>29</v>
      </c>
    </row>
    <row r="36" spans="3:13">
      <c r="C36" s="17">
        <v>45125</v>
      </c>
      <c r="D36" s="18">
        <v>44</v>
      </c>
      <c r="L36" s="17">
        <v>45331</v>
      </c>
      <c r="M36" s="18"/>
    </row>
    <row r="37" spans="3:13">
      <c r="C37" s="17">
        <v>45126</v>
      </c>
      <c r="D37" s="18">
        <v>45</v>
      </c>
      <c r="L37" s="17"/>
      <c r="M37" s="18"/>
    </row>
    <row r="38" spans="3:13">
      <c r="C38" s="17">
        <v>45127</v>
      </c>
      <c r="D38" s="18">
        <v>42</v>
      </c>
      <c r="L38" s="17"/>
      <c r="M38" s="18"/>
    </row>
    <row r="39" spans="3:13">
      <c r="C39" s="17">
        <v>45128</v>
      </c>
      <c r="D39" s="18">
        <v>23</v>
      </c>
      <c r="L39" s="17">
        <v>45334</v>
      </c>
      <c r="M39" s="18">
        <f>11+10</f>
        <v>21</v>
      </c>
    </row>
    <row r="40" spans="3:13">
      <c r="C40" s="17">
        <v>45131</v>
      </c>
      <c r="D40" s="18">
        <f>4+17</f>
        <v>21</v>
      </c>
      <c r="L40" s="17">
        <v>45335</v>
      </c>
      <c r="M40" s="18">
        <f>6+43+14</f>
        <v>63</v>
      </c>
    </row>
    <row r="41" spans="3:13">
      <c r="C41" s="17">
        <v>45132</v>
      </c>
      <c r="D41" s="18">
        <v>29</v>
      </c>
      <c r="L41" s="17">
        <v>45336</v>
      </c>
      <c r="M41" s="18">
        <f>3+15</f>
        <v>18</v>
      </c>
    </row>
    <row r="42" spans="3:13">
      <c r="C42" s="17">
        <v>45133</v>
      </c>
      <c r="D42" s="18">
        <f>7+17+16</f>
        <v>40</v>
      </c>
      <c r="L42" s="17">
        <v>45337</v>
      </c>
      <c r="M42" s="18">
        <f>17+24+6+8</f>
        <v>55</v>
      </c>
    </row>
    <row r="43" spans="3:13">
      <c r="C43" s="17">
        <v>45134</v>
      </c>
      <c r="D43" s="18">
        <v>35</v>
      </c>
      <c r="L43" s="17">
        <v>45338</v>
      </c>
      <c r="M43" s="18">
        <v>44</v>
      </c>
    </row>
    <row r="44" spans="3:13">
      <c r="C44" s="17">
        <v>45135</v>
      </c>
      <c r="D44" s="18">
        <v>27</v>
      </c>
      <c r="L44" s="17"/>
      <c r="M44" s="18"/>
    </row>
    <row r="45" spans="3:13">
      <c r="C45" s="17">
        <v>45141</v>
      </c>
      <c r="D45" s="18">
        <f>22+28</f>
        <v>50</v>
      </c>
      <c r="L45" s="17"/>
      <c r="M45" s="18"/>
    </row>
    <row r="46" spans="3:13">
      <c r="C46" s="17">
        <v>45142</v>
      </c>
      <c r="D46" s="18">
        <v>5</v>
      </c>
      <c r="L46" s="17">
        <v>45341</v>
      </c>
      <c r="M46" s="18">
        <v>48</v>
      </c>
    </row>
    <row r="47" spans="3:13">
      <c r="C47" s="17">
        <v>45145</v>
      </c>
      <c r="D47" s="18">
        <v>43</v>
      </c>
      <c r="L47" s="17">
        <v>45342</v>
      </c>
      <c r="M47" s="18">
        <v>34</v>
      </c>
    </row>
    <row r="48" spans="3:13">
      <c r="C48" s="17">
        <v>45146</v>
      </c>
      <c r="D48" s="18">
        <f>19+5</f>
        <v>24</v>
      </c>
      <c r="L48" s="17">
        <v>45343</v>
      </c>
      <c r="M48" s="18">
        <f>23+30+15+8+14</f>
        <v>90</v>
      </c>
    </row>
    <row r="49" spans="3:13">
      <c r="C49" s="17">
        <v>45147</v>
      </c>
      <c r="D49" s="18">
        <f>5+8+21+17</f>
        <v>51</v>
      </c>
      <c r="L49" s="17">
        <v>45344</v>
      </c>
      <c r="M49" s="18">
        <f>16+22</f>
        <v>38</v>
      </c>
    </row>
    <row r="50" spans="3:13">
      <c r="C50" s="17">
        <v>45148</v>
      </c>
      <c r="D50" s="18">
        <v>80</v>
      </c>
      <c r="L50" s="17">
        <v>45345</v>
      </c>
      <c r="M50" s="18">
        <v>7</v>
      </c>
    </row>
    <row r="51" spans="3:13">
      <c r="C51" s="17">
        <v>45152</v>
      </c>
      <c r="D51" s="18">
        <f>40+13</f>
        <v>53</v>
      </c>
      <c r="L51" s="17"/>
      <c r="M51" s="18"/>
    </row>
    <row r="52" spans="3:13">
      <c r="C52" s="17">
        <v>45154</v>
      </c>
      <c r="D52" s="18">
        <f>35+6</f>
        <v>41</v>
      </c>
      <c r="L52" s="17"/>
      <c r="M52" s="18"/>
    </row>
    <row r="53" spans="3:13">
      <c r="C53" s="17">
        <v>45155</v>
      </c>
      <c r="D53" s="18">
        <f>37+7+29</f>
        <v>73</v>
      </c>
      <c r="L53" s="17">
        <v>45348</v>
      </c>
      <c r="M53" s="18">
        <f>9+14</f>
        <v>23</v>
      </c>
    </row>
    <row r="54" spans="3:13">
      <c r="C54" s="17">
        <v>45159</v>
      </c>
      <c r="D54" s="18">
        <f>3+8</f>
        <v>11</v>
      </c>
      <c r="L54" s="17">
        <v>45349</v>
      </c>
      <c r="M54" s="18">
        <f>11+19+8</f>
        <v>38</v>
      </c>
    </row>
    <row r="55" spans="3:13">
      <c r="C55" s="17">
        <v>45160</v>
      </c>
      <c r="D55" s="18">
        <f>13+38</f>
        <v>51</v>
      </c>
      <c r="L55" s="17">
        <v>45350</v>
      </c>
      <c r="M55" s="18">
        <f>9+22+4+15</f>
        <v>50</v>
      </c>
    </row>
    <row r="56" spans="3:13">
      <c r="C56" s="17">
        <v>45161</v>
      </c>
      <c r="D56" s="18">
        <f>5+21+5</f>
        <v>31</v>
      </c>
      <c r="L56" s="17">
        <v>45351</v>
      </c>
      <c r="M56" s="18">
        <f>17+31</f>
        <v>48</v>
      </c>
    </row>
    <row r="57" spans="3:13">
      <c r="C57" s="17">
        <v>45162</v>
      </c>
      <c r="D57" s="18">
        <f>21+23+1</f>
        <v>45</v>
      </c>
      <c r="L57" s="17">
        <v>45355</v>
      </c>
      <c r="M57" s="18">
        <f>4+19+6</f>
        <v>29</v>
      </c>
    </row>
    <row r="58" spans="3:13">
      <c r="C58" s="17">
        <v>45163</v>
      </c>
      <c r="D58" s="18">
        <v>26</v>
      </c>
      <c r="L58" s="17">
        <v>45356</v>
      </c>
      <c r="M58" s="18">
        <v>36</v>
      </c>
    </row>
    <row r="59" spans="3:13">
      <c r="C59" s="17">
        <v>45166</v>
      </c>
      <c r="D59" s="18">
        <f>11+3+8</f>
        <v>22</v>
      </c>
      <c r="G59">
        <f>25+D62</f>
        <v>75</v>
      </c>
      <c r="L59" s="17">
        <v>45357</v>
      </c>
      <c r="M59" s="18">
        <v>49</v>
      </c>
    </row>
    <row r="60" spans="3:13">
      <c r="C60" s="17">
        <v>45167</v>
      </c>
      <c r="D60" s="18">
        <f>8+14+8+6</f>
        <v>36</v>
      </c>
      <c r="L60" s="17">
        <v>45358</v>
      </c>
      <c r="M60" s="18">
        <f>5+37+14</f>
        <v>56</v>
      </c>
    </row>
    <row r="61" spans="3:13">
      <c r="C61" s="17">
        <v>45168</v>
      </c>
      <c r="D61" s="18">
        <f>45+6</f>
        <v>51</v>
      </c>
      <c r="L61" s="17">
        <v>45362</v>
      </c>
      <c r="M61" s="18">
        <f>8+5</f>
        <v>13</v>
      </c>
    </row>
    <row r="62" spans="3:13">
      <c r="C62" s="17">
        <v>45169</v>
      </c>
      <c r="D62" s="18">
        <f>3+38+4+5</f>
        <v>50</v>
      </c>
      <c r="L62" s="17">
        <v>45363</v>
      </c>
      <c r="M62" s="18">
        <f>21+3</f>
        <v>24</v>
      </c>
    </row>
    <row r="63" spans="3:13">
      <c r="C63" s="17">
        <v>45174</v>
      </c>
      <c r="D63" s="18">
        <v>30</v>
      </c>
      <c r="L63" s="17">
        <v>45366</v>
      </c>
      <c r="M63" s="18">
        <f>34+7+6</f>
        <v>47</v>
      </c>
    </row>
    <row r="64" spans="3:13">
      <c r="C64" s="17">
        <v>45175</v>
      </c>
      <c r="D64" s="18">
        <v>8</v>
      </c>
      <c r="L64" s="17">
        <v>45369</v>
      </c>
      <c r="M64" s="18">
        <v>60</v>
      </c>
    </row>
    <row r="65" spans="3:13">
      <c r="C65" s="17">
        <v>45176</v>
      </c>
      <c r="D65" s="18">
        <f>9+34</f>
        <v>43</v>
      </c>
      <c r="L65" s="17">
        <v>45370</v>
      </c>
      <c r="M65" s="18">
        <f>13+9+3</f>
        <v>25</v>
      </c>
    </row>
    <row r="66" spans="3:13">
      <c r="C66" s="17">
        <v>45177</v>
      </c>
      <c r="D66" s="18">
        <v>40</v>
      </c>
      <c r="L66" s="17">
        <v>45371</v>
      </c>
      <c r="M66" s="18">
        <f>14+14</f>
        <v>28</v>
      </c>
    </row>
    <row r="67" spans="3:13">
      <c r="C67" s="17">
        <v>45180</v>
      </c>
      <c r="D67" s="18">
        <f>9+15</f>
        <v>24</v>
      </c>
      <c r="L67" s="17">
        <v>45372</v>
      </c>
      <c r="M67" s="18">
        <f>6+26+4+20</f>
        <v>56</v>
      </c>
    </row>
    <row r="68" spans="3:13">
      <c r="C68" s="17">
        <v>45181</v>
      </c>
      <c r="D68" s="18">
        <f>6+36</f>
        <v>42</v>
      </c>
      <c r="L68" s="17">
        <v>45376</v>
      </c>
      <c r="M68" s="18">
        <v>24</v>
      </c>
    </row>
    <row r="69" spans="3:13">
      <c r="C69" s="17">
        <v>45182</v>
      </c>
      <c r="D69" s="18">
        <f>6+23+4+5</f>
        <v>38</v>
      </c>
      <c r="L69" s="17">
        <v>45377</v>
      </c>
      <c r="M69" s="18">
        <f>6+19+11</f>
        <v>36</v>
      </c>
    </row>
    <row r="70" spans="3:13">
      <c r="C70" s="17">
        <v>45183</v>
      </c>
      <c r="D70" s="18">
        <v>71</v>
      </c>
      <c r="L70" s="17">
        <v>45379</v>
      </c>
      <c r="M70" s="18">
        <f>25+31+20</f>
        <v>76</v>
      </c>
    </row>
    <row r="71" spans="3:13">
      <c r="C71" s="17">
        <v>45188</v>
      </c>
      <c r="D71" s="18">
        <f>23+12+11</f>
        <v>46</v>
      </c>
      <c r="L71" s="17"/>
      <c r="M71" s="18"/>
    </row>
    <row r="72" spans="3:13">
      <c r="C72" s="17">
        <v>45189</v>
      </c>
      <c r="D72" s="18">
        <f>26+28</f>
        <v>54</v>
      </c>
    </row>
    <row r="73" spans="3:13">
      <c r="C73" s="17">
        <v>45190</v>
      </c>
      <c r="D73" s="18">
        <f>17+7+5+2+8</f>
        <v>39</v>
      </c>
    </row>
    <row r="74" spans="3:13">
      <c r="C74" s="17">
        <v>45191</v>
      </c>
      <c r="D74" s="18">
        <v>36</v>
      </c>
    </row>
    <row r="75" spans="3:13">
      <c r="C75" s="17">
        <v>45194</v>
      </c>
      <c r="D75" s="18">
        <v>20</v>
      </c>
    </row>
    <row r="76" spans="3:13">
      <c r="C76" s="17">
        <v>45195</v>
      </c>
      <c r="D76" s="18">
        <v>25</v>
      </c>
    </row>
    <row r="77" spans="3:13">
      <c r="C77" s="17">
        <v>45202</v>
      </c>
      <c r="D77" s="18">
        <f>7+27+4+5</f>
        <v>43</v>
      </c>
    </row>
    <row r="78" spans="3:13">
      <c r="C78" s="17">
        <v>45203</v>
      </c>
      <c r="D78" s="18">
        <f>9+27</f>
        <v>36</v>
      </c>
    </row>
    <row r="79" spans="3:13">
      <c r="C79" s="17">
        <v>45204</v>
      </c>
      <c r="D79" s="18">
        <f>5+29</f>
        <v>34</v>
      </c>
    </row>
    <row r="80" spans="3:13">
      <c r="C80" s="17">
        <v>45205</v>
      </c>
      <c r="D80" s="18">
        <v>37</v>
      </c>
    </row>
    <row r="81" spans="3:4">
      <c r="C81" s="17">
        <v>45208</v>
      </c>
      <c r="D81" s="18">
        <v>13</v>
      </c>
    </row>
    <row r="82" spans="3:4">
      <c r="C82" s="17">
        <v>45209</v>
      </c>
      <c r="D82" s="18">
        <f>13+44</f>
        <v>57</v>
      </c>
    </row>
    <row r="83" spans="3:4">
      <c r="C83" s="17">
        <v>45210</v>
      </c>
      <c r="D83" s="18">
        <v>44</v>
      </c>
    </row>
    <row r="84" spans="3:4">
      <c r="C84" s="17">
        <v>45211</v>
      </c>
      <c r="D84" s="18">
        <v>27</v>
      </c>
    </row>
    <row r="85" spans="3:4">
      <c r="C85" s="17">
        <v>45212</v>
      </c>
      <c r="D85" s="18">
        <v>45</v>
      </c>
    </row>
    <row r="86" spans="3:4">
      <c r="C86" s="17">
        <v>45215</v>
      </c>
      <c r="D86" s="18">
        <v>18</v>
      </c>
    </row>
    <row r="87" spans="3:4">
      <c r="C87" s="17">
        <v>45216</v>
      </c>
      <c r="D87" s="18">
        <f>12+14</f>
        <v>26</v>
      </c>
    </row>
    <row r="88" spans="3:4">
      <c r="C88" s="17">
        <v>45217</v>
      </c>
      <c r="D88" s="18">
        <f>11+14+9</f>
        <v>34</v>
      </c>
    </row>
    <row r="89" spans="3:4">
      <c r="C89" s="17">
        <v>45218</v>
      </c>
      <c r="D89" s="18">
        <f>23+16</f>
        <v>39</v>
      </c>
    </row>
    <row r="90" spans="3:4">
      <c r="C90" s="17">
        <v>45219</v>
      </c>
      <c r="D90" s="18">
        <v>23</v>
      </c>
    </row>
    <row r="91" spans="3:4">
      <c r="C91" s="17">
        <v>45220</v>
      </c>
      <c r="D91" s="18">
        <v>35</v>
      </c>
    </row>
    <row r="92" spans="3:4">
      <c r="C92" s="17">
        <v>45222</v>
      </c>
      <c r="D92" s="18">
        <v>23</v>
      </c>
    </row>
    <row r="93" spans="3:4">
      <c r="C93" s="17">
        <v>45224</v>
      </c>
      <c r="D93" s="18">
        <f>31+16</f>
        <v>47</v>
      </c>
    </row>
    <row r="94" spans="3:4">
      <c r="C94" s="17">
        <v>45225</v>
      </c>
      <c r="D94" s="18">
        <f>9+18+15</f>
        <v>42</v>
      </c>
    </row>
    <row r="95" spans="3:4">
      <c r="C95" s="17">
        <v>45226</v>
      </c>
      <c r="D95" s="14">
        <v>39</v>
      </c>
    </row>
    <row r="96" spans="3:4">
      <c r="C96" s="17">
        <v>45229</v>
      </c>
      <c r="D96" s="18">
        <v>15</v>
      </c>
    </row>
    <row r="97" spans="3:4">
      <c r="C97" s="22">
        <v>45230</v>
      </c>
      <c r="D97" s="14">
        <v>48</v>
      </c>
    </row>
    <row r="98" spans="3:4">
      <c r="C98" s="22">
        <v>45231</v>
      </c>
      <c r="D98" s="18">
        <v>12</v>
      </c>
    </row>
    <row r="99" spans="3:4">
      <c r="C99" s="17">
        <v>45232</v>
      </c>
      <c r="D99" s="18">
        <v>12</v>
      </c>
    </row>
    <row r="100" spans="3:4">
      <c r="C100" s="17">
        <v>45233</v>
      </c>
      <c r="D100" s="18">
        <v>2</v>
      </c>
    </row>
    <row r="101" spans="3:4">
      <c r="C101" s="17">
        <v>45237</v>
      </c>
      <c r="D101" s="18">
        <v>44</v>
      </c>
    </row>
    <row r="102" spans="3:4">
      <c r="C102" s="17">
        <v>45238</v>
      </c>
      <c r="D102" s="18">
        <f>43+6</f>
        <v>49</v>
      </c>
    </row>
    <row r="103" spans="3:4">
      <c r="C103" s="17">
        <v>45239</v>
      </c>
      <c r="D103" s="18">
        <v>36</v>
      </c>
    </row>
    <row r="104" spans="3:4">
      <c r="C104" s="17">
        <v>45240</v>
      </c>
      <c r="D104" s="18">
        <v>13</v>
      </c>
    </row>
    <row r="105" spans="3:4">
      <c r="C105" s="17">
        <v>45243</v>
      </c>
      <c r="D105" s="18">
        <f>9+4+2</f>
        <v>15</v>
      </c>
    </row>
    <row r="106" spans="3:4">
      <c r="C106" s="17">
        <v>45244</v>
      </c>
      <c r="D106" s="18">
        <v>30</v>
      </c>
    </row>
    <row r="107" spans="3:4">
      <c r="C107" s="17">
        <v>45245</v>
      </c>
      <c r="D107" s="18">
        <v>41</v>
      </c>
    </row>
    <row r="108" spans="3:4">
      <c r="C108" s="17">
        <v>45246</v>
      </c>
      <c r="D108" s="18">
        <f>25+15</f>
        <v>40</v>
      </c>
    </row>
    <row r="109" spans="3:4">
      <c r="C109" s="17">
        <v>45247</v>
      </c>
      <c r="D109" s="18">
        <v>16</v>
      </c>
    </row>
    <row r="110" spans="3:4">
      <c r="C110" s="17">
        <v>45250</v>
      </c>
      <c r="D110" s="18">
        <f>13+15+7</f>
        <v>35</v>
      </c>
    </row>
    <row r="111" spans="3:4">
      <c r="C111" s="17">
        <v>45251</v>
      </c>
      <c r="D111" s="18">
        <f>16+9</f>
        <v>25</v>
      </c>
    </row>
    <row r="112" spans="3:4">
      <c r="C112" s="17">
        <v>45252</v>
      </c>
      <c r="D112" s="18">
        <f>7+34</f>
        <v>41</v>
      </c>
    </row>
    <row r="113" spans="3:4">
      <c r="C113" s="17">
        <v>45257</v>
      </c>
      <c r="D113" s="18">
        <v>20</v>
      </c>
    </row>
    <row r="114" spans="3:4">
      <c r="C114" s="17">
        <v>45258</v>
      </c>
      <c r="D114" s="18">
        <f>9+28</f>
        <v>37</v>
      </c>
    </row>
    <row r="115" spans="3:4">
      <c r="C115" s="17">
        <v>45259</v>
      </c>
      <c r="D115" s="18">
        <f>15+17+4</f>
        <v>36</v>
      </c>
    </row>
    <row r="116" spans="3:4">
      <c r="C116" s="17">
        <v>45260</v>
      </c>
      <c r="D116" s="18">
        <f>26+39</f>
        <v>65</v>
      </c>
    </row>
    <row r="117" spans="3:4">
      <c r="C117" s="17">
        <v>45265</v>
      </c>
      <c r="D117" s="18">
        <f>4+26</f>
        <v>30</v>
      </c>
    </row>
    <row r="118" spans="3:4">
      <c r="C118" s="17">
        <v>45266</v>
      </c>
      <c r="D118" s="18">
        <v>36</v>
      </c>
    </row>
    <row r="119" spans="3:4">
      <c r="C119" s="17">
        <v>45267</v>
      </c>
      <c r="D119" s="18">
        <v>38</v>
      </c>
    </row>
    <row r="120" spans="3:4">
      <c r="C120" s="17">
        <v>45268</v>
      </c>
      <c r="D120" s="18">
        <v>29</v>
      </c>
    </row>
    <row r="121" spans="3:4">
      <c r="C121" s="17">
        <v>45271</v>
      </c>
      <c r="D121" s="18">
        <v>40</v>
      </c>
    </row>
    <row r="122" spans="3:4">
      <c r="C122" s="17">
        <v>45272</v>
      </c>
      <c r="D122" s="18">
        <v>34</v>
      </c>
    </row>
    <row r="123" spans="3:4">
      <c r="C123" s="17">
        <v>45273</v>
      </c>
      <c r="D123" s="18">
        <f>4+47</f>
        <v>51</v>
      </c>
    </row>
    <row r="124" spans="3:4">
      <c r="C124" s="17">
        <v>45274</v>
      </c>
      <c r="D124" s="18">
        <f>8+19+6</f>
        <v>33</v>
      </c>
    </row>
    <row r="125" spans="3:4">
      <c r="C125" s="17">
        <v>45278</v>
      </c>
      <c r="D125" s="18">
        <f>7+12</f>
        <v>19</v>
      </c>
    </row>
    <row r="126" spans="3:4">
      <c r="C126" s="17">
        <v>45279</v>
      </c>
      <c r="D126" s="18">
        <v>26</v>
      </c>
    </row>
    <row r="127" spans="3:4">
      <c r="C127" s="17">
        <v>45280</v>
      </c>
      <c r="D127" s="18">
        <v>11</v>
      </c>
    </row>
    <row r="128" spans="3:4">
      <c r="C128" s="17">
        <v>45280</v>
      </c>
      <c r="D128" s="18">
        <v>14</v>
      </c>
    </row>
    <row r="129" spans="3:4">
      <c r="C129" s="17">
        <v>45281</v>
      </c>
      <c r="D129" s="18">
        <v>22</v>
      </c>
    </row>
    <row r="130" spans="3:4">
      <c r="C130" s="17">
        <v>45281</v>
      </c>
      <c r="D130" s="18">
        <v>38</v>
      </c>
    </row>
    <row r="131" spans="3:4">
      <c r="C131" s="17">
        <v>45286</v>
      </c>
      <c r="D131" s="18">
        <f>14+5</f>
        <v>19</v>
      </c>
    </row>
    <row r="132" spans="3:4">
      <c r="C132" s="17">
        <v>45287</v>
      </c>
      <c r="D132" s="18">
        <v>25</v>
      </c>
    </row>
    <row r="133" spans="3:4">
      <c r="C133" s="17">
        <v>45288</v>
      </c>
      <c r="D133" s="18">
        <f>5+27+5+7+18+34</f>
        <v>96</v>
      </c>
    </row>
  </sheetData>
  <phoneticPr fontId="234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37"/>
  <sheetViews>
    <sheetView workbookViewId="0"/>
  </sheetViews>
  <sheetFormatPr defaultRowHeight="12.75"/>
  <cols>
    <col min="1" max="1" width="23.5703125" style="9" bestFit="1" customWidth="1"/>
    <col min="2" max="2" width="11.42578125" style="9" bestFit="1" customWidth="1"/>
    <col min="3" max="3" width="15" style="9" bestFit="1" customWidth="1"/>
    <col min="4" max="4" width="13" style="9" customWidth="1"/>
    <col min="5" max="5" width="27" style="48" bestFit="1" customWidth="1"/>
    <col min="6" max="6" width="37.42578125" style="48" customWidth="1"/>
  </cols>
  <sheetData>
    <row r="1" spans="1:5" ht="16.5" customHeight="1">
      <c r="A1" s="51" t="s">
        <v>1501</v>
      </c>
      <c r="B1" s="51" t="s">
        <v>1502</v>
      </c>
      <c r="C1" s="51" t="s">
        <v>1503</v>
      </c>
      <c r="D1" s="51" t="s">
        <v>1504</v>
      </c>
      <c r="E1" s="52" t="s">
        <v>1505</v>
      </c>
    </row>
    <row r="2" spans="1:5">
      <c r="A2">
        <v>2448939</v>
      </c>
      <c r="B2">
        <v>18636</v>
      </c>
      <c r="C2">
        <v>0</v>
      </c>
      <c r="D2"/>
      <c r="E2" t="s">
        <v>1506</v>
      </c>
    </row>
    <row r="3" spans="1:5">
      <c r="A3" t="s">
        <v>1127</v>
      </c>
      <c r="B3">
        <v>18665</v>
      </c>
      <c r="C3"/>
      <c r="D3"/>
      <c r="E3" t="s">
        <v>1507</v>
      </c>
    </row>
    <row r="4" spans="1:5">
      <c r="A4" t="s">
        <v>1508</v>
      </c>
      <c r="B4">
        <v>19058</v>
      </c>
      <c r="C4">
        <v>0</v>
      </c>
      <c r="D4"/>
      <c r="E4" t="s">
        <v>1509</v>
      </c>
    </row>
    <row r="5" spans="1:5">
      <c r="A5">
        <v>2506090</v>
      </c>
      <c r="B5">
        <v>19211</v>
      </c>
      <c r="C5">
        <v>0</v>
      </c>
      <c r="D5"/>
      <c r="E5" t="s">
        <v>1509</v>
      </c>
    </row>
    <row r="6" spans="1:5">
      <c r="A6">
        <v>2507802</v>
      </c>
      <c r="B6">
        <v>19381</v>
      </c>
      <c r="C6" t="s">
        <v>1510</v>
      </c>
      <c r="D6"/>
      <c r="E6" t="s">
        <v>1509</v>
      </c>
    </row>
    <row r="7" spans="1:5">
      <c r="A7" t="s">
        <v>1511</v>
      </c>
      <c r="B7">
        <v>19588</v>
      </c>
      <c r="C7"/>
      <c r="D7"/>
      <c r="E7" t="s">
        <v>1507</v>
      </c>
    </row>
    <row r="8" spans="1:5">
      <c r="A8" t="s">
        <v>756</v>
      </c>
      <c r="B8">
        <v>19592</v>
      </c>
      <c r="C8"/>
      <c r="D8"/>
      <c r="E8" t="s">
        <v>1509</v>
      </c>
    </row>
    <row r="9" spans="1:5">
      <c r="A9">
        <v>2452087</v>
      </c>
      <c r="B9">
        <v>19730</v>
      </c>
      <c r="C9"/>
      <c r="D9"/>
      <c r="E9" t="s">
        <v>1512</v>
      </c>
    </row>
    <row r="10" spans="1:5">
      <c r="A10">
        <v>2451764</v>
      </c>
      <c r="B10">
        <v>19743</v>
      </c>
      <c r="C10"/>
      <c r="D10"/>
      <c r="E10" t="s">
        <v>1509</v>
      </c>
    </row>
    <row r="11" spans="1:5">
      <c r="A11" t="s">
        <v>777</v>
      </c>
      <c r="B11">
        <v>19885</v>
      </c>
      <c r="C11"/>
      <c r="D11"/>
      <c r="E11" t="s">
        <v>1509</v>
      </c>
    </row>
    <row r="12" spans="1:5">
      <c r="A12">
        <v>2513045</v>
      </c>
      <c r="B12">
        <v>19936</v>
      </c>
      <c r="C12"/>
      <c r="D12"/>
      <c r="E12" t="s">
        <v>1513</v>
      </c>
    </row>
    <row r="13" spans="1:5">
      <c r="A13">
        <v>2513601</v>
      </c>
      <c r="B13">
        <v>20012</v>
      </c>
      <c r="C13"/>
      <c r="D13"/>
      <c r="E13" t="s">
        <v>1513</v>
      </c>
    </row>
    <row r="14" spans="1:5">
      <c r="A14">
        <v>2513887</v>
      </c>
      <c r="B14">
        <v>20076</v>
      </c>
      <c r="C14"/>
      <c r="D14"/>
      <c r="E14" t="s">
        <v>1513</v>
      </c>
    </row>
    <row r="15" spans="1:5">
      <c r="A15" t="s">
        <v>1063</v>
      </c>
      <c r="B15">
        <v>20163</v>
      </c>
      <c r="C15"/>
      <c r="D15"/>
      <c r="E15" t="s">
        <v>1507</v>
      </c>
    </row>
    <row r="16" spans="1:5">
      <c r="A16" t="s">
        <v>694</v>
      </c>
      <c r="B16">
        <v>20541</v>
      </c>
      <c r="C16"/>
      <c r="D16">
        <v>373</v>
      </c>
      <c r="E16" t="s">
        <v>1509</v>
      </c>
    </row>
    <row r="17" spans="1:5">
      <c r="A17">
        <v>2522320</v>
      </c>
      <c r="B17">
        <v>20843</v>
      </c>
      <c r="C17">
        <v>0</v>
      </c>
      <c r="D17">
        <v>478</v>
      </c>
      <c r="E17" t="s">
        <v>1509</v>
      </c>
    </row>
    <row r="18" spans="1:5">
      <c r="A18">
        <v>2522321</v>
      </c>
      <c r="B18">
        <v>20844</v>
      </c>
      <c r="C18" t="s">
        <v>1514</v>
      </c>
      <c r="D18">
        <v>478</v>
      </c>
      <c r="E18" t="s">
        <v>1509</v>
      </c>
    </row>
    <row r="19" spans="1:5">
      <c r="A19">
        <v>2523428</v>
      </c>
      <c r="B19">
        <v>20957</v>
      </c>
      <c r="C19" t="s">
        <v>78</v>
      </c>
      <c r="D19">
        <v>102</v>
      </c>
      <c r="E19" t="s">
        <v>1513</v>
      </c>
    </row>
    <row r="20" spans="1:5">
      <c r="A20">
        <v>2523430</v>
      </c>
      <c r="B20">
        <v>20959</v>
      </c>
      <c r="C20"/>
      <c r="D20">
        <v>229</v>
      </c>
      <c r="E20" t="s">
        <v>1515</v>
      </c>
    </row>
    <row r="21" spans="1:5">
      <c r="A21">
        <v>2523433</v>
      </c>
      <c r="B21">
        <v>20962</v>
      </c>
      <c r="C21" t="s">
        <v>78</v>
      </c>
      <c r="D21">
        <v>102</v>
      </c>
      <c r="E21" t="s">
        <v>1513</v>
      </c>
    </row>
    <row r="22" spans="1:5">
      <c r="A22">
        <v>2523436</v>
      </c>
      <c r="B22">
        <v>20965</v>
      </c>
      <c r="C22" t="s">
        <v>78</v>
      </c>
      <c r="D22">
        <v>48</v>
      </c>
      <c r="E22" t="s">
        <v>1513</v>
      </c>
    </row>
    <row r="23" spans="1:5">
      <c r="A23">
        <v>2523437</v>
      </c>
      <c r="B23">
        <v>20966</v>
      </c>
      <c r="C23" t="s">
        <v>78</v>
      </c>
      <c r="D23">
        <v>102</v>
      </c>
      <c r="E23" t="s">
        <v>1513</v>
      </c>
    </row>
    <row r="24" spans="1:5">
      <c r="A24">
        <v>2523450</v>
      </c>
      <c r="B24">
        <v>20979</v>
      </c>
      <c r="C24" t="s">
        <v>78</v>
      </c>
      <c r="D24">
        <v>387</v>
      </c>
      <c r="E24" t="s">
        <v>1513</v>
      </c>
    </row>
    <row r="25" spans="1:5">
      <c r="A25" t="s">
        <v>716</v>
      </c>
      <c r="B25">
        <v>21029</v>
      </c>
      <c r="C25" t="s">
        <v>1516</v>
      </c>
      <c r="D25">
        <v>373</v>
      </c>
      <c r="E25" t="s">
        <v>1509</v>
      </c>
    </row>
    <row r="26" spans="1:5">
      <c r="A26">
        <v>2523787</v>
      </c>
      <c r="B26">
        <v>21039</v>
      </c>
      <c r="C26" t="s">
        <v>1517</v>
      </c>
      <c r="D26">
        <v>478</v>
      </c>
      <c r="E26" t="s">
        <v>1518</v>
      </c>
    </row>
    <row r="27" spans="1:5">
      <c r="A27">
        <v>2523788</v>
      </c>
      <c r="B27">
        <v>21040</v>
      </c>
      <c r="C27" t="s">
        <v>1519</v>
      </c>
      <c r="D27">
        <v>478</v>
      </c>
      <c r="E27" t="s">
        <v>1520</v>
      </c>
    </row>
    <row r="28" spans="1:5">
      <c r="A28" t="s">
        <v>1521</v>
      </c>
      <c r="B28">
        <v>21072</v>
      </c>
      <c r="C28"/>
      <c r="D28"/>
      <c r="E28" t="s">
        <v>1522</v>
      </c>
    </row>
    <row r="29" spans="1:5">
      <c r="A29" t="s">
        <v>1523</v>
      </c>
      <c r="B29">
        <v>21073</v>
      </c>
      <c r="C29"/>
      <c r="D29"/>
      <c r="E29" t="s">
        <v>1522</v>
      </c>
    </row>
    <row r="30" spans="1:5">
      <c r="A30" t="s">
        <v>1524</v>
      </c>
      <c r="B30">
        <v>21074</v>
      </c>
      <c r="C30"/>
      <c r="D30"/>
      <c r="E30" t="s">
        <v>1522</v>
      </c>
    </row>
    <row r="31" spans="1:5">
      <c r="A31">
        <v>2524130</v>
      </c>
      <c r="B31">
        <v>21118</v>
      </c>
      <c r="C31"/>
      <c r="D31"/>
      <c r="E31" t="s">
        <v>1518</v>
      </c>
    </row>
    <row r="32" spans="1:5">
      <c r="A32">
        <v>2524131</v>
      </c>
      <c r="B32">
        <v>21119</v>
      </c>
      <c r="C32"/>
      <c r="D32"/>
      <c r="E32" t="s">
        <v>1525</v>
      </c>
    </row>
    <row r="33" spans="1:5">
      <c r="A33" t="s">
        <v>1201</v>
      </c>
      <c r="B33">
        <v>21129</v>
      </c>
      <c r="C33" t="s">
        <v>78</v>
      </c>
      <c r="D33">
        <v>37</v>
      </c>
      <c r="E33" t="s">
        <v>1509</v>
      </c>
    </row>
    <row r="34" spans="1:5">
      <c r="A34">
        <v>2610125</v>
      </c>
      <c r="B34">
        <v>21275</v>
      </c>
      <c r="C34"/>
      <c r="D34"/>
      <c r="E34"/>
    </row>
    <row r="35" spans="1:5">
      <c r="A35">
        <v>2610125</v>
      </c>
      <c r="B35">
        <v>21280</v>
      </c>
      <c r="C35" t="s">
        <v>1526</v>
      </c>
      <c r="D35">
        <v>399</v>
      </c>
      <c r="E35" t="s">
        <v>1513</v>
      </c>
    </row>
    <row r="36" spans="1:5">
      <c r="A36">
        <v>2610196</v>
      </c>
      <c r="B36">
        <v>21347</v>
      </c>
      <c r="C36"/>
      <c r="D36"/>
      <c r="E36" t="s">
        <v>1522</v>
      </c>
    </row>
    <row r="37" spans="1:5">
      <c r="A37">
        <v>2610197</v>
      </c>
      <c r="B37">
        <v>21348</v>
      </c>
      <c r="C37"/>
      <c r="D37"/>
      <c r="E37" t="s">
        <v>1522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4998"/>
  <sheetViews>
    <sheetView tabSelected="1" topLeftCell="A4977" workbookViewId="0">
      <selection activeCell="I4923" sqref="I4923"/>
    </sheetView>
  </sheetViews>
  <sheetFormatPr defaultRowHeight="12.75"/>
  <cols>
    <col min="1" max="1" width="17.5703125" bestFit="1" customWidth="1"/>
    <col min="2" max="2" width="16.7109375" bestFit="1" customWidth="1"/>
    <col min="3" max="3" width="13.42578125" bestFit="1" customWidth="1"/>
    <col min="4" max="4" width="65.140625" bestFit="1" customWidth="1"/>
    <col min="5" max="5" width="21.7109375" hidden="1" customWidth="1"/>
    <col min="6" max="6" width="11.7109375" hidden="1" customWidth="1"/>
    <col min="7" max="7" width="10.140625" customWidth="1"/>
    <col min="8" max="8" width="7.7109375" bestFit="1" customWidth="1"/>
    <col min="9" max="9" width="13.28515625" customWidth="1"/>
    <col min="10" max="10" width="7.5703125" bestFit="1" customWidth="1"/>
    <col min="11" max="11" width="8.5703125" bestFit="1" customWidth="1"/>
    <col min="12" max="12" width="6.28515625" bestFit="1" customWidth="1"/>
    <col min="13" max="13" width="12.5703125" customWidth="1"/>
    <col min="14" max="15" width="10" customWidth="1"/>
    <col min="16" max="16" width="12.85546875" customWidth="1"/>
  </cols>
  <sheetData>
    <row r="1" spans="1:16" ht="63.75">
      <c r="A1" s="59" t="s">
        <v>5878</v>
      </c>
      <c r="B1" s="59" t="s">
        <v>5879</v>
      </c>
      <c r="C1" s="60" t="s">
        <v>1529</v>
      </c>
      <c r="D1" s="59" t="s">
        <v>285</v>
      </c>
      <c r="E1" s="60" t="s">
        <v>1530</v>
      </c>
      <c r="F1" s="60" t="s">
        <v>1531</v>
      </c>
      <c r="G1" s="60" t="s">
        <v>8360</v>
      </c>
      <c r="H1" s="144" t="s">
        <v>8336</v>
      </c>
      <c r="I1" s="144" t="s">
        <v>8337</v>
      </c>
      <c r="J1" s="144" t="s">
        <v>8338</v>
      </c>
      <c r="K1" s="144" t="s">
        <v>8339</v>
      </c>
      <c r="L1" s="144" t="s">
        <v>8340</v>
      </c>
      <c r="M1" s="144" t="s">
        <v>8359</v>
      </c>
      <c r="N1" s="144" t="s">
        <v>9896</v>
      </c>
      <c r="O1" s="144" t="s">
        <v>9895</v>
      </c>
      <c r="P1" s="144" t="s">
        <v>9894</v>
      </c>
    </row>
    <row r="2" spans="1:16">
      <c r="A2" s="61" t="s">
        <v>2524</v>
      </c>
      <c r="B2" s="61" t="s">
        <v>6416</v>
      </c>
      <c r="C2" s="62" t="s">
        <v>1532</v>
      </c>
      <c r="D2" s="63" t="s">
        <v>2525</v>
      </c>
      <c r="E2" s="64">
        <v>101717873</v>
      </c>
      <c r="F2" s="61"/>
      <c r="G2" s="64">
        <v>124</v>
      </c>
      <c r="H2">
        <v>1.675</v>
      </c>
      <c r="I2" t="str">
        <f t="shared" ref="I2:I65" si="0">MID(D2,5,2)</f>
        <v>56</v>
      </c>
      <c r="J2" t="str">
        <f t="shared" ref="J2:J65" si="1">MID(D2,7,3)</f>
        <v>2.3</v>
      </c>
      <c r="K2" t="s">
        <v>8342</v>
      </c>
      <c r="L2" t="s">
        <v>8341</v>
      </c>
      <c r="M2">
        <v>0.25</v>
      </c>
      <c r="N2">
        <v>1.5</v>
      </c>
      <c r="O2">
        <f t="shared" ref="O2:O65" si="2">N2/2</f>
        <v>0.75</v>
      </c>
      <c r="P2">
        <v>0.5</v>
      </c>
    </row>
    <row r="3" spans="1:16">
      <c r="A3" s="61" t="s">
        <v>3550</v>
      </c>
      <c r="B3" s="61" t="s">
        <v>6747</v>
      </c>
      <c r="C3" s="62" t="s">
        <v>1532</v>
      </c>
      <c r="D3" s="63" t="s">
        <v>3551</v>
      </c>
      <c r="E3" s="64">
        <v>101717875</v>
      </c>
      <c r="F3" s="61"/>
      <c r="G3" s="64">
        <v>124</v>
      </c>
      <c r="H3">
        <v>1.675</v>
      </c>
      <c r="I3" t="str">
        <f t="shared" si="0"/>
        <v>56</v>
      </c>
      <c r="J3" t="str">
        <f t="shared" si="1"/>
        <v>2.3</v>
      </c>
      <c r="K3" t="s">
        <v>8342</v>
      </c>
      <c r="L3" t="s">
        <v>8341</v>
      </c>
      <c r="M3">
        <v>0.25</v>
      </c>
      <c r="N3">
        <v>1.5</v>
      </c>
      <c r="O3">
        <f t="shared" si="2"/>
        <v>0.75</v>
      </c>
      <c r="P3">
        <v>0.5</v>
      </c>
    </row>
    <row r="4" spans="1:16">
      <c r="A4" s="64" t="s">
        <v>3550</v>
      </c>
      <c r="B4" s="61" t="s">
        <v>6747</v>
      </c>
      <c r="C4" s="62" t="s">
        <v>1532</v>
      </c>
      <c r="D4" s="63" t="s">
        <v>3551</v>
      </c>
      <c r="E4" s="64">
        <v>101407400</v>
      </c>
      <c r="F4" s="61" t="s">
        <v>1534</v>
      </c>
      <c r="G4" s="66">
        <v>999</v>
      </c>
      <c r="H4">
        <v>1.675</v>
      </c>
      <c r="I4" t="str">
        <f t="shared" si="0"/>
        <v>56</v>
      </c>
      <c r="J4" t="str">
        <f t="shared" si="1"/>
        <v>2.3</v>
      </c>
      <c r="K4" t="s">
        <v>8342</v>
      </c>
      <c r="L4" t="s">
        <v>8341</v>
      </c>
      <c r="M4">
        <v>0.25</v>
      </c>
      <c r="N4">
        <v>1.5</v>
      </c>
      <c r="O4">
        <f t="shared" si="2"/>
        <v>0.75</v>
      </c>
      <c r="P4">
        <v>0.5</v>
      </c>
    </row>
    <row r="5" spans="1:16">
      <c r="A5" s="64" t="s">
        <v>3371</v>
      </c>
      <c r="B5" s="61" t="s">
        <v>6700</v>
      </c>
      <c r="C5" s="62" t="s">
        <v>1532</v>
      </c>
      <c r="D5" s="42" t="s">
        <v>3372</v>
      </c>
      <c r="E5" s="64">
        <v>101717875</v>
      </c>
      <c r="F5" s="61" t="s">
        <v>1534</v>
      </c>
      <c r="G5" s="64">
        <v>124</v>
      </c>
      <c r="H5">
        <v>1.675</v>
      </c>
      <c r="I5" t="str">
        <f t="shared" si="0"/>
        <v>56</v>
      </c>
      <c r="J5" t="str">
        <f t="shared" si="1"/>
        <v>2.3</v>
      </c>
      <c r="K5" t="s">
        <v>8342</v>
      </c>
      <c r="L5" t="s">
        <v>8341</v>
      </c>
      <c r="M5">
        <v>0.25</v>
      </c>
      <c r="N5">
        <v>1.5</v>
      </c>
      <c r="O5">
        <f t="shared" si="2"/>
        <v>0.75</v>
      </c>
      <c r="P5">
        <v>0.5</v>
      </c>
    </row>
    <row r="6" spans="1:16">
      <c r="A6" s="61">
        <v>101586869</v>
      </c>
      <c r="B6" s="61" t="s">
        <v>6783</v>
      </c>
      <c r="C6" s="62" t="s">
        <v>1532</v>
      </c>
      <c r="D6" s="42" t="s">
        <v>3763</v>
      </c>
      <c r="E6" s="64">
        <v>101717873</v>
      </c>
      <c r="F6" s="61"/>
      <c r="G6" s="61">
        <v>124</v>
      </c>
      <c r="H6">
        <v>1.675</v>
      </c>
      <c r="I6" t="str">
        <f t="shared" si="0"/>
        <v>56</v>
      </c>
      <c r="J6" t="str">
        <f t="shared" si="1"/>
        <v>2.3</v>
      </c>
      <c r="K6" t="s">
        <v>8342</v>
      </c>
      <c r="L6" t="s">
        <v>8341</v>
      </c>
      <c r="M6">
        <v>0.25</v>
      </c>
      <c r="N6">
        <v>1.5</v>
      </c>
      <c r="O6">
        <f t="shared" si="2"/>
        <v>0.75</v>
      </c>
      <c r="P6">
        <v>0.5</v>
      </c>
    </row>
    <row r="7" spans="1:16">
      <c r="A7" s="61">
        <v>101226563</v>
      </c>
      <c r="B7" s="61" t="s">
        <v>5885</v>
      </c>
      <c r="C7" s="62" t="s">
        <v>1532</v>
      </c>
      <c r="D7" s="63" t="s">
        <v>1540</v>
      </c>
      <c r="E7" s="64">
        <v>101717875</v>
      </c>
      <c r="F7" s="61"/>
      <c r="G7" s="64">
        <v>124</v>
      </c>
      <c r="H7">
        <v>1.675</v>
      </c>
      <c r="I7" t="str">
        <f t="shared" si="0"/>
        <v>56</v>
      </c>
      <c r="J7" t="str">
        <f t="shared" si="1"/>
        <v>2.3</v>
      </c>
      <c r="K7" t="s">
        <v>8342</v>
      </c>
      <c r="L7" t="s">
        <v>8341</v>
      </c>
      <c r="M7">
        <v>0.25</v>
      </c>
      <c r="N7">
        <v>1.5</v>
      </c>
      <c r="O7">
        <f t="shared" si="2"/>
        <v>0.75</v>
      </c>
      <c r="P7">
        <v>0.5</v>
      </c>
    </row>
    <row r="8" spans="1:16">
      <c r="A8" s="61">
        <v>101226563</v>
      </c>
      <c r="B8" s="61" t="s">
        <v>5885</v>
      </c>
      <c r="C8" s="62" t="s">
        <v>1532</v>
      </c>
      <c r="D8" s="63" t="s">
        <v>1540</v>
      </c>
      <c r="E8" s="64">
        <v>101717875</v>
      </c>
      <c r="F8" s="61" t="s">
        <v>1534</v>
      </c>
      <c r="G8" s="64">
        <v>124</v>
      </c>
      <c r="H8">
        <v>1.675</v>
      </c>
      <c r="I8" t="str">
        <f t="shared" si="0"/>
        <v>56</v>
      </c>
      <c r="J8" t="str">
        <f t="shared" si="1"/>
        <v>2.3</v>
      </c>
      <c r="K8" t="s">
        <v>8342</v>
      </c>
      <c r="L8" t="s">
        <v>8341</v>
      </c>
      <c r="M8">
        <v>0.25</v>
      </c>
      <c r="N8">
        <v>1.5</v>
      </c>
      <c r="O8">
        <f t="shared" si="2"/>
        <v>0.75</v>
      </c>
      <c r="P8">
        <v>0.5</v>
      </c>
    </row>
    <row r="9" spans="1:16">
      <c r="A9" s="61" t="s">
        <v>2642</v>
      </c>
      <c r="B9" s="61" t="s">
        <v>6464</v>
      </c>
      <c r="C9" s="62" t="s">
        <v>1532</v>
      </c>
      <c r="D9" s="63" t="s">
        <v>2643</v>
      </c>
      <c r="E9" s="64">
        <v>101717873</v>
      </c>
      <c r="F9" s="61"/>
      <c r="G9" s="64">
        <v>128</v>
      </c>
      <c r="H9">
        <v>1.675</v>
      </c>
      <c r="I9" t="str">
        <f t="shared" si="0"/>
        <v>56</v>
      </c>
      <c r="J9" t="str">
        <f t="shared" si="1"/>
        <v>4.0</v>
      </c>
      <c r="K9" t="s">
        <v>8342</v>
      </c>
      <c r="L9" t="s">
        <v>8341</v>
      </c>
      <c r="M9">
        <v>0.25</v>
      </c>
      <c r="N9">
        <v>1.5</v>
      </c>
      <c r="O9">
        <f t="shared" si="2"/>
        <v>0.75</v>
      </c>
      <c r="P9">
        <v>0.5</v>
      </c>
    </row>
    <row r="10" spans="1:16">
      <c r="A10" s="61">
        <v>101580818</v>
      </c>
      <c r="B10" s="61" t="s">
        <v>6776</v>
      </c>
      <c r="C10" s="62" t="s">
        <v>1532</v>
      </c>
      <c r="D10" s="42" t="s">
        <v>3738</v>
      </c>
      <c r="E10" s="64">
        <v>101717873</v>
      </c>
      <c r="F10" s="61"/>
      <c r="G10" s="61">
        <v>128</v>
      </c>
      <c r="H10">
        <v>1.675</v>
      </c>
      <c r="I10" t="str">
        <f t="shared" si="0"/>
        <v>56</v>
      </c>
      <c r="J10" t="str">
        <f t="shared" si="1"/>
        <v>4.0</v>
      </c>
      <c r="K10" t="s">
        <v>8344</v>
      </c>
      <c r="L10" t="s">
        <v>8350</v>
      </c>
      <c r="M10">
        <v>0.25</v>
      </c>
      <c r="N10">
        <v>1.5</v>
      </c>
      <c r="O10">
        <f t="shared" si="2"/>
        <v>0.75</v>
      </c>
      <c r="P10">
        <v>0.5</v>
      </c>
    </row>
    <row r="11" spans="1:16">
      <c r="A11" s="61">
        <v>102101605</v>
      </c>
      <c r="B11" s="61" t="s">
        <v>6968</v>
      </c>
      <c r="C11" s="62" t="s">
        <v>1532</v>
      </c>
      <c r="D11" s="42" t="s">
        <v>4160</v>
      </c>
      <c r="E11" s="61">
        <v>101717873</v>
      </c>
      <c r="F11" s="61"/>
      <c r="G11" s="61">
        <v>312</v>
      </c>
      <c r="H11">
        <v>1.675</v>
      </c>
      <c r="I11" t="str">
        <f t="shared" si="0"/>
        <v>56</v>
      </c>
      <c r="J11" t="str">
        <f t="shared" si="1"/>
        <v>4.0</v>
      </c>
      <c r="K11" t="s">
        <v>8342</v>
      </c>
      <c r="L11" t="s">
        <v>8350</v>
      </c>
      <c r="M11">
        <v>0.25</v>
      </c>
      <c r="N11">
        <v>1.5</v>
      </c>
      <c r="O11">
        <f t="shared" si="2"/>
        <v>0.75</v>
      </c>
      <c r="P11">
        <v>0.5</v>
      </c>
    </row>
    <row r="12" spans="1:16">
      <c r="A12" s="61">
        <v>102101606</v>
      </c>
      <c r="B12" s="61" t="s">
        <v>6969</v>
      </c>
      <c r="C12" s="62" t="s">
        <v>1532</v>
      </c>
      <c r="D12" s="42" t="s">
        <v>4161</v>
      </c>
      <c r="E12" s="61">
        <v>101717875</v>
      </c>
      <c r="F12" s="61"/>
      <c r="G12" s="61">
        <v>312</v>
      </c>
      <c r="H12">
        <v>1.675</v>
      </c>
      <c r="I12" t="str">
        <f t="shared" si="0"/>
        <v>56</v>
      </c>
      <c r="J12" t="str">
        <f t="shared" si="1"/>
        <v>4.0</v>
      </c>
      <c r="K12" t="s">
        <v>8342</v>
      </c>
      <c r="L12" t="s">
        <v>8350</v>
      </c>
      <c r="M12">
        <v>0.25</v>
      </c>
      <c r="N12">
        <v>1.5</v>
      </c>
      <c r="O12">
        <f t="shared" si="2"/>
        <v>0.75</v>
      </c>
      <c r="P12">
        <v>0.5</v>
      </c>
    </row>
    <row r="13" spans="1:16">
      <c r="A13" s="61">
        <v>101583778</v>
      </c>
      <c r="B13" s="61" t="s">
        <v>6782</v>
      </c>
      <c r="C13" s="62" t="s">
        <v>1532</v>
      </c>
      <c r="D13" s="42" t="s">
        <v>3758</v>
      </c>
      <c r="E13" s="64">
        <v>101717873</v>
      </c>
      <c r="F13" s="61"/>
      <c r="G13" s="61">
        <v>244</v>
      </c>
      <c r="H13">
        <v>1.675</v>
      </c>
      <c r="I13" t="str">
        <f t="shared" si="0"/>
        <v>56</v>
      </c>
      <c r="J13" t="str">
        <f t="shared" si="1"/>
        <v>4.0</v>
      </c>
      <c r="K13" t="s">
        <v>8342</v>
      </c>
      <c r="L13" t="s">
        <v>8353</v>
      </c>
      <c r="M13">
        <v>0.25</v>
      </c>
      <c r="N13">
        <v>1.5</v>
      </c>
      <c r="O13">
        <f t="shared" si="2"/>
        <v>0.75</v>
      </c>
      <c r="P13">
        <v>0.5</v>
      </c>
    </row>
    <row r="14" spans="1:16">
      <c r="A14" s="64">
        <v>101366321</v>
      </c>
      <c r="B14" s="61" t="s">
        <v>5940</v>
      </c>
      <c r="C14" s="62" t="s">
        <v>1532</v>
      </c>
      <c r="D14" s="42" t="s">
        <v>1596</v>
      </c>
      <c r="E14" s="69" t="s">
        <v>1567</v>
      </c>
      <c r="F14" s="61"/>
      <c r="G14" s="64">
        <v>244</v>
      </c>
      <c r="H14">
        <v>1.675</v>
      </c>
      <c r="I14" t="str">
        <f t="shared" si="0"/>
        <v>56</v>
      </c>
      <c r="J14" t="str">
        <f t="shared" si="1"/>
        <v>4.0</v>
      </c>
      <c r="K14" t="s">
        <v>8342</v>
      </c>
      <c r="L14" t="s">
        <v>8353</v>
      </c>
      <c r="M14">
        <v>0.25</v>
      </c>
      <c r="N14">
        <v>1.5</v>
      </c>
      <c r="O14">
        <f t="shared" si="2"/>
        <v>0.75</v>
      </c>
      <c r="P14">
        <v>0.5</v>
      </c>
    </row>
    <row r="15" spans="1:16">
      <c r="A15" s="61">
        <v>101872732</v>
      </c>
      <c r="B15" s="61" t="s">
        <v>6879</v>
      </c>
      <c r="C15" s="62" t="s">
        <v>1532</v>
      </c>
      <c r="D15" s="42" t="s">
        <v>1596</v>
      </c>
      <c r="E15" s="61">
        <v>101717875</v>
      </c>
      <c r="F15" s="61"/>
      <c r="G15" s="61">
        <v>244</v>
      </c>
      <c r="H15">
        <v>1.675</v>
      </c>
      <c r="I15" t="str">
        <f t="shared" si="0"/>
        <v>56</v>
      </c>
      <c r="J15" t="str">
        <f t="shared" si="1"/>
        <v>4.0</v>
      </c>
      <c r="K15" t="s">
        <v>8342</v>
      </c>
      <c r="L15" t="s">
        <v>8353</v>
      </c>
      <c r="M15">
        <v>0.25</v>
      </c>
      <c r="N15">
        <v>1.5</v>
      </c>
      <c r="O15">
        <f t="shared" si="2"/>
        <v>0.75</v>
      </c>
      <c r="P15">
        <v>0.5</v>
      </c>
    </row>
    <row r="16" spans="1:16">
      <c r="A16" s="61">
        <v>101872732</v>
      </c>
      <c r="B16" s="61" t="s">
        <v>6879</v>
      </c>
      <c r="C16" s="62" t="s">
        <v>1532</v>
      </c>
      <c r="D16" s="42" t="s">
        <v>1596</v>
      </c>
      <c r="E16" s="61">
        <v>101717875</v>
      </c>
      <c r="F16" s="61"/>
      <c r="G16" s="61">
        <v>244</v>
      </c>
      <c r="H16">
        <v>1.675</v>
      </c>
      <c r="I16" t="str">
        <f t="shared" si="0"/>
        <v>56</v>
      </c>
      <c r="J16" t="str">
        <f t="shared" si="1"/>
        <v>4.0</v>
      </c>
      <c r="K16" t="s">
        <v>8342</v>
      </c>
      <c r="L16" t="s">
        <v>8353</v>
      </c>
      <c r="M16">
        <v>0.25</v>
      </c>
      <c r="N16">
        <v>1.5</v>
      </c>
      <c r="O16">
        <f t="shared" si="2"/>
        <v>0.75</v>
      </c>
      <c r="P16">
        <v>0.5</v>
      </c>
    </row>
    <row r="17" spans="1:16">
      <c r="A17" s="64">
        <v>101489598</v>
      </c>
      <c r="B17" s="61" t="s">
        <v>6000</v>
      </c>
      <c r="C17" s="62" t="s">
        <v>1532</v>
      </c>
      <c r="D17" s="63" t="s">
        <v>1658</v>
      </c>
      <c r="E17" s="64">
        <v>101717873</v>
      </c>
      <c r="F17" s="64"/>
      <c r="G17" s="64">
        <v>128</v>
      </c>
      <c r="H17">
        <v>1.675</v>
      </c>
      <c r="I17" t="str">
        <f t="shared" si="0"/>
        <v>56</v>
      </c>
      <c r="J17" t="str">
        <f t="shared" si="1"/>
        <v>4.0</v>
      </c>
      <c r="K17" t="s">
        <v>8342</v>
      </c>
      <c r="L17" t="s">
        <v>8341</v>
      </c>
      <c r="M17">
        <v>0.25</v>
      </c>
      <c r="N17">
        <v>1.5</v>
      </c>
      <c r="O17">
        <f t="shared" si="2"/>
        <v>0.75</v>
      </c>
      <c r="P17">
        <v>0.5</v>
      </c>
    </row>
    <row r="18" spans="1:16">
      <c r="A18" s="64" t="s">
        <v>3373</v>
      </c>
      <c r="B18" s="61" t="s">
        <v>6701</v>
      </c>
      <c r="C18" s="62" t="s">
        <v>1532</v>
      </c>
      <c r="D18" s="63" t="s">
        <v>3374</v>
      </c>
      <c r="E18" s="64">
        <v>101717875</v>
      </c>
      <c r="F18" s="61" t="s">
        <v>1534</v>
      </c>
      <c r="G18" s="64">
        <v>128</v>
      </c>
      <c r="H18">
        <v>1.675</v>
      </c>
      <c r="I18" t="str">
        <f t="shared" si="0"/>
        <v>56</v>
      </c>
      <c r="J18" t="str">
        <f t="shared" si="1"/>
        <v>4.0</v>
      </c>
      <c r="K18" t="s">
        <v>8342</v>
      </c>
      <c r="L18" t="s">
        <v>8341</v>
      </c>
      <c r="M18">
        <v>0.25</v>
      </c>
      <c r="N18">
        <v>1.5</v>
      </c>
      <c r="O18">
        <f t="shared" si="2"/>
        <v>0.75</v>
      </c>
      <c r="P18">
        <v>0.5</v>
      </c>
    </row>
    <row r="19" spans="1:16">
      <c r="A19" s="64" t="s">
        <v>3549</v>
      </c>
      <c r="B19" s="61" t="s">
        <v>6746</v>
      </c>
      <c r="C19" s="62" t="s">
        <v>1532</v>
      </c>
      <c r="D19" s="63" t="s">
        <v>3374</v>
      </c>
      <c r="E19" s="64">
        <v>101717875</v>
      </c>
      <c r="F19" s="61"/>
      <c r="G19" s="64">
        <v>128</v>
      </c>
      <c r="H19">
        <v>1.675</v>
      </c>
      <c r="I19" t="str">
        <f t="shared" si="0"/>
        <v>56</v>
      </c>
      <c r="J19" t="str">
        <f t="shared" si="1"/>
        <v>4.0</v>
      </c>
      <c r="K19" t="s">
        <v>8342</v>
      </c>
      <c r="L19" t="s">
        <v>8341</v>
      </c>
      <c r="M19">
        <v>0.25</v>
      </c>
      <c r="N19">
        <v>1.5</v>
      </c>
      <c r="O19">
        <f t="shared" si="2"/>
        <v>0.75</v>
      </c>
      <c r="P19">
        <v>0.5</v>
      </c>
    </row>
    <row r="20" spans="1:16">
      <c r="A20" s="64" t="s">
        <v>3549</v>
      </c>
      <c r="B20" s="61" t="s">
        <v>6746</v>
      </c>
      <c r="C20" s="62" t="s">
        <v>1532</v>
      </c>
      <c r="D20" s="63" t="s">
        <v>3374</v>
      </c>
      <c r="E20" s="64">
        <v>101407400</v>
      </c>
      <c r="F20" s="61" t="s">
        <v>1534</v>
      </c>
      <c r="G20" s="66">
        <v>999</v>
      </c>
      <c r="H20">
        <v>1.675</v>
      </c>
      <c r="I20" t="str">
        <f t="shared" si="0"/>
        <v>56</v>
      </c>
      <c r="J20" t="str">
        <f t="shared" si="1"/>
        <v>4.0</v>
      </c>
      <c r="K20" t="s">
        <v>8342</v>
      </c>
      <c r="L20" t="s">
        <v>8341</v>
      </c>
      <c r="M20">
        <v>0.25</v>
      </c>
      <c r="N20">
        <v>1.5</v>
      </c>
      <c r="O20">
        <f t="shared" si="2"/>
        <v>0.75</v>
      </c>
      <c r="P20">
        <v>0.5</v>
      </c>
    </row>
    <row r="21" spans="1:16">
      <c r="A21" s="61" t="s">
        <v>3085</v>
      </c>
      <c r="B21" s="61" t="s">
        <v>6609</v>
      </c>
      <c r="C21" s="62" t="s">
        <v>1532</v>
      </c>
      <c r="D21" s="63" t="s">
        <v>3086</v>
      </c>
      <c r="E21" s="64">
        <v>101717873</v>
      </c>
      <c r="F21" s="61"/>
      <c r="G21" s="64">
        <v>170</v>
      </c>
      <c r="H21">
        <v>1.675</v>
      </c>
      <c r="I21" t="str">
        <f t="shared" si="0"/>
        <v>56</v>
      </c>
      <c r="J21" t="str">
        <f t="shared" si="1"/>
        <v>4.4</v>
      </c>
      <c r="K21" t="s">
        <v>8342</v>
      </c>
      <c r="L21" t="s">
        <v>8341</v>
      </c>
      <c r="M21">
        <v>0.25</v>
      </c>
      <c r="N21">
        <v>1.5</v>
      </c>
      <c r="O21">
        <f t="shared" si="2"/>
        <v>0.75</v>
      </c>
      <c r="P21">
        <v>0.5</v>
      </c>
    </row>
    <row r="22" spans="1:16">
      <c r="A22" s="61" t="s">
        <v>3453</v>
      </c>
      <c r="B22" s="61" t="s">
        <v>6721</v>
      </c>
      <c r="C22" s="62" t="s">
        <v>1532</v>
      </c>
      <c r="D22" s="63" t="s">
        <v>3086</v>
      </c>
      <c r="E22" s="64">
        <v>101717873</v>
      </c>
      <c r="F22" s="61"/>
      <c r="G22" s="64">
        <v>170</v>
      </c>
      <c r="H22">
        <v>1.675</v>
      </c>
      <c r="I22" t="str">
        <f t="shared" si="0"/>
        <v>56</v>
      </c>
      <c r="J22" t="str">
        <f t="shared" si="1"/>
        <v>4.4</v>
      </c>
      <c r="K22" t="s">
        <v>8342</v>
      </c>
      <c r="L22" t="s">
        <v>8341</v>
      </c>
      <c r="M22">
        <v>0.25</v>
      </c>
      <c r="N22">
        <v>1.5</v>
      </c>
      <c r="O22">
        <f t="shared" si="2"/>
        <v>0.75</v>
      </c>
      <c r="P22">
        <v>0.5</v>
      </c>
    </row>
    <row r="23" spans="1:16">
      <c r="A23" s="64" t="s">
        <v>3375</v>
      </c>
      <c r="B23" s="61" t="s">
        <v>6702</v>
      </c>
      <c r="C23" s="62" t="s">
        <v>1532</v>
      </c>
      <c r="D23" s="42" t="s">
        <v>3376</v>
      </c>
      <c r="E23" s="64">
        <v>101717875</v>
      </c>
      <c r="F23" s="61" t="s">
        <v>1534</v>
      </c>
      <c r="G23" s="64">
        <v>170</v>
      </c>
      <c r="H23">
        <v>2.125</v>
      </c>
      <c r="I23" t="str">
        <f t="shared" si="0"/>
        <v>56</v>
      </c>
      <c r="J23" t="str">
        <f t="shared" si="1"/>
        <v>4.4</v>
      </c>
      <c r="K23" t="s">
        <v>8342</v>
      </c>
      <c r="L23" t="s">
        <v>8341</v>
      </c>
      <c r="M23">
        <v>0.25</v>
      </c>
      <c r="N23">
        <v>1.5</v>
      </c>
      <c r="O23">
        <f t="shared" si="2"/>
        <v>0.75</v>
      </c>
      <c r="P23">
        <v>0.5</v>
      </c>
    </row>
    <row r="24" spans="1:16">
      <c r="A24" s="61">
        <v>101668910</v>
      </c>
      <c r="B24" s="61" t="s">
        <v>6801</v>
      </c>
      <c r="C24" s="62" t="s">
        <v>1532</v>
      </c>
      <c r="D24" s="42" t="s">
        <v>3870</v>
      </c>
      <c r="E24" s="61">
        <v>101717875</v>
      </c>
      <c r="F24" s="61"/>
      <c r="G24" s="61">
        <v>120</v>
      </c>
      <c r="H24">
        <v>2.125</v>
      </c>
      <c r="I24" t="str">
        <f t="shared" si="0"/>
        <v>56</v>
      </c>
      <c r="J24" t="str">
        <f t="shared" si="1"/>
        <v>4.0</v>
      </c>
      <c r="K24" t="s">
        <v>8344</v>
      </c>
      <c r="L24" t="s">
        <v>8350</v>
      </c>
      <c r="M24">
        <v>0.25</v>
      </c>
      <c r="N24">
        <v>1.5</v>
      </c>
      <c r="O24">
        <f t="shared" si="2"/>
        <v>0.75</v>
      </c>
      <c r="P24">
        <v>0.5</v>
      </c>
    </row>
    <row r="25" spans="1:16">
      <c r="A25" s="61">
        <v>101668910</v>
      </c>
      <c r="B25" s="61" t="s">
        <v>6801</v>
      </c>
      <c r="C25" s="62" t="s">
        <v>1532</v>
      </c>
      <c r="D25" s="42" t="s">
        <v>3870</v>
      </c>
      <c r="E25" s="61">
        <v>101717875</v>
      </c>
      <c r="F25" s="61" t="s">
        <v>1534</v>
      </c>
      <c r="G25" s="61">
        <v>120</v>
      </c>
      <c r="H25">
        <v>2.125</v>
      </c>
      <c r="I25" t="str">
        <f t="shared" si="0"/>
        <v>56</v>
      </c>
      <c r="J25" t="str">
        <f t="shared" si="1"/>
        <v>4.0</v>
      </c>
      <c r="K25" t="s">
        <v>8344</v>
      </c>
      <c r="L25" t="s">
        <v>8350</v>
      </c>
      <c r="M25">
        <v>0.25</v>
      </c>
      <c r="N25">
        <v>1.5</v>
      </c>
      <c r="O25">
        <f t="shared" si="2"/>
        <v>0.75</v>
      </c>
      <c r="P25">
        <v>0.5</v>
      </c>
    </row>
    <row r="26" spans="1:16">
      <c r="A26" s="61">
        <v>101746094</v>
      </c>
      <c r="B26" s="61" t="s">
        <v>6815</v>
      </c>
      <c r="C26" s="62" t="s">
        <v>1532</v>
      </c>
      <c r="D26" s="42" t="s">
        <v>3912</v>
      </c>
      <c r="E26" s="64">
        <v>101717873</v>
      </c>
      <c r="F26" s="61"/>
      <c r="G26" s="61">
        <v>120</v>
      </c>
      <c r="H26">
        <v>2.125</v>
      </c>
      <c r="I26" t="str">
        <f t="shared" si="0"/>
        <v>56</v>
      </c>
      <c r="J26" t="str">
        <f t="shared" si="1"/>
        <v>4.0</v>
      </c>
      <c r="K26" t="s">
        <v>8342</v>
      </c>
      <c r="L26" t="s">
        <v>8350</v>
      </c>
      <c r="M26">
        <v>0.25</v>
      </c>
      <c r="N26">
        <v>1.5</v>
      </c>
      <c r="O26">
        <f t="shared" si="2"/>
        <v>0.75</v>
      </c>
      <c r="P26">
        <v>0.5</v>
      </c>
    </row>
    <row r="27" spans="1:16">
      <c r="A27" s="61">
        <v>102675784</v>
      </c>
      <c r="B27" s="61" t="s">
        <v>6989</v>
      </c>
      <c r="C27" s="62" t="s">
        <v>1532</v>
      </c>
      <c r="D27" s="42" t="s">
        <v>3912</v>
      </c>
      <c r="E27" s="61">
        <v>101717874</v>
      </c>
      <c r="F27" s="61"/>
      <c r="G27" s="61">
        <v>318</v>
      </c>
      <c r="H27">
        <v>2.125</v>
      </c>
      <c r="I27" t="str">
        <f t="shared" si="0"/>
        <v>56</v>
      </c>
      <c r="J27" t="str">
        <f t="shared" si="1"/>
        <v>4.0</v>
      </c>
      <c r="K27" t="s">
        <v>8342</v>
      </c>
      <c r="L27" t="s">
        <v>8350</v>
      </c>
      <c r="M27">
        <v>0.25</v>
      </c>
      <c r="N27">
        <v>1.5</v>
      </c>
      <c r="O27">
        <f t="shared" si="2"/>
        <v>0.75</v>
      </c>
      <c r="P27">
        <v>0.5</v>
      </c>
    </row>
    <row r="28" spans="1:16">
      <c r="A28" s="61">
        <v>101746261</v>
      </c>
      <c r="B28" s="61" t="s">
        <v>6816</v>
      </c>
      <c r="C28" s="62" t="s">
        <v>1532</v>
      </c>
      <c r="D28" s="42" t="s">
        <v>3913</v>
      </c>
      <c r="E28" s="61">
        <v>101717876</v>
      </c>
      <c r="F28" s="61"/>
      <c r="G28" s="64">
        <v>120</v>
      </c>
      <c r="H28">
        <v>2.125</v>
      </c>
      <c r="I28" t="str">
        <f t="shared" si="0"/>
        <v>56</v>
      </c>
      <c r="J28" t="str">
        <f t="shared" si="1"/>
        <v>4.0</v>
      </c>
      <c r="K28" t="s">
        <v>8342</v>
      </c>
      <c r="L28" t="s">
        <v>8350</v>
      </c>
      <c r="M28">
        <v>0.25</v>
      </c>
      <c r="N28">
        <v>1.5</v>
      </c>
      <c r="O28">
        <f t="shared" si="2"/>
        <v>0.75</v>
      </c>
      <c r="P28">
        <v>0.5</v>
      </c>
    </row>
    <row r="29" spans="1:16">
      <c r="A29" s="61">
        <v>101746261</v>
      </c>
      <c r="B29" s="61" t="s">
        <v>6816</v>
      </c>
      <c r="C29" s="62" t="s">
        <v>1532</v>
      </c>
      <c r="D29" s="42" t="s">
        <v>3913</v>
      </c>
      <c r="E29" s="61">
        <v>101407402</v>
      </c>
      <c r="F29" s="61" t="s">
        <v>1534</v>
      </c>
      <c r="G29" s="66">
        <v>999</v>
      </c>
      <c r="H29">
        <v>2.125</v>
      </c>
      <c r="I29" t="str">
        <f t="shared" si="0"/>
        <v>56</v>
      </c>
      <c r="J29" t="str">
        <f t="shared" si="1"/>
        <v>4.0</v>
      </c>
      <c r="K29" t="s">
        <v>8342</v>
      </c>
      <c r="L29" t="s">
        <v>8350</v>
      </c>
      <c r="M29">
        <v>0.25</v>
      </c>
      <c r="N29">
        <v>1.5</v>
      </c>
      <c r="O29">
        <f t="shared" si="2"/>
        <v>0.75</v>
      </c>
      <c r="P29">
        <v>0.5</v>
      </c>
    </row>
    <row r="30" spans="1:16">
      <c r="A30" s="61">
        <v>102675785</v>
      </c>
      <c r="B30" s="61" t="s">
        <v>6990</v>
      </c>
      <c r="C30" s="62" t="s">
        <v>1532</v>
      </c>
      <c r="D30" s="42" t="s">
        <v>3913</v>
      </c>
      <c r="E30" s="61">
        <v>101717876</v>
      </c>
      <c r="F30" s="61"/>
      <c r="G30" s="61">
        <v>318</v>
      </c>
      <c r="H30">
        <v>2.125</v>
      </c>
      <c r="I30" t="str">
        <f t="shared" si="0"/>
        <v>56</v>
      </c>
      <c r="J30" t="str">
        <f t="shared" si="1"/>
        <v>4.0</v>
      </c>
      <c r="K30" t="s">
        <v>8342</v>
      </c>
      <c r="L30" t="s">
        <v>8350</v>
      </c>
      <c r="M30">
        <v>0.25</v>
      </c>
      <c r="N30">
        <v>1.5</v>
      </c>
      <c r="O30">
        <f t="shared" si="2"/>
        <v>0.75</v>
      </c>
      <c r="P30">
        <v>0.5</v>
      </c>
    </row>
    <row r="31" spans="1:16">
      <c r="A31" s="64">
        <v>101492118</v>
      </c>
      <c r="B31" s="61" t="s">
        <v>6003</v>
      </c>
      <c r="C31" s="62" t="s">
        <v>1532</v>
      </c>
      <c r="D31" s="63" t="s">
        <v>1662</v>
      </c>
      <c r="E31" s="64">
        <v>101717874</v>
      </c>
      <c r="F31" s="64"/>
      <c r="G31" s="64">
        <v>120</v>
      </c>
      <c r="H31">
        <v>2.125</v>
      </c>
      <c r="I31" t="str">
        <f t="shared" si="0"/>
        <v>56</v>
      </c>
      <c r="J31" t="str">
        <f t="shared" si="1"/>
        <v>4.0</v>
      </c>
      <c r="K31" t="s">
        <v>8342</v>
      </c>
      <c r="L31" t="s">
        <v>8341</v>
      </c>
      <c r="M31">
        <v>0.25</v>
      </c>
      <c r="N31">
        <v>1.5</v>
      </c>
      <c r="O31">
        <f t="shared" si="2"/>
        <v>0.75</v>
      </c>
      <c r="P31">
        <v>0.5</v>
      </c>
    </row>
    <row r="32" spans="1:16">
      <c r="A32" s="64">
        <v>101492118</v>
      </c>
      <c r="B32" s="61" t="s">
        <v>6003</v>
      </c>
      <c r="C32" s="62" t="s">
        <v>1532</v>
      </c>
      <c r="D32" s="63" t="s">
        <v>1662</v>
      </c>
      <c r="E32" s="64">
        <v>101717874</v>
      </c>
      <c r="F32" s="61" t="s">
        <v>1534</v>
      </c>
      <c r="G32" s="64">
        <v>120</v>
      </c>
      <c r="H32">
        <v>2.125</v>
      </c>
      <c r="I32" t="str">
        <f t="shared" si="0"/>
        <v>56</v>
      </c>
      <c r="J32" t="str">
        <f t="shared" si="1"/>
        <v>4.0</v>
      </c>
      <c r="K32" t="s">
        <v>8342</v>
      </c>
      <c r="L32" t="s">
        <v>8341</v>
      </c>
      <c r="M32">
        <v>0.25</v>
      </c>
      <c r="N32">
        <v>1.5</v>
      </c>
      <c r="O32">
        <f t="shared" si="2"/>
        <v>0.75</v>
      </c>
      <c r="P32">
        <v>0.5</v>
      </c>
    </row>
    <row r="33" spans="1:16">
      <c r="A33" s="61" t="s">
        <v>2526</v>
      </c>
      <c r="B33" s="61" t="s">
        <v>6417</v>
      </c>
      <c r="C33" s="62" t="s">
        <v>1532</v>
      </c>
      <c r="D33" s="63" t="s">
        <v>1662</v>
      </c>
      <c r="E33" s="64">
        <v>101717873</v>
      </c>
      <c r="F33" s="61"/>
      <c r="G33" s="64">
        <v>120</v>
      </c>
      <c r="H33">
        <v>2.125</v>
      </c>
      <c r="I33" t="str">
        <f t="shared" si="0"/>
        <v>56</v>
      </c>
      <c r="J33" t="str">
        <f t="shared" si="1"/>
        <v>4.0</v>
      </c>
      <c r="K33" t="s">
        <v>8342</v>
      </c>
      <c r="L33" t="s">
        <v>8341</v>
      </c>
      <c r="M33">
        <v>0.25</v>
      </c>
      <c r="N33">
        <v>1.5</v>
      </c>
      <c r="O33">
        <f t="shared" si="2"/>
        <v>0.75</v>
      </c>
      <c r="P33">
        <v>0.5</v>
      </c>
    </row>
    <row r="34" spans="1:16">
      <c r="A34" s="64" t="s">
        <v>3377</v>
      </c>
      <c r="B34" s="61" t="s">
        <v>6703</v>
      </c>
      <c r="C34" s="62" t="s">
        <v>1532</v>
      </c>
      <c r="D34" s="63" t="s">
        <v>3378</v>
      </c>
      <c r="E34" s="64">
        <v>101717875</v>
      </c>
      <c r="F34" s="61" t="s">
        <v>1534</v>
      </c>
      <c r="G34" s="64">
        <v>120</v>
      </c>
      <c r="H34">
        <v>2.125</v>
      </c>
      <c r="I34" t="str">
        <f t="shared" si="0"/>
        <v>56</v>
      </c>
      <c r="J34" t="str">
        <f t="shared" si="1"/>
        <v>4.0</v>
      </c>
      <c r="K34" t="s">
        <v>8342</v>
      </c>
      <c r="L34" t="s">
        <v>8341</v>
      </c>
      <c r="M34">
        <v>0.25</v>
      </c>
      <c r="N34">
        <v>1.5</v>
      </c>
      <c r="O34">
        <f t="shared" si="2"/>
        <v>0.75</v>
      </c>
      <c r="P34">
        <v>0.5</v>
      </c>
    </row>
    <row r="35" spans="1:16">
      <c r="A35" s="64" t="s">
        <v>3396</v>
      </c>
      <c r="B35" s="61" t="s">
        <v>6708</v>
      </c>
      <c r="C35" s="62" t="s">
        <v>1532</v>
      </c>
      <c r="D35" s="63" t="s">
        <v>3378</v>
      </c>
      <c r="E35" s="64">
        <v>101717876</v>
      </c>
      <c r="F35" s="61"/>
      <c r="G35" s="64">
        <v>120</v>
      </c>
      <c r="H35">
        <v>2.125</v>
      </c>
      <c r="I35" t="str">
        <f t="shared" si="0"/>
        <v>56</v>
      </c>
      <c r="J35" t="str">
        <f t="shared" si="1"/>
        <v>4.0</v>
      </c>
      <c r="K35" t="s">
        <v>8342</v>
      </c>
      <c r="L35" t="s">
        <v>8341</v>
      </c>
      <c r="M35">
        <v>0.25</v>
      </c>
      <c r="N35">
        <v>1.5</v>
      </c>
      <c r="O35">
        <f t="shared" si="2"/>
        <v>0.75</v>
      </c>
      <c r="P35">
        <v>0.5</v>
      </c>
    </row>
    <row r="36" spans="1:16">
      <c r="A36" s="61">
        <v>102094242</v>
      </c>
      <c r="B36" s="61" t="s">
        <v>6961</v>
      </c>
      <c r="C36" s="62" t="s">
        <v>1532</v>
      </c>
      <c r="D36" s="42" t="s">
        <v>4147</v>
      </c>
      <c r="E36" s="61">
        <v>101717874</v>
      </c>
      <c r="F36" s="61"/>
      <c r="G36" s="61">
        <v>120</v>
      </c>
      <c r="H36">
        <v>2.125</v>
      </c>
      <c r="I36" t="str">
        <f t="shared" si="0"/>
        <v>56</v>
      </c>
      <c r="J36" t="str">
        <f t="shared" si="1"/>
        <v>4.0</v>
      </c>
      <c r="K36" t="s">
        <v>8347</v>
      </c>
      <c r="L36" t="s">
        <v>8341</v>
      </c>
      <c r="M36">
        <v>0.5</v>
      </c>
      <c r="N36">
        <v>1.5</v>
      </c>
      <c r="O36">
        <f t="shared" si="2"/>
        <v>0.75</v>
      </c>
      <c r="P36">
        <v>0.5</v>
      </c>
    </row>
    <row r="37" spans="1:16">
      <c r="A37" s="61">
        <v>102094392</v>
      </c>
      <c r="B37" s="61" t="s">
        <v>6978</v>
      </c>
      <c r="C37" s="62" t="s">
        <v>1532</v>
      </c>
      <c r="D37" s="42" t="s">
        <v>4178</v>
      </c>
      <c r="E37" s="61">
        <v>101717874</v>
      </c>
      <c r="F37" s="61"/>
      <c r="G37" s="61">
        <v>307</v>
      </c>
      <c r="H37">
        <v>2.125</v>
      </c>
      <c r="I37" t="str">
        <f t="shared" si="0"/>
        <v>56</v>
      </c>
      <c r="J37" t="str">
        <f t="shared" si="1"/>
        <v>4.9</v>
      </c>
      <c r="K37" t="s">
        <v>8342</v>
      </c>
      <c r="L37" t="s">
        <v>8350</v>
      </c>
      <c r="M37">
        <v>0.25</v>
      </c>
      <c r="N37">
        <v>1.5</v>
      </c>
      <c r="O37">
        <f t="shared" si="2"/>
        <v>0.75</v>
      </c>
      <c r="P37">
        <v>0.5</v>
      </c>
    </row>
    <row r="38" spans="1:16">
      <c r="A38" s="61">
        <v>102094393</v>
      </c>
      <c r="B38" s="61" t="s">
        <v>6979</v>
      </c>
      <c r="C38" s="62" t="s">
        <v>1532</v>
      </c>
      <c r="D38" s="42" t="s">
        <v>4179</v>
      </c>
      <c r="E38" s="61">
        <v>101717876</v>
      </c>
      <c r="F38" s="61"/>
      <c r="G38" s="61">
        <v>307</v>
      </c>
      <c r="H38">
        <v>2.125</v>
      </c>
      <c r="I38" t="str">
        <f t="shared" si="0"/>
        <v>56</v>
      </c>
      <c r="J38" t="str">
        <f t="shared" si="1"/>
        <v>4.9</v>
      </c>
      <c r="K38" t="s">
        <v>8342</v>
      </c>
      <c r="L38" t="s">
        <v>8350</v>
      </c>
      <c r="M38">
        <v>0.25</v>
      </c>
      <c r="N38">
        <v>1.5</v>
      </c>
      <c r="O38">
        <f t="shared" si="2"/>
        <v>0.75</v>
      </c>
      <c r="P38">
        <v>0.5</v>
      </c>
    </row>
    <row r="39" spans="1:16">
      <c r="A39" s="61">
        <v>102015086</v>
      </c>
      <c r="B39" s="61" t="s">
        <v>6917</v>
      </c>
      <c r="C39" s="62" t="s">
        <v>1532</v>
      </c>
      <c r="D39" s="42" t="s">
        <v>4095</v>
      </c>
      <c r="E39" s="61">
        <v>101717874</v>
      </c>
      <c r="F39" s="61"/>
      <c r="G39" s="61">
        <v>256</v>
      </c>
      <c r="H39">
        <v>2.125</v>
      </c>
      <c r="I39" t="str">
        <f t="shared" si="0"/>
        <v>56</v>
      </c>
      <c r="J39" t="str">
        <f t="shared" si="1"/>
        <v>4.9</v>
      </c>
      <c r="K39" t="s">
        <v>8342</v>
      </c>
      <c r="L39" t="s">
        <v>8341</v>
      </c>
      <c r="M39">
        <v>0.25</v>
      </c>
      <c r="N39">
        <v>1.5</v>
      </c>
      <c r="O39">
        <f t="shared" si="2"/>
        <v>0.75</v>
      </c>
      <c r="P39">
        <v>0.5</v>
      </c>
    </row>
    <row r="40" spans="1:16">
      <c r="A40" s="61">
        <v>101527118</v>
      </c>
      <c r="B40" s="61" t="s">
        <v>6043</v>
      </c>
      <c r="C40" s="62" t="s">
        <v>1532</v>
      </c>
      <c r="D40" s="42" t="s">
        <v>1705</v>
      </c>
      <c r="E40" s="61">
        <v>101717876</v>
      </c>
      <c r="F40" s="61" t="s">
        <v>1534</v>
      </c>
      <c r="G40" s="61">
        <v>256</v>
      </c>
      <c r="H40">
        <v>2.125</v>
      </c>
      <c r="I40" t="str">
        <f t="shared" si="0"/>
        <v>56</v>
      </c>
      <c r="J40" t="str">
        <f t="shared" si="1"/>
        <v>4.9</v>
      </c>
      <c r="K40" t="s">
        <v>8342</v>
      </c>
      <c r="L40" t="s">
        <v>8341</v>
      </c>
      <c r="M40">
        <v>0.25</v>
      </c>
      <c r="N40">
        <v>1.5</v>
      </c>
      <c r="O40">
        <f t="shared" si="2"/>
        <v>0.75</v>
      </c>
      <c r="P40">
        <v>0.5</v>
      </c>
    </row>
    <row r="41" spans="1:16">
      <c r="A41" s="61">
        <v>101527118</v>
      </c>
      <c r="B41" s="61" t="s">
        <v>6043</v>
      </c>
      <c r="C41" s="62" t="s">
        <v>1532</v>
      </c>
      <c r="D41" s="42" t="s">
        <v>1705</v>
      </c>
      <c r="E41" s="61">
        <v>101717876</v>
      </c>
      <c r="F41" s="61"/>
      <c r="G41" s="61">
        <v>256</v>
      </c>
      <c r="H41">
        <v>2.125</v>
      </c>
      <c r="I41" t="str">
        <f t="shared" si="0"/>
        <v>56</v>
      </c>
      <c r="J41" t="str">
        <f t="shared" si="1"/>
        <v>4.9</v>
      </c>
      <c r="K41" t="s">
        <v>8342</v>
      </c>
      <c r="L41" t="s">
        <v>8341</v>
      </c>
      <c r="M41">
        <v>0.25</v>
      </c>
      <c r="N41">
        <v>1.5</v>
      </c>
      <c r="O41">
        <f t="shared" si="2"/>
        <v>0.75</v>
      </c>
      <c r="P41">
        <v>0.5</v>
      </c>
    </row>
    <row r="42" spans="1:16">
      <c r="A42" s="61">
        <v>101374118</v>
      </c>
      <c r="B42" s="61" t="s">
        <v>5944</v>
      </c>
      <c r="C42" s="62" t="s">
        <v>1532</v>
      </c>
      <c r="D42" s="63" t="s">
        <v>1600</v>
      </c>
      <c r="E42" s="61">
        <v>101717876</v>
      </c>
      <c r="F42" s="61" t="s">
        <v>1534</v>
      </c>
      <c r="G42" s="61">
        <v>111</v>
      </c>
      <c r="H42">
        <v>2.375</v>
      </c>
      <c r="I42" t="str">
        <f t="shared" si="0"/>
        <v>56</v>
      </c>
      <c r="J42" t="str">
        <f t="shared" si="1"/>
        <v>4.0</v>
      </c>
      <c r="K42" t="s">
        <v>8342</v>
      </c>
      <c r="L42" t="s">
        <v>8341</v>
      </c>
      <c r="M42">
        <v>0.25</v>
      </c>
      <c r="N42">
        <v>1.5</v>
      </c>
      <c r="O42">
        <f t="shared" si="2"/>
        <v>0.75</v>
      </c>
      <c r="P42">
        <v>0.5</v>
      </c>
    </row>
    <row r="43" spans="1:16">
      <c r="A43" s="61">
        <v>101374118</v>
      </c>
      <c r="B43" s="61" t="s">
        <v>5944</v>
      </c>
      <c r="C43" s="62" t="s">
        <v>1532</v>
      </c>
      <c r="D43" s="63" t="s">
        <v>1600</v>
      </c>
      <c r="E43" s="61">
        <v>101717876</v>
      </c>
      <c r="F43" s="61"/>
      <c r="G43" s="61">
        <v>111</v>
      </c>
      <c r="H43">
        <v>2.375</v>
      </c>
      <c r="I43" t="str">
        <f t="shared" si="0"/>
        <v>56</v>
      </c>
      <c r="J43" t="str">
        <f t="shared" si="1"/>
        <v>4.0</v>
      </c>
      <c r="K43" t="s">
        <v>8342</v>
      </c>
      <c r="L43" t="s">
        <v>8341</v>
      </c>
      <c r="M43">
        <v>0.25</v>
      </c>
      <c r="N43">
        <v>1.5</v>
      </c>
      <c r="O43">
        <f t="shared" si="2"/>
        <v>0.75</v>
      </c>
      <c r="P43">
        <v>0.5</v>
      </c>
    </row>
    <row r="44" spans="1:16">
      <c r="A44" s="64" t="s">
        <v>3379</v>
      </c>
      <c r="B44" s="61" t="s">
        <v>6704</v>
      </c>
      <c r="C44" s="62" t="s">
        <v>1532</v>
      </c>
      <c r="D44" s="63" t="s">
        <v>3380</v>
      </c>
      <c r="E44" s="64">
        <v>101717875</v>
      </c>
      <c r="F44" s="61"/>
      <c r="G44" s="64">
        <v>111</v>
      </c>
      <c r="H44">
        <v>2.375</v>
      </c>
      <c r="I44" t="str">
        <f t="shared" si="0"/>
        <v>56</v>
      </c>
      <c r="J44" t="str">
        <f t="shared" si="1"/>
        <v>4.0</v>
      </c>
      <c r="K44" t="s">
        <v>8342</v>
      </c>
      <c r="L44" t="s">
        <v>8341</v>
      </c>
      <c r="M44">
        <v>0.25</v>
      </c>
      <c r="N44">
        <v>1.5</v>
      </c>
      <c r="O44">
        <f t="shared" si="2"/>
        <v>0.75</v>
      </c>
      <c r="P44">
        <v>0.5</v>
      </c>
    </row>
    <row r="45" spans="1:16">
      <c r="A45" s="64" t="s">
        <v>3379</v>
      </c>
      <c r="B45" s="61" t="s">
        <v>6704</v>
      </c>
      <c r="C45" s="62" t="s">
        <v>1532</v>
      </c>
      <c r="D45" s="63" t="s">
        <v>3380</v>
      </c>
      <c r="E45" s="64">
        <v>101717875</v>
      </c>
      <c r="F45" s="61" t="s">
        <v>1534</v>
      </c>
      <c r="G45" s="64">
        <v>111</v>
      </c>
      <c r="H45">
        <v>2.375</v>
      </c>
      <c r="I45" t="str">
        <f t="shared" si="0"/>
        <v>56</v>
      </c>
      <c r="J45" t="str">
        <f t="shared" si="1"/>
        <v>4.0</v>
      </c>
      <c r="K45" t="s">
        <v>8342</v>
      </c>
      <c r="L45" t="s">
        <v>8341</v>
      </c>
      <c r="M45">
        <v>0.25</v>
      </c>
      <c r="N45">
        <v>1.5</v>
      </c>
      <c r="O45">
        <f t="shared" si="2"/>
        <v>0.75</v>
      </c>
      <c r="P45">
        <v>0.5</v>
      </c>
    </row>
    <row r="46" spans="1:16">
      <c r="A46" s="61" t="s">
        <v>2707</v>
      </c>
      <c r="B46" s="61" t="s">
        <v>6490</v>
      </c>
      <c r="C46" s="62" t="s">
        <v>1532</v>
      </c>
      <c r="D46" s="63" t="s">
        <v>2708</v>
      </c>
      <c r="E46" s="64">
        <v>101717873</v>
      </c>
      <c r="F46" s="61"/>
      <c r="G46" s="64">
        <v>111</v>
      </c>
      <c r="H46">
        <v>2.375</v>
      </c>
      <c r="I46" t="str">
        <f t="shared" si="0"/>
        <v>56</v>
      </c>
      <c r="J46" t="str">
        <f t="shared" si="1"/>
        <v>4.0</v>
      </c>
      <c r="K46" t="s">
        <v>8342</v>
      </c>
      <c r="L46" t="s">
        <v>8350</v>
      </c>
      <c r="M46">
        <v>0.25</v>
      </c>
      <c r="N46">
        <v>1.5</v>
      </c>
      <c r="O46">
        <f t="shared" si="2"/>
        <v>0.75</v>
      </c>
      <c r="P46">
        <v>0.5</v>
      </c>
    </row>
    <row r="47" spans="1:16">
      <c r="A47" s="61" t="s">
        <v>2499</v>
      </c>
      <c r="B47" s="61" t="s">
        <v>6405</v>
      </c>
      <c r="C47" s="62" t="s">
        <v>1532</v>
      </c>
      <c r="D47" s="63" t="s">
        <v>2500</v>
      </c>
      <c r="E47" s="64">
        <v>101717873</v>
      </c>
      <c r="F47" s="61"/>
      <c r="G47" s="64">
        <v>111</v>
      </c>
      <c r="H47">
        <v>2.375</v>
      </c>
      <c r="I47" t="str">
        <f t="shared" si="0"/>
        <v>56</v>
      </c>
      <c r="J47" t="str">
        <f t="shared" si="1"/>
        <v>4.0</v>
      </c>
      <c r="K47" t="s">
        <v>8342</v>
      </c>
      <c r="L47" t="s">
        <v>8341</v>
      </c>
      <c r="M47">
        <v>0.25</v>
      </c>
      <c r="N47">
        <v>1.5</v>
      </c>
      <c r="O47">
        <f t="shared" si="2"/>
        <v>0.75</v>
      </c>
      <c r="P47">
        <v>0.5</v>
      </c>
    </row>
    <row r="48" spans="1:16">
      <c r="A48" s="61">
        <v>101588934</v>
      </c>
      <c r="B48" s="61" t="s">
        <v>6792</v>
      </c>
      <c r="C48" s="62" t="s">
        <v>1532</v>
      </c>
      <c r="D48" s="42" t="s">
        <v>2500</v>
      </c>
      <c r="E48" s="64">
        <v>101717873</v>
      </c>
      <c r="F48" s="61"/>
      <c r="G48" s="61">
        <v>111</v>
      </c>
      <c r="H48">
        <v>2.375</v>
      </c>
      <c r="I48" t="str">
        <f t="shared" si="0"/>
        <v>56</v>
      </c>
      <c r="J48" t="str">
        <f t="shared" si="1"/>
        <v>4.0</v>
      </c>
      <c r="K48" t="s">
        <v>8342</v>
      </c>
      <c r="L48" t="s">
        <v>8341</v>
      </c>
      <c r="M48">
        <v>0.25</v>
      </c>
      <c r="N48">
        <v>1.5</v>
      </c>
      <c r="O48">
        <f t="shared" si="2"/>
        <v>0.75</v>
      </c>
      <c r="P48">
        <v>0.5</v>
      </c>
    </row>
    <row r="49" spans="1:16">
      <c r="A49" s="61">
        <v>101521109</v>
      </c>
      <c r="B49" s="61" t="s">
        <v>6033</v>
      </c>
      <c r="C49" s="62" t="s">
        <v>1532</v>
      </c>
      <c r="D49" s="73" t="s">
        <v>1694</v>
      </c>
      <c r="E49" s="61">
        <v>101717877</v>
      </c>
      <c r="F49" s="61"/>
      <c r="G49" s="61">
        <v>165</v>
      </c>
      <c r="H49">
        <v>2.875</v>
      </c>
      <c r="I49" t="str">
        <f t="shared" si="0"/>
        <v>12</v>
      </c>
      <c r="J49" t="str">
        <f t="shared" si="1"/>
        <v>4.7</v>
      </c>
      <c r="K49" t="s">
        <v>8342</v>
      </c>
      <c r="L49" t="s">
        <v>8341</v>
      </c>
      <c r="M49">
        <v>0.25</v>
      </c>
      <c r="N49">
        <v>1.5</v>
      </c>
      <c r="O49">
        <f t="shared" si="2"/>
        <v>0.75</v>
      </c>
      <c r="P49">
        <v>0.5</v>
      </c>
    </row>
    <row r="50" spans="1:16">
      <c r="A50" s="61">
        <v>101521109</v>
      </c>
      <c r="B50" s="61" t="s">
        <v>6033</v>
      </c>
      <c r="C50" s="62" t="s">
        <v>1532</v>
      </c>
      <c r="D50" s="42" t="s">
        <v>1694</v>
      </c>
      <c r="E50" s="61">
        <v>101717877</v>
      </c>
      <c r="F50" s="61" t="s">
        <v>1534</v>
      </c>
      <c r="G50" s="61">
        <v>165</v>
      </c>
      <c r="H50">
        <v>2.875</v>
      </c>
      <c r="I50" t="str">
        <f t="shared" si="0"/>
        <v>12</v>
      </c>
      <c r="J50" t="str">
        <f t="shared" si="1"/>
        <v>4.7</v>
      </c>
      <c r="K50" t="s">
        <v>8342</v>
      </c>
      <c r="L50" t="s">
        <v>8341</v>
      </c>
      <c r="M50">
        <v>0.25</v>
      </c>
      <c r="N50">
        <v>1.5</v>
      </c>
      <c r="O50">
        <f t="shared" si="2"/>
        <v>0.75</v>
      </c>
      <c r="P50">
        <v>0.5</v>
      </c>
    </row>
    <row r="51" spans="1:16">
      <c r="A51" s="61" t="s">
        <v>3068</v>
      </c>
      <c r="B51" s="61" t="s">
        <v>6602</v>
      </c>
      <c r="C51" s="62" t="s">
        <v>1532</v>
      </c>
      <c r="D51" s="63" t="s">
        <v>3069</v>
      </c>
      <c r="E51" s="64">
        <v>101717873</v>
      </c>
      <c r="F51" s="61"/>
      <c r="G51" s="64">
        <v>165</v>
      </c>
      <c r="H51">
        <v>2.875</v>
      </c>
      <c r="I51" t="str">
        <f t="shared" si="0"/>
        <v>12</v>
      </c>
      <c r="J51" t="str">
        <f t="shared" si="1"/>
        <v>4.9</v>
      </c>
      <c r="K51" t="s">
        <v>8342</v>
      </c>
      <c r="L51" t="s">
        <v>8341</v>
      </c>
      <c r="M51">
        <v>0.25</v>
      </c>
      <c r="N51">
        <v>1.5</v>
      </c>
      <c r="O51">
        <f t="shared" si="2"/>
        <v>0.75</v>
      </c>
      <c r="P51">
        <v>0.5</v>
      </c>
    </row>
    <row r="52" spans="1:16">
      <c r="A52" s="61" t="s">
        <v>3083</v>
      </c>
      <c r="B52" s="61" t="s">
        <v>6608</v>
      </c>
      <c r="C52" s="62" t="s">
        <v>1532</v>
      </c>
      <c r="D52" s="63" t="s">
        <v>3084</v>
      </c>
      <c r="E52" s="64">
        <v>101717873</v>
      </c>
      <c r="F52" s="61"/>
      <c r="G52" s="64">
        <v>165</v>
      </c>
      <c r="H52">
        <v>2.875</v>
      </c>
      <c r="I52" t="str">
        <f t="shared" si="0"/>
        <v>12</v>
      </c>
      <c r="J52" t="str">
        <f t="shared" si="1"/>
        <v>4.9</v>
      </c>
      <c r="K52" t="s">
        <v>8342</v>
      </c>
      <c r="L52" t="s">
        <v>8341</v>
      </c>
      <c r="M52">
        <v>0.25</v>
      </c>
      <c r="N52">
        <v>1.5</v>
      </c>
      <c r="O52">
        <f t="shared" si="2"/>
        <v>0.75</v>
      </c>
      <c r="P52">
        <v>0.5</v>
      </c>
    </row>
    <row r="53" spans="1:16">
      <c r="A53" s="61">
        <v>103118664</v>
      </c>
      <c r="B53" s="61" t="s">
        <v>7291</v>
      </c>
      <c r="C53" s="62" t="s">
        <v>1532</v>
      </c>
      <c r="D53" s="42" t="s">
        <v>4681</v>
      </c>
      <c r="E53" s="61">
        <v>101717875</v>
      </c>
      <c r="F53" s="61"/>
      <c r="G53" s="61">
        <v>376</v>
      </c>
      <c r="H53">
        <v>2.875</v>
      </c>
      <c r="I53" t="str">
        <f t="shared" si="0"/>
        <v>23</v>
      </c>
      <c r="J53" t="str">
        <f t="shared" si="1"/>
        <v>7.0</v>
      </c>
      <c r="K53" t="s">
        <v>8345</v>
      </c>
      <c r="L53" t="s">
        <v>8341</v>
      </c>
      <c r="M53">
        <v>0.5</v>
      </c>
      <c r="N53">
        <v>1.5</v>
      </c>
      <c r="O53">
        <f t="shared" si="2"/>
        <v>0.75</v>
      </c>
      <c r="P53">
        <v>0.5</v>
      </c>
    </row>
    <row r="54" spans="1:16">
      <c r="A54" s="61">
        <v>103214584</v>
      </c>
      <c r="B54" s="61" t="s">
        <v>7431</v>
      </c>
      <c r="C54" s="62" t="s">
        <v>1532</v>
      </c>
      <c r="D54" s="42" t="s">
        <v>4843</v>
      </c>
      <c r="E54" s="61" t="s">
        <v>1567</v>
      </c>
      <c r="F54" s="61"/>
      <c r="G54" s="61">
        <v>319</v>
      </c>
      <c r="H54">
        <v>2.875</v>
      </c>
      <c r="I54" t="str">
        <f t="shared" si="0"/>
        <v>56</v>
      </c>
      <c r="J54" t="str">
        <f t="shared" si="1"/>
        <v>1.4</v>
      </c>
      <c r="K54" t="s">
        <v>8342</v>
      </c>
      <c r="L54" t="s">
        <v>8354</v>
      </c>
      <c r="M54">
        <v>0.25</v>
      </c>
      <c r="N54">
        <v>1.5</v>
      </c>
      <c r="O54">
        <f t="shared" si="2"/>
        <v>0.75</v>
      </c>
      <c r="P54">
        <v>0.5</v>
      </c>
    </row>
    <row r="55" spans="1:16">
      <c r="A55" s="61">
        <v>103187924</v>
      </c>
      <c r="B55" s="61" t="s">
        <v>7377</v>
      </c>
      <c r="C55" s="62" t="s">
        <v>1532</v>
      </c>
      <c r="D55" s="42" t="s">
        <v>4767</v>
      </c>
      <c r="E55" s="61">
        <v>101717875</v>
      </c>
      <c r="F55" s="61"/>
      <c r="G55" s="61">
        <v>285</v>
      </c>
      <c r="H55">
        <v>2.875</v>
      </c>
      <c r="I55" t="str">
        <f t="shared" si="0"/>
        <v>56</v>
      </c>
      <c r="J55" t="str">
        <f t="shared" si="1"/>
        <v>2.4</v>
      </c>
      <c r="K55" t="s">
        <v>8342</v>
      </c>
      <c r="L55" t="s">
        <v>8341</v>
      </c>
      <c r="M55">
        <v>0.25</v>
      </c>
      <c r="N55">
        <v>1.5</v>
      </c>
      <c r="O55">
        <f t="shared" si="2"/>
        <v>0.75</v>
      </c>
      <c r="P55">
        <v>0.5</v>
      </c>
    </row>
    <row r="56" spans="1:16">
      <c r="A56" s="61" t="s">
        <v>1903</v>
      </c>
      <c r="B56" s="61" t="s">
        <v>6143</v>
      </c>
      <c r="C56" s="62" t="s">
        <v>1532</v>
      </c>
      <c r="D56" s="63" t="s">
        <v>1904</v>
      </c>
      <c r="E56" s="64">
        <v>101717873</v>
      </c>
      <c r="F56" s="61"/>
      <c r="G56" s="67" t="s">
        <v>1660</v>
      </c>
      <c r="H56">
        <v>2.875</v>
      </c>
      <c r="I56" t="str">
        <f t="shared" si="0"/>
        <v>56</v>
      </c>
      <c r="J56" t="str">
        <f t="shared" si="1"/>
        <v>2.6</v>
      </c>
      <c r="K56" t="s">
        <v>8342</v>
      </c>
      <c r="L56" t="s">
        <v>8341</v>
      </c>
      <c r="M56">
        <v>0.25</v>
      </c>
      <c r="N56">
        <v>1.5</v>
      </c>
      <c r="O56">
        <f t="shared" si="2"/>
        <v>0.75</v>
      </c>
      <c r="P56">
        <v>0.5</v>
      </c>
    </row>
    <row r="57" spans="1:16">
      <c r="A57" s="61" t="s">
        <v>1898</v>
      </c>
      <c r="B57" s="61" t="s">
        <v>6140</v>
      </c>
      <c r="C57" s="62" t="s">
        <v>1532</v>
      </c>
      <c r="D57" s="63" t="s">
        <v>1899</v>
      </c>
      <c r="E57" s="64">
        <v>101717873</v>
      </c>
      <c r="F57" s="61"/>
      <c r="G57" s="67" t="s">
        <v>1660</v>
      </c>
      <c r="H57">
        <v>2.875</v>
      </c>
      <c r="I57" t="str">
        <f t="shared" si="0"/>
        <v>56</v>
      </c>
      <c r="J57" t="str">
        <f t="shared" si="1"/>
        <v>2.6</v>
      </c>
      <c r="K57" t="s">
        <v>8342</v>
      </c>
      <c r="L57" t="s">
        <v>8341</v>
      </c>
      <c r="M57">
        <v>0.25</v>
      </c>
      <c r="N57">
        <v>1.5</v>
      </c>
      <c r="O57">
        <f t="shared" si="2"/>
        <v>0.75</v>
      </c>
      <c r="P57">
        <v>0.5</v>
      </c>
    </row>
    <row r="58" spans="1:16">
      <c r="A58" s="61" t="s">
        <v>3429</v>
      </c>
      <c r="B58" s="61" t="s">
        <v>6714</v>
      </c>
      <c r="C58" s="62" t="s">
        <v>1532</v>
      </c>
      <c r="D58" s="63" t="s">
        <v>3430</v>
      </c>
      <c r="E58" s="64">
        <v>101717875</v>
      </c>
      <c r="F58" s="61"/>
      <c r="G58" s="64">
        <v>0</v>
      </c>
      <c r="H58">
        <v>2.875</v>
      </c>
      <c r="I58" t="str">
        <f t="shared" si="0"/>
        <v>56</v>
      </c>
      <c r="J58" t="str">
        <f t="shared" si="1"/>
        <v>2.6</v>
      </c>
      <c r="K58" t="s">
        <v>8342</v>
      </c>
      <c r="L58" t="s">
        <v>8352</v>
      </c>
      <c r="M58">
        <v>0.25</v>
      </c>
      <c r="N58">
        <v>1.5</v>
      </c>
      <c r="O58">
        <f t="shared" si="2"/>
        <v>0.75</v>
      </c>
      <c r="P58">
        <v>0.5</v>
      </c>
    </row>
    <row r="59" spans="1:16">
      <c r="A59" s="64" t="s">
        <v>3429</v>
      </c>
      <c r="B59" s="61" t="s">
        <v>6714</v>
      </c>
      <c r="C59" s="62" t="s">
        <v>1532</v>
      </c>
      <c r="D59" s="63" t="s">
        <v>3430</v>
      </c>
      <c r="E59" s="64">
        <v>101407400</v>
      </c>
      <c r="F59" s="61" t="s">
        <v>1534</v>
      </c>
      <c r="G59" s="66">
        <v>999</v>
      </c>
      <c r="H59">
        <v>2.875</v>
      </c>
      <c r="I59" t="str">
        <f t="shared" si="0"/>
        <v>56</v>
      </c>
      <c r="J59" t="str">
        <f t="shared" si="1"/>
        <v>2.6</v>
      </c>
      <c r="K59" t="s">
        <v>8342</v>
      </c>
      <c r="L59" t="s">
        <v>8357</v>
      </c>
      <c r="M59">
        <v>0.25</v>
      </c>
      <c r="N59">
        <v>1.5</v>
      </c>
      <c r="O59">
        <f t="shared" si="2"/>
        <v>0.75</v>
      </c>
      <c r="P59">
        <v>0.5</v>
      </c>
    </row>
    <row r="60" spans="1:16">
      <c r="A60" s="61">
        <v>101651001</v>
      </c>
      <c r="B60" s="61" t="s">
        <v>6800</v>
      </c>
      <c r="C60" s="62" t="s">
        <v>1532</v>
      </c>
      <c r="D60" s="42" t="s">
        <v>3862</v>
      </c>
      <c r="E60" s="64">
        <v>101717873</v>
      </c>
      <c r="F60" s="61"/>
      <c r="G60" s="67" t="s">
        <v>1660</v>
      </c>
      <c r="H60">
        <v>2.875</v>
      </c>
      <c r="I60" t="str">
        <f t="shared" si="0"/>
        <v>56</v>
      </c>
      <c r="J60" t="str">
        <f t="shared" si="1"/>
        <v>2.6</v>
      </c>
      <c r="K60" t="s">
        <v>8342</v>
      </c>
      <c r="L60" t="s">
        <v>8352</v>
      </c>
      <c r="M60">
        <v>0.25</v>
      </c>
      <c r="N60">
        <v>1.5</v>
      </c>
      <c r="O60">
        <f t="shared" si="2"/>
        <v>0.75</v>
      </c>
      <c r="P60">
        <v>0.5</v>
      </c>
    </row>
    <row r="61" spans="1:16">
      <c r="A61" s="61" t="s">
        <v>3381</v>
      </c>
      <c r="B61" s="61" t="s">
        <v>6705</v>
      </c>
      <c r="C61" s="62" t="s">
        <v>1532</v>
      </c>
      <c r="D61" s="63" t="s">
        <v>3382</v>
      </c>
      <c r="E61" s="64">
        <v>101407400</v>
      </c>
      <c r="F61" s="61" t="s">
        <v>1534</v>
      </c>
      <c r="G61" s="66">
        <v>999</v>
      </c>
      <c r="H61">
        <v>2.875</v>
      </c>
      <c r="I61" t="str">
        <f t="shared" si="0"/>
        <v>56</v>
      </c>
      <c r="J61" t="str">
        <f t="shared" si="1"/>
        <v>2.6</v>
      </c>
      <c r="K61" t="s">
        <v>8342</v>
      </c>
      <c r="L61" t="s">
        <v>8352</v>
      </c>
      <c r="M61">
        <v>0.25</v>
      </c>
      <c r="N61">
        <v>1.5</v>
      </c>
      <c r="O61">
        <f t="shared" si="2"/>
        <v>0.75</v>
      </c>
      <c r="P61">
        <v>0.5</v>
      </c>
    </row>
    <row r="62" spans="1:16">
      <c r="A62" s="61" t="s">
        <v>3004</v>
      </c>
      <c r="B62" s="61" t="s">
        <v>6583</v>
      </c>
      <c r="C62" s="62" t="s">
        <v>1532</v>
      </c>
      <c r="D62" s="63" t="s">
        <v>3005</v>
      </c>
      <c r="E62" s="64">
        <v>101717873</v>
      </c>
      <c r="F62" s="61"/>
      <c r="G62" s="67" t="s">
        <v>1660</v>
      </c>
      <c r="H62">
        <v>2.875</v>
      </c>
      <c r="I62" t="str">
        <f t="shared" si="0"/>
        <v>56</v>
      </c>
      <c r="J62" t="str">
        <f t="shared" si="1"/>
        <v>2.6</v>
      </c>
      <c r="K62" t="s">
        <v>8342</v>
      </c>
      <c r="L62" t="s">
        <v>8357</v>
      </c>
      <c r="M62">
        <v>0.25</v>
      </c>
      <c r="N62">
        <v>1.5</v>
      </c>
      <c r="O62">
        <f t="shared" si="2"/>
        <v>0.75</v>
      </c>
      <c r="P62">
        <v>0.5</v>
      </c>
    </row>
    <row r="63" spans="1:16">
      <c r="A63" s="61" t="s">
        <v>1900</v>
      </c>
      <c r="B63" s="61" t="s">
        <v>6141</v>
      </c>
      <c r="C63" s="62" t="s">
        <v>1532</v>
      </c>
      <c r="D63" s="63" t="s">
        <v>1901</v>
      </c>
      <c r="E63" s="64">
        <v>101717873</v>
      </c>
      <c r="F63" s="61"/>
      <c r="G63" s="67" t="s">
        <v>1660</v>
      </c>
      <c r="H63">
        <v>2.875</v>
      </c>
      <c r="I63" t="str">
        <f t="shared" si="0"/>
        <v>56</v>
      </c>
      <c r="J63" t="str">
        <f t="shared" si="1"/>
        <v>2.6</v>
      </c>
      <c r="K63" t="s">
        <v>8342</v>
      </c>
      <c r="L63" t="s">
        <v>8341</v>
      </c>
      <c r="M63">
        <v>0.25</v>
      </c>
      <c r="N63">
        <v>1.5</v>
      </c>
      <c r="O63">
        <f t="shared" si="2"/>
        <v>0.75</v>
      </c>
      <c r="P63">
        <v>0.5</v>
      </c>
    </row>
    <row r="64" spans="1:16">
      <c r="A64" s="61" t="s">
        <v>1896</v>
      </c>
      <c r="B64" s="61" t="s">
        <v>6139</v>
      </c>
      <c r="C64" s="62" t="s">
        <v>1532</v>
      </c>
      <c r="D64" s="63" t="s">
        <v>1897</v>
      </c>
      <c r="E64" s="64">
        <v>101717873</v>
      </c>
      <c r="F64" s="61"/>
      <c r="G64" s="67" t="s">
        <v>1660</v>
      </c>
      <c r="H64">
        <v>2.875</v>
      </c>
      <c r="I64" t="str">
        <f t="shared" si="0"/>
        <v>56</v>
      </c>
      <c r="J64" t="str">
        <f t="shared" si="1"/>
        <v>2.6</v>
      </c>
      <c r="K64" t="s">
        <v>8342</v>
      </c>
      <c r="L64" t="s">
        <v>8341</v>
      </c>
      <c r="M64">
        <v>0.25</v>
      </c>
      <c r="N64">
        <v>1.5</v>
      </c>
      <c r="O64">
        <f t="shared" si="2"/>
        <v>0.75</v>
      </c>
      <c r="P64">
        <v>0.5</v>
      </c>
    </row>
    <row r="65" spans="1:16">
      <c r="A65" s="61" t="s">
        <v>3337</v>
      </c>
      <c r="B65" s="61" t="s">
        <v>6690</v>
      </c>
      <c r="C65" s="62" t="s">
        <v>1532</v>
      </c>
      <c r="D65" s="63" t="s">
        <v>3338</v>
      </c>
      <c r="E65" s="64">
        <v>101717873</v>
      </c>
      <c r="F65" s="61"/>
      <c r="G65" s="64">
        <v>180</v>
      </c>
      <c r="H65">
        <v>2.875</v>
      </c>
      <c r="I65" t="str">
        <f t="shared" si="0"/>
        <v>56</v>
      </c>
      <c r="J65" t="str">
        <f t="shared" si="1"/>
        <v>3.5</v>
      </c>
      <c r="K65" t="s">
        <v>8342</v>
      </c>
      <c r="L65" t="s">
        <v>8341</v>
      </c>
      <c r="M65">
        <v>0.25</v>
      </c>
      <c r="N65">
        <v>1.5</v>
      </c>
      <c r="O65">
        <f t="shared" si="2"/>
        <v>0.75</v>
      </c>
      <c r="P65">
        <v>0.5</v>
      </c>
    </row>
    <row r="66" spans="1:16">
      <c r="A66" s="61">
        <v>101314756</v>
      </c>
      <c r="B66" s="61" t="s">
        <v>5912</v>
      </c>
      <c r="C66" s="62" t="s">
        <v>1532</v>
      </c>
      <c r="D66" s="63" t="s">
        <v>1570</v>
      </c>
      <c r="E66" s="64">
        <v>101407400</v>
      </c>
      <c r="F66" s="61"/>
      <c r="G66" s="64">
        <v>234</v>
      </c>
      <c r="H66">
        <v>2.875</v>
      </c>
      <c r="I66" t="str">
        <f t="shared" ref="I66:I129" si="3">MID(D66,5,2)</f>
        <v>56</v>
      </c>
      <c r="J66" t="str">
        <f t="shared" ref="J66:J129" si="4">MID(D66,7,3)</f>
        <v>3.5</v>
      </c>
      <c r="K66" t="s">
        <v>8342</v>
      </c>
      <c r="L66" t="s">
        <v>8350</v>
      </c>
      <c r="M66">
        <v>0.25</v>
      </c>
      <c r="N66">
        <v>1.5</v>
      </c>
      <c r="O66">
        <f t="shared" ref="O66:O129" si="5">N66/2</f>
        <v>0.75</v>
      </c>
      <c r="P66">
        <v>0.5</v>
      </c>
    </row>
    <row r="67" spans="1:16">
      <c r="A67" s="61">
        <v>101314756</v>
      </c>
      <c r="B67" s="61" t="s">
        <v>5912</v>
      </c>
      <c r="C67" s="62" t="s">
        <v>1532</v>
      </c>
      <c r="D67" s="63" t="s">
        <v>1570</v>
      </c>
      <c r="E67" s="64">
        <v>101407400</v>
      </c>
      <c r="F67" s="61" t="s">
        <v>1534</v>
      </c>
      <c r="G67" s="64">
        <v>234</v>
      </c>
      <c r="H67">
        <v>2.875</v>
      </c>
      <c r="I67" t="str">
        <f t="shared" si="3"/>
        <v>56</v>
      </c>
      <c r="J67" t="str">
        <f t="shared" si="4"/>
        <v>3.5</v>
      </c>
      <c r="K67" t="s">
        <v>8342</v>
      </c>
      <c r="L67" t="s">
        <v>8350</v>
      </c>
      <c r="M67">
        <v>0.25</v>
      </c>
      <c r="N67">
        <v>1.5</v>
      </c>
      <c r="O67">
        <f t="shared" si="5"/>
        <v>0.75</v>
      </c>
      <c r="P67">
        <v>0.5</v>
      </c>
    </row>
    <row r="68" spans="1:16">
      <c r="A68" s="61">
        <v>101314758</v>
      </c>
      <c r="B68" s="61" t="s">
        <v>5913</v>
      </c>
      <c r="C68" s="62" t="s">
        <v>1532</v>
      </c>
      <c r="D68" s="42" t="s">
        <v>1572</v>
      </c>
      <c r="E68" s="64">
        <v>101407400</v>
      </c>
      <c r="F68" s="61" t="s">
        <v>1534</v>
      </c>
      <c r="G68" s="64">
        <v>235</v>
      </c>
      <c r="H68">
        <v>2.875</v>
      </c>
      <c r="I68" t="str">
        <f t="shared" si="3"/>
        <v>56</v>
      </c>
      <c r="J68" t="str">
        <f t="shared" si="4"/>
        <v>3.5</v>
      </c>
      <c r="K68" t="s">
        <v>8342</v>
      </c>
      <c r="L68" t="s">
        <v>8354</v>
      </c>
      <c r="M68">
        <v>0.25</v>
      </c>
      <c r="N68">
        <v>1.5</v>
      </c>
      <c r="O68">
        <f t="shared" si="5"/>
        <v>0.75</v>
      </c>
      <c r="P68">
        <v>0.5</v>
      </c>
    </row>
    <row r="69" spans="1:16">
      <c r="A69" s="61">
        <v>101261112</v>
      </c>
      <c r="B69" s="61" t="s">
        <v>5893</v>
      </c>
      <c r="C69" s="62" t="s">
        <v>1532</v>
      </c>
      <c r="D69" s="63" t="s">
        <v>1548</v>
      </c>
      <c r="E69" s="64">
        <v>101717873</v>
      </c>
      <c r="F69" s="64"/>
      <c r="G69" s="64">
        <v>234</v>
      </c>
      <c r="H69">
        <v>2.875</v>
      </c>
      <c r="I69" t="str">
        <f t="shared" si="3"/>
        <v>56</v>
      </c>
      <c r="J69" t="str">
        <f t="shared" si="4"/>
        <v>3.5</v>
      </c>
      <c r="K69" t="s">
        <v>8342</v>
      </c>
      <c r="L69" t="s">
        <v>8350</v>
      </c>
      <c r="M69">
        <v>0.25</v>
      </c>
      <c r="N69">
        <v>1.5</v>
      </c>
      <c r="O69">
        <f t="shared" si="5"/>
        <v>0.75</v>
      </c>
      <c r="P69">
        <v>0.5</v>
      </c>
    </row>
    <row r="70" spans="1:16">
      <c r="A70" s="61">
        <v>102685299</v>
      </c>
      <c r="B70" s="61" t="s">
        <v>7022</v>
      </c>
      <c r="C70" s="62" t="s">
        <v>1532</v>
      </c>
      <c r="D70" s="42" t="s">
        <v>4261</v>
      </c>
      <c r="E70" s="61">
        <v>101717873</v>
      </c>
      <c r="F70" s="61"/>
      <c r="G70" s="61">
        <v>315</v>
      </c>
      <c r="H70">
        <v>2.875</v>
      </c>
      <c r="I70" t="str">
        <f t="shared" si="3"/>
        <v>56</v>
      </c>
      <c r="J70" t="str">
        <f t="shared" si="4"/>
        <v>3.5</v>
      </c>
      <c r="K70" t="s">
        <v>8342</v>
      </c>
      <c r="L70" t="s">
        <v>8354</v>
      </c>
      <c r="M70">
        <v>0.25</v>
      </c>
      <c r="N70">
        <v>1.5</v>
      </c>
      <c r="O70">
        <f t="shared" si="5"/>
        <v>0.75</v>
      </c>
      <c r="P70">
        <v>0.5</v>
      </c>
    </row>
    <row r="71" spans="1:16">
      <c r="A71" s="61">
        <v>102685300</v>
      </c>
      <c r="B71" s="61" t="s">
        <v>7023</v>
      </c>
      <c r="C71" s="62" t="s">
        <v>1532</v>
      </c>
      <c r="D71" s="42" t="s">
        <v>4262</v>
      </c>
      <c r="E71" s="61">
        <v>101717875</v>
      </c>
      <c r="F71" s="61"/>
      <c r="G71" s="61">
        <v>315</v>
      </c>
      <c r="H71">
        <v>2.875</v>
      </c>
      <c r="I71" t="str">
        <f t="shared" si="3"/>
        <v>56</v>
      </c>
      <c r="J71" t="str">
        <f t="shared" si="4"/>
        <v>3.5</v>
      </c>
      <c r="K71" t="s">
        <v>8342</v>
      </c>
      <c r="L71" t="s">
        <v>8354</v>
      </c>
      <c r="M71">
        <v>0.25</v>
      </c>
      <c r="N71">
        <v>1.5</v>
      </c>
      <c r="O71">
        <f t="shared" si="5"/>
        <v>0.75</v>
      </c>
      <c r="P71">
        <v>0.5</v>
      </c>
    </row>
    <row r="72" spans="1:16">
      <c r="A72" s="61">
        <v>101262117</v>
      </c>
      <c r="B72" s="61" t="s">
        <v>5894</v>
      </c>
      <c r="C72" s="62" t="s">
        <v>1532</v>
      </c>
      <c r="D72" s="42" t="s">
        <v>1549</v>
      </c>
      <c r="E72" s="64">
        <v>101717873</v>
      </c>
      <c r="F72" s="64"/>
      <c r="G72" s="64">
        <v>235</v>
      </c>
      <c r="H72">
        <v>2.875</v>
      </c>
      <c r="I72" t="str">
        <f t="shared" si="3"/>
        <v>56</v>
      </c>
      <c r="J72" t="str">
        <f t="shared" si="4"/>
        <v>3.5</v>
      </c>
      <c r="K72" t="s">
        <v>8342</v>
      </c>
      <c r="L72" t="s">
        <v>8353</v>
      </c>
      <c r="M72">
        <v>0.25</v>
      </c>
      <c r="N72">
        <v>1.5</v>
      </c>
      <c r="O72">
        <f t="shared" si="5"/>
        <v>0.75</v>
      </c>
      <c r="P72">
        <v>0.5</v>
      </c>
    </row>
    <row r="73" spans="1:16">
      <c r="A73" s="61">
        <v>101314758</v>
      </c>
      <c r="B73" s="61" t="s">
        <v>5913</v>
      </c>
      <c r="C73" s="62" t="s">
        <v>1532</v>
      </c>
      <c r="D73" s="42" t="s">
        <v>1571</v>
      </c>
      <c r="E73" s="64">
        <v>101717875</v>
      </c>
      <c r="F73" s="61"/>
      <c r="G73" s="64">
        <v>235</v>
      </c>
      <c r="H73">
        <v>2.875</v>
      </c>
      <c r="I73" t="str">
        <f t="shared" si="3"/>
        <v>56</v>
      </c>
      <c r="J73" t="str">
        <f t="shared" si="4"/>
        <v>3.5</v>
      </c>
      <c r="K73" t="s">
        <v>8342</v>
      </c>
      <c r="L73" t="s">
        <v>8353</v>
      </c>
      <c r="M73">
        <v>0.25</v>
      </c>
      <c r="N73">
        <v>1.5</v>
      </c>
      <c r="O73">
        <f t="shared" si="5"/>
        <v>0.75</v>
      </c>
      <c r="P73">
        <v>0.5</v>
      </c>
    </row>
    <row r="74" spans="1:16">
      <c r="A74" s="61">
        <v>102066636</v>
      </c>
      <c r="B74" s="61" t="s">
        <v>6933</v>
      </c>
      <c r="C74" s="62" t="s">
        <v>1532</v>
      </c>
      <c r="D74" s="42" t="s">
        <v>4115</v>
      </c>
      <c r="E74" s="61">
        <v>101717876</v>
      </c>
      <c r="F74" s="61"/>
      <c r="G74" s="61">
        <v>296</v>
      </c>
      <c r="H74">
        <v>2.875</v>
      </c>
      <c r="I74" t="str">
        <f t="shared" si="3"/>
        <v>56</v>
      </c>
      <c r="J74" t="str">
        <f t="shared" si="4"/>
        <v>4.2</v>
      </c>
      <c r="K74" t="s">
        <v>8342</v>
      </c>
      <c r="L74" t="s">
        <v>8341</v>
      </c>
      <c r="M74">
        <v>0.25</v>
      </c>
      <c r="N74">
        <v>1.5</v>
      </c>
      <c r="O74">
        <f t="shared" si="5"/>
        <v>0.75</v>
      </c>
      <c r="P74">
        <v>0.5</v>
      </c>
    </row>
    <row r="75" spans="1:16">
      <c r="A75" s="61">
        <v>102823302</v>
      </c>
      <c r="B75" s="61" t="s">
        <v>7140</v>
      </c>
      <c r="C75" s="62" t="s">
        <v>1532</v>
      </c>
      <c r="D75" s="42" t="s">
        <v>4446</v>
      </c>
      <c r="E75" s="61">
        <v>101717876</v>
      </c>
      <c r="F75" s="61"/>
      <c r="G75" s="61">
        <v>296</v>
      </c>
      <c r="H75">
        <v>2.875</v>
      </c>
      <c r="I75" t="str">
        <f t="shared" si="3"/>
        <v>56</v>
      </c>
      <c r="J75" t="str">
        <f t="shared" si="4"/>
        <v>4.2</v>
      </c>
      <c r="K75" t="s">
        <v>8342</v>
      </c>
      <c r="L75" t="s">
        <v>8341</v>
      </c>
      <c r="M75">
        <v>0.25</v>
      </c>
      <c r="N75">
        <v>1.5</v>
      </c>
      <c r="O75">
        <f t="shared" si="5"/>
        <v>0.75</v>
      </c>
      <c r="P75">
        <v>0.5</v>
      </c>
    </row>
    <row r="76" spans="1:16">
      <c r="A76" s="61">
        <v>102823303</v>
      </c>
      <c r="B76" s="61" t="s">
        <v>7141</v>
      </c>
      <c r="C76" s="62" t="s">
        <v>1532</v>
      </c>
      <c r="D76" s="42" t="s">
        <v>4447</v>
      </c>
      <c r="E76" s="61">
        <v>101717876</v>
      </c>
      <c r="F76" s="61"/>
      <c r="G76" s="61">
        <v>296</v>
      </c>
      <c r="H76">
        <v>2.875</v>
      </c>
      <c r="I76" t="str">
        <f t="shared" si="3"/>
        <v>56</v>
      </c>
      <c r="J76" t="str">
        <f t="shared" si="4"/>
        <v>4.2</v>
      </c>
      <c r="K76" t="s">
        <v>8342</v>
      </c>
      <c r="L76" t="s">
        <v>8341</v>
      </c>
      <c r="M76">
        <v>0.25</v>
      </c>
      <c r="N76">
        <v>1.5</v>
      </c>
      <c r="O76">
        <f t="shared" si="5"/>
        <v>0.75</v>
      </c>
      <c r="P76">
        <v>0.5</v>
      </c>
    </row>
    <row r="77" spans="1:16">
      <c r="A77" s="61" t="s">
        <v>3502</v>
      </c>
      <c r="B77" s="61" t="s">
        <v>6735</v>
      </c>
      <c r="C77" s="62" t="s">
        <v>1532</v>
      </c>
      <c r="D77" s="63" t="s">
        <v>3503</v>
      </c>
      <c r="E77" s="64">
        <v>101717873</v>
      </c>
      <c r="F77" s="61"/>
      <c r="G77" s="64">
        <v>20</v>
      </c>
      <c r="H77">
        <v>2.875</v>
      </c>
      <c r="I77" t="str">
        <f t="shared" si="3"/>
        <v>56</v>
      </c>
      <c r="J77" t="str">
        <f t="shared" si="4"/>
        <v>4.7</v>
      </c>
      <c r="K77" t="s">
        <v>8342</v>
      </c>
      <c r="L77" t="s">
        <v>8350</v>
      </c>
      <c r="M77">
        <v>0.25</v>
      </c>
      <c r="N77">
        <v>1.5</v>
      </c>
      <c r="O77">
        <f t="shared" si="5"/>
        <v>0.75</v>
      </c>
      <c r="P77">
        <v>0.5</v>
      </c>
    </row>
    <row r="78" spans="1:16">
      <c r="A78" s="61">
        <v>102062738</v>
      </c>
      <c r="B78" s="61" t="s">
        <v>6929</v>
      </c>
      <c r="C78" s="62" t="s">
        <v>1532</v>
      </c>
      <c r="D78" s="42" t="s">
        <v>3503</v>
      </c>
      <c r="E78" s="61">
        <v>101717873</v>
      </c>
      <c r="F78" s="61"/>
      <c r="G78" s="61">
        <v>297</v>
      </c>
      <c r="H78">
        <v>2.875</v>
      </c>
      <c r="I78" t="str">
        <f t="shared" si="3"/>
        <v>56</v>
      </c>
      <c r="J78" t="str">
        <f t="shared" si="4"/>
        <v>4.7</v>
      </c>
      <c r="K78" t="s">
        <v>8342</v>
      </c>
      <c r="L78" t="s">
        <v>8350</v>
      </c>
      <c r="M78">
        <v>0.25</v>
      </c>
      <c r="N78">
        <v>1.5</v>
      </c>
      <c r="O78">
        <f t="shared" si="5"/>
        <v>0.75</v>
      </c>
      <c r="P78">
        <v>0.5</v>
      </c>
    </row>
    <row r="79" spans="1:16">
      <c r="A79" s="61">
        <v>102062740</v>
      </c>
      <c r="B79" s="61" t="s">
        <v>6931</v>
      </c>
      <c r="C79" s="62" t="s">
        <v>1532</v>
      </c>
      <c r="D79" s="42" t="s">
        <v>4114</v>
      </c>
      <c r="E79" s="61">
        <v>101717873</v>
      </c>
      <c r="F79" s="61"/>
      <c r="G79" s="61">
        <v>297</v>
      </c>
      <c r="H79">
        <v>2.875</v>
      </c>
      <c r="I79" t="str">
        <f t="shared" si="3"/>
        <v>56</v>
      </c>
      <c r="J79" t="str">
        <f t="shared" si="4"/>
        <v>4.7</v>
      </c>
      <c r="K79" t="s">
        <v>8342</v>
      </c>
      <c r="L79" t="s">
        <v>8350</v>
      </c>
      <c r="M79">
        <v>0.25</v>
      </c>
      <c r="N79">
        <v>1.5</v>
      </c>
      <c r="O79">
        <f t="shared" si="5"/>
        <v>0.75</v>
      </c>
      <c r="P79">
        <v>0.5</v>
      </c>
    </row>
    <row r="80" spans="1:16">
      <c r="A80" s="61">
        <v>103054295</v>
      </c>
      <c r="B80" s="61" t="s">
        <v>7265</v>
      </c>
      <c r="C80" s="62" t="s">
        <v>1532</v>
      </c>
      <c r="D80" s="42" t="s">
        <v>4635</v>
      </c>
      <c r="E80" s="61">
        <v>101717875</v>
      </c>
      <c r="F80" s="61"/>
      <c r="G80" s="61">
        <v>297</v>
      </c>
      <c r="H80">
        <v>2.875</v>
      </c>
      <c r="I80" t="str">
        <f t="shared" si="3"/>
        <v>56</v>
      </c>
      <c r="J80" t="str">
        <f t="shared" si="4"/>
        <v>4.7</v>
      </c>
      <c r="K80" t="s">
        <v>8342</v>
      </c>
      <c r="L80" t="s">
        <v>8350</v>
      </c>
      <c r="M80">
        <v>0.25</v>
      </c>
      <c r="N80">
        <v>1.5</v>
      </c>
      <c r="O80">
        <f t="shared" si="5"/>
        <v>0.75</v>
      </c>
      <c r="P80">
        <v>0.5</v>
      </c>
    </row>
    <row r="81" spans="1:16">
      <c r="A81" s="61">
        <v>102062735</v>
      </c>
      <c r="B81" s="61" t="s">
        <v>6930</v>
      </c>
      <c r="C81" s="62" t="s">
        <v>1532</v>
      </c>
      <c r="D81" s="42" t="s">
        <v>4113</v>
      </c>
      <c r="E81" s="61">
        <v>101717875</v>
      </c>
      <c r="F81" s="61"/>
      <c r="G81" s="61">
        <v>297</v>
      </c>
      <c r="H81">
        <v>2.875</v>
      </c>
      <c r="I81" t="str">
        <f t="shared" si="3"/>
        <v>56</v>
      </c>
      <c r="J81" t="str">
        <f t="shared" si="4"/>
        <v>4.7</v>
      </c>
      <c r="K81" t="s">
        <v>8342</v>
      </c>
      <c r="L81" t="s">
        <v>8350</v>
      </c>
      <c r="M81">
        <v>0.25</v>
      </c>
      <c r="N81">
        <v>1.5</v>
      </c>
      <c r="O81">
        <f t="shared" si="5"/>
        <v>0.75</v>
      </c>
      <c r="P81">
        <v>0.5</v>
      </c>
    </row>
    <row r="82" spans="1:16">
      <c r="A82" s="61">
        <v>102087507</v>
      </c>
      <c r="B82" s="61" t="s">
        <v>6942</v>
      </c>
      <c r="C82" s="62" t="s">
        <v>1532</v>
      </c>
      <c r="D82" s="42" t="s">
        <v>4123</v>
      </c>
      <c r="E82" s="61">
        <v>101717873</v>
      </c>
      <c r="F82" s="61"/>
      <c r="G82" s="61">
        <v>319</v>
      </c>
      <c r="H82">
        <v>2.875</v>
      </c>
      <c r="I82" t="str">
        <f t="shared" si="3"/>
        <v>56</v>
      </c>
      <c r="J82" t="str">
        <f t="shared" si="4"/>
        <v>4.7</v>
      </c>
      <c r="K82" t="s">
        <v>8342</v>
      </c>
      <c r="L82" t="s">
        <v>8354</v>
      </c>
      <c r="M82">
        <v>0.25</v>
      </c>
      <c r="N82">
        <v>1.5</v>
      </c>
      <c r="O82">
        <f t="shared" si="5"/>
        <v>0.75</v>
      </c>
      <c r="P82">
        <v>0.5</v>
      </c>
    </row>
    <row r="83" spans="1:16">
      <c r="A83" s="61">
        <v>102087509</v>
      </c>
      <c r="B83" s="61" t="s">
        <v>6944</v>
      </c>
      <c r="C83" s="62" t="s">
        <v>1532</v>
      </c>
      <c r="D83" s="42" t="s">
        <v>4125</v>
      </c>
      <c r="E83" s="61">
        <v>101717873</v>
      </c>
      <c r="F83" s="61"/>
      <c r="G83" s="61">
        <v>319</v>
      </c>
      <c r="H83">
        <v>2.875</v>
      </c>
      <c r="I83" t="str">
        <f t="shared" si="3"/>
        <v>56</v>
      </c>
      <c r="J83" t="str">
        <f t="shared" si="4"/>
        <v>4.7</v>
      </c>
      <c r="K83" t="s">
        <v>8342</v>
      </c>
      <c r="L83" t="s">
        <v>8354</v>
      </c>
      <c r="M83">
        <v>0.25</v>
      </c>
      <c r="N83">
        <v>1.5</v>
      </c>
      <c r="O83">
        <f t="shared" si="5"/>
        <v>0.75</v>
      </c>
      <c r="P83">
        <v>0.5</v>
      </c>
    </row>
    <row r="84" spans="1:16">
      <c r="A84" s="61">
        <v>103056243</v>
      </c>
      <c r="B84" s="61" t="s">
        <v>7266</v>
      </c>
      <c r="C84" s="62" t="s">
        <v>1532</v>
      </c>
      <c r="D84" s="42" t="s">
        <v>4636</v>
      </c>
      <c r="E84" s="61">
        <v>101717875</v>
      </c>
      <c r="F84" s="61"/>
      <c r="G84" s="61">
        <v>319</v>
      </c>
      <c r="H84">
        <v>2.875</v>
      </c>
      <c r="I84" t="str">
        <f t="shared" si="3"/>
        <v>56</v>
      </c>
      <c r="J84" t="str">
        <f t="shared" si="4"/>
        <v>4.7</v>
      </c>
      <c r="K84" t="s">
        <v>8342</v>
      </c>
      <c r="L84" t="s">
        <v>8354</v>
      </c>
      <c r="M84">
        <v>0.25</v>
      </c>
      <c r="N84">
        <v>1.5</v>
      </c>
      <c r="O84">
        <f t="shared" si="5"/>
        <v>0.75</v>
      </c>
      <c r="P84">
        <v>0.5</v>
      </c>
    </row>
    <row r="85" spans="1:16">
      <c r="A85" s="61">
        <v>102087508</v>
      </c>
      <c r="B85" s="61" t="s">
        <v>6943</v>
      </c>
      <c r="C85" s="62" t="s">
        <v>1532</v>
      </c>
      <c r="D85" s="42" t="s">
        <v>4124</v>
      </c>
      <c r="E85" s="61">
        <v>101717875</v>
      </c>
      <c r="F85" s="61"/>
      <c r="G85" s="61">
        <v>319</v>
      </c>
      <c r="H85">
        <v>2.875</v>
      </c>
      <c r="I85" t="str">
        <f t="shared" si="3"/>
        <v>56</v>
      </c>
      <c r="J85" t="str">
        <f t="shared" si="4"/>
        <v>4.7</v>
      </c>
      <c r="K85" t="s">
        <v>8342</v>
      </c>
      <c r="L85" t="s">
        <v>8354</v>
      </c>
      <c r="M85">
        <v>0.25</v>
      </c>
      <c r="N85">
        <v>1.5</v>
      </c>
      <c r="O85">
        <f t="shared" si="5"/>
        <v>0.75</v>
      </c>
      <c r="P85">
        <v>0.5</v>
      </c>
    </row>
    <row r="86" spans="1:16">
      <c r="A86" s="61">
        <v>102048194</v>
      </c>
      <c r="B86" s="61" t="s">
        <v>6921</v>
      </c>
      <c r="C86" s="62" t="s">
        <v>1532</v>
      </c>
      <c r="D86" s="42" t="s">
        <v>4102</v>
      </c>
      <c r="E86" s="61">
        <v>101717873</v>
      </c>
      <c r="F86" s="61"/>
      <c r="G86" s="61">
        <v>285</v>
      </c>
      <c r="H86">
        <v>2.875</v>
      </c>
      <c r="I86" t="str">
        <f t="shared" si="3"/>
        <v>56</v>
      </c>
      <c r="J86" t="str">
        <f t="shared" si="4"/>
        <v>4.7</v>
      </c>
      <c r="K86" t="s">
        <v>8342</v>
      </c>
      <c r="L86" t="s">
        <v>8341</v>
      </c>
      <c r="M86">
        <v>0.25</v>
      </c>
      <c r="N86">
        <v>1.5</v>
      </c>
      <c r="O86">
        <f t="shared" si="5"/>
        <v>0.75</v>
      </c>
      <c r="P86">
        <v>0.5</v>
      </c>
    </row>
    <row r="87" spans="1:16">
      <c r="A87" s="61">
        <v>102054826</v>
      </c>
      <c r="B87" s="61" t="s">
        <v>6926</v>
      </c>
      <c r="C87" s="62" t="s">
        <v>1532</v>
      </c>
      <c r="D87" s="42" t="s">
        <v>4102</v>
      </c>
      <c r="E87" s="61">
        <v>101717873</v>
      </c>
      <c r="F87" s="61"/>
      <c r="G87" s="61">
        <v>285</v>
      </c>
      <c r="H87">
        <v>2.875</v>
      </c>
      <c r="I87" t="str">
        <f t="shared" si="3"/>
        <v>56</v>
      </c>
      <c r="J87" t="str">
        <f t="shared" si="4"/>
        <v>4.7</v>
      </c>
      <c r="K87" t="s">
        <v>8342</v>
      </c>
      <c r="L87" t="s">
        <v>8341</v>
      </c>
      <c r="M87">
        <v>0.25</v>
      </c>
      <c r="N87">
        <v>1.5</v>
      </c>
      <c r="O87">
        <f t="shared" si="5"/>
        <v>0.75</v>
      </c>
      <c r="P87">
        <v>0.5</v>
      </c>
    </row>
    <row r="88" spans="1:16">
      <c r="A88" s="61">
        <v>103050471</v>
      </c>
      <c r="B88" s="61" t="s">
        <v>7264</v>
      </c>
      <c r="C88" s="62" t="s">
        <v>1532</v>
      </c>
      <c r="D88" s="42" t="s">
        <v>4634</v>
      </c>
      <c r="E88" s="61">
        <v>101717875</v>
      </c>
      <c r="F88" s="61"/>
      <c r="G88" s="61">
        <v>285</v>
      </c>
      <c r="H88">
        <v>2.875</v>
      </c>
      <c r="I88" t="str">
        <f t="shared" si="3"/>
        <v>56</v>
      </c>
      <c r="J88" t="str">
        <f t="shared" si="4"/>
        <v>4.7</v>
      </c>
      <c r="K88" t="s">
        <v>8342</v>
      </c>
      <c r="L88" t="s">
        <v>8341</v>
      </c>
      <c r="M88">
        <v>0.25</v>
      </c>
      <c r="N88">
        <v>1.5</v>
      </c>
      <c r="O88">
        <f t="shared" si="5"/>
        <v>0.75</v>
      </c>
      <c r="P88">
        <v>0.5</v>
      </c>
    </row>
    <row r="89" spans="1:16">
      <c r="A89" s="61">
        <v>101918805</v>
      </c>
      <c r="B89" s="61" t="s">
        <v>6877</v>
      </c>
      <c r="C89" s="62" t="s">
        <v>1532</v>
      </c>
      <c r="D89" s="42" t="s">
        <v>4022</v>
      </c>
      <c r="E89" s="61">
        <v>101717875</v>
      </c>
      <c r="F89" s="61"/>
      <c r="G89" s="61">
        <v>285</v>
      </c>
      <c r="H89">
        <v>2.875</v>
      </c>
      <c r="I89" t="str">
        <f t="shared" si="3"/>
        <v>56</v>
      </c>
      <c r="J89" t="str">
        <f t="shared" si="4"/>
        <v>4.7</v>
      </c>
      <c r="K89" t="s">
        <v>8342</v>
      </c>
      <c r="L89" t="s">
        <v>8341</v>
      </c>
      <c r="M89">
        <v>0.25</v>
      </c>
      <c r="N89">
        <v>1.5</v>
      </c>
      <c r="O89">
        <f t="shared" si="5"/>
        <v>0.75</v>
      </c>
      <c r="P89">
        <v>0.5</v>
      </c>
    </row>
    <row r="90" spans="1:16">
      <c r="A90" s="61">
        <v>102738448</v>
      </c>
      <c r="B90" s="61" t="s">
        <v>7041</v>
      </c>
      <c r="C90" s="62" t="s">
        <v>1532</v>
      </c>
      <c r="D90" s="42" t="s">
        <v>4289</v>
      </c>
      <c r="E90" s="61">
        <v>101717873</v>
      </c>
      <c r="F90" s="61"/>
      <c r="G90" s="61">
        <v>330</v>
      </c>
      <c r="H90">
        <v>2.875</v>
      </c>
      <c r="I90" t="str">
        <f t="shared" si="3"/>
        <v>56</v>
      </c>
      <c r="J90" t="str">
        <f t="shared" si="4"/>
        <v>5.0</v>
      </c>
      <c r="K90" t="s">
        <v>8342</v>
      </c>
      <c r="L90" t="s">
        <v>8350</v>
      </c>
      <c r="M90">
        <v>0.25</v>
      </c>
      <c r="N90">
        <v>1.5</v>
      </c>
      <c r="O90">
        <f t="shared" si="5"/>
        <v>0.75</v>
      </c>
      <c r="P90">
        <v>0.5</v>
      </c>
    </row>
    <row r="91" spans="1:16">
      <c r="A91" s="61">
        <v>102963617</v>
      </c>
      <c r="B91" s="61" t="s">
        <v>7195</v>
      </c>
      <c r="C91" s="62" t="s">
        <v>1532</v>
      </c>
      <c r="D91" s="42" t="s">
        <v>4521</v>
      </c>
      <c r="E91" s="61">
        <v>101717875</v>
      </c>
      <c r="F91" s="61"/>
      <c r="G91" s="61">
        <v>328</v>
      </c>
      <c r="H91">
        <v>2.875</v>
      </c>
      <c r="I91" t="str">
        <f t="shared" si="3"/>
        <v>56</v>
      </c>
      <c r="J91" t="str">
        <f t="shared" si="4"/>
        <v>5.0</v>
      </c>
      <c r="K91" t="s">
        <v>8342</v>
      </c>
      <c r="L91" t="s">
        <v>8350</v>
      </c>
      <c r="M91">
        <v>0.25</v>
      </c>
      <c r="N91">
        <v>1.5</v>
      </c>
      <c r="O91">
        <f t="shared" si="5"/>
        <v>0.75</v>
      </c>
      <c r="P91">
        <v>0.5</v>
      </c>
    </row>
    <row r="92" spans="1:16">
      <c r="A92" s="61">
        <v>102738449</v>
      </c>
      <c r="B92" s="61" t="s">
        <v>7040</v>
      </c>
      <c r="C92" s="62" t="s">
        <v>1532</v>
      </c>
      <c r="D92" s="42" t="s">
        <v>4288</v>
      </c>
      <c r="E92" s="61">
        <v>101717875</v>
      </c>
      <c r="F92" s="61"/>
      <c r="G92" s="61">
        <v>330</v>
      </c>
      <c r="H92">
        <v>2.875</v>
      </c>
      <c r="I92" t="str">
        <f t="shared" si="3"/>
        <v>56</v>
      </c>
      <c r="J92" t="str">
        <f t="shared" si="4"/>
        <v>5.0</v>
      </c>
      <c r="K92" t="s">
        <v>8342</v>
      </c>
      <c r="L92" t="s">
        <v>8350</v>
      </c>
      <c r="M92">
        <v>0.25</v>
      </c>
      <c r="N92">
        <v>1.5</v>
      </c>
      <c r="O92">
        <f t="shared" si="5"/>
        <v>0.75</v>
      </c>
      <c r="P92">
        <v>0.5</v>
      </c>
    </row>
    <row r="93" spans="1:16">
      <c r="A93" s="61">
        <v>102738450</v>
      </c>
      <c r="B93" s="61" t="s">
        <v>7042</v>
      </c>
      <c r="C93" s="62" t="s">
        <v>1532</v>
      </c>
      <c r="D93" s="42" t="s">
        <v>4290</v>
      </c>
      <c r="E93" s="61">
        <v>101717873</v>
      </c>
      <c r="F93" s="61"/>
      <c r="G93" s="61">
        <v>329</v>
      </c>
      <c r="H93">
        <v>2.875</v>
      </c>
      <c r="I93" t="str">
        <f t="shared" si="3"/>
        <v>56</v>
      </c>
      <c r="J93" t="str">
        <f t="shared" si="4"/>
        <v>5.0</v>
      </c>
      <c r="K93" t="s">
        <v>8342</v>
      </c>
      <c r="L93" t="s">
        <v>8354</v>
      </c>
      <c r="M93">
        <v>0.25</v>
      </c>
      <c r="N93">
        <v>1.5</v>
      </c>
      <c r="O93">
        <f t="shared" si="5"/>
        <v>0.75</v>
      </c>
      <c r="P93">
        <v>0.5</v>
      </c>
    </row>
    <row r="94" spans="1:16">
      <c r="A94" s="61">
        <v>102963740</v>
      </c>
      <c r="B94" s="61" t="s">
        <v>7196</v>
      </c>
      <c r="C94" s="62" t="s">
        <v>1532</v>
      </c>
      <c r="D94" s="42" t="s">
        <v>107</v>
      </c>
      <c r="E94" s="61">
        <v>101717875</v>
      </c>
      <c r="F94" s="61"/>
      <c r="G94" s="61">
        <v>329</v>
      </c>
      <c r="H94">
        <v>2.875</v>
      </c>
      <c r="I94" t="str">
        <f t="shared" si="3"/>
        <v>56</v>
      </c>
      <c r="J94" t="str">
        <f t="shared" si="4"/>
        <v>5.0</v>
      </c>
      <c r="K94" t="s">
        <v>8342</v>
      </c>
      <c r="L94" t="s">
        <v>8354</v>
      </c>
      <c r="M94">
        <v>0.25</v>
      </c>
      <c r="N94">
        <v>1.5</v>
      </c>
      <c r="O94">
        <f t="shared" si="5"/>
        <v>0.75</v>
      </c>
      <c r="P94">
        <v>0.5</v>
      </c>
    </row>
    <row r="95" spans="1:16">
      <c r="A95" s="61">
        <v>102738451</v>
      </c>
      <c r="B95" s="61" t="s">
        <v>7043</v>
      </c>
      <c r="C95" s="62" t="s">
        <v>1532</v>
      </c>
      <c r="D95" s="42" t="s">
        <v>4291</v>
      </c>
      <c r="E95" s="61">
        <v>101717875</v>
      </c>
      <c r="F95" s="61"/>
      <c r="G95" s="61">
        <v>329</v>
      </c>
      <c r="H95">
        <v>2.875</v>
      </c>
      <c r="I95" t="str">
        <f t="shared" si="3"/>
        <v>56</v>
      </c>
      <c r="J95" t="str">
        <f t="shared" si="4"/>
        <v>5.0</v>
      </c>
      <c r="K95" t="s">
        <v>8342</v>
      </c>
      <c r="L95" t="s">
        <v>8354</v>
      </c>
      <c r="M95">
        <v>0.25</v>
      </c>
      <c r="N95">
        <v>1.5</v>
      </c>
      <c r="O95">
        <f t="shared" si="5"/>
        <v>0.75</v>
      </c>
      <c r="P95">
        <v>0.5</v>
      </c>
    </row>
    <row r="96" spans="1:16">
      <c r="A96" s="61">
        <v>102738298</v>
      </c>
      <c r="B96" s="61" t="s">
        <v>7039</v>
      </c>
      <c r="C96" s="62" t="s">
        <v>1532</v>
      </c>
      <c r="D96" s="42" t="s">
        <v>4287</v>
      </c>
      <c r="E96" s="61">
        <v>101717873</v>
      </c>
      <c r="F96" s="61"/>
      <c r="G96" s="61">
        <v>293</v>
      </c>
      <c r="H96">
        <v>2.875</v>
      </c>
      <c r="I96" t="str">
        <f t="shared" si="3"/>
        <v>56</v>
      </c>
      <c r="J96" t="str">
        <f t="shared" si="4"/>
        <v>5.0</v>
      </c>
      <c r="K96" t="s">
        <v>8342</v>
      </c>
      <c r="L96" t="s">
        <v>8341</v>
      </c>
      <c r="M96">
        <v>0.25</v>
      </c>
      <c r="N96">
        <v>1.5</v>
      </c>
      <c r="O96">
        <f t="shared" si="5"/>
        <v>0.75</v>
      </c>
      <c r="P96">
        <v>0.5</v>
      </c>
    </row>
    <row r="97" spans="1:16">
      <c r="A97" s="61">
        <v>102963168</v>
      </c>
      <c r="B97" s="61" t="s">
        <v>7192</v>
      </c>
      <c r="C97" s="62" t="s">
        <v>1532</v>
      </c>
      <c r="D97" s="42" t="s">
        <v>4516</v>
      </c>
      <c r="E97" s="61">
        <v>101717875</v>
      </c>
      <c r="F97" s="61"/>
      <c r="G97" s="61">
        <v>293</v>
      </c>
      <c r="H97">
        <v>2.875</v>
      </c>
      <c r="I97" t="str">
        <f t="shared" si="3"/>
        <v>56</v>
      </c>
      <c r="J97" t="str">
        <f t="shared" si="4"/>
        <v>5.0</v>
      </c>
      <c r="K97" t="s">
        <v>8342</v>
      </c>
      <c r="L97" t="s">
        <v>8341</v>
      </c>
      <c r="M97">
        <v>0.25</v>
      </c>
      <c r="N97">
        <v>1.5</v>
      </c>
      <c r="O97">
        <f t="shared" si="5"/>
        <v>0.75</v>
      </c>
      <c r="P97">
        <v>0.5</v>
      </c>
    </row>
    <row r="98" spans="1:16">
      <c r="A98" s="61">
        <v>102025226</v>
      </c>
      <c r="B98" s="61" t="s">
        <v>6922</v>
      </c>
      <c r="C98" s="62" t="s">
        <v>1532</v>
      </c>
      <c r="D98" s="42" t="s">
        <v>4103</v>
      </c>
      <c r="E98" s="61">
        <v>101490175</v>
      </c>
      <c r="F98" s="61"/>
      <c r="G98" s="61">
        <v>293</v>
      </c>
      <c r="H98">
        <v>2.875</v>
      </c>
      <c r="I98" t="str">
        <f t="shared" si="3"/>
        <v>56</v>
      </c>
      <c r="J98" t="str">
        <f t="shared" si="4"/>
        <v>5.0</v>
      </c>
      <c r="K98" t="s">
        <v>8342</v>
      </c>
      <c r="L98" t="s">
        <v>8341</v>
      </c>
      <c r="M98">
        <v>0.25</v>
      </c>
      <c r="N98">
        <v>1.5</v>
      </c>
      <c r="O98">
        <f t="shared" si="5"/>
        <v>0.75</v>
      </c>
      <c r="P98">
        <v>0.5</v>
      </c>
    </row>
    <row r="99" spans="1:16">
      <c r="A99" s="75" t="s">
        <v>2450</v>
      </c>
      <c r="B99" s="61" t="s">
        <v>6383</v>
      </c>
      <c r="C99" s="62" t="s">
        <v>1532</v>
      </c>
      <c r="D99" s="63" t="s">
        <v>2451</v>
      </c>
      <c r="E99" s="64">
        <v>101717873</v>
      </c>
      <c r="F99" s="61"/>
      <c r="G99" s="61">
        <v>109</v>
      </c>
      <c r="H99">
        <v>2.875</v>
      </c>
      <c r="I99" t="str">
        <f t="shared" si="3"/>
        <v>56</v>
      </c>
      <c r="J99" t="str">
        <f t="shared" si="4"/>
        <v>7.0</v>
      </c>
      <c r="K99" t="s">
        <v>8342</v>
      </c>
      <c r="L99" t="s">
        <v>8358</v>
      </c>
      <c r="M99">
        <v>0.25</v>
      </c>
      <c r="N99">
        <v>1.5</v>
      </c>
      <c r="O99">
        <f t="shared" si="5"/>
        <v>0.75</v>
      </c>
      <c r="P99">
        <v>0.5</v>
      </c>
    </row>
    <row r="100" spans="1:16">
      <c r="A100" s="61" t="s">
        <v>3366</v>
      </c>
      <c r="B100" s="61" t="s">
        <v>6698</v>
      </c>
      <c r="C100" s="62" t="s">
        <v>1532</v>
      </c>
      <c r="D100" s="63" t="s">
        <v>3367</v>
      </c>
      <c r="E100" s="64">
        <v>101717873</v>
      </c>
      <c r="F100" s="61"/>
      <c r="G100" s="64">
        <v>79</v>
      </c>
      <c r="H100">
        <v>2.875</v>
      </c>
      <c r="I100" t="str">
        <f t="shared" si="3"/>
        <v>56</v>
      </c>
      <c r="J100" t="str">
        <f t="shared" si="4"/>
        <v>7.0</v>
      </c>
      <c r="K100" t="s">
        <v>8342</v>
      </c>
      <c r="L100" t="s">
        <v>8341</v>
      </c>
      <c r="M100">
        <v>0.25</v>
      </c>
      <c r="N100">
        <v>1.5</v>
      </c>
      <c r="O100">
        <f t="shared" si="5"/>
        <v>0.75</v>
      </c>
      <c r="P100">
        <v>0.5</v>
      </c>
    </row>
    <row r="101" spans="1:16">
      <c r="A101" s="61" t="s">
        <v>1767</v>
      </c>
      <c r="B101" s="61" t="s">
        <v>6078</v>
      </c>
      <c r="C101" s="62" t="s">
        <v>1532</v>
      </c>
      <c r="D101" s="63" t="s">
        <v>1768</v>
      </c>
      <c r="E101" s="64">
        <v>101717873</v>
      </c>
      <c r="F101" s="61"/>
      <c r="G101" s="64">
        <v>109</v>
      </c>
      <c r="H101">
        <v>2.875</v>
      </c>
      <c r="I101" t="str">
        <f t="shared" si="3"/>
        <v>56</v>
      </c>
      <c r="J101" t="str">
        <f t="shared" si="4"/>
        <v>7.0</v>
      </c>
      <c r="K101" t="s">
        <v>8342</v>
      </c>
      <c r="L101" t="s">
        <v>8350</v>
      </c>
      <c r="M101">
        <v>0.25</v>
      </c>
      <c r="N101">
        <v>1.5</v>
      </c>
      <c r="O101">
        <f t="shared" si="5"/>
        <v>0.75</v>
      </c>
      <c r="P101">
        <v>0.5</v>
      </c>
    </row>
    <row r="102" spans="1:16">
      <c r="A102" s="64" t="s">
        <v>1767</v>
      </c>
      <c r="B102" s="61" t="s">
        <v>6078</v>
      </c>
      <c r="C102" s="62" t="s">
        <v>1613</v>
      </c>
      <c r="D102" s="63" t="s">
        <v>1768</v>
      </c>
      <c r="E102" s="64">
        <v>101719274</v>
      </c>
      <c r="F102" s="64"/>
      <c r="G102" s="64">
        <v>109</v>
      </c>
      <c r="H102">
        <v>2.875</v>
      </c>
      <c r="I102" t="str">
        <f t="shared" si="3"/>
        <v>56</v>
      </c>
      <c r="J102" t="str">
        <f t="shared" si="4"/>
        <v>7.0</v>
      </c>
      <c r="K102" t="s">
        <v>8342</v>
      </c>
      <c r="L102" t="s">
        <v>8350</v>
      </c>
      <c r="M102">
        <v>0.25</v>
      </c>
      <c r="N102">
        <v>1.5</v>
      </c>
      <c r="O102">
        <f t="shared" si="5"/>
        <v>0.75</v>
      </c>
      <c r="P102">
        <v>0.5</v>
      </c>
    </row>
    <row r="103" spans="1:16">
      <c r="A103" s="64" t="s">
        <v>1769</v>
      </c>
      <c r="B103" s="61" t="s">
        <v>6079</v>
      </c>
      <c r="C103" s="62" t="s">
        <v>1613</v>
      </c>
      <c r="D103" s="63" t="s">
        <v>1770</v>
      </c>
      <c r="E103" s="64">
        <v>101719274</v>
      </c>
      <c r="F103" s="64"/>
      <c r="G103" s="64">
        <v>115</v>
      </c>
      <c r="H103">
        <v>2.875</v>
      </c>
      <c r="I103" t="str">
        <f t="shared" si="3"/>
        <v>56</v>
      </c>
      <c r="J103" t="str">
        <f t="shared" si="4"/>
        <v>7.0</v>
      </c>
      <c r="K103" t="s">
        <v>8342</v>
      </c>
      <c r="L103" t="s">
        <v>8354</v>
      </c>
      <c r="M103">
        <v>0.25</v>
      </c>
      <c r="N103">
        <v>1.5</v>
      </c>
      <c r="O103">
        <f t="shared" si="5"/>
        <v>0.75</v>
      </c>
      <c r="P103">
        <v>0.5</v>
      </c>
    </row>
    <row r="104" spans="1:16">
      <c r="A104" s="61" t="s">
        <v>1769</v>
      </c>
      <c r="B104" s="61" t="s">
        <v>6079</v>
      </c>
      <c r="C104" s="62" t="s">
        <v>1532</v>
      </c>
      <c r="D104" s="63" t="s">
        <v>2538</v>
      </c>
      <c r="E104" s="64">
        <v>101717873</v>
      </c>
      <c r="F104" s="61"/>
      <c r="G104" s="64">
        <v>115</v>
      </c>
      <c r="H104">
        <v>2.875</v>
      </c>
      <c r="I104" t="str">
        <f t="shared" si="3"/>
        <v>56</v>
      </c>
      <c r="J104" t="str">
        <f t="shared" si="4"/>
        <v>7.0</v>
      </c>
      <c r="K104" t="s">
        <v>8342</v>
      </c>
      <c r="L104" t="s">
        <v>8354</v>
      </c>
      <c r="M104">
        <v>0.25</v>
      </c>
      <c r="N104">
        <v>1.5</v>
      </c>
      <c r="O104">
        <f t="shared" si="5"/>
        <v>0.75</v>
      </c>
      <c r="P104">
        <v>0.5</v>
      </c>
    </row>
    <row r="105" spans="1:16">
      <c r="A105" s="61" t="s">
        <v>1773</v>
      </c>
      <c r="B105" s="61" t="s">
        <v>6081</v>
      </c>
      <c r="C105" s="62" t="s">
        <v>1532</v>
      </c>
      <c r="D105" s="63" t="s">
        <v>3500</v>
      </c>
      <c r="E105" s="64">
        <v>101717873</v>
      </c>
      <c r="F105" s="61"/>
      <c r="G105" s="64">
        <v>115</v>
      </c>
      <c r="H105">
        <v>2.875</v>
      </c>
      <c r="I105" t="str">
        <f t="shared" si="3"/>
        <v>56</v>
      </c>
      <c r="J105" t="str">
        <f t="shared" si="4"/>
        <v>7.0</v>
      </c>
      <c r="K105" t="s">
        <v>8342</v>
      </c>
      <c r="L105" t="s">
        <v>8354</v>
      </c>
      <c r="M105">
        <v>0.25</v>
      </c>
      <c r="N105">
        <v>1.5</v>
      </c>
      <c r="O105">
        <f t="shared" si="5"/>
        <v>0.75</v>
      </c>
      <c r="P105">
        <v>0.5</v>
      </c>
    </row>
    <row r="106" spans="1:16">
      <c r="A106" s="64" t="s">
        <v>1773</v>
      </c>
      <c r="B106" s="61" t="s">
        <v>6081</v>
      </c>
      <c r="C106" s="62" t="s">
        <v>1613</v>
      </c>
      <c r="D106" s="63" t="s">
        <v>1774</v>
      </c>
      <c r="E106" s="64">
        <v>101719274</v>
      </c>
      <c r="F106" s="64"/>
      <c r="G106" s="64">
        <v>115</v>
      </c>
      <c r="H106">
        <v>2.875</v>
      </c>
      <c r="I106" t="str">
        <f t="shared" si="3"/>
        <v>56</v>
      </c>
      <c r="J106" t="str">
        <f t="shared" si="4"/>
        <v>7.0</v>
      </c>
      <c r="K106" t="s">
        <v>8342</v>
      </c>
      <c r="L106" t="s">
        <v>8354</v>
      </c>
      <c r="M106">
        <v>0.25</v>
      </c>
      <c r="N106">
        <v>1.5</v>
      </c>
      <c r="O106">
        <f t="shared" si="5"/>
        <v>0.75</v>
      </c>
      <c r="P106">
        <v>0.5</v>
      </c>
    </row>
    <row r="107" spans="1:16">
      <c r="A107" s="61" t="s">
        <v>2583</v>
      </c>
      <c r="B107" s="61" t="s">
        <v>6438</v>
      </c>
      <c r="C107" s="62" t="s">
        <v>1532</v>
      </c>
      <c r="D107" s="63" t="s">
        <v>2584</v>
      </c>
      <c r="E107" s="64">
        <v>101717873</v>
      </c>
      <c r="F107" s="61"/>
      <c r="G107" s="64">
        <v>109</v>
      </c>
      <c r="H107">
        <v>2.875</v>
      </c>
      <c r="I107" t="str">
        <f t="shared" si="3"/>
        <v>56</v>
      </c>
      <c r="J107" t="str">
        <f t="shared" si="4"/>
        <v>7.0</v>
      </c>
      <c r="K107" t="s">
        <v>8342</v>
      </c>
      <c r="L107" t="s">
        <v>8350</v>
      </c>
      <c r="M107">
        <v>0.25</v>
      </c>
      <c r="N107">
        <v>1.5</v>
      </c>
      <c r="O107">
        <f t="shared" si="5"/>
        <v>0.75</v>
      </c>
      <c r="P107">
        <v>0.5</v>
      </c>
    </row>
    <row r="108" spans="1:16">
      <c r="A108" s="61">
        <v>103068760</v>
      </c>
      <c r="B108" s="61" t="s">
        <v>7259</v>
      </c>
      <c r="C108" s="62" t="s">
        <v>1532</v>
      </c>
      <c r="D108" s="42" t="s">
        <v>4629</v>
      </c>
      <c r="E108" s="61">
        <v>101717875</v>
      </c>
      <c r="F108" s="61"/>
      <c r="G108" s="61">
        <v>109</v>
      </c>
      <c r="H108">
        <v>2.875</v>
      </c>
      <c r="I108" t="str">
        <f t="shared" si="3"/>
        <v>56</v>
      </c>
      <c r="J108" t="str">
        <f t="shared" si="4"/>
        <v>7.0</v>
      </c>
      <c r="K108" t="s">
        <v>8342</v>
      </c>
      <c r="L108" t="s">
        <v>8350</v>
      </c>
      <c r="M108">
        <v>0.25</v>
      </c>
      <c r="N108">
        <v>1.5</v>
      </c>
      <c r="O108">
        <f t="shared" si="5"/>
        <v>0.75</v>
      </c>
      <c r="P108">
        <v>0.5</v>
      </c>
    </row>
    <row r="109" spans="1:16">
      <c r="A109" s="61" t="s">
        <v>3498</v>
      </c>
      <c r="B109" s="61" t="s">
        <v>6734</v>
      </c>
      <c r="C109" s="62" t="s">
        <v>1532</v>
      </c>
      <c r="D109" s="63" t="s">
        <v>3499</v>
      </c>
      <c r="E109" s="64">
        <v>101717873</v>
      </c>
      <c r="F109" s="61"/>
      <c r="G109" s="64">
        <v>109</v>
      </c>
      <c r="H109">
        <v>2.875</v>
      </c>
      <c r="I109" t="str">
        <f t="shared" si="3"/>
        <v>56</v>
      </c>
      <c r="J109" t="str">
        <f t="shared" si="4"/>
        <v>7.0</v>
      </c>
      <c r="K109" t="s">
        <v>8342</v>
      </c>
      <c r="L109" t="s">
        <v>8350</v>
      </c>
      <c r="M109">
        <v>0.25</v>
      </c>
      <c r="N109">
        <v>1.5</v>
      </c>
      <c r="O109">
        <f t="shared" si="5"/>
        <v>0.75</v>
      </c>
      <c r="P109">
        <v>0.5</v>
      </c>
    </row>
    <row r="110" spans="1:16">
      <c r="A110" s="61">
        <v>101270465</v>
      </c>
      <c r="B110" s="61" t="s">
        <v>5895</v>
      </c>
      <c r="C110" s="62" t="s">
        <v>1532</v>
      </c>
      <c r="D110" s="42" t="s">
        <v>1550</v>
      </c>
      <c r="E110" s="64">
        <v>101407400</v>
      </c>
      <c r="F110" s="61"/>
      <c r="G110" s="64">
        <v>109</v>
      </c>
      <c r="H110">
        <v>2.875</v>
      </c>
      <c r="I110" t="str">
        <f t="shared" si="3"/>
        <v>56</v>
      </c>
      <c r="J110" t="str">
        <f t="shared" si="4"/>
        <v>7.0</v>
      </c>
      <c r="K110" t="s">
        <v>8342</v>
      </c>
      <c r="L110" t="s">
        <v>8350</v>
      </c>
      <c r="M110">
        <v>0.25</v>
      </c>
      <c r="N110">
        <v>1.5</v>
      </c>
      <c r="O110">
        <f t="shared" si="5"/>
        <v>0.75</v>
      </c>
      <c r="P110">
        <v>0.5</v>
      </c>
    </row>
    <row r="111" spans="1:16">
      <c r="A111" s="61">
        <v>101270465</v>
      </c>
      <c r="B111" s="61" t="s">
        <v>5895</v>
      </c>
      <c r="C111" s="62" t="s">
        <v>1532</v>
      </c>
      <c r="D111" s="42" t="s">
        <v>1550</v>
      </c>
      <c r="E111" s="64">
        <v>101407400</v>
      </c>
      <c r="F111" s="61" t="s">
        <v>1534</v>
      </c>
      <c r="G111" s="64">
        <v>109</v>
      </c>
      <c r="H111">
        <v>2.875</v>
      </c>
      <c r="I111" t="str">
        <f t="shared" si="3"/>
        <v>56</v>
      </c>
      <c r="J111" t="str">
        <f t="shared" si="4"/>
        <v>7.0</v>
      </c>
      <c r="K111" t="s">
        <v>8342</v>
      </c>
      <c r="L111" t="s">
        <v>8350</v>
      </c>
      <c r="M111">
        <v>0.25</v>
      </c>
      <c r="N111">
        <v>1.5</v>
      </c>
      <c r="O111">
        <f t="shared" si="5"/>
        <v>0.75</v>
      </c>
      <c r="P111">
        <v>0.5</v>
      </c>
    </row>
    <row r="112" spans="1:16">
      <c r="A112" s="61">
        <v>102092831</v>
      </c>
      <c r="B112" s="61" t="s">
        <v>6955</v>
      </c>
      <c r="C112" s="62" t="s">
        <v>1532</v>
      </c>
      <c r="D112" s="42" t="s">
        <v>4138</v>
      </c>
      <c r="E112" s="61">
        <v>101717873</v>
      </c>
      <c r="F112" s="61"/>
      <c r="G112" s="61">
        <v>306</v>
      </c>
      <c r="H112">
        <v>2.875</v>
      </c>
      <c r="I112" t="str">
        <f t="shared" si="3"/>
        <v>56</v>
      </c>
      <c r="J112" t="str">
        <f t="shared" si="4"/>
        <v>7.0</v>
      </c>
      <c r="K112" t="s">
        <v>8342</v>
      </c>
      <c r="L112" t="s">
        <v>8354</v>
      </c>
      <c r="M112">
        <v>0.25</v>
      </c>
      <c r="N112">
        <v>1.5</v>
      </c>
      <c r="O112">
        <f t="shared" si="5"/>
        <v>0.75</v>
      </c>
      <c r="P112">
        <v>0.5</v>
      </c>
    </row>
    <row r="113" spans="1:16">
      <c r="A113" s="61">
        <v>103068761</v>
      </c>
      <c r="B113" s="61" t="s">
        <v>7260</v>
      </c>
      <c r="C113" s="62" t="s">
        <v>1532</v>
      </c>
      <c r="D113" s="42" t="s">
        <v>4630</v>
      </c>
      <c r="E113" s="61">
        <v>101717875</v>
      </c>
      <c r="F113" s="61"/>
      <c r="G113" s="61">
        <v>306</v>
      </c>
      <c r="H113">
        <v>2.875</v>
      </c>
      <c r="I113" t="str">
        <f t="shared" si="3"/>
        <v>56</v>
      </c>
      <c r="J113" t="str">
        <f t="shared" si="4"/>
        <v>7.0</v>
      </c>
      <c r="K113" t="s">
        <v>8342</v>
      </c>
      <c r="L113" t="s">
        <v>8354</v>
      </c>
      <c r="M113">
        <v>0.25</v>
      </c>
      <c r="N113">
        <v>1.5</v>
      </c>
      <c r="O113">
        <f t="shared" si="5"/>
        <v>0.75</v>
      </c>
      <c r="P113">
        <v>0.5</v>
      </c>
    </row>
    <row r="114" spans="1:16">
      <c r="A114" s="61">
        <v>102092832</v>
      </c>
      <c r="B114" s="61" t="s">
        <v>6956</v>
      </c>
      <c r="C114" s="62" t="s">
        <v>1532</v>
      </c>
      <c r="D114" s="42" t="s">
        <v>4139</v>
      </c>
      <c r="E114" s="61">
        <v>101717875</v>
      </c>
      <c r="F114" s="61"/>
      <c r="G114" s="61">
        <v>306</v>
      </c>
      <c r="H114">
        <v>2.875</v>
      </c>
      <c r="I114" t="str">
        <f t="shared" si="3"/>
        <v>56</v>
      </c>
      <c r="J114" t="str">
        <f t="shared" si="4"/>
        <v>7.0</v>
      </c>
      <c r="K114" t="s">
        <v>8342</v>
      </c>
      <c r="L114" t="s">
        <v>8354</v>
      </c>
      <c r="M114">
        <v>0.25</v>
      </c>
      <c r="N114">
        <v>1.5</v>
      </c>
      <c r="O114">
        <f t="shared" si="5"/>
        <v>0.75</v>
      </c>
      <c r="P114">
        <v>0.5</v>
      </c>
    </row>
    <row r="115" spans="1:16">
      <c r="A115" s="61" t="s">
        <v>2456</v>
      </c>
      <c r="B115" s="61" t="s">
        <v>6385</v>
      </c>
      <c r="C115" s="62" t="s">
        <v>1532</v>
      </c>
      <c r="D115" s="63" t="s">
        <v>2457</v>
      </c>
      <c r="E115" s="64">
        <v>101717873</v>
      </c>
      <c r="F115" s="61"/>
      <c r="G115" s="64">
        <v>79</v>
      </c>
      <c r="H115">
        <v>2.875</v>
      </c>
      <c r="I115" t="str">
        <f t="shared" si="3"/>
        <v>56</v>
      </c>
      <c r="J115" t="str">
        <f t="shared" si="4"/>
        <v>7.0</v>
      </c>
      <c r="K115" t="s">
        <v>8342</v>
      </c>
      <c r="L115" t="s">
        <v>8341</v>
      </c>
      <c r="M115">
        <v>0.25</v>
      </c>
      <c r="N115">
        <v>1.5</v>
      </c>
      <c r="O115">
        <f t="shared" si="5"/>
        <v>0.75</v>
      </c>
      <c r="P115">
        <v>0.5</v>
      </c>
    </row>
    <row r="116" spans="1:16">
      <c r="A116" s="61" t="s">
        <v>589</v>
      </c>
      <c r="B116" s="61" t="s">
        <v>6787</v>
      </c>
      <c r="C116" s="62" t="s">
        <v>1532</v>
      </c>
      <c r="D116" s="42" t="s">
        <v>590</v>
      </c>
      <c r="E116" s="61">
        <v>101407400</v>
      </c>
      <c r="F116" s="61" t="s">
        <v>1534</v>
      </c>
      <c r="G116" s="66">
        <v>999</v>
      </c>
      <c r="H116">
        <v>2.875</v>
      </c>
      <c r="I116" t="str">
        <f t="shared" si="3"/>
        <v>56</v>
      </c>
      <c r="J116" t="str">
        <f t="shared" si="4"/>
        <v>7.0</v>
      </c>
      <c r="K116" t="s">
        <v>8342</v>
      </c>
      <c r="L116" t="s">
        <v>8341</v>
      </c>
      <c r="M116">
        <v>0.25</v>
      </c>
      <c r="N116">
        <v>1.5</v>
      </c>
      <c r="O116">
        <f t="shared" si="5"/>
        <v>0.75</v>
      </c>
      <c r="P116">
        <v>0.5</v>
      </c>
    </row>
    <row r="117" spans="1:16">
      <c r="A117" s="61" t="s">
        <v>589</v>
      </c>
      <c r="B117" s="61" t="s">
        <v>6787</v>
      </c>
      <c r="C117" s="62" t="s">
        <v>1532</v>
      </c>
      <c r="D117" s="42" t="s">
        <v>590</v>
      </c>
      <c r="E117" s="61">
        <v>101717875</v>
      </c>
      <c r="F117" s="61"/>
      <c r="G117" s="64">
        <v>79</v>
      </c>
      <c r="H117">
        <v>2.875</v>
      </c>
      <c r="I117" t="str">
        <f t="shared" si="3"/>
        <v>56</v>
      </c>
      <c r="J117" t="str">
        <f t="shared" si="4"/>
        <v>7.0</v>
      </c>
      <c r="K117" t="s">
        <v>8342</v>
      </c>
      <c r="L117" t="s">
        <v>8341</v>
      </c>
      <c r="M117">
        <v>0.25</v>
      </c>
      <c r="N117">
        <v>1.5</v>
      </c>
      <c r="O117">
        <f t="shared" si="5"/>
        <v>0.75</v>
      </c>
      <c r="P117">
        <v>0.5</v>
      </c>
    </row>
    <row r="118" spans="1:16">
      <c r="A118" s="61">
        <v>103068759</v>
      </c>
      <c r="B118" s="61" t="s">
        <v>7258</v>
      </c>
      <c r="C118" s="62" t="s">
        <v>1532</v>
      </c>
      <c r="D118" s="42" t="s">
        <v>4628</v>
      </c>
      <c r="E118" s="61">
        <v>101717875</v>
      </c>
      <c r="F118" s="61"/>
      <c r="G118" s="61">
        <v>79</v>
      </c>
      <c r="H118">
        <v>2.875</v>
      </c>
      <c r="I118" t="str">
        <f t="shared" si="3"/>
        <v>56</v>
      </c>
      <c r="J118" t="str">
        <f t="shared" si="4"/>
        <v>7.0</v>
      </c>
      <c r="K118" t="s">
        <v>8342</v>
      </c>
      <c r="L118" t="s">
        <v>8341</v>
      </c>
      <c r="M118">
        <v>0.25</v>
      </c>
      <c r="N118">
        <v>1.5</v>
      </c>
      <c r="O118">
        <f t="shared" si="5"/>
        <v>0.75</v>
      </c>
      <c r="P118">
        <v>0.5</v>
      </c>
    </row>
    <row r="119" spans="1:16">
      <c r="A119" s="61" t="s">
        <v>3496</v>
      </c>
      <c r="B119" s="61" t="s">
        <v>6733</v>
      </c>
      <c r="C119" s="62" t="s">
        <v>1532</v>
      </c>
      <c r="D119" s="63" t="s">
        <v>3497</v>
      </c>
      <c r="E119" s="64">
        <v>101717873</v>
      </c>
      <c r="F119" s="61"/>
      <c r="G119" s="64">
        <v>79</v>
      </c>
      <c r="H119">
        <v>2.875</v>
      </c>
      <c r="I119" t="str">
        <f t="shared" si="3"/>
        <v>56</v>
      </c>
      <c r="J119" t="str">
        <f t="shared" si="4"/>
        <v>7.0</v>
      </c>
      <c r="K119" t="s">
        <v>8342</v>
      </c>
      <c r="L119" t="s">
        <v>8341</v>
      </c>
      <c r="M119">
        <v>0.25</v>
      </c>
      <c r="N119">
        <v>1.5</v>
      </c>
      <c r="O119">
        <f t="shared" si="5"/>
        <v>0.75</v>
      </c>
      <c r="P119">
        <v>0.5</v>
      </c>
    </row>
    <row r="120" spans="1:16">
      <c r="A120" s="61" t="s">
        <v>2194</v>
      </c>
      <c r="B120" s="61" t="s">
        <v>6275</v>
      </c>
      <c r="C120" s="62" t="s">
        <v>1532</v>
      </c>
      <c r="D120" s="63" t="s">
        <v>2195</v>
      </c>
      <c r="E120" s="64">
        <v>101717873</v>
      </c>
      <c r="F120" s="61"/>
      <c r="G120" s="64">
        <v>79</v>
      </c>
      <c r="H120">
        <v>2.875</v>
      </c>
      <c r="I120" t="str">
        <f t="shared" si="3"/>
        <v>56</v>
      </c>
      <c r="J120" t="str">
        <f t="shared" si="4"/>
        <v>7.0</v>
      </c>
      <c r="K120" t="s">
        <v>8342</v>
      </c>
      <c r="L120" t="s">
        <v>8341</v>
      </c>
      <c r="M120">
        <v>0.25</v>
      </c>
      <c r="N120">
        <v>1.5</v>
      </c>
      <c r="O120">
        <f t="shared" si="5"/>
        <v>0.75</v>
      </c>
      <c r="P120">
        <v>0.5</v>
      </c>
    </row>
    <row r="121" spans="1:16">
      <c r="A121" s="64" t="s">
        <v>3076</v>
      </c>
      <c r="B121" s="61" t="s">
        <v>6605</v>
      </c>
      <c r="C121" s="62" t="s">
        <v>1532</v>
      </c>
      <c r="D121" s="63" t="s">
        <v>3077</v>
      </c>
      <c r="E121" s="64">
        <v>101717874</v>
      </c>
      <c r="F121" s="64"/>
      <c r="G121" s="64">
        <v>79</v>
      </c>
      <c r="H121">
        <v>2.875</v>
      </c>
      <c r="I121" t="str">
        <f t="shared" si="3"/>
        <v>56</v>
      </c>
      <c r="J121" t="str">
        <f t="shared" si="4"/>
        <v>7.0</v>
      </c>
      <c r="K121" t="s">
        <v>8342</v>
      </c>
      <c r="L121" t="s">
        <v>8341</v>
      </c>
      <c r="M121">
        <v>0.25</v>
      </c>
      <c r="N121">
        <v>1.5</v>
      </c>
      <c r="O121">
        <f t="shared" si="5"/>
        <v>0.75</v>
      </c>
      <c r="P121">
        <v>0.5</v>
      </c>
    </row>
    <row r="122" spans="1:16">
      <c r="A122" s="64" t="s">
        <v>3076</v>
      </c>
      <c r="B122" s="61" t="s">
        <v>6605</v>
      </c>
      <c r="C122" s="62" t="s">
        <v>1532</v>
      </c>
      <c r="D122" s="63" t="s">
        <v>3077</v>
      </c>
      <c r="E122" s="64">
        <v>101717874</v>
      </c>
      <c r="F122" s="61" t="s">
        <v>1534</v>
      </c>
      <c r="G122" s="64">
        <v>79</v>
      </c>
      <c r="H122">
        <v>2.875</v>
      </c>
      <c r="I122" t="str">
        <f t="shared" si="3"/>
        <v>56</v>
      </c>
      <c r="J122" t="str">
        <f t="shared" si="4"/>
        <v>7.0</v>
      </c>
      <c r="K122" t="s">
        <v>8342</v>
      </c>
      <c r="L122" t="s">
        <v>8341</v>
      </c>
      <c r="M122">
        <v>0.25</v>
      </c>
      <c r="N122">
        <v>1.5</v>
      </c>
      <c r="O122">
        <f t="shared" si="5"/>
        <v>0.75</v>
      </c>
      <c r="P122">
        <v>0.5</v>
      </c>
    </row>
    <row r="123" spans="1:16">
      <c r="A123" s="61">
        <v>104737413</v>
      </c>
      <c r="B123" s="61" t="s">
        <v>8021</v>
      </c>
      <c r="C123" s="100" t="s">
        <v>1532</v>
      </c>
      <c r="D123" s="42" t="s">
        <v>5764</v>
      </c>
      <c r="E123" s="61">
        <v>101717875</v>
      </c>
      <c r="F123" s="61"/>
      <c r="G123" s="61">
        <v>119</v>
      </c>
      <c r="H123">
        <v>2.875</v>
      </c>
      <c r="I123" t="str">
        <f t="shared" si="3"/>
        <v>78</v>
      </c>
      <c r="J123" t="str">
        <f t="shared" si="4"/>
        <v>3.5</v>
      </c>
      <c r="K123" t="s">
        <v>8342</v>
      </c>
      <c r="L123" t="s">
        <v>8341</v>
      </c>
      <c r="M123">
        <v>0.25</v>
      </c>
      <c r="N123">
        <v>1.5</v>
      </c>
      <c r="O123">
        <f t="shared" si="5"/>
        <v>0.75</v>
      </c>
      <c r="P123">
        <v>0.5</v>
      </c>
    </row>
    <row r="124" spans="1:16">
      <c r="A124" s="61" t="s">
        <v>3142</v>
      </c>
      <c r="B124" s="61" t="s">
        <v>6630</v>
      </c>
      <c r="C124" s="62" t="s">
        <v>1532</v>
      </c>
      <c r="D124" s="42" t="s">
        <v>3143</v>
      </c>
      <c r="E124" s="64">
        <v>101717873</v>
      </c>
      <c r="F124" s="61"/>
      <c r="G124" s="64">
        <v>119</v>
      </c>
      <c r="H124">
        <v>2.875</v>
      </c>
      <c r="I124" t="str">
        <f t="shared" si="3"/>
        <v>78</v>
      </c>
      <c r="J124" t="str">
        <f t="shared" si="4"/>
        <v>3.5</v>
      </c>
      <c r="K124" t="s">
        <v>8342</v>
      </c>
      <c r="L124" t="s">
        <v>8358</v>
      </c>
      <c r="M124">
        <v>0.25</v>
      </c>
      <c r="N124">
        <v>1.5</v>
      </c>
      <c r="O124">
        <f t="shared" si="5"/>
        <v>0.75</v>
      </c>
      <c r="P124">
        <v>0.5</v>
      </c>
    </row>
    <row r="125" spans="1:16">
      <c r="A125" s="61" t="s">
        <v>1064</v>
      </c>
      <c r="B125" s="61" t="s">
        <v>6082</v>
      </c>
      <c r="C125" s="62" t="s">
        <v>1532</v>
      </c>
      <c r="D125" s="63" t="s">
        <v>1775</v>
      </c>
      <c r="E125" s="64">
        <v>101717873</v>
      </c>
      <c r="F125" s="61"/>
      <c r="G125" s="64">
        <v>119</v>
      </c>
      <c r="H125">
        <v>2.875</v>
      </c>
      <c r="I125" t="str">
        <f t="shared" si="3"/>
        <v>78</v>
      </c>
      <c r="J125" t="str">
        <f t="shared" si="4"/>
        <v>3.5</v>
      </c>
      <c r="K125" t="s">
        <v>8342</v>
      </c>
      <c r="L125" t="s">
        <v>8341</v>
      </c>
      <c r="M125">
        <v>0.25</v>
      </c>
      <c r="N125">
        <v>1.5</v>
      </c>
      <c r="O125">
        <f t="shared" si="5"/>
        <v>0.75</v>
      </c>
      <c r="P125">
        <v>0.5</v>
      </c>
    </row>
    <row r="126" spans="1:16">
      <c r="A126" s="64" t="s">
        <v>1064</v>
      </c>
      <c r="B126" s="61" t="s">
        <v>6082</v>
      </c>
      <c r="C126" s="62" t="s">
        <v>1613</v>
      </c>
      <c r="D126" s="63" t="s">
        <v>1775</v>
      </c>
      <c r="E126" s="64">
        <v>101719274</v>
      </c>
      <c r="F126" s="64"/>
      <c r="G126" s="64">
        <v>119</v>
      </c>
      <c r="H126">
        <v>2.875</v>
      </c>
      <c r="I126" t="str">
        <f t="shared" si="3"/>
        <v>78</v>
      </c>
      <c r="J126" t="str">
        <f t="shared" si="4"/>
        <v>3.5</v>
      </c>
      <c r="K126" t="s">
        <v>8342</v>
      </c>
      <c r="L126" t="s">
        <v>8341</v>
      </c>
      <c r="M126">
        <v>0.25</v>
      </c>
      <c r="N126">
        <v>1.5</v>
      </c>
      <c r="O126">
        <f t="shared" si="5"/>
        <v>0.75</v>
      </c>
      <c r="P126">
        <v>0.5</v>
      </c>
    </row>
    <row r="127" spans="1:16">
      <c r="A127" s="61" t="s">
        <v>1778</v>
      </c>
      <c r="B127" s="61" t="s">
        <v>6084</v>
      </c>
      <c r="C127" s="62" t="s">
        <v>1532</v>
      </c>
      <c r="D127" s="63" t="s">
        <v>3501</v>
      </c>
      <c r="E127" s="64">
        <v>101717873</v>
      </c>
      <c r="F127" s="61"/>
      <c r="G127" s="64">
        <v>119</v>
      </c>
      <c r="H127">
        <v>2.875</v>
      </c>
      <c r="I127" t="str">
        <f t="shared" si="3"/>
        <v>78</v>
      </c>
      <c r="J127" t="str">
        <f t="shared" si="4"/>
        <v>3.5</v>
      </c>
      <c r="K127" t="s">
        <v>8342</v>
      </c>
      <c r="L127" t="s">
        <v>8341</v>
      </c>
      <c r="M127">
        <v>0.25</v>
      </c>
      <c r="N127">
        <v>1.5</v>
      </c>
      <c r="O127">
        <f t="shared" si="5"/>
        <v>0.75</v>
      </c>
      <c r="P127">
        <v>0.5</v>
      </c>
    </row>
    <row r="128" spans="1:16">
      <c r="A128" s="64" t="s">
        <v>1778</v>
      </c>
      <c r="B128" s="61" t="s">
        <v>6084</v>
      </c>
      <c r="C128" s="62" t="s">
        <v>1613</v>
      </c>
      <c r="D128" s="63" t="s">
        <v>1779</v>
      </c>
      <c r="E128" s="64">
        <v>101719274</v>
      </c>
      <c r="F128" s="64"/>
      <c r="G128" s="64">
        <v>119</v>
      </c>
      <c r="H128">
        <v>2.875</v>
      </c>
      <c r="I128" t="str">
        <f t="shared" si="3"/>
        <v>78</v>
      </c>
      <c r="J128" t="str">
        <f t="shared" si="4"/>
        <v>3.5</v>
      </c>
      <c r="K128" t="s">
        <v>8342</v>
      </c>
      <c r="L128" t="s">
        <v>8341</v>
      </c>
      <c r="M128">
        <v>0.25</v>
      </c>
      <c r="N128">
        <v>1.5</v>
      </c>
      <c r="O128">
        <f t="shared" si="5"/>
        <v>0.75</v>
      </c>
      <c r="P128">
        <v>0.5</v>
      </c>
    </row>
    <row r="129" spans="1:16">
      <c r="A129" s="64" t="s">
        <v>3191</v>
      </c>
      <c r="B129" s="61" t="s">
        <v>6649</v>
      </c>
      <c r="C129" s="62" t="s">
        <v>1532</v>
      </c>
      <c r="D129" s="63" t="s">
        <v>3192</v>
      </c>
      <c r="E129" s="64">
        <v>101407400</v>
      </c>
      <c r="F129" s="61" t="s">
        <v>1534</v>
      </c>
      <c r="G129" s="66">
        <v>999</v>
      </c>
      <c r="H129">
        <v>2.875</v>
      </c>
      <c r="I129" t="str">
        <f t="shared" si="3"/>
        <v>78</v>
      </c>
      <c r="J129" t="str">
        <f t="shared" si="4"/>
        <v>3.5</v>
      </c>
      <c r="K129" t="s">
        <v>8342</v>
      </c>
      <c r="L129" t="s">
        <v>8341</v>
      </c>
      <c r="M129">
        <v>0.25</v>
      </c>
      <c r="N129">
        <v>1.5</v>
      </c>
      <c r="O129">
        <f t="shared" si="5"/>
        <v>0.75</v>
      </c>
      <c r="P129">
        <v>0.5</v>
      </c>
    </row>
    <row r="130" spans="1:16">
      <c r="A130" s="64" t="s">
        <v>3428</v>
      </c>
      <c r="B130" s="61" t="s">
        <v>6713</v>
      </c>
      <c r="C130" s="62" t="s">
        <v>1532</v>
      </c>
      <c r="D130" s="63" t="s">
        <v>3192</v>
      </c>
      <c r="E130" s="64">
        <v>101407400</v>
      </c>
      <c r="F130" s="61"/>
      <c r="G130" s="64">
        <v>119</v>
      </c>
      <c r="H130">
        <v>2.875</v>
      </c>
      <c r="I130" t="str">
        <f t="shared" ref="I130:I193" si="6">MID(D130,5,2)</f>
        <v>78</v>
      </c>
      <c r="J130" t="str">
        <f t="shared" ref="J130:J193" si="7">MID(D130,7,3)</f>
        <v>3.5</v>
      </c>
      <c r="K130" t="s">
        <v>8342</v>
      </c>
      <c r="L130" t="s">
        <v>8341</v>
      </c>
      <c r="M130">
        <v>0.25</v>
      </c>
      <c r="N130">
        <v>1.5</v>
      </c>
      <c r="O130">
        <f t="shared" ref="O130:O193" si="8">N130/2</f>
        <v>0.75</v>
      </c>
      <c r="P130">
        <v>0.5</v>
      </c>
    </row>
    <row r="131" spans="1:16">
      <c r="A131" s="64" t="s">
        <v>3428</v>
      </c>
      <c r="B131" s="61" t="s">
        <v>6713</v>
      </c>
      <c r="C131" s="62" t="s">
        <v>1532</v>
      </c>
      <c r="D131" s="63" t="s">
        <v>3192</v>
      </c>
      <c r="E131" s="64">
        <v>101407400</v>
      </c>
      <c r="F131" s="61" t="s">
        <v>1534</v>
      </c>
      <c r="G131" s="64">
        <v>119</v>
      </c>
      <c r="H131">
        <v>2.875</v>
      </c>
      <c r="I131" t="str">
        <f t="shared" si="6"/>
        <v>78</v>
      </c>
      <c r="J131" t="str">
        <f t="shared" si="7"/>
        <v>3.5</v>
      </c>
      <c r="K131" t="s">
        <v>8342</v>
      </c>
      <c r="L131" t="s">
        <v>8341</v>
      </c>
      <c r="M131">
        <v>0.25</v>
      </c>
      <c r="N131">
        <v>1.5</v>
      </c>
      <c r="O131">
        <f t="shared" si="8"/>
        <v>0.75</v>
      </c>
      <c r="P131">
        <v>0.5</v>
      </c>
    </row>
    <row r="132" spans="1:16">
      <c r="A132" s="61">
        <v>103426943</v>
      </c>
      <c r="B132" s="61" t="s">
        <v>7628</v>
      </c>
      <c r="C132" s="100" t="s">
        <v>1532</v>
      </c>
      <c r="D132" s="42" t="s">
        <v>5153</v>
      </c>
      <c r="E132" s="61">
        <v>101717875</v>
      </c>
      <c r="F132" s="61"/>
      <c r="G132" s="61">
        <v>119</v>
      </c>
      <c r="H132">
        <v>2.875</v>
      </c>
      <c r="I132" t="str">
        <f t="shared" si="6"/>
        <v>78</v>
      </c>
      <c r="J132" t="str">
        <f t="shared" si="7"/>
        <v>3.5</v>
      </c>
      <c r="K132" t="s">
        <v>8349</v>
      </c>
      <c r="L132" t="s">
        <v>8341</v>
      </c>
      <c r="M132">
        <v>0.5</v>
      </c>
      <c r="N132">
        <v>1.5</v>
      </c>
      <c r="O132">
        <f t="shared" si="8"/>
        <v>0.75</v>
      </c>
      <c r="P132">
        <v>0.5</v>
      </c>
    </row>
    <row r="133" spans="1:16">
      <c r="A133" s="61">
        <v>101572676</v>
      </c>
      <c r="B133" s="61" t="s">
        <v>6085</v>
      </c>
      <c r="C133" s="62" t="s">
        <v>1532</v>
      </c>
      <c r="D133" s="42" t="s">
        <v>3835</v>
      </c>
      <c r="E133" s="68">
        <v>101717875</v>
      </c>
      <c r="F133" s="61"/>
      <c r="G133" s="61">
        <v>263</v>
      </c>
      <c r="H133">
        <v>3.125</v>
      </c>
      <c r="I133" t="str">
        <f t="shared" si="6"/>
        <v>23</v>
      </c>
      <c r="J133" t="str">
        <f t="shared" si="7"/>
        <v>6.4</v>
      </c>
      <c r="K133" t="s">
        <v>8342</v>
      </c>
      <c r="L133" t="s">
        <v>8341</v>
      </c>
      <c r="M133">
        <v>0.33</v>
      </c>
      <c r="N133">
        <v>1.5</v>
      </c>
      <c r="O133">
        <f t="shared" si="8"/>
        <v>0.75</v>
      </c>
      <c r="P133">
        <v>0.5</v>
      </c>
    </row>
    <row r="134" spans="1:16">
      <c r="A134" s="61">
        <v>101572676</v>
      </c>
      <c r="B134" s="61" t="s">
        <v>6085</v>
      </c>
      <c r="C134" s="62" t="s">
        <v>1532</v>
      </c>
      <c r="D134" s="42" t="s">
        <v>3835</v>
      </c>
      <c r="E134" s="61">
        <v>101717875</v>
      </c>
      <c r="F134" s="61" t="s">
        <v>1534</v>
      </c>
      <c r="G134" s="61">
        <v>263</v>
      </c>
      <c r="H134">
        <v>3.125</v>
      </c>
      <c r="I134" t="str">
        <f t="shared" si="6"/>
        <v>23</v>
      </c>
      <c r="J134" t="str">
        <f t="shared" si="7"/>
        <v>6.4</v>
      </c>
      <c r="K134" t="s">
        <v>8342</v>
      </c>
      <c r="L134" t="s">
        <v>8341</v>
      </c>
      <c r="M134">
        <v>0.33</v>
      </c>
      <c r="N134">
        <v>1.5</v>
      </c>
      <c r="O134">
        <f t="shared" si="8"/>
        <v>0.75</v>
      </c>
      <c r="P134">
        <v>0.5</v>
      </c>
    </row>
    <row r="135" spans="1:16">
      <c r="A135" s="61">
        <v>101572676</v>
      </c>
      <c r="B135" s="61" t="s">
        <v>6085</v>
      </c>
      <c r="C135" s="62" t="s">
        <v>1613</v>
      </c>
      <c r="D135" s="42" t="s">
        <v>1780</v>
      </c>
      <c r="E135" s="64">
        <v>101719274</v>
      </c>
      <c r="F135" s="61"/>
      <c r="G135" s="61">
        <v>263</v>
      </c>
      <c r="H135">
        <v>3.125</v>
      </c>
      <c r="I135" t="str">
        <f t="shared" si="6"/>
        <v>23</v>
      </c>
      <c r="J135" t="str">
        <f t="shared" si="7"/>
        <v>6.4</v>
      </c>
      <c r="K135" t="s">
        <v>8342</v>
      </c>
      <c r="L135" t="s">
        <v>8341</v>
      </c>
      <c r="M135">
        <v>0.33</v>
      </c>
      <c r="N135">
        <v>1.5</v>
      </c>
      <c r="O135">
        <f t="shared" si="8"/>
        <v>0.75</v>
      </c>
      <c r="P135">
        <v>0.5</v>
      </c>
    </row>
    <row r="136" spans="1:16">
      <c r="A136" s="61">
        <v>103123179</v>
      </c>
      <c r="B136" s="61" t="s">
        <v>7302</v>
      </c>
      <c r="C136" s="62" t="s">
        <v>1532</v>
      </c>
      <c r="D136" s="42" t="s">
        <v>4695</v>
      </c>
      <c r="E136" s="18" t="s">
        <v>1567</v>
      </c>
      <c r="F136" s="42"/>
      <c r="G136" s="85">
        <v>375</v>
      </c>
      <c r="H136">
        <v>3.125</v>
      </c>
      <c r="I136" t="str">
        <f t="shared" si="6"/>
        <v>56</v>
      </c>
      <c r="J136" t="str">
        <f t="shared" si="7"/>
        <v>1.0</v>
      </c>
      <c r="K136" t="s">
        <v>8342</v>
      </c>
      <c r="L136" t="s">
        <v>8354</v>
      </c>
      <c r="M136">
        <v>0.33</v>
      </c>
      <c r="N136">
        <v>1.5</v>
      </c>
      <c r="O136">
        <f t="shared" si="8"/>
        <v>0.75</v>
      </c>
      <c r="P136">
        <v>0.5</v>
      </c>
    </row>
    <row r="137" spans="1:16">
      <c r="A137" s="61">
        <v>103133907</v>
      </c>
      <c r="B137" s="61" t="s">
        <v>7303</v>
      </c>
      <c r="C137" s="62" t="s">
        <v>1532</v>
      </c>
      <c r="D137" s="42" t="s">
        <v>4696</v>
      </c>
      <c r="E137" s="61">
        <v>101717873</v>
      </c>
      <c r="F137" s="61"/>
      <c r="G137" s="61">
        <v>379</v>
      </c>
      <c r="H137">
        <v>3.125</v>
      </c>
      <c r="I137" t="str">
        <f t="shared" si="6"/>
        <v>56</v>
      </c>
      <c r="J137" t="str">
        <f t="shared" si="7"/>
        <v>3.5</v>
      </c>
      <c r="K137" t="s">
        <v>8342</v>
      </c>
      <c r="L137" t="s">
        <v>8350</v>
      </c>
      <c r="M137">
        <v>0.33</v>
      </c>
      <c r="N137">
        <v>1.5</v>
      </c>
      <c r="O137">
        <f t="shared" si="8"/>
        <v>0.75</v>
      </c>
      <c r="P137">
        <v>0.5</v>
      </c>
    </row>
    <row r="138" spans="1:16">
      <c r="A138" s="61">
        <v>103133907</v>
      </c>
      <c r="B138" s="61" t="s">
        <v>7303</v>
      </c>
      <c r="C138" s="62" t="s">
        <v>1613</v>
      </c>
      <c r="D138" s="42" t="s">
        <v>4697</v>
      </c>
      <c r="E138" s="61">
        <v>101719274</v>
      </c>
      <c r="F138" s="61"/>
      <c r="G138" s="61">
        <v>379</v>
      </c>
      <c r="H138">
        <v>3.125</v>
      </c>
      <c r="I138" t="str">
        <f t="shared" si="6"/>
        <v>56</v>
      </c>
      <c r="J138" t="str">
        <f t="shared" si="7"/>
        <v>3.5</v>
      </c>
      <c r="K138" t="s">
        <v>8342</v>
      </c>
      <c r="L138" t="s">
        <v>8350</v>
      </c>
      <c r="M138">
        <v>0.33</v>
      </c>
      <c r="N138">
        <v>1.5</v>
      </c>
      <c r="O138">
        <f t="shared" si="8"/>
        <v>0.75</v>
      </c>
      <c r="P138">
        <v>0.5</v>
      </c>
    </row>
    <row r="139" spans="1:16">
      <c r="A139" s="61">
        <v>103138291</v>
      </c>
      <c r="B139" s="61" t="s">
        <v>7312</v>
      </c>
      <c r="C139" s="62" t="s">
        <v>1532</v>
      </c>
      <c r="D139" s="42" t="s">
        <v>4714</v>
      </c>
      <c r="E139" s="61">
        <v>101717876</v>
      </c>
      <c r="F139" s="61"/>
      <c r="G139" s="61">
        <v>382</v>
      </c>
      <c r="H139">
        <v>3.125</v>
      </c>
      <c r="I139" t="str">
        <f t="shared" si="6"/>
        <v>56</v>
      </c>
      <c r="J139" t="str">
        <f t="shared" si="7"/>
        <v>3.5</v>
      </c>
      <c r="K139" t="s">
        <v>8342</v>
      </c>
      <c r="L139" t="s">
        <v>8350</v>
      </c>
      <c r="M139">
        <v>0.33</v>
      </c>
      <c r="N139">
        <v>1.5</v>
      </c>
      <c r="O139">
        <f t="shared" si="8"/>
        <v>0.75</v>
      </c>
      <c r="P139">
        <v>0.5</v>
      </c>
    </row>
    <row r="140" spans="1:16">
      <c r="A140" s="61">
        <v>103138291</v>
      </c>
      <c r="B140" s="61" t="s">
        <v>7312</v>
      </c>
      <c r="C140" s="62" t="s">
        <v>1613</v>
      </c>
      <c r="D140" s="42" t="s">
        <v>4715</v>
      </c>
      <c r="E140" s="61">
        <v>101719274</v>
      </c>
      <c r="F140" s="61"/>
      <c r="G140" s="61">
        <v>382</v>
      </c>
      <c r="H140">
        <v>3.125</v>
      </c>
      <c r="I140" t="str">
        <f t="shared" si="6"/>
        <v>56</v>
      </c>
      <c r="J140" t="str">
        <f t="shared" si="7"/>
        <v>3.5</v>
      </c>
      <c r="K140" t="s">
        <v>8342</v>
      </c>
      <c r="L140" t="s">
        <v>8350</v>
      </c>
      <c r="M140">
        <v>0.33</v>
      </c>
      <c r="N140">
        <v>1.5</v>
      </c>
      <c r="O140">
        <f t="shared" si="8"/>
        <v>0.75</v>
      </c>
      <c r="P140">
        <v>0.5</v>
      </c>
    </row>
    <row r="141" spans="1:16">
      <c r="A141" s="61">
        <v>103186100</v>
      </c>
      <c r="B141" s="61" t="s">
        <v>7422</v>
      </c>
      <c r="C141" s="62" t="s">
        <v>1532</v>
      </c>
      <c r="D141" s="42" t="s">
        <v>4827</v>
      </c>
      <c r="E141" s="61" t="s">
        <v>1567</v>
      </c>
      <c r="F141" s="61"/>
      <c r="G141" s="61">
        <v>384</v>
      </c>
      <c r="H141">
        <v>3.125</v>
      </c>
      <c r="I141" t="str">
        <f t="shared" si="6"/>
        <v>56</v>
      </c>
      <c r="J141" t="str">
        <f t="shared" si="7"/>
        <v>5.2</v>
      </c>
      <c r="K141" t="s">
        <v>8348</v>
      </c>
      <c r="L141" t="s">
        <v>8350</v>
      </c>
      <c r="M141">
        <v>0.33</v>
      </c>
      <c r="N141">
        <v>1.5</v>
      </c>
      <c r="O141">
        <f t="shared" si="8"/>
        <v>0.75</v>
      </c>
      <c r="P141">
        <v>0.5</v>
      </c>
    </row>
    <row r="142" spans="1:16">
      <c r="A142" s="61">
        <v>103186100</v>
      </c>
      <c r="B142" s="61" t="s">
        <v>7422</v>
      </c>
      <c r="C142" s="62" t="s">
        <v>1613</v>
      </c>
      <c r="D142" s="42" t="s">
        <v>4828</v>
      </c>
      <c r="E142" s="61">
        <v>101719274</v>
      </c>
      <c r="F142" s="61"/>
      <c r="G142" s="61">
        <v>384</v>
      </c>
      <c r="H142">
        <v>3.125</v>
      </c>
      <c r="I142" t="str">
        <f t="shared" si="6"/>
        <v>56</v>
      </c>
      <c r="J142" t="str">
        <f t="shared" si="7"/>
        <v>5.2</v>
      </c>
      <c r="K142" t="s">
        <v>8348</v>
      </c>
      <c r="L142" t="s">
        <v>8350</v>
      </c>
      <c r="M142">
        <v>0.33</v>
      </c>
      <c r="N142">
        <v>1.5</v>
      </c>
      <c r="O142">
        <f t="shared" si="8"/>
        <v>0.75</v>
      </c>
      <c r="P142">
        <v>0.5</v>
      </c>
    </row>
    <row r="143" spans="1:16">
      <c r="A143" s="61">
        <v>102034393</v>
      </c>
      <c r="B143" s="61" t="s">
        <v>6908</v>
      </c>
      <c r="C143" s="62" t="s">
        <v>1532</v>
      </c>
      <c r="D143" s="42" t="s">
        <v>4079</v>
      </c>
      <c r="E143" s="61">
        <v>101490162</v>
      </c>
      <c r="F143" s="61"/>
      <c r="G143" s="61">
        <v>258</v>
      </c>
      <c r="H143">
        <v>3.125</v>
      </c>
      <c r="I143" t="str">
        <f t="shared" si="6"/>
        <v>78</v>
      </c>
      <c r="J143" t="str">
        <f t="shared" si="7"/>
        <v>2.7</v>
      </c>
      <c r="K143" t="s">
        <v>8342</v>
      </c>
      <c r="L143" t="s">
        <v>8350</v>
      </c>
      <c r="M143">
        <v>0.33</v>
      </c>
      <c r="N143">
        <v>1.5</v>
      </c>
      <c r="O143">
        <f t="shared" si="8"/>
        <v>0.75</v>
      </c>
      <c r="P143">
        <v>0.5</v>
      </c>
    </row>
    <row r="144" spans="1:16">
      <c r="A144" s="61">
        <v>102034393</v>
      </c>
      <c r="B144" s="61" t="s">
        <v>6908</v>
      </c>
      <c r="C144" s="62" t="s">
        <v>1613</v>
      </c>
      <c r="D144" s="42" t="s">
        <v>4080</v>
      </c>
      <c r="E144" s="61">
        <v>101490161</v>
      </c>
      <c r="F144" s="61"/>
      <c r="G144" s="61">
        <v>258</v>
      </c>
      <c r="H144">
        <v>3.125</v>
      </c>
      <c r="I144" t="str">
        <f t="shared" si="6"/>
        <v>78</v>
      </c>
      <c r="J144" t="str">
        <f t="shared" si="7"/>
        <v>2.7</v>
      </c>
      <c r="K144" t="s">
        <v>8342</v>
      </c>
      <c r="L144" t="s">
        <v>8350</v>
      </c>
      <c r="M144">
        <v>0.33</v>
      </c>
      <c r="N144">
        <v>1.5</v>
      </c>
      <c r="O144">
        <f t="shared" si="8"/>
        <v>0.75</v>
      </c>
      <c r="P144">
        <v>0.5</v>
      </c>
    </row>
    <row r="145" spans="1:16">
      <c r="A145" s="61">
        <v>102684224</v>
      </c>
      <c r="B145" s="61" t="s">
        <v>7016</v>
      </c>
      <c r="C145" s="62" t="s">
        <v>1532</v>
      </c>
      <c r="D145" s="42" t="s">
        <v>4250</v>
      </c>
      <c r="E145" s="61">
        <v>101717873</v>
      </c>
      <c r="F145" s="61"/>
      <c r="G145" s="61">
        <v>303</v>
      </c>
      <c r="H145">
        <v>3.125</v>
      </c>
      <c r="I145" t="str">
        <f t="shared" si="6"/>
        <v>78</v>
      </c>
      <c r="J145" t="str">
        <f t="shared" si="7"/>
        <v>2.7</v>
      </c>
      <c r="K145" t="s">
        <v>8342</v>
      </c>
      <c r="L145" t="s">
        <v>8354</v>
      </c>
      <c r="M145">
        <v>0.33</v>
      </c>
      <c r="N145">
        <v>1.5</v>
      </c>
      <c r="O145">
        <f t="shared" si="8"/>
        <v>0.75</v>
      </c>
      <c r="P145">
        <v>0.5</v>
      </c>
    </row>
    <row r="146" spans="1:16">
      <c r="A146" s="61">
        <v>102684224</v>
      </c>
      <c r="B146" s="61" t="s">
        <v>7016</v>
      </c>
      <c r="C146" s="62" t="s">
        <v>1613</v>
      </c>
      <c r="D146" s="42" t="s">
        <v>4251</v>
      </c>
      <c r="E146" s="61">
        <v>101719274</v>
      </c>
      <c r="F146" s="61"/>
      <c r="G146" s="61">
        <v>303</v>
      </c>
      <c r="H146">
        <v>3.125</v>
      </c>
      <c r="I146" t="str">
        <f t="shared" si="6"/>
        <v>78</v>
      </c>
      <c r="J146" t="str">
        <f t="shared" si="7"/>
        <v>2.7</v>
      </c>
      <c r="K146" t="s">
        <v>8342</v>
      </c>
      <c r="L146" t="s">
        <v>8354</v>
      </c>
      <c r="M146">
        <v>0.33</v>
      </c>
      <c r="N146">
        <v>1.5</v>
      </c>
      <c r="O146">
        <f t="shared" si="8"/>
        <v>0.75</v>
      </c>
      <c r="P146">
        <v>0.5</v>
      </c>
    </row>
    <row r="147" spans="1:16">
      <c r="A147" s="61" t="s">
        <v>1783</v>
      </c>
      <c r="B147" s="61" t="s">
        <v>6087</v>
      </c>
      <c r="C147" s="62" t="s">
        <v>1532</v>
      </c>
      <c r="D147" s="63" t="s">
        <v>3221</v>
      </c>
      <c r="E147" s="64">
        <v>101717873</v>
      </c>
      <c r="F147" s="61"/>
      <c r="G147" s="64">
        <v>176</v>
      </c>
      <c r="H147">
        <v>3.125</v>
      </c>
      <c r="I147" t="str">
        <f t="shared" si="6"/>
        <v>78</v>
      </c>
      <c r="J147" t="str">
        <f t="shared" si="7"/>
        <v>3.0</v>
      </c>
      <c r="K147" t="s">
        <v>8342</v>
      </c>
      <c r="L147" t="s">
        <v>8350</v>
      </c>
      <c r="M147">
        <v>0.33</v>
      </c>
      <c r="N147">
        <v>1.5</v>
      </c>
      <c r="O147">
        <f t="shared" si="8"/>
        <v>0.75</v>
      </c>
      <c r="P147">
        <v>0.5</v>
      </c>
    </row>
    <row r="148" spans="1:16">
      <c r="A148" s="64" t="s">
        <v>1783</v>
      </c>
      <c r="B148" s="61" t="s">
        <v>6087</v>
      </c>
      <c r="C148" s="62" t="s">
        <v>1613</v>
      </c>
      <c r="D148" s="63" t="s">
        <v>1784</v>
      </c>
      <c r="E148" s="64">
        <v>101719274</v>
      </c>
      <c r="F148" s="64"/>
      <c r="G148" s="64">
        <v>176</v>
      </c>
      <c r="H148">
        <v>3.125</v>
      </c>
      <c r="I148" t="str">
        <f t="shared" si="6"/>
        <v>78</v>
      </c>
      <c r="J148" t="str">
        <f t="shared" si="7"/>
        <v>3.0</v>
      </c>
      <c r="K148" t="s">
        <v>8342</v>
      </c>
      <c r="L148" t="s">
        <v>8350</v>
      </c>
      <c r="M148">
        <v>0.33</v>
      </c>
      <c r="N148">
        <v>1.5</v>
      </c>
      <c r="O148">
        <f t="shared" si="8"/>
        <v>0.75</v>
      </c>
      <c r="P148">
        <v>0.5</v>
      </c>
    </row>
    <row r="149" spans="1:16">
      <c r="A149" s="61" t="s">
        <v>1785</v>
      </c>
      <c r="B149" s="61" t="s">
        <v>6088</v>
      </c>
      <c r="C149" s="62" t="s">
        <v>1532</v>
      </c>
      <c r="D149" s="63" t="s">
        <v>3454</v>
      </c>
      <c r="E149" s="64">
        <v>101717873</v>
      </c>
      <c r="F149" s="61"/>
      <c r="G149" s="64">
        <v>176</v>
      </c>
      <c r="H149">
        <v>3.125</v>
      </c>
      <c r="I149" t="str">
        <f t="shared" si="6"/>
        <v>78</v>
      </c>
      <c r="J149" t="str">
        <f t="shared" si="7"/>
        <v>3.0</v>
      </c>
      <c r="K149" t="s">
        <v>8342</v>
      </c>
      <c r="L149" t="s">
        <v>8350</v>
      </c>
      <c r="M149">
        <v>0.33</v>
      </c>
      <c r="N149">
        <v>1.5</v>
      </c>
      <c r="O149">
        <f t="shared" si="8"/>
        <v>0.75</v>
      </c>
      <c r="P149">
        <v>0.5</v>
      </c>
    </row>
    <row r="150" spans="1:16">
      <c r="A150" s="64" t="s">
        <v>1785</v>
      </c>
      <c r="B150" s="61" t="s">
        <v>6088</v>
      </c>
      <c r="C150" s="62" t="s">
        <v>1613</v>
      </c>
      <c r="D150" s="63" t="s">
        <v>1786</v>
      </c>
      <c r="E150" s="64">
        <v>101719274</v>
      </c>
      <c r="F150" s="64"/>
      <c r="G150" s="64">
        <v>176</v>
      </c>
      <c r="H150">
        <v>3.125</v>
      </c>
      <c r="I150" t="str">
        <f t="shared" si="6"/>
        <v>78</v>
      </c>
      <c r="J150" t="str">
        <f t="shared" si="7"/>
        <v>3.0</v>
      </c>
      <c r="K150" t="s">
        <v>8342</v>
      </c>
      <c r="L150" t="s">
        <v>8350</v>
      </c>
      <c r="M150">
        <v>0.33</v>
      </c>
      <c r="N150">
        <v>1.5</v>
      </c>
      <c r="O150">
        <f t="shared" si="8"/>
        <v>0.75</v>
      </c>
      <c r="P150">
        <v>0.5</v>
      </c>
    </row>
    <row r="151" spans="1:16">
      <c r="A151" s="61">
        <v>102093287</v>
      </c>
      <c r="B151" s="61" t="s">
        <v>6958</v>
      </c>
      <c r="C151" s="62" t="s">
        <v>1532</v>
      </c>
      <c r="D151" s="42" t="s">
        <v>4142</v>
      </c>
      <c r="E151" s="61">
        <v>101717873</v>
      </c>
      <c r="F151" s="61"/>
      <c r="G151" s="61">
        <v>176</v>
      </c>
      <c r="H151">
        <v>3.125</v>
      </c>
      <c r="I151" t="str">
        <f t="shared" si="6"/>
        <v>78</v>
      </c>
      <c r="J151" t="str">
        <f t="shared" si="7"/>
        <v>3.1</v>
      </c>
      <c r="K151" t="s">
        <v>8342</v>
      </c>
      <c r="L151" t="s">
        <v>8350</v>
      </c>
      <c r="M151">
        <v>0.33</v>
      </c>
      <c r="N151">
        <v>1.5</v>
      </c>
      <c r="O151">
        <f t="shared" si="8"/>
        <v>0.75</v>
      </c>
      <c r="P151">
        <v>0.5</v>
      </c>
    </row>
    <row r="152" spans="1:16">
      <c r="A152" s="61">
        <v>102093287</v>
      </c>
      <c r="B152" s="61" t="s">
        <v>6958</v>
      </c>
      <c r="C152" s="62" t="s">
        <v>1613</v>
      </c>
      <c r="D152" s="42" t="s">
        <v>4143</v>
      </c>
      <c r="E152" s="61">
        <v>101719274</v>
      </c>
      <c r="F152" s="61"/>
      <c r="G152" s="61">
        <v>176</v>
      </c>
      <c r="H152">
        <v>3.125</v>
      </c>
      <c r="I152" t="str">
        <f t="shared" si="6"/>
        <v>78</v>
      </c>
      <c r="J152" t="str">
        <f t="shared" si="7"/>
        <v>3.1</v>
      </c>
      <c r="K152" t="s">
        <v>8342</v>
      </c>
      <c r="L152" t="s">
        <v>8350</v>
      </c>
      <c r="M152">
        <v>0.33</v>
      </c>
      <c r="N152">
        <v>1.5</v>
      </c>
      <c r="O152">
        <f t="shared" si="8"/>
        <v>0.75</v>
      </c>
      <c r="P152">
        <v>0.5</v>
      </c>
    </row>
    <row r="153" spans="1:16">
      <c r="A153" s="61">
        <v>101694331</v>
      </c>
      <c r="B153" s="61" t="s">
        <v>6845</v>
      </c>
      <c r="C153" s="62" t="s">
        <v>1532</v>
      </c>
      <c r="D153" s="42" t="s">
        <v>3968</v>
      </c>
      <c r="E153" s="61">
        <v>101717875</v>
      </c>
      <c r="F153" s="61"/>
      <c r="G153" s="61">
        <v>176</v>
      </c>
      <c r="H153">
        <v>3.125</v>
      </c>
      <c r="I153" t="str">
        <f t="shared" si="6"/>
        <v>78</v>
      </c>
      <c r="J153" t="str">
        <f t="shared" si="7"/>
        <v>3.1</v>
      </c>
      <c r="K153" t="s">
        <v>8342</v>
      </c>
      <c r="L153" t="s">
        <v>8350</v>
      </c>
      <c r="M153">
        <v>0.33</v>
      </c>
      <c r="N153">
        <v>1.5</v>
      </c>
      <c r="O153">
        <f t="shared" si="8"/>
        <v>0.75</v>
      </c>
      <c r="P153">
        <v>0.5</v>
      </c>
    </row>
    <row r="154" spans="1:16">
      <c r="A154" s="61">
        <v>101694331</v>
      </c>
      <c r="B154" s="61" t="s">
        <v>6845</v>
      </c>
      <c r="C154" s="62" t="s">
        <v>1532</v>
      </c>
      <c r="D154" s="42" t="s">
        <v>3968</v>
      </c>
      <c r="E154" s="61">
        <v>101717875</v>
      </c>
      <c r="F154" s="61" t="s">
        <v>1534</v>
      </c>
      <c r="G154" s="61">
        <v>176</v>
      </c>
      <c r="H154">
        <v>3.125</v>
      </c>
      <c r="I154" t="str">
        <f t="shared" si="6"/>
        <v>78</v>
      </c>
      <c r="J154" t="str">
        <f t="shared" si="7"/>
        <v>3.1</v>
      </c>
      <c r="K154" t="s">
        <v>8342</v>
      </c>
      <c r="L154" t="s">
        <v>8350</v>
      </c>
      <c r="M154">
        <v>0.33</v>
      </c>
      <c r="N154">
        <v>1.5</v>
      </c>
      <c r="O154">
        <f t="shared" si="8"/>
        <v>0.75</v>
      </c>
      <c r="P154">
        <v>0.5</v>
      </c>
    </row>
    <row r="155" spans="1:16">
      <c r="A155" s="61">
        <v>101694331</v>
      </c>
      <c r="B155" s="61" t="s">
        <v>6845</v>
      </c>
      <c r="C155" s="62" t="s">
        <v>1613</v>
      </c>
      <c r="D155" s="42" t="s">
        <v>3969</v>
      </c>
      <c r="E155" s="61">
        <v>101719274</v>
      </c>
      <c r="F155" s="61"/>
      <c r="G155" s="61">
        <v>176</v>
      </c>
      <c r="H155">
        <v>3.125</v>
      </c>
      <c r="I155" t="str">
        <f t="shared" si="6"/>
        <v>78</v>
      </c>
      <c r="J155" t="str">
        <f t="shared" si="7"/>
        <v>3.1</v>
      </c>
      <c r="K155" t="s">
        <v>8342</v>
      </c>
      <c r="L155" t="s">
        <v>8350</v>
      </c>
      <c r="M155">
        <v>0.33</v>
      </c>
      <c r="N155">
        <v>1.5</v>
      </c>
      <c r="O155">
        <f t="shared" si="8"/>
        <v>0.75</v>
      </c>
      <c r="P155">
        <v>0.5</v>
      </c>
    </row>
    <row r="156" spans="1:16">
      <c r="A156" s="61">
        <v>102095639</v>
      </c>
      <c r="B156" s="61" t="s">
        <v>6957</v>
      </c>
      <c r="C156" s="62" t="s">
        <v>1532</v>
      </c>
      <c r="D156" s="42" t="s">
        <v>4140</v>
      </c>
      <c r="E156" s="61">
        <v>101717873</v>
      </c>
      <c r="F156" s="61"/>
      <c r="G156" s="61">
        <v>258</v>
      </c>
      <c r="H156">
        <v>3.125</v>
      </c>
      <c r="I156" t="str">
        <f t="shared" si="6"/>
        <v>78</v>
      </c>
      <c r="J156" t="str">
        <f t="shared" si="7"/>
        <v>3.3</v>
      </c>
      <c r="K156" t="s">
        <v>8342</v>
      </c>
      <c r="L156" t="s">
        <v>8350</v>
      </c>
      <c r="M156">
        <v>0.33</v>
      </c>
      <c r="N156">
        <v>1.5</v>
      </c>
      <c r="O156">
        <f t="shared" si="8"/>
        <v>0.75</v>
      </c>
      <c r="P156">
        <v>0.5</v>
      </c>
    </row>
    <row r="157" spans="1:16">
      <c r="A157" s="61">
        <v>102095639</v>
      </c>
      <c r="B157" s="61" t="s">
        <v>6957</v>
      </c>
      <c r="C157" s="62" t="s">
        <v>1613</v>
      </c>
      <c r="D157" s="42" t="s">
        <v>4141</v>
      </c>
      <c r="E157" s="61">
        <v>101719274</v>
      </c>
      <c r="F157" s="61"/>
      <c r="G157" s="61">
        <v>258</v>
      </c>
      <c r="H157">
        <v>3.125</v>
      </c>
      <c r="I157" t="str">
        <f t="shared" si="6"/>
        <v>78</v>
      </c>
      <c r="J157" t="str">
        <f t="shared" si="7"/>
        <v>3.3</v>
      </c>
      <c r="K157" t="s">
        <v>8342</v>
      </c>
      <c r="L157" t="s">
        <v>8350</v>
      </c>
      <c r="M157">
        <v>0.33</v>
      </c>
      <c r="N157">
        <v>1.5</v>
      </c>
      <c r="O157">
        <f t="shared" si="8"/>
        <v>0.75</v>
      </c>
      <c r="P157">
        <v>0.5</v>
      </c>
    </row>
    <row r="158" spans="1:16">
      <c r="A158" s="61">
        <v>101532634</v>
      </c>
      <c r="B158" s="61" t="s">
        <v>6780</v>
      </c>
      <c r="C158" s="62" t="s">
        <v>1532</v>
      </c>
      <c r="D158" s="42" t="s">
        <v>3754</v>
      </c>
      <c r="E158" s="68">
        <v>101717875</v>
      </c>
      <c r="F158" s="61"/>
      <c r="G158" s="61">
        <v>258</v>
      </c>
      <c r="H158">
        <v>3.125</v>
      </c>
      <c r="I158" t="str">
        <f t="shared" si="6"/>
        <v>78</v>
      </c>
      <c r="J158" t="str">
        <f t="shared" si="7"/>
        <v>3.3</v>
      </c>
      <c r="K158" t="s">
        <v>8342</v>
      </c>
      <c r="L158" t="s">
        <v>8350</v>
      </c>
      <c r="M158">
        <v>0.33</v>
      </c>
      <c r="N158">
        <v>1.5</v>
      </c>
      <c r="O158">
        <f t="shared" si="8"/>
        <v>0.75</v>
      </c>
      <c r="P158">
        <v>0.5</v>
      </c>
    </row>
    <row r="159" spans="1:16">
      <c r="A159" s="61">
        <v>101532634</v>
      </c>
      <c r="B159" s="61" t="s">
        <v>6780</v>
      </c>
      <c r="C159" s="62" t="s">
        <v>1532</v>
      </c>
      <c r="D159" s="42" t="s">
        <v>3754</v>
      </c>
      <c r="E159" s="64">
        <v>101717875</v>
      </c>
      <c r="F159" s="61" t="s">
        <v>1534</v>
      </c>
      <c r="G159" s="61">
        <v>258</v>
      </c>
      <c r="H159">
        <v>3.125</v>
      </c>
      <c r="I159" t="str">
        <f t="shared" si="6"/>
        <v>78</v>
      </c>
      <c r="J159" t="str">
        <f t="shared" si="7"/>
        <v>3.3</v>
      </c>
      <c r="K159" t="s">
        <v>8342</v>
      </c>
      <c r="L159" t="s">
        <v>8350</v>
      </c>
      <c r="M159">
        <v>0.33</v>
      </c>
      <c r="N159">
        <v>1.5</v>
      </c>
      <c r="O159">
        <f t="shared" si="8"/>
        <v>0.75</v>
      </c>
      <c r="P159">
        <v>0.5</v>
      </c>
    </row>
    <row r="160" spans="1:16">
      <c r="A160" s="61">
        <v>101532634</v>
      </c>
      <c r="B160" s="61" t="s">
        <v>6780</v>
      </c>
      <c r="C160" s="62" t="s">
        <v>1613</v>
      </c>
      <c r="D160" s="42" t="s">
        <v>3756</v>
      </c>
      <c r="E160" s="61">
        <v>101719274</v>
      </c>
      <c r="F160" s="61"/>
      <c r="G160" s="61">
        <v>258</v>
      </c>
      <c r="H160">
        <v>3.125</v>
      </c>
      <c r="I160" t="str">
        <f t="shared" si="6"/>
        <v>78</v>
      </c>
      <c r="J160" t="str">
        <f t="shared" si="7"/>
        <v>3.3</v>
      </c>
      <c r="K160" t="s">
        <v>8342</v>
      </c>
      <c r="L160" t="s">
        <v>8350</v>
      </c>
      <c r="M160">
        <v>0.33</v>
      </c>
      <c r="N160">
        <v>1.5</v>
      </c>
      <c r="O160">
        <f t="shared" si="8"/>
        <v>0.75</v>
      </c>
      <c r="P160">
        <v>0.5</v>
      </c>
    </row>
    <row r="161" spans="1:16">
      <c r="A161" s="61">
        <v>102087610</v>
      </c>
      <c r="B161" s="61" t="s">
        <v>6947</v>
      </c>
      <c r="C161" s="62" t="s">
        <v>1532</v>
      </c>
      <c r="D161" s="42" t="s">
        <v>4130</v>
      </c>
      <c r="E161" s="61">
        <v>101717873</v>
      </c>
      <c r="F161" s="61"/>
      <c r="G161" s="61">
        <v>303</v>
      </c>
      <c r="H161">
        <v>3.125</v>
      </c>
      <c r="I161" t="str">
        <f t="shared" si="6"/>
        <v>78</v>
      </c>
      <c r="J161" t="str">
        <f t="shared" si="7"/>
        <v>3.3</v>
      </c>
      <c r="K161" t="s">
        <v>8342</v>
      </c>
      <c r="L161" t="s">
        <v>8354</v>
      </c>
      <c r="M161">
        <v>0.33</v>
      </c>
      <c r="N161">
        <v>1.5</v>
      </c>
      <c r="O161">
        <f t="shared" si="8"/>
        <v>0.75</v>
      </c>
      <c r="P161">
        <v>0.5</v>
      </c>
    </row>
    <row r="162" spans="1:16">
      <c r="A162" s="61">
        <v>102087610</v>
      </c>
      <c r="B162" s="61" t="s">
        <v>6947</v>
      </c>
      <c r="C162" s="62" t="s">
        <v>1613</v>
      </c>
      <c r="D162" s="42" t="s">
        <v>4131</v>
      </c>
      <c r="E162" s="61">
        <v>101719274</v>
      </c>
      <c r="F162" s="61"/>
      <c r="G162" s="61">
        <v>303</v>
      </c>
      <c r="H162">
        <v>3.125</v>
      </c>
      <c r="I162" t="str">
        <f t="shared" si="6"/>
        <v>78</v>
      </c>
      <c r="J162" t="str">
        <f t="shared" si="7"/>
        <v>3.3</v>
      </c>
      <c r="K162" t="s">
        <v>8342</v>
      </c>
      <c r="L162" t="s">
        <v>8354</v>
      </c>
      <c r="M162">
        <v>0.33</v>
      </c>
      <c r="N162">
        <v>1.5</v>
      </c>
      <c r="O162">
        <f t="shared" si="8"/>
        <v>0.75</v>
      </c>
      <c r="P162">
        <v>0.5</v>
      </c>
    </row>
    <row r="163" spans="1:16">
      <c r="A163" s="61">
        <v>102087611</v>
      </c>
      <c r="B163" s="61" t="s">
        <v>6948</v>
      </c>
      <c r="C163" s="62" t="s">
        <v>1532</v>
      </c>
      <c r="D163" s="42" t="s">
        <v>4132</v>
      </c>
      <c r="E163" s="61">
        <v>101717875</v>
      </c>
      <c r="F163" s="61"/>
      <c r="G163" s="61">
        <v>303</v>
      </c>
      <c r="H163">
        <v>3.125</v>
      </c>
      <c r="I163" t="str">
        <f t="shared" si="6"/>
        <v>78</v>
      </c>
      <c r="J163" t="str">
        <f t="shared" si="7"/>
        <v>3.3</v>
      </c>
      <c r="K163" t="s">
        <v>8342</v>
      </c>
      <c r="L163" t="s">
        <v>8354</v>
      </c>
      <c r="M163">
        <v>0.33</v>
      </c>
      <c r="N163">
        <v>1.5</v>
      </c>
      <c r="O163">
        <f t="shared" si="8"/>
        <v>0.75</v>
      </c>
      <c r="P163">
        <v>0.5</v>
      </c>
    </row>
    <row r="164" spans="1:16">
      <c r="A164" s="61">
        <v>102087611</v>
      </c>
      <c r="B164" s="61" t="s">
        <v>6948</v>
      </c>
      <c r="C164" s="62" t="s">
        <v>1613</v>
      </c>
      <c r="D164" s="42" t="s">
        <v>4133</v>
      </c>
      <c r="E164" s="61">
        <v>101719274</v>
      </c>
      <c r="F164" s="61"/>
      <c r="G164" s="61">
        <v>303</v>
      </c>
      <c r="H164">
        <v>3.125</v>
      </c>
      <c r="I164" t="str">
        <f t="shared" si="6"/>
        <v>78</v>
      </c>
      <c r="J164" t="str">
        <f t="shared" si="7"/>
        <v>3.3</v>
      </c>
      <c r="K164" t="s">
        <v>8342</v>
      </c>
      <c r="L164" t="s">
        <v>8354</v>
      </c>
      <c r="M164">
        <v>0.33</v>
      </c>
      <c r="N164">
        <v>1.5</v>
      </c>
      <c r="O164">
        <f t="shared" si="8"/>
        <v>0.75</v>
      </c>
      <c r="P164">
        <v>0.5</v>
      </c>
    </row>
    <row r="165" spans="1:16">
      <c r="A165" s="61">
        <v>102087619</v>
      </c>
      <c r="B165" s="61" t="s">
        <v>6975</v>
      </c>
      <c r="C165" s="62" t="s">
        <v>1532</v>
      </c>
      <c r="D165" s="42" t="s">
        <v>4172</v>
      </c>
      <c r="E165" s="61">
        <v>101717873</v>
      </c>
      <c r="F165" s="61"/>
      <c r="G165" s="61">
        <v>304</v>
      </c>
      <c r="H165">
        <v>3.125</v>
      </c>
      <c r="I165" t="str">
        <f t="shared" si="6"/>
        <v>78</v>
      </c>
      <c r="J165" t="str">
        <f t="shared" si="7"/>
        <v>3.3</v>
      </c>
      <c r="K165" t="s">
        <v>8342</v>
      </c>
      <c r="L165" t="s">
        <v>8353</v>
      </c>
      <c r="M165">
        <v>0.33</v>
      </c>
      <c r="N165">
        <v>1.5</v>
      </c>
      <c r="O165">
        <f t="shared" si="8"/>
        <v>0.75</v>
      </c>
      <c r="P165">
        <v>0.5</v>
      </c>
    </row>
    <row r="166" spans="1:16">
      <c r="A166" s="61">
        <v>102087619</v>
      </c>
      <c r="B166" s="61" t="s">
        <v>6975</v>
      </c>
      <c r="C166" s="62" t="s">
        <v>1613</v>
      </c>
      <c r="D166" s="42" t="s">
        <v>4173</v>
      </c>
      <c r="E166" s="61">
        <v>101719274</v>
      </c>
      <c r="F166" s="61"/>
      <c r="G166" s="61">
        <v>304</v>
      </c>
      <c r="H166">
        <v>3.125</v>
      </c>
      <c r="I166" t="str">
        <f t="shared" si="6"/>
        <v>78</v>
      </c>
      <c r="J166" t="str">
        <f t="shared" si="7"/>
        <v>3.3</v>
      </c>
      <c r="K166" t="s">
        <v>8342</v>
      </c>
      <c r="L166" t="s">
        <v>8353</v>
      </c>
      <c r="M166">
        <v>0.33</v>
      </c>
      <c r="N166">
        <v>1.5</v>
      </c>
      <c r="O166">
        <f t="shared" si="8"/>
        <v>0.75</v>
      </c>
      <c r="P166">
        <v>0.5</v>
      </c>
    </row>
    <row r="167" spans="1:16">
      <c r="A167" s="61">
        <v>102087620</v>
      </c>
      <c r="B167" s="61" t="s">
        <v>6976</v>
      </c>
      <c r="C167" s="62" t="s">
        <v>1532</v>
      </c>
      <c r="D167" s="42" t="s">
        <v>4174</v>
      </c>
      <c r="E167" s="61">
        <v>101717875</v>
      </c>
      <c r="F167" s="61"/>
      <c r="G167" s="61">
        <v>304</v>
      </c>
      <c r="H167">
        <v>3.125</v>
      </c>
      <c r="I167" t="str">
        <f t="shared" si="6"/>
        <v>78</v>
      </c>
      <c r="J167" t="str">
        <f t="shared" si="7"/>
        <v>3.3</v>
      </c>
      <c r="K167" t="s">
        <v>8342</v>
      </c>
      <c r="L167" t="s">
        <v>8353</v>
      </c>
      <c r="M167">
        <v>0.33</v>
      </c>
      <c r="N167">
        <v>1.5</v>
      </c>
      <c r="O167">
        <f t="shared" si="8"/>
        <v>0.75</v>
      </c>
      <c r="P167">
        <v>0.5</v>
      </c>
    </row>
    <row r="168" spans="1:16">
      <c r="A168" s="61">
        <v>102087620</v>
      </c>
      <c r="B168" s="61" t="s">
        <v>6976</v>
      </c>
      <c r="C168" s="62" t="s">
        <v>1613</v>
      </c>
      <c r="D168" s="42" t="s">
        <v>4175</v>
      </c>
      <c r="E168" s="61">
        <v>101719274</v>
      </c>
      <c r="F168" s="61"/>
      <c r="G168" s="61">
        <v>304</v>
      </c>
      <c r="H168">
        <v>3.125</v>
      </c>
      <c r="I168" t="str">
        <f t="shared" si="6"/>
        <v>78</v>
      </c>
      <c r="J168" t="str">
        <f t="shared" si="7"/>
        <v>3.3</v>
      </c>
      <c r="K168" t="s">
        <v>8342</v>
      </c>
      <c r="L168" t="s">
        <v>8353</v>
      </c>
      <c r="M168">
        <v>0.33</v>
      </c>
      <c r="N168">
        <v>1.5</v>
      </c>
      <c r="O168">
        <f t="shared" si="8"/>
        <v>0.75</v>
      </c>
      <c r="P168">
        <v>0.5</v>
      </c>
    </row>
    <row r="169" spans="1:16">
      <c r="A169" s="61" t="s">
        <v>3162</v>
      </c>
      <c r="B169" s="61" t="s">
        <v>6637</v>
      </c>
      <c r="C169" s="62" t="s">
        <v>1532</v>
      </c>
      <c r="D169" s="63" t="s">
        <v>3163</v>
      </c>
      <c r="E169" s="64">
        <v>101717873</v>
      </c>
      <c r="F169" s="61"/>
      <c r="G169" s="64">
        <v>119</v>
      </c>
      <c r="H169">
        <v>3.125</v>
      </c>
      <c r="I169" t="str">
        <f t="shared" si="6"/>
        <v>78</v>
      </c>
      <c r="J169" t="str">
        <f t="shared" si="7"/>
        <v>3.5</v>
      </c>
      <c r="K169" t="s">
        <v>8342</v>
      </c>
      <c r="L169" t="s">
        <v>8341</v>
      </c>
      <c r="M169">
        <v>0.33</v>
      </c>
      <c r="N169">
        <v>1.5</v>
      </c>
      <c r="O169">
        <f t="shared" si="8"/>
        <v>0.75</v>
      </c>
      <c r="P169">
        <v>0.5</v>
      </c>
    </row>
    <row r="170" spans="1:16">
      <c r="A170" s="61" t="s">
        <v>3162</v>
      </c>
      <c r="B170" s="61" t="s">
        <v>6637</v>
      </c>
      <c r="C170" s="62" t="s">
        <v>1613</v>
      </c>
      <c r="D170" s="42" t="s">
        <v>4013</v>
      </c>
      <c r="E170" s="61">
        <v>101719274</v>
      </c>
      <c r="F170" s="61"/>
      <c r="G170" s="61">
        <v>119</v>
      </c>
      <c r="H170">
        <v>3.125</v>
      </c>
      <c r="I170" t="str">
        <f t="shared" si="6"/>
        <v>78</v>
      </c>
      <c r="J170" t="str">
        <f t="shared" si="7"/>
        <v>3.5</v>
      </c>
      <c r="K170" t="s">
        <v>8342</v>
      </c>
      <c r="L170" t="s">
        <v>8341</v>
      </c>
      <c r="M170">
        <v>0.33</v>
      </c>
      <c r="N170">
        <v>1.5</v>
      </c>
      <c r="O170">
        <f t="shared" si="8"/>
        <v>0.75</v>
      </c>
      <c r="P170">
        <v>0.5</v>
      </c>
    </row>
    <row r="171" spans="1:16">
      <c r="A171" s="64" t="s">
        <v>1789</v>
      </c>
      <c r="B171" s="61" t="s">
        <v>6090</v>
      </c>
      <c r="C171" s="62" t="s">
        <v>1613</v>
      </c>
      <c r="D171" s="63" t="s">
        <v>1790</v>
      </c>
      <c r="E171" s="64">
        <v>101719274</v>
      </c>
      <c r="F171" s="64"/>
      <c r="G171" s="64">
        <v>166</v>
      </c>
      <c r="H171">
        <v>3.38</v>
      </c>
      <c r="I171" t="str">
        <f t="shared" si="6"/>
        <v>56</v>
      </c>
      <c r="J171" t="str">
        <f t="shared" si="7"/>
        <v>3.0</v>
      </c>
      <c r="K171" t="s">
        <v>8342</v>
      </c>
      <c r="L171" t="s">
        <v>8341</v>
      </c>
      <c r="M171">
        <v>0.33</v>
      </c>
      <c r="N171">
        <v>1.5</v>
      </c>
      <c r="O171">
        <f t="shared" si="8"/>
        <v>0.75</v>
      </c>
      <c r="P171">
        <v>0.5</v>
      </c>
    </row>
    <row r="172" spans="1:16">
      <c r="A172" s="61">
        <v>102104724</v>
      </c>
      <c r="B172" s="61" t="s">
        <v>6970</v>
      </c>
      <c r="C172" s="62" t="s">
        <v>1532</v>
      </c>
      <c r="D172" s="42" t="s">
        <v>4162</v>
      </c>
      <c r="E172" s="61">
        <v>101717873</v>
      </c>
      <c r="F172" s="61"/>
      <c r="G172" s="61">
        <v>313</v>
      </c>
      <c r="H172">
        <v>3.38</v>
      </c>
      <c r="I172" t="str">
        <f t="shared" si="6"/>
        <v>56</v>
      </c>
      <c r="J172" t="str">
        <f t="shared" si="7"/>
        <v>3.0</v>
      </c>
      <c r="K172" t="s">
        <v>8342</v>
      </c>
      <c r="L172" t="s">
        <v>8354</v>
      </c>
      <c r="M172">
        <v>0.33</v>
      </c>
      <c r="N172">
        <v>1.5</v>
      </c>
      <c r="O172">
        <f t="shared" si="8"/>
        <v>0.75</v>
      </c>
      <c r="P172">
        <v>0.5</v>
      </c>
    </row>
    <row r="173" spans="1:16">
      <c r="A173" s="61">
        <v>102104724</v>
      </c>
      <c r="B173" s="61" t="s">
        <v>6970</v>
      </c>
      <c r="C173" s="62" t="s">
        <v>1613</v>
      </c>
      <c r="D173" s="42" t="s">
        <v>4163</v>
      </c>
      <c r="E173" s="61">
        <v>101719274</v>
      </c>
      <c r="F173" s="61"/>
      <c r="G173" s="61">
        <v>313</v>
      </c>
      <c r="H173">
        <v>3.38</v>
      </c>
      <c r="I173" t="str">
        <f t="shared" si="6"/>
        <v>56</v>
      </c>
      <c r="J173" t="str">
        <f t="shared" si="7"/>
        <v>3.0</v>
      </c>
      <c r="K173" t="s">
        <v>8342</v>
      </c>
      <c r="L173" t="s">
        <v>8354</v>
      </c>
      <c r="M173">
        <v>0.33</v>
      </c>
      <c r="N173">
        <v>1.5</v>
      </c>
      <c r="O173">
        <f t="shared" si="8"/>
        <v>0.75</v>
      </c>
      <c r="P173">
        <v>0.5</v>
      </c>
    </row>
    <row r="174" spans="1:16">
      <c r="A174" s="61">
        <v>102104725</v>
      </c>
      <c r="B174" s="61" t="s">
        <v>6971</v>
      </c>
      <c r="C174" s="62" t="s">
        <v>1532</v>
      </c>
      <c r="D174" s="42" t="s">
        <v>4164</v>
      </c>
      <c r="E174" s="61">
        <v>101717875</v>
      </c>
      <c r="F174" s="61"/>
      <c r="G174" s="61">
        <v>313</v>
      </c>
      <c r="H174">
        <v>3.38</v>
      </c>
      <c r="I174" t="str">
        <f t="shared" si="6"/>
        <v>56</v>
      </c>
      <c r="J174" t="str">
        <f t="shared" si="7"/>
        <v>3.0</v>
      </c>
      <c r="K174" t="s">
        <v>8342</v>
      </c>
      <c r="L174" t="s">
        <v>8354</v>
      </c>
      <c r="M174">
        <v>0.33</v>
      </c>
      <c r="N174">
        <v>1.5</v>
      </c>
      <c r="O174">
        <f t="shared" si="8"/>
        <v>0.75</v>
      </c>
      <c r="P174">
        <v>0.5</v>
      </c>
    </row>
    <row r="175" spans="1:16">
      <c r="A175" s="61">
        <v>102104725</v>
      </c>
      <c r="B175" s="61" t="s">
        <v>6971</v>
      </c>
      <c r="C175" s="62" t="s">
        <v>1613</v>
      </c>
      <c r="D175" s="42" t="s">
        <v>4165</v>
      </c>
      <c r="E175" s="61">
        <v>101719274</v>
      </c>
      <c r="F175" s="61"/>
      <c r="G175" s="61">
        <v>313</v>
      </c>
      <c r="H175">
        <v>3.38</v>
      </c>
      <c r="I175" t="str">
        <f t="shared" si="6"/>
        <v>56</v>
      </c>
      <c r="J175" t="str">
        <f t="shared" si="7"/>
        <v>3.0</v>
      </c>
      <c r="K175" t="s">
        <v>8342</v>
      </c>
      <c r="L175" t="s">
        <v>8354</v>
      </c>
      <c r="M175">
        <v>0.33</v>
      </c>
      <c r="N175">
        <v>1.5</v>
      </c>
      <c r="O175">
        <f t="shared" si="8"/>
        <v>0.75</v>
      </c>
      <c r="P175">
        <v>0.5</v>
      </c>
    </row>
    <row r="176" spans="1:16">
      <c r="A176" s="61">
        <v>101648422</v>
      </c>
      <c r="B176" s="61" t="s">
        <v>6091</v>
      </c>
      <c r="C176" s="62" t="s">
        <v>1532</v>
      </c>
      <c r="D176" s="42" t="s">
        <v>3859</v>
      </c>
      <c r="E176" s="64">
        <v>101717873</v>
      </c>
      <c r="F176" s="61"/>
      <c r="G176" s="61">
        <v>166</v>
      </c>
      <c r="H176">
        <v>3.38</v>
      </c>
      <c r="I176" t="str">
        <f t="shared" si="6"/>
        <v>56</v>
      </c>
      <c r="J176" t="str">
        <f t="shared" si="7"/>
        <v>3.0</v>
      </c>
      <c r="K176" t="s">
        <v>8342</v>
      </c>
      <c r="L176" t="s">
        <v>8341</v>
      </c>
      <c r="M176">
        <v>0.33</v>
      </c>
      <c r="N176">
        <v>1.5</v>
      </c>
      <c r="O176">
        <f t="shared" si="8"/>
        <v>0.75</v>
      </c>
      <c r="P176">
        <v>0.5</v>
      </c>
    </row>
    <row r="177" spans="1:16">
      <c r="A177" s="61">
        <v>101648422</v>
      </c>
      <c r="B177" s="61" t="s">
        <v>6091</v>
      </c>
      <c r="C177" s="62" t="s">
        <v>1613</v>
      </c>
      <c r="D177" s="42" t="s">
        <v>1791</v>
      </c>
      <c r="E177" s="64">
        <v>101719274</v>
      </c>
      <c r="F177" s="61"/>
      <c r="G177" s="61">
        <v>166</v>
      </c>
      <c r="H177">
        <v>3.38</v>
      </c>
      <c r="I177" t="str">
        <f t="shared" si="6"/>
        <v>56</v>
      </c>
      <c r="J177" t="str">
        <f t="shared" si="7"/>
        <v>3.0</v>
      </c>
      <c r="K177" t="s">
        <v>8342</v>
      </c>
      <c r="L177" t="s">
        <v>8341</v>
      </c>
      <c r="M177">
        <v>0.33</v>
      </c>
      <c r="N177">
        <v>1.5</v>
      </c>
      <c r="O177">
        <f t="shared" si="8"/>
        <v>0.75</v>
      </c>
      <c r="P177">
        <v>0.5</v>
      </c>
    </row>
    <row r="178" spans="1:16">
      <c r="A178" s="61">
        <v>101294796</v>
      </c>
      <c r="B178" s="61" t="s">
        <v>5907</v>
      </c>
      <c r="C178" s="62" t="s">
        <v>1532</v>
      </c>
      <c r="D178" s="63" t="s">
        <v>1564</v>
      </c>
      <c r="E178" s="68">
        <v>101717875</v>
      </c>
      <c r="F178" s="61"/>
      <c r="G178" s="61">
        <v>166</v>
      </c>
      <c r="H178">
        <v>3.38</v>
      </c>
      <c r="I178" t="str">
        <f t="shared" si="6"/>
        <v>56</v>
      </c>
      <c r="J178" t="str">
        <f t="shared" si="7"/>
        <v>3.0</v>
      </c>
      <c r="K178" t="s">
        <v>8342</v>
      </c>
      <c r="L178" t="s">
        <v>8341</v>
      </c>
      <c r="M178">
        <v>0.33</v>
      </c>
      <c r="N178">
        <v>1.5</v>
      </c>
      <c r="O178">
        <f t="shared" si="8"/>
        <v>0.75</v>
      </c>
      <c r="P178">
        <v>0.5</v>
      </c>
    </row>
    <row r="179" spans="1:16">
      <c r="A179" s="61">
        <v>101294796</v>
      </c>
      <c r="B179" s="61" t="s">
        <v>5907</v>
      </c>
      <c r="C179" s="62" t="s">
        <v>1532</v>
      </c>
      <c r="D179" s="63" t="s">
        <v>1564</v>
      </c>
      <c r="E179" s="61">
        <v>101407400</v>
      </c>
      <c r="F179" s="61" t="s">
        <v>1534</v>
      </c>
      <c r="G179" s="61">
        <v>166</v>
      </c>
      <c r="H179">
        <v>3.38</v>
      </c>
      <c r="I179" t="str">
        <f t="shared" si="6"/>
        <v>56</v>
      </c>
      <c r="J179" t="str">
        <f t="shared" si="7"/>
        <v>3.0</v>
      </c>
      <c r="K179" t="s">
        <v>8342</v>
      </c>
      <c r="L179" t="s">
        <v>8341</v>
      </c>
      <c r="M179">
        <v>0.33</v>
      </c>
      <c r="N179">
        <v>1.5</v>
      </c>
      <c r="O179">
        <f t="shared" si="8"/>
        <v>0.75</v>
      </c>
      <c r="P179">
        <v>0.5</v>
      </c>
    </row>
    <row r="180" spans="1:16">
      <c r="A180" s="61" t="s">
        <v>1789</v>
      </c>
      <c r="B180" s="61" t="s">
        <v>6090</v>
      </c>
      <c r="C180" s="62" t="s">
        <v>1532</v>
      </c>
      <c r="D180" s="42" t="s">
        <v>1564</v>
      </c>
      <c r="E180" s="64">
        <v>101407400</v>
      </c>
      <c r="F180" s="61" t="s">
        <v>1534</v>
      </c>
      <c r="G180" s="66">
        <v>999</v>
      </c>
      <c r="H180">
        <v>3.38</v>
      </c>
      <c r="I180" t="str">
        <f t="shared" si="6"/>
        <v>56</v>
      </c>
      <c r="J180" t="str">
        <f t="shared" si="7"/>
        <v>3.0</v>
      </c>
      <c r="K180" t="s">
        <v>8342</v>
      </c>
      <c r="L180" t="s">
        <v>8341</v>
      </c>
      <c r="M180">
        <v>0.33</v>
      </c>
      <c r="N180">
        <v>1.5</v>
      </c>
      <c r="O180">
        <f t="shared" si="8"/>
        <v>0.75</v>
      </c>
      <c r="P180">
        <v>0.5</v>
      </c>
    </row>
    <row r="181" spans="1:16">
      <c r="A181" s="61">
        <v>101294796</v>
      </c>
      <c r="B181" s="61" t="s">
        <v>5907</v>
      </c>
      <c r="C181" s="62" t="s">
        <v>1613</v>
      </c>
      <c r="D181" s="42" t="s">
        <v>1794</v>
      </c>
      <c r="E181" s="64">
        <v>101719274</v>
      </c>
      <c r="F181" s="61"/>
      <c r="G181" s="61">
        <v>166</v>
      </c>
      <c r="H181">
        <v>3.38</v>
      </c>
      <c r="I181" t="str">
        <f t="shared" si="6"/>
        <v>56</v>
      </c>
      <c r="J181" t="str">
        <f t="shared" si="7"/>
        <v>3.0</v>
      </c>
      <c r="K181" t="s">
        <v>8342</v>
      </c>
      <c r="L181" t="s">
        <v>8341</v>
      </c>
      <c r="M181">
        <v>0.33</v>
      </c>
      <c r="N181">
        <v>1.5</v>
      </c>
      <c r="O181">
        <f t="shared" si="8"/>
        <v>0.75</v>
      </c>
      <c r="P181">
        <v>0.5</v>
      </c>
    </row>
    <row r="182" spans="1:16">
      <c r="A182" s="61">
        <v>101295966</v>
      </c>
      <c r="B182" s="61" t="s">
        <v>5909</v>
      </c>
      <c r="C182" s="62" t="s">
        <v>1532</v>
      </c>
      <c r="D182" s="63" t="s">
        <v>1566</v>
      </c>
      <c r="E182" s="69" t="s">
        <v>1567</v>
      </c>
      <c r="F182" s="61"/>
      <c r="G182" s="64">
        <v>84</v>
      </c>
      <c r="H182">
        <v>3.38</v>
      </c>
      <c r="I182" t="str">
        <f t="shared" si="6"/>
        <v>78</v>
      </c>
      <c r="J182" t="str">
        <f t="shared" si="7"/>
        <v>3.0</v>
      </c>
      <c r="K182" t="s">
        <v>8344</v>
      </c>
      <c r="L182" t="s">
        <v>8341</v>
      </c>
      <c r="M182">
        <v>0.33</v>
      </c>
      <c r="N182">
        <v>1.5</v>
      </c>
      <c r="O182">
        <f t="shared" si="8"/>
        <v>0.75</v>
      </c>
      <c r="P182">
        <v>0.5</v>
      </c>
    </row>
    <row r="183" spans="1:16">
      <c r="A183" s="61">
        <v>101295966</v>
      </c>
      <c r="B183" s="61" t="s">
        <v>5909</v>
      </c>
      <c r="C183" s="62" t="s">
        <v>1532</v>
      </c>
      <c r="D183" s="63" t="s">
        <v>1566</v>
      </c>
      <c r="E183" s="61">
        <v>101717875</v>
      </c>
      <c r="F183" s="61" t="s">
        <v>1534</v>
      </c>
      <c r="G183" s="64">
        <v>84</v>
      </c>
      <c r="H183">
        <v>3.38</v>
      </c>
      <c r="I183" t="str">
        <f t="shared" si="6"/>
        <v>78</v>
      </c>
      <c r="J183" t="str">
        <f t="shared" si="7"/>
        <v>3.0</v>
      </c>
      <c r="K183" t="s">
        <v>8344</v>
      </c>
      <c r="L183" t="s">
        <v>8341</v>
      </c>
      <c r="M183">
        <v>0.33</v>
      </c>
      <c r="N183">
        <v>1.5</v>
      </c>
      <c r="O183">
        <f t="shared" si="8"/>
        <v>0.75</v>
      </c>
      <c r="P183">
        <v>0.5</v>
      </c>
    </row>
    <row r="184" spans="1:16">
      <c r="A184" s="61">
        <v>101452580</v>
      </c>
      <c r="B184" s="61" t="s">
        <v>5974</v>
      </c>
      <c r="C184" s="62" t="s">
        <v>1532</v>
      </c>
      <c r="D184" s="63" t="s">
        <v>1630</v>
      </c>
      <c r="E184" s="64">
        <v>101717873</v>
      </c>
      <c r="F184" s="64"/>
      <c r="G184" s="64">
        <v>84</v>
      </c>
      <c r="H184">
        <v>3.38</v>
      </c>
      <c r="I184" t="str">
        <f t="shared" si="6"/>
        <v>78</v>
      </c>
      <c r="J184" t="str">
        <f t="shared" si="7"/>
        <v>3.0</v>
      </c>
      <c r="K184" t="s">
        <v>8342</v>
      </c>
      <c r="L184" t="s">
        <v>8352</v>
      </c>
      <c r="M184">
        <v>0.33</v>
      </c>
      <c r="N184">
        <v>1.5</v>
      </c>
      <c r="O184">
        <f t="shared" si="8"/>
        <v>0.75</v>
      </c>
      <c r="P184">
        <v>0.5</v>
      </c>
    </row>
    <row r="185" spans="1:16">
      <c r="A185" s="64">
        <v>101452580</v>
      </c>
      <c r="B185" s="61" t="s">
        <v>5974</v>
      </c>
      <c r="C185" s="62" t="s">
        <v>1613</v>
      </c>
      <c r="D185" s="63" t="s">
        <v>1795</v>
      </c>
      <c r="E185" s="64">
        <v>101719274</v>
      </c>
      <c r="F185" s="64"/>
      <c r="G185" s="64">
        <v>84</v>
      </c>
      <c r="H185">
        <v>3.38</v>
      </c>
      <c r="I185" t="str">
        <f t="shared" si="6"/>
        <v>78</v>
      </c>
      <c r="J185" t="str">
        <f t="shared" si="7"/>
        <v>3.0</v>
      </c>
      <c r="K185" t="s">
        <v>8342</v>
      </c>
      <c r="L185" t="s">
        <v>8352</v>
      </c>
      <c r="M185">
        <v>0.33</v>
      </c>
      <c r="N185">
        <v>1.5</v>
      </c>
      <c r="O185">
        <f t="shared" si="8"/>
        <v>0.75</v>
      </c>
      <c r="P185">
        <v>0.5</v>
      </c>
    </row>
    <row r="186" spans="1:16">
      <c r="A186" s="61">
        <v>101747282</v>
      </c>
      <c r="B186" s="61" t="s">
        <v>6837</v>
      </c>
      <c r="C186" s="62" t="s">
        <v>1532</v>
      </c>
      <c r="D186" s="42" t="s">
        <v>3950</v>
      </c>
      <c r="E186" s="61">
        <v>101717875</v>
      </c>
      <c r="F186" s="61"/>
      <c r="G186" s="61">
        <v>84</v>
      </c>
      <c r="H186">
        <v>3.38</v>
      </c>
      <c r="I186" t="str">
        <f t="shared" si="6"/>
        <v>78</v>
      </c>
      <c r="J186" t="str">
        <f t="shared" si="7"/>
        <v>3.0</v>
      </c>
      <c r="K186" t="s">
        <v>8342</v>
      </c>
      <c r="L186" t="s">
        <v>8352</v>
      </c>
      <c r="M186">
        <v>0.33</v>
      </c>
      <c r="N186">
        <v>1.5</v>
      </c>
      <c r="O186">
        <f t="shared" si="8"/>
        <v>0.75</v>
      </c>
      <c r="P186">
        <v>0.5</v>
      </c>
    </row>
    <row r="187" spans="1:16">
      <c r="A187" s="61">
        <v>101747282</v>
      </c>
      <c r="B187" s="61" t="s">
        <v>6837</v>
      </c>
      <c r="C187" s="62" t="s">
        <v>1532</v>
      </c>
      <c r="D187" s="42" t="s">
        <v>3950</v>
      </c>
      <c r="E187" s="61">
        <v>101717875</v>
      </c>
      <c r="F187" s="61" t="s">
        <v>1534</v>
      </c>
      <c r="G187" s="61">
        <v>84</v>
      </c>
      <c r="H187">
        <v>3.38</v>
      </c>
      <c r="I187" t="str">
        <f t="shared" si="6"/>
        <v>78</v>
      </c>
      <c r="J187" t="str">
        <f t="shared" si="7"/>
        <v>3.0</v>
      </c>
      <c r="K187" t="s">
        <v>8342</v>
      </c>
      <c r="L187" t="s">
        <v>8352</v>
      </c>
      <c r="M187">
        <v>0.33</v>
      </c>
      <c r="N187">
        <v>1.5</v>
      </c>
      <c r="O187">
        <f t="shared" si="8"/>
        <v>0.75</v>
      </c>
      <c r="P187">
        <v>0.5</v>
      </c>
    </row>
    <row r="188" spans="1:16">
      <c r="A188" s="61">
        <v>101747282</v>
      </c>
      <c r="B188" s="61" t="s">
        <v>6837</v>
      </c>
      <c r="C188" s="62" t="s">
        <v>1613</v>
      </c>
      <c r="D188" s="42" t="s">
        <v>3951</v>
      </c>
      <c r="E188" s="61">
        <v>101719274</v>
      </c>
      <c r="F188" s="61"/>
      <c r="G188" s="61">
        <v>84</v>
      </c>
      <c r="H188">
        <v>3.38</v>
      </c>
      <c r="I188" t="str">
        <f t="shared" si="6"/>
        <v>78</v>
      </c>
      <c r="J188" t="str">
        <f t="shared" si="7"/>
        <v>3.0</v>
      </c>
      <c r="K188" t="s">
        <v>8342</v>
      </c>
      <c r="L188" t="s">
        <v>8352</v>
      </c>
      <c r="M188">
        <v>0.33</v>
      </c>
      <c r="N188">
        <v>1.5</v>
      </c>
      <c r="O188">
        <f t="shared" si="8"/>
        <v>0.75</v>
      </c>
      <c r="P188">
        <v>0.5</v>
      </c>
    </row>
    <row r="189" spans="1:16">
      <c r="A189" s="61">
        <v>102104737</v>
      </c>
      <c r="B189" s="61" t="s">
        <v>6991</v>
      </c>
      <c r="C189" s="62" t="s">
        <v>1532</v>
      </c>
      <c r="D189" s="42" t="s">
        <v>4198</v>
      </c>
      <c r="E189" s="61">
        <v>101717873</v>
      </c>
      <c r="F189" s="61"/>
      <c r="G189" s="61">
        <v>314</v>
      </c>
      <c r="H189">
        <v>3.38</v>
      </c>
      <c r="I189" t="str">
        <f t="shared" si="6"/>
        <v>78</v>
      </c>
      <c r="J189" t="str">
        <f t="shared" si="7"/>
        <v>3.0</v>
      </c>
      <c r="K189" t="s">
        <v>8342</v>
      </c>
      <c r="L189" t="s">
        <v>8341</v>
      </c>
      <c r="M189">
        <v>0.33</v>
      </c>
      <c r="N189">
        <v>1.5</v>
      </c>
      <c r="O189">
        <f t="shared" si="8"/>
        <v>0.75</v>
      </c>
      <c r="P189">
        <v>0.5</v>
      </c>
    </row>
    <row r="190" spans="1:16">
      <c r="A190" s="61">
        <v>102104737</v>
      </c>
      <c r="B190" s="61" t="s">
        <v>6991</v>
      </c>
      <c r="C190" s="62" t="s">
        <v>1613</v>
      </c>
      <c r="D190" s="42" t="s">
        <v>4199</v>
      </c>
      <c r="E190" s="61">
        <v>101719274</v>
      </c>
      <c r="F190" s="61"/>
      <c r="G190" s="61">
        <v>314</v>
      </c>
      <c r="H190">
        <v>3.38</v>
      </c>
      <c r="I190" t="str">
        <f t="shared" si="6"/>
        <v>78</v>
      </c>
      <c r="J190" t="str">
        <f t="shared" si="7"/>
        <v>3.0</v>
      </c>
      <c r="K190" t="s">
        <v>8342</v>
      </c>
      <c r="L190" t="s">
        <v>8341</v>
      </c>
      <c r="M190">
        <v>0.33</v>
      </c>
      <c r="N190">
        <v>1.5</v>
      </c>
      <c r="O190">
        <f t="shared" si="8"/>
        <v>0.75</v>
      </c>
      <c r="P190">
        <v>0.5</v>
      </c>
    </row>
    <row r="191" spans="1:16">
      <c r="A191" s="61">
        <v>102104738</v>
      </c>
      <c r="B191" s="61" t="s">
        <v>6992</v>
      </c>
      <c r="C191" s="62" t="s">
        <v>1532</v>
      </c>
      <c r="D191" s="42" t="s">
        <v>4200</v>
      </c>
      <c r="E191" s="61">
        <v>101717875</v>
      </c>
      <c r="F191" s="61"/>
      <c r="G191" s="61">
        <v>314</v>
      </c>
      <c r="H191">
        <v>3.38</v>
      </c>
      <c r="I191" t="str">
        <f t="shared" si="6"/>
        <v>78</v>
      </c>
      <c r="J191" t="str">
        <f t="shared" si="7"/>
        <v>3.0</v>
      </c>
      <c r="K191" t="s">
        <v>8342</v>
      </c>
      <c r="L191" t="s">
        <v>8341</v>
      </c>
      <c r="M191">
        <v>0.33</v>
      </c>
      <c r="N191">
        <v>1.5</v>
      </c>
      <c r="O191">
        <f t="shared" si="8"/>
        <v>0.75</v>
      </c>
      <c r="P191">
        <v>0.5</v>
      </c>
    </row>
    <row r="192" spans="1:16">
      <c r="A192" s="61">
        <v>102104738</v>
      </c>
      <c r="B192" s="61" t="s">
        <v>6992</v>
      </c>
      <c r="C192" s="62" t="s">
        <v>1613</v>
      </c>
      <c r="D192" s="42" t="s">
        <v>4201</v>
      </c>
      <c r="E192" s="61">
        <v>101719274</v>
      </c>
      <c r="F192" s="61"/>
      <c r="G192" s="61">
        <v>314</v>
      </c>
      <c r="H192">
        <v>3.38</v>
      </c>
      <c r="I192" t="str">
        <f t="shared" si="6"/>
        <v>78</v>
      </c>
      <c r="J192" t="str">
        <f t="shared" si="7"/>
        <v>3.0</v>
      </c>
      <c r="K192" t="s">
        <v>8342</v>
      </c>
      <c r="L192" t="s">
        <v>8341</v>
      </c>
      <c r="M192">
        <v>0.33</v>
      </c>
      <c r="N192">
        <v>1.5</v>
      </c>
      <c r="O192">
        <f t="shared" si="8"/>
        <v>0.75</v>
      </c>
      <c r="P192">
        <v>0.5</v>
      </c>
    </row>
    <row r="193" spans="1:16">
      <c r="A193" s="61" t="s">
        <v>1798</v>
      </c>
      <c r="B193" s="61" t="s">
        <v>6094</v>
      </c>
      <c r="C193" s="62" t="s">
        <v>1532</v>
      </c>
      <c r="D193" s="63" t="s">
        <v>2231</v>
      </c>
      <c r="E193" s="64">
        <v>101717873</v>
      </c>
      <c r="F193" s="61"/>
      <c r="G193" s="64">
        <v>84</v>
      </c>
      <c r="H193">
        <v>3.38</v>
      </c>
      <c r="I193" t="str">
        <f t="shared" si="6"/>
        <v>78</v>
      </c>
      <c r="J193" t="str">
        <f t="shared" si="7"/>
        <v>3.0</v>
      </c>
      <c r="K193" t="s">
        <v>8342</v>
      </c>
      <c r="L193" t="s">
        <v>8341</v>
      </c>
      <c r="M193">
        <v>0.33</v>
      </c>
      <c r="N193">
        <v>1.5</v>
      </c>
      <c r="O193">
        <f t="shared" si="8"/>
        <v>0.75</v>
      </c>
      <c r="P193">
        <v>0.5</v>
      </c>
    </row>
    <row r="194" spans="1:16">
      <c r="A194" s="64" t="s">
        <v>1798</v>
      </c>
      <c r="B194" s="61" t="s">
        <v>6094</v>
      </c>
      <c r="C194" s="62" t="s">
        <v>1613</v>
      </c>
      <c r="D194" s="63" t="s">
        <v>1799</v>
      </c>
      <c r="E194" s="64">
        <v>101719274</v>
      </c>
      <c r="F194" s="64"/>
      <c r="G194" s="64">
        <v>84</v>
      </c>
      <c r="H194">
        <v>3.38</v>
      </c>
      <c r="I194" t="str">
        <f t="shared" ref="I194:I257" si="9">MID(D194,5,2)</f>
        <v>78</v>
      </c>
      <c r="J194" t="str">
        <f t="shared" ref="J194:J257" si="10">MID(D194,7,3)</f>
        <v>3.0</v>
      </c>
      <c r="K194" t="s">
        <v>8342</v>
      </c>
      <c r="L194" t="s">
        <v>8341</v>
      </c>
      <c r="M194">
        <v>0.33</v>
      </c>
      <c r="N194">
        <v>1.5</v>
      </c>
      <c r="O194">
        <f t="shared" ref="O194:O257" si="11">N194/2</f>
        <v>0.75</v>
      </c>
      <c r="P194">
        <v>0.5</v>
      </c>
    </row>
    <row r="195" spans="1:16">
      <c r="A195" s="61">
        <v>102094406</v>
      </c>
      <c r="B195" s="61" t="s">
        <v>7014</v>
      </c>
      <c r="C195" s="62" t="s">
        <v>1532</v>
      </c>
      <c r="D195" s="42" t="s">
        <v>4244</v>
      </c>
      <c r="E195" s="61">
        <v>101717873</v>
      </c>
      <c r="F195" s="61"/>
      <c r="G195" s="61">
        <v>308</v>
      </c>
      <c r="H195">
        <v>3.38</v>
      </c>
      <c r="I195" t="str">
        <f t="shared" si="9"/>
        <v>78</v>
      </c>
      <c r="J195" t="str">
        <f t="shared" si="10"/>
        <v>4.7</v>
      </c>
      <c r="K195" t="s">
        <v>8342</v>
      </c>
      <c r="L195" t="s">
        <v>8350</v>
      </c>
      <c r="M195">
        <v>0.33</v>
      </c>
      <c r="N195">
        <v>1.5</v>
      </c>
      <c r="O195">
        <f t="shared" si="11"/>
        <v>0.75</v>
      </c>
      <c r="P195">
        <v>0.5</v>
      </c>
    </row>
    <row r="196" spans="1:16">
      <c r="A196" s="61">
        <v>102094406</v>
      </c>
      <c r="B196" s="61" t="s">
        <v>7014</v>
      </c>
      <c r="C196" s="62" t="s">
        <v>1613</v>
      </c>
      <c r="D196" s="42" t="s">
        <v>4245</v>
      </c>
      <c r="E196" s="61">
        <v>101719274</v>
      </c>
      <c r="F196" s="61"/>
      <c r="G196" s="61">
        <v>308</v>
      </c>
      <c r="H196">
        <v>3.38</v>
      </c>
      <c r="I196" t="str">
        <f t="shared" si="9"/>
        <v>78</v>
      </c>
      <c r="J196" t="str">
        <f t="shared" si="10"/>
        <v>4.7</v>
      </c>
      <c r="K196" t="s">
        <v>8342</v>
      </c>
      <c r="L196" t="s">
        <v>8350</v>
      </c>
      <c r="M196">
        <v>0.33</v>
      </c>
      <c r="N196">
        <v>1.5</v>
      </c>
      <c r="O196">
        <f t="shared" si="11"/>
        <v>0.75</v>
      </c>
      <c r="P196">
        <v>0.5</v>
      </c>
    </row>
    <row r="197" spans="1:16">
      <c r="A197" s="61">
        <v>102094407</v>
      </c>
      <c r="B197" s="61" t="s">
        <v>7015</v>
      </c>
      <c r="C197" s="62" t="s">
        <v>1532</v>
      </c>
      <c r="D197" s="42" t="s">
        <v>4246</v>
      </c>
      <c r="E197" s="61">
        <v>101717875</v>
      </c>
      <c r="F197" s="61"/>
      <c r="G197" s="61">
        <v>308</v>
      </c>
      <c r="H197">
        <v>3.38</v>
      </c>
      <c r="I197" t="str">
        <f t="shared" si="9"/>
        <v>78</v>
      </c>
      <c r="J197" t="str">
        <f t="shared" si="10"/>
        <v>4.7</v>
      </c>
      <c r="K197" t="s">
        <v>8342</v>
      </c>
      <c r="L197" t="s">
        <v>8350</v>
      </c>
      <c r="M197">
        <v>0.33</v>
      </c>
      <c r="N197">
        <v>1.5</v>
      </c>
      <c r="O197">
        <f t="shared" si="11"/>
        <v>0.75</v>
      </c>
      <c r="P197">
        <v>0.5</v>
      </c>
    </row>
    <row r="198" spans="1:16">
      <c r="A198" s="61">
        <v>102094407</v>
      </c>
      <c r="B198" s="61" t="s">
        <v>7015</v>
      </c>
      <c r="C198" s="62" t="s">
        <v>1613</v>
      </c>
      <c r="D198" s="42" t="s">
        <v>4247</v>
      </c>
      <c r="E198" s="61">
        <v>101719274</v>
      </c>
      <c r="F198" s="61"/>
      <c r="G198" s="61">
        <v>308</v>
      </c>
      <c r="H198">
        <v>3.38</v>
      </c>
      <c r="I198" t="str">
        <f t="shared" si="9"/>
        <v>78</v>
      </c>
      <c r="J198" t="str">
        <f t="shared" si="10"/>
        <v>4.7</v>
      </c>
      <c r="K198" t="s">
        <v>8342</v>
      </c>
      <c r="L198" t="s">
        <v>8350</v>
      </c>
      <c r="M198">
        <v>0.33</v>
      </c>
      <c r="N198">
        <v>1.5</v>
      </c>
      <c r="O198">
        <f t="shared" si="11"/>
        <v>0.75</v>
      </c>
      <c r="P198">
        <v>0.5</v>
      </c>
    </row>
    <row r="199" spans="1:16">
      <c r="A199" s="61">
        <v>102015089</v>
      </c>
      <c r="B199" s="61" t="s">
        <v>6918</v>
      </c>
      <c r="C199" s="62" t="s">
        <v>1532</v>
      </c>
      <c r="D199" s="42" t="s">
        <v>4096</v>
      </c>
      <c r="E199" s="61">
        <v>101717873</v>
      </c>
      <c r="F199" s="61"/>
      <c r="G199" s="61">
        <v>76</v>
      </c>
      <c r="H199">
        <v>3.38</v>
      </c>
      <c r="I199" t="str">
        <f t="shared" si="9"/>
        <v>78</v>
      </c>
      <c r="J199" t="str">
        <f t="shared" si="10"/>
        <v>4.7</v>
      </c>
      <c r="K199" t="s">
        <v>8342</v>
      </c>
      <c r="L199" t="s">
        <v>8341</v>
      </c>
      <c r="M199">
        <v>0.33</v>
      </c>
      <c r="N199">
        <v>1.5</v>
      </c>
      <c r="O199">
        <f t="shared" si="11"/>
        <v>0.75</v>
      </c>
      <c r="P199">
        <v>0.5</v>
      </c>
    </row>
    <row r="200" spans="1:16">
      <c r="A200" s="61">
        <v>102015089</v>
      </c>
      <c r="B200" s="61" t="s">
        <v>6918</v>
      </c>
      <c r="C200" s="62" t="s">
        <v>1613</v>
      </c>
      <c r="D200" s="42" t="s">
        <v>4097</v>
      </c>
      <c r="E200" s="61">
        <v>101719274</v>
      </c>
      <c r="F200" s="61"/>
      <c r="G200" s="61">
        <v>76</v>
      </c>
      <c r="H200">
        <v>3.38</v>
      </c>
      <c r="I200" t="str">
        <f t="shared" si="9"/>
        <v>78</v>
      </c>
      <c r="J200" t="str">
        <f t="shared" si="10"/>
        <v>4.7</v>
      </c>
      <c r="K200" t="s">
        <v>8342</v>
      </c>
      <c r="L200" t="s">
        <v>8341</v>
      </c>
      <c r="M200">
        <v>0.33</v>
      </c>
      <c r="N200">
        <v>1.5</v>
      </c>
      <c r="O200">
        <f t="shared" si="11"/>
        <v>0.75</v>
      </c>
      <c r="P200">
        <v>0.5</v>
      </c>
    </row>
    <row r="201" spans="1:16">
      <c r="A201" s="64">
        <v>101495098</v>
      </c>
      <c r="B201" s="61" t="s">
        <v>6004</v>
      </c>
      <c r="C201" s="62" t="s">
        <v>1532</v>
      </c>
      <c r="D201" s="63" t="s">
        <v>1663</v>
      </c>
      <c r="E201" s="69">
        <v>101717875</v>
      </c>
      <c r="F201" s="64"/>
      <c r="G201" s="64">
        <v>76</v>
      </c>
      <c r="H201">
        <v>3.38</v>
      </c>
      <c r="I201" t="str">
        <f t="shared" si="9"/>
        <v>78</v>
      </c>
      <c r="J201" t="str">
        <f t="shared" si="10"/>
        <v>4.7</v>
      </c>
      <c r="K201" t="s">
        <v>8342</v>
      </c>
      <c r="L201" t="s">
        <v>8341</v>
      </c>
      <c r="M201">
        <v>0.33</v>
      </c>
      <c r="N201">
        <v>1.5</v>
      </c>
      <c r="O201">
        <f t="shared" si="11"/>
        <v>0.75</v>
      </c>
      <c r="P201">
        <v>0.5</v>
      </c>
    </row>
    <row r="202" spans="1:16">
      <c r="A202" s="64">
        <v>101495098</v>
      </c>
      <c r="B202" s="61" t="s">
        <v>6004</v>
      </c>
      <c r="C202" s="62" t="s">
        <v>1532</v>
      </c>
      <c r="D202" s="63" t="s">
        <v>1663</v>
      </c>
      <c r="E202" s="64">
        <v>101717875</v>
      </c>
      <c r="F202" s="61" t="s">
        <v>1534</v>
      </c>
      <c r="G202" s="64">
        <v>76</v>
      </c>
      <c r="H202">
        <v>3.38</v>
      </c>
      <c r="I202" t="str">
        <f t="shared" si="9"/>
        <v>78</v>
      </c>
      <c r="J202" t="str">
        <f t="shared" si="10"/>
        <v>4.7</v>
      </c>
      <c r="K202" t="s">
        <v>8342</v>
      </c>
      <c r="L202" t="s">
        <v>8341</v>
      </c>
      <c r="M202">
        <v>0.33</v>
      </c>
      <c r="N202">
        <v>1.5</v>
      </c>
      <c r="O202">
        <f t="shared" si="11"/>
        <v>0.75</v>
      </c>
      <c r="P202">
        <v>0.5</v>
      </c>
    </row>
    <row r="203" spans="1:16">
      <c r="A203" s="61">
        <v>101495098</v>
      </c>
      <c r="B203" s="61" t="s">
        <v>6004</v>
      </c>
      <c r="C203" s="62" t="s">
        <v>1613</v>
      </c>
      <c r="D203" s="42" t="s">
        <v>1800</v>
      </c>
      <c r="E203" s="64">
        <v>101719274</v>
      </c>
      <c r="F203" s="64"/>
      <c r="G203" s="64">
        <v>76</v>
      </c>
      <c r="H203">
        <v>3.38</v>
      </c>
      <c r="I203" t="str">
        <f t="shared" si="9"/>
        <v>78</v>
      </c>
      <c r="J203" t="str">
        <f t="shared" si="10"/>
        <v>4.7</v>
      </c>
      <c r="K203" t="s">
        <v>8342</v>
      </c>
      <c r="L203" t="s">
        <v>8341</v>
      </c>
      <c r="M203">
        <v>0.33</v>
      </c>
      <c r="N203">
        <v>1.5</v>
      </c>
      <c r="O203">
        <f t="shared" si="11"/>
        <v>0.75</v>
      </c>
      <c r="P203">
        <v>0.5</v>
      </c>
    </row>
    <row r="204" spans="1:16">
      <c r="A204" s="61" t="s">
        <v>1805</v>
      </c>
      <c r="B204" s="61" t="s">
        <v>6097</v>
      </c>
      <c r="C204" s="62" t="s">
        <v>1532</v>
      </c>
      <c r="D204" s="63" t="s">
        <v>2628</v>
      </c>
      <c r="E204" s="64">
        <v>101717873</v>
      </c>
      <c r="F204" s="61" t="s">
        <v>1534</v>
      </c>
      <c r="G204" s="64">
        <v>127</v>
      </c>
      <c r="H204">
        <v>3.5</v>
      </c>
      <c r="I204" t="str">
        <f t="shared" si="9"/>
        <v>56</v>
      </c>
      <c r="J204" t="str">
        <f t="shared" si="10"/>
        <v>3.0</v>
      </c>
      <c r="K204" t="s">
        <v>8342</v>
      </c>
      <c r="L204" t="s">
        <v>8341</v>
      </c>
      <c r="M204">
        <v>0.33</v>
      </c>
      <c r="N204">
        <v>1.5</v>
      </c>
      <c r="O204">
        <f t="shared" si="11"/>
        <v>0.75</v>
      </c>
      <c r="P204">
        <v>0.5</v>
      </c>
    </row>
    <row r="205" spans="1:16">
      <c r="A205" s="64" t="s">
        <v>1805</v>
      </c>
      <c r="B205" s="61" t="s">
        <v>6097</v>
      </c>
      <c r="C205" s="62" t="s">
        <v>1613</v>
      </c>
      <c r="D205" s="63" t="s">
        <v>1806</v>
      </c>
      <c r="E205" s="64">
        <v>101719274</v>
      </c>
      <c r="F205" s="61" t="s">
        <v>1534</v>
      </c>
      <c r="G205" s="64">
        <v>127</v>
      </c>
      <c r="H205">
        <v>3.5</v>
      </c>
      <c r="I205" t="str">
        <f t="shared" si="9"/>
        <v>56</v>
      </c>
      <c r="J205" t="str">
        <f t="shared" si="10"/>
        <v>3.0</v>
      </c>
      <c r="K205" t="s">
        <v>8342</v>
      </c>
      <c r="L205" t="s">
        <v>8341</v>
      </c>
      <c r="M205">
        <v>0.33</v>
      </c>
      <c r="N205">
        <v>1.5</v>
      </c>
      <c r="O205">
        <f t="shared" si="11"/>
        <v>0.75</v>
      </c>
      <c r="P205">
        <v>0.5</v>
      </c>
    </row>
    <row r="206" spans="1:16">
      <c r="A206" s="61" t="s">
        <v>1813</v>
      </c>
      <c r="B206" s="61" t="s">
        <v>6102</v>
      </c>
      <c r="C206" s="62" t="s">
        <v>1532</v>
      </c>
      <c r="D206" s="63" t="s">
        <v>2626</v>
      </c>
      <c r="E206" s="64">
        <v>101717873</v>
      </c>
      <c r="F206" s="61" t="s">
        <v>1534</v>
      </c>
      <c r="G206" s="64">
        <v>127</v>
      </c>
      <c r="H206">
        <v>3.5</v>
      </c>
      <c r="I206" t="str">
        <f t="shared" si="9"/>
        <v>56</v>
      </c>
      <c r="J206" t="str">
        <f t="shared" si="10"/>
        <v>3.0</v>
      </c>
      <c r="K206" t="s">
        <v>8344</v>
      </c>
      <c r="L206" t="s">
        <v>8341</v>
      </c>
      <c r="M206">
        <v>0.33</v>
      </c>
      <c r="N206">
        <v>1.5</v>
      </c>
      <c r="O206">
        <f t="shared" si="11"/>
        <v>0.75</v>
      </c>
      <c r="P206">
        <v>0.5</v>
      </c>
    </row>
    <row r="207" spans="1:16">
      <c r="A207" s="61" t="s">
        <v>1809</v>
      </c>
      <c r="B207" s="61" t="s">
        <v>6099</v>
      </c>
      <c r="C207" s="62" t="s">
        <v>1532</v>
      </c>
      <c r="D207" s="63" t="s">
        <v>3155</v>
      </c>
      <c r="E207" s="64">
        <v>101717873</v>
      </c>
      <c r="F207" s="61" t="s">
        <v>1534</v>
      </c>
      <c r="G207" s="64">
        <v>166</v>
      </c>
      <c r="H207">
        <v>3.5</v>
      </c>
      <c r="I207" t="str">
        <f t="shared" si="9"/>
        <v>56</v>
      </c>
      <c r="J207" t="str">
        <f t="shared" si="10"/>
        <v>3.0</v>
      </c>
      <c r="K207" t="s">
        <v>8344</v>
      </c>
      <c r="L207" t="s">
        <v>8350</v>
      </c>
      <c r="M207">
        <v>0.33</v>
      </c>
      <c r="N207">
        <v>1.5</v>
      </c>
      <c r="O207">
        <f t="shared" si="11"/>
        <v>0.75</v>
      </c>
      <c r="P207">
        <v>0.5</v>
      </c>
    </row>
    <row r="208" spans="1:16">
      <c r="A208" s="64" t="s">
        <v>1809</v>
      </c>
      <c r="B208" s="61" t="s">
        <v>6099</v>
      </c>
      <c r="C208" s="62" t="s">
        <v>1613</v>
      </c>
      <c r="D208" s="63" t="s">
        <v>1810</v>
      </c>
      <c r="E208" s="64">
        <v>101719274</v>
      </c>
      <c r="F208" s="61" t="s">
        <v>1534</v>
      </c>
      <c r="G208" s="64">
        <v>166</v>
      </c>
      <c r="H208">
        <v>3.5</v>
      </c>
      <c r="I208" t="str">
        <f t="shared" si="9"/>
        <v>56</v>
      </c>
      <c r="J208" t="str">
        <f t="shared" si="10"/>
        <v>3.0</v>
      </c>
      <c r="K208" t="s">
        <v>8344</v>
      </c>
      <c r="L208" t="s">
        <v>8350</v>
      </c>
      <c r="M208">
        <v>0.33</v>
      </c>
      <c r="N208">
        <v>1.5</v>
      </c>
      <c r="O208">
        <f t="shared" si="11"/>
        <v>0.75</v>
      </c>
      <c r="P208">
        <v>0.5</v>
      </c>
    </row>
    <row r="209" spans="1:16">
      <c r="A209" s="61" t="s">
        <v>1811</v>
      </c>
      <c r="B209" s="61" t="s">
        <v>6100</v>
      </c>
      <c r="C209" s="62" t="s">
        <v>1532</v>
      </c>
      <c r="D209" s="42" t="s">
        <v>3078</v>
      </c>
      <c r="E209" s="64">
        <v>101717873</v>
      </c>
      <c r="F209" s="61"/>
      <c r="G209" s="64">
        <v>166</v>
      </c>
      <c r="H209">
        <v>3.5</v>
      </c>
      <c r="I209" t="str">
        <f t="shared" si="9"/>
        <v>56</v>
      </c>
      <c r="J209" t="str">
        <f t="shared" si="10"/>
        <v>3.0</v>
      </c>
      <c r="K209" t="s">
        <v>8342</v>
      </c>
      <c r="L209" t="s">
        <v>8350</v>
      </c>
      <c r="M209">
        <v>0.33</v>
      </c>
      <c r="N209">
        <v>1.5</v>
      </c>
      <c r="O209">
        <f t="shared" si="11"/>
        <v>0.75</v>
      </c>
      <c r="P209">
        <v>0.5</v>
      </c>
    </row>
    <row r="210" spans="1:16">
      <c r="A210" s="61" t="s">
        <v>1803</v>
      </c>
      <c r="B210" s="61" t="s">
        <v>6096</v>
      </c>
      <c r="C210" s="62" t="s">
        <v>1532</v>
      </c>
      <c r="D210" s="42" t="s">
        <v>3078</v>
      </c>
      <c r="E210" s="64">
        <v>101717873</v>
      </c>
      <c r="F210" s="61" t="s">
        <v>1534</v>
      </c>
      <c r="G210" s="64">
        <v>166</v>
      </c>
      <c r="H210">
        <v>3.5</v>
      </c>
      <c r="I210" t="str">
        <f t="shared" si="9"/>
        <v>56</v>
      </c>
      <c r="J210" t="str">
        <f t="shared" si="10"/>
        <v>3.0</v>
      </c>
      <c r="K210" t="s">
        <v>8342</v>
      </c>
      <c r="L210" t="s">
        <v>8350</v>
      </c>
      <c r="M210">
        <v>0.33</v>
      </c>
      <c r="N210">
        <v>1.5</v>
      </c>
      <c r="O210">
        <f t="shared" si="11"/>
        <v>0.75</v>
      </c>
      <c r="P210">
        <v>0.5</v>
      </c>
    </row>
    <row r="211" spans="1:16">
      <c r="A211" s="64" t="s">
        <v>1803</v>
      </c>
      <c r="B211" s="61" t="s">
        <v>6096</v>
      </c>
      <c r="C211" s="62" t="s">
        <v>1613</v>
      </c>
      <c r="D211" s="42" t="s">
        <v>1804</v>
      </c>
      <c r="E211" s="64">
        <v>101719274</v>
      </c>
      <c r="F211" s="61" t="s">
        <v>1534</v>
      </c>
      <c r="G211" s="64">
        <v>166</v>
      </c>
      <c r="H211">
        <v>3.5</v>
      </c>
      <c r="I211" t="str">
        <f t="shared" si="9"/>
        <v>56</v>
      </c>
      <c r="J211" t="str">
        <f t="shared" si="10"/>
        <v>3.0</v>
      </c>
      <c r="K211" t="s">
        <v>8342</v>
      </c>
      <c r="L211" t="s">
        <v>8350</v>
      </c>
      <c r="M211">
        <v>0.33</v>
      </c>
      <c r="N211">
        <v>1.5</v>
      </c>
      <c r="O211">
        <f t="shared" si="11"/>
        <v>0.75</v>
      </c>
      <c r="P211">
        <v>0.5</v>
      </c>
    </row>
    <row r="212" spans="1:16">
      <c r="A212" s="64" t="s">
        <v>1811</v>
      </c>
      <c r="B212" s="61" t="s">
        <v>6100</v>
      </c>
      <c r="C212" s="62" t="s">
        <v>1613</v>
      </c>
      <c r="D212" s="42" t="s">
        <v>1804</v>
      </c>
      <c r="E212" s="64">
        <v>101719274</v>
      </c>
      <c r="F212" s="61" t="s">
        <v>1534</v>
      </c>
      <c r="G212" s="64">
        <v>166</v>
      </c>
      <c r="H212">
        <v>3.5</v>
      </c>
      <c r="I212" t="str">
        <f t="shared" si="9"/>
        <v>56</v>
      </c>
      <c r="J212" t="str">
        <f t="shared" si="10"/>
        <v>3.0</v>
      </c>
      <c r="K212" t="s">
        <v>8342</v>
      </c>
      <c r="L212" t="s">
        <v>8350</v>
      </c>
      <c r="M212">
        <v>0.33</v>
      </c>
      <c r="N212">
        <v>1.5</v>
      </c>
      <c r="O212">
        <f t="shared" si="11"/>
        <v>0.75</v>
      </c>
      <c r="P212">
        <v>0.5</v>
      </c>
    </row>
    <row r="213" spans="1:16">
      <c r="A213" s="64" t="s">
        <v>1813</v>
      </c>
      <c r="B213" s="61" t="s">
        <v>6102</v>
      </c>
      <c r="C213" s="62" t="s">
        <v>1613</v>
      </c>
      <c r="D213" s="63" t="s">
        <v>1814</v>
      </c>
      <c r="E213" s="64">
        <v>101719274</v>
      </c>
      <c r="F213" s="61" t="s">
        <v>1534</v>
      </c>
      <c r="G213" s="64">
        <v>127</v>
      </c>
      <c r="H213">
        <v>3.5</v>
      </c>
      <c r="I213" t="str">
        <f t="shared" si="9"/>
        <v>56</v>
      </c>
      <c r="J213" t="str">
        <f t="shared" si="10"/>
        <v>3.0</v>
      </c>
      <c r="K213" t="s">
        <v>8342</v>
      </c>
      <c r="L213" t="s">
        <v>8341</v>
      </c>
      <c r="M213">
        <v>0.33</v>
      </c>
      <c r="N213">
        <v>1.5</v>
      </c>
      <c r="O213">
        <f t="shared" si="11"/>
        <v>0.75</v>
      </c>
      <c r="P213">
        <v>0.5</v>
      </c>
    </row>
    <row r="214" spans="1:16">
      <c r="A214" s="61" t="s">
        <v>1815</v>
      </c>
      <c r="B214" s="61" t="s">
        <v>6103</v>
      </c>
      <c r="C214" s="62" t="s">
        <v>1613</v>
      </c>
      <c r="D214" s="63" t="s">
        <v>1816</v>
      </c>
      <c r="E214" s="64">
        <v>101719274</v>
      </c>
      <c r="F214" s="61" t="s">
        <v>1534</v>
      </c>
      <c r="G214" s="64">
        <v>93</v>
      </c>
      <c r="H214">
        <v>3.5</v>
      </c>
      <c r="I214" t="str">
        <f t="shared" si="9"/>
        <v>78</v>
      </c>
      <c r="J214" t="str">
        <f t="shared" si="10"/>
        <v>2.3</v>
      </c>
      <c r="K214" t="s">
        <v>8342</v>
      </c>
      <c r="L214" t="s">
        <v>8341</v>
      </c>
      <c r="M214">
        <v>0.33</v>
      </c>
      <c r="N214">
        <v>1.5</v>
      </c>
      <c r="O214">
        <f t="shared" si="11"/>
        <v>0.75</v>
      </c>
      <c r="P214">
        <v>0.5</v>
      </c>
    </row>
    <row r="215" spans="1:16">
      <c r="A215" s="61" t="s">
        <v>1815</v>
      </c>
      <c r="B215" s="61" t="s">
        <v>6103</v>
      </c>
      <c r="C215" s="62" t="s">
        <v>1532</v>
      </c>
      <c r="D215" s="63" t="s">
        <v>2890</v>
      </c>
      <c r="E215" s="64">
        <v>101717873</v>
      </c>
      <c r="F215" s="61" t="s">
        <v>1534</v>
      </c>
      <c r="G215" s="64">
        <v>93</v>
      </c>
      <c r="H215">
        <v>3.5</v>
      </c>
      <c r="I215" t="str">
        <f t="shared" si="9"/>
        <v>78</v>
      </c>
      <c r="J215" t="str">
        <f t="shared" si="10"/>
        <v>2.3</v>
      </c>
      <c r="K215" t="s">
        <v>8342</v>
      </c>
      <c r="L215" t="s">
        <v>8341</v>
      </c>
      <c r="M215">
        <v>0.33</v>
      </c>
      <c r="N215">
        <v>1.5</v>
      </c>
      <c r="O215">
        <f t="shared" si="11"/>
        <v>0.75</v>
      </c>
      <c r="P215">
        <v>0.5</v>
      </c>
    </row>
    <row r="216" spans="1:16">
      <c r="A216" s="61" t="s">
        <v>1820</v>
      </c>
      <c r="B216" s="61" t="s">
        <v>6105</v>
      </c>
      <c r="C216" s="62" t="s">
        <v>1532</v>
      </c>
      <c r="D216" s="63" t="s">
        <v>2175</v>
      </c>
      <c r="E216" s="64">
        <v>101717873</v>
      </c>
      <c r="F216" s="61" t="s">
        <v>1534</v>
      </c>
      <c r="G216" s="64">
        <v>76</v>
      </c>
      <c r="H216">
        <v>3.5</v>
      </c>
      <c r="I216" t="str">
        <f t="shared" si="9"/>
        <v>78</v>
      </c>
      <c r="J216" t="str">
        <f t="shared" si="10"/>
        <v>4.3</v>
      </c>
      <c r="K216" t="s">
        <v>8342</v>
      </c>
      <c r="L216" t="s">
        <v>8358</v>
      </c>
      <c r="M216">
        <v>0.33</v>
      </c>
      <c r="N216">
        <v>1.5</v>
      </c>
      <c r="O216">
        <f t="shared" si="11"/>
        <v>0.75</v>
      </c>
      <c r="P216">
        <v>0.5</v>
      </c>
    </row>
    <row r="217" spans="1:16">
      <c r="A217" s="64" t="s">
        <v>1820</v>
      </c>
      <c r="B217" s="61" t="s">
        <v>6105</v>
      </c>
      <c r="C217" s="62" t="s">
        <v>1613</v>
      </c>
      <c r="D217" s="63" t="s">
        <v>1821</v>
      </c>
      <c r="E217" s="64">
        <v>101719274</v>
      </c>
      <c r="F217" s="61" t="s">
        <v>1534</v>
      </c>
      <c r="G217" s="64">
        <v>76</v>
      </c>
      <c r="H217">
        <v>3.5</v>
      </c>
      <c r="I217" t="str">
        <f t="shared" si="9"/>
        <v>78</v>
      </c>
      <c r="J217" t="str">
        <f t="shared" si="10"/>
        <v>4.3</v>
      </c>
      <c r="K217" t="s">
        <v>8342</v>
      </c>
      <c r="L217" t="s">
        <v>8350</v>
      </c>
      <c r="M217">
        <v>0.33</v>
      </c>
      <c r="N217">
        <v>1.5</v>
      </c>
      <c r="O217">
        <f t="shared" si="11"/>
        <v>0.75</v>
      </c>
      <c r="P217">
        <v>0.5</v>
      </c>
    </row>
    <row r="218" spans="1:16">
      <c r="A218" s="61" t="s">
        <v>1822</v>
      </c>
      <c r="B218" s="61" t="s">
        <v>6106</v>
      </c>
      <c r="C218" s="62" t="s">
        <v>1532</v>
      </c>
      <c r="D218" s="63" t="s">
        <v>2785</v>
      </c>
      <c r="E218" s="64">
        <v>101717873</v>
      </c>
      <c r="F218" s="61" t="s">
        <v>1534</v>
      </c>
      <c r="G218" s="64">
        <v>76</v>
      </c>
      <c r="H218">
        <v>3.5</v>
      </c>
      <c r="I218" t="str">
        <f t="shared" si="9"/>
        <v>78</v>
      </c>
      <c r="J218" t="str">
        <f t="shared" si="10"/>
        <v>4.3</v>
      </c>
      <c r="K218" t="s">
        <v>8342</v>
      </c>
      <c r="L218" t="s">
        <v>8341</v>
      </c>
      <c r="M218">
        <v>0.33</v>
      </c>
      <c r="N218">
        <v>1.5</v>
      </c>
      <c r="O218">
        <f t="shared" si="11"/>
        <v>0.75</v>
      </c>
      <c r="P218">
        <v>0.5</v>
      </c>
    </row>
    <row r="219" spans="1:16">
      <c r="A219" s="64" t="s">
        <v>1822</v>
      </c>
      <c r="B219" s="61" t="s">
        <v>6106</v>
      </c>
      <c r="C219" s="62" t="s">
        <v>1613</v>
      </c>
      <c r="D219" s="63" t="s">
        <v>1823</v>
      </c>
      <c r="E219" s="64">
        <v>101719274</v>
      </c>
      <c r="F219" s="61" t="s">
        <v>1534</v>
      </c>
      <c r="G219" s="64">
        <v>76</v>
      </c>
      <c r="H219">
        <v>3.5</v>
      </c>
      <c r="I219" t="str">
        <f t="shared" si="9"/>
        <v>78</v>
      </c>
      <c r="J219" t="str">
        <f t="shared" si="10"/>
        <v>4.3</v>
      </c>
      <c r="K219" t="s">
        <v>8342</v>
      </c>
      <c r="L219" t="s">
        <v>8341</v>
      </c>
      <c r="M219">
        <v>0.33</v>
      </c>
      <c r="N219">
        <v>1.5</v>
      </c>
      <c r="O219">
        <f t="shared" si="11"/>
        <v>0.75</v>
      </c>
      <c r="P219">
        <v>0.5</v>
      </c>
    </row>
    <row r="220" spans="1:16">
      <c r="A220" s="61" t="s">
        <v>1826</v>
      </c>
      <c r="B220" s="61" t="s">
        <v>6108</v>
      </c>
      <c r="C220" s="62" t="s">
        <v>1532</v>
      </c>
      <c r="D220" s="63" t="s">
        <v>2164</v>
      </c>
      <c r="E220" s="64">
        <v>101717873</v>
      </c>
      <c r="F220" s="61" t="s">
        <v>1534</v>
      </c>
      <c r="G220" s="64">
        <v>73</v>
      </c>
      <c r="H220">
        <v>3.5</v>
      </c>
      <c r="I220" t="str">
        <f t="shared" si="9"/>
        <v>78</v>
      </c>
      <c r="J220" t="str">
        <f t="shared" si="10"/>
        <v>4.3</v>
      </c>
      <c r="K220" t="s">
        <v>8342</v>
      </c>
      <c r="L220" t="s">
        <v>8341</v>
      </c>
      <c r="M220">
        <v>0.33</v>
      </c>
      <c r="N220">
        <v>1.5</v>
      </c>
      <c r="O220">
        <f t="shared" si="11"/>
        <v>0.75</v>
      </c>
      <c r="P220">
        <v>0.5</v>
      </c>
    </row>
    <row r="221" spans="1:16">
      <c r="A221" s="64" t="s">
        <v>1826</v>
      </c>
      <c r="B221" s="61" t="s">
        <v>6108</v>
      </c>
      <c r="C221" s="62" t="s">
        <v>1613</v>
      </c>
      <c r="D221" s="63" t="s">
        <v>1827</v>
      </c>
      <c r="E221" s="64">
        <v>101719274</v>
      </c>
      <c r="F221" s="61" t="s">
        <v>1534</v>
      </c>
      <c r="G221" s="64">
        <v>73</v>
      </c>
      <c r="H221">
        <v>3.5</v>
      </c>
      <c r="I221" t="str">
        <f t="shared" si="9"/>
        <v>78</v>
      </c>
      <c r="J221" t="str">
        <f t="shared" si="10"/>
        <v>4.3</v>
      </c>
      <c r="K221" t="s">
        <v>8342</v>
      </c>
      <c r="L221" t="s">
        <v>8341</v>
      </c>
      <c r="M221">
        <v>0.33</v>
      </c>
      <c r="N221">
        <v>1.5</v>
      </c>
      <c r="O221">
        <f t="shared" si="11"/>
        <v>0.75</v>
      </c>
      <c r="P221">
        <v>0.5</v>
      </c>
    </row>
    <row r="222" spans="1:16">
      <c r="A222" s="61">
        <v>101536904</v>
      </c>
      <c r="B222" s="61" t="s">
        <v>6049</v>
      </c>
      <c r="C222" s="62" t="s">
        <v>1532</v>
      </c>
      <c r="D222" s="42" t="s">
        <v>1712</v>
      </c>
      <c r="E222" s="61">
        <v>101490168</v>
      </c>
      <c r="F222" s="61"/>
      <c r="G222" s="61">
        <v>104</v>
      </c>
      <c r="H222">
        <v>3.75</v>
      </c>
      <c r="I222" t="str">
        <f t="shared" si="9"/>
        <v>23</v>
      </c>
      <c r="J222" t="str">
        <f t="shared" si="10"/>
        <v>8.0</v>
      </c>
      <c r="K222" t="s">
        <v>8344</v>
      </c>
      <c r="L222" t="s">
        <v>8341</v>
      </c>
      <c r="M222">
        <v>0.33</v>
      </c>
      <c r="N222">
        <v>2</v>
      </c>
      <c r="O222">
        <f t="shared" si="11"/>
        <v>1</v>
      </c>
      <c r="P222">
        <v>0.5</v>
      </c>
    </row>
    <row r="223" spans="1:16">
      <c r="A223" s="61">
        <v>101536904</v>
      </c>
      <c r="B223" s="61" t="s">
        <v>6049</v>
      </c>
      <c r="C223" s="62" t="s">
        <v>1532</v>
      </c>
      <c r="D223" s="42" t="s">
        <v>1712</v>
      </c>
      <c r="E223" s="61">
        <v>101490168</v>
      </c>
      <c r="F223" s="61" t="s">
        <v>1534</v>
      </c>
      <c r="G223" s="61">
        <v>104</v>
      </c>
      <c r="H223">
        <v>3.75</v>
      </c>
      <c r="I223" t="str">
        <f t="shared" si="9"/>
        <v>23</v>
      </c>
      <c r="J223" t="str">
        <f t="shared" si="10"/>
        <v>8.0</v>
      </c>
      <c r="K223" t="s">
        <v>8344</v>
      </c>
      <c r="L223" t="s">
        <v>8341</v>
      </c>
      <c r="M223">
        <v>0.33</v>
      </c>
      <c r="N223">
        <v>2</v>
      </c>
      <c r="O223">
        <f t="shared" si="11"/>
        <v>1</v>
      </c>
      <c r="P223">
        <v>0.5</v>
      </c>
    </row>
    <row r="224" spans="1:16">
      <c r="A224" s="61">
        <v>101536904</v>
      </c>
      <c r="B224" s="61" t="s">
        <v>6049</v>
      </c>
      <c r="C224" s="62" t="s">
        <v>1613</v>
      </c>
      <c r="D224" s="42" t="s">
        <v>1830</v>
      </c>
      <c r="E224" s="64">
        <v>101490161</v>
      </c>
      <c r="F224" s="61"/>
      <c r="G224" s="61">
        <v>104</v>
      </c>
      <c r="H224">
        <v>3.75</v>
      </c>
      <c r="I224" t="str">
        <f t="shared" si="9"/>
        <v>23</v>
      </c>
      <c r="J224" t="str">
        <f t="shared" si="10"/>
        <v>8.0</v>
      </c>
      <c r="K224" t="s">
        <v>8344</v>
      </c>
      <c r="L224" t="s">
        <v>8341</v>
      </c>
      <c r="M224">
        <v>0.33</v>
      </c>
      <c r="N224">
        <v>2</v>
      </c>
      <c r="O224">
        <f t="shared" si="11"/>
        <v>1</v>
      </c>
      <c r="P224">
        <v>0.5</v>
      </c>
    </row>
    <row r="225" spans="1:16">
      <c r="A225" s="61" t="s">
        <v>1831</v>
      </c>
      <c r="B225" s="61" t="s">
        <v>6110</v>
      </c>
      <c r="C225" s="62" t="s">
        <v>1532</v>
      </c>
      <c r="D225" s="63" t="s">
        <v>2972</v>
      </c>
      <c r="E225" s="64">
        <v>101490162</v>
      </c>
      <c r="F225" s="61"/>
      <c r="G225" s="64">
        <v>154</v>
      </c>
      <c r="H225">
        <v>3.75</v>
      </c>
      <c r="I225" t="str">
        <f t="shared" si="9"/>
        <v>34</v>
      </c>
      <c r="J225" t="str">
        <f t="shared" si="10"/>
        <v>9.0</v>
      </c>
      <c r="K225" t="s">
        <v>8344</v>
      </c>
      <c r="L225" t="s">
        <v>8350</v>
      </c>
      <c r="M225">
        <v>0.33</v>
      </c>
      <c r="N225">
        <v>2</v>
      </c>
      <c r="O225">
        <f t="shared" si="11"/>
        <v>1</v>
      </c>
      <c r="P225">
        <v>0.5</v>
      </c>
    </row>
    <row r="226" spans="1:16">
      <c r="A226" s="64" t="s">
        <v>1831</v>
      </c>
      <c r="B226" s="61" t="s">
        <v>6110</v>
      </c>
      <c r="C226" s="62" t="s">
        <v>1613</v>
      </c>
      <c r="D226" s="63" t="s">
        <v>1832</v>
      </c>
      <c r="E226" s="64">
        <v>101490161</v>
      </c>
      <c r="F226" s="64"/>
      <c r="G226" s="64">
        <v>154</v>
      </c>
      <c r="H226">
        <v>3.75</v>
      </c>
      <c r="I226" t="str">
        <f t="shared" si="9"/>
        <v>34</v>
      </c>
      <c r="J226" t="str">
        <f t="shared" si="10"/>
        <v>9.0</v>
      </c>
      <c r="K226" t="s">
        <v>8342</v>
      </c>
      <c r="L226" t="s">
        <v>8350</v>
      </c>
      <c r="M226">
        <v>0.33</v>
      </c>
      <c r="N226">
        <v>2</v>
      </c>
      <c r="O226">
        <f t="shared" si="11"/>
        <v>1</v>
      </c>
      <c r="P226">
        <v>0.5</v>
      </c>
    </row>
    <row r="227" spans="1:16">
      <c r="A227" s="61" t="s">
        <v>1835</v>
      </c>
      <c r="B227" s="61" t="s">
        <v>6112</v>
      </c>
      <c r="C227" s="62" t="s">
        <v>1532</v>
      </c>
      <c r="D227" s="63" t="s">
        <v>2429</v>
      </c>
      <c r="E227" s="64">
        <v>101490162</v>
      </c>
      <c r="F227" s="61"/>
      <c r="G227" s="64">
        <v>110</v>
      </c>
      <c r="H227">
        <v>3.75</v>
      </c>
      <c r="I227" t="str">
        <f t="shared" si="9"/>
        <v>45</v>
      </c>
      <c r="J227" t="str">
        <f t="shared" si="10"/>
        <v>2.0</v>
      </c>
      <c r="K227" t="s">
        <v>8342</v>
      </c>
      <c r="L227" t="s">
        <v>8341</v>
      </c>
      <c r="M227">
        <v>0.33</v>
      </c>
      <c r="N227">
        <v>2</v>
      </c>
      <c r="O227">
        <f t="shared" si="11"/>
        <v>1</v>
      </c>
      <c r="P227">
        <v>0.5</v>
      </c>
    </row>
    <row r="228" spans="1:16">
      <c r="A228" s="64" t="s">
        <v>1835</v>
      </c>
      <c r="B228" s="61" t="s">
        <v>6112</v>
      </c>
      <c r="C228" s="62" t="s">
        <v>1613</v>
      </c>
      <c r="D228" s="63" t="s">
        <v>1836</v>
      </c>
      <c r="E228" s="64">
        <v>101490161</v>
      </c>
      <c r="F228" s="64"/>
      <c r="G228" s="64">
        <v>110</v>
      </c>
      <c r="H228">
        <v>3.75</v>
      </c>
      <c r="I228" t="str">
        <f t="shared" si="9"/>
        <v>45</v>
      </c>
      <c r="J228" t="str">
        <f t="shared" si="10"/>
        <v>2.0</v>
      </c>
      <c r="K228" t="s">
        <v>8342</v>
      </c>
      <c r="L228" t="s">
        <v>8341</v>
      </c>
      <c r="M228">
        <v>0.33</v>
      </c>
      <c r="N228">
        <v>2</v>
      </c>
      <c r="O228">
        <f t="shared" si="11"/>
        <v>1</v>
      </c>
      <c r="P228">
        <v>0.5</v>
      </c>
    </row>
    <row r="229" spans="1:16">
      <c r="A229" s="64" t="s">
        <v>1846</v>
      </c>
      <c r="B229" s="61" t="s">
        <v>6116</v>
      </c>
      <c r="C229" s="62" t="s">
        <v>1532</v>
      </c>
      <c r="D229" s="63" t="s">
        <v>3479</v>
      </c>
      <c r="E229" s="61">
        <v>101490164</v>
      </c>
      <c r="F229" s="64"/>
      <c r="G229" s="67" t="s">
        <v>1697</v>
      </c>
      <c r="H229">
        <v>3.75</v>
      </c>
      <c r="I229" t="str">
        <f t="shared" si="9"/>
        <v>45</v>
      </c>
      <c r="J229" t="str">
        <f t="shared" si="10"/>
        <v>3.5</v>
      </c>
      <c r="K229" t="s">
        <v>8344</v>
      </c>
      <c r="L229" t="s">
        <v>8341</v>
      </c>
      <c r="M229">
        <v>0.33</v>
      </c>
      <c r="N229">
        <v>2</v>
      </c>
      <c r="O229">
        <f t="shared" si="11"/>
        <v>1</v>
      </c>
      <c r="P229">
        <v>0.5</v>
      </c>
    </row>
    <row r="230" spans="1:16">
      <c r="A230" s="64" t="s">
        <v>1846</v>
      </c>
      <c r="B230" s="61" t="s">
        <v>6116</v>
      </c>
      <c r="C230" s="62" t="s">
        <v>1532</v>
      </c>
      <c r="D230" s="63" t="s">
        <v>3479</v>
      </c>
      <c r="E230" s="61">
        <v>101490164</v>
      </c>
      <c r="F230" s="61" t="s">
        <v>1534</v>
      </c>
      <c r="G230" s="67" t="s">
        <v>1697</v>
      </c>
      <c r="H230">
        <v>3.75</v>
      </c>
      <c r="I230" t="str">
        <f t="shared" si="9"/>
        <v>45</v>
      </c>
      <c r="J230" t="str">
        <f t="shared" si="10"/>
        <v>3.5</v>
      </c>
      <c r="K230" t="s">
        <v>8344</v>
      </c>
      <c r="L230" t="s">
        <v>8341</v>
      </c>
      <c r="M230">
        <v>0.33</v>
      </c>
      <c r="N230">
        <v>2</v>
      </c>
      <c r="O230">
        <f t="shared" si="11"/>
        <v>1</v>
      </c>
      <c r="P230">
        <v>0.5</v>
      </c>
    </row>
    <row r="231" spans="1:16">
      <c r="A231" s="61" t="s">
        <v>1801</v>
      </c>
      <c r="B231" s="61" t="s">
        <v>6095</v>
      </c>
      <c r="C231" s="62" t="s">
        <v>1532</v>
      </c>
      <c r="D231" s="63" t="s">
        <v>1802</v>
      </c>
      <c r="E231" s="64">
        <v>101490162</v>
      </c>
      <c r="F231" s="61"/>
      <c r="G231" s="67" t="s">
        <v>1697</v>
      </c>
      <c r="H231">
        <v>3.75</v>
      </c>
      <c r="I231" t="str">
        <f t="shared" si="9"/>
        <v>45</v>
      </c>
      <c r="J231" t="str">
        <f t="shared" si="10"/>
        <v>3.5</v>
      </c>
      <c r="K231" t="s">
        <v>8344</v>
      </c>
      <c r="L231" t="s">
        <v>8341</v>
      </c>
      <c r="M231">
        <v>0.33</v>
      </c>
      <c r="N231">
        <v>2</v>
      </c>
      <c r="O231">
        <f t="shared" si="11"/>
        <v>1</v>
      </c>
      <c r="P231">
        <v>0.5</v>
      </c>
    </row>
    <row r="232" spans="1:16">
      <c r="A232" s="61">
        <v>101523736</v>
      </c>
      <c r="B232" s="61" t="s">
        <v>6036</v>
      </c>
      <c r="C232" s="62" t="s">
        <v>1532</v>
      </c>
      <c r="D232" s="42" t="s">
        <v>1698</v>
      </c>
      <c r="E232" s="61">
        <v>101490168</v>
      </c>
      <c r="F232" s="61"/>
      <c r="G232" s="61">
        <v>218</v>
      </c>
      <c r="H232">
        <v>3.75</v>
      </c>
      <c r="I232" t="str">
        <f t="shared" si="9"/>
        <v>45</v>
      </c>
      <c r="J232" t="str">
        <f t="shared" si="10"/>
        <v>3.5</v>
      </c>
      <c r="K232" t="s">
        <v>8344</v>
      </c>
      <c r="L232" t="s">
        <v>8350</v>
      </c>
      <c r="M232">
        <v>0.33</v>
      </c>
      <c r="N232">
        <v>2</v>
      </c>
      <c r="O232">
        <f t="shared" si="11"/>
        <v>1</v>
      </c>
      <c r="P232">
        <v>0.5</v>
      </c>
    </row>
    <row r="233" spans="1:16">
      <c r="A233" s="61">
        <v>101523736</v>
      </c>
      <c r="B233" s="61" t="s">
        <v>6036</v>
      </c>
      <c r="C233" s="62" t="s">
        <v>1532</v>
      </c>
      <c r="D233" s="42" t="s">
        <v>1698</v>
      </c>
      <c r="E233" s="61">
        <v>101490168</v>
      </c>
      <c r="F233" s="61" t="s">
        <v>1534</v>
      </c>
      <c r="G233" s="61">
        <v>218</v>
      </c>
      <c r="H233">
        <v>3.75</v>
      </c>
      <c r="I233" t="str">
        <f t="shared" si="9"/>
        <v>45</v>
      </c>
      <c r="J233" t="str">
        <f t="shared" si="10"/>
        <v>3.5</v>
      </c>
      <c r="K233" t="s">
        <v>8344</v>
      </c>
      <c r="L233" t="s">
        <v>8350</v>
      </c>
      <c r="M233">
        <v>0.33</v>
      </c>
      <c r="N233">
        <v>2</v>
      </c>
      <c r="O233">
        <f t="shared" si="11"/>
        <v>1</v>
      </c>
      <c r="P233">
        <v>0.5</v>
      </c>
    </row>
    <row r="234" spans="1:16">
      <c r="A234" s="61">
        <v>101523736</v>
      </c>
      <c r="B234" s="61" t="s">
        <v>6036</v>
      </c>
      <c r="C234" s="62" t="s">
        <v>1613</v>
      </c>
      <c r="D234" s="42" t="s">
        <v>1839</v>
      </c>
      <c r="E234" s="64">
        <v>101490161</v>
      </c>
      <c r="F234" s="61"/>
      <c r="G234" s="61">
        <v>218</v>
      </c>
      <c r="H234">
        <v>3.75</v>
      </c>
      <c r="I234" t="str">
        <f t="shared" si="9"/>
        <v>45</v>
      </c>
      <c r="J234" t="str">
        <f t="shared" si="10"/>
        <v>3.5</v>
      </c>
      <c r="K234" t="s">
        <v>8344</v>
      </c>
      <c r="L234" t="s">
        <v>8350</v>
      </c>
      <c r="M234">
        <v>0.33</v>
      </c>
      <c r="N234">
        <v>2</v>
      </c>
      <c r="O234">
        <f t="shared" si="11"/>
        <v>1</v>
      </c>
      <c r="P234">
        <v>0.5</v>
      </c>
    </row>
    <row r="235" spans="1:16">
      <c r="A235" s="61">
        <v>101523731</v>
      </c>
      <c r="B235" s="61" t="s">
        <v>6035</v>
      </c>
      <c r="C235" s="62" t="s">
        <v>1532</v>
      </c>
      <c r="D235" s="42" t="s">
        <v>1696</v>
      </c>
      <c r="E235" s="61">
        <v>101490168</v>
      </c>
      <c r="F235" s="61"/>
      <c r="G235" s="67" t="s">
        <v>1697</v>
      </c>
      <c r="H235">
        <v>3.75</v>
      </c>
      <c r="I235" t="str">
        <f t="shared" si="9"/>
        <v>45</v>
      </c>
      <c r="J235" t="str">
        <f t="shared" si="10"/>
        <v>3.5</v>
      </c>
      <c r="K235" t="s">
        <v>8344</v>
      </c>
      <c r="L235" t="s">
        <v>8341</v>
      </c>
      <c r="M235">
        <v>0.33</v>
      </c>
      <c r="N235">
        <v>2</v>
      </c>
      <c r="O235">
        <f t="shared" si="11"/>
        <v>1</v>
      </c>
      <c r="P235">
        <v>0.5</v>
      </c>
    </row>
    <row r="236" spans="1:16">
      <c r="A236" s="61">
        <v>101523731</v>
      </c>
      <c r="B236" s="61" t="s">
        <v>6035</v>
      </c>
      <c r="C236" s="62" t="s">
        <v>1532</v>
      </c>
      <c r="D236" s="42" t="s">
        <v>1696</v>
      </c>
      <c r="E236" s="61">
        <v>101490168</v>
      </c>
      <c r="F236" s="61" t="s">
        <v>1534</v>
      </c>
      <c r="G236" s="67" t="s">
        <v>1697</v>
      </c>
      <c r="H236">
        <v>3.75</v>
      </c>
      <c r="I236" t="str">
        <f t="shared" si="9"/>
        <v>45</v>
      </c>
      <c r="J236" t="str">
        <f t="shared" si="10"/>
        <v>3.5</v>
      </c>
      <c r="K236" t="s">
        <v>8344</v>
      </c>
      <c r="L236" t="s">
        <v>8341</v>
      </c>
      <c r="M236">
        <v>0.33</v>
      </c>
      <c r="N236">
        <v>2</v>
      </c>
      <c r="O236">
        <f t="shared" si="11"/>
        <v>1</v>
      </c>
      <c r="P236">
        <v>0.5</v>
      </c>
    </row>
    <row r="237" spans="1:16">
      <c r="A237" s="61">
        <v>101523731</v>
      </c>
      <c r="B237" s="61" t="s">
        <v>6035</v>
      </c>
      <c r="C237" s="62" t="s">
        <v>1613</v>
      </c>
      <c r="D237" s="42" t="s">
        <v>1842</v>
      </c>
      <c r="E237" s="64">
        <v>101490161</v>
      </c>
      <c r="F237" s="61"/>
      <c r="G237" s="67" t="s">
        <v>1697</v>
      </c>
      <c r="H237">
        <v>3.75</v>
      </c>
      <c r="I237" t="str">
        <f t="shared" si="9"/>
        <v>45</v>
      </c>
      <c r="J237" t="str">
        <f t="shared" si="10"/>
        <v>3.5</v>
      </c>
      <c r="K237" t="s">
        <v>8344</v>
      </c>
      <c r="L237" t="s">
        <v>8341</v>
      </c>
      <c r="M237">
        <v>0.33</v>
      </c>
      <c r="N237">
        <v>2</v>
      </c>
      <c r="O237">
        <f t="shared" si="11"/>
        <v>1</v>
      </c>
      <c r="P237">
        <v>0.5</v>
      </c>
    </row>
    <row r="238" spans="1:16">
      <c r="A238" s="61">
        <v>101722349</v>
      </c>
      <c r="B238" s="61" t="s">
        <v>6806</v>
      </c>
      <c r="C238" s="62" t="s">
        <v>1532</v>
      </c>
      <c r="D238" s="42" t="s">
        <v>3894</v>
      </c>
      <c r="E238" s="64">
        <v>101490162</v>
      </c>
      <c r="F238" s="61"/>
      <c r="G238" s="61">
        <v>218</v>
      </c>
      <c r="H238">
        <v>3.75</v>
      </c>
      <c r="I238" t="str">
        <f t="shared" si="9"/>
        <v>45</v>
      </c>
      <c r="J238" t="str">
        <f t="shared" si="10"/>
        <v>3.5</v>
      </c>
      <c r="K238" t="s">
        <v>8342</v>
      </c>
      <c r="L238" t="s">
        <v>8341</v>
      </c>
      <c r="M238">
        <v>0.33</v>
      </c>
      <c r="N238">
        <v>2</v>
      </c>
      <c r="O238">
        <f t="shared" si="11"/>
        <v>1</v>
      </c>
      <c r="P238">
        <v>0.5</v>
      </c>
    </row>
    <row r="239" spans="1:16">
      <c r="A239" s="61">
        <v>101722349</v>
      </c>
      <c r="B239" s="61" t="s">
        <v>6806</v>
      </c>
      <c r="C239" s="62" t="s">
        <v>1613</v>
      </c>
      <c r="D239" s="42" t="s">
        <v>3895</v>
      </c>
      <c r="E239" s="64">
        <v>101490161</v>
      </c>
      <c r="F239" s="61"/>
      <c r="G239" s="61">
        <v>218</v>
      </c>
      <c r="H239">
        <v>3.75</v>
      </c>
      <c r="I239" t="str">
        <f t="shared" si="9"/>
        <v>45</v>
      </c>
      <c r="J239" t="str">
        <f t="shared" si="10"/>
        <v>3.5</v>
      </c>
      <c r="K239" t="s">
        <v>8342</v>
      </c>
      <c r="L239" t="s">
        <v>8341</v>
      </c>
      <c r="M239">
        <v>0.33</v>
      </c>
      <c r="N239">
        <v>2</v>
      </c>
      <c r="O239">
        <f t="shared" si="11"/>
        <v>1</v>
      </c>
      <c r="P239">
        <v>0.5</v>
      </c>
    </row>
    <row r="240" spans="1:16">
      <c r="A240" s="61">
        <v>101536907</v>
      </c>
      <c r="B240" s="61" t="s">
        <v>6050</v>
      </c>
      <c r="C240" s="62" t="s">
        <v>1532</v>
      </c>
      <c r="D240" s="42" t="s">
        <v>1713</v>
      </c>
      <c r="E240" s="61">
        <v>101490168</v>
      </c>
      <c r="F240" s="61"/>
      <c r="G240" s="61">
        <v>218</v>
      </c>
      <c r="H240">
        <v>3.75</v>
      </c>
      <c r="I240" t="str">
        <f t="shared" si="9"/>
        <v>45</v>
      </c>
      <c r="J240" t="str">
        <f t="shared" si="10"/>
        <v>3.5</v>
      </c>
      <c r="K240" t="s">
        <v>8342</v>
      </c>
      <c r="L240" t="s">
        <v>8341</v>
      </c>
      <c r="M240">
        <v>0.33</v>
      </c>
      <c r="N240">
        <v>2</v>
      </c>
      <c r="O240">
        <f t="shared" si="11"/>
        <v>1</v>
      </c>
      <c r="P240">
        <v>0.5</v>
      </c>
    </row>
    <row r="241" spans="1:16">
      <c r="A241" s="61">
        <v>101536907</v>
      </c>
      <c r="B241" s="61" t="s">
        <v>6050</v>
      </c>
      <c r="C241" s="62" t="s">
        <v>1532</v>
      </c>
      <c r="D241" s="42" t="s">
        <v>1713</v>
      </c>
      <c r="E241" s="61">
        <v>101490168</v>
      </c>
      <c r="F241" s="61" t="s">
        <v>1534</v>
      </c>
      <c r="G241" s="61">
        <v>218</v>
      </c>
      <c r="H241">
        <v>3.75</v>
      </c>
      <c r="I241" t="str">
        <f t="shared" si="9"/>
        <v>45</v>
      </c>
      <c r="J241" t="str">
        <f t="shared" si="10"/>
        <v>3.5</v>
      </c>
      <c r="K241" t="s">
        <v>8342</v>
      </c>
      <c r="L241" t="s">
        <v>8341</v>
      </c>
      <c r="M241">
        <v>0.33</v>
      </c>
      <c r="N241">
        <v>2</v>
      </c>
      <c r="O241">
        <f t="shared" si="11"/>
        <v>1</v>
      </c>
      <c r="P241">
        <v>0.5</v>
      </c>
    </row>
    <row r="242" spans="1:16">
      <c r="A242" s="61">
        <v>101536907</v>
      </c>
      <c r="B242" s="61" t="s">
        <v>6050</v>
      </c>
      <c r="C242" s="62" t="s">
        <v>1613</v>
      </c>
      <c r="D242" s="42" t="s">
        <v>1843</v>
      </c>
      <c r="E242" s="64">
        <v>101490161</v>
      </c>
      <c r="F242" s="61"/>
      <c r="G242" s="61">
        <v>218</v>
      </c>
      <c r="H242">
        <v>3.75</v>
      </c>
      <c r="I242" t="str">
        <f t="shared" si="9"/>
        <v>45</v>
      </c>
      <c r="J242" t="str">
        <f t="shared" si="10"/>
        <v>3.5</v>
      </c>
      <c r="K242" t="s">
        <v>8342</v>
      </c>
      <c r="L242" t="s">
        <v>8341</v>
      </c>
      <c r="M242">
        <v>0.33</v>
      </c>
      <c r="N242">
        <v>2</v>
      </c>
      <c r="O242">
        <f t="shared" si="11"/>
        <v>1</v>
      </c>
      <c r="P242">
        <v>0.5</v>
      </c>
    </row>
    <row r="243" spans="1:16">
      <c r="A243" s="64" t="s">
        <v>1846</v>
      </c>
      <c r="B243" s="61" t="s">
        <v>6116</v>
      </c>
      <c r="C243" s="62" t="s">
        <v>1613</v>
      </c>
      <c r="D243" s="63" t="s">
        <v>1847</v>
      </c>
      <c r="E243" s="64">
        <v>101490161</v>
      </c>
      <c r="F243" s="64"/>
      <c r="G243" s="67" t="s">
        <v>1697</v>
      </c>
      <c r="H243">
        <v>3.75</v>
      </c>
      <c r="I243" t="str">
        <f t="shared" si="9"/>
        <v>45</v>
      </c>
      <c r="J243" t="str">
        <f t="shared" si="10"/>
        <v>3.5</v>
      </c>
      <c r="K243" t="s">
        <v>8342</v>
      </c>
      <c r="L243" t="s">
        <v>8341</v>
      </c>
      <c r="M243">
        <v>0.33</v>
      </c>
      <c r="N243">
        <v>2</v>
      </c>
      <c r="O243">
        <f t="shared" si="11"/>
        <v>1</v>
      </c>
      <c r="P243">
        <v>0.5</v>
      </c>
    </row>
    <row r="244" spans="1:16">
      <c r="A244" s="64" t="s">
        <v>1801</v>
      </c>
      <c r="B244" s="61" t="s">
        <v>6095</v>
      </c>
      <c r="C244" s="62" t="s">
        <v>1613</v>
      </c>
      <c r="D244" s="63" t="s">
        <v>1848</v>
      </c>
      <c r="E244" s="64">
        <v>101490161</v>
      </c>
      <c r="F244" s="64"/>
      <c r="G244" s="67" t="s">
        <v>1697</v>
      </c>
      <c r="H244">
        <v>3.75</v>
      </c>
      <c r="I244" t="str">
        <f t="shared" si="9"/>
        <v>45</v>
      </c>
      <c r="J244" t="str">
        <f t="shared" si="10"/>
        <v>3.5</v>
      </c>
      <c r="K244" t="s">
        <v>8342</v>
      </c>
      <c r="L244" t="s">
        <v>8341</v>
      </c>
      <c r="M244">
        <v>0.33</v>
      </c>
      <c r="N244">
        <v>2</v>
      </c>
      <c r="O244">
        <f t="shared" si="11"/>
        <v>1</v>
      </c>
      <c r="P244">
        <v>0.5</v>
      </c>
    </row>
    <row r="245" spans="1:16">
      <c r="A245" s="61">
        <v>101418477</v>
      </c>
      <c r="B245" s="61" t="s">
        <v>5959</v>
      </c>
      <c r="C245" s="62" t="s">
        <v>1532</v>
      </c>
      <c r="D245" s="42" t="s">
        <v>1615</v>
      </c>
      <c r="E245" s="64">
        <v>101490162</v>
      </c>
      <c r="F245" s="64"/>
      <c r="G245" s="64">
        <v>166</v>
      </c>
      <c r="H245">
        <v>3.75</v>
      </c>
      <c r="I245" t="str">
        <f t="shared" si="9"/>
        <v>56</v>
      </c>
      <c r="J245" t="str">
        <f t="shared" si="10"/>
        <v>3.0</v>
      </c>
      <c r="K245" t="s">
        <v>8342</v>
      </c>
      <c r="L245" t="s">
        <v>8350</v>
      </c>
      <c r="M245">
        <v>0.33</v>
      </c>
      <c r="N245">
        <v>2</v>
      </c>
      <c r="O245">
        <f t="shared" si="11"/>
        <v>1</v>
      </c>
      <c r="P245">
        <v>0.5</v>
      </c>
    </row>
    <row r="246" spans="1:16">
      <c r="A246" s="64">
        <v>101418477</v>
      </c>
      <c r="B246" s="61" t="s">
        <v>5959</v>
      </c>
      <c r="C246" s="62" t="s">
        <v>1613</v>
      </c>
      <c r="D246" s="42" t="s">
        <v>1851</v>
      </c>
      <c r="E246" s="64">
        <v>101490161</v>
      </c>
      <c r="F246" s="64"/>
      <c r="G246" s="64">
        <v>166</v>
      </c>
      <c r="H246">
        <v>3.75</v>
      </c>
      <c r="I246" t="str">
        <f t="shared" si="9"/>
        <v>56</v>
      </c>
      <c r="J246" t="str">
        <f t="shared" si="10"/>
        <v>3.0</v>
      </c>
      <c r="K246" t="s">
        <v>8342</v>
      </c>
      <c r="L246" t="s">
        <v>8350</v>
      </c>
      <c r="M246">
        <v>0.33</v>
      </c>
      <c r="N246">
        <v>2</v>
      </c>
      <c r="O246">
        <f t="shared" si="11"/>
        <v>1</v>
      </c>
      <c r="P246">
        <v>0.5</v>
      </c>
    </row>
    <row r="247" spans="1:16">
      <c r="A247" s="61" t="s">
        <v>1852</v>
      </c>
      <c r="B247" s="61" t="s">
        <v>6118</v>
      </c>
      <c r="C247" s="62" t="s">
        <v>1532</v>
      </c>
      <c r="D247" s="63" t="s">
        <v>2717</v>
      </c>
      <c r="E247" s="64">
        <v>101490162</v>
      </c>
      <c r="F247" s="61"/>
      <c r="G247" s="64">
        <v>134</v>
      </c>
      <c r="H247">
        <v>3.75</v>
      </c>
      <c r="I247" t="str">
        <f t="shared" si="9"/>
        <v>56</v>
      </c>
      <c r="J247" t="str">
        <f t="shared" si="10"/>
        <v>3.8</v>
      </c>
      <c r="K247" t="s">
        <v>8344</v>
      </c>
      <c r="L247" t="s">
        <v>8341</v>
      </c>
      <c r="M247">
        <v>0.33</v>
      </c>
      <c r="N247">
        <v>2</v>
      </c>
      <c r="O247">
        <f t="shared" si="11"/>
        <v>1</v>
      </c>
      <c r="P247">
        <v>0.5</v>
      </c>
    </row>
    <row r="248" spans="1:16">
      <c r="A248" s="64" t="s">
        <v>1856</v>
      </c>
      <c r="B248" s="61" t="s">
        <v>6120</v>
      </c>
      <c r="C248" s="62" t="s">
        <v>1532</v>
      </c>
      <c r="D248" s="42" t="s">
        <v>2717</v>
      </c>
      <c r="E248" s="64">
        <v>101490164</v>
      </c>
      <c r="F248" s="64"/>
      <c r="G248" s="64">
        <v>134</v>
      </c>
      <c r="H248">
        <v>3.75</v>
      </c>
      <c r="I248" t="str">
        <f t="shared" si="9"/>
        <v>56</v>
      </c>
      <c r="J248" t="str">
        <f t="shared" si="10"/>
        <v>3.8</v>
      </c>
      <c r="K248" t="s">
        <v>8344</v>
      </c>
      <c r="L248" t="s">
        <v>8341</v>
      </c>
      <c r="M248">
        <v>0.33</v>
      </c>
      <c r="N248">
        <v>2</v>
      </c>
      <c r="O248">
        <f t="shared" si="11"/>
        <v>1</v>
      </c>
      <c r="P248">
        <v>0.5</v>
      </c>
    </row>
    <row r="249" spans="1:16">
      <c r="A249" s="64" t="s">
        <v>1856</v>
      </c>
      <c r="B249" s="61" t="s">
        <v>6120</v>
      </c>
      <c r="C249" s="62" t="s">
        <v>1532</v>
      </c>
      <c r="D249" s="63" t="s">
        <v>2717</v>
      </c>
      <c r="E249" s="64">
        <v>101490164</v>
      </c>
      <c r="F249" s="61" t="s">
        <v>1534</v>
      </c>
      <c r="G249" s="64">
        <v>134</v>
      </c>
      <c r="H249">
        <v>3.75</v>
      </c>
      <c r="I249" t="str">
        <f t="shared" si="9"/>
        <v>56</v>
      </c>
      <c r="J249" t="str">
        <f t="shared" si="10"/>
        <v>3.8</v>
      </c>
      <c r="K249" t="s">
        <v>8344</v>
      </c>
      <c r="L249" t="s">
        <v>8341</v>
      </c>
      <c r="M249">
        <v>0.33</v>
      </c>
      <c r="N249">
        <v>2</v>
      </c>
      <c r="O249">
        <f t="shared" si="11"/>
        <v>1</v>
      </c>
      <c r="P249">
        <v>0.5</v>
      </c>
    </row>
    <row r="250" spans="1:16">
      <c r="A250" s="64" t="s">
        <v>1852</v>
      </c>
      <c r="B250" s="61" t="s">
        <v>6118</v>
      </c>
      <c r="C250" s="62" t="s">
        <v>1613</v>
      </c>
      <c r="D250" s="63" t="s">
        <v>1853</v>
      </c>
      <c r="E250" s="64">
        <v>101490161</v>
      </c>
      <c r="F250" s="64"/>
      <c r="G250" s="64">
        <v>134</v>
      </c>
      <c r="H250">
        <v>3.75</v>
      </c>
      <c r="I250" t="str">
        <f t="shared" si="9"/>
        <v>56</v>
      </c>
      <c r="J250" t="str">
        <f t="shared" si="10"/>
        <v>3.8</v>
      </c>
      <c r="K250" t="s">
        <v>8342</v>
      </c>
      <c r="L250" t="s">
        <v>8341</v>
      </c>
      <c r="M250">
        <v>0.33</v>
      </c>
      <c r="N250">
        <v>2</v>
      </c>
      <c r="O250">
        <f t="shared" si="11"/>
        <v>1</v>
      </c>
      <c r="P250">
        <v>0.5</v>
      </c>
    </row>
    <row r="251" spans="1:16">
      <c r="A251" s="64" t="s">
        <v>1856</v>
      </c>
      <c r="B251" s="61" t="s">
        <v>6120</v>
      </c>
      <c r="C251" s="62" t="s">
        <v>1613</v>
      </c>
      <c r="D251" s="63" t="s">
        <v>1857</v>
      </c>
      <c r="E251" s="64">
        <v>101490161</v>
      </c>
      <c r="F251" s="64"/>
      <c r="G251" s="64">
        <v>134</v>
      </c>
      <c r="H251">
        <v>3.75</v>
      </c>
      <c r="I251" t="str">
        <f t="shared" si="9"/>
        <v>56</v>
      </c>
      <c r="J251" t="str">
        <f t="shared" si="10"/>
        <v>3.8</v>
      </c>
      <c r="K251" t="s">
        <v>8342</v>
      </c>
      <c r="L251" t="s">
        <v>8341</v>
      </c>
      <c r="M251">
        <v>0.33</v>
      </c>
      <c r="N251">
        <v>2</v>
      </c>
      <c r="O251">
        <f t="shared" si="11"/>
        <v>1</v>
      </c>
      <c r="P251">
        <v>0.5</v>
      </c>
    </row>
    <row r="252" spans="1:16">
      <c r="A252" s="61" t="s">
        <v>1858</v>
      </c>
      <c r="B252" s="61" t="s">
        <v>6121</v>
      </c>
      <c r="C252" s="62" t="s">
        <v>1532</v>
      </c>
      <c r="D252" s="63" t="s">
        <v>2161</v>
      </c>
      <c r="E252" s="64">
        <v>101490162</v>
      </c>
      <c r="F252" s="61"/>
      <c r="G252" s="64">
        <v>72</v>
      </c>
      <c r="H252">
        <v>3.75</v>
      </c>
      <c r="I252" t="str">
        <f t="shared" si="9"/>
        <v>56</v>
      </c>
      <c r="J252" t="str">
        <f t="shared" si="10"/>
        <v>4.2</v>
      </c>
      <c r="K252" t="s">
        <v>8344</v>
      </c>
      <c r="L252" t="s">
        <v>8341</v>
      </c>
      <c r="M252">
        <v>0.33</v>
      </c>
      <c r="N252">
        <v>2</v>
      </c>
      <c r="O252">
        <f t="shared" si="11"/>
        <v>1</v>
      </c>
      <c r="P252">
        <v>0.5</v>
      </c>
    </row>
    <row r="253" spans="1:16">
      <c r="A253" s="64" t="s">
        <v>1858</v>
      </c>
      <c r="B253" s="61" t="s">
        <v>6121</v>
      </c>
      <c r="C253" s="62" t="s">
        <v>1613</v>
      </c>
      <c r="D253" s="63" t="s">
        <v>1859</v>
      </c>
      <c r="E253" s="64">
        <v>101490161</v>
      </c>
      <c r="F253" s="64"/>
      <c r="G253" s="64">
        <v>72</v>
      </c>
      <c r="H253">
        <v>3.75</v>
      </c>
      <c r="I253" t="str">
        <f t="shared" si="9"/>
        <v>56</v>
      </c>
      <c r="J253" t="str">
        <f t="shared" si="10"/>
        <v>4.2</v>
      </c>
      <c r="K253" t="s">
        <v>8342</v>
      </c>
      <c r="L253" t="s">
        <v>8341</v>
      </c>
      <c r="M253">
        <v>0.33</v>
      </c>
      <c r="N253">
        <v>2</v>
      </c>
      <c r="O253">
        <f t="shared" si="11"/>
        <v>1</v>
      </c>
      <c r="P253">
        <v>0.5</v>
      </c>
    </row>
    <row r="254" spans="1:16">
      <c r="A254" s="61" t="s">
        <v>1864</v>
      </c>
      <c r="B254" s="61" t="s">
        <v>6124</v>
      </c>
      <c r="C254" s="62" t="s">
        <v>1532</v>
      </c>
      <c r="D254" s="63" t="s">
        <v>2170</v>
      </c>
      <c r="E254" s="64">
        <v>101490162</v>
      </c>
      <c r="F254" s="61"/>
      <c r="G254" s="64">
        <v>75</v>
      </c>
      <c r="H254">
        <v>3.75</v>
      </c>
      <c r="I254" t="str">
        <f t="shared" si="9"/>
        <v>78</v>
      </c>
      <c r="J254" t="str">
        <f t="shared" si="10"/>
        <v>10.</v>
      </c>
      <c r="K254" t="s">
        <v>8342</v>
      </c>
      <c r="L254" t="s">
        <v>8341</v>
      </c>
      <c r="M254">
        <v>0.33</v>
      </c>
      <c r="N254">
        <v>2</v>
      </c>
      <c r="O254">
        <f t="shared" si="11"/>
        <v>1</v>
      </c>
      <c r="P254">
        <v>0.5</v>
      </c>
    </row>
    <row r="255" spans="1:16">
      <c r="A255" s="64" t="s">
        <v>1864</v>
      </c>
      <c r="B255" s="61" t="s">
        <v>6124</v>
      </c>
      <c r="C255" s="62" t="s">
        <v>1613</v>
      </c>
      <c r="D255" s="63" t="s">
        <v>1865</v>
      </c>
      <c r="E255" s="64">
        <v>101490161</v>
      </c>
      <c r="F255" s="64"/>
      <c r="G255" s="64">
        <v>75</v>
      </c>
      <c r="H255">
        <v>3.75</v>
      </c>
      <c r="I255" t="str">
        <f t="shared" si="9"/>
        <v>78</v>
      </c>
      <c r="J255" t="str">
        <f t="shared" si="10"/>
        <v>10.</v>
      </c>
      <c r="K255" t="s">
        <v>8342</v>
      </c>
      <c r="L255" t="s">
        <v>8341</v>
      </c>
      <c r="M255">
        <v>0.33</v>
      </c>
      <c r="N255">
        <v>2</v>
      </c>
      <c r="O255">
        <f t="shared" si="11"/>
        <v>1</v>
      </c>
      <c r="P255">
        <v>0.5</v>
      </c>
    </row>
    <row r="256" spans="1:16">
      <c r="A256" s="61" t="s">
        <v>1872</v>
      </c>
      <c r="B256" s="61" t="s">
        <v>6128</v>
      </c>
      <c r="C256" s="62" t="s">
        <v>1532</v>
      </c>
      <c r="D256" s="63" t="s">
        <v>2577</v>
      </c>
      <c r="E256" s="64">
        <v>101490162</v>
      </c>
      <c r="F256" s="61"/>
      <c r="G256" s="64">
        <v>123</v>
      </c>
      <c r="H256">
        <v>3.75</v>
      </c>
      <c r="I256" t="str">
        <f t="shared" si="9"/>
        <v>78</v>
      </c>
      <c r="J256" t="str">
        <f t="shared" si="10"/>
        <v>2.3</v>
      </c>
      <c r="K256" t="s">
        <v>8342</v>
      </c>
      <c r="L256" t="s">
        <v>8358</v>
      </c>
      <c r="M256">
        <v>0.33</v>
      </c>
      <c r="N256">
        <v>2</v>
      </c>
      <c r="O256">
        <f t="shared" si="11"/>
        <v>1</v>
      </c>
      <c r="P256">
        <v>0.5</v>
      </c>
    </row>
    <row r="257" spans="1:16">
      <c r="A257" s="61" t="s">
        <v>1868</v>
      </c>
      <c r="B257" s="61" t="s">
        <v>6126</v>
      </c>
      <c r="C257" s="62" t="s">
        <v>1532</v>
      </c>
      <c r="D257" s="63" t="s">
        <v>3038</v>
      </c>
      <c r="E257" s="64">
        <v>101490164</v>
      </c>
      <c r="F257" s="64"/>
      <c r="G257" s="64">
        <v>93</v>
      </c>
      <c r="H257">
        <v>3.75</v>
      </c>
      <c r="I257" t="str">
        <f t="shared" si="9"/>
        <v>78</v>
      </c>
      <c r="J257" t="str">
        <f t="shared" si="10"/>
        <v>2.3</v>
      </c>
      <c r="K257" t="s">
        <v>8342</v>
      </c>
      <c r="L257" t="s">
        <v>8341</v>
      </c>
      <c r="M257">
        <v>0.33</v>
      </c>
      <c r="N257">
        <v>2</v>
      </c>
      <c r="O257">
        <f t="shared" si="11"/>
        <v>1</v>
      </c>
      <c r="P257">
        <v>0.5</v>
      </c>
    </row>
    <row r="258" spans="1:16">
      <c r="A258" s="61" t="s">
        <v>1868</v>
      </c>
      <c r="B258" s="61" t="s">
        <v>6126</v>
      </c>
      <c r="C258" s="62" t="s">
        <v>1532</v>
      </c>
      <c r="D258" s="63" t="s">
        <v>3038</v>
      </c>
      <c r="E258" s="64">
        <v>101490164</v>
      </c>
      <c r="F258" s="61" t="s">
        <v>1534</v>
      </c>
      <c r="G258" s="64">
        <v>93</v>
      </c>
      <c r="H258">
        <v>3.75</v>
      </c>
      <c r="I258" t="str">
        <f t="shared" ref="I258:I321" si="12">MID(D258,5,2)</f>
        <v>78</v>
      </c>
      <c r="J258" t="str">
        <f t="shared" ref="J258:J321" si="13">MID(D258,7,3)</f>
        <v>2.3</v>
      </c>
      <c r="K258" t="s">
        <v>8342</v>
      </c>
      <c r="L258" t="s">
        <v>8341</v>
      </c>
      <c r="M258">
        <v>0.33</v>
      </c>
      <c r="N258">
        <v>2</v>
      </c>
      <c r="O258">
        <f t="shared" ref="O258:O321" si="14">N258/2</f>
        <v>1</v>
      </c>
      <c r="P258">
        <v>0.5</v>
      </c>
    </row>
    <row r="259" spans="1:16">
      <c r="A259" s="64" t="s">
        <v>1868</v>
      </c>
      <c r="B259" s="61" t="s">
        <v>6126</v>
      </c>
      <c r="C259" s="62" t="s">
        <v>1613</v>
      </c>
      <c r="D259" s="63" t="s">
        <v>1869</v>
      </c>
      <c r="E259" s="64">
        <v>101490161</v>
      </c>
      <c r="F259" s="64"/>
      <c r="G259" s="64">
        <v>93</v>
      </c>
      <c r="H259">
        <v>3.75</v>
      </c>
      <c r="I259" t="str">
        <f t="shared" si="12"/>
        <v>78</v>
      </c>
      <c r="J259" t="str">
        <f t="shared" si="13"/>
        <v>2.3</v>
      </c>
      <c r="K259" t="s">
        <v>8342</v>
      </c>
      <c r="L259" t="s">
        <v>8341</v>
      </c>
      <c r="M259">
        <v>0.33</v>
      </c>
      <c r="N259">
        <v>2</v>
      </c>
      <c r="O259">
        <f t="shared" si="14"/>
        <v>1</v>
      </c>
      <c r="P259">
        <v>0.5</v>
      </c>
    </row>
    <row r="260" spans="1:16">
      <c r="A260" s="64" t="s">
        <v>1872</v>
      </c>
      <c r="B260" s="61" t="s">
        <v>6128</v>
      </c>
      <c r="C260" s="62" t="s">
        <v>1613</v>
      </c>
      <c r="D260" s="63" t="s">
        <v>1873</v>
      </c>
      <c r="E260" s="64">
        <v>101490161</v>
      </c>
      <c r="F260" s="64"/>
      <c r="G260" s="64">
        <v>123</v>
      </c>
      <c r="H260">
        <v>3.75</v>
      </c>
      <c r="I260" t="str">
        <f t="shared" si="12"/>
        <v>78</v>
      </c>
      <c r="J260" t="str">
        <f t="shared" si="13"/>
        <v>2.3</v>
      </c>
      <c r="K260" t="s">
        <v>8344</v>
      </c>
      <c r="L260" t="s">
        <v>8350</v>
      </c>
      <c r="M260">
        <v>0.33</v>
      </c>
      <c r="N260">
        <v>2</v>
      </c>
      <c r="O260">
        <f t="shared" si="14"/>
        <v>1</v>
      </c>
      <c r="P260">
        <v>0.5</v>
      </c>
    </row>
    <row r="261" spans="1:16">
      <c r="A261" s="61" t="s">
        <v>1876</v>
      </c>
      <c r="B261" s="61" t="s">
        <v>6130</v>
      </c>
      <c r="C261" s="62" t="s">
        <v>1532</v>
      </c>
      <c r="D261" s="63" t="s">
        <v>2321</v>
      </c>
      <c r="E261" s="64">
        <v>101490162</v>
      </c>
      <c r="F261" s="61"/>
      <c r="G261" s="64">
        <v>93</v>
      </c>
      <c r="H261">
        <v>3.75</v>
      </c>
      <c r="I261" t="str">
        <f t="shared" si="12"/>
        <v>78</v>
      </c>
      <c r="J261" t="str">
        <f t="shared" si="13"/>
        <v>2.3</v>
      </c>
      <c r="K261" t="s">
        <v>8344</v>
      </c>
      <c r="L261" t="s">
        <v>8341</v>
      </c>
      <c r="M261">
        <v>0.33</v>
      </c>
      <c r="N261">
        <v>2</v>
      </c>
      <c r="O261">
        <f t="shared" si="14"/>
        <v>1</v>
      </c>
      <c r="P261">
        <v>0.5</v>
      </c>
    </row>
    <row r="262" spans="1:16">
      <c r="A262" s="64" t="s">
        <v>1876</v>
      </c>
      <c r="B262" s="61" t="s">
        <v>6130</v>
      </c>
      <c r="C262" s="62" t="s">
        <v>1613</v>
      </c>
      <c r="D262" s="63" t="s">
        <v>1877</v>
      </c>
      <c r="E262" s="64">
        <v>101490161</v>
      </c>
      <c r="F262" s="64"/>
      <c r="G262" s="64">
        <v>93</v>
      </c>
      <c r="H262">
        <v>3.75</v>
      </c>
      <c r="I262" t="str">
        <f t="shared" si="12"/>
        <v>78</v>
      </c>
      <c r="J262" t="str">
        <f t="shared" si="13"/>
        <v>2.3</v>
      </c>
      <c r="K262" t="s">
        <v>8344</v>
      </c>
      <c r="L262" t="s">
        <v>8341</v>
      </c>
      <c r="M262">
        <v>0.33</v>
      </c>
      <c r="N262">
        <v>2</v>
      </c>
      <c r="O262">
        <f t="shared" si="14"/>
        <v>1</v>
      </c>
      <c r="P262">
        <v>0.5</v>
      </c>
    </row>
    <row r="263" spans="1:16">
      <c r="A263" s="61" t="s">
        <v>1881</v>
      </c>
      <c r="B263" s="61" t="s">
        <v>6132</v>
      </c>
      <c r="C263" s="62" t="s">
        <v>1532</v>
      </c>
      <c r="D263" s="63" t="s">
        <v>2579</v>
      </c>
      <c r="E263" s="64">
        <v>101490162</v>
      </c>
      <c r="F263" s="61"/>
      <c r="G263" s="64">
        <v>123</v>
      </c>
      <c r="H263">
        <v>3.75</v>
      </c>
      <c r="I263" t="str">
        <f t="shared" si="12"/>
        <v>78</v>
      </c>
      <c r="J263" t="str">
        <f t="shared" si="13"/>
        <v>2.3</v>
      </c>
      <c r="K263" t="s">
        <v>8342</v>
      </c>
      <c r="L263" t="s">
        <v>8341</v>
      </c>
      <c r="M263">
        <v>0.33</v>
      </c>
      <c r="N263">
        <v>2</v>
      </c>
      <c r="O263">
        <f t="shared" si="14"/>
        <v>1</v>
      </c>
      <c r="P263">
        <v>0.5</v>
      </c>
    </row>
    <row r="264" spans="1:16">
      <c r="A264" s="61" t="s">
        <v>1883</v>
      </c>
      <c r="B264" s="61" t="s">
        <v>6133</v>
      </c>
      <c r="C264" s="62" t="s">
        <v>1532</v>
      </c>
      <c r="D264" s="63" t="s">
        <v>3024</v>
      </c>
      <c r="E264" s="64">
        <v>101490162</v>
      </c>
      <c r="F264" s="61"/>
      <c r="G264" s="64">
        <v>123</v>
      </c>
      <c r="H264">
        <v>3.75</v>
      </c>
      <c r="I264" t="str">
        <f t="shared" si="12"/>
        <v>78</v>
      </c>
      <c r="J264" t="str">
        <f t="shared" si="13"/>
        <v>2.3</v>
      </c>
      <c r="K264" t="s">
        <v>8342</v>
      </c>
      <c r="L264" t="s">
        <v>8341</v>
      </c>
      <c r="M264">
        <v>0.33</v>
      </c>
      <c r="N264">
        <v>2</v>
      </c>
      <c r="O264">
        <f t="shared" si="14"/>
        <v>1</v>
      </c>
      <c r="P264">
        <v>0.5</v>
      </c>
    </row>
    <row r="265" spans="1:16">
      <c r="A265" s="64" t="s">
        <v>1881</v>
      </c>
      <c r="B265" s="61" t="s">
        <v>6132</v>
      </c>
      <c r="C265" s="62" t="s">
        <v>1613</v>
      </c>
      <c r="D265" s="63" t="s">
        <v>1882</v>
      </c>
      <c r="E265" s="64">
        <v>101490161</v>
      </c>
      <c r="F265" s="64"/>
      <c r="G265" s="64">
        <v>123</v>
      </c>
      <c r="H265">
        <v>3.75</v>
      </c>
      <c r="I265" t="str">
        <f t="shared" si="12"/>
        <v>78</v>
      </c>
      <c r="J265" t="str">
        <f t="shared" si="13"/>
        <v>2.3</v>
      </c>
      <c r="K265" t="s">
        <v>8342</v>
      </c>
      <c r="L265" t="s">
        <v>8341</v>
      </c>
      <c r="M265">
        <v>0.33</v>
      </c>
      <c r="N265">
        <v>2</v>
      </c>
      <c r="O265">
        <f t="shared" si="14"/>
        <v>1</v>
      </c>
      <c r="P265">
        <v>0.5</v>
      </c>
    </row>
    <row r="266" spans="1:16">
      <c r="A266" s="61" t="s">
        <v>1887</v>
      </c>
      <c r="B266" s="61" t="s">
        <v>6135</v>
      </c>
      <c r="C266" s="62" t="s">
        <v>1532</v>
      </c>
      <c r="D266" s="63" t="s">
        <v>3195</v>
      </c>
      <c r="E266" s="61">
        <v>101490164</v>
      </c>
      <c r="F266" s="64"/>
      <c r="G266" s="64">
        <v>123</v>
      </c>
      <c r="H266">
        <v>3.75</v>
      </c>
      <c r="I266" t="str">
        <f t="shared" si="12"/>
        <v>78</v>
      </c>
      <c r="J266" t="str">
        <f t="shared" si="13"/>
        <v>2.3</v>
      </c>
      <c r="K266" t="s">
        <v>8342</v>
      </c>
      <c r="L266" t="s">
        <v>8341</v>
      </c>
      <c r="M266">
        <v>0.33</v>
      </c>
      <c r="N266">
        <v>2</v>
      </c>
      <c r="O266">
        <f t="shared" si="14"/>
        <v>1</v>
      </c>
      <c r="P266">
        <v>0.5</v>
      </c>
    </row>
    <row r="267" spans="1:16">
      <c r="A267" s="64" t="s">
        <v>1887</v>
      </c>
      <c r="B267" s="61" t="s">
        <v>6135</v>
      </c>
      <c r="C267" s="62" t="s">
        <v>1532</v>
      </c>
      <c r="D267" s="63" t="s">
        <v>3195</v>
      </c>
      <c r="E267" s="61">
        <v>101490164</v>
      </c>
      <c r="F267" s="61" t="s">
        <v>1534</v>
      </c>
      <c r="G267" s="64">
        <v>123</v>
      </c>
      <c r="H267">
        <v>3.75</v>
      </c>
      <c r="I267" t="str">
        <f t="shared" si="12"/>
        <v>78</v>
      </c>
      <c r="J267" t="str">
        <f t="shared" si="13"/>
        <v>2.3</v>
      </c>
      <c r="K267" t="s">
        <v>8342</v>
      </c>
      <c r="L267" t="s">
        <v>8341</v>
      </c>
      <c r="M267">
        <v>0.33</v>
      </c>
      <c r="N267">
        <v>2</v>
      </c>
      <c r="O267">
        <f t="shared" si="14"/>
        <v>1</v>
      </c>
      <c r="P267">
        <v>0.5</v>
      </c>
    </row>
    <row r="268" spans="1:16">
      <c r="A268" s="64" t="s">
        <v>1883</v>
      </c>
      <c r="B268" s="61" t="s">
        <v>6133</v>
      </c>
      <c r="C268" s="62" t="s">
        <v>1613</v>
      </c>
      <c r="D268" s="63" t="s">
        <v>1884</v>
      </c>
      <c r="E268" s="64">
        <v>101490161</v>
      </c>
      <c r="F268" s="64"/>
      <c r="G268" s="64">
        <v>123</v>
      </c>
      <c r="H268">
        <v>3.75</v>
      </c>
      <c r="I268" t="str">
        <f t="shared" si="12"/>
        <v>78</v>
      </c>
      <c r="J268" t="str">
        <f t="shared" si="13"/>
        <v>2.3</v>
      </c>
      <c r="K268" t="s">
        <v>8342</v>
      </c>
      <c r="L268" t="s">
        <v>8341</v>
      </c>
      <c r="M268">
        <v>0.33</v>
      </c>
      <c r="N268">
        <v>2</v>
      </c>
      <c r="O268">
        <f t="shared" si="14"/>
        <v>1</v>
      </c>
      <c r="P268">
        <v>0.5</v>
      </c>
    </row>
    <row r="269" spans="1:16">
      <c r="A269" s="64" t="s">
        <v>1887</v>
      </c>
      <c r="B269" s="61" t="s">
        <v>6135</v>
      </c>
      <c r="C269" s="62" t="s">
        <v>1613</v>
      </c>
      <c r="D269" s="63" t="s">
        <v>1888</v>
      </c>
      <c r="E269" s="64">
        <v>101490161</v>
      </c>
      <c r="F269" s="64"/>
      <c r="G269" s="64">
        <v>123</v>
      </c>
      <c r="H269">
        <v>3.75</v>
      </c>
      <c r="I269" t="str">
        <f t="shared" si="12"/>
        <v>78</v>
      </c>
      <c r="J269" t="str">
        <f t="shared" si="13"/>
        <v>2.3</v>
      </c>
      <c r="K269" t="s">
        <v>8342</v>
      </c>
      <c r="L269" t="s">
        <v>8341</v>
      </c>
      <c r="M269">
        <v>0.33</v>
      </c>
      <c r="N269">
        <v>2</v>
      </c>
      <c r="O269">
        <f t="shared" si="14"/>
        <v>1</v>
      </c>
      <c r="P269">
        <v>0.5</v>
      </c>
    </row>
    <row r="270" spans="1:16">
      <c r="A270" s="61">
        <v>101509127</v>
      </c>
      <c r="B270" s="61" t="s">
        <v>6024</v>
      </c>
      <c r="C270" s="62" t="s">
        <v>1532</v>
      </c>
      <c r="D270" s="42" t="s">
        <v>1685</v>
      </c>
      <c r="E270" s="61">
        <v>101490165</v>
      </c>
      <c r="F270" s="61" t="s">
        <v>1534</v>
      </c>
      <c r="G270" s="61">
        <v>123</v>
      </c>
      <c r="H270">
        <v>3.75</v>
      </c>
      <c r="I270" t="str">
        <f t="shared" si="12"/>
        <v>78</v>
      </c>
      <c r="J270" t="str">
        <f t="shared" si="13"/>
        <v>2.3</v>
      </c>
      <c r="K270" t="s">
        <v>8342</v>
      </c>
      <c r="L270" t="s">
        <v>8341</v>
      </c>
      <c r="M270">
        <v>0.33</v>
      </c>
      <c r="N270">
        <v>2</v>
      </c>
      <c r="O270">
        <f t="shared" si="14"/>
        <v>1</v>
      </c>
      <c r="P270">
        <v>0.5</v>
      </c>
    </row>
    <row r="271" spans="1:16">
      <c r="A271" s="61">
        <v>101509127</v>
      </c>
      <c r="B271" s="61" t="s">
        <v>6024</v>
      </c>
      <c r="C271" s="62" t="s">
        <v>1532</v>
      </c>
      <c r="D271" s="42" t="s">
        <v>1685</v>
      </c>
      <c r="E271" s="61">
        <v>101490165</v>
      </c>
      <c r="F271" s="61"/>
      <c r="G271" s="61">
        <v>123</v>
      </c>
      <c r="H271">
        <v>3.75</v>
      </c>
      <c r="I271" t="str">
        <f t="shared" si="12"/>
        <v>78</v>
      </c>
      <c r="J271" t="str">
        <f t="shared" si="13"/>
        <v>2.3</v>
      </c>
      <c r="K271" t="s">
        <v>8342</v>
      </c>
      <c r="L271" t="s">
        <v>8341</v>
      </c>
      <c r="M271">
        <v>0.33</v>
      </c>
      <c r="N271">
        <v>2</v>
      </c>
      <c r="O271">
        <f t="shared" si="14"/>
        <v>1</v>
      </c>
      <c r="P271">
        <v>0.5</v>
      </c>
    </row>
    <row r="272" spans="1:16">
      <c r="A272" s="61">
        <v>101509127</v>
      </c>
      <c r="B272" s="61" t="s">
        <v>6024</v>
      </c>
      <c r="C272" s="62" t="s">
        <v>1613</v>
      </c>
      <c r="D272" s="42" t="s">
        <v>1889</v>
      </c>
      <c r="E272" s="64">
        <v>101490161</v>
      </c>
      <c r="F272" s="61"/>
      <c r="G272" s="61">
        <v>123</v>
      </c>
      <c r="H272">
        <v>3.75</v>
      </c>
      <c r="I272" t="str">
        <f t="shared" si="12"/>
        <v>78</v>
      </c>
      <c r="J272" t="str">
        <f t="shared" si="13"/>
        <v>2.3</v>
      </c>
      <c r="K272" t="s">
        <v>8342</v>
      </c>
      <c r="L272" t="s">
        <v>8341</v>
      </c>
      <c r="M272">
        <v>0.33</v>
      </c>
      <c r="N272">
        <v>2</v>
      </c>
      <c r="O272">
        <f t="shared" si="14"/>
        <v>1</v>
      </c>
      <c r="P272">
        <v>0.5</v>
      </c>
    </row>
    <row r="273" spans="1:16">
      <c r="A273" s="61" t="s">
        <v>1892</v>
      </c>
      <c r="B273" s="61" t="s">
        <v>6137</v>
      </c>
      <c r="C273" s="62" t="s">
        <v>1532</v>
      </c>
      <c r="D273" s="63" t="s">
        <v>1893</v>
      </c>
      <c r="E273" s="64">
        <v>101490162</v>
      </c>
      <c r="F273" s="61"/>
      <c r="G273" s="64">
        <v>93</v>
      </c>
      <c r="H273">
        <v>3.75</v>
      </c>
      <c r="I273" t="str">
        <f t="shared" si="12"/>
        <v>78</v>
      </c>
      <c r="J273" t="str">
        <f t="shared" si="13"/>
        <v>2.3</v>
      </c>
      <c r="K273" t="s">
        <v>8342</v>
      </c>
      <c r="L273" t="s">
        <v>8357</v>
      </c>
      <c r="M273">
        <v>0.33</v>
      </c>
      <c r="N273">
        <v>2</v>
      </c>
      <c r="O273">
        <f t="shared" si="14"/>
        <v>1</v>
      </c>
      <c r="P273">
        <v>0.5</v>
      </c>
    </row>
    <row r="274" spans="1:16">
      <c r="A274" s="64" t="s">
        <v>1892</v>
      </c>
      <c r="B274" s="61" t="s">
        <v>6137</v>
      </c>
      <c r="C274" s="62" t="s">
        <v>1613</v>
      </c>
      <c r="D274" s="63" t="s">
        <v>1893</v>
      </c>
      <c r="E274" s="64">
        <v>101490161</v>
      </c>
      <c r="F274" s="64"/>
      <c r="G274" s="64">
        <v>93</v>
      </c>
      <c r="H274">
        <v>3.75</v>
      </c>
      <c r="I274" t="str">
        <f t="shared" si="12"/>
        <v>78</v>
      </c>
      <c r="J274" t="str">
        <f t="shared" si="13"/>
        <v>2.3</v>
      </c>
      <c r="K274" t="s">
        <v>8342</v>
      </c>
      <c r="L274" t="s">
        <v>8357</v>
      </c>
      <c r="M274">
        <v>0.33</v>
      </c>
      <c r="N274">
        <v>2</v>
      </c>
      <c r="O274">
        <f t="shared" si="14"/>
        <v>1</v>
      </c>
      <c r="P274">
        <v>0.5</v>
      </c>
    </row>
    <row r="275" spans="1:16">
      <c r="A275" s="61" t="s">
        <v>1894</v>
      </c>
      <c r="B275" s="61" t="s">
        <v>6138</v>
      </c>
      <c r="C275" s="62" t="s">
        <v>1532</v>
      </c>
      <c r="D275" s="63" t="s">
        <v>2789</v>
      </c>
      <c r="E275" s="64">
        <v>101490162</v>
      </c>
      <c r="F275" s="61"/>
      <c r="G275" s="64">
        <v>77</v>
      </c>
      <c r="H275">
        <v>3.75</v>
      </c>
      <c r="I275" t="str">
        <f t="shared" si="12"/>
        <v>78</v>
      </c>
      <c r="J275" t="str">
        <f t="shared" si="13"/>
        <v>6.7</v>
      </c>
      <c r="K275" t="s">
        <v>8342</v>
      </c>
      <c r="L275" t="s">
        <v>8350</v>
      </c>
      <c r="M275">
        <v>0.33</v>
      </c>
      <c r="N275">
        <v>2</v>
      </c>
      <c r="O275">
        <f t="shared" si="14"/>
        <v>1</v>
      </c>
      <c r="P275">
        <v>0.5</v>
      </c>
    </row>
    <row r="276" spans="1:16">
      <c r="A276" s="64" t="s">
        <v>1894</v>
      </c>
      <c r="B276" s="61" t="s">
        <v>6138</v>
      </c>
      <c r="C276" s="62" t="s">
        <v>1613</v>
      </c>
      <c r="D276" s="63" t="s">
        <v>1895</v>
      </c>
      <c r="E276" s="64">
        <v>101490161</v>
      </c>
      <c r="F276" s="64"/>
      <c r="G276" s="64">
        <v>77</v>
      </c>
      <c r="H276">
        <v>3.75</v>
      </c>
      <c r="I276" t="str">
        <f t="shared" si="12"/>
        <v>78</v>
      </c>
      <c r="J276" t="str">
        <f t="shared" si="13"/>
        <v>6.7</v>
      </c>
      <c r="K276" t="s">
        <v>8342</v>
      </c>
      <c r="L276" t="s">
        <v>8350</v>
      </c>
      <c r="M276">
        <v>0.33</v>
      </c>
      <c r="N276">
        <v>2</v>
      </c>
      <c r="O276">
        <f t="shared" si="14"/>
        <v>1</v>
      </c>
      <c r="P276">
        <v>0.5</v>
      </c>
    </row>
    <row r="277" spans="1:16">
      <c r="A277" s="61" t="s">
        <v>1905</v>
      </c>
      <c r="B277" s="61" t="s">
        <v>6144</v>
      </c>
      <c r="C277" s="62" t="s">
        <v>1532</v>
      </c>
      <c r="D277" s="63" t="s">
        <v>2167</v>
      </c>
      <c r="E277" s="64">
        <v>101490162</v>
      </c>
      <c r="F277" s="61"/>
      <c r="G277" s="64">
        <v>74</v>
      </c>
      <c r="H277">
        <v>3.75</v>
      </c>
      <c r="I277" t="str">
        <f t="shared" si="12"/>
        <v>78</v>
      </c>
      <c r="J277" t="str">
        <f t="shared" si="13"/>
        <v>6.7</v>
      </c>
      <c r="K277" t="s">
        <v>8344</v>
      </c>
      <c r="L277" t="s">
        <v>8350</v>
      </c>
      <c r="M277">
        <v>0.33</v>
      </c>
      <c r="N277">
        <v>2</v>
      </c>
      <c r="O277">
        <f t="shared" si="14"/>
        <v>1</v>
      </c>
      <c r="P277">
        <v>0.5</v>
      </c>
    </row>
    <row r="278" spans="1:16">
      <c r="A278" s="61">
        <v>101657208</v>
      </c>
      <c r="B278" s="61" t="s">
        <v>6142</v>
      </c>
      <c r="C278" s="62" t="s">
        <v>1532</v>
      </c>
      <c r="D278" s="42" t="s">
        <v>3863</v>
      </c>
      <c r="E278" s="61">
        <v>101490168</v>
      </c>
      <c r="F278" s="61"/>
      <c r="G278" s="61">
        <v>74</v>
      </c>
      <c r="H278">
        <v>3.75</v>
      </c>
      <c r="I278" t="str">
        <f t="shared" si="12"/>
        <v>78</v>
      </c>
      <c r="J278" t="str">
        <f t="shared" si="13"/>
        <v>6.7</v>
      </c>
      <c r="K278" t="s">
        <v>8344</v>
      </c>
      <c r="L278" t="s">
        <v>8350</v>
      </c>
      <c r="M278">
        <v>0.33</v>
      </c>
      <c r="N278">
        <v>2</v>
      </c>
      <c r="O278">
        <f t="shared" si="14"/>
        <v>1</v>
      </c>
      <c r="P278">
        <v>0.5</v>
      </c>
    </row>
    <row r="279" spans="1:16">
      <c r="A279" s="61">
        <v>101657208</v>
      </c>
      <c r="B279" s="61" t="s">
        <v>6142</v>
      </c>
      <c r="C279" s="62" t="s">
        <v>1532</v>
      </c>
      <c r="D279" s="42" t="s">
        <v>3863</v>
      </c>
      <c r="E279" s="61">
        <v>101490168</v>
      </c>
      <c r="F279" s="61" t="s">
        <v>1534</v>
      </c>
      <c r="G279" s="61">
        <v>74</v>
      </c>
      <c r="H279">
        <v>3.75</v>
      </c>
      <c r="I279" t="str">
        <f t="shared" si="12"/>
        <v>78</v>
      </c>
      <c r="J279" t="str">
        <f t="shared" si="13"/>
        <v>6.7</v>
      </c>
      <c r="K279" t="s">
        <v>8344</v>
      </c>
      <c r="L279" t="s">
        <v>8350</v>
      </c>
      <c r="M279">
        <v>0.33</v>
      </c>
      <c r="N279">
        <v>2</v>
      </c>
      <c r="O279">
        <f t="shared" si="14"/>
        <v>1</v>
      </c>
      <c r="P279">
        <v>0.5</v>
      </c>
    </row>
    <row r="280" spans="1:16">
      <c r="A280" s="61">
        <v>101657208</v>
      </c>
      <c r="B280" s="61" t="s">
        <v>6142</v>
      </c>
      <c r="C280" s="62" t="s">
        <v>1613</v>
      </c>
      <c r="D280" s="42" t="s">
        <v>1902</v>
      </c>
      <c r="E280" s="64">
        <v>101490161</v>
      </c>
      <c r="F280" s="61"/>
      <c r="G280" s="61">
        <v>74</v>
      </c>
      <c r="H280">
        <v>3.75</v>
      </c>
      <c r="I280" t="str">
        <f t="shared" si="12"/>
        <v>78</v>
      </c>
      <c r="J280" t="str">
        <f t="shared" si="13"/>
        <v>6.7</v>
      </c>
      <c r="K280" t="s">
        <v>8344</v>
      </c>
      <c r="L280" t="s">
        <v>8350</v>
      </c>
      <c r="M280">
        <v>0.33</v>
      </c>
      <c r="N280">
        <v>2</v>
      </c>
      <c r="O280">
        <f t="shared" si="14"/>
        <v>1</v>
      </c>
      <c r="P280">
        <v>0.5</v>
      </c>
    </row>
    <row r="281" spans="1:16">
      <c r="A281" s="64" t="s">
        <v>1905</v>
      </c>
      <c r="B281" s="61" t="s">
        <v>6144</v>
      </c>
      <c r="C281" s="62" t="s">
        <v>1613</v>
      </c>
      <c r="D281" s="63" t="s">
        <v>1906</v>
      </c>
      <c r="E281" s="64">
        <v>101490161</v>
      </c>
      <c r="F281" s="64"/>
      <c r="G281" s="64">
        <v>74</v>
      </c>
      <c r="H281">
        <v>3.75</v>
      </c>
      <c r="I281" t="str">
        <f t="shared" si="12"/>
        <v>78</v>
      </c>
      <c r="J281" t="str">
        <f t="shared" si="13"/>
        <v>6.7</v>
      </c>
      <c r="K281" t="s">
        <v>8342</v>
      </c>
      <c r="L281" t="s">
        <v>8350</v>
      </c>
      <c r="M281">
        <v>0.33</v>
      </c>
      <c r="N281">
        <v>2</v>
      </c>
      <c r="O281">
        <f t="shared" si="14"/>
        <v>1</v>
      </c>
      <c r="P281">
        <v>0.5</v>
      </c>
    </row>
    <row r="282" spans="1:16">
      <c r="A282" s="61" t="s">
        <v>1907</v>
      </c>
      <c r="B282" s="61" t="s">
        <v>6145</v>
      </c>
      <c r="C282" s="62" t="s">
        <v>1532</v>
      </c>
      <c r="D282" s="63" t="s">
        <v>2182</v>
      </c>
      <c r="E282" s="64">
        <v>101490162</v>
      </c>
      <c r="F282" s="61"/>
      <c r="G282" s="64">
        <v>77</v>
      </c>
      <c r="H282">
        <v>3.75</v>
      </c>
      <c r="I282" t="str">
        <f t="shared" si="12"/>
        <v>78</v>
      </c>
      <c r="J282" t="str">
        <f t="shared" si="13"/>
        <v>6.7</v>
      </c>
      <c r="K282" t="s">
        <v>8342</v>
      </c>
      <c r="L282" t="s">
        <v>8354</v>
      </c>
      <c r="M282">
        <v>0.33</v>
      </c>
      <c r="N282">
        <v>2</v>
      </c>
      <c r="O282">
        <f t="shared" si="14"/>
        <v>1</v>
      </c>
      <c r="P282">
        <v>0.5</v>
      </c>
    </row>
    <row r="283" spans="1:16">
      <c r="A283" s="64" t="s">
        <v>1907</v>
      </c>
      <c r="B283" s="61" t="s">
        <v>6145</v>
      </c>
      <c r="C283" s="62" t="s">
        <v>1613</v>
      </c>
      <c r="D283" s="63" t="s">
        <v>1908</v>
      </c>
      <c r="E283" s="64">
        <v>101490161</v>
      </c>
      <c r="F283" s="64"/>
      <c r="G283" s="64">
        <v>77</v>
      </c>
      <c r="H283">
        <v>3.75</v>
      </c>
      <c r="I283" t="str">
        <f t="shared" si="12"/>
        <v>78</v>
      </c>
      <c r="J283" t="str">
        <f t="shared" si="13"/>
        <v>6.7</v>
      </c>
      <c r="K283" t="s">
        <v>8342</v>
      </c>
      <c r="L283" t="s">
        <v>8354</v>
      </c>
      <c r="M283">
        <v>0.33</v>
      </c>
      <c r="N283">
        <v>2</v>
      </c>
      <c r="O283">
        <f t="shared" si="14"/>
        <v>1</v>
      </c>
      <c r="P283">
        <v>0.5</v>
      </c>
    </row>
    <row r="284" spans="1:16">
      <c r="A284" s="61" t="s">
        <v>1911</v>
      </c>
      <c r="B284" s="61" t="s">
        <v>6147</v>
      </c>
      <c r="C284" s="62" t="s">
        <v>1532</v>
      </c>
      <c r="D284" s="63" t="s">
        <v>2787</v>
      </c>
      <c r="E284" s="64">
        <v>101490162</v>
      </c>
      <c r="F284" s="61"/>
      <c r="G284" s="64">
        <v>74</v>
      </c>
      <c r="H284">
        <v>3.75</v>
      </c>
      <c r="I284" t="str">
        <f t="shared" si="12"/>
        <v>78</v>
      </c>
      <c r="J284" t="str">
        <f t="shared" si="13"/>
        <v>6.7</v>
      </c>
      <c r="K284" t="s">
        <v>8342</v>
      </c>
      <c r="L284" t="s">
        <v>8341</v>
      </c>
      <c r="M284">
        <v>0.33</v>
      </c>
      <c r="N284">
        <v>2</v>
      </c>
      <c r="O284">
        <f t="shared" si="14"/>
        <v>1</v>
      </c>
      <c r="P284">
        <v>0.5</v>
      </c>
    </row>
    <row r="285" spans="1:16">
      <c r="A285" s="64" t="s">
        <v>1911</v>
      </c>
      <c r="B285" s="61" t="s">
        <v>6147</v>
      </c>
      <c r="C285" s="62" t="s">
        <v>1613</v>
      </c>
      <c r="D285" s="63" t="s">
        <v>1912</v>
      </c>
      <c r="E285" s="64">
        <v>101490161</v>
      </c>
      <c r="F285" s="64"/>
      <c r="G285" s="64">
        <v>74</v>
      </c>
      <c r="H285">
        <v>3.75</v>
      </c>
      <c r="I285" t="str">
        <f t="shared" si="12"/>
        <v>78</v>
      </c>
      <c r="J285" t="str">
        <f t="shared" si="13"/>
        <v>6.7</v>
      </c>
      <c r="K285" t="s">
        <v>8342</v>
      </c>
      <c r="L285" t="s">
        <v>8341</v>
      </c>
      <c r="M285">
        <v>0.33</v>
      </c>
      <c r="N285">
        <v>2</v>
      </c>
      <c r="O285">
        <f t="shared" si="14"/>
        <v>1</v>
      </c>
      <c r="P285">
        <v>0.5</v>
      </c>
    </row>
    <row r="286" spans="1:16">
      <c r="A286" s="61" t="s">
        <v>1921</v>
      </c>
      <c r="B286" s="61" t="s">
        <v>6152</v>
      </c>
      <c r="C286" s="62" t="s">
        <v>1532</v>
      </c>
      <c r="D286" s="63" t="s">
        <v>2218</v>
      </c>
      <c r="E286" s="61">
        <v>101490162</v>
      </c>
      <c r="F286" s="61"/>
      <c r="G286" s="64">
        <v>82</v>
      </c>
      <c r="H286">
        <v>4.75</v>
      </c>
      <c r="I286" t="str">
        <f t="shared" si="12"/>
        <v>12</v>
      </c>
      <c r="J286" t="str">
        <f t="shared" si="13"/>
        <v>7.0</v>
      </c>
      <c r="K286" t="s">
        <v>8342</v>
      </c>
      <c r="L286" t="s">
        <v>8350</v>
      </c>
      <c r="M286">
        <v>0.5</v>
      </c>
      <c r="N286">
        <v>2</v>
      </c>
      <c r="O286">
        <f t="shared" si="14"/>
        <v>1</v>
      </c>
      <c r="P286">
        <v>0.5</v>
      </c>
    </row>
    <row r="287" spans="1:16">
      <c r="A287" s="61" t="s">
        <v>1917</v>
      </c>
      <c r="B287" s="61" t="s">
        <v>6150</v>
      </c>
      <c r="C287" s="62" t="s">
        <v>1532</v>
      </c>
      <c r="D287" s="63" t="s">
        <v>2216</v>
      </c>
      <c r="E287" s="61">
        <v>101490162</v>
      </c>
      <c r="F287" s="61"/>
      <c r="G287" s="64">
        <v>82</v>
      </c>
      <c r="H287">
        <v>4.75</v>
      </c>
      <c r="I287" t="str">
        <f t="shared" si="12"/>
        <v>12</v>
      </c>
      <c r="J287" t="str">
        <f t="shared" si="13"/>
        <v>7.0</v>
      </c>
      <c r="K287" t="s">
        <v>8342</v>
      </c>
      <c r="L287" t="s">
        <v>8350</v>
      </c>
      <c r="M287">
        <v>0.5</v>
      </c>
      <c r="N287">
        <v>2</v>
      </c>
      <c r="O287">
        <f t="shared" si="14"/>
        <v>1</v>
      </c>
      <c r="P287">
        <v>0.5</v>
      </c>
    </row>
    <row r="288" spans="1:16">
      <c r="A288" s="64" t="s">
        <v>1917</v>
      </c>
      <c r="B288" s="61" t="s">
        <v>6150</v>
      </c>
      <c r="C288" s="62" t="s">
        <v>1613</v>
      </c>
      <c r="D288" s="63" t="s">
        <v>1918</v>
      </c>
      <c r="E288" s="64">
        <v>101490161</v>
      </c>
      <c r="F288" s="64"/>
      <c r="G288" s="64">
        <v>82</v>
      </c>
      <c r="H288">
        <v>4.75</v>
      </c>
      <c r="I288" t="str">
        <f t="shared" si="12"/>
        <v>12</v>
      </c>
      <c r="J288" t="str">
        <f t="shared" si="13"/>
        <v>7.0</v>
      </c>
      <c r="K288" t="s">
        <v>8342</v>
      </c>
      <c r="L288" t="s">
        <v>8350</v>
      </c>
      <c r="M288">
        <v>0.5</v>
      </c>
      <c r="N288">
        <v>2</v>
      </c>
      <c r="O288">
        <f t="shared" si="14"/>
        <v>1</v>
      </c>
      <c r="P288">
        <v>0.5</v>
      </c>
    </row>
    <row r="289" spans="1:16">
      <c r="A289" s="64" t="s">
        <v>1921</v>
      </c>
      <c r="B289" s="61" t="s">
        <v>6152</v>
      </c>
      <c r="C289" s="62" t="s">
        <v>1613</v>
      </c>
      <c r="D289" s="63" t="s">
        <v>1922</v>
      </c>
      <c r="E289" s="64">
        <v>101490161</v>
      </c>
      <c r="F289" s="64"/>
      <c r="G289" s="64">
        <v>82</v>
      </c>
      <c r="H289">
        <v>4.75</v>
      </c>
      <c r="I289" t="str">
        <f t="shared" si="12"/>
        <v>12</v>
      </c>
      <c r="J289" t="str">
        <f t="shared" si="13"/>
        <v>7.0</v>
      </c>
      <c r="K289" t="s">
        <v>8342</v>
      </c>
      <c r="L289" t="s">
        <v>8350</v>
      </c>
      <c r="M289">
        <v>0.5</v>
      </c>
      <c r="N289">
        <v>2</v>
      </c>
      <c r="O289">
        <f t="shared" si="14"/>
        <v>1</v>
      </c>
      <c r="P289">
        <v>0.5</v>
      </c>
    </row>
    <row r="290" spans="1:16">
      <c r="A290" s="61" t="s">
        <v>1923</v>
      </c>
      <c r="B290" s="61" t="s">
        <v>6153</v>
      </c>
      <c r="C290" s="62" t="s">
        <v>1532</v>
      </c>
      <c r="D290" s="63" t="s">
        <v>2557</v>
      </c>
      <c r="E290" s="61">
        <v>101490162</v>
      </c>
      <c r="F290" s="61"/>
      <c r="G290" s="64">
        <v>82</v>
      </c>
      <c r="H290">
        <v>4.75</v>
      </c>
      <c r="I290" t="str">
        <f t="shared" si="12"/>
        <v>12</v>
      </c>
      <c r="J290" t="str">
        <f t="shared" si="13"/>
        <v>7.0</v>
      </c>
      <c r="K290" t="s">
        <v>8342</v>
      </c>
      <c r="L290" t="s">
        <v>8341</v>
      </c>
      <c r="M290">
        <v>0.5</v>
      </c>
      <c r="N290">
        <v>2</v>
      </c>
      <c r="O290">
        <f t="shared" si="14"/>
        <v>1</v>
      </c>
      <c r="P290">
        <v>0.5</v>
      </c>
    </row>
    <row r="291" spans="1:16">
      <c r="A291" s="64" t="s">
        <v>1923</v>
      </c>
      <c r="B291" s="61" t="s">
        <v>6153</v>
      </c>
      <c r="C291" s="62" t="s">
        <v>1613</v>
      </c>
      <c r="D291" s="63" t="s">
        <v>1924</v>
      </c>
      <c r="E291" s="64">
        <v>101490161</v>
      </c>
      <c r="F291" s="64"/>
      <c r="G291" s="64">
        <v>82</v>
      </c>
      <c r="H291">
        <v>4.75</v>
      </c>
      <c r="I291" t="str">
        <f t="shared" si="12"/>
        <v>12</v>
      </c>
      <c r="J291" t="str">
        <f t="shared" si="13"/>
        <v>7.0</v>
      </c>
      <c r="K291" t="s">
        <v>8342</v>
      </c>
      <c r="L291" t="s">
        <v>8341</v>
      </c>
      <c r="M291">
        <v>0.5</v>
      </c>
      <c r="N291">
        <v>2</v>
      </c>
      <c r="O291">
        <f t="shared" si="14"/>
        <v>1</v>
      </c>
      <c r="P291">
        <v>0.5</v>
      </c>
    </row>
    <row r="292" spans="1:16">
      <c r="A292" s="61" t="s">
        <v>1933</v>
      </c>
      <c r="B292" s="61" t="s">
        <v>6158</v>
      </c>
      <c r="C292" s="62" t="s">
        <v>1532</v>
      </c>
      <c r="D292" s="63" t="s">
        <v>2066</v>
      </c>
      <c r="E292" s="61">
        <v>101490162</v>
      </c>
      <c r="F292" s="61"/>
      <c r="G292" s="64">
        <v>54</v>
      </c>
      <c r="H292">
        <v>4.75</v>
      </c>
      <c r="I292" t="str">
        <f t="shared" si="12"/>
        <v>12</v>
      </c>
      <c r="J292" t="str">
        <f t="shared" si="13"/>
        <v>7.0</v>
      </c>
      <c r="K292" t="s">
        <v>8342</v>
      </c>
      <c r="L292" t="s">
        <v>8341</v>
      </c>
      <c r="M292">
        <v>0.5</v>
      </c>
      <c r="N292">
        <v>2</v>
      </c>
      <c r="O292">
        <f t="shared" si="14"/>
        <v>1</v>
      </c>
      <c r="P292">
        <v>0.5</v>
      </c>
    </row>
    <row r="293" spans="1:16">
      <c r="A293" s="61" t="s">
        <v>1927</v>
      </c>
      <c r="B293" s="61" t="s">
        <v>6155</v>
      </c>
      <c r="C293" s="62" t="s">
        <v>1532</v>
      </c>
      <c r="D293" s="63" t="s">
        <v>2069</v>
      </c>
      <c r="E293" s="61">
        <v>101490162</v>
      </c>
      <c r="F293" s="61"/>
      <c r="G293" s="64">
        <v>54</v>
      </c>
      <c r="H293">
        <v>4.75</v>
      </c>
      <c r="I293" t="str">
        <f t="shared" si="12"/>
        <v>12</v>
      </c>
      <c r="J293" t="str">
        <f t="shared" si="13"/>
        <v>7.0</v>
      </c>
      <c r="K293" t="s">
        <v>8342</v>
      </c>
      <c r="L293" t="s">
        <v>8341</v>
      </c>
      <c r="M293">
        <v>0.5</v>
      </c>
      <c r="N293">
        <v>2</v>
      </c>
      <c r="O293">
        <f t="shared" si="14"/>
        <v>1</v>
      </c>
      <c r="P293">
        <v>0.5</v>
      </c>
    </row>
    <row r="294" spans="1:16">
      <c r="A294" s="64" t="s">
        <v>1927</v>
      </c>
      <c r="B294" s="61" t="s">
        <v>6155</v>
      </c>
      <c r="C294" s="62" t="s">
        <v>1613</v>
      </c>
      <c r="D294" s="63" t="s">
        <v>1928</v>
      </c>
      <c r="E294" s="64">
        <v>101490161</v>
      </c>
      <c r="F294" s="64"/>
      <c r="G294" s="64">
        <v>54</v>
      </c>
      <c r="H294">
        <v>4.75</v>
      </c>
      <c r="I294" t="str">
        <f t="shared" si="12"/>
        <v>12</v>
      </c>
      <c r="J294" t="str">
        <f t="shared" si="13"/>
        <v>7.0</v>
      </c>
      <c r="K294" t="s">
        <v>8342</v>
      </c>
      <c r="L294" t="s">
        <v>8341</v>
      </c>
      <c r="M294">
        <v>0.5</v>
      </c>
      <c r="N294">
        <v>2</v>
      </c>
      <c r="O294">
        <f t="shared" si="14"/>
        <v>1</v>
      </c>
      <c r="P294">
        <v>0.5</v>
      </c>
    </row>
    <row r="295" spans="1:16">
      <c r="A295" s="64" t="s">
        <v>1929</v>
      </c>
      <c r="B295" s="61" t="s">
        <v>6156</v>
      </c>
      <c r="C295" s="62" t="s">
        <v>1532</v>
      </c>
      <c r="D295" s="63" t="s">
        <v>2620</v>
      </c>
      <c r="E295" s="64">
        <v>101490164</v>
      </c>
      <c r="F295" s="64"/>
      <c r="G295" s="64">
        <v>54</v>
      </c>
      <c r="H295">
        <v>4.75</v>
      </c>
      <c r="I295" t="str">
        <f t="shared" si="12"/>
        <v>12</v>
      </c>
      <c r="J295" t="str">
        <f t="shared" si="13"/>
        <v>7.0</v>
      </c>
      <c r="K295" t="s">
        <v>8342</v>
      </c>
      <c r="L295" t="s">
        <v>8341</v>
      </c>
      <c r="M295">
        <v>0.5</v>
      </c>
      <c r="N295">
        <v>2</v>
      </c>
      <c r="O295">
        <f t="shared" si="14"/>
        <v>1</v>
      </c>
      <c r="P295">
        <v>0.5</v>
      </c>
    </row>
    <row r="296" spans="1:16">
      <c r="A296" s="64" t="s">
        <v>1929</v>
      </c>
      <c r="B296" s="61" t="s">
        <v>6156</v>
      </c>
      <c r="C296" s="62" t="s">
        <v>1532</v>
      </c>
      <c r="D296" s="63" t="s">
        <v>2620</v>
      </c>
      <c r="E296" s="64">
        <v>101490164</v>
      </c>
      <c r="F296" s="61" t="s">
        <v>1534</v>
      </c>
      <c r="G296" s="64">
        <v>54</v>
      </c>
      <c r="H296">
        <v>4.75</v>
      </c>
      <c r="I296" t="str">
        <f t="shared" si="12"/>
        <v>12</v>
      </c>
      <c r="J296" t="str">
        <f t="shared" si="13"/>
        <v>7.0</v>
      </c>
      <c r="K296" t="s">
        <v>8342</v>
      </c>
      <c r="L296" t="s">
        <v>8341</v>
      </c>
      <c r="M296">
        <v>0.5</v>
      </c>
      <c r="N296">
        <v>2</v>
      </c>
      <c r="O296">
        <f t="shared" si="14"/>
        <v>1</v>
      </c>
      <c r="P296">
        <v>0.5</v>
      </c>
    </row>
    <row r="297" spans="1:16">
      <c r="A297" s="64" t="s">
        <v>1929</v>
      </c>
      <c r="B297" s="61" t="s">
        <v>6156</v>
      </c>
      <c r="C297" s="62" t="s">
        <v>1613</v>
      </c>
      <c r="D297" s="63" t="s">
        <v>1930</v>
      </c>
      <c r="E297" s="64">
        <v>101490161</v>
      </c>
      <c r="F297" s="64"/>
      <c r="G297" s="64">
        <v>54</v>
      </c>
      <c r="H297">
        <v>4.75</v>
      </c>
      <c r="I297" t="str">
        <f t="shared" si="12"/>
        <v>12</v>
      </c>
      <c r="J297" t="str">
        <f t="shared" si="13"/>
        <v>7.0</v>
      </c>
      <c r="K297" t="s">
        <v>8342</v>
      </c>
      <c r="L297" t="s">
        <v>8341</v>
      </c>
      <c r="M297">
        <v>0.5</v>
      </c>
      <c r="N297">
        <v>2</v>
      </c>
      <c r="O297">
        <f t="shared" si="14"/>
        <v>1</v>
      </c>
      <c r="P297">
        <v>0.5</v>
      </c>
    </row>
    <row r="298" spans="1:16">
      <c r="A298" s="64" t="s">
        <v>1933</v>
      </c>
      <c r="B298" s="61" t="s">
        <v>6158</v>
      </c>
      <c r="C298" s="62" t="s">
        <v>1613</v>
      </c>
      <c r="D298" s="63" t="s">
        <v>1934</v>
      </c>
      <c r="E298" s="64">
        <v>101490161</v>
      </c>
      <c r="F298" s="64"/>
      <c r="G298" s="64">
        <v>54</v>
      </c>
      <c r="H298">
        <v>4.75</v>
      </c>
      <c r="I298" t="str">
        <f t="shared" si="12"/>
        <v>12</v>
      </c>
      <c r="J298" t="str">
        <f t="shared" si="13"/>
        <v>7.0</v>
      </c>
      <c r="K298" t="s">
        <v>8342</v>
      </c>
      <c r="L298" t="s">
        <v>8341</v>
      </c>
      <c r="M298">
        <v>0.5</v>
      </c>
      <c r="N298">
        <v>2</v>
      </c>
      <c r="O298">
        <f t="shared" si="14"/>
        <v>1</v>
      </c>
      <c r="P298">
        <v>0.5</v>
      </c>
    </row>
    <row r="299" spans="1:16">
      <c r="A299" s="61" t="s">
        <v>1939</v>
      </c>
      <c r="B299" s="61" t="s">
        <v>6161</v>
      </c>
      <c r="C299" s="62" t="s">
        <v>1532</v>
      </c>
      <c r="D299" s="63" t="s">
        <v>2587</v>
      </c>
      <c r="E299" s="61">
        <v>101490162</v>
      </c>
      <c r="F299" s="61"/>
      <c r="G299" s="64">
        <v>125</v>
      </c>
      <c r="H299">
        <v>4.75</v>
      </c>
      <c r="I299" t="str">
        <f t="shared" si="12"/>
        <v>23</v>
      </c>
      <c r="J299" t="str">
        <f t="shared" si="13"/>
        <v>7.9</v>
      </c>
      <c r="K299" t="s">
        <v>8342</v>
      </c>
      <c r="L299" t="s">
        <v>8341</v>
      </c>
      <c r="M299">
        <v>0.5</v>
      </c>
      <c r="N299">
        <v>2</v>
      </c>
      <c r="O299">
        <f t="shared" si="14"/>
        <v>1</v>
      </c>
      <c r="P299">
        <v>0.5</v>
      </c>
    </row>
    <row r="300" spans="1:16">
      <c r="A300" s="64" t="s">
        <v>1935</v>
      </c>
      <c r="B300" s="61" t="s">
        <v>6159</v>
      </c>
      <c r="C300" s="62" t="s">
        <v>1532</v>
      </c>
      <c r="D300" s="63" t="s">
        <v>2587</v>
      </c>
      <c r="E300" s="64">
        <v>101490167</v>
      </c>
      <c r="F300" s="64"/>
      <c r="G300" s="64">
        <v>125</v>
      </c>
      <c r="H300">
        <v>4.75</v>
      </c>
      <c r="I300" t="str">
        <f t="shared" si="12"/>
        <v>23</v>
      </c>
      <c r="J300" t="str">
        <f t="shared" si="13"/>
        <v>7.9</v>
      </c>
      <c r="K300" t="s">
        <v>8342</v>
      </c>
      <c r="L300" t="s">
        <v>8341</v>
      </c>
      <c r="M300">
        <v>0.5</v>
      </c>
      <c r="N300">
        <v>2</v>
      </c>
      <c r="O300">
        <f t="shared" si="14"/>
        <v>1</v>
      </c>
      <c r="P300">
        <v>0.5</v>
      </c>
    </row>
    <row r="301" spans="1:16">
      <c r="A301" s="64" t="s">
        <v>1935</v>
      </c>
      <c r="B301" s="61" t="s">
        <v>6159</v>
      </c>
      <c r="C301" s="62" t="s">
        <v>1532</v>
      </c>
      <c r="D301" s="63" t="s">
        <v>2587</v>
      </c>
      <c r="E301" s="64">
        <v>101490166</v>
      </c>
      <c r="F301" s="61" t="s">
        <v>1534</v>
      </c>
      <c r="G301" s="64">
        <v>125</v>
      </c>
      <c r="H301">
        <v>4.75</v>
      </c>
      <c r="I301" t="str">
        <f t="shared" si="12"/>
        <v>23</v>
      </c>
      <c r="J301" t="str">
        <f t="shared" si="13"/>
        <v>7.9</v>
      </c>
      <c r="K301" t="s">
        <v>8342</v>
      </c>
      <c r="L301" t="s">
        <v>8341</v>
      </c>
      <c r="M301">
        <v>0.5</v>
      </c>
      <c r="N301">
        <v>2</v>
      </c>
      <c r="O301">
        <f t="shared" si="14"/>
        <v>1</v>
      </c>
      <c r="P301">
        <v>0.5</v>
      </c>
    </row>
    <row r="302" spans="1:16">
      <c r="A302" s="64" t="s">
        <v>1935</v>
      </c>
      <c r="B302" s="61" t="s">
        <v>6159</v>
      </c>
      <c r="C302" s="62" t="s">
        <v>1613</v>
      </c>
      <c r="D302" s="63" t="s">
        <v>1936</v>
      </c>
      <c r="E302" s="64">
        <v>101490161</v>
      </c>
      <c r="F302" s="64"/>
      <c r="G302" s="64">
        <v>125</v>
      </c>
      <c r="H302">
        <v>4.75</v>
      </c>
      <c r="I302" t="str">
        <f t="shared" si="12"/>
        <v>23</v>
      </c>
      <c r="J302" t="str">
        <f t="shared" si="13"/>
        <v>7.9</v>
      </c>
      <c r="K302" t="s">
        <v>8342</v>
      </c>
      <c r="L302" t="s">
        <v>8341</v>
      </c>
      <c r="M302">
        <v>0.5</v>
      </c>
      <c r="N302">
        <v>2</v>
      </c>
      <c r="O302">
        <f t="shared" si="14"/>
        <v>1</v>
      </c>
      <c r="P302">
        <v>0.5</v>
      </c>
    </row>
    <row r="303" spans="1:16">
      <c r="A303" s="64" t="s">
        <v>1939</v>
      </c>
      <c r="B303" s="61" t="s">
        <v>6161</v>
      </c>
      <c r="C303" s="62" t="s">
        <v>1613</v>
      </c>
      <c r="D303" s="63" t="s">
        <v>1940</v>
      </c>
      <c r="E303" s="64">
        <v>101490161</v>
      </c>
      <c r="F303" s="64"/>
      <c r="G303" s="64">
        <v>125</v>
      </c>
      <c r="H303">
        <v>4.75</v>
      </c>
      <c r="I303" t="str">
        <f t="shared" si="12"/>
        <v>23</v>
      </c>
      <c r="J303" t="str">
        <f t="shared" si="13"/>
        <v>7.9</v>
      </c>
      <c r="K303" t="s">
        <v>8342</v>
      </c>
      <c r="L303" t="s">
        <v>8341</v>
      </c>
      <c r="M303">
        <v>0.5</v>
      </c>
      <c r="N303">
        <v>2</v>
      </c>
      <c r="O303">
        <f t="shared" si="14"/>
        <v>1</v>
      </c>
      <c r="P303">
        <v>0.5</v>
      </c>
    </row>
    <row r="304" spans="1:16">
      <c r="A304" s="64" t="s">
        <v>1941</v>
      </c>
      <c r="B304" s="61" t="s">
        <v>6162</v>
      </c>
      <c r="C304" s="62" t="s">
        <v>1613</v>
      </c>
      <c r="D304" s="63" t="s">
        <v>1942</v>
      </c>
      <c r="E304" s="64">
        <v>101490161</v>
      </c>
      <c r="F304" s="64"/>
      <c r="G304" s="64">
        <v>80</v>
      </c>
      <c r="H304">
        <v>4.75</v>
      </c>
      <c r="I304" t="str">
        <f t="shared" si="12"/>
        <v>23</v>
      </c>
      <c r="J304" t="str">
        <f t="shared" si="13"/>
        <v>8.5</v>
      </c>
      <c r="K304" t="s">
        <v>8344</v>
      </c>
      <c r="L304" t="s">
        <v>8341</v>
      </c>
      <c r="M304">
        <v>0.5</v>
      </c>
      <c r="N304">
        <v>2</v>
      </c>
      <c r="O304">
        <f t="shared" si="14"/>
        <v>1</v>
      </c>
      <c r="P304">
        <v>0.5</v>
      </c>
    </row>
    <row r="305" spans="1:16">
      <c r="A305" s="61">
        <v>101515905</v>
      </c>
      <c r="B305" s="61" t="s">
        <v>6030</v>
      </c>
      <c r="C305" s="62" t="s">
        <v>1532</v>
      </c>
      <c r="D305" s="42" t="s">
        <v>1691</v>
      </c>
      <c r="E305" s="61">
        <v>101490168</v>
      </c>
      <c r="F305" s="61"/>
      <c r="G305" s="61">
        <v>80</v>
      </c>
      <c r="H305">
        <v>4.75</v>
      </c>
      <c r="I305" t="str">
        <f t="shared" si="12"/>
        <v>23</v>
      </c>
      <c r="J305" t="str">
        <f t="shared" si="13"/>
        <v>8.5</v>
      </c>
      <c r="K305" t="s">
        <v>8344</v>
      </c>
      <c r="L305" t="s">
        <v>8341</v>
      </c>
      <c r="M305">
        <v>0.5</v>
      </c>
      <c r="N305">
        <v>2</v>
      </c>
      <c r="O305">
        <f t="shared" si="14"/>
        <v>1</v>
      </c>
      <c r="P305">
        <v>0.5</v>
      </c>
    </row>
    <row r="306" spans="1:16">
      <c r="A306" s="61">
        <v>101515905</v>
      </c>
      <c r="B306" s="61" t="s">
        <v>6030</v>
      </c>
      <c r="C306" s="62" t="s">
        <v>1532</v>
      </c>
      <c r="D306" s="42" t="s">
        <v>1691</v>
      </c>
      <c r="E306" s="61">
        <v>101490168</v>
      </c>
      <c r="F306" s="61" t="s">
        <v>1534</v>
      </c>
      <c r="G306" s="61">
        <v>80</v>
      </c>
      <c r="H306">
        <v>4.75</v>
      </c>
      <c r="I306" t="str">
        <f t="shared" si="12"/>
        <v>23</v>
      </c>
      <c r="J306" t="str">
        <f t="shared" si="13"/>
        <v>8.5</v>
      </c>
      <c r="K306" t="s">
        <v>8344</v>
      </c>
      <c r="L306" t="s">
        <v>8341</v>
      </c>
      <c r="M306">
        <v>0.5</v>
      </c>
      <c r="N306">
        <v>2</v>
      </c>
      <c r="O306">
        <f t="shared" si="14"/>
        <v>1</v>
      </c>
      <c r="P306">
        <v>0.5</v>
      </c>
    </row>
    <row r="307" spans="1:16">
      <c r="A307" s="61">
        <v>101515905</v>
      </c>
      <c r="B307" s="61" t="s">
        <v>6030</v>
      </c>
      <c r="C307" s="62" t="s">
        <v>1613</v>
      </c>
      <c r="D307" s="42" t="s">
        <v>1947</v>
      </c>
      <c r="E307" s="61">
        <v>101490161</v>
      </c>
      <c r="F307" s="61"/>
      <c r="G307" s="61">
        <v>80</v>
      </c>
      <c r="H307">
        <v>4.75</v>
      </c>
      <c r="I307" t="str">
        <f t="shared" si="12"/>
        <v>23</v>
      </c>
      <c r="J307" t="str">
        <f t="shared" si="13"/>
        <v>8.5</v>
      </c>
      <c r="K307" t="s">
        <v>8344</v>
      </c>
      <c r="L307" t="s">
        <v>8341</v>
      </c>
      <c r="M307">
        <v>0.5</v>
      </c>
      <c r="N307">
        <v>2</v>
      </c>
      <c r="O307">
        <f t="shared" si="14"/>
        <v>1</v>
      </c>
      <c r="P307">
        <v>0.5</v>
      </c>
    </row>
    <row r="308" spans="1:16">
      <c r="A308" s="61">
        <v>101515899</v>
      </c>
      <c r="B308" s="61" t="s">
        <v>6029</v>
      </c>
      <c r="C308" s="62" t="s">
        <v>1532</v>
      </c>
      <c r="D308" s="42" t="s">
        <v>1690</v>
      </c>
      <c r="E308" s="61">
        <v>101490168</v>
      </c>
      <c r="F308" s="61"/>
      <c r="G308" s="61">
        <v>177</v>
      </c>
      <c r="H308">
        <v>4.75</v>
      </c>
      <c r="I308" t="str">
        <f t="shared" si="12"/>
        <v>23</v>
      </c>
      <c r="J308" t="str">
        <f t="shared" si="13"/>
        <v>8.5</v>
      </c>
      <c r="K308" t="s">
        <v>8342</v>
      </c>
      <c r="L308" t="s">
        <v>8350</v>
      </c>
      <c r="M308">
        <v>0.5</v>
      </c>
      <c r="N308">
        <v>2</v>
      </c>
      <c r="O308">
        <f t="shared" si="14"/>
        <v>1</v>
      </c>
      <c r="P308">
        <v>0.5</v>
      </c>
    </row>
    <row r="309" spans="1:16">
      <c r="A309" s="61">
        <v>101515899</v>
      </c>
      <c r="B309" s="61" t="s">
        <v>6029</v>
      </c>
      <c r="C309" s="62" t="s">
        <v>1532</v>
      </c>
      <c r="D309" s="42" t="s">
        <v>1690</v>
      </c>
      <c r="E309" s="61">
        <v>101490168</v>
      </c>
      <c r="F309" s="61" t="s">
        <v>1534</v>
      </c>
      <c r="G309" s="61">
        <v>177</v>
      </c>
      <c r="H309">
        <v>4.75</v>
      </c>
      <c r="I309" t="str">
        <f t="shared" si="12"/>
        <v>23</v>
      </c>
      <c r="J309" t="str">
        <f t="shared" si="13"/>
        <v>8.5</v>
      </c>
      <c r="K309" t="s">
        <v>8342</v>
      </c>
      <c r="L309" t="s">
        <v>8350</v>
      </c>
      <c r="M309">
        <v>0.5</v>
      </c>
      <c r="N309">
        <v>2</v>
      </c>
      <c r="O309">
        <f t="shared" si="14"/>
        <v>1</v>
      </c>
      <c r="P309">
        <v>0.5</v>
      </c>
    </row>
    <row r="310" spans="1:16">
      <c r="A310" s="61">
        <v>101515899</v>
      </c>
      <c r="B310" s="61" t="s">
        <v>6029</v>
      </c>
      <c r="C310" s="62" t="s">
        <v>1613</v>
      </c>
      <c r="D310" s="42" t="s">
        <v>1948</v>
      </c>
      <c r="E310" s="61">
        <v>101490161</v>
      </c>
      <c r="F310" s="61"/>
      <c r="G310" s="61">
        <v>177</v>
      </c>
      <c r="H310">
        <v>4.75</v>
      </c>
      <c r="I310" t="str">
        <f t="shared" si="12"/>
        <v>23</v>
      </c>
      <c r="J310" t="str">
        <f t="shared" si="13"/>
        <v>8.5</v>
      </c>
      <c r="K310" t="s">
        <v>8342</v>
      </c>
      <c r="L310" t="s">
        <v>8350</v>
      </c>
      <c r="M310">
        <v>0.5</v>
      </c>
      <c r="N310">
        <v>2</v>
      </c>
      <c r="O310">
        <f t="shared" si="14"/>
        <v>1</v>
      </c>
      <c r="P310">
        <v>0.5</v>
      </c>
    </row>
    <row r="311" spans="1:16">
      <c r="A311" s="61" t="s">
        <v>1941</v>
      </c>
      <c r="B311" s="61" t="s">
        <v>6162</v>
      </c>
      <c r="C311" s="62" t="s">
        <v>1532</v>
      </c>
      <c r="D311" s="63" t="s">
        <v>2214</v>
      </c>
      <c r="E311" s="61">
        <v>101490162</v>
      </c>
      <c r="F311" s="61"/>
      <c r="G311" s="64">
        <v>80</v>
      </c>
      <c r="H311">
        <v>4.75</v>
      </c>
      <c r="I311" t="str">
        <f t="shared" si="12"/>
        <v>23</v>
      </c>
      <c r="J311" t="str">
        <f t="shared" si="13"/>
        <v>8.5</v>
      </c>
      <c r="K311" t="s">
        <v>8342</v>
      </c>
      <c r="L311" t="s">
        <v>8341</v>
      </c>
      <c r="M311">
        <v>0.5</v>
      </c>
      <c r="N311">
        <v>2</v>
      </c>
      <c r="O311">
        <f t="shared" si="14"/>
        <v>1</v>
      </c>
      <c r="P311">
        <v>0.5</v>
      </c>
    </row>
    <row r="312" spans="1:16">
      <c r="A312" s="61" t="s">
        <v>3445</v>
      </c>
      <c r="B312" s="61" t="s">
        <v>6720</v>
      </c>
      <c r="C312" s="62" t="s">
        <v>1532</v>
      </c>
      <c r="D312" s="63" t="s">
        <v>3446</v>
      </c>
      <c r="E312" s="64">
        <v>101490162</v>
      </c>
      <c r="F312" s="64"/>
      <c r="G312" s="64">
        <v>41</v>
      </c>
      <c r="H312">
        <v>4.75</v>
      </c>
      <c r="I312" t="str">
        <f t="shared" si="12"/>
        <v>45</v>
      </c>
      <c r="J312" t="str">
        <f t="shared" si="13"/>
        <v>2.3</v>
      </c>
      <c r="K312" t="s">
        <v>8342</v>
      </c>
      <c r="L312" t="s">
        <v>8341</v>
      </c>
      <c r="M312">
        <v>0.5</v>
      </c>
      <c r="N312">
        <v>2</v>
      </c>
      <c r="O312">
        <f t="shared" si="14"/>
        <v>1</v>
      </c>
      <c r="P312">
        <v>0.5</v>
      </c>
    </row>
    <row r="313" spans="1:16">
      <c r="A313" s="61" t="s">
        <v>1955</v>
      </c>
      <c r="B313" s="61" t="s">
        <v>6168</v>
      </c>
      <c r="C313" s="62" t="s">
        <v>1532</v>
      </c>
      <c r="D313" s="63" t="s">
        <v>2284</v>
      </c>
      <c r="E313" s="61">
        <v>101490162</v>
      </c>
      <c r="F313" s="61"/>
      <c r="G313" s="64">
        <v>41</v>
      </c>
      <c r="H313">
        <v>4.75</v>
      </c>
      <c r="I313" t="str">
        <f t="shared" si="12"/>
        <v>45</v>
      </c>
      <c r="J313" t="str">
        <f t="shared" si="13"/>
        <v>3.5</v>
      </c>
      <c r="K313" t="s">
        <v>8342</v>
      </c>
      <c r="L313" t="s">
        <v>8357</v>
      </c>
      <c r="M313">
        <v>0.5</v>
      </c>
      <c r="N313">
        <v>2</v>
      </c>
      <c r="O313">
        <f t="shared" si="14"/>
        <v>1</v>
      </c>
      <c r="P313">
        <v>0.5</v>
      </c>
    </row>
    <row r="314" spans="1:16">
      <c r="A314" s="64" t="s">
        <v>1951</v>
      </c>
      <c r="B314" s="61" t="s">
        <v>6166</v>
      </c>
      <c r="C314" s="62" t="s">
        <v>1613</v>
      </c>
      <c r="D314" s="63" t="s">
        <v>1952</v>
      </c>
      <c r="E314" s="64">
        <v>101490161</v>
      </c>
      <c r="F314" s="64"/>
      <c r="G314" s="64">
        <v>41</v>
      </c>
      <c r="H314">
        <v>4.75</v>
      </c>
      <c r="I314" t="str">
        <f t="shared" si="12"/>
        <v>45</v>
      </c>
      <c r="J314" t="str">
        <f t="shared" si="13"/>
        <v>3.5</v>
      </c>
      <c r="K314" t="s">
        <v>8344</v>
      </c>
      <c r="L314" t="s">
        <v>8341</v>
      </c>
      <c r="M314">
        <v>0.5</v>
      </c>
      <c r="N314">
        <v>2</v>
      </c>
      <c r="O314">
        <f t="shared" si="14"/>
        <v>1</v>
      </c>
      <c r="P314">
        <v>0.5</v>
      </c>
    </row>
    <row r="315" spans="1:16">
      <c r="A315" s="61" t="s">
        <v>1951</v>
      </c>
      <c r="B315" s="61" t="s">
        <v>6166</v>
      </c>
      <c r="C315" s="62" t="s">
        <v>1532</v>
      </c>
      <c r="D315" s="63" t="s">
        <v>1985</v>
      </c>
      <c r="E315" s="61">
        <v>101490162</v>
      </c>
      <c r="F315" s="61"/>
      <c r="G315" s="64">
        <v>41</v>
      </c>
      <c r="H315">
        <v>4.75</v>
      </c>
      <c r="I315" t="str">
        <f t="shared" si="12"/>
        <v>45</v>
      </c>
      <c r="J315" t="str">
        <f t="shared" si="13"/>
        <v>3.5</v>
      </c>
      <c r="K315" t="s">
        <v>8344</v>
      </c>
      <c r="L315" t="s">
        <v>8341</v>
      </c>
      <c r="M315">
        <v>0.5</v>
      </c>
      <c r="N315">
        <v>2</v>
      </c>
      <c r="O315">
        <f t="shared" si="14"/>
        <v>1</v>
      </c>
      <c r="P315">
        <v>0.5</v>
      </c>
    </row>
    <row r="316" spans="1:16">
      <c r="A316" s="61" t="s">
        <v>1964</v>
      </c>
      <c r="B316" s="61" t="s">
        <v>6172</v>
      </c>
      <c r="C316" s="62" t="s">
        <v>1532</v>
      </c>
      <c r="D316" s="63" t="s">
        <v>1993</v>
      </c>
      <c r="E316" s="61">
        <v>101490162</v>
      </c>
      <c r="F316" s="61"/>
      <c r="G316" s="64">
        <v>44</v>
      </c>
      <c r="H316">
        <v>4.75</v>
      </c>
      <c r="I316" t="str">
        <f t="shared" si="12"/>
        <v>45</v>
      </c>
      <c r="J316" t="str">
        <f t="shared" si="13"/>
        <v>3.5</v>
      </c>
      <c r="K316" t="s">
        <v>8342</v>
      </c>
      <c r="L316" t="s">
        <v>8357</v>
      </c>
      <c r="M316">
        <v>0.5</v>
      </c>
      <c r="N316">
        <v>2</v>
      </c>
      <c r="O316">
        <f t="shared" si="14"/>
        <v>1</v>
      </c>
      <c r="P316">
        <v>0.5</v>
      </c>
    </row>
    <row r="317" spans="1:16">
      <c r="A317" s="61">
        <v>102039911</v>
      </c>
      <c r="B317" s="61" t="s">
        <v>6915</v>
      </c>
      <c r="C317" s="62" t="s">
        <v>1613</v>
      </c>
      <c r="D317" s="42" t="s">
        <v>4093</v>
      </c>
      <c r="E317" s="61">
        <v>101490161</v>
      </c>
      <c r="F317" s="61"/>
      <c r="G317" s="61">
        <v>41</v>
      </c>
      <c r="H317">
        <v>4.75</v>
      </c>
      <c r="I317" t="str">
        <f t="shared" si="12"/>
        <v>45</v>
      </c>
      <c r="J317" t="str">
        <f t="shared" si="13"/>
        <v>3.5</v>
      </c>
      <c r="K317" t="s">
        <v>8344</v>
      </c>
      <c r="L317" t="s">
        <v>8341</v>
      </c>
      <c r="M317">
        <v>0.5</v>
      </c>
      <c r="N317">
        <v>2</v>
      </c>
      <c r="O317">
        <f t="shared" si="14"/>
        <v>1</v>
      </c>
      <c r="P317">
        <v>0.5</v>
      </c>
    </row>
    <row r="318" spans="1:16">
      <c r="A318" s="61">
        <v>102772740</v>
      </c>
      <c r="B318" s="61" t="s">
        <v>7058</v>
      </c>
      <c r="C318" s="62" t="s">
        <v>1532</v>
      </c>
      <c r="D318" s="42" t="s">
        <v>4316</v>
      </c>
      <c r="E318" s="61">
        <v>101490164</v>
      </c>
      <c r="F318" s="61"/>
      <c r="G318" s="61">
        <v>41</v>
      </c>
      <c r="H318">
        <v>4.75</v>
      </c>
      <c r="I318" t="str">
        <f t="shared" si="12"/>
        <v>45</v>
      </c>
      <c r="J318" t="str">
        <f t="shared" si="13"/>
        <v>3.5</v>
      </c>
      <c r="K318" t="s">
        <v>8342</v>
      </c>
      <c r="L318" t="s">
        <v>8352</v>
      </c>
      <c r="M318">
        <v>0.5</v>
      </c>
      <c r="N318">
        <v>2</v>
      </c>
      <c r="O318">
        <f t="shared" si="14"/>
        <v>1</v>
      </c>
      <c r="P318">
        <v>0.5</v>
      </c>
    </row>
    <row r="319" spans="1:16">
      <c r="A319" s="64" t="s">
        <v>1955</v>
      </c>
      <c r="B319" s="61" t="s">
        <v>6168</v>
      </c>
      <c r="C319" s="62" t="s">
        <v>1613</v>
      </c>
      <c r="D319" s="63" t="s">
        <v>1956</v>
      </c>
      <c r="E319" s="64">
        <v>101490161</v>
      </c>
      <c r="F319" s="64"/>
      <c r="G319" s="64">
        <v>41</v>
      </c>
      <c r="H319">
        <v>4.75</v>
      </c>
      <c r="I319" t="str">
        <f t="shared" si="12"/>
        <v>45</v>
      </c>
      <c r="J319" t="str">
        <f t="shared" si="13"/>
        <v>3.5</v>
      </c>
      <c r="K319" t="s">
        <v>8342</v>
      </c>
      <c r="L319" t="s">
        <v>8352</v>
      </c>
      <c r="M319">
        <v>0.5</v>
      </c>
      <c r="N319">
        <v>2</v>
      </c>
      <c r="O319">
        <f t="shared" si="14"/>
        <v>1</v>
      </c>
      <c r="P319">
        <v>0.5</v>
      </c>
    </row>
    <row r="320" spans="1:16">
      <c r="A320" s="61">
        <v>102772740</v>
      </c>
      <c r="B320" s="61" t="s">
        <v>7058</v>
      </c>
      <c r="C320" s="62" t="s">
        <v>1613</v>
      </c>
      <c r="D320" s="42" t="s">
        <v>4317</v>
      </c>
      <c r="E320" s="61">
        <v>101490161</v>
      </c>
      <c r="F320" s="61"/>
      <c r="G320" s="61">
        <v>41</v>
      </c>
      <c r="H320">
        <v>4.75</v>
      </c>
      <c r="I320" t="str">
        <f t="shared" si="12"/>
        <v>45</v>
      </c>
      <c r="J320" t="str">
        <f t="shared" si="13"/>
        <v>3.5</v>
      </c>
      <c r="K320" t="s">
        <v>8342</v>
      </c>
      <c r="L320" t="s">
        <v>8352</v>
      </c>
      <c r="M320">
        <v>0.5</v>
      </c>
      <c r="N320">
        <v>2</v>
      </c>
      <c r="O320">
        <f t="shared" si="14"/>
        <v>1</v>
      </c>
      <c r="P320">
        <v>0.5</v>
      </c>
    </row>
    <row r="321" spans="1:16">
      <c r="A321" s="61">
        <v>102039910</v>
      </c>
      <c r="B321" s="61" t="s">
        <v>6916</v>
      </c>
      <c r="C321" s="62" t="s">
        <v>1613</v>
      </c>
      <c r="D321" s="42" t="s">
        <v>4094</v>
      </c>
      <c r="E321" s="61">
        <v>101490161</v>
      </c>
      <c r="F321" s="61"/>
      <c r="G321" s="61">
        <v>41</v>
      </c>
      <c r="H321">
        <v>4.75</v>
      </c>
      <c r="I321" t="str">
        <f t="shared" si="12"/>
        <v>45</v>
      </c>
      <c r="J321" t="str">
        <f t="shared" si="13"/>
        <v>3.5</v>
      </c>
      <c r="K321" t="s">
        <v>8342</v>
      </c>
      <c r="L321" t="s">
        <v>8357</v>
      </c>
      <c r="M321">
        <v>0.5</v>
      </c>
      <c r="N321">
        <v>2</v>
      </c>
      <c r="O321">
        <f t="shared" si="14"/>
        <v>1</v>
      </c>
      <c r="P321">
        <v>0.5</v>
      </c>
    </row>
    <row r="322" spans="1:16">
      <c r="A322" s="61" t="s">
        <v>1765</v>
      </c>
      <c r="B322" s="61" t="s">
        <v>6077</v>
      </c>
      <c r="C322" s="62" t="s">
        <v>1532</v>
      </c>
      <c r="D322" s="63" t="s">
        <v>1766</v>
      </c>
      <c r="E322" s="61">
        <v>101490162</v>
      </c>
      <c r="F322" s="61"/>
      <c r="G322" s="64">
        <v>41</v>
      </c>
      <c r="H322">
        <v>4.75</v>
      </c>
      <c r="I322" t="str">
        <f t="shared" ref="I322:I385" si="15">MID(D322,5,2)</f>
        <v>45</v>
      </c>
      <c r="J322" t="str">
        <f t="shared" ref="J322:J385" si="16">MID(D322,7,3)</f>
        <v>3.5</v>
      </c>
      <c r="K322" t="s">
        <v>8342</v>
      </c>
      <c r="L322" t="s">
        <v>8341</v>
      </c>
      <c r="M322">
        <v>0.5</v>
      </c>
      <c r="N322">
        <v>2</v>
      </c>
      <c r="O322">
        <f t="shared" ref="O322:O385" si="17">N322/2</f>
        <v>1</v>
      </c>
      <c r="P322">
        <v>0.5</v>
      </c>
    </row>
    <row r="323" spans="1:16">
      <c r="A323" s="61" t="s">
        <v>1957</v>
      </c>
      <c r="B323" s="61" t="s">
        <v>6169</v>
      </c>
      <c r="C323" s="62" t="s">
        <v>1532</v>
      </c>
      <c r="D323" s="63" t="s">
        <v>2028</v>
      </c>
      <c r="E323" s="61">
        <v>101490162</v>
      </c>
      <c r="F323" s="61"/>
      <c r="G323" s="64">
        <v>41</v>
      </c>
      <c r="H323">
        <v>4.75</v>
      </c>
      <c r="I323" t="str">
        <f t="shared" si="15"/>
        <v>45</v>
      </c>
      <c r="J323" t="str">
        <f t="shared" si="16"/>
        <v>3.5</v>
      </c>
      <c r="K323" t="s">
        <v>8342</v>
      </c>
      <c r="L323" t="s">
        <v>8341</v>
      </c>
      <c r="M323">
        <v>0.5</v>
      </c>
      <c r="N323">
        <v>2</v>
      </c>
      <c r="O323">
        <f t="shared" si="17"/>
        <v>1</v>
      </c>
      <c r="P323">
        <v>0.5</v>
      </c>
    </row>
    <row r="324" spans="1:16">
      <c r="A324" s="64" t="s">
        <v>1957</v>
      </c>
      <c r="B324" s="61" t="s">
        <v>6169</v>
      </c>
      <c r="C324" s="62" t="s">
        <v>1613</v>
      </c>
      <c r="D324" s="63" t="s">
        <v>1958</v>
      </c>
      <c r="E324" s="64">
        <v>101490161</v>
      </c>
      <c r="F324" s="64"/>
      <c r="G324" s="64">
        <v>41</v>
      </c>
      <c r="H324">
        <v>4.75</v>
      </c>
      <c r="I324" t="str">
        <f t="shared" si="15"/>
        <v>45</v>
      </c>
      <c r="J324" t="str">
        <f t="shared" si="16"/>
        <v>3.5</v>
      </c>
      <c r="K324" t="s">
        <v>8342</v>
      </c>
      <c r="L324" t="s">
        <v>8341</v>
      </c>
      <c r="M324">
        <v>0.5</v>
      </c>
      <c r="N324">
        <v>2</v>
      </c>
      <c r="O324">
        <f t="shared" si="17"/>
        <v>1</v>
      </c>
      <c r="P324">
        <v>0.5</v>
      </c>
    </row>
    <row r="325" spans="1:16">
      <c r="A325" s="64" t="s">
        <v>1765</v>
      </c>
      <c r="B325" s="61" t="s">
        <v>6077</v>
      </c>
      <c r="C325" s="62" t="s">
        <v>1613</v>
      </c>
      <c r="D325" s="63" t="s">
        <v>1961</v>
      </c>
      <c r="E325" s="64">
        <v>101490161</v>
      </c>
      <c r="F325" s="64"/>
      <c r="G325" s="64">
        <v>41</v>
      </c>
      <c r="H325">
        <v>4.75</v>
      </c>
      <c r="I325" t="str">
        <f t="shared" si="15"/>
        <v>45</v>
      </c>
      <c r="J325" t="str">
        <f t="shared" si="16"/>
        <v>3.5</v>
      </c>
      <c r="K325" t="s">
        <v>8342</v>
      </c>
      <c r="L325" t="s">
        <v>8341</v>
      </c>
      <c r="M325">
        <v>0.5</v>
      </c>
      <c r="N325">
        <v>2</v>
      </c>
      <c r="O325">
        <f t="shared" si="17"/>
        <v>1</v>
      </c>
      <c r="P325">
        <v>0.5</v>
      </c>
    </row>
    <row r="326" spans="1:16">
      <c r="A326" s="64" t="s">
        <v>1964</v>
      </c>
      <c r="B326" s="61" t="s">
        <v>6172</v>
      </c>
      <c r="C326" s="62" t="s">
        <v>1613</v>
      </c>
      <c r="D326" s="63" t="s">
        <v>1965</v>
      </c>
      <c r="E326" s="64">
        <v>101490161</v>
      </c>
      <c r="F326" s="64"/>
      <c r="G326" s="64">
        <v>44</v>
      </c>
      <c r="H326">
        <v>4.75</v>
      </c>
      <c r="I326" t="str">
        <f t="shared" si="15"/>
        <v>45</v>
      </c>
      <c r="J326" t="str">
        <f t="shared" si="16"/>
        <v>3.5</v>
      </c>
      <c r="K326" t="s">
        <v>8342</v>
      </c>
      <c r="L326" t="s">
        <v>8357</v>
      </c>
      <c r="M326">
        <v>0.5</v>
      </c>
      <c r="N326">
        <v>2</v>
      </c>
      <c r="O326">
        <f t="shared" si="17"/>
        <v>1</v>
      </c>
      <c r="P326">
        <v>0.5</v>
      </c>
    </row>
    <row r="327" spans="1:16">
      <c r="A327" s="61" t="s">
        <v>1997</v>
      </c>
      <c r="B327" s="61" t="s">
        <v>6186</v>
      </c>
      <c r="C327" s="62" t="s">
        <v>1532</v>
      </c>
      <c r="D327" s="63" t="s">
        <v>2050</v>
      </c>
      <c r="E327" s="61">
        <v>101490162</v>
      </c>
      <c r="F327" s="61"/>
      <c r="G327" s="64">
        <v>51</v>
      </c>
      <c r="H327">
        <v>4.75</v>
      </c>
      <c r="I327" t="str">
        <f t="shared" si="15"/>
        <v>45</v>
      </c>
      <c r="J327" t="str">
        <f t="shared" si="16"/>
        <v>6.0</v>
      </c>
      <c r="K327" t="s">
        <v>8342</v>
      </c>
      <c r="L327" t="s">
        <v>8354</v>
      </c>
      <c r="M327">
        <v>0.5</v>
      </c>
      <c r="N327">
        <v>2</v>
      </c>
      <c r="O327">
        <f t="shared" si="17"/>
        <v>1</v>
      </c>
      <c r="P327">
        <v>0.5</v>
      </c>
    </row>
    <row r="328" spans="1:16">
      <c r="A328" s="61" t="s">
        <v>2008</v>
      </c>
      <c r="B328" s="61" t="s">
        <v>6192</v>
      </c>
      <c r="C328" s="62" t="s">
        <v>1532</v>
      </c>
      <c r="D328" s="63" t="s">
        <v>2408</v>
      </c>
      <c r="E328" s="61">
        <v>101490162</v>
      </c>
      <c r="F328" s="61"/>
      <c r="G328" s="67">
        <v>262</v>
      </c>
      <c r="H328">
        <v>4.75</v>
      </c>
      <c r="I328" t="str">
        <f t="shared" si="15"/>
        <v>45</v>
      </c>
      <c r="J328" t="str">
        <f t="shared" si="16"/>
        <v>6.0</v>
      </c>
      <c r="K328" t="s">
        <v>8342</v>
      </c>
      <c r="L328" t="s">
        <v>8341</v>
      </c>
      <c r="M328">
        <v>0.5</v>
      </c>
      <c r="N328">
        <v>2</v>
      </c>
      <c r="O328">
        <f t="shared" si="17"/>
        <v>1</v>
      </c>
      <c r="P328">
        <v>0.5</v>
      </c>
    </row>
    <row r="329" spans="1:16">
      <c r="A329" s="64" t="s">
        <v>1966</v>
      </c>
      <c r="B329" s="61" t="s">
        <v>6173</v>
      </c>
      <c r="C329" s="62" t="s">
        <v>1532</v>
      </c>
      <c r="D329" s="63" t="s">
        <v>3053</v>
      </c>
      <c r="E329" s="64">
        <v>101490164</v>
      </c>
      <c r="F329" s="64"/>
      <c r="G329" s="67" t="s">
        <v>1639</v>
      </c>
      <c r="H329">
        <v>4.75</v>
      </c>
      <c r="I329" t="str">
        <f t="shared" si="15"/>
        <v>45</v>
      </c>
      <c r="J329" t="str">
        <f t="shared" si="16"/>
        <v>6.0</v>
      </c>
      <c r="K329" t="s">
        <v>8342</v>
      </c>
      <c r="L329" t="s">
        <v>8341</v>
      </c>
      <c r="M329">
        <v>0.5</v>
      </c>
      <c r="N329">
        <v>2</v>
      </c>
      <c r="O329">
        <f t="shared" si="17"/>
        <v>1</v>
      </c>
      <c r="P329">
        <v>0.5</v>
      </c>
    </row>
    <row r="330" spans="1:16">
      <c r="A330" s="64" t="s">
        <v>1966</v>
      </c>
      <c r="B330" s="61" t="s">
        <v>6173</v>
      </c>
      <c r="C330" s="62" t="s">
        <v>1532</v>
      </c>
      <c r="D330" s="63" t="s">
        <v>3053</v>
      </c>
      <c r="E330" s="64">
        <v>101490164</v>
      </c>
      <c r="F330" s="61" t="s">
        <v>1534</v>
      </c>
      <c r="G330" s="67" t="s">
        <v>1639</v>
      </c>
      <c r="H330">
        <v>4.75</v>
      </c>
      <c r="I330" t="str">
        <f t="shared" si="15"/>
        <v>45</v>
      </c>
      <c r="J330" t="str">
        <f t="shared" si="16"/>
        <v>6.0</v>
      </c>
      <c r="K330" t="s">
        <v>8342</v>
      </c>
      <c r="L330" t="s">
        <v>8341</v>
      </c>
      <c r="M330">
        <v>0.5</v>
      </c>
      <c r="N330">
        <v>2</v>
      </c>
      <c r="O330">
        <f t="shared" si="17"/>
        <v>1</v>
      </c>
      <c r="P330">
        <v>0.5</v>
      </c>
    </row>
    <row r="331" spans="1:16">
      <c r="A331" s="64" t="s">
        <v>1966</v>
      </c>
      <c r="B331" s="61" t="s">
        <v>6173</v>
      </c>
      <c r="C331" s="62" t="s">
        <v>1613</v>
      </c>
      <c r="D331" s="63" t="s">
        <v>1967</v>
      </c>
      <c r="E331" s="64">
        <v>101490161</v>
      </c>
      <c r="F331" s="64"/>
      <c r="G331" s="67" t="s">
        <v>1639</v>
      </c>
      <c r="H331">
        <v>4.75</v>
      </c>
      <c r="I331" t="str">
        <f t="shared" si="15"/>
        <v>45</v>
      </c>
      <c r="J331" t="str">
        <f t="shared" si="16"/>
        <v>6.0</v>
      </c>
      <c r="K331" t="s">
        <v>8342</v>
      </c>
      <c r="L331" t="s">
        <v>8341</v>
      </c>
      <c r="M331">
        <v>0.5</v>
      </c>
      <c r="N331">
        <v>2</v>
      </c>
      <c r="O331">
        <f t="shared" si="17"/>
        <v>1</v>
      </c>
      <c r="P331">
        <v>0.5</v>
      </c>
    </row>
    <row r="332" spans="1:16">
      <c r="A332" s="61" t="s">
        <v>1776</v>
      </c>
      <c r="B332" s="61" t="s">
        <v>6083</v>
      </c>
      <c r="C332" s="62" t="s">
        <v>1532</v>
      </c>
      <c r="D332" s="63" t="s">
        <v>1777</v>
      </c>
      <c r="E332" s="61">
        <v>101490162</v>
      </c>
      <c r="F332" s="61"/>
      <c r="G332" s="67" t="s">
        <v>1639</v>
      </c>
      <c r="H332">
        <v>4.75</v>
      </c>
      <c r="I332" t="str">
        <f t="shared" si="15"/>
        <v>45</v>
      </c>
      <c r="J332" t="str">
        <f t="shared" si="16"/>
        <v>6.0</v>
      </c>
      <c r="K332" t="s">
        <v>8344</v>
      </c>
      <c r="L332" t="s">
        <v>8350</v>
      </c>
      <c r="M332">
        <v>0.5</v>
      </c>
      <c r="N332">
        <v>2</v>
      </c>
      <c r="O332">
        <f t="shared" si="17"/>
        <v>1</v>
      </c>
      <c r="P332">
        <v>0.5</v>
      </c>
    </row>
    <row r="333" spans="1:16">
      <c r="A333" s="61" t="s">
        <v>1771</v>
      </c>
      <c r="B333" s="61" t="s">
        <v>6080</v>
      </c>
      <c r="C333" s="62" t="s">
        <v>1532</v>
      </c>
      <c r="D333" s="63" t="s">
        <v>1772</v>
      </c>
      <c r="E333" s="61">
        <v>101490162</v>
      </c>
      <c r="F333" s="61"/>
      <c r="G333" s="67" t="s">
        <v>1679</v>
      </c>
      <c r="H333">
        <v>4.75</v>
      </c>
      <c r="I333" t="str">
        <f t="shared" si="15"/>
        <v>45</v>
      </c>
      <c r="J333" t="str">
        <f t="shared" si="16"/>
        <v>6.0</v>
      </c>
      <c r="K333" t="s">
        <v>8344</v>
      </c>
      <c r="L333" t="s">
        <v>8341</v>
      </c>
      <c r="M333">
        <v>0.5</v>
      </c>
      <c r="N333">
        <v>2</v>
      </c>
      <c r="O333">
        <f t="shared" si="17"/>
        <v>1</v>
      </c>
      <c r="P333">
        <v>0.5</v>
      </c>
    </row>
    <row r="334" spans="1:16">
      <c r="A334" s="64" t="s">
        <v>1771</v>
      </c>
      <c r="B334" s="61" t="s">
        <v>6080</v>
      </c>
      <c r="C334" s="62" t="s">
        <v>1613</v>
      </c>
      <c r="D334" s="63" t="s">
        <v>1968</v>
      </c>
      <c r="E334" s="64">
        <v>101490161</v>
      </c>
      <c r="F334" s="64"/>
      <c r="G334" s="67" t="s">
        <v>1679</v>
      </c>
      <c r="H334">
        <v>4.75</v>
      </c>
      <c r="I334" t="str">
        <f t="shared" si="15"/>
        <v>45</v>
      </c>
      <c r="J334" t="str">
        <f t="shared" si="16"/>
        <v>6.0</v>
      </c>
      <c r="K334" t="s">
        <v>8344</v>
      </c>
      <c r="L334" t="s">
        <v>8341</v>
      </c>
      <c r="M334">
        <v>0.5</v>
      </c>
      <c r="N334">
        <v>2</v>
      </c>
      <c r="O334">
        <f t="shared" si="17"/>
        <v>1</v>
      </c>
      <c r="P334">
        <v>0.5</v>
      </c>
    </row>
    <row r="335" spans="1:16">
      <c r="A335" s="61" t="s">
        <v>2001</v>
      </c>
      <c r="B335" s="61" t="s">
        <v>6188</v>
      </c>
      <c r="C335" s="62" t="s">
        <v>1532</v>
      </c>
      <c r="D335" s="63" t="s">
        <v>2792</v>
      </c>
      <c r="E335" s="61">
        <v>101490162</v>
      </c>
      <c r="F335" s="61"/>
      <c r="G335" s="64">
        <v>51</v>
      </c>
      <c r="H335">
        <v>4.75</v>
      </c>
      <c r="I335" t="str">
        <f t="shared" si="15"/>
        <v>45</v>
      </c>
      <c r="J335" t="str">
        <f t="shared" si="16"/>
        <v>6.0</v>
      </c>
      <c r="K335" t="s">
        <v>8342</v>
      </c>
      <c r="L335" t="s">
        <v>8350</v>
      </c>
      <c r="M335">
        <v>0.5</v>
      </c>
      <c r="N335">
        <v>2</v>
      </c>
      <c r="O335">
        <f t="shared" si="17"/>
        <v>1</v>
      </c>
      <c r="P335">
        <v>0.5</v>
      </c>
    </row>
    <row r="336" spans="1:16">
      <c r="A336" s="64" t="s">
        <v>1971</v>
      </c>
      <c r="B336" s="61" t="s">
        <v>6175</v>
      </c>
      <c r="C336" s="62" t="s">
        <v>1532</v>
      </c>
      <c r="D336" s="63" t="s">
        <v>3528</v>
      </c>
      <c r="E336" s="64">
        <v>101490164</v>
      </c>
      <c r="F336" s="64"/>
      <c r="G336" s="64">
        <v>51</v>
      </c>
      <c r="H336">
        <v>4.75</v>
      </c>
      <c r="I336" t="str">
        <f t="shared" si="15"/>
        <v>45</v>
      </c>
      <c r="J336" t="str">
        <f t="shared" si="16"/>
        <v>6.0</v>
      </c>
      <c r="K336" t="s">
        <v>8342</v>
      </c>
      <c r="L336" t="s">
        <v>8350</v>
      </c>
      <c r="M336">
        <v>0.5</v>
      </c>
      <c r="N336">
        <v>2</v>
      </c>
      <c r="O336">
        <f t="shared" si="17"/>
        <v>1</v>
      </c>
      <c r="P336">
        <v>0.5</v>
      </c>
    </row>
    <row r="337" spans="1:16">
      <c r="A337" s="64" t="s">
        <v>1971</v>
      </c>
      <c r="B337" s="61" t="s">
        <v>6175</v>
      </c>
      <c r="C337" s="62" t="s">
        <v>1532</v>
      </c>
      <c r="D337" s="63" t="s">
        <v>3528</v>
      </c>
      <c r="E337" s="64">
        <v>101490164</v>
      </c>
      <c r="F337" s="61" t="s">
        <v>1534</v>
      </c>
      <c r="G337" s="64">
        <v>51</v>
      </c>
      <c r="H337">
        <v>4.75</v>
      </c>
      <c r="I337" t="str">
        <f t="shared" si="15"/>
        <v>45</v>
      </c>
      <c r="J337" t="str">
        <f t="shared" si="16"/>
        <v>6.0</v>
      </c>
      <c r="K337" t="s">
        <v>8342</v>
      </c>
      <c r="L337" t="s">
        <v>8350</v>
      </c>
      <c r="M337">
        <v>0.5</v>
      </c>
      <c r="N337">
        <v>2</v>
      </c>
      <c r="O337">
        <f t="shared" si="17"/>
        <v>1</v>
      </c>
      <c r="P337">
        <v>0.5</v>
      </c>
    </row>
    <row r="338" spans="1:16">
      <c r="A338" s="64" t="s">
        <v>1971</v>
      </c>
      <c r="B338" s="61" t="s">
        <v>6175</v>
      </c>
      <c r="C338" s="62" t="s">
        <v>1613</v>
      </c>
      <c r="D338" s="63" t="s">
        <v>1972</v>
      </c>
      <c r="E338" s="64">
        <v>101490161</v>
      </c>
      <c r="F338" s="64"/>
      <c r="G338" s="64">
        <v>51</v>
      </c>
      <c r="H338">
        <v>4.75</v>
      </c>
      <c r="I338" t="str">
        <f t="shared" si="15"/>
        <v>45</v>
      </c>
      <c r="J338" t="str">
        <f t="shared" si="16"/>
        <v>6.0</v>
      </c>
      <c r="K338" t="s">
        <v>8342</v>
      </c>
      <c r="L338" t="s">
        <v>8350</v>
      </c>
      <c r="M338">
        <v>0.5</v>
      </c>
      <c r="N338">
        <v>2</v>
      </c>
      <c r="O338">
        <f t="shared" si="17"/>
        <v>1</v>
      </c>
      <c r="P338">
        <v>0.5</v>
      </c>
    </row>
    <row r="339" spans="1:16">
      <c r="A339" s="61" t="s">
        <v>1975</v>
      </c>
      <c r="B339" s="61" t="s">
        <v>6177</v>
      </c>
      <c r="C339" s="62" t="s">
        <v>1532</v>
      </c>
      <c r="D339" s="63" t="s">
        <v>2411</v>
      </c>
      <c r="E339" s="61">
        <v>101490162</v>
      </c>
      <c r="F339" s="61"/>
      <c r="G339" s="64">
        <v>51</v>
      </c>
      <c r="H339">
        <v>4.75</v>
      </c>
      <c r="I339" t="str">
        <f t="shared" si="15"/>
        <v>45</v>
      </c>
      <c r="J339" t="str">
        <f t="shared" si="16"/>
        <v>6.0</v>
      </c>
      <c r="K339" t="s">
        <v>8342</v>
      </c>
      <c r="L339" t="s">
        <v>8350</v>
      </c>
      <c r="M339">
        <v>0.5</v>
      </c>
      <c r="N339">
        <v>2</v>
      </c>
      <c r="O339">
        <f t="shared" si="17"/>
        <v>1</v>
      </c>
      <c r="P339">
        <v>0.5</v>
      </c>
    </row>
    <row r="340" spans="1:16">
      <c r="A340" s="64" t="s">
        <v>1975</v>
      </c>
      <c r="B340" s="61" t="s">
        <v>6177</v>
      </c>
      <c r="C340" s="62" t="s">
        <v>1613</v>
      </c>
      <c r="D340" s="63" t="s">
        <v>1976</v>
      </c>
      <c r="E340" s="64">
        <v>101490161</v>
      </c>
      <c r="F340" s="64"/>
      <c r="G340" s="64">
        <v>51</v>
      </c>
      <c r="H340">
        <v>4.75</v>
      </c>
      <c r="I340" t="str">
        <f t="shared" si="15"/>
        <v>45</v>
      </c>
      <c r="J340" t="str">
        <f t="shared" si="16"/>
        <v>6.0</v>
      </c>
      <c r="K340" t="s">
        <v>8342</v>
      </c>
      <c r="L340" t="s">
        <v>8350</v>
      </c>
      <c r="M340">
        <v>0.5</v>
      </c>
      <c r="N340">
        <v>2</v>
      </c>
      <c r="O340">
        <f t="shared" si="17"/>
        <v>1</v>
      </c>
      <c r="P340">
        <v>0.5</v>
      </c>
    </row>
    <row r="341" spans="1:16">
      <c r="A341" s="61">
        <v>101738384</v>
      </c>
      <c r="B341" s="61" t="s">
        <v>6832</v>
      </c>
      <c r="C341" s="62" t="s">
        <v>1532</v>
      </c>
      <c r="D341" s="42" t="s">
        <v>3940</v>
      </c>
      <c r="E341" s="61">
        <v>101490171</v>
      </c>
      <c r="F341" s="61"/>
      <c r="G341" s="67" t="s">
        <v>1639</v>
      </c>
      <c r="H341">
        <v>4.75</v>
      </c>
      <c r="I341" t="str">
        <f t="shared" si="15"/>
        <v>45</v>
      </c>
      <c r="J341" t="str">
        <f t="shared" si="16"/>
        <v>6.0</v>
      </c>
      <c r="K341" t="s">
        <v>8348</v>
      </c>
      <c r="L341" t="s">
        <v>8350</v>
      </c>
      <c r="M341">
        <v>0.5</v>
      </c>
      <c r="N341">
        <v>2</v>
      </c>
      <c r="O341">
        <f t="shared" si="17"/>
        <v>1</v>
      </c>
      <c r="P341">
        <v>0.5</v>
      </c>
    </row>
    <row r="342" spans="1:16">
      <c r="A342" s="61">
        <v>101738384</v>
      </c>
      <c r="B342" s="61" t="s">
        <v>6832</v>
      </c>
      <c r="C342" s="62" t="s">
        <v>1532</v>
      </c>
      <c r="D342" s="42" t="s">
        <v>3940</v>
      </c>
      <c r="E342" s="61">
        <v>101490169</v>
      </c>
      <c r="F342" s="61" t="s">
        <v>1534</v>
      </c>
      <c r="G342" s="67" t="s">
        <v>1639</v>
      </c>
      <c r="H342">
        <v>4.75</v>
      </c>
      <c r="I342" t="str">
        <f t="shared" si="15"/>
        <v>45</v>
      </c>
      <c r="J342" t="str">
        <f t="shared" si="16"/>
        <v>6.0</v>
      </c>
      <c r="K342" t="s">
        <v>8348</v>
      </c>
      <c r="L342" t="s">
        <v>8350</v>
      </c>
      <c r="M342">
        <v>0.5</v>
      </c>
      <c r="N342">
        <v>2</v>
      </c>
      <c r="O342">
        <f t="shared" si="17"/>
        <v>1</v>
      </c>
      <c r="P342">
        <v>0.5</v>
      </c>
    </row>
    <row r="343" spans="1:16">
      <c r="A343" s="61">
        <v>103168076</v>
      </c>
      <c r="B343" s="61" t="s">
        <v>7317</v>
      </c>
      <c r="C343" s="62" t="s">
        <v>1532</v>
      </c>
      <c r="D343" s="42" t="s">
        <v>3940</v>
      </c>
      <c r="E343" s="61">
        <v>101490171</v>
      </c>
      <c r="F343" s="61"/>
      <c r="G343" s="67" t="s">
        <v>4721</v>
      </c>
      <c r="H343">
        <v>4.75</v>
      </c>
      <c r="I343" t="str">
        <f t="shared" si="15"/>
        <v>45</v>
      </c>
      <c r="J343" t="str">
        <f t="shared" si="16"/>
        <v>6.0</v>
      </c>
      <c r="K343" t="s">
        <v>8348</v>
      </c>
      <c r="L343" t="s">
        <v>8350</v>
      </c>
      <c r="M343">
        <v>0.5</v>
      </c>
      <c r="N343">
        <v>2</v>
      </c>
      <c r="O343">
        <f t="shared" si="17"/>
        <v>1</v>
      </c>
      <c r="P343">
        <v>0.5</v>
      </c>
    </row>
    <row r="344" spans="1:16">
      <c r="A344" s="61">
        <v>101738384</v>
      </c>
      <c r="B344" s="61" t="s">
        <v>6832</v>
      </c>
      <c r="C344" s="62" t="s">
        <v>1613</v>
      </c>
      <c r="D344" s="42" t="s">
        <v>3941</v>
      </c>
      <c r="E344" s="61">
        <v>101490161</v>
      </c>
      <c r="F344" s="61"/>
      <c r="G344" s="67" t="s">
        <v>1639</v>
      </c>
      <c r="H344">
        <v>4.75</v>
      </c>
      <c r="I344" t="str">
        <f t="shared" si="15"/>
        <v>45</v>
      </c>
      <c r="J344" t="str">
        <f t="shared" si="16"/>
        <v>6.0</v>
      </c>
      <c r="K344" t="s">
        <v>8348</v>
      </c>
      <c r="L344" t="s">
        <v>8350</v>
      </c>
      <c r="M344">
        <v>0.5</v>
      </c>
      <c r="N344">
        <v>2</v>
      </c>
      <c r="O344">
        <f t="shared" si="17"/>
        <v>1</v>
      </c>
      <c r="P344">
        <v>0.5</v>
      </c>
    </row>
    <row r="345" spans="1:16">
      <c r="A345" s="61">
        <v>103168076</v>
      </c>
      <c r="B345" s="61" t="s">
        <v>7317</v>
      </c>
      <c r="C345" s="62" t="s">
        <v>1613</v>
      </c>
      <c r="D345" s="42" t="s">
        <v>3941</v>
      </c>
      <c r="E345" s="61">
        <v>101490161</v>
      </c>
      <c r="F345" s="61"/>
      <c r="G345" s="67" t="s">
        <v>4721</v>
      </c>
      <c r="H345">
        <v>4.75</v>
      </c>
      <c r="I345" t="str">
        <f t="shared" si="15"/>
        <v>45</v>
      </c>
      <c r="J345" t="str">
        <f t="shared" si="16"/>
        <v>6.0</v>
      </c>
      <c r="K345" t="s">
        <v>8348</v>
      </c>
      <c r="L345" t="s">
        <v>8350</v>
      </c>
      <c r="M345">
        <v>0.5</v>
      </c>
      <c r="N345">
        <v>2</v>
      </c>
      <c r="O345">
        <f t="shared" si="17"/>
        <v>1</v>
      </c>
      <c r="P345">
        <v>0.5</v>
      </c>
    </row>
    <row r="346" spans="1:16">
      <c r="A346" s="61">
        <v>101738390</v>
      </c>
      <c r="B346" s="61" t="s">
        <v>6830</v>
      </c>
      <c r="C346" s="62" t="s">
        <v>1532</v>
      </c>
      <c r="D346" s="42" t="s">
        <v>3936</v>
      </c>
      <c r="E346" s="61">
        <v>101490171</v>
      </c>
      <c r="F346" s="61"/>
      <c r="G346" s="67" t="s">
        <v>1679</v>
      </c>
      <c r="H346">
        <v>4.75</v>
      </c>
      <c r="I346" t="str">
        <f t="shared" si="15"/>
        <v>45</v>
      </c>
      <c r="J346" t="str">
        <f t="shared" si="16"/>
        <v>6.0</v>
      </c>
      <c r="K346" t="s">
        <v>8348</v>
      </c>
      <c r="L346" t="s">
        <v>8341</v>
      </c>
      <c r="M346">
        <v>0.5</v>
      </c>
      <c r="N346">
        <v>2</v>
      </c>
      <c r="O346">
        <f t="shared" si="17"/>
        <v>1</v>
      </c>
      <c r="P346">
        <v>0.5</v>
      </c>
    </row>
    <row r="347" spans="1:16">
      <c r="A347" s="61">
        <v>101738390</v>
      </c>
      <c r="B347" s="61" t="s">
        <v>6830</v>
      </c>
      <c r="C347" s="62" t="s">
        <v>1532</v>
      </c>
      <c r="D347" s="42" t="s">
        <v>3936</v>
      </c>
      <c r="E347" s="61">
        <v>101490169</v>
      </c>
      <c r="F347" s="61" t="s">
        <v>1534</v>
      </c>
      <c r="G347" s="67" t="s">
        <v>1679</v>
      </c>
      <c r="H347">
        <v>4.75</v>
      </c>
      <c r="I347" t="str">
        <f t="shared" si="15"/>
        <v>45</v>
      </c>
      <c r="J347" t="str">
        <f t="shared" si="16"/>
        <v>6.0</v>
      </c>
      <c r="K347" t="s">
        <v>8348</v>
      </c>
      <c r="L347" t="s">
        <v>8341</v>
      </c>
      <c r="M347">
        <v>0.5</v>
      </c>
      <c r="N347">
        <v>2</v>
      </c>
      <c r="O347">
        <f t="shared" si="17"/>
        <v>1</v>
      </c>
      <c r="P347">
        <v>0.5</v>
      </c>
    </row>
    <row r="348" spans="1:16">
      <c r="A348" s="61">
        <v>103168043</v>
      </c>
      <c r="B348" s="61" t="s">
        <v>7315</v>
      </c>
      <c r="C348" s="62" t="s">
        <v>1532</v>
      </c>
      <c r="D348" s="42" t="s">
        <v>3936</v>
      </c>
      <c r="E348" s="61">
        <v>101490171</v>
      </c>
      <c r="F348" s="61"/>
      <c r="G348" s="86" t="s">
        <v>4720</v>
      </c>
      <c r="H348">
        <v>4.75</v>
      </c>
      <c r="I348" t="str">
        <f t="shared" si="15"/>
        <v>45</v>
      </c>
      <c r="J348" t="str">
        <f t="shared" si="16"/>
        <v>6.0</v>
      </c>
      <c r="K348" t="s">
        <v>8348</v>
      </c>
      <c r="L348" t="s">
        <v>8341</v>
      </c>
      <c r="M348">
        <v>0.5</v>
      </c>
      <c r="N348">
        <v>2</v>
      </c>
      <c r="O348">
        <f t="shared" si="17"/>
        <v>1</v>
      </c>
      <c r="P348">
        <v>0.5</v>
      </c>
    </row>
    <row r="349" spans="1:16">
      <c r="A349" s="61">
        <v>101738390</v>
      </c>
      <c r="B349" s="61" t="s">
        <v>6830</v>
      </c>
      <c r="C349" s="62" t="s">
        <v>1613</v>
      </c>
      <c r="D349" s="42" t="s">
        <v>3937</v>
      </c>
      <c r="E349" s="61">
        <v>101490161</v>
      </c>
      <c r="F349" s="61"/>
      <c r="G349" s="67" t="s">
        <v>1679</v>
      </c>
      <c r="H349">
        <v>4.75</v>
      </c>
      <c r="I349" t="str">
        <f t="shared" si="15"/>
        <v>45</v>
      </c>
      <c r="J349" t="str">
        <f t="shared" si="16"/>
        <v>6.0</v>
      </c>
      <c r="K349" t="s">
        <v>8348</v>
      </c>
      <c r="L349" t="s">
        <v>8341</v>
      </c>
      <c r="M349">
        <v>0.5</v>
      </c>
      <c r="N349">
        <v>2</v>
      </c>
      <c r="O349">
        <f t="shared" si="17"/>
        <v>1</v>
      </c>
      <c r="P349">
        <v>0.5</v>
      </c>
    </row>
    <row r="350" spans="1:16">
      <c r="A350" s="61">
        <v>103168043</v>
      </c>
      <c r="B350" s="61" t="s">
        <v>7315</v>
      </c>
      <c r="C350" s="62" t="s">
        <v>1613</v>
      </c>
      <c r="D350" s="42" t="s">
        <v>3937</v>
      </c>
      <c r="E350" s="61">
        <v>101490161</v>
      </c>
      <c r="F350" s="61"/>
      <c r="G350" s="86" t="s">
        <v>4720</v>
      </c>
      <c r="H350">
        <v>4.75</v>
      </c>
      <c r="I350" t="str">
        <f t="shared" si="15"/>
        <v>45</v>
      </c>
      <c r="J350" t="str">
        <f t="shared" si="16"/>
        <v>6.0</v>
      </c>
      <c r="K350" t="s">
        <v>8348</v>
      </c>
      <c r="L350" t="s">
        <v>8341</v>
      </c>
      <c r="M350">
        <v>0.5</v>
      </c>
      <c r="N350">
        <v>2</v>
      </c>
      <c r="O350">
        <f t="shared" si="17"/>
        <v>1</v>
      </c>
      <c r="P350">
        <v>0.5</v>
      </c>
    </row>
    <row r="351" spans="1:16">
      <c r="A351" s="61" t="s">
        <v>8101</v>
      </c>
      <c r="B351" s="61" t="s">
        <v>6194</v>
      </c>
      <c r="C351" s="100" t="s">
        <v>5683</v>
      </c>
      <c r="D351" s="42" t="s">
        <v>5733</v>
      </c>
      <c r="E351" s="61" t="s">
        <v>5734</v>
      </c>
      <c r="F351" s="61"/>
      <c r="G351" s="61">
        <v>262</v>
      </c>
      <c r="H351">
        <v>4.75</v>
      </c>
      <c r="I351" t="str">
        <f t="shared" si="15"/>
        <v>45</v>
      </c>
      <c r="J351" t="str">
        <f t="shared" si="16"/>
        <v>6.0</v>
      </c>
      <c r="K351" t="s">
        <v>8342</v>
      </c>
      <c r="L351" t="s">
        <v>8341</v>
      </c>
      <c r="M351">
        <v>0.5</v>
      </c>
      <c r="N351">
        <v>2</v>
      </c>
      <c r="O351">
        <f t="shared" si="17"/>
        <v>1</v>
      </c>
      <c r="P351">
        <v>0.5</v>
      </c>
    </row>
    <row r="352" spans="1:16">
      <c r="A352" s="61">
        <v>101506331</v>
      </c>
      <c r="B352" s="61" t="s">
        <v>6020</v>
      </c>
      <c r="C352" s="62" t="s">
        <v>1532</v>
      </c>
      <c r="D352" s="42" t="s">
        <v>1680</v>
      </c>
      <c r="E352" s="61">
        <v>101490165</v>
      </c>
      <c r="F352" s="61"/>
      <c r="G352" s="67" t="s">
        <v>1639</v>
      </c>
      <c r="H352">
        <v>4.75</v>
      </c>
      <c r="I352" t="str">
        <f t="shared" si="15"/>
        <v>45</v>
      </c>
      <c r="J352" t="str">
        <f t="shared" si="16"/>
        <v>6.0</v>
      </c>
      <c r="K352" t="s">
        <v>8344</v>
      </c>
      <c r="L352" t="s">
        <v>8350</v>
      </c>
      <c r="M352">
        <v>0.5</v>
      </c>
      <c r="N352">
        <v>2</v>
      </c>
      <c r="O352">
        <f t="shared" si="17"/>
        <v>1</v>
      </c>
      <c r="P352">
        <v>0.5</v>
      </c>
    </row>
    <row r="353" spans="1:16">
      <c r="A353" s="61">
        <v>101506331</v>
      </c>
      <c r="B353" s="61" t="s">
        <v>6020</v>
      </c>
      <c r="C353" s="62" t="s">
        <v>1532</v>
      </c>
      <c r="D353" s="42" t="s">
        <v>1680</v>
      </c>
      <c r="E353" s="61">
        <v>101490165</v>
      </c>
      <c r="F353" s="61" t="s">
        <v>1534</v>
      </c>
      <c r="G353" s="67" t="s">
        <v>1639</v>
      </c>
      <c r="H353">
        <v>4.75</v>
      </c>
      <c r="I353" t="str">
        <f t="shared" si="15"/>
        <v>45</v>
      </c>
      <c r="J353" t="str">
        <f t="shared" si="16"/>
        <v>6.0</v>
      </c>
      <c r="K353" t="s">
        <v>8344</v>
      </c>
      <c r="L353" t="s">
        <v>8350</v>
      </c>
      <c r="M353">
        <v>0.5</v>
      </c>
      <c r="N353">
        <v>2</v>
      </c>
      <c r="O353">
        <f t="shared" si="17"/>
        <v>1</v>
      </c>
      <c r="P353">
        <v>0.5</v>
      </c>
    </row>
    <row r="354" spans="1:16">
      <c r="A354" s="64" t="s">
        <v>1982</v>
      </c>
      <c r="B354" s="61" t="s">
        <v>6180</v>
      </c>
      <c r="C354" s="62" t="s">
        <v>1532</v>
      </c>
      <c r="D354" s="63" t="s">
        <v>1680</v>
      </c>
      <c r="E354" s="64">
        <v>101490164</v>
      </c>
      <c r="F354" s="64"/>
      <c r="G354" s="67" t="s">
        <v>1639</v>
      </c>
      <c r="H354">
        <v>4.75</v>
      </c>
      <c r="I354" t="str">
        <f t="shared" si="15"/>
        <v>45</v>
      </c>
      <c r="J354" t="str">
        <f t="shared" si="16"/>
        <v>6.0</v>
      </c>
      <c r="K354" t="s">
        <v>8344</v>
      </c>
      <c r="L354" t="s">
        <v>8350</v>
      </c>
      <c r="M354">
        <v>0.5</v>
      </c>
      <c r="N354">
        <v>2</v>
      </c>
      <c r="O354">
        <f t="shared" si="17"/>
        <v>1</v>
      </c>
      <c r="P354">
        <v>0.5</v>
      </c>
    </row>
    <row r="355" spans="1:16">
      <c r="A355" s="64" t="s">
        <v>1982</v>
      </c>
      <c r="B355" s="61" t="s">
        <v>6180</v>
      </c>
      <c r="C355" s="62" t="s">
        <v>1532</v>
      </c>
      <c r="D355" s="63" t="s">
        <v>1680</v>
      </c>
      <c r="E355" s="64">
        <v>101490164</v>
      </c>
      <c r="F355" s="61" t="s">
        <v>1534</v>
      </c>
      <c r="G355" s="67" t="s">
        <v>1639</v>
      </c>
      <c r="H355">
        <v>4.75</v>
      </c>
      <c r="I355" t="str">
        <f t="shared" si="15"/>
        <v>45</v>
      </c>
      <c r="J355" t="str">
        <f t="shared" si="16"/>
        <v>6.0</v>
      </c>
      <c r="K355" t="s">
        <v>8344</v>
      </c>
      <c r="L355" t="s">
        <v>8350</v>
      </c>
      <c r="M355">
        <v>0.5</v>
      </c>
      <c r="N355">
        <v>2</v>
      </c>
      <c r="O355">
        <f t="shared" si="17"/>
        <v>1</v>
      </c>
      <c r="P355">
        <v>0.5</v>
      </c>
    </row>
    <row r="356" spans="1:16">
      <c r="A356" s="64" t="s">
        <v>1982</v>
      </c>
      <c r="B356" s="61" t="s">
        <v>6180</v>
      </c>
      <c r="C356" s="62" t="s">
        <v>1613</v>
      </c>
      <c r="D356" s="63" t="s">
        <v>1983</v>
      </c>
      <c r="E356" s="64">
        <v>101490161</v>
      </c>
      <c r="F356" s="64"/>
      <c r="G356" s="67" t="s">
        <v>1639</v>
      </c>
      <c r="H356">
        <v>4.75</v>
      </c>
      <c r="I356" t="str">
        <f t="shared" si="15"/>
        <v>45</v>
      </c>
      <c r="J356" t="str">
        <f t="shared" si="16"/>
        <v>6.0</v>
      </c>
      <c r="K356" t="s">
        <v>8344</v>
      </c>
      <c r="L356" t="s">
        <v>8350</v>
      </c>
      <c r="M356">
        <v>0.5</v>
      </c>
      <c r="N356">
        <v>2</v>
      </c>
      <c r="O356">
        <f t="shared" si="17"/>
        <v>1</v>
      </c>
      <c r="P356">
        <v>0.5</v>
      </c>
    </row>
    <row r="357" spans="1:16">
      <c r="A357" s="61">
        <v>101506331</v>
      </c>
      <c r="B357" s="61" t="s">
        <v>6020</v>
      </c>
      <c r="C357" s="62" t="s">
        <v>1613</v>
      </c>
      <c r="D357" s="42" t="s">
        <v>1983</v>
      </c>
      <c r="E357" s="61">
        <v>101490161</v>
      </c>
      <c r="F357" s="61"/>
      <c r="G357" s="67" t="s">
        <v>1639</v>
      </c>
      <c r="H357">
        <v>4.75</v>
      </c>
      <c r="I357" t="str">
        <f t="shared" si="15"/>
        <v>45</v>
      </c>
      <c r="J357" t="str">
        <f t="shared" si="16"/>
        <v>6.0</v>
      </c>
      <c r="K357" t="s">
        <v>8344</v>
      </c>
      <c r="L357" t="s">
        <v>8350</v>
      </c>
      <c r="M357">
        <v>0.5</v>
      </c>
      <c r="N357">
        <v>2</v>
      </c>
      <c r="O357">
        <f t="shared" si="17"/>
        <v>1</v>
      </c>
      <c r="P357">
        <v>0.5</v>
      </c>
    </row>
    <row r="358" spans="1:16">
      <c r="A358" s="61">
        <v>100860928</v>
      </c>
      <c r="B358" s="61" t="s">
        <v>6181</v>
      </c>
      <c r="C358" s="62" t="s">
        <v>1532</v>
      </c>
      <c r="D358" s="42" t="s">
        <v>3787</v>
      </c>
      <c r="E358" s="61">
        <v>101490171</v>
      </c>
      <c r="F358" s="61"/>
      <c r="G358" s="67" t="s">
        <v>1639</v>
      </c>
      <c r="H358">
        <v>4.75</v>
      </c>
      <c r="I358" t="str">
        <f t="shared" si="15"/>
        <v>45</v>
      </c>
      <c r="J358" t="str">
        <f t="shared" si="16"/>
        <v>6.0</v>
      </c>
      <c r="K358" t="s">
        <v>8344</v>
      </c>
      <c r="L358" t="s">
        <v>8350</v>
      </c>
      <c r="M358">
        <v>0.5</v>
      </c>
      <c r="N358">
        <v>2</v>
      </c>
      <c r="O358">
        <f t="shared" si="17"/>
        <v>1</v>
      </c>
      <c r="P358">
        <v>0.5</v>
      </c>
    </row>
    <row r="359" spans="1:16">
      <c r="A359" s="61">
        <v>100860928</v>
      </c>
      <c r="B359" s="61" t="s">
        <v>6181</v>
      </c>
      <c r="C359" s="62" t="s">
        <v>1532</v>
      </c>
      <c r="D359" s="42" t="s">
        <v>3787</v>
      </c>
      <c r="E359" s="61">
        <v>101490169</v>
      </c>
      <c r="F359" s="61" t="s">
        <v>1534</v>
      </c>
      <c r="G359" s="67" t="s">
        <v>1639</v>
      </c>
      <c r="H359">
        <v>4.75</v>
      </c>
      <c r="I359" t="str">
        <f t="shared" si="15"/>
        <v>45</v>
      </c>
      <c r="J359" t="str">
        <f t="shared" si="16"/>
        <v>6.0</v>
      </c>
      <c r="K359" t="s">
        <v>8344</v>
      </c>
      <c r="L359" t="s">
        <v>8350</v>
      </c>
      <c r="M359">
        <v>0.5</v>
      </c>
      <c r="N359">
        <v>2</v>
      </c>
      <c r="O359">
        <f t="shared" si="17"/>
        <v>1</v>
      </c>
      <c r="P359">
        <v>0.5</v>
      </c>
    </row>
    <row r="360" spans="1:16">
      <c r="A360" s="61">
        <v>100860928</v>
      </c>
      <c r="B360" s="61" t="s">
        <v>6181</v>
      </c>
      <c r="C360" s="62" t="s">
        <v>1613</v>
      </c>
      <c r="D360" s="42" t="s">
        <v>1986</v>
      </c>
      <c r="E360" s="61">
        <v>101490161</v>
      </c>
      <c r="F360" s="61"/>
      <c r="G360" s="67" t="s">
        <v>1639</v>
      </c>
      <c r="H360">
        <v>4.75</v>
      </c>
      <c r="I360" t="str">
        <f t="shared" si="15"/>
        <v>45</v>
      </c>
      <c r="J360" t="str">
        <f t="shared" si="16"/>
        <v>6.0</v>
      </c>
      <c r="K360" t="s">
        <v>8344</v>
      </c>
      <c r="L360" t="s">
        <v>8350</v>
      </c>
      <c r="M360">
        <v>0.5</v>
      </c>
      <c r="N360">
        <v>2</v>
      </c>
      <c r="O360">
        <f t="shared" si="17"/>
        <v>1</v>
      </c>
      <c r="P360">
        <v>0.5</v>
      </c>
    </row>
    <row r="361" spans="1:16">
      <c r="A361" s="61">
        <v>101506330</v>
      </c>
      <c r="B361" s="61" t="s">
        <v>6019</v>
      </c>
      <c r="C361" s="62" t="s">
        <v>1532</v>
      </c>
      <c r="D361" s="42" t="s">
        <v>1678</v>
      </c>
      <c r="E361" s="61">
        <v>101490165</v>
      </c>
      <c r="F361" s="61"/>
      <c r="G361" s="67" t="s">
        <v>1679</v>
      </c>
      <c r="H361">
        <v>4.75</v>
      </c>
      <c r="I361" t="str">
        <f t="shared" si="15"/>
        <v>45</v>
      </c>
      <c r="J361" t="str">
        <f t="shared" si="16"/>
        <v>6.0</v>
      </c>
      <c r="K361" t="s">
        <v>8344</v>
      </c>
      <c r="L361" t="s">
        <v>8341</v>
      </c>
      <c r="M361">
        <v>0.5</v>
      </c>
      <c r="N361">
        <v>2</v>
      </c>
      <c r="O361">
        <f t="shared" si="17"/>
        <v>1</v>
      </c>
      <c r="P361">
        <v>0.5</v>
      </c>
    </row>
    <row r="362" spans="1:16">
      <c r="A362" s="61">
        <v>101506330</v>
      </c>
      <c r="B362" s="61" t="s">
        <v>6019</v>
      </c>
      <c r="C362" s="62" t="s">
        <v>1532</v>
      </c>
      <c r="D362" s="42" t="s">
        <v>1678</v>
      </c>
      <c r="E362" s="61">
        <v>101490165</v>
      </c>
      <c r="F362" s="61" t="s">
        <v>1534</v>
      </c>
      <c r="G362" s="67" t="s">
        <v>1679</v>
      </c>
      <c r="H362">
        <v>4.75</v>
      </c>
      <c r="I362" t="str">
        <f t="shared" si="15"/>
        <v>45</v>
      </c>
      <c r="J362" t="str">
        <f t="shared" si="16"/>
        <v>6.0</v>
      </c>
      <c r="K362" t="s">
        <v>8344</v>
      </c>
      <c r="L362" t="s">
        <v>8341</v>
      </c>
      <c r="M362">
        <v>0.5</v>
      </c>
      <c r="N362">
        <v>2</v>
      </c>
      <c r="O362">
        <f t="shared" si="17"/>
        <v>1</v>
      </c>
      <c r="P362">
        <v>0.5</v>
      </c>
    </row>
    <row r="363" spans="1:16">
      <c r="A363" s="61">
        <v>101506330</v>
      </c>
      <c r="B363" s="61" t="s">
        <v>6019</v>
      </c>
      <c r="C363" s="62" t="s">
        <v>1613</v>
      </c>
      <c r="D363" s="42" t="s">
        <v>1989</v>
      </c>
      <c r="E363" s="61">
        <v>101490161</v>
      </c>
      <c r="F363" s="61"/>
      <c r="G363" s="67" t="s">
        <v>1679</v>
      </c>
      <c r="H363">
        <v>4.75</v>
      </c>
      <c r="I363" t="str">
        <f t="shared" si="15"/>
        <v>45</v>
      </c>
      <c r="J363" t="str">
        <f t="shared" si="16"/>
        <v>6.0</v>
      </c>
      <c r="K363" t="s">
        <v>8344</v>
      </c>
      <c r="L363" t="s">
        <v>8341</v>
      </c>
      <c r="M363">
        <v>0.5</v>
      </c>
      <c r="N363">
        <v>2</v>
      </c>
      <c r="O363">
        <f t="shared" si="17"/>
        <v>1</v>
      </c>
      <c r="P363">
        <v>0.5</v>
      </c>
    </row>
    <row r="364" spans="1:16">
      <c r="A364" s="61">
        <v>100860926</v>
      </c>
      <c r="B364" s="61" t="s">
        <v>6184</v>
      </c>
      <c r="C364" s="62" t="s">
        <v>1532</v>
      </c>
      <c r="D364" s="42" t="s">
        <v>3784</v>
      </c>
      <c r="E364" s="61">
        <v>101490171</v>
      </c>
      <c r="F364" s="61"/>
      <c r="G364" s="67" t="s">
        <v>1679</v>
      </c>
      <c r="H364">
        <v>4.75</v>
      </c>
      <c r="I364" t="str">
        <f t="shared" si="15"/>
        <v>45</v>
      </c>
      <c r="J364" t="str">
        <f t="shared" si="16"/>
        <v>6.0</v>
      </c>
      <c r="K364" t="s">
        <v>8344</v>
      </c>
      <c r="L364" t="s">
        <v>8341</v>
      </c>
      <c r="M364">
        <v>0.5</v>
      </c>
      <c r="N364">
        <v>2</v>
      </c>
      <c r="O364">
        <f t="shared" si="17"/>
        <v>1</v>
      </c>
      <c r="P364">
        <v>0.5</v>
      </c>
    </row>
    <row r="365" spans="1:16">
      <c r="A365" s="61">
        <v>100860926</v>
      </c>
      <c r="B365" s="61" t="s">
        <v>6184</v>
      </c>
      <c r="C365" s="62" t="s">
        <v>1532</v>
      </c>
      <c r="D365" s="42" t="s">
        <v>3784</v>
      </c>
      <c r="E365" s="61">
        <v>101490169</v>
      </c>
      <c r="F365" s="61" t="s">
        <v>1534</v>
      </c>
      <c r="G365" s="67" t="s">
        <v>1679</v>
      </c>
      <c r="H365">
        <v>4.75</v>
      </c>
      <c r="I365" t="str">
        <f t="shared" si="15"/>
        <v>45</v>
      </c>
      <c r="J365" t="str">
        <f t="shared" si="16"/>
        <v>6.0</v>
      </c>
      <c r="K365" t="s">
        <v>8344</v>
      </c>
      <c r="L365" t="s">
        <v>8341</v>
      </c>
      <c r="M365">
        <v>0.5</v>
      </c>
      <c r="N365">
        <v>2</v>
      </c>
      <c r="O365">
        <f t="shared" si="17"/>
        <v>1</v>
      </c>
      <c r="P365">
        <v>0.5</v>
      </c>
    </row>
    <row r="366" spans="1:16">
      <c r="A366" s="61">
        <v>100860926</v>
      </c>
      <c r="B366" s="61" t="s">
        <v>6184</v>
      </c>
      <c r="C366" s="62" t="s">
        <v>1613</v>
      </c>
      <c r="D366" s="42" t="s">
        <v>1992</v>
      </c>
      <c r="E366" s="61">
        <v>101490161</v>
      </c>
      <c r="F366" s="61"/>
      <c r="G366" s="67" t="s">
        <v>1679</v>
      </c>
      <c r="H366">
        <v>4.75</v>
      </c>
      <c r="I366" t="str">
        <f t="shared" si="15"/>
        <v>45</v>
      </c>
      <c r="J366" t="str">
        <f t="shared" si="16"/>
        <v>6.0</v>
      </c>
      <c r="K366" t="s">
        <v>8344</v>
      </c>
      <c r="L366" t="s">
        <v>8341</v>
      </c>
      <c r="M366">
        <v>0.5</v>
      </c>
      <c r="N366">
        <v>2</v>
      </c>
      <c r="O366">
        <f t="shared" si="17"/>
        <v>1</v>
      </c>
      <c r="P366">
        <v>0.5</v>
      </c>
    </row>
    <row r="367" spans="1:16">
      <c r="A367" s="64" t="s">
        <v>1776</v>
      </c>
      <c r="B367" s="61" t="s">
        <v>6083</v>
      </c>
      <c r="C367" s="62" t="s">
        <v>1613</v>
      </c>
      <c r="D367" s="63" t="s">
        <v>1994</v>
      </c>
      <c r="E367" s="64">
        <v>101490161</v>
      </c>
      <c r="F367" s="64"/>
      <c r="G367" s="67" t="s">
        <v>1639</v>
      </c>
      <c r="H367">
        <v>4.75</v>
      </c>
      <c r="I367" t="str">
        <f t="shared" si="15"/>
        <v>45</v>
      </c>
      <c r="J367" t="str">
        <f t="shared" si="16"/>
        <v>6.0</v>
      </c>
      <c r="K367" t="s">
        <v>8342</v>
      </c>
      <c r="L367" t="s">
        <v>8350</v>
      </c>
      <c r="M367">
        <v>0.5</v>
      </c>
      <c r="N367">
        <v>2</v>
      </c>
      <c r="O367">
        <f t="shared" si="17"/>
        <v>1</v>
      </c>
      <c r="P367">
        <v>0.5</v>
      </c>
    </row>
    <row r="368" spans="1:16">
      <c r="A368" s="64" t="s">
        <v>1997</v>
      </c>
      <c r="B368" s="61" t="s">
        <v>6186</v>
      </c>
      <c r="C368" s="62" t="s">
        <v>1613</v>
      </c>
      <c r="D368" s="63" t="s">
        <v>1998</v>
      </c>
      <c r="E368" s="64">
        <v>101490161</v>
      </c>
      <c r="F368" s="64"/>
      <c r="G368" s="64">
        <v>51</v>
      </c>
      <c r="H368">
        <v>4.75</v>
      </c>
      <c r="I368" t="str">
        <f t="shared" si="15"/>
        <v>45</v>
      </c>
      <c r="J368" t="str">
        <f t="shared" si="16"/>
        <v>6.0</v>
      </c>
      <c r="K368" t="s">
        <v>8342</v>
      </c>
      <c r="L368" t="s">
        <v>8354</v>
      </c>
      <c r="M368">
        <v>0.5</v>
      </c>
      <c r="N368">
        <v>2</v>
      </c>
      <c r="O368">
        <f t="shared" si="17"/>
        <v>1</v>
      </c>
      <c r="P368">
        <v>0.5</v>
      </c>
    </row>
    <row r="369" spans="1:16">
      <c r="A369" s="64" t="s">
        <v>2001</v>
      </c>
      <c r="B369" s="61" t="s">
        <v>6188</v>
      </c>
      <c r="C369" s="62" t="s">
        <v>1613</v>
      </c>
      <c r="D369" s="63" t="s">
        <v>2002</v>
      </c>
      <c r="E369" s="64">
        <v>101490161</v>
      </c>
      <c r="F369" s="64"/>
      <c r="G369" s="64">
        <v>51</v>
      </c>
      <c r="H369">
        <v>4.75</v>
      </c>
      <c r="I369" t="str">
        <f t="shared" si="15"/>
        <v>45</v>
      </c>
      <c r="J369" t="str">
        <f t="shared" si="16"/>
        <v>6.0</v>
      </c>
      <c r="K369" t="s">
        <v>8342</v>
      </c>
      <c r="L369" t="s">
        <v>8350</v>
      </c>
      <c r="M369">
        <v>0.5</v>
      </c>
      <c r="N369">
        <v>2</v>
      </c>
      <c r="O369">
        <f t="shared" si="17"/>
        <v>1</v>
      </c>
      <c r="P369">
        <v>0.5</v>
      </c>
    </row>
    <row r="370" spans="1:16">
      <c r="A370" s="64">
        <v>101498816</v>
      </c>
      <c r="B370" s="61" t="s">
        <v>6010</v>
      </c>
      <c r="C370" s="62" t="s">
        <v>1532</v>
      </c>
      <c r="D370" s="63" t="s">
        <v>1669</v>
      </c>
      <c r="E370" s="64">
        <v>101490168</v>
      </c>
      <c r="F370" s="64"/>
      <c r="G370" s="64">
        <v>51</v>
      </c>
      <c r="H370">
        <v>4.75</v>
      </c>
      <c r="I370" t="str">
        <f t="shared" si="15"/>
        <v>45</v>
      </c>
      <c r="J370" t="str">
        <f t="shared" si="16"/>
        <v>6.0</v>
      </c>
      <c r="K370" t="s">
        <v>8342</v>
      </c>
      <c r="L370" t="s">
        <v>8350</v>
      </c>
      <c r="M370">
        <v>0.5</v>
      </c>
      <c r="N370">
        <v>2</v>
      </c>
      <c r="O370">
        <f t="shared" si="17"/>
        <v>1</v>
      </c>
      <c r="P370">
        <v>0.5</v>
      </c>
    </row>
    <row r="371" spans="1:16">
      <c r="A371" s="64">
        <v>101498816</v>
      </c>
      <c r="B371" s="61" t="s">
        <v>6010</v>
      </c>
      <c r="C371" s="62" t="s">
        <v>1532</v>
      </c>
      <c r="D371" s="63" t="s">
        <v>1669</v>
      </c>
      <c r="E371" s="64">
        <v>101490168</v>
      </c>
      <c r="F371" s="61" t="s">
        <v>1534</v>
      </c>
      <c r="G371" s="64">
        <v>51</v>
      </c>
      <c r="H371">
        <v>4.75</v>
      </c>
      <c r="I371" t="str">
        <f t="shared" si="15"/>
        <v>45</v>
      </c>
      <c r="J371" t="str">
        <f t="shared" si="16"/>
        <v>6.0</v>
      </c>
      <c r="K371" t="s">
        <v>8342</v>
      </c>
      <c r="L371" t="s">
        <v>8350</v>
      </c>
      <c r="M371">
        <v>0.5</v>
      </c>
      <c r="N371">
        <v>2</v>
      </c>
      <c r="O371">
        <f t="shared" si="17"/>
        <v>1</v>
      </c>
      <c r="P371">
        <v>0.5</v>
      </c>
    </row>
    <row r="372" spans="1:16">
      <c r="A372" s="61">
        <v>100860916</v>
      </c>
      <c r="B372" s="61" t="s">
        <v>6190</v>
      </c>
      <c r="C372" s="62" t="s">
        <v>1532</v>
      </c>
      <c r="D372" s="42" t="s">
        <v>1669</v>
      </c>
      <c r="E372" s="61">
        <v>101490171</v>
      </c>
      <c r="F372" s="61"/>
      <c r="G372" s="67">
        <v>51</v>
      </c>
      <c r="H372">
        <v>4.75</v>
      </c>
      <c r="I372" t="str">
        <f t="shared" si="15"/>
        <v>45</v>
      </c>
      <c r="J372" t="str">
        <f t="shared" si="16"/>
        <v>6.0</v>
      </c>
      <c r="K372" t="s">
        <v>8342</v>
      </c>
      <c r="L372" t="s">
        <v>8350</v>
      </c>
      <c r="M372">
        <v>0.5</v>
      </c>
      <c r="N372">
        <v>2</v>
      </c>
      <c r="O372">
        <f t="shared" si="17"/>
        <v>1</v>
      </c>
      <c r="P372">
        <v>0.5</v>
      </c>
    </row>
    <row r="373" spans="1:16">
      <c r="A373" s="61">
        <v>100860916</v>
      </c>
      <c r="B373" s="61" t="s">
        <v>6190</v>
      </c>
      <c r="C373" s="62" t="s">
        <v>1532</v>
      </c>
      <c r="D373" s="42" t="s">
        <v>1669</v>
      </c>
      <c r="E373" s="61">
        <v>101490169</v>
      </c>
      <c r="F373" s="61" t="s">
        <v>1534</v>
      </c>
      <c r="G373" s="67">
        <v>51</v>
      </c>
      <c r="H373">
        <v>4.75</v>
      </c>
      <c r="I373" t="str">
        <f t="shared" si="15"/>
        <v>45</v>
      </c>
      <c r="J373" t="str">
        <f t="shared" si="16"/>
        <v>6.0</v>
      </c>
      <c r="K373" t="s">
        <v>8342</v>
      </c>
      <c r="L373" t="s">
        <v>8350</v>
      </c>
      <c r="M373">
        <v>0.5</v>
      </c>
      <c r="N373">
        <v>2</v>
      </c>
      <c r="O373">
        <f t="shared" si="17"/>
        <v>1</v>
      </c>
      <c r="P373">
        <v>0.5</v>
      </c>
    </row>
    <row r="374" spans="1:16">
      <c r="A374" s="61">
        <v>103168456</v>
      </c>
      <c r="B374" s="61" t="s">
        <v>7322</v>
      </c>
      <c r="C374" s="62" t="s">
        <v>1532</v>
      </c>
      <c r="D374" s="42" t="s">
        <v>1669</v>
      </c>
      <c r="E374" s="61">
        <v>101490171</v>
      </c>
      <c r="F374" s="61"/>
      <c r="G374" s="61">
        <v>51</v>
      </c>
      <c r="H374">
        <v>4.75</v>
      </c>
      <c r="I374" t="str">
        <f t="shared" si="15"/>
        <v>45</v>
      </c>
      <c r="J374" t="str">
        <f t="shared" si="16"/>
        <v>6.0</v>
      </c>
      <c r="K374" t="s">
        <v>8342</v>
      </c>
      <c r="L374" t="s">
        <v>8350</v>
      </c>
      <c r="M374">
        <v>0.5</v>
      </c>
      <c r="N374">
        <v>2</v>
      </c>
      <c r="O374">
        <f t="shared" si="17"/>
        <v>1</v>
      </c>
      <c r="P374">
        <v>0.5</v>
      </c>
    </row>
    <row r="375" spans="1:16">
      <c r="A375" s="61">
        <v>103168458</v>
      </c>
      <c r="B375" s="61" t="s">
        <v>7323</v>
      </c>
      <c r="C375" s="62" t="s">
        <v>1532</v>
      </c>
      <c r="D375" s="42" t="s">
        <v>1669</v>
      </c>
      <c r="E375" s="61">
        <v>101490168</v>
      </c>
      <c r="F375" s="61"/>
      <c r="G375" s="61">
        <v>51</v>
      </c>
      <c r="H375">
        <v>4.75</v>
      </c>
      <c r="I375" t="str">
        <f t="shared" si="15"/>
        <v>45</v>
      </c>
      <c r="J375" t="str">
        <f t="shared" si="16"/>
        <v>6.0</v>
      </c>
      <c r="K375" t="s">
        <v>8342</v>
      </c>
      <c r="L375" t="s">
        <v>8350</v>
      </c>
      <c r="M375">
        <v>0.5</v>
      </c>
      <c r="N375">
        <v>2</v>
      </c>
      <c r="O375">
        <f t="shared" si="17"/>
        <v>1</v>
      </c>
      <c r="P375">
        <v>0.5</v>
      </c>
    </row>
    <row r="376" spans="1:16">
      <c r="A376" s="64">
        <v>101498816</v>
      </c>
      <c r="B376" s="61" t="s">
        <v>6010</v>
      </c>
      <c r="C376" s="62" t="s">
        <v>1613</v>
      </c>
      <c r="D376" s="63" t="s">
        <v>2003</v>
      </c>
      <c r="E376" s="64">
        <v>101490161</v>
      </c>
      <c r="F376" s="64"/>
      <c r="G376" s="64">
        <v>51</v>
      </c>
      <c r="H376">
        <v>4.75</v>
      </c>
      <c r="I376" t="str">
        <f t="shared" si="15"/>
        <v>45</v>
      </c>
      <c r="J376" t="str">
        <f t="shared" si="16"/>
        <v>6.0</v>
      </c>
      <c r="K376" t="s">
        <v>8342</v>
      </c>
      <c r="L376" t="s">
        <v>8350</v>
      </c>
      <c r="M376">
        <v>0.5</v>
      </c>
      <c r="N376">
        <v>2</v>
      </c>
      <c r="O376">
        <f t="shared" si="17"/>
        <v>1</v>
      </c>
      <c r="P376">
        <v>0.5</v>
      </c>
    </row>
    <row r="377" spans="1:16">
      <c r="A377" s="61">
        <v>100860916</v>
      </c>
      <c r="B377" s="61" t="s">
        <v>6190</v>
      </c>
      <c r="C377" s="62" t="s">
        <v>1613</v>
      </c>
      <c r="D377" s="42" t="s">
        <v>2003</v>
      </c>
      <c r="E377" s="61">
        <v>101490161</v>
      </c>
      <c r="F377" s="61"/>
      <c r="G377" s="67">
        <v>51</v>
      </c>
      <c r="H377">
        <v>4.75</v>
      </c>
      <c r="I377" t="str">
        <f t="shared" si="15"/>
        <v>45</v>
      </c>
      <c r="J377" t="str">
        <f t="shared" si="16"/>
        <v>6.0</v>
      </c>
      <c r="K377" t="s">
        <v>8342</v>
      </c>
      <c r="L377" t="s">
        <v>8350</v>
      </c>
      <c r="M377">
        <v>0.5</v>
      </c>
      <c r="N377">
        <v>2</v>
      </c>
      <c r="O377">
        <f t="shared" si="17"/>
        <v>1</v>
      </c>
      <c r="P377">
        <v>0.5</v>
      </c>
    </row>
    <row r="378" spans="1:16">
      <c r="A378" s="18">
        <v>103168456</v>
      </c>
      <c r="B378" s="61" t="s">
        <v>7322</v>
      </c>
      <c r="C378" s="62" t="s">
        <v>1613</v>
      </c>
      <c r="D378" s="42" t="s">
        <v>2003</v>
      </c>
      <c r="E378" s="61">
        <v>101490161</v>
      </c>
      <c r="F378" s="61"/>
      <c r="G378" s="61">
        <v>51</v>
      </c>
      <c r="H378">
        <v>4.75</v>
      </c>
      <c r="I378" t="str">
        <f t="shared" si="15"/>
        <v>45</v>
      </c>
      <c r="J378" t="str">
        <f t="shared" si="16"/>
        <v>6.0</v>
      </c>
      <c r="K378" t="s">
        <v>8342</v>
      </c>
      <c r="L378" t="s">
        <v>8350</v>
      </c>
      <c r="M378">
        <v>0.5</v>
      </c>
      <c r="N378">
        <v>2</v>
      </c>
      <c r="O378">
        <f t="shared" si="17"/>
        <v>1</v>
      </c>
      <c r="P378">
        <v>0.5</v>
      </c>
    </row>
    <row r="379" spans="1:16">
      <c r="A379" s="18">
        <v>103168458</v>
      </c>
      <c r="B379" s="61" t="s">
        <v>7323</v>
      </c>
      <c r="C379" s="62" t="s">
        <v>1613</v>
      </c>
      <c r="D379" s="42" t="s">
        <v>2003</v>
      </c>
      <c r="E379" s="61">
        <v>101490161</v>
      </c>
      <c r="F379" s="61"/>
      <c r="G379" s="61">
        <v>51</v>
      </c>
      <c r="H379">
        <v>4.75</v>
      </c>
      <c r="I379" t="str">
        <f t="shared" si="15"/>
        <v>45</v>
      </c>
      <c r="J379" t="str">
        <f t="shared" si="16"/>
        <v>6.0</v>
      </c>
      <c r="K379" t="s">
        <v>8342</v>
      </c>
      <c r="L379" t="s">
        <v>8350</v>
      </c>
      <c r="M379">
        <v>0.5</v>
      </c>
      <c r="N379">
        <v>2</v>
      </c>
      <c r="O379">
        <f t="shared" si="17"/>
        <v>1</v>
      </c>
      <c r="P379">
        <v>0.5</v>
      </c>
    </row>
    <row r="380" spans="1:16">
      <c r="A380" s="61">
        <v>102028236</v>
      </c>
      <c r="B380" s="61" t="s">
        <v>6938</v>
      </c>
      <c r="C380" s="62" t="s">
        <v>1532</v>
      </c>
      <c r="D380" s="42" t="s">
        <v>4120</v>
      </c>
      <c r="E380" s="61">
        <v>101490162</v>
      </c>
      <c r="F380" s="61"/>
      <c r="G380" s="61">
        <v>262</v>
      </c>
      <c r="H380">
        <v>4.75</v>
      </c>
      <c r="I380" t="str">
        <f t="shared" si="15"/>
        <v>45</v>
      </c>
      <c r="J380" t="str">
        <f t="shared" si="16"/>
        <v>6.0</v>
      </c>
      <c r="K380" t="s">
        <v>8342</v>
      </c>
      <c r="L380" t="s">
        <v>8341</v>
      </c>
      <c r="M380">
        <v>0.5</v>
      </c>
      <c r="N380">
        <v>2</v>
      </c>
      <c r="O380">
        <f t="shared" si="17"/>
        <v>1</v>
      </c>
      <c r="P380">
        <v>0.5</v>
      </c>
    </row>
    <row r="381" spans="1:16">
      <c r="A381" s="64" t="s">
        <v>2008</v>
      </c>
      <c r="B381" s="61" t="s">
        <v>6192</v>
      </c>
      <c r="C381" s="62" t="s">
        <v>1613</v>
      </c>
      <c r="D381" s="63" t="s">
        <v>2009</v>
      </c>
      <c r="E381" s="64">
        <v>101490161</v>
      </c>
      <c r="F381" s="64"/>
      <c r="G381" s="67">
        <v>262</v>
      </c>
      <c r="H381">
        <v>4.75</v>
      </c>
      <c r="I381" t="str">
        <f t="shared" si="15"/>
        <v>45</v>
      </c>
      <c r="J381" t="str">
        <f t="shared" si="16"/>
        <v>6.0</v>
      </c>
      <c r="K381" t="s">
        <v>8342</v>
      </c>
      <c r="L381" t="s">
        <v>8341</v>
      </c>
      <c r="M381">
        <v>0.5</v>
      </c>
      <c r="N381">
        <v>2</v>
      </c>
      <c r="O381">
        <f t="shared" si="17"/>
        <v>1</v>
      </c>
      <c r="P381">
        <v>0.5</v>
      </c>
    </row>
    <row r="382" spans="1:16">
      <c r="A382" s="61">
        <v>102028236</v>
      </c>
      <c r="B382" s="61" t="s">
        <v>6938</v>
      </c>
      <c r="C382" s="62" t="s">
        <v>1613</v>
      </c>
      <c r="D382" s="42" t="s">
        <v>2009</v>
      </c>
      <c r="E382" s="61">
        <v>101490161</v>
      </c>
      <c r="F382" s="61"/>
      <c r="G382" s="61">
        <v>262</v>
      </c>
      <c r="H382">
        <v>4.75</v>
      </c>
      <c r="I382" t="str">
        <f t="shared" si="15"/>
        <v>45</v>
      </c>
      <c r="J382" t="str">
        <f t="shared" si="16"/>
        <v>6.0</v>
      </c>
      <c r="K382" t="s">
        <v>8342</v>
      </c>
      <c r="L382" t="s">
        <v>8341</v>
      </c>
      <c r="M382">
        <v>0.5</v>
      </c>
      <c r="N382">
        <v>2</v>
      </c>
      <c r="O382">
        <f t="shared" si="17"/>
        <v>1</v>
      </c>
      <c r="P382">
        <v>0.5</v>
      </c>
    </row>
    <row r="383" spans="1:16">
      <c r="A383" s="61">
        <v>101460626</v>
      </c>
      <c r="B383" s="61" t="s">
        <v>5982</v>
      </c>
      <c r="C383" s="62" t="s">
        <v>1532</v>
      </c>
      <c r="D383" s="63" t="s">
        <v>1638</v>
      </c>
      <c r="E383" s="70">
        <v>101490168</v>
      </c>
      <c r="F383" s="70"/>
      <c r="G383" s="67" t="s">
        <v>1639</v>
      </c>
      <c r="H383">
        <v>4.75</v>
      </c>
      <c r="I383" t="str">
        <f t="shared" si="15"/>
        <v>45</v>
      </c>
      <c r="J383" t="str">
        <f t="shared" si="16"/>
        <v>6.0</v>
      </c>
      <c r="K383" t="s">
        <v>8342</v>
      </c>
      <c r="L383" t="s">
        <v>8341</v>
      </c>
      <c r="M383">
        <v>0.5</v>
      </c>
      <c r="N383">
        <v>2</v>
      </c>
      <c r="O383">
        <f t="shared" si="17"/>
        <v>1</v>
      </c>
      <c r="P383">
        <v>0.5</v>
      </c>
    </row>
    <row r="384" spans="1:16">
      <c r="A384" s="61">
        <v>101460626</v>
      </c>
      <c r="B384" s="61" t="s">
        <v>5982</v>
      </c>
      <c r="C384" s="62" t="s">
        <v>1532</v>
      </c>
      <c r="D384" s="63" t="s">
        <v>1638</v>
      </c>
      <c r="E384" s="70">
        <v>101490168</v>
      </c>
      <c r="F384" s="61" t="s">
        <v>1534</v>
      </c>
      <c r="G384" s="67" t="s">
        <v>1639</v>
      </c>
      <c r="H384">
        <v>4.75</v>
      </c>
      <c r="I384" t="str">
        <f t="shared" si="15"/>
        <v>45</v>
      </c>
      <c r="J384" t="str">
        <f t="shared" si="16"/>
        <v>6.0</v>
      </c>
      <c r="K384" t="s">
        <v>8342</v>
      </c>
      <c r="L384" t="s">
        <v>8341</v>
      </c>
      <c r="M384">
        <v>0.5</v>
      </c>
      <c r="N384">
        <v>2</v>
      </c>
      <c r="O384">
        <f t="shared" si="17"/>
        <v>1</v>
      </c>
      <c r="P384">
        <v>0.5</v>
      </c>
    </row>
    <row r="385" spans="1:16">
      <c r="A385" s="64">
        <v>101460626</v>
      </c>
      <c r="B385" s="61" t="s">
        <v>5982</v>
      </c>
      <c r="C385" s="62" t="s">
        <v>1613</v>
      </c>
      <c r="D385" s="63" t="s">
        <v>2012</v>
      </c>
      <c r="E385" s="64">
        <v>101490161</v>
      </c>
      <c r="F385" s="64"/>
      <c r="G385" s="67" t="s">
        <v>1639</v>
      </c>
      <c r="H385">
        <v>4.75</v>
      </c>
      <c r="I385" t="str">
        <f t="shared" si="15"/>
        <v>45</v>
      </c>
      <c r="J385" t="str">
        <f t="shared" si="16"/>
        <v>6.0</v>
      </c>
      <c r="K385" t="s">
        <v>8342</v>
      </c>
      <c r="L385" t="s">
        <v>8341</v>
      </c>
      <c r="M385">
        <v>0.5</v>
      </c>
      <c r="N385">
        <v>2</v>
      </c>
      <c r="O385">
        <f t="shared" si="17"/>
        <v>1</v>
      </c>
      <c r="P385">
        <v>0.5</v>
      </c>
    </row>
    <row r="386" spans="1:16">
      <c r="A386" s="61">
        <v>100860842</v>
      </c>
      <c r="B386" s="61" t="s">
        <v>6194</v>
      </c>
      <c r="C386" s="62" t="s">
        <v>1532</v>
      </c>
      <c r="D386" s="42" t="s">
        <v>3789</v>
      </c>
      <c r="E386" s="61">
        <v>101490171</v>
      </c>
      <c r="F386" s="61"/>
      <c r="G386" s="67">
        <v>262</v>
      </c>
      <c r="H386">
        <v>4.75</v>
      </c>
      <c r="I386" t="str">
        <f t="shared" ref="I386:I395" si="18">MID(D386,5,2)</f>
        <v>45</v>
      </c>
      <c r="J386" t="str">
        <f t="shared" ref="J386:J395" si="19">MID(D386,7,3)</f>
        <v>6.0</v>
      </c>
      <c r="K386" t="s">
        <v>8342</v>
      </c>
      <c r="L386" t="s">
        <v>8341</v>
      </c>
      <c r="M386">
        <v>0.5</v>
      </c>
      <c r="N386">
        <v>2</v>
      </c>
      <c r="O386">
        <f t="shared" ref="O386:O395" si="20">N386/2</f>
        <v>1</v>
      </c>
      <c r="P386">
        <v>0.5</v>
      </c>
    </row>
    <row r="387" spans="1:16">
      <c r="A387" s="61">
        <v>100860842</v>
      </c>
      <c r="B387" s="61" t="s">
        <v>6194</v>
      </c>
      <c r="C387" s="62" t="s">
        <v>1532</v>
      </c>
      <c r="D387" s="42" t="s">
        <v>3789</v>
      </c>
      <c r="E387" s="61">
        <v>101490169</v>
      </c>
      <c r="F387" s="61" t="s">
        <v>1534</v>
      </c>
      <c r="G387" s="67">
        <v>262</v>
      </c>
      <c r="H387">
        <v>4.75</v>
      </c>
      <c r="I387" t="str">
        <f t="shared" si="18"/>
        <v>45</v>
      </c>
      <c r="J387" t="str">
        <f t="shared" si="19"/>
        <v>6.0</v>
      </c>
      <c r="K387" t="s">
        <v>8342</v>
      </c>
      <c r="L387" t="s">
        <v>8341</v>
      </c>
      <c r="M387">
        <v>0.5</v>
      </c>
      <c r="N387">
        <v>2</v>
      </c>
      <c r="O387">
        <f t="shared" si="20"/>
        <v>1</v>
      </c>
      <c r="P387">
        <v>0.5</v>
      </c>
    </row>
    <row r="388" spans="1:16">
      <c r="A388" s="61">
        <v>103168079</v>
      </c>
      <c r="B388" s="61" t="s">
        <v>7316</v>
      </c>
      <c r="C388" s="62" t="s">
        <v>1532</v>
      </c>
      <c r="D388" s="42" t="s">
        <v>3789</v>
      </c>
      <c r="E388" s="61">
        <v>101490171</v>
      </c>
      <c r="F388" s="61"/>
      <c r="G388" s="61">
        <v>262</v>
      </c>
      <c r="H388">
        <v>4.75</v>
      </c>
      <c r="I388" t="str">
        <f t="shared" si="18"/>
        <v>45</v>
      </c>
      <c r="J388" t="str">
        <f t="shared" si="19"/>
        <v>6.0</v>
      </c>
      <c r="K388" t="s">
        <v>8342</v>
      </c>
      <c r="L388" t="s">
        <v>8341</v>
      </c>
      <c r="M388">
        <v>0.5</v>
      </c>
      <c r="N388">
        <v>2</v>
      </c>
      <c r="O388">
        <f t="shared" si="20"/>
        <v>1</v>
      </c>
      <c r="P388">
        <v>0.5</v>
      </c>
    </row>
    <row r="389" spans="1:16">
      <c r="A389" s="61">
        <v>103168453</v>
      </c>
      <c r="B389" s="61" t="s">
        <v>7321</v>
      </c>
      <c r="C389" s="62" t="s">
        <v>1532</v>
      </c>
      <c r="D389" s="87" t="s">
        <v>3789</v>
      </c>
      <c r="E389" s="61">
        <v>101490168</v>
      </c>
      <c r="F389" s="61"/>
      <c r="G389" s="61">
        <v>262</v>
      </c>
      <c r="H389">
        <v>4.75</v>
      </c>
      <c r="I389" t="str">
        <f t="shared" si="18"/>
        <v>45</v>
      </c>
      <c r="J389" t="str">
        <f t="shared" si="19"/>
        <v>6.0</v>
      </c>
      <c r="K389" t="s">
        <v>8342</v>
      </c>
      <c r="L389" t="s">
        <v>8341</v>
      </c>
      <c r="M389">
        <v>0.5</v>
      </c>
      <c r="N389">
        <v>2</v>
      </c>
      <c r="O389">
        <f t="shared" si="20"/>
        <v>1</v>
      </c>
      <c r="P389">
        <v>0.5</v>
      </c>
    </row>
    <row r="390" spans="1:16">
      <c r="A390" s="61">
        <v>100860842</v>
      </c>
      <c r="B390" s="61" t="s">
        <v>6194</v>
      </c>
      <c r="C390" s="62" t="s">
        <v>1613</v>
      </c>
      <c r="D390" s="42" t="s">
        <v>2013</v>
      </c>
      <c r="E390" s="61">
        <v>101490161</v>
      </c>
      <c r="F390" s="61"/>
      <c r="G390" s="67">
        <v>262</v>
      </c>
      <c r="H390">
        <v>4.75</v>
      </c>
      <c r="I390" t="str">
        <f t="shared" si="18"/>
        <v>45</v>
      </c>
      <c r="J390" t="str">
        <f t="shared" si="19"/>
        <v>6.0</v>
      </c>
      <c r="K390" t="s">
        <v>8342</v>
      </c>
      <c r="L390" t="s">
        <v>8341</v>
      </c>
      <c r="M390">
        <v>0.5</v>
      </c>
      <c r="N390">
        <v>2</v>
      </c>
      <c r="O390">
        <f t="shared" si="20"/>
        <v>1</v>
      </c>
      <c r="P390">
        <v>0.5</v>
      </c>
    </row>
    <row r="391" spans="1:16">
      <c r="A391" s="61">
        <v>103168079</v>
      </c>
      <c r="B391" s="61" t="s">
        <v>7316</v>
      </c>
      <c r="C391" s="62" t="s">
        <v>1613</v>
      </c>
      <c r="D391" s="42" t="s">
        <v>2013</v>
      </c>
      <c r="E391" s="61">
        <v>101490161</v>
      </c>
      <c r="F391" s="61"/>
      <c r="G391" s="61">
        <v>262</v>
      </c>
      <c r="H391">
        <v>4.75</v>
      </c>
      <c r="I391" t="str">
        <f t="shared" si="18"/>
        <v>45</v>
      </c>
      <c r="J391" t="str">
        <f t="shared" si="19"/>
        <v>6.0</v>
      </c>
      <c r="K391" t="s">
        <v>8342</v>
      </c>
      <c r="L391" t="s">
        <v>8341</v>
      </c>
      <c r="M391">
        <v>0.5</v>
      </c>
      <c r="N391">
        <v>2</v>
      </c>
      <c r="O391">
        <f t="shared" si="20"/>
        <v>1</v>
      </c>
      <c r="P391">
        <v>0.5</v>
      </c>
    </row>
    <row r="392" spans="1:16">
      <c r="A392" s="18">
        <v>103168453</v>
      </c>
      <c r="B392" s="61" t="s">
        <v>7321</v>
      </c>
      <c r="C392" s="62" t="s">
        <v>1613</v>
      </c>
      <c r="D392" s="87" t="s">
        <v>2013</v>
      </c>
      <c r="E392" s="61">
        <v>101490161</v>
      </c>
      <c r="F392" s="61"/>
      <c r="G392" s="61">
        <v>262</v>
      </c>
      <c r="H392">
        <v>4.75</v>
      </c>
      <c r="I392" t="str">
        <f t="shared" si="18"/>
        <v>45</v>
      </c>
      <c r="J392" t="str">
        <f t="shared" si="19"/>
        <v>6.0</v>
      </c>
      <c r="K392" t="s">
        <v>8342</v>
      </c>
      <c r="L392" t="s">
        <v>8341</v>
      </c>
      <c r="M392">
        <v>0.5</v>
      </c>
      <c r="N392">
        <v>2</v>
      </c>
      <c r="O392">
        <f t="shared" si="20"/>
        <v>1</v>
      </c>
      <c r="P392">
        <v>0.5</v>
      </c>
    </row>
    <row r="393" spans="1:16">
      <c r="A393" s="64" t="s">
        <v>2016</v>
      </c>
      <c r="B393" s="61" t="s">
        <v>6196</v>
      </c>
      <c r="C393" s="62" t="s">
        <v>1532</v>
      </c>
      <c r="D393" s="63" t="s">
        <v>3289</v>
      </c>
      <c r="E393" s="64">
        <v>101490164</v>
      </c>
      <c r="F393" s="64"/>
      <c r="G393" s="67" t="s">
        <v>1679</v>
      </c>
      <c r="H393">
        <v>4.75</v>
      </c>
      <c r="I393" t="str">
        <f t="shared" si="18"/>
        <v>45</v>
      </c>
      <c r="J393" t="str">
        <f t="shared" si="19"/>
        <v>6.0</v>
      </c>
      <c r="K393" t="s">
        <v>8342</v>
      </c>
      <c r="L393" t="s">
        <v>8341</v>
      </c>
      <c r="M393">
        <v>0.5</v>
      </c>
      <c r="N393">
        <v>2</v>
      </c>
      <c r="O393">
        <f t="shared" si="20"/>
        <v>1</v>
      </c>
      <c r="P393">
        <v>0.5</v>
      </c>
    </row>
    <row r="394" spans="1:16">
      <c r="A394" s="64" t="s">
        <v>2016</v>
      </c>
      <c r="B394" s="61" t="s">
        <v>6196</v>
      </c>
      <c r="C394" s="62" t="s">
        <v>1532</v>
      </c>
      <c r="D394" s="63" t="s">
        <v>3289</v>
      </c>
      <c r="E394" s="64">
        <v>101490164</v>
      </c>
      <c r="F394" s="61" t="s">
        <v>1534</v>
      </c>
      <c r="G394" s="67" t="s">
        <v>1679</v>
      </c>
      <c r="H394">
        <v>4.75</v>
      </c>
      <c r="I394" t="str">
        <f t="shared" si="18"/>
        <v>45</v>
      </c>
      <c r="J394" t="str">
        <f t="shared" si="19"/>
        <v>6.0</v>
      </c>
      <c r="K394" t="s">
        <v>8342</v>
      </c>
      <c r="L394" t="s">
        <v>8341</v>
      </c>
      <c r="M394">
        <v>0.5</v>
      </c>
      <c r="N394">
        <v>2</v>
      </c>
      <c r="O394">
        <f t="shared" si="20"/>
        <v>1</v>
      </c>
      <c r="P394">
        <v>0.5</v>
      </c>
    </row>
    <row r="395" spans="1:16">
      <c r="A395" s="64" t="s">
        <v>2016</v>
      </c>
      <c r="B395" s="61" t="s">
        <v>6196</v>
      </c>
      <c r="C395" s="62" t="s">
        <v>1613</v>
      </c>
      <c r="D395" s="63" t="s">
        <v>2017</v>
      </c>
      <c r="E395" s="64">
        <v>101490161</v>
      </c>
      <c r="F395" s="64"/>
      <c r="G395" s="67" t="s">
        <v>1679</v>
      </c>
      <c r="H395">
        <v>4.75</v>
      </c>
      <c r="I395" t="str">
        <f t="shared" si="18"/>
        <v>45</v>
      </c>
      <c r="J395" t="str">
        <f t="shared" si="19"/>
        <v>6.0</v>
      </c>
      <c r="K395" t="s">
        <v>8342</v>
      </c>
      <c r="L395" t="s">
        <v>8341</v>
      </c>
      <c r="M395">
        <v>0.5</v>
      </c>
      <c r="N395">
        <v>2</v>
      </c>
      <c r="O395">
        <f t="shared" si="20"/>
        <v>1</v>
      </c>
      <c r="P395">
        <v>0.5</v>
      </c>
    </row>
    <row r="396" spans="1:16">
      <c r="A396" s="61">
        <v>104773307</v>
      </c>
      <c r="B396" s="61" t="s">
        <v>8031</v>
      </c>
      <c r="C396" s="100" t="s">
        <v>1532</v>
      </c>
      <c r="D396" s="42" t="s">
        <v>8128</v>
      </c>
      <c r="E396" s="61"/>
      <c r="F396" s="61"/>
      <c r="G396" s="61">
        <v>51</v>
      </c>
      <c r="H396">
        <v>4.75</v>
      </c>
      <c r="I396" t="str">
        <f t="shared" ref="I396:I459" si="21">MID(D396,5,2)</f>
        <v>45</v>
      </c>
      <c r="J396" t="str">
        <f t="shared" ref="J396:J459" si="22">MID(D396,7,3)</f>
        <v>6.0</v>
      </c>
      <c r="K396" t="s">
        <v>8343</v>
      </c>
      <c r="L396" t="s">
        <v>8350</v>
      </c>
      <c r="M396">
        <v>0.5</v>
      </c>
      <c r="N396">
        <v>2</v>
      </c>
      <c r="O396">
        <f t="shared" ref="O396:O459" si="23">N396/2</f>
        <v>1</v>
      </c>
      <c r="P396">
        <v>0.5</v>
      </c>
    </row>
    <row r="397" spans="1:16">
      <c r="A397" s="61" t="s">
        <v>8091</v>
      </c>
      <c r="B397" s="61" t="s">
        <v>9771</v>
      </c>
      <c r="C397" s="100" t="s">
        <v>5780</v>
      </c>
      <c r="D397" s="42" t="s">
        <v>5782</v>
      </c>
      <c r="E397" s="61"/>
      <c r="F397" s="61"/>
      <c r="G397" s="61">
        <v>51</v>
      </c>
      <c r="H397">
        <v>4.75</v>
      </c>
      <c r="I397" t="str">
        <f t="shared" si="21"/>
        <v>45</v>
      </c>
      <c r="J397" t="str">
        <f t="shared" si="22"/>
        <v>6.0</v>
      </c>
      <c r="K397" t="s">
        <v>8343</v>
      </c>
      <c r="L397" t="s">
        <v>8350</v>
      </c>
      <c r="M397">
        <v>0.5</v>
      </c>
      <c r="N397">
        <v>2</v>
      </c>
      <c r="O397">
        <f t="shared" si="23"/>
        <v>1</v>
      </c>
      <c r="P397">
        <v>0.5</v>
      </c>
    </row>
    <row r="398" spans="1:16">
      <c r="A398" s="61">
        <v>104773307</v>
      </c>
      <c r="B398" s="61" t="s">
        <v>8031</v>
      </c>
      <c r="C398" s="100" t="s">
        <v>1613</v>
      </c>
      <c r="D398" s="42" t="s">
        <v>5781</v>
      </c>
      <c r="E398" s="61"/>
      <c r="F398" s="61"/>
      <c r="G398" s="61">
        <v>51</v>
      </c>
      <c r="H398">
        <v>4.75</v>
      </c>
      <c r="I398" t="str">
        <f t="shared" si="21"/>
        <v>45</v>
      </c>
      <c r="J398" t="str">
        <f t="shared" si="22"/>
        <v>6.0</v>
      </c>
      <c r="K398" t="s">
        <v>8343</v>
      </c>
      <c r="L398" t="s">
        <v>8350</v>
      </c>
      <c r="M398">
        <v>0.5</v>
      </c>
      <c r="N398">
        <v>2</v>
      </c>
      <c r="O398">
        <f t="shared" si="23"/>
        <v>1</v>
      </c>
      <c r="P398">
        <v>0.5</v>
      </c>
    </row>
    <row r="399" spans="1:16">
      <c r="A399" s="61" t="s">
        <v>2029</v>
      </c>
      <c r="B399" s="61" t="s">
        <v>6202</v>
      </c>
      <c r="C399" s="62" t="s">
        <v>1532</v>
      </c>
      <c r="D399" s="63" t="s">
        <v>2077</v>
      </c>
      <c r="E399" s="61">
        <v>101490162</v>
      </c>
      <c r="F399" s="61"/>
      <c r="G399" s="64">
        <v>56</v>
      </c>
      <c r="H399">
        <v>4.75</v>
      </c>
      <c r="I399" t="str">
        <f t="shared" si="21"/>
        <v>45</v>
      </c>
      <c r="J399" t="str">
        <f t="shared" si="22"/>
        <v>6.3</v>
      </c>
      <c r="K399" t="s">
        <v>8342</v>
      </c>
      <c r="L399" t="s">
        <v>8354</v>
      </c>
      <c r="M399">
        <v>0.5</v>
      </c>
      <c r="N399">
        <v>2</v>
      </c>
      <c r="O399">
        <f t="shared" si="23"/>
        <v>1</v>
      </c>
      <c r="P399">
        <v>0.5</v>
      </c>
    </row>
    <row r="400" spans="1:16">
      <c r="A400" s="61" t="s">
        <v>2026</v>
      </c>
      <c r="B400" s="61" t="s">
        <v>6201</v>
      </c>
      <c r="C400" s="62" t="s">
        <v>1532</v>
      </c>
      <c r="D400" s="63" t="s">
        <v>2361</v>
      </c>
      <c r="E400" s="61">
        <v>101490162</v>
      </c>
      <c r="F400" s="61"/>
      <c r="G400" s="64">
        <v>94</v>
      </c>
      <c r="H400">
        <v>4.75</v>
      </c>
      <c r="I400" t="str">
        <f t="shared" si="21"/>
        <v>45</v>
      </c>
      <c r="J400" t="str">
        <f t="shared" si="22"/>
        <v>6.3</v>
      </c>
      <c r="K400" t="s">
        <v>8342</v>
      </c>
      <c r="L400" t="s">
        <v>8358</v>
      </c>
      <c r="M400">
        <v>0.5</v>
      </c>
      <c r="N400">
        <v>2</v>
      </c>
      <c r="O400">
        <f t="shared" si="23"/>
        <v>1</v>
      </c>
      <c r="P400">
        <v>0.5</v>
      </c>
    </row>
    <row r="401" spans="1:16">
      <c r="A401" s="61" t="s">
        <v>2020</v>
      </c>
      <c r="B401" s="61" t="s">
        <v>6198</v>
      </c>
      <c r="C401" s="62" t="s">
        <v>1532</v>
      </c>
      <c r="D401" s="63" t="s">
        <v>2359</v>
      </c>
      <c r="E401" s="61">
        <v>101490162</v>
      </c>
      <c r="F401" s="61"/>
      <c r="G401" s="64">
        <v>94</v>
      </c>
      <c r="H401">
        <v>4.75</v>
      </c>
      <c r="I401" t="str">
        <f t="shared" si="21"/>
        <v>45</v>
      </c>
      <c r="J401" t="str">
        <f t="shared" si="22"/>
        <v>6.3</v>
      </c>
      <c r="K401" t="s">
        <v>8342</v>
      </c>
      <c r="L401" t="s">
        <v>8341</v>
      </c>
      <c r="M401">
        <v>0.5</v>
      </c>
      <c r="N401">
        <v>2</v>
      </c>
      <c r="O401">
        <f t="shared" si="23"/>
        <v>1</v>
      </c>
      <c r="P401">
        <v>0.5</v>
      </c>
    </row>
    <row r="402" spans="1:16">
      <c r="A402" s="64" t="s">
        <v>2020</v>
      </c>
      <c r="B402" s="61" t="s">
        <v>6198</v>
      </c>
      <c r="C402" s="62" t="s">
        <v>1613</v>
      </c>
      <c r="D402" s="63" t="s">
        <v>2021</v>
      </c>
      <c r="E402" s="64">
        <v>101490161</v>
      </c>
      <c r="F402" s="64"/>
      <c r="G402" s="64">
        <v>94</v>
      </c>
      <c r="H402">
        <v>4.75</v>
      </c>
      <c r="I402" t="str">
        <f t="shared" si="21"/>
        <v>45</v>
      </c>
      <c r="J402" t="str">
        <f t="shared" si="22"/>
        <v>6.3</v>
      </c>
      <c r="K402" t="s">
        <v>8342</v>
      </c>
      <c r="L402" t="s">
        <v>8341</v>
      </c>
      <c r="M402">
        <v>0.5</v>
      </c>
      <c r="N402">
        <v>2</v>
      </c>
      <c r="O402">
        <f t="shared" si="23"/>
        <v>1</v>
      </c>
      <c r="P402">
        <v>0.5</v>
      </c>
    </row>
    <row r="403" spans="1:16">
      <c r="A403" s="61" t="s">
        <v>2035</v>
      </c>
      <c r="B403" s="61" t="s">
        <v>6205</v>
      </c>
      <c r="C403" s="62" t="s">
        <v>1532</v>
      </c>
      <c r="D403" s="63" t="s">
        <v>2082</v>
      </c>
      <c r="E403" s="61">
        <v>101490162</v>
      </c>
      <c r="F403" s="61"/>
      <c r="G403" s="64">
        <v>57</v>
      </c>
      <c r="H403">
        <v>4.75</v>
      </c>
      <c r="I403" t="str">
        <f t="shared" si="21"/>
        <v>45</v>
      </c>
      <c r="J403" t="str">
        <f t="shared" si="22"/>
        <v>6.3</v>
      </c>
      <c r="K403" t="s">
        <v>8344</v>
      </c>
      <c r="L403" t="s">
        <v>8341</v>
      </c>
      <c r="M403">
        <v>0.5</v>
      </c>
      <c r="N403">
        <v>2</v>
      </c>
      <c r="O403">
        <f t="shared" si="23"/>
        <v>1</v>
      </c>
      <c r="P403">
        <v>0.5</v>
      </c>
    </row>
    <row r="404" spans="1:16">
      <c r="A404" s="61">
        <v>102902446</v>
      </c>
      <c r="B404" s="61" t="s">
        <v>7160</v>
      </c>
      <c r="C404" s="62" t="s">
        <v>1532</v>
      </c>
      <c r="D404" s="42" t="s">
        <v>4473</v>
      </c>
      <c r="E404" s="69" t="s">
        <v>1567</v>
      </c>
      <c r="F404" s="61"/>
      <c r="G404" s="61">
        <v>57</v>
      </c>
      <c r="H404">
        <v>4.75</v>
      </c>
      <c r="I404" t="str">
        <f t="shared" si="21"/>
        <v>45</v>
      </c>
      <c r="J404" t="str">
        <f t="shared" si="22"/>
        <v>6.3</v>
      </c>
      <c r="K404" t="s">
        <v>8344</v>
      </c>
      <c r="L404" t="s">
        <v>8341</v>
      </c>
      <c r="M404">
        <v>0.5</v>
      </c>
      <c r="N404">
        <v>2</v>
      </c>
      <c r="O404">
        <f t="shared" si="23"/>
        <v>1</v>
      </c>
      <c r="P404">
        <v>0.5</v>
      </c>
    </row>
    <row r="405" spans="1:16">
      <c r="A405" s="61">
        <v>102902446</v>
      </c>
      <c r="B405" s="61" t="s">
        <v>7160</v>
      </c>
      <c r="C405" s="62" t="s">
        <v>1613</v>
      </c>
      <c r="D405" s="42" t="s">
        <v>4474</v>
      </c>
      <c r="E405" s="61">
        <v>101490161</v>
      </c>
      <c r="F405" s="61"/>
      <c r="G405" s="61">
        <v>57</v>
      </c>
      <c r="H405">
        <v>4.75</v>
      </c>
      <c r="I405" t="str">
        <f t="shared" si="21"/>
        <v>45</v>
      </c>
      <c r="J405" t="str">
        <f t="shared" si="22"/>
        <v>6.3</v>
      </c>
      <c r="K405" t="s">
        <v>8344</v>
      </c>
      <c r="L405" t="s">
        <v>8341</v>
      </c>
      <c r="M405">
        <v>0.5</v>
      </c>
      <c r="N405">
        <v>2</v>
      </c>
      <c r="O405">
        <f t="shared" si="23"/>
        <v>1</v>
      </c>
      <c r="P405">
        <v>0.5</v>
      </c>
    </row>
    <row r="406" spans="1:16">
      <c r="A406" s="64" t="s">
        <v>2026</v>
      </c>
      <c r="B406" s="61" t="s">
        <v>6201</v>
      </c>
      <c r="C406" s="62" t="s">
        <v>1613</v>
      </c>
      <c r="D406" s="63" t="s">
        <v>2027</v>
      </c>
      <c r="E406" s="64">
        <v>101490161</v>
      </c>
      <c r="F406" s="64"/>
      <c r="G406" s="64">
        <v>94</v>
      </c>
      <c r="H406">
        <v>4.75</v>
      </c>
      <c r="I406" t="str">
        <f t="shared" si="21"/>
        <v>45</v>
      </c>
      <c r="J406" t="str">
        <f t="shared" si="22"/>
        <v>6.3</v>
      </c>
      <c r="K406" t="s">
        <v>8342</v>
      </c>
      <c r="L406" t="s">
        <v>8350</v>
      </c>
      <c r="M406">
        <v>0.5</v>
      </c>
      <c r="N406">
        <v>2</v>
      </c>
      <c r="O406">
        <f t="shared" si="23"/>
        <v>1</v>
      </c>
      <c r="P406">
        <v>0.5</v>
      </c>
    </row>
    <row r="407" spans="1:16">
      <c r="A407" s="64" t="s">
        <v>2029</v>
      </c>
      <c r="B407" s="61" t="s">
        <v>6202</v>
      </c>
      <c r="C407" s="62" t="s">
        <v>1613</v>
      </c>
      <c r="D407" s="63" t="s">
        <v>2030</v>
      </c>
      <c r="E407" s="64">
        <v>101490161</v>
      </c>
      <c r="F407" s="64"/>
      <c r="G407" s="64">
        <v>56</v>
      </c>
      <c r="H407">
        <v>4.75</v>
      </c>
      <c r="I407" t="str">
        <f t="shared" si="21"/>
        <v>45</v>
      </c>
      <c r="J407" t="str">
        <f t="shared" si="22"/>
        <v>6.3</v>
      </c>
      <c r="K407" t="s">
        <v>8342</v>
      </c>
      <c r="L407" t="s">
        <v>8354</v>
      </c>
      <c r="M407">
        <v>0.5</v>
      </c>
      <c r="N407">
        <v>2</v>
      </c>
      <c r="O407">
        <f t="shared" si="23"/>
        <v>1</v>
      </c>
      <c r="P407">
        <v>0.5</v>
      </c>
    </row>
    <row r="408" spans="1:16">
      <c r="A408" s="61" t="s">
        <v>2033</v>
      </c>
      <c r="B408" s="61" t="s">
        <v>6204</v>
      </c>
      <c r="C408" s="62" t="s">
        <v>1532</v>
      </c>
      <c r="D408" s="63" t="s">
        <v>2794</v>
      </c>
      <c r="E408" s="61">
        <v>101490162</v>
      </c>
      <c r="F408" s="61"/>
      <c r="G408" s="64">
        <v>56</v>
      </c>
      <c r="H408">
        <v>4.75</v>
      </c>
      <c r="I408" t="str">
        <f t="shared" si="21"/>
        <v>45</v>
      </c>
      <c r="J408" t="str">
        <f t="shared" si="22"/>
        <v>6.3</v>
      </c>
      <c r="K408" t="s">
        <v>8342</v>
      </c>
      <c r="L408" t="s">
        <v>8350</v>
      </c>
      <c r="M408">
        <v>0.5</v>
      </c>
      <c r="N408">
        <v>2</v>
      </c>
      <c r="O408">
        <f t="shared" si="23"/>
        <v>1</v>
      </c>
      <c r="P408">
        <v>0.5</v>
      </c>
    </row>
    <row r="409" spans="1:16">
      <c r="A409" s="64" t="s">
        <v>2033</v>
      </c>
      <c r="B409" s="61" t="s">
        <v>6204</v>
      </c>
      <c r="C409" s="62" t="s">
        <v>1613</v>
      </c>
      <c r="D409" s="63" t="s">
        <v>2034</v>
      </c>
      <c r="E409" s="64">
        <v>101490161</v>
      </c>
      <c r="F409" s="64"/>
      <c r="G409" s="64">
        <v>56</v>
      </c>
      <c r="H409">
        <v>4.75</v>
      </c>
      <c r="I409" t="str">
        <f t="shared" si="21"/>
        <v>45</v>
      </c>
      <c r="J409" t="str">
        <f t="shared" si="22"/>
        <v>6.3</v>
      </c>
      <c r="K409" t="s">
        <v>8342</v>
      </c>
      <c r="L409" t="s">
        <v>8350</v>
      </c>
      <c r="M409">
        <v>0.5</v>
      </c>
      <c r="N409">
        <v>2</v>
      </c>
      <c r="O409">
        <f t="shared" si="23"/>
        <v>1</v>
      </c>
      <c r="P409">
        <v>0.5</v>
      </c>
    </row>
    <row r="410" spans="1:16">
      <c r="A410" s="61">
        <v>102902456</v>
      </c>
      <c r="B410" s="61" t="s">
        <v>7161</v>
      </c>
      <c r="C410" s="62" t="s">
        <v>1532</v>
      </c>
      <c r="D410" s="42" t="s">
        <v>4475</v>
      </c>
      <c r="E410" s="69" t="s">
        <v>1567</v>
      </c>
      <c r="F410" s="61"/>
      <c r="G410" s="61">
        <v>94</v>
      </c>
      <c r="H410">
        <v>4.75</v>
      </c>
      <c r="I410" t="str">
        <f t="shared" si="21"/>
        <v>45</v>
      </c>
      <c r="J410" t="str">
        <f t="shared" si="22"/>
        <v>6.3</v>
      </c>
      <c r="K410" t="s">
        <v>8342</v>
      </c>
      <c r="L410" t="s">
        <v>8341</v>
      </c>
      <c r="M410">
        <v>0.5</v>
      </c>
      <c r="N410">
        <v>2</v>
      </c>
      <c r="O410">
        <f t="shared" si="23"/>
        <v>1</v>
      </c>
      <c r="P410">
        <v>0.5</v>
      </c>
    </row>
    <row r="411" spans="1:16">
      <c r="A411" s="61">
        <v>102902456</v>
      </c>
      <c r="B411" s="61" t="s">
        <v>7161</v>
      </c>
      <c r="C411" s="62" t="s">
        <v>1613</v>
      </c>
      <c r="D411" s="42" t="s">
        <v>4476</v>
      </c>
      <c r="E411" s="61">
        <v>101490161</v>
      </c>
      <c r="F411" s="61"/>
      <c r="G411" s="61">
        <v>94</v>
      </c>
      <c r="H411">
        <v>4.75</v>
      </c>
      <c r="I411" t="str">
        <f t="shared" si="21"/>
        <v>45</v>
      </c>
      <c r="J411" t="str">
        <f t="shared" si="22"/>
        <v>6.3</v>
      </c>
      <c r="K411" t="s">
        <v>8342</v>
      </c>
      <c r="L411" t="s">
        <v>8341</v>
      </c>
      <c r="M411">
        <v>0.5</v>
      </c>
      <c r="N411">
        <v>2</v>
      </c>
      <c r="O411">
        <f t="shared" si="23"/>
        <v>1</v>
      </c>
      <c r="P411">
        <v>0.5</v>
      </c>
    </row>
    <row r="412" spans="1:16">
      <c r="A412" s="64" t="s">
        <v>2035</v>
      </c>
      <c r="B412" s="61" t="s">
        <v>6205</v>
      </c>
      <c r="C412" s="62" t="s">
        <v>1613</v>
      </c>
      <c r="D412" s="63" t="s">
        <v>2036</v>
      </c>
      <c r="E412" s="64">
        <v>101490161</v>
      </c>
      <c r="F412" s="64"/>
      <c r="G412" s="64">
        <v>57</v>
      </c>
      <c r="H412">
        <v>4.75</v>
      </c>
      <c r="I412" t="str">
        <f t="shared" si="21"/>
        <v>45</v>
      </c>
      <c r="J412" t="str">
        <f t="shared" si="22"/>
        <v>6.3</v>
      </c>
      <c r="K412" t="s">
        <v>8342</v>
      </c>
      <c r="L412" t="s">
        <v>8341</v>
      </c>
      <c r="M412">
        <v>0.5</v>
      </c>
      <c r="N412">
        <v>2</v>
      </c>
      <c r="O412">
        <f t="shared" si="23"/>
        <v>1</v>
      </c>
      <c r="P412">
        <v>0.5</v>
      </c>
    </row>
    <row r="413" spans="1:16">
      <c r="A413" s="61" t="s">
        <v>2039</v>
      </c>
      <c r="B413" s="61" t="s">
        <v>6207</v>
      </c>
      <c r="C413" s="62" t="s">
        <v>1532</v>
      </c>
      <c r="D413" s="63" t="s">
        <v>2072</v>
      </c>
      <c r="E413" s="61">
        <v>101490162</v>
      </c>
      <c r="F413" s="61"/>
      <c r="G413" s="64">
        <v>55</v>
      </c>
      <c r="H413">
        <v>4.75</v>
      </c>
      <c r="I413" t="str">
        <f t="shared" si="21"/>
        <v>45</v>
      </c>
      <c r="J413" t="str">
        <f t="shared" si="22"/>
        <v>6.5</v>
      </c>
      <c r="K413" t="s">
        <v>8342</v>
      </c>
      <c r="L413" t="s">
        <v>8341</v>
      </c>
      <c r="M413">
        <v>0.5</v>
      </c>
      <c r="N413">
        <v>2</v>
      </c>
      <c r="O413">
        <f t="shared" si="23"/>
        <v>1</v>
      </c>
      <c r="P413">
        <v>0.5</v>
      </c>
    </row>
    <row r="414" spans="1:16">
      <c r="A414" s="64" t="s">
        <v>2039</v>
      </c>
      <c r="B414" s="61" t="s">
        <v>6207</v>
      </c>
      <c r="C414" s="62" t="s">
        <v>1613</v>
      </c>
      <c r="D414" s="63" t="s">
        <v>2040</v>
      </c>
      <c r="E414" s="64">
        <v>101490161</v>
      </c>
      <c r="F414" s="64"/>
      <c r="G414" s="64">
        <v>55</v>
      </c>
      <c r="H414">
        <v>4.75</v>
      </c>
      <c r="I414" t="str">
        <f t="shared" si="21"/>
        <v>45</v>
      </c>
      <c r="J414" t="str">
        <f t="shared" si="22"/>
        <v>6.5</v>
      </c>
      <c r="K414" t="s">
        <v>8342</v>
      </c>
      <c r="L414" t="s">
        <v>8341</v>
      </c>
      <c r="M414">
        <v>0.5</v>
      </c>
      <c r="N414">
        <v>2</v>
      </c>
      <c r="O414">
        <f t="shared" si="23"/>
        <v>1</v>
      </c>
      <c r="P414">
        <v>0.5</v>
      </c>
    </row>
    <row r="415" spans="1:16">
      <c r="A415" s="61" t="s">
        <v>2044</v>
      </c>
      <c r="B415" s="61" t="s">
        <v>6209</v>
      </c>
      <c r="C415" s="62" t="s">
        <v>1532</v>
      </c>
      <c r="D415" s="63" t="s">
        <v>2786</v>
      </c>
      <c r="E415" s="61">
        <v>101490162</v>
      </c>
      <c r="F415" s="61"/>
      <c r="G415" s="64">
        <v>142</v>
      </c>
      <c r="H415">
        <v>4.75</v>
      </c>
      <c r="I415" t="str">
        <f t="shared" si="21"/>
        <v>56</v>
      </c>
      <c r="J415" t="str">
        <f t="shared" si="22"/>
        <v>6.0</v>
      </c>
      <c r="K415" t="s">
        <v>8344</v>
      </c>
      <c r="L415" t="s">
        <v>8341</v>
      </c>
      <c r="M415">
        <v>0.5</v>
      </c>
      <c r="N415">
        <v>2</v>
      </c>
      <c r="O415">
        <f t="shared" si="23"/>
        <v>1</v>
      </c>
      <c r="P415">
        <v>0.5</v>
      </c>
    </row>
    <row r="416" spans="1:16">
      <c r="A416" s="64" t="s">
        <v>2044</v>
      </c>
      <c r="B416" s="61" t="s">
        <v>6209</v>
      </c>
      <c r="C416" s="62" t="s">
        <v>1613</v>
      </c>
      <c r="D416" s="63" t="s">
        <v>2045</v>
      </c>
      <c r="E416" s="64">
        <v>101490161</v>
      </c>
      <c r="F416" s="64"/>
      <c r="G416" s="64">
        <v>142</v>
      </c>
      <c r="H416">
        <v>4.75</v>
      </c>
      <c r="I416" t="str">
        <f t="shared" si="21"/>
        <v>56</v>
      </c>
      <c r="J416" t="str">
        <f t="shared" si="22"/>
        <v>6.0</v>
      </c>
      <c r="K416" t="s">
        <v>8344</v>
      </c>
      <c r="L416" t="s">
        <v>8341</v>
      </c>
      <c r="M416">
        <v>0.5</v>
      </c>
      <c r="N416">
        <v>2</v>
      </c>
      <c r="O416">
        <f t="shared" si="23"/>
        <v>1</v>
      </c>
      <c r="P416">
        <v>0.5</v>
      </c>
    </row>
    <row r="417" spans="1:16">
      <c r="A417" s="69">
        <v>101381799</v>
      </c>
      <c r="B417" s="61" t="s">
        <v>6803</v>
      </c>
      <c r="C417" s="62" t="s">
        <v>1532</v>
      </c>
      <c r="D417" s="73" t="s">
        <v>3889</v>
      </c>
      <c r="E417" s="69" t="s">
        <v>3886</v>
      </c>
      <c r="F417" s="69"/>
      <c r="G417" s="69">
        <v>206</v>
      </c>
      <c r="H417">
        <v>4.75</v>
      </c>
      <c r="I417" t="str">
        <f t="shared" si="21"/>
        <v>56</v>
      </c>
      <c r="J417" t="str">
        <f t="shared" si="22"/>
        <v>6.5</v>
      </c>
      <c r="K417" t="s">
        <v>8342</v>
      </c>
      <c r="L417" t="s">
        <v>8341</v>
      </c>
      <c r="M417">
        <v>0.5</v>
      </c>
      <c r="N417">
        <v>2</v>
      </c>
      <c r="O417">
        <f t="shared" si="23"/>
        <v>1</v>
      </c>
      <c r="P417">
        <v>0.5</v>
      </c>
    </row>
    <row r="418" spans="1:16">
      <c r="A418" s="69">
        <v>101381799</v>
      </c>
      <c r="B418" s="61" t="s">
        <v>6803</v>
      </c>
      <c r="C418" s="62" t="s">
        <v>1532</v>
      </c>
      <c r="D418" s="73" t="s">
        <v>3889</v>
      </c>
      <c r="E418" s="69" t="s">
        <v>3886</v>
      </c>
      <c r="F418" s="69"/>
      <c r="G418" s="69">
        <v>206</v>
      </c>
      <c r="H418">
        <v>4.75</v>
      </c>
      <c r="I418" t="str">
        <f t="shared" si="21"/>
        <v>56</v>
      </c>
      <c r="J418" t="str">
        <f t="shared" si="22"/>
        <v>6.5</v>
      </c>
      <c r="K418" t="s">
        <v>8342</v>
      </c>
      <c r="L418" t="s">
        <v>8341</v>
      </c>
      <c r="M418">
        <v>0.5</v>
      </c>
      <c r="N418">
        <v>2</v>
      </c>
      <c r="O418">
        <f t="shared" si="23"/>
        <v>1</v>
      </c>
      <c r="P418">
        <v>0.5</v>
      </c>
    </row>
    <row r="419" spans="1:16">
      <c r="A419" s="69">
        <v>101381798</v>
      </c>
      <c r="B419" s="61" t="s">
        <v>6802</v>
      </c>
      <c r="C419" s="62" t="s">
        <v>1532</v>
      </c>
      <c r="D419" s="73" t="s">
        <v>3887</v>
      </c>
      <c r="E419" s="69" t="s">
        <v>3886</v>
      </c>
      <c r="F419" s="69"/>
      <c r="G419" s="69">
        <v>206</v>
      </c>
      <c r="H419">
        <v>4.75</v>
      </c>
      <c r="I419" t="str">
        <f t="shared" si="21"/>
        <v>56</v>
      </c>
      <c r="J419" t="str">
        <f t="shared" si="22"/>
        <v>6.5</v>
      </c>
      <c r="K419" t="s">
        <v>8342</v>
      </c>
      <c r="L419" t="s">
        <v>8341</v>
      </c>
      <c r="M419">
        <v>0.5</v>
      </c>
      <c r="N419">
        <v>2</v>
      </c>
      <c r="O419">
        <f t="shared" si="23"/>
        <v>1</v>
      </c>
      <c r="P419">
        <v>0.5</v>
      </c>
    </row>
    <row r="420" spans="1:16">
      <c r="A420" s="69">
        <v>101381798</v>
      </c>
      <c r="B420" s="61" t="s">
        <v>6802</v>
      </c>
      <c r="C420" s="62" t="s">
        <v>1532</v>
      </c>
      <c r="D420" s="73" t="s">
        <v>3887</v>
      </c>
      <c r="E420" s="69" t="s">
        <v>3886</v>
      </c>
      <c r="F420" s="69"/>
      <c r="G420" s="69">
        <v>206</v>
      </c>
      <c r="H420">
        <v>4.75</v>
      </c>
      <c r="I420" t="str">
        <f t="shared" si="21"/>
        <v>56</v>
      </c>
      <c r="J420" t="str">
        <f t="shared" si="22"/>
        <v>6.5</v>
      </c>
      <c r="K420" t="s">
        <v>8342</v>
      </c>
      <c r="L420" t="s">
        <v>8341</v>
      </c>
      <c r="M420">
        <v>0.5</v>
      </c>
      <c r="N420">
        <v>2</v>
      </c>
      <c r="O420">
        <f t="shared" si="23"/>
        <v>1</v>
      </c>
      <c r="P420">
        <v>0.5</v>
      </c>
    </row>
    <row r="421" spans="1:16">
      <c r="A421" s="69">
        <v>101381798</v>
      </c>
      <c r="B421" s="61" t="s">
        <v>6802</v>
      </c>
      <c r="C421" s="62" t="s">
        <v>1532</v>
      </c>
      <c r="D421" s="73" t="s">
        <v>3888</v>
      </c>
      <c r="E421" s="69" t="s">
        <v>3886</v>
      </c>
      <c r="F421" s="69"/>
      <c r="G421" s="69">
        <v>206</v>
      </c>
      <c r="H421">
        <v>4.75</v>
      </c>
      <c r="I421" t="str">
        <f t="shared" si="21"/>
        <v>56</v>
      </c>
      <c r="J421" t="str">
        <f t="shared" si="22"/>
        <v>6.5</v>
      </c>
      <c r="K421" t="s">
        <v>8342</v>
      </c>
      <c r="L421" t="s">
        <v>8341</v>
      </c>
      <c r="M421">
        <v>0.5</v>
      </c>
      <c r="N421">
        <v>2</v>
      </c>
      <c r="O421">
        <f t="shared" si="23"/>
        <v>1</v>
      </c>
      <c r="P421">
        <v>0.5</v>
      </c>
    </row>
    <row r="422" spans="1:16">
      <c r="A422" s="61">
        <v>101319642</v>
      </c>
      <c r="B422" s="61" t="s">
        <v>5914</v>
      </c>
      <c r="C422" s="62" t="s">
        <v>1532</v>
      </c>
      <c r="D422" s="63" t="s">
        <v>1573</v>
      </c>
      <c r="E422" s="61">
        <v>101490166</v>
      </c>
      <c r="F422" s="61" t="s">
        <v>1534</v>
      </c>
      <c r="G422" s="64">
        <v>206</v>
      </c>
      <c r="H422">
        <v>4.75</v>
      </c>
      <c r="I422" t="str">
        <f t="shared" si="21"/>
        <v>56</v>
      </c>
      <c r="J422" t="str">
        <f t="shared" si="22"/>
        <v>6.5</v>
      </c>
      <c r="K422" t="s">
        <v>8342</v>
      </c>
      <c r="L422" t="s">
        <v>8341</v>
      </c>
      <c r="M422">
        <v>0.5</v>
      </c>
      <c r="N422">
        <v>2</v>
      </c>
      <c r="O422">
        <f t="shared" si="23"/>
        <v>1</v>
      </c>
      <c r="P422">
        <v>0.5</v>
      </c>
    </row>
    <row r="423" spans="1:16">
      <c r="A423" s="64" t="s">
        <v>2048</v>
      </c>
      <c r="B423" s="61" t="s">
        <v>6211</v>
      </c>
      <c r="C423" s="62" t="s">
        <v>1613</v>
      </c>
      <c r="D423" s="63" t="s">
        <v>2049</v>
      </c>
      <c r="E423" s="64">
        <v>101490161</v>
      </c>
      <c r="F423" s="64"/>
      <c r="G423" s="64">
        <v>151</v>
      </c>
      <c r="H423">
        <v>4.75</v>
      </c>
      <c r="I423" t="str">
        <f t="shared" si="21"/>
        <v>56</v>
      </c>
      <c r="J423" t="str">
        <f t="shared" si="22"/>
        <v>6.7</v>
      </c>
      <c r="K423" t="s">
        <v>8342</v>
      </c>
      <c r="L423" t="s">
        <v>8358</v>
      </c>
      <c r="M423">
        <v>0.5</v>
      </c>
      <c r="N423">
        <v>2</v>
      </c>
      <c r="O423">
        <f t="shared" si="23"/>
        <v>1</v>
      </c>
      <c r="P423">
        <v>0.5</v>
      </c>
    </row>
    <row r="424" spans="1:16">
      <c r="A424" s="64" t="s">
        <v>2048</v>
      </c>
      <c r="B424" s="61" t="s">
        <v>6211</v>
      </c>
      <c r="C424" s="62" t="s">
        <v>1532</v>
      </c>
      <c r="D424" s="63" t="s">
        <v>3531</v>
      </c>
      <c r="E424" s="64">
        <v>101490168</v>
      </c>
      <c r="F424" s="64"/>
      <c r="G424" s="64">
        <v>151</v>
      </c>
      <c r="H424">
        <v>4.75</v>
      </c>
      <c r="I424" t="str">
        <f t="shared" si="21"/>
        <v>56</v>
      </c>
      <c r="J424" t="str">
        <f t="shared" si="22"/>
        <v>6.7</v>
      </c>
      <c r="K424" t="s">
        <v>8342</v>
      </c>
      <c r="L424" t="s">
        <v>8358</v>
      </c>
      <c r="M424">
        <v>0.5</v>
      </c>
      <c r="N424">
        <v>2</v>
      </c>
      <c r="O424">
        <f t="shared" si="23"/>
        <v>1</v>
      </c>
      <c r="P424">
        <v>0.5</v>
      </c>
    </row>
    <row r="425" spans="1:16">
      <c r="A425" s="64" t="s">
        <v>2048</v>
      </c>
      <c r="B425" s="61" t="s">
        <v>6211</v>
      </c>
      <c r="C425" s="62" t="s">
        <v>1532</v>
      </c>
      <c r="D425" s="63" t="s">
        <v>3531</v>
      </c>
      <c r="E425" s="64">
        <v>101490168</v>
      </c>
      <c r="F425" s="61" t="s">
        <v>1534</v>
      </c>
      <c r="G425" s="64">
        <v>151</v>
      </c>
      <c r="H425">
        <v>4.75</v>
      </c>
      <c r="I425" t="str">
        <f t="shared" si="21"/>
        <v>56</v>
      </c>
      <c r="J425" t="str">
        <f t="shared" si="22"/>
        <v>6.7</v>
      </c>
      <c r="K425" t="s">
        <v>8342</v>
      </c>
      <c r="L425" t="s">
        <v>8358</v>
      </c>
      <c r="M425">
        <v>0.5</v>
      </c>
      <c r="N425">
        <v>2</v>
      </c>
      <c r="O425">
        <f t="shared" si="23"/>
        <v>1</v>
      </c>
      <c r="P425">
        <v>0.5</v>
      </c>
    </row>
    <row r="426" spans="1:16">
      <c r="A426" s="61" t="s">
        <v>2051</v>
      </c>
      <c r="B426" s="61" t="s">
        <v>6212</v>
      </c>
      <c r="C426" s="62" t="s">
        <v>1532</v>
      </c>
      <c r="D426" s="63" t="s">
        <v>2929</v>
      </c>
      <c r="E426" s="61">
        <v>101490162</v>
      </c>
      <c r="F426" s="61"/>
      <c r="G426" s="64">
        <v>151</v>
      </c>
      <c r="H426">
        <v>4.75</v>
      </c>
      <c r="I426" t="str">
        <f t="shared" si="21"/>
        <v>56</v>
      </c>
      <c r="J426" t="str">
        <f t="shared" si="22"/>
        <v>6.7</v>
      </c>
      <c r="K426" t="s">
        <v>8344</v>
      </c>
      <c r="L426" t="s">
        <v>8351</v>
      </c>
      <c r="M426">
        <v>0.5</v>
      </c>
      <c r="N426">
        <v>2</v>
      </c>
      <c r="O426">
        <f t="shared" si="23"/>
        <v>1</v>
      </c>
      <c r="P426">
        <v>0.5</v>
      </c>
    </row>
    <row r="427" spans="1:16">
      <c r="A427" s="64" t="s">
        <v>2051</v>
      </c>
      <c r="B427" s="61" t="s">
        <v>6212</v>
      </c>
      <c r="C427" s="62" t="s">
        <v>1613</v>
      </c>
      <c r="D427" s="63" t="s">
        <v>2052</v>
      </c>
      <c r="E427" s="64">
        <v>101490161</v>
      </c>
      <c r="F427" s="64"/>
      <c r="G427" s="64">
        <v>151</v>
      </c>
      <c r="H427">
        <v>4.75</v>
      </c>
      <c r="I427" t="str">
        <f t="shared" si="21"/>
        <v>56</v>
      </c>
      <c r="J427" t="str">
        <f t="shared" si="22"/>
        <v>6.7</v>
      </c>
      <c r="K427" t="s">
        <v>8344</v>
      </c>
      <c r="L427" t="s">
        <v>8351</v>
      </c>
      <c r="M427">
        <v>0.5</v>
      </c>
      <c r="N427">
        <v>2</v>
      </c>
      <c r="O427">
        <f t="shared" si="23"/>
        <v>1</v>
      </c>
      <c r="P427">
        <v>0.5</v>
      </c>
    </row>
    <row r="428" spans="1:16">
      <c r="A428" s="61" t="s">
        <v>2053</v>
      </c>
      <c r="B428" s="61" t="s">
        <v>6213</v>
      </c>
      <c r="C428" s="62" t="s">
        <v>1532</v>
      </c>
      <c r="D428" s="63" t="s">
        <v>2054</v>
      </c>
      <c r="E428" s="61">
        <v>101490162</v>
      </c>
      <c r="F428" s="61"/>
      <c r="G428" s="64">
        <v>148</v>
      </c>
      <c r="H428">
        <v>4.75</v>
      </c>
      <c r="I428" t="str">
        <f t="shared" si="21"/>
        <v>56</v>
      </c>
      <c r="J428" t="str">
        <f t="shared" si="22"/>
        <v>6.7</v>
      </c>
      <c r="K428" t="s">
        <v>8344</v>
      </c>
      <c r="L428" t="s">
        <v>8341</v>
      </c>
      <c r="M428">
        <v>0.5</v>
      </c>
      <c r="N428">
        <v>2</v>
      </c>
      <c r="O428">
        <f t="shared" si="23"/>
        <v>1</v>
      </c>
      <c r="P428">
        <v>0.5</v>
      </c>
    </row>
    <row r="429" spans="1:16">
      <c r="A429" s="64" t="s">
        <v>2053</v>
      </c>
      <c r="B429" s="61" t="s">
        <v>6213</v>
      </c>
      <c r="C429" s="62" t="s">
        <v>1613</v>
      </c>
      <c r="D429" s="63" t="s">
        <v>2054</v>
      </c>
      <c r="E429" s="64">
        <v>101490161</v>
      </c>
      <c r="F429" s="64"/>
      <c r="G429" s="64">
        <v>148</v>
      </c>
      <c r="H429">
        <v>4.75</v>
      </c>
      <c r="I429" t="str">
        <f t="shared" si="21"/>
        <v>56</v>
      </c>
      <c r="J429" t="str">
        <f t="shared" si="22"/>
        <v>6.7</v>
      </c>
      <c r="K429" t="s">
        <v>8344</v>
      </c>
      <c r="L429" t="s">
        <v>8341</v>
      </c>
      <c r="M429">
        <v>0.5</v>
      </c>
      <c r="N429">
        <v>2</v>
      </c>
      <c r="O429">
        <f t="shared" si="23"/>
        <v>1</v>
      </c>
      <c r="P429">
        <v>0.5</v>
      </c>
    </row>
    <row r="430" spans="1:16">
      <c r="A430" s="61" t="s">
        <v>2057</v>
      </c>
      <c r="B430" s="61" t="s">
        <v>6215</v>
      </c>
      <c r="C430" s="62" t="s">
        <v>1532</v>
      </c>
      <c r="D430" s="63" t="s">
        <v>3043</v>
      </c>
      <c r="E430" s="61">
        <v>101490162</v>
      </c>
      <c r="F430" s="61"/>
      <c r="G430" s="64">
        <v>151</v>
      </c>
      <c r="H430">
        <v>4.75</v>
      </c>
      <c r="I430" t="str">
        <f t="shared" si="21"/>
        <v>56</v>
      </c>
      <c r="J430" t="str">
        <f t="shared" si="22"/>
        <v>6.7</v>
      </c>
      <c r="K430" t="s">
        <v>8342</v>
      </c>
      <c r="L430" t="s">
        <v>8351</v>
      </c>
      <c r="M430">
        <v>0.5</v>
      </c>
      <c r="N430">
        <v>2</v>
      </c>
      <c r="O430">
        <f t="shared" si="23"/>
        <v>1</v>
      </c>
      <c r="P430">
        <v>0.5</v>
      </c>
    </row>
    <row r="431" spans="1:16">
      <c r="A431" s="64" t="s">
        <v>2057</v>
      </c>
      <c r="B431" s="61" t="s">
        <v>6215</v>
      </c>
      <c r="C431" s="62" t="s">
        <v>1613</v>
      </c>
      <c r="D431" s="63" t="s">
        <v>2058</v>
      </c>
      <c r="E431" s="64">
        <v>101490161</v>
      </c>
      <c r="F431" s="64"/>
      <c r="G431" s="64">
        <v>151</v>
      </c>
      <c r="H431">
        <v>4.75</v>
      </c>
      <c r="I431" t="str">
        <f t="shared" si="21"/>
        <v>56</v>
      </c>
      <c r="J431" t="str">
        <f t="shared" si="22"/>
        <v>6.7</v>
      </c>
      <c r="K431" t="s">
        <v>8342</v>
      </c>
      <c r="L431" t="s">
        <v>8351</v>
      </c>
      <c r="M431">
        <v>0.5</v>
      </c>
      <c r="N431">
        <v>2</v>
      </c>
      <c r="O431">
        <f t="shared" si="23"/>
        <v>1</v>
      </c>
      <c r="P431">
        <v>0.5</v>
      </c>
    </row>
    <row r="432" spans="1:16">
      <c r="A432" s="61">
        <v>101221095</v>
      </c>
      <c r="B432" s="61" t="s">
        <v>5884</v>
      </c>
      <c r="C432" s="62" t="s">
        <v>1532</v>
      </c>
      <c r="D432" s="63" t="s">
        <v>1539</v>
      </c>
      <c r="E432" s="64">
        <v>101490162</v>
      </c>
      <c r="F432" s="64"/>
      <c r="G432" s="64">
        <v>157</v>
      </c>
      <c r="H432">
        <v>4.75</v>
      </c>
      <c r="I432" t="str">
        <f t="shared" si="21"/>
        <v>56</v>
      </c>
      <c r="J432" t="str">
        <f t="shared" si="22"/>
        <v>8.3</v>
      </c>
      <c r="K432" t="s">
        <v>8342</v>
      </c>
      <c r="L432" t="s">
        <v>8341</v>
      </c>
      <c r="M432">
        <v>0.5</v>
      </c>
      <c r="N432">
        <v>2</v>
      </c>
      <c r="O432">
        <f t="shared" si="23"/>
        <v>1</v>
      </c>
      <c r="P432">
        <v>0.5</v>
      </c>
    </row>
    <row r="433" spans="1:16">
      <c r="A433" s="64" t="s">
        <v>2059</v>
      </c>
      <c r="B433" s="61" t="s">
        <v>6216</v>
      </c>
      <c r="C433" s="62" t="s">
        <v>1613</v>
      </c>
      <c r="D433" s="63" t="s">
        <v>2060</v>
      </c>
      <c r="E433" s="64">
        <v>101490161</v>
      </c>
      <c r="F433" s="64"/>
      <c r="G433" s="64">
        <v>157</v>
      </c>
      <c r="H433">
        <v>4.75</v>
      </c>
      <c r="I433" t="str">
        <f t="shared" si="21"/>
        <v>56</v>
      </c>
      <c r="J433" t="str">
        <f t="shared" si="22"/>
        <v>8.3</v>
      </c>
      <c r="K433" t="s">
        <v>8342</v>
      </c>
      <c r="L433" t="s">
        <v>8341</v>
      </c>
      <c r="M433">
        <v>0.5</v>
      </c>
      <c r="N433">
        <v>2</v>
      </c>
      <c r="O433">
        <f t="shared" si="23"/>
        <v>1</v>
      </c>
      <c r="P433">
        <v>0.5</v>
      </c>
    </row>
    <row r="434" spans="1:16">
      <c r="A434" s="61" t="s">
        <v>2063</v>
      </c>
      <c r="B434" s="61" t="s">
        <v>6218</v>
      </c>
      <c r="C434" s="62" t="s">
        <v>1532</v>
      </c>
      <c r="D434" s="63" t="s">
        <v>3525</v>
      </c>
      <c r="E434" s="61">
        <v>101490162</v>
      </c>
      <c r="F434" s="61"/>
      <c r="G434" s="64">
        <v>204</v>
      </c>
      <c r="H434">
        <v>4.75</v>
      </c>
      <c r="I434" t="str">
        <f t="shared" si="21"/>
        <v>56</v>
      </c>
      <c r="J434" t="str">
        <f t="shared" si="22"/>
        <v>8.3</v>
      </c>
      <c r="K434" t="s">
        <v>8342</v>
      </c>
      <c r="L434" t="s">
        <v>8350</v>
      </c>
      <c r="M434">
        <v>0.5</v>
      </c>
      <c r="N434">
        <v>2</v>
      </c>
      <c r="O434">
        <f t="shared" si="23"/>
        <v>1</v>
      </c>
      <c r="P434">
        <v>0.5</v>
      </c>
    </row>
    <row r="435" spans="1:16">
      <c r="A435" s="64" t="s">
        <v>2063</v>
      </c>
      <c r="B435" s="61" t="s">
        <v>6218</v>
      </c>
      <c r="C435" s="62" t="s">
        <v>1613</v>
      </c>
      <c r="D435" s="63" t="s">
        <v>2064</v>
      </c>
      <c r="E435" s="64">
        <v>101490161</v>
      </c>
      <c r="F435" s="64"/>
      <c r="G435" s="64">
        <v>204</v>
      </c>
      <c r="H435">
        <v>4.75</v>
      </c>
      <c r="I435" t="str">
        <f t="shared" si="21"/>
        <v>56</v>
      </c>
      <c r="J435" t="str">
        <f t="shared" si="22"/>
        <v>8.3</v>
      </c>
      <c r="K435" t="s">
        <v>8342</v>
      </c>
      <c r="L435" t="s">
        <v>8350</v>
      </c>
      <c r="M435">
        <v>0.5</v>
      </c>
      <c r="N435">
        <v>2</v>
      </c>
      <c r="O435">
        <f t="shared" si="23"/>
        <v>1</v>
      </c>
      <c r="P435">
        <v>0.5</v>
      </c>
    </row>
    <row r="436" spans="1:16">
      <c r="A436" s="61">
        <v>103001868</v>
      </c>
      <c r="B436" s="61" t="s">
        <v>7251</v>
      </c>
      <c r="C436" s="62" t="s">
        <v>1532</v>
      </c>
      <c r="D436" s="42" t="s">
        <v>4618</v>
      </c>
      <c r="E436" s="61">
        <v>101490171</v>
      </c>
      <c r="F436" s="61"/>
      <c r="G436" s="61">
        <v>204</v>
      </c>
      <c r="H436">
        <v>4.75</v>
      </c>
      <c r="I436" t="str">
        <f t="shared" si="21"/>
        <v>56</v>
      </c>
      <c r="J436" t="str">
        <f t="shared" si="22"/>
        <v>8.3</v>
      </c>
      <c r="K436" t="s">
        <v>8348</v>
      </c>
      <c r="L436" t="s">
        <v>8350</v>
      </c>
      <c r="M436">
        <v>0.5</v>
      </c>
      <c r="N436">
        <v>2</v>
      </c>
      <c r="O436">
        <f t="shared" si="23"/>
        <v>1</v>
      </c>
      <c r="P436">
        <v>0.5</v>
      </c>
    </row>
    <row r="437" spans="1:16">
      <c r="A437" s="61">
        <v>103170794</v>
      </c>
      <c r="B437" s="61" t="s">
        <v>7357</v>
      </c>
      <c r="C437" s="62" t="s">
        <v>1532</v>
      </c>
      <c r="D437" s="42" t="s">
        <v>4618</v>
      </c>
      <c r="E437" s="61">
        <v>101490171</v>
      </c>
      <c r="F437" s="61"/>
      <c r="G437" s="85">
        <v>204</v>
      </c>
      <c r="H437">
        <v>4.75</v>
      </c>
      <c r="I437" t="str">
        <f t="shared" si="21"/>
        <v>56</v>
      </c>
      <c r="J437" t="str">
        <f t="shared" si="22"/>
        <v>8.3</v>
      </c>
      <c r="K437" t="s">
        <v>8348</v>
      </c>
      <c r="L437" t="s">
        <v>8350</v>
      </c>
      <c r="M437">
        <v>0.5</v>
      </c>
      <c r="N437">
        <v>2</v>
      </c>
      <c r="O437">
        <f t="shared" si="23"/>
        <v>1</v>
      </c>
      <c r="P437">
        <v>0.5</v>
      </c>
    </row>
    <row r="438" spans="1:16">
      <c r="A438" s="61">
        <v>103001868</v>
      </c>
      <c r="B438" s="61" t="s">
        <v>7251</v>
      </c>
      <c r="C438" s="62" t="s">
        <v>1613</v>
      </c>
      <c r="D438" s="42" t="s">
        <v>4619</v>
      </c>
      <c r="E438" s="61">
        <v>101490161</v>
      </c>
      <c r="F438" s="61"/>
      <c r="G438" s="61">
        <v>204</v>
      </c>
      <c r="H438">
        <v>4.75</v>
      </c>
      <c r="I438" t="str">
        <f t="shared" si="21"/>
        <v>56</v>
      </c>
      <c r="J438" t="str">
        <f t="shared" si="22"/>
        <v>8.3</v>
      </c>
      <c r="K438" t="s">
        <v>8348</v>
      </c>
      <c r="L438" t="s">
        <v>8350</v>
      </c>
      <c r="M438">
        <v>0.5</v>
      </c>
      <c r="N438">
        <v>2</v>
      </c>
      <c r="O438">
        <f t="shared" si="23"/>
        <v>1</v>
      </c>
      <c r="P438">
        <v>0.5</v>
      </c>
    </row>
    <row r="439" spans="1:16">
      <c r="A439" s="61">
        <v>103170794</v>
      </c>
      <c r="B439" s="61" t="s">
        <v>7357</v>
      </c>
      <c r="C439" s="62" t="s">
        <v>1613</v>
      </c>
      <c r="D439" s="42" t="s">
        <v>4619</v>
      </c>
      <c r="E439" s="61">
        <v>101490161</v>
      </c>
      <c r="F439" s="61"/>
      <c r="G439" s="85">
        <v>204</v>
      </c>
      <c r="H439">
        <v>4.75</v>
      </c>
      <c r="I439" t="str">
        <f t="shared" si="21"/>
        <v>56</v>
      </c>
      <c r="J439" t="str">
        <f t="shared" si="22"/>
        <v>8.3</v>
      </c>
      <c r="K439" t="s">
        <v>8348</v>
      </c>
      <c r="L439" t="s">
        <v>8350</v>
      </c>
      <c r="M439">
        <v>0.5</v>
      </c>
      <c r="N439">
        <v>2</v>
      </c>
      <c r="O439">
        <f t="shared" si="23"/>
        <v>1</v>
      </c>
      <c r="P439">
        <v>0.5</v>
      </c>
    </row>
    <row r="440" spans="1:16">
      <c r="A440" s="61">
        <v>103001873</v>
      </c>
      <c r="B440" s="61" t="s">
        <v>7253</v>
      </c>
      <c r="C440" s="62" t="s">
        <v>1532</v>
      </c>
      <c r="D440" s="42" t="s">
        <v>4622</v>
      </c>
      <c r="E440" s="61">
        <v>101490171</v>
      </c>
      <c r="F440" s="61"/>
      <c r="G440" s="61">
        <v>158</v>
      </c>
      <c r="H440">
        <v>4.75</v>
      </c>
      <c r="I440" t="str">
        <f t="shared" si="21"/>
        <v>56</v>
      </c>
      <c r="J440" t="str">
        <f t="shared" si="22"/>
        <v>8.3</v>
      </c>
      <c r="K440" t="s">
        <v>8348</v>
      </c>
      <c r="L440" t="s">
        <v>8353</v>
      </c>
      <c r="M440">
        <v>0.5</v>
      </c>
      <c r="N440">
        <v>2</v>
      </c>
      <c r="O440">
        <f t="shared" si="23"/>
        <v>1</v>
      </c>
      <c r="P440">
        <v>0.5</v>
      </c>
    </row>
    <row r="441" spans="1:16">
      <c r="A441" s="61">
        <v>103170795</v>
      </c>
      <c r="B441" s="61" t="s">
        <v>7358</v>
      </c>
      <c r="C441" s="62" t="s">
        <v>1532</v>
      </c>
      <c r="D441" s="42" t="s">
        <v>4622</v>
      </c>
      <c r="E441" s="61">
        <v>101490171</v>
      </c>
      <c r="F441" s="61"/>
      <c r="G441" s="61">
        <v>158</v>
      </c>
      <c r="H441">
        <v>4.75</v>
      </c>
      <c r="I441" t="str">
        <f t="shared" si="21"/>
        <v>56</v>
      </c>
      <c r="J441" t="str">
        <f t="shared" si="22"/>
        <v>8.3</v>
      </c>
      <c r="K441" t="s">
        <v>8348</v>
      </c>
      <c r="L441" t="s">
        <v>8353</v>
      </c>
      <c r="M441">
        <v>0.5</v>
      </c>
      <c r="N441">
        <v>2</v>
      </c>
      <c r="O441">
        <f t="shared" si="23"/>
        <v>1</v>
      </c>
      <c r="P441">
        <v>0.5</v>
      </c>
    </row>
    <row r="442" spans="1:16">
      <c r="A442" s="61">
        <v>103001873</v>
      </c>
      <c r="B442" s="61" t="s">
        <v>7253</v>
      </c>
      <c r="C442" s="62" t="s">
        <v>1613</v>
      </c>
      <c r="D442" s="42" t="s">
        <v>4623</v>
      </c>
      <c r="E442" s="61">
        <v>101490161</v>
      </c>
      <c r="F442" s="61"/>
      <c r="G442" s="61">
        <v>158</v>
      </c>
      <c r="H442">
        <v>4.75</v>
      </c>
      <c r="I442" t="str">
        <f t="shared" si="21"/>
        <v>56</v>
      </c>
      <c r="J442" t="str">
        <f t="shared" si="22"/>
        <v>8.3</v>
      </c>
      <c r="K442" t="s">
        <v>8348</v>
      </c>
      <c r="L442" t="s">
        <v>8353</v>
      </c>
      <c r="M442">
        <v>0.5</v>
      </c>
      <c r="N442">
        <v>2</v>
      </c>
      <c r="O442">
        <f t="shared" si="23"/>
        <v>1</v>
      </c>
      <c r="P442">
        <v>0.5</v>
      </c>
    </row>
    <row r="443" spans="1:16">
      <c r="A443" s="61">
        <v>103170795</v>
      </c>
      <c r="B443" s="61" t="s">
        <v>7358</v>
      </c>
      <c r="C443" s="62" t="s">
        <v>1613</v>
      </c>
      <c r="D443" s="42" t="s">
        <v>4623</v>
      </c>
      <c r="E443" s="61">
        <v>101490161</v>
      </c>
      <c r="F443" s="61"/>
      <c r="G443" s="61">
        <v>158</v>
      </c>
      <c r="H443">
        <v>4.75</v>
      </c>
      <c r="I443" t="str">
        <f t="shared" si="21"/>
        <v>56</v>
      </c>
      <c r="J443" t="str">
        <f t="shared" si="22"/>
        <v>8.3</v>
      </c>
      <c r="K443" t="s">
        <v>8348</v>
      </c>
      <c r="L443" t="s">
        <v>8353</v>
      </c>
      <c r="M443">
        <v>0.5</v>
      </c>
      <c r="N443">
        <v>2</v>
      </c>
      <c r="O443">
        <f t="shared" si="23"/>
        <v>1</v>
      </c>
      <c r="P443">
        <v>0.5</v>
      </c>
    </row>
    <row r="444" spans="1:16">
      <c r="A444" s="61">
        <v>103001865</v>
      </c>
      <c r="B444" s="61" t="s">
        <v>7252</v>
      </c>
      <c r="C444" s="62" t="s">
        <v>1532</v>
      </c>
      <c r="D444" s="42" t="s">
        <v>4620</v>
      </c>
      <c r="E444" s="61">
        <v>101490171</v>
      </c>
      <c r="F444" s="61"/>
      <c r="G444" s="61">
        <v>259</v>
      </c>
      <c r="H444">
        <v>4.75</v>
      </c>
      <c r="I444" t="str">
        <f t="shared" si="21"/>
        <v>56</v>
      </c>
      <c r="J444" t="str">
        <f t="shared" si="22"/>
        <v>8.3</v>
      </c>
      <c r="K444" t="s">
        <v>8348</v>
      </c>
      <c r="L444" t="s">
        <v>8341</v>
      </c>
      <c r="M444">
        <v>0.5</v>
      </c>
      <c r="N444">
        <v>2</v>
      </c>
      <c r="O444">
        <f t="shared" si="23"/>
        <v>1</v>
      </c>
      <c r="P444">
        <v>0.5</v>
      </c>
    </row>
    <row r="445" spans="1:16">
      <c r="A445" s="61">
        <v>103170724</v>
      </c>
      <c r="B445" s="61" t="s">
        <v>7352</v>
      </c>
      <c r="C445" s="62" t="s">
        <v>1532</v>
      </c>
      <c r="D445" s="42" t="s">
        <v>4620</v>
      </c>
      <c r="E445" s="61">
        <v>101490171</v>
      </c>
      <c r="F445" s="61"/>
      <c r="G445" s="61">
        <v>259</v>
      </c>
      <c r="H445">
        <v>4.75</v>
      </c>
      <c r="I445" t="str">
        <f t="shared" si="21"/>
        <v>56</v>
      </c>
      <c r="J445" t="str">
        <f t="shared" si="22"/>
        <v>8.3</v>
      </c>
      <c r="K445" t="s">
        <v>8348</v>
      </c>
      <c r="L445" t="s">
        <v>8341</v>
      </c>
      <c r="M445">
        <v>0.5</v>
      </c>
      <c r="N445">
        <v>2</v>
      </c>
      <c r="O445">
        <f t="shared" si="23"/>
        <v>1</v>
      </c>
      <c r="P445">
        <v>0.5</v>
      </c>
    </row>
    <row r="446" spans="1:16">
      <c r="A446" s="61">
        <v>103001865</v>
      </c>
      <c r="B446" s="61" t="s">
        <v>7252</v>
      </c>
      <c r="C446" s="62" t="s">
        <v>1613</v>
      </c>
      <c r="D446" s="42" t="s">
        <v>4621</v>
      </c>
      <c r="E446" s="61">
        <v>101490161</v>
      </c>
      <c r="F446" s="61"/>
      <c r="G446" s="61">
        <v>259</v>
      </c>
      <c r="H446">
        <v>4.75</v>
      </c>
      <c r="I446" t="str">
        <f t="shared" si="21"/>
        <v>56</v>
      </c>
      <c r="J446" t="str">
        <f t="shared" si="22"/>
        <v>8.3</v>
      </c>
      <c r="K446" t="s">
        <v>8348</v>
      </c>
      <c r="L446" t="s">
        <v>8341</v>
      </c>
      <c r="M446">
        <v>0.5</v>
      </c>
      <c r="N446">
        <v>2</v>
      </c>
      <c r="O446">
        <f t="shared" si="23"/>
        <v>1</v>
      </c>
      <c r="P446">
        <v>0.5</v>
      </c>
    </row>
    <row r="447" spans="1:16">
      <c r="A447" s="61">
        <v>103170724</v>
      </c>
      <c r="B447" s="61" t="s">
        <v>7352</v>
      </c>
      <c r="C447" s="62" t="s">
        <v>1613</v>
      </c>
      <c r="D447" s="42" t="s">
        <v>4621</v>
      </c>
      <c r="E447" s="61">
        <v>101490161</v>
      </c>
      <c r="F447" s="61"/>
      <c r="G447" s="61">
        <v>259</v>
      </c>
      <c r="H447">
        <v>4.75</v>
      </c>
      <c r="I447" t="str">
        <f t="shared" si="21"/>
        <v>56</v>
      </c>
      <c r="J447" t="str">
        <f t="shared" si="22"/>
        <v>8.3</v>
      </c>
      <c r="K447" t="s">
        <v>8348</v>
      </c>
      <c r="L447" t="s">
        <v>8341</v>
      </c>
      <c r="M447">
        <v>0.5</v>
      </c>
      <c r="N447">
        <v>2</v>
      </c>
      <c r="O447">
        <f t="shared" si="23"/>
        <v>1</v>
      </c>
      <c r="P447">
        <v>0.5</v>
      </c>
    </row>
    <row r="448" spans="1:16">
      <c r="A448" s="61" t="s">
        <v>1463</v>
      </c>
      <c r="B448" s="61" t="s">
        <v>6882</v>
      </c>
      <c r="C448" s="100" t="s">
        <v>5683</v>
      </c>
      <c r="D448" s="42" t="s">
        <v>1464</v>
      </c>
      <c r="E448" s="61" t="s">
        <v>5726</v>
      </c>
      <c r="F448" s="61"/>
      <c r="G448" s="61">
        <v>204</v>
      </c>
      <c r="H448">
        <v>4.75</v>
      </c>
      <c r="I448" t="str">
        <f t="shared" si="21"/>
        <v>56</v>
      </c>
      <c r="J448" t="str">
        <f t="shared" si="22"/>
        <v>8.3</v>
      </c>
      <c r="K448" t="s">
        <v>8342</v>
      </c>
      <c r="L448" t="s">
        <v>8350</v>
      </c>
      <c r="M448">
        <v>0.5</v>
      </c>
      <c r="N448">
        <v>2</v>
      </c>
      <c r="O448">
        <f t="shared" si="23"/>
        <v>1</v>
      </c>
      <c r="P448">
        <v>0.5</v>
      </c>
    </row>
    <row r="449" spans="1:16">
      <c r="A449" s="61" t="s">
        <v>8103</v>
      </c>
      <c r="B449" s="61" t="s">
        <v>7026</v>
      </c>
      <c r="C449" s="100" t="s">
        <v>5683</v>
      </c>
      <c r="D449" s="42" t="s">
        <v>5736</v>
      </c>
      <c r="E449" s="61" t="s">
        <v>5726</v>
      </c>
      <c r="F449" s="61"/>
      <c r="G449" s="61">
        <v>158</v>
      </c>
      <c r="H449">
        <v>4.75</v>
      </c>
      <c r="I449" t="str">
        <f t="shared" si="21"/>
        <v>56</v>
      </c>
      <c r="J449" t="str">
        <f t="shared" si="22"/>
        <v>8.3</v>
      </c>
      <c r="K449" t="s">
        <v>8342</v>
      </c>
      <c r="L449" t="s">
        <v>8354</v>
      </c>
      <c r="M449">
        <v>0.5</v>
      </c>
      <c r="N449">
        <v>2</v>
      </c>
      <c r="O449">
        <f t="shared" si="23"/>
        <v>1</v>
      </c>
      <c r="P449">
        <v>0.5</v>
      </c>
    </row>
    <row r="450" spans="1:16" ht="25.5">
      <c r="A450" s="61" t="s">
        <v>5382</v>
      </c>
      <c r="B450" s="61" t="s">
        <v>7773</v>
      </c>
      <c r="C450" s="100" t="s">
        <v>1532</v>
      </c>
      <c r="D450" s="42" t="s">
        <v>8129</v>
      </c>
      <c r="E450" s="82" t="s">
        <v>5380</v>
      </c>
      <c r="F450" s="61"/>
      <c r="G450" s="61">
        <v>157</v>
      </c>
      <c r="H450">
        <v>4.75</v>
      </c>
      <c r="I450" t="str">
        <f t="shared" si="21"/>
        <v>56</v>
      </c>
      <c r="J450" t="str">
        <f t="shared" si="22"/>
        <v>8.3</v>
      </c>
      <c r="K450" t="s">
        <v>8342</v>
      </c>
      <c r="L450" t="s">
        <v>8341</v>
      </c>
      <c r="M450">
        <v>0.5</v>
      </c>
      <c r="N450">
        <v>2</v>
      </c>
      <c r="O450">
        <f t="shared" si="23"/>
        <v>1</v>
      </c>
      <c r="P450">
        <v>0.5</v>
      </c>
    </row>
    <row r="451" spans="1:16">
      <c r="A451" s="61" t="s">
        <v>5382</v>
      </c>
      <c r="B451" s="61" t="s">
        <v>7773</v>
      </c>
      <c r="C451" s="100" t="s">
        <v>1613</v>
      </c>
      <c r="D451" s="42" t="s">
        <v>5383</v>
      </c>
      <c r="E451" s="61">
        <v>101490161</v>
      </c>
      <c r="F451" s="61"/>
      <c r="G451" s="61">
        <v>157</v>
      </c>
      <c r="H451">
        <v>4.75</v>
      </c>
      <c r="I451" t="str">
        <f t="shared" si="21"/>
        <v>56</v>
      </c>
      <c r="J451" t="str">
        <f t="shared" si="22"/>
        <v>8.3</v>
      </c>
      <c r="K451" t="s">
        <v>8342</v>
      </c>
      <c r="L451" t="s">
        <v>8341</v>
      </c>
      <c r="M451">
        <v>0.5</v>
      </c>
      <c r="N451">
        <v>2</v>
      </c>
      <c r="O451">
        <f t="shared" si="23"/>
        <v>1</v>
      </c>
      <c r="P451">
        <v>0.5</v>
      </c>
    </row>
    <row r="452" spans="1:16">
      <c r="A452" s="61" t="s">
        <v>8102</v>
      </c>
      <c r="B452" s="61" t="s">
        <v>9772</v>
      </c>
      <c r="C452" s="100" t="s">
        <v>5683</v>
      </c>
      <c r="D452" s="42" t="s">
        <v>5735</v>
      </c>
      <c r="E452" s="61" t="s">
        <v>5726</v>
      </c>
      <c r="F452" s="61"/>
      <c r="G452" s="61">
        <v>157</v>
      </c>
      <c r="H452">
        <v>4.75</v>
      </c>
      <c r="I452" t="str">
        <f t="shared" si="21"/>
        <v>56</v>
      </c>
      <c r="J452" t="str">
        <f t="shared" si="22"/>
        <v>8.3</v>
      </c>
      <c r="K452" t="s">
        <v>8342</v>
      </c>
      <c r="L452" t="s">
        <v>8341</v>
      </c>
      <c r="M452">
        <v>0.5</v>
      </c>
      <c r="N452">
        <v>2</v>
      </c>
      <c r="O452">
        <f t="shared" si="23"/>
        <v>1</v>
      </c>
      <c r="P452">
        <v>0.5</v>
      </c>
    </row>
    <row r="453" spans="1:16">
      <c r="A453" s="61">
        <v>101260159</v>
      </c>
      <c r="B453" s="61" t="s">
        <v>5891</v>
      </c>
      <c r="C453" s="62" t="s">
        <v>1532</v>
      </c>
      <c r="D453" s="63" t="s">
        <v>1546</v>
      </c>
      <c r="E453" s="64">
        <v>101490164</v>
      </c>
      <c r="F453" s="64"/>
      <c r="G453" s="64">
        <v>204</v>
      </c>
      <c r="H453">
        <v>4.75</v>
      </c>
      <c r="I453" t="str">
        <f t="shared" si="21"/>
        <v>56</v>
      </c>
      <c r="J453" t="str">
        <f t="shared" si="22"/>
        <v>8.3</v>
      </c>
      <c r="K453" t="s">
        <v>8342</v>
      </c>
      <c r="L453" t="s">
        <v>8350</v>
      </c>
      <c r="M453">
        <v>0.5</v>
      </c>
      <c r="N453">
        <v>2</v>
      </c>
      <c r="O453">
        <f t="shared" si="23"/>
        <v>1</v>
      </c>
      <c r="P453">
        <v>0.5</v>
      </c>
    </row>
    <row r="454" spans="1:16">
      <c r="A454" s="64">
        <v>101260159</v>
      </c>
      <c r="B454" s="61" t="s">
        <v>5891</v>
      </c>
      <c r="C454" s="62" t="s">
        <v>1613</v>
      </c>
      <c r="D454" s="63" t="s">
        <v>2065</v>
      </c>
      <c r="E454" s="64">
        <v>101490161</v>
      </c>
      <c r="F454" s="64"/>
      <c r="G454" s="64">
        <v>204</v>
      </c>
      <c r="H454">
        <v>4.75</v>
      </c>
      <c r="I454" t="str">
        <f t="shared" si="21"/>
        <v>56</v>
      </c>
      <c r="J454" t="str">
        <f t="shared" si="22"/>
        <v>8.3</v>
      </c>
      <c r="K454" t="s">
        <v>8342</v>
      </c>
      <c r="L454" t="s">
        <v>8350</v>
      </c>
      <c r="M454">
        <v>0.5</v>
      </c>
      <c r="N454">
        <v>2</v>
      </c>
      <c r="O454">
        <f t="shared" si="23"/>
        <v>1</v>
      </c>
      <c r="P454">
        <v>0.5</v>
      </c>
    </row>
    <row r="455" spans="1:16">
      <c r="A455" s="61" t="s">
        <v>2067</v>
      </c>
      <c r="B455" s="61" t="s">
        <v>6219</v>
      </c>
      <c r="C455" s="62" t="s">
        <v>1532</v>
      </c>
      <c r="D455" s="63" t="s">
        <v>2988</v>
      </c>
      <c r="E455" s="61">
        <v>101490162</v>
      </c>
      <c r="F455" s="61"/>
      <c r="G455" s="64">
        <v>157</v>
      </c>
      <c r="H455">
        <v>4.75</v>
      </c>
      <c r="I455" t="str">
        <f t="shared" si="21"/>
        <v>56</v>
      </c>
      <c r="J455" t="str">
        <f t="shared" si="22"/>
        <v>8.3</v>
      </c>
      <c r="K455" t="s">
        <v>8344</v>
      </c>
      <c r="L455" t="s">
        <v>8350</v>
      </c>
      <c r="M455">
        <v>0.5</v>
      </c>
      <c r="N455">
        <v>2</v>
      </c>
      <c r="O455">
        <f t="shared" si="23"/>
        <v>1</v>
      </c>
      <c r="P455">
        <v>0.5</v>
      </c>
    </row>
    <row r="456" spans="1:16">
      <c r="A456" s="64" t="s">
        <v>2067</v>
      </c>
      <c r="B456" s="61" t="s">
        <v>6219</v>
      </c>
      <c r="C456" s="62" t="s">
        <v>1613</v>
      </c>
      <c r="D456" s="63" t="s">
        <v>2068</v>
      </c>
      <c r="E456" s="64">
        <v>101490161</v>
      </c>
      <c r="F456" s="64"/>
      <c r="G456" s="64">
        <v>157</v>
      </c>
      <c r="H456">
        <v>4.75</v>
      </c>
      <c r="I456" t="str">
        <f t="shared" si="21"/>
        <v>56</v>
      </c>
      <c r="J456" t="str">
        <f t="shared" si="22"/>
        <v>8.3</v>
      </c>
      <c r="K456" t="s">
        <v>8344</v>
      </c>
      <c r="L456" t="s">
        <v>8350</v>
      </c>
      <c r="M456">
        <v>0.5</v>
      </c>
      <c r="N456">
        <v>2</v>
      </c>
      <c r="O456">
        <f t="shared" si="23"/>
        <v>1</v>
      </c>
      <c r="P456">
        <v>0.5</v>
      </c>
    </row>
    <row r="457" spans="1:16">
      <c r="A457" s="61" t="s">
        <v>2070</v>
      </c>
      <c r="B457" s="61" t="s">
        <v>6220</v>
      </c>
      <c r="C457" s="62" t="s">
        <v>1532</v>
      </c>
      <c r="D457" s="63" t="s">
        <v>2990</v>
      </c>
      <c r="E457" s="61">
        <v>101490162</v>
      </c>
      <c r="F457" s="61"/>
      <c r="G457" s="64">
        <v>158</v>
      </c>
      <c r="H457">
        <v>4.75</v>
      </c>
      <c r="I457" t="str">
        <f t="shared" si="21"/>
        <v>56</v>
      </c>
      <c r="J457" t="str">
        <f t="shared" si="22"/>
        <v>8.3</v>
      </c>
      <c r="K457" t="s">
        <v>8344</v>
      </c>
      <c r="L457" t="s">
        <v>8353</v>
      </c>
      <c r="M457">
        <v>0.5</v>
      </c>
      <c r="N457">
        <v>2</v>
      </c>
      <c r="O457">
        <f t="shared" si="23"/>
        <v>1</v>
      </c>
      <c r="P457">
        <v>0.5</v>
      </c>
    </row>
    <row r="458" spans="1:16">
      <c r="A458" s="64" t="s">
        <v>2070</v>
      </c>
      <c r="B458" s="61" t="s">
        <v>6220</v>
      </c>
      <c r="C458" s="62" t="s">
        <v>1613</v>
      </c>
      <c r="D458" s="63" t="s">
        <v>2071</v>
      </c>
      <c r="E458" s="64">
        <v>101490161</v>
      </c>
      <c r="F458" s="64"/>
      <c r="G458" s="64">
        <v>158</v>
      </c>
      <c r="H458">
        <v>4.75</v>
      </c>
      <c r="I458" t="str">
        <f t="shared" si="21"/>
        <v>56</v>
      </c>
      <c r="J458" t="str">
        <f t="shared" si="22"/>
        <v>8.3</v>
      </c>
      <c r="K458" t="s">
        <v>8344</v>
      </c>
      <c r="L458" t="s">
        <v>8353</v>
      </c>
      <c r="M458">
        <v>0.5</v>
      </c>
      <c r="N458">
        <v>2</v>
      </c>
      <c r="O458">
        <f t="shared" si="23"/>
        <v>1</v>
      </c>
      <c r="P458">
        <v>0.5</v>
      </c>
    </row>
    <row r="459" spans="1:16">
      <c r="A459" s="61">
        <v>103001769</v>
      </c>
      <c r="B459" s="61" t="s">
        <v>7250</v>
      </c>
      <c r="C459" s="62" t="s">
        <v>1532</v>
      </c>
      <c r="D459" s="42" t="s">
        <v>4616</v>
      </c>
      <c r="E459" s="61">
        <v>101490171</v>
      </c>
      <c r="F459" s="61"/>
      <c r="G459" s="61">
        <v>204</v>
      </c>
      <c r="H459">
        <v>4.75</v>
      </c>
      <c r="I459" t="str">
        <f t="shared" si="21"/>
        <v>56</v>
      </c>
      <c r="J459" t="str">
        <f t="shared" si="22"/>
        <v>8.3</v>
      </c>
      <c r="K459" t="s">
        <v>8344</v>
      </c>
      <c r="L459" t="s">
        <v>8350</v>
      </c>
      <c r="M459">
        <v>0.5</v>
      </c>
      <c r="N459">
        <v>2</v>
      </c>
      <c r="O459">
        <f t="shared" si="23"/>
        <v>1</v>
      </c>
      <c r="P459">
        <v>0.5</v>
      </c>
    </row>
    <row r="460" spans="1:16">
      <c r="A460" s="61">
        <v>103001769</v>
      </c>
      <c r="B460" s="61" t="s">
        <v>7250</v>
      </c>
      <c r="C460" s="62" t="s">
        <v>1613</v>
      </c>
      <c r="D460" s="42" t="s">
        <v>4617</v>
      </c>
      <c r="E460" s="61">
        <v>101490161</v>
      </c>
      <c r="F460" s="61"/>
      <c r="G460" s="61">
        <v>204</v>
      </c>
      <c r="H460">
        <v>4.75</v>
      </c>
      <c r="I460" t="str">
        <f t="shared" ref="I460:I523" si="24">MID(D460,5,2)</f>
        <v>56</v>
      </c>
      <c r="J460" t="str">
        <f t="shared" ref="J460:J523" si="25">MID(D460,7,3)</f>
        <v>8.3</v>
      </c>
      <c r="K460" t="s">
        <v>8344</v>
      </c>
      <c r="L460" t="s">
        <v>8350</v>
      </c>
      <c r="M460">
        <v>0.5</v>
      </c>
      <c r="N460">
        <v>2</v>
      </c>
      <c r="O460">
        <f t="shared" ref="O460:O523" si="26">N460/2</f>
        <v>1</v>
      </c>
      <c r="P460">
        <v>0.5</v>
      </c>
    </row>
    <row r="461" spans="1:16">
      <c r="A461" s="61">
        <v>103001821</v>
      </c>
      <c r="B461" s="61" t="s">
        <v>7249</v>
      </c>
      <c r="C461" s="62" t="s">
        <v>1532</v>
      </c>
      <c r="D461" s="42" t="s">
        <v>4614</v>
      </c>
      <c r="E461" s="61">
        <v>101490171</v>
      </c>
      <c r="F461" s="61"/>
      <c r="G461" s="61">
        <v>158</v>
      </c>
      <c r="H461">
        <v>4.75</v>
      </c>
      <c r="I461" t="str">
        <f t="shared" si="24"/>
        <v>56</v>
      </c>
      <c r="J461" t="str">
        <f t="shared" si="25"/>
        <v>8.3</v>
      </c>
      <c r="K461" t="s">
        <v>8344</v>
      </c>
      <c r="L461" t="s">
        <v>8353</v>
      </c>
      <c r="M461">
        <v>0.5</v>
      </c>
      <c r="N461">
        <v>2</v>
      </c>
      <c r="O461">
        <f t="shared" si="26"/>
        <v>1</v>
      </c>
      <c r="P461">
        <v>0.5</v>
      </c>
    </row>
    <row r="462" spans="1:16">
      <c r="A462" s="61">
        <v>103001821</v>
      </c>
      <c r="B462" s="61" t="s">
        <v>7249</v>
      </c>
      <c r="C462" s="62" t="s">
        <v>1613</v>
      </c>
      <c r="D462" s="42" t="s">
        <v>4615</v>
      </c>
      <c r="E462" s="61">
        <v>101490161</v>
      </c>
      <c r="F462" s="61"/>
      <c r="G462" s="61">
        <v>158</v>
      </c>
      <c r="H462">
        <v>4.75</v>
      </c>
      <c r="I462" t="str">
        <f t="shared" si="24"/>
        <v>56</v>
      </c>
      <c r="J462" t="str">
        <f t="shared" si="25"/>
        <v>8.3</v>
      </c>
      <c r="K462" t="s">
        <v>8344</v>
      </c>
      <c r="L462" t="s">
        <v>8353</v>
      </c>
      <c r="M462">
        <v>0.5</v>
      </c>
      <c r="N462">
        <v>2</v>
      </c>
      <c r="O462">
        <f t="shared" si="26"/>
        <v>1</v>
      </c>
      <c r="P462">
        <v>0.5</v>
      </c>
    </row>
    <row r="463" spans="1:16">
      <c r="A463" s="61" t="s">
        <v>2073</v>
      </c>
      <c r="B463" s="61" t="s">
        <v>6221</v>
      </c>
      <c r="C463" s="62" t="s">
        <v>1532</v>
      </c>
      <c r="D463" s="63" t="s">
        <v>2986</v>
      </c>
      <c r="E463" s="61">
        <v>101490162</v>
      </c>
      <c r="F463" s="61"/>
      <c r="G463" s="64">
        <v>259</v>
      </c>
      <c r="H463">
        <v>4.75</v>
      </c>
      <c r="I463" t="str">
        <f t="shared" si="24"/>
        <v>56</v>
      </c>
      <c r="J463" t="str">
        <f t="shared" si="25"/>
        <v>8.3</v>
      </c>
      <c r="K463" t="s">
        <v>8344</v>
      </c>
      <c r="L463" t="s">
        <v>8341</v>
      </c>
      <c r="M463">
        <v>0.5</v>
      </c>
      <c r="N463">
        <v>2</v>
      </c>
      <c r="O463">
        <f t="shared" si="26"/>
        <v>1</v>
      </c>
      <c r="P463">
        <v>0.5</v>
      </c>
    </row>
    <row r="464" spans="1:16">
      <c r="A464" s="64" t="s">
        <v>2073</v>
      </c>
      <c r="B464" s="61" t="s">
        <v>6221</v>
      </c>
      <c r="C464" s="62" t="s">
        <v>1613</v>
      </c>
      <c r="D464" s="63" t="s">
        <v>2074</v>
      </c>
      <c r="E464" s="64">
        <v>101490161</v>
      </c>
      <c r="F464" s="64"/>
      <c r="G464" s="64">
        <v>259</v>
      </c>
      <c r="H464">
        <v>4.75</v>
      </c>
      <c r="I464" t="str">
        <f t="shared" si="24"/>
        <v>56</v>
      </c>
      <c r="J464" t="str">
        <f t="shared" si="25"/>
        <v>8.3</v>
      </c>
      <c r="K464" t="s">
        <v>8344</v>
      </c>
      <c r="L464" t="s">
        <v>8341</v>
      </c>
      <c r="M464">
        <v>0.5</v>
      </c>
      <c r="N464">
        <v>2</v>
      </c>
      <c r="O464">
        <f t="shared" si="26"/>
        <v>1</v>
      </c>
      <c r="P464">
        <v>0.5</v>
      </c>
    </row>
    <row r="465" spans="1:16">
      <c r="A465" s="61">
        <v>103001738</v>
      </c>
      <c r="B465" s="61" t="s">
        <v>7248</v>
      </c>
      <c r="C465" s="62" t="s">
        <v>1532</v>
      </c>
      <c r="D465" s="42" t="s">
        <v>4612</v>
      </c>
      <c r="E465" s="61">
        <v>101490171</v>
      </c>
      <c r="F465" s="61"/>
      <c r="G465" s="61">
        <v>259</v>
      </c>
      <c r="H465">
        <v>4.75</v>
      </c>
      <c r="I465" t="str">
        <f t="shared" si="24"/>
        <v>56</v>
      </c>
      <c r="J465" t="str">
        <f t="shared" si="25"/>
        <v>8.3</v>
      </c>
      <c r="K465" t="s">
        <v>8344</v>
      </c>
      <c r="L465" t="s">
        <v>8341</v>
      </c>
      <c r="M465">
        <v>0.5</v>
      </c>
      <c r="N465">
        <v>2</v>
      </c>
      <c r="O465">
        <f t="shared" si="26"/>
        <v>1</v>
      </c>
      <c r="P465">
        <v>0.5</v>
      </c>
    </row>
    <row r="466" spans="1:16">
      <c r="A466" s="61">
        <v>103001738</v>
      </c>
      <c r="B466" s="61" t="s">
        <v>7248</v>
      </c>
      <c r="C466" s="62" t="s">
        <v>1613</v>
      </c>
      <c r="D466" s="42" t="s">
        <v>4613</v>
      </c>
      <c r="E466" s="61">
        <v>101490161</v>
      </c>
      <c r="F466" s="61"/>
      <c r="G466" s="61">
        <v>259</v>
      </c>
      <c r="H466">
        <v>4.75</v>
      </c>
      <c r="I466" t="str">
        <f t="shared" si="24"/>
        <v>56</v>
      </c>
      <c r="J466" t="str">
        <f t="shared" si="25"/>
        <v>8.3</v>
      </c>
      <c r="K466" t="s">
        <v>8344</v>
      </c>
      <c r="L466" t="s">
        <v>8341</v>
      </c>
      <c r="M466">
        <v>0.5</v>
      </c>
      <c r="N466">
        <v>2</v>
      </c>
      <c r="O466">
        <f t="shared" si="26"/>
        <v>1</v>
      </c>
      <c r="P466">
        <v>0.5</v>
      </c>
    </row>
    <row r="467" spans="1:16">
      <c r="A467" s="61" t="s">
        <v>2075</v>
      </c>
      <c r="B467" s="61" t="s">
        <v>6222</v>
      </c>
      <c r="C467" s="62" t="s">
        <v>1532</v>
      </c>
      <c r="D467" s="63" t="s">
        <v>3403</v>
      </c>
      <c r="E467" s="64">
        <v>101490164</v>
      </c>
      <c r="F467" s="64"/>
      <c r="G467" s="64">
        <v>204</v>
      </c>
      <c r="H467">
        <v>4.75</v>
      </c>
      <c r="I467" t="str">
        <f t="shared" si="24"/>
        <v>56</v>
      </c>
      <c r="J467" t="str">
        <f t="shared" si="25"/>
        <v>8.3</v>
      </c>
      <c r="K467" t="s">
        <v>8342</v>
      </c>
      <c r="L467" t="s">
        <v>8350</v>
      </c>
      <c r="M467">
        <v>0.5</v>
      </c>
      <c r="N467">
        <v>2</v>
      </c>
      <c r="O467">
        <f t="shared" si="26"/>
        <v>1</v>
      </c>
      <c r="P467">
        <v>0.5</v>
      </c>
    </row>
    <row r="468" spans="1:16">
      <c r="A468" s="61" t="s">
        <v>2075</v>
      </c>
      <c r="B468" s="61" t="s">
        <v>6222</v>
      </c>
      <c r="C468" s="62" t="s">
        <v>1532</v>
      </c>
      <c r="D468" s="63" t="s">
        <v>3403</v>
      </c>
      <c r="E468" s="64">
        <v>101490164</v>
      </c>
      <c r="F468" s="61" t="s">
        <v>1534</v>
      </c>
      <c r="G468" s="64">
        <v>204</v>
      </c>
      <c r="H468">
        <v>4.75</v>
      </c>
      <c r="I468" t="str">
        <f t="shared" si="24"/>
        <v>56</v>
      </c>
      <c r="J468" t="str">
        <f t="shared" si="25"/>
        <v>8.3</v>
      </c>
      <c r="K468" t="s">
        <v>8342</v>
      </c>
      <c r="L468" t="s">
        <v>8350</v>
      </c>
      <c r="M468">
        <v>0.5</v>
      </c>
      <c r="N468">
        <v>2</v>
      </c>
      <c r="O468">
        <f t="shared" si="26"/>
        <v>1</v>
      </c>
      <c r="P468">
        <v>0.5</v>
      </c>
    </row>
    <row r="469" spans="1:16">
      <c r="A469" s="64" t="s">
        <v>2075</v>
      </c>
      <c r="B469" s="61" t="s">
        <v>6222</v>
      </c>
      <c r="C469" s="62" t="s">
        <v>1613</v>
      </c>
      <c r="D469" s="63" t="s">
        <v>2076</v>
      </c>
      <c r="E469" s="64">
        <v>101490161</v>
      </c>
      <c r="F469" s="64"/>
      <c r="G469" s="64">
        <v>204</v>
      </c>
      <c r="H469">
        <v>4.75</v>
      </c>
      <c r="I469" t="str">
        <f t="shared" si="24"/>
        <v>56</v>
      </c>
      <c r="J469" t="str">
        <f t="shared" si="25"/>
        <v>8.3</v>
      </c>
      <c r="K469" t="s">
        <v>8342</v>
      </c>
      <c r="L469" t="s">
        <v>8350</v>
      </c>
      <c r="M469">
        <v>0.5</v>
      </c>
      <c r="N469">
        <v>2</v>
      </c>
      <c r="O469">
        <f t="shared" si="26"/>
        <v>1</v>
      </c>
      <c r="P469">
        <v>0.5</v>
      </c>
    </row>
    <row r="470" spans="1:16">
      <c r="A470" s="61" t="s">
        <v>2078</v>
      </c>
      <c r="B470" s="61" t="s">
        <v>6223</v>
      </c>
      <c r="C470" s="62" t="s">
        <v>1532</v>
      </c>
      <c r="D470" s="63" t="s">
        <v>3405</v>
      </c>
      <c r="E470" s="64">
        <v>101490164</v>
      </c>
      <c r="F470" s="64"/>
      <c r="G470" s="64">
        <v>158</v>
      </c>
      <c r="H470">
        <v>4.75</v>
      </c>
      <c r="I470" t="str">
        <f t="shared" si="24"/>
        <v>56</v>
      </c>
      <c r="J470" t="str">
        <f t="shared" si="25"/>
        <v>8.3</v>
      </c>
      <c r="K470" t="s">
        <v>8342</v>
      </c>
      <c r="L470" t="s">
        <v>8354</v>
      </c>
      <c r="M470">
        <v>0.5</v>
      </c>
      <c r="N470">
        <v>2</v>
      </c>
      <c r="O470">
        <f t="shared" si="26"/>
        <v>1</v>
      </c>
      <c r="P470">
        <v>0.5</v>
      </c>
    </row>
    <row r="471" spans="1:16">
      <c r="A471" s="61" t="s">
        <v>2078</v>
      </c>
      <c r="B471" s="61" t="s">
        <v>6223</v>
      </c>
      <c r="C471" s="62" t="s">
        <v>1532</v>
      </c>
      <c r="D471" s="63" t="s">
        <v>3405</v>
      </c>
      <c r="E471" s="64">
        <v>101490164</v>
      </c>
      <c r="F471" s="61" t="s">
        <v>1534</v>
      </c>
      <c r="G471" s="64">
        <v>158</v>
      </c>
      <c r="H471">
        <v>4.75</v>
      </c>
      <c r="I471" t="str">
        <f t="shared" si="24"/>
        <v>56</v>
      </c>
      <c r="J471" t="str">
        <f t="shared" si="25"/>
        <v>8.3</v>
      </c>
      <c r="K471" t="s">
        <v>8342</v>
      </c>
      <c r="L471" t="s">
        <v>8354</v>
      </c>
      <c r="M471">
        <v>0.5</v>
      </c>
      <c r="N471">
        <v>2</v>
      </c>
      <c r="O471">
        <f t="shared" si="26"/>
        <v>1</v>
      </c>
      <c r="P471">
        <v>0.5</v>
      </c>
    </row>
    <row r="472" spans="1:16">
      <c r="A472" s="64" t="s">
        <v>2078</v>
      </c>
      <c r="B472" s="61" t="s">
        <v>6223</v>
      </c>
      <c r="C472" s="62" t="s">
        <v>1613</v>
      </c>
      <c r="D472" s="63" t="s">
        <v>2079</v>
      </c>
      <c r="E472" s="64">
        <v>101490161</v>
      </c>
      <c r="F472" s="64"/>
      <c r="G472" s="64">
        <v>158</v>
      </c>
      <c r="H472">
        <v>4.75</v>
      </c>
      <c r="I472" t="str">
        <f t="shared" si="24"/>
        <v>56</v>
      </c>
      <c r="J472" t="str">
        <f t="shared" si="25"/>
        <v>8.3</v>
      </c>
      <c r="K472" t="s">
        <v>8342</v>
      </c>
      <c r="L472" t="s">
        <v>8354</v>
      </c>
      <c r="M472">
        <v>0.5</v>
      </c>
      <c r="N472">
        <v>2</v>
      </c>
      <c r="O472">
        <f t="shared" si="26"/>
        <v>1</v>
      </c>
      <c r="P472">
        <v>0.5</v>
      </c>
    </row>
    <row r="473" spans="1:16">
      <c r="A473" s="61" t="s">
        <v>2083</v>
      </c>
      <c r="B473" s="61" t="s">
        <v>6225</v>
      </c>
      <c r="C473" s="62" t="s">
        <v>1532</v>
      </c>
      <c r="D473" s="63" t="s">
        <v>2994</v>
      </c>
      <c r="E473" s="61">
        <v>101490162</v>
      </c>
      <c r="F473" s="61"/>
      <c r="G473" s="64">
        <v>158</v>
      </c>
      <c r="H473">
        <v>4.75</v>
      </c>
      <c r="I473" t="str">
        <f t="shared" si="24"/>
        <v>56</v>
      </c>
      <c r="J473" t="str">
        <f t="shared" si="25"/>
        <v>8.3</v>
      </c>
      <c r="K473" t="s">
        <v>8342</v>
      </c>
      <c r="L473" t="s">
        <v>8354</v>
      </c>
      <c r="M473">
        <v>0.5</v>
      </c>
      <c r="N473">
        <v>2</v>
      </c>
      <c r="O473">
        <f t="shared" si="26"/>
        <v>1</v>
      </c>
      <c r="P473">
        <v>0.5</v>
      </c>
    </row>
    <row r="474" spans="1:16">
      <c r="A474" s="61" t="s">
        <v>2080</v>
      </c>
      <c r="B474" s="61" t="s">
        <v>6224</v>
      </c>
      <c r="C474" s="62" t="s">
        <v>1532</v>
      </c>
      <c r="D474" s="63" t="s">
        <v>2994</v>
      </c>
      <c r="E474" s="61">
        <v>101490162</v>
      </c>
      <c r="F474" s="61"/>
      <c r="G474" s="64">
        <v>158</v>
      </c>
      <c r="H474">
        <v>4.75</v>
      </c>
      <c r="I474" t="str">
        <f t="shared" si="24"/>
        <v>56</v>
      </c>
      <c r="J474" t="str">
        <f t="shared" si="25"/>
        <v>8.3</v>
      </c>
      <c r="K474" t="s">
        <v>8342</v>
      </c>
      <c r="L474" t="s">
        <v>8354</v>
      </c>
      <c r="M474">
        <v>0.5</v>
      </c>
      <c r="N474">
        <v>2</v>
      </c>
      <c r="O474">
        <f t="shared" si="26"/>
        <v>1</v>
      </c>
      <c r="P474">
        <v>0.5</v>
      </c>
    </row>
    <row r="475" spans="1:16">
      <c r="A475" s="61" t="s">
        <v>2085</v>
      </c>
      <c r="B475" s="61" t="s">
        <v>6226</v>
      </c>
      <c r="C475" s="62" t="s">
        <v>1532</v>
      </c>
      <c r="D475" s="63" t="s">
        <v>2994</v>
      </c>
      <c r="E475" s="61">
        <v>101490162</v>
      </c>
      <c r="F475" s="61"/>
      <c r="G475" s="64">
        <v>158</v>
      </c>
      <c r="H475">
        <v>4.75</v>
      </c>
      <c r="I475" t="str">
        <f t="shared" si="24"/>
        <v>56</v>
      </c>
      <c r="J475" t="str">
        <f t="shared" si="25"/>
        <v>8.3</v>
      </c>
      <c r="K475" t="s">
        <v>8342</v>
      </c>
      <c r="L475" t="s">
        <v>8354</v>
      </c>
      <c r="M475">
        <v>0.5</v>
      </c>
      <c r="N475">
        <v>2</v>
      </c>
      <c r="O475">
        <f t="shared" si="26"/>
        <v>1</v>
      </c>
      <c r="P475">
        <v>0.5</v>
      </c>
    </row>
    <row r="476" spans="1:16">
      <c r="A476" s="64" t="s">
        <v>2080</v>
      </c>
      <c r="B476" s="61" t="s">
        <v>6224</v>
      </c>
      <c r="C476" s="62" t="s">
        <v>1613</v>
      </c>
      <c r="D476" s="63" t="s">
        <v>2081</v>
      </c>
      <c r="E476" s="64">
        <v>101490161</v>
      </c>
      <c r="F476" s="64"/>
      <c r="G476" s="64">
        <v>158</v>
      </c>
      <c r="H476">
        <v>4.75</v>
      </c>
      <c r="I476" t="str">
        <f t="shared" si="24"/>
        <v>56</v>
      </c>
      <c r="J476" t="str">
        <f t="shared" si="25"/>
        <v>8.3</v>
      </c>
      <c r="K476" t="s">
        <v>8342</v>
      </c>
      <c r="L476" t="s">
        <v>8354</v>
      </c>
      <c r="M476">
        <v>0.5</v>
      </c>
      <c r="N476">
        <v>2</v>
      </c>
      <c r="O476">
        <f t="shared" si="26"/>
        <v>1</v>
      </c>
      <c r="P476">
        <v>0.5</v>
      </c>
    </row>
    <row r="477" spans="1:16">
      <c r="A477" s="64" t="s">
        <v>2083</v>
      </c>
      <c r="B477" s="61" t="s">
        <v>6225</v>
      </c>
      <c r="C477" s="62" t="s">
        <v>1613</v>
      </c>
      <c r="D477" s="63" t="s">
        <v>2084</v>
      </c>
      <c r="E477" s="64">
        <v>101490161</v>
      </c>
      <c r="F477" s="64"/>
      <c r="G477" s="64">
        <v>158</v>
      </c>
      <c r="H477">
        <v>4.75</v>
      </c>
      <c r="I477" t="str">
        <f t="shared" si="24"/>
        <v>56</v>
      </c>
      <c r="J477" t="str">
        <f t="shared" si="25"/>
        <v>8.3</v>
      </c>
      <c r="K477" t="s">
        <v>8342</v>
      </c>
      <c r="L477" t="s">
        <v>8354</v>
      </c>
      <c r="M477">
        <v>0.5</v>
      </c>
      <c r="N477">
        <v>2</v>
      </c>
      <c r="O477">
        <f t="shared" si="26"/>
        <v>1</v>
      </c>
      <c r="P477">
        <v>0.5</v>
      </c>
    </row>
    <row r="478" spans="1:16">
      <c r="A478" s="64" t="s">
        <v>2085</v>
      </c>
      <c r="B478" s="61" t="s">
        <v>6226</v>
      </c>
      <c r="C478" s="62" t="s">
        <v>1613</v>
      </c>
      <c r="D478" s="63" t="s">
        <v>2084</v>
      </c>
      <c r="E478" s="64">
        <v>101490161</v>
      </c>
      <c r="F478" s="64"/>
      <c r="G478" s="64">
        <v>158</v>
      </c>
      <c r="H478">
        <v>4.75</v>
      </c>
      <c r="I478" t="str">
        <f t="shared" si="24"/>
        <v>56</v>
      </c>
      <c r="J478" t="str">
        <f t="shared" si="25"/>
        <v>8.3</v>
      </c>
      <c r="K478" t="s">
        <v>8342</v>
      </c>
      <c r="L478" t="s">
        <v>8354</v>
      </c>
      <c r="M478">
        <v>0.5</v>
      </c>
      <c r="N478">
        <v>2</v>
      </c>
      <c r="O478">
        <f t="shared" si="26"/>
        <v>1</v>
      </c>
      <c r="P478">
        <v>0.5</v>
      </c>
    </row>
    <row r="479" spans="1:16">
      <c r="A479" s="64" t="s">
        <v>2088</v>
      </c>
      <c r="B479" s="61" t="s">
        <v>6228</v>
      </c>
      <c r="C479" s="62" t="s">
        <v>1613</v>
      </c>
      <c r="D479" s="63" t="s">
        <v>2089</v>
      </c>
      <c r="E479" s="64">
        <v>101490161</v>
      </c>
      <c r="F479" s="64"/>
      <c r="G479" s="64">
        <v>158</v>
      </c>
      <c r="H479">
        <v>4.75</v>
      </c>
      <c r="I479" t="str">
        <f t="shared" si="24"/>
        <v>56</v>
      </c>
      <c r="J479" t="str">
        <f t="shared" si="25"/>
        <v>8.3</v>
      </c>
      <c r="K479" t="s">
        <v>8342</v>
      </c>
      <c r="L479" t="s">
        <v>8354</v>
      </c>
      <c r="M479">
        <v>0.5</v>
      </c>
      <c r="N479">
        <v>2</v>
      </c>
      <c r="O479">
        <f t="shared" si="26"/>
        <v>1</v>
      </c>
      <c r="P479">
        <v>0.5</v>
      </c>
    </row>
    <row r="480" spans="1:16">
      <c r="A480" s="61" t="s">
        <v>2092</v>
      </c>
      <c r="B480" s="61" t="s">
        <v>6230</v>
      </c>
      <c r="C480" s="62" t="s">
        <v>1532</v>
      </c>
      <c r="D480" s="63" t="s">
        <v>3407</v>
      </c>
      <c r="E480" s="64">
        <v>101490164</v>
      </c>
      <c r="F480" s="64"/>
      <c r="G480" s="64">
        <v>157</v>
      </c>
      <c r="H480">
        <v>4.75</v>
      </c>
      <c r="I480" t="str">
        <f t="shared" si="24"/>
        <v>56</v>
      </c>
      <c r="J480" t="str">
        <f t="shared" si="25"/>
        <v>8.3</v>
      </c>
      <c r="K480" t="s">
        <v>8342</v>
      </c>
      <c r="L480" t="s">
        <v>8341</v>
      </c>
      <c r="M480">
        <v>0.5</v>
      </c>
      <c r="N480">
        <v>2</v>
      </c>
      <c r="O480">
        <f t="shared" si="26"/>
        <v>1</v>
      </c>
      <c r="P480">
        <v>0.5</v>
      </c>
    </row>
    <row r="481" spans="1:16">
      <c r="A481" s="61" t="s">
        <v>2092</v>
      </c>
      <c r="B481" s="61" t="s">
        <v>6230</v>
      </c>
      <c r="C481" s="62" t="s">
        <v>1532</v>
      </c>
      <c r="D481" s="63" t="s">
        <v>3407</v>
      </c>
      <c r="E481" s="64">
        <v>101490164</v>
      </c>
      <c r="F481" s="61" t="s">
        <v>1534</v>
      </c>
      <c r="G481" s="64">
        <v>157</v>
      </c>
      <c r="H481">
        <v>4.75</v>
      </c>
      <c r="I481" t="str">
        <f t="shared" si="24"/>
        <v>56</v>
      </c>
      <c r="J481" t="str">
        <f t="shared" si="25"/>
        <v>8.3</v>
      </c>
      <c r="K481" t="s">
        <v>8342</v>
      </c>
      <c r="L481" t="s">
        <v>8341</v>
      </c>
      <c r="M481">
        <v>0.5</v>
      </c>
      <c r="N481">
        <v>2</v>
      </c>
      <c r="O481">
        <f t="shared" si="26"/>
        <v>1</v>
      </c>
      <c r="P481">
        <v>0.5</v>
      </c>
    </row>
    <row r="482" spans="1:16">
      <c r="A482" s="61" t="s">
        <v>2059</v>
      </c>
      <c r="B482" s="61" t="s">
        <v>6216</v>
      </c>
      <c r="C482" s="62" t="s">
        <v>1532</v>
      </c>
      <c r="D482" s="63" t="s">
        <v>2992</v>
      </c>
      <c r="E482" s="61">
        <v>101490162</v>
      </c>
      <c r="F482" s="61"/>
      <c r="G482" s="64">
        <v>157</v>
      </c>
      <c r="H482">
        <v>4.75</v>
      </c>
      <c r="I482" t="str">
        <f t="shared" si="24"/>
        <v>56</v>
      </c>
      <c r="J482" t="str">
        <f t="shared" si="25"/>
        <v>8.3</v>
      </c>
      <c r="K482" t="s">
        <v>8342</v>
      </c>
      <c r="L482" t="s">
        <v>8341</v>
      </c>
      <c r="M482">
        <v>0.5</v>
      </c>
      <c r="N482">
        <v>2</v>
      </c>
      <c r="O482">
        <f t="shared" si="26"/>
        <v>1</v>
      </c>
      <c r="P482">
        <v>0.5</v>
      </c>
    </row>
    <row r="483" spans="1:16">
      <c r="A483" s="61" t="s">
        <v>2096</v>
      </c>
      <c r="B483" s="61" t="s">
        <v>6232</v>
      </c>
      <c r="C483" s="62" t="s">
        <v>1532</v>
      </c>
      <c r="D483" s="63" t="s">
        <v>2992</v>
      </c>
      <c r="E483" s="64">
        <v>101490162</v>
      </c>
      <c r="F483" s="64"/>
      <c r="G483" s="64">
        <v>157</v>
      </c>
      <c r="H483">
        <v>4.75</v>
      </c>
      <c r="I483" t="str">
        <f t="shared" si="24"/>
        <v>56</v>
      </c>
      <c r="J483" t="str">
        <f t="shared" si="25"/>
        <v>8.3</v>
      </c>
      <c r="K483" t="s">
        <v>8342</v>
      </c>
      <c r="L483" t="s">
        <v>8341</v>
      </c>
      <c r="M483">
        <v>0.5</v>
      </c>
      <c r="N483">
        <v>2</v>
      </c>
      <c r="O483">
        <f t="shared" si="26"/>
        <v>1</v>
      </c>
      <c r="P483">
        <v>0.5</v>
      </c>
    </row>
    <row r="484" spans="1:16">
      <c r="A484" s="61" t="s">
        <v>2098</v>
      </c>
      <c r="B484" s="61" t="s">
        <v>6233</v>
      </c>
      <c r="C484" s="62" t="s">
        <v>1532</v>
      </c>
      <c r="D484" s="63" t="s">
        <v>2992</v>
      </c>
      <c r="E484" s="61">
        <v>101490162</v>
      </c>
      <c r="F484" s="61"/>
      <c r="G484" s="64">
        <v>157</v>
      </c>
      <c r="H484">
        <v>4.75</v>
      </c>
      <c r="I484" t="str">
        <f t="shared" si="24"/>
        <v>56</v>
      </c>
      <c r="J484" t="str">
        <f t="shared" si="25"/>
        <v>8.3</v>
      </c>
      <c r="K484" t="s">
        <v>8342</v>
      </c>
      <c r="L484" t="s">
        <v>8341</v>
      </c>
      <c r="M484">
        <v>0.5</v>
      </c>
      <c r="N484">
        <v>2</v>
      </c>
      <c r="O484">
        <f t="shared" si="26"/>
        <v>1</v>
      </c>
      <c r="P484">
        <v>0.5</v>
      </c>
    </row>
    <row r="485" spans="1:16">
      <c r="A485" s="64" t="s">
        <v>2092</v>
      </c>
      <c r="B485" s="61" t="s">
        <v>6230</v>
      </c>
      <c r="C485" s="62" t="s">
        <v>1613</v>
      </c>
      <c r="D485" s="63" t="s">
        <v>2093</v>
      </c>
      <c r="E485" s="64">
        <v>101490161</v>
      </c>
      <c r="F485" s="64"/>
      <c r="G485" s="64">
        <v>157</v>
      </c>
      <c r="H485">
        <v>4.75</v>
      </c>
      <c r="I485" t="str">
        <f t="shared" si="24"/>
        <v>56</v>
      </c>
      <c r="J485" t="str">
        <f t="shared" si="25"/>
        <v>8.3</v>
      </c>
      <c r="K485" t="s">
        <v>8342</v>
      </c>
      <c r="L485" t="s">
        <v>8341</v>
      </c>
      <c r="M485">
        <v>0.5</v>
      </c>
      <c r="N485">
        <v>2</v>
      </c>
      <c r="O485">
        <f t="shared" si="26"/>
        <v>1</v>
      </c>
      <c r="P485">
        <v>0.5</v>
      </c>
    </row>
    <row r="486" spans="1:16">
      <c r="A486" s="64" t="s">
        <v>2096</v>
      </c>
      <c r="B486" s="61" t="s">
        <v>6232</v>
      </c>
      <c r="C486" s="62" t="s">
        <v>1613</v>
      </c>
      <c r="D486" s="63" t="s">
        <v>2097</v>
      </c>
      <c r="E486" s="64">
        <v>101490161</v>
      </c>
      <c r="F486" s="64"/>
      <c r="G486" s="64">
        <v>157</v>
      </c>
      <c r="H486">
        <v>4.75</v>
      </c>
      <c r="I486" t="str">
        <f t="shared" si="24"/>
        <v>56</v>
      </c>
      <c r="J486" t="str">
        <f t="shared" si="25"/>
        <v>8.3</v>
      </c>
      <c r="K486" t="s">
        <v>8342</v>
      </c>
      <c r="L486" t="s">
        <v>8341</v>
      </c>
      <c r="M486">
        <v>0.5</v>
      </c>
      <c r="N486">
        <v>2</v>
      </c>
      <c r="O486">
        <f t="shared" si="26"/>
        <v>1</v>
      </c>
      <c r="P486">
        <v>0.5</v>
      </c>
    </row>
    <row r="487" spans="1:16">
      <c r="A487" s="64" t="s">
        <v>2098</v>
      </c>
      <c r="B487" s="61" t="s">
        <v>6233</v>
      </c>
      <c r="C487" s="62" t="s">
        <v>1613</v>
      </c>
      <c r="D487" s="63" t="s">
        <v>2097</v>
      </c>
      <c r="E487" s="64">
        <v>101490161</v>
      </c>
      <c r="F487" s="64"/>
      <c r="G487" s="64">
        <v>157</v>
      </c>
      <c r="H487">
        <v>4.75</v>
      </c>
      <c r="I487" t="str">
        <f t="shared" si="24"/>
        <v>56</v>
      </c>
      <c r="J487" t="str">
        <f t="shared" si="25"/>
        <v>8.3</v>
      </c>
      <c r="K487" t="s">
        <v>8342</v>
      </c>
      <c r="L487" t="s">
        <v>8341</v>
      </c>
      <c r="M487">
        <v>0.5</v>
      </c>
      <c r="N487">
        <v>2</v>
      </c>
      <c r="O487">
        <f t="shared" si="26"/>
        <v>1</v>
      </c>
      <c r="P487">
        <v>0.5</v>
      </c>
    </row>
    <row r="488" spans="1:16">
      <c r="A488" s="61">
        <v>101891382</v>
      </c>
      <c r="B488" s="61" t="s">
        <v>6865</v>
      </c>
      <c r="C488" s="62" t="s">
        <v>1532</v>
      </c>
      <c r="D488" s="42" t="s">
        <v>4003</v>
      </c>
      <c r="E488" s="61">
        <v>101490162</v>
      </c>
      <c r="F488" s="61"/>
      <c r="G488" s="61">
        <v>204</v>
      </c>
      <c r="H488">
        <v>4.75</v>
      </c>
      <c r="I488" t="str">
        <f t="shared" si="24"/>
        <v>56</v>
      </c>
      <c r="J488" t="str">
        <f t="shared" si="25"/>
        <v>8.3</v>
      </c>
      <c r="K488" t="s">
        <v>8342</v>
      </c>
      <c r="L488" t="s">
        <v>8350</v>
      </c>
      <c r="M488">
        <v>0.5</v>
      </c>
      <c r="N488">
        <v>2</v>
      </c>
      <c r="O488">
        <f t="shared" si="26"/>
        <v>1</v>
      </c>
      <c r="P488">
        <v>0.5</v>
      </c>
    </row>
    <row r="489" spans="1:16">
      <c r="A489" s="61">
        <v>102029102</v>
      </c>
      <c r="B489" s="61" t="s">
        <v>6934</v>
      </c>
      <c r="C489" s="62" t="s">
        <v>1532</v>
      </c>
      <c r="D489" s="42" t="s">
        <v>4003</v>
      </c>
      <c r="E489" s="61">
        <v>101490162</v>
      </c>
      <c r="F489" s="61"/>
      <c r="G489" s="61">
        <v>204</v>
      </c>
      <c r="H489">
        <v>4.75</v>
      </c>
      <c r="I489" t="str">
        <f t="shared" si="24"/>
        <v>56</v>
      </c>
      <c r="J489" t="str">
        <f t="shared" si="25"/>
        <v>8.3</v>
      </c>
      <c r="K489" t="s">
        <v>8342</v>
      </c>
      <c r="L489" t="s">
        <v>8350</v>
      </c>
      <c r="M489">
        <v>0.5</v>
      </c>
      <c r="N489">
        <v>2</v>
      </c>
      <c r="O489">
        <f t="shared" si="26"/>
        <v>1</v>
      </c>
      <c r="P489">
        <v>0.5</v>
      </c>
    </row>
    <row r="490" spans="1:16">
      <c r="A490" s="61">
        <v>102028239</v>
      </c>
      <c r="B490" s="61" t="s">
        <v>6939</v>
      </c>
      <c r="C490" s="62" t="s">
        <v>1532</v>
      </c>
      <c r="D490" s="42" t="s">
        <v>4003</v>
      </c>
      <c r="E490" s="61">
        <v>101490162</v>
      </c>
      <c r="F490" s="61"/>
      <c r="G490" s="61">
        <v>204</v>
      </c>
      <c r="H490">
        <v>4.75</v>
      </c>
      <c r="I490" t="str">
        <f t="shared" si="24"/>
        <v>56</v>
      </c>
      <c r="J490" t="str">
        <f t="shared" si="25"/>
        <v>8.3</v>
      </c>
      <c r="K490" t="s">
        <v>8342</v>
      </c>
      <c r="L490" t="s">
        <v>8350</v>
      </c>
      <c r="M490">
        <v>0.5</v>
      </c>
      <c r="N490">
        <v>2</v>
      </c>
      <c r="O490">
        <f t="shared" si="26"/>
        <v>1</v>
      </c>
      <c r="P490">
        <v>0.5</v>
      </c>
    </row>
    <row r="491" spans="1:16">
      <c r="A491" s="61">
        <v>101698638</v>
      </c>
      <c r="B491" s="61" t="s">
        <v>6235</v>
      </c>
      <c r="C491" s="62" t="s">
        <v>1532</v>
      </c>
      <c r="D491" s="42" t="s">
        <v>2101</v>
      </c>
      <c r="E491" s="61">
        <v>101490162</v>
      </c>
      <c r="F491" s="61"/>
      <c r="G491" s="61">
        <v>204</v>
      </c>
      <c r="H491">
        <v>4.75</v>
      </c>
      <c r="I491" t="str">
        <f t="shared" si="24"/>
        <v>56</v>
      </c>
      <c r="J491" t="str">
        <f t="shared" si="25"/>
        <v>8.3</v>
      </c>
      <c r="K491" t="s">
        <v>8342</v>
      </c>
      <c r="L491" t="s">
        <v>8350</v>
      </c>
      <c r="M491">
        <v>0.5</v>
      </c>
      <c r="N491">
        <v>2</v>
      </c>
      <c r="O491">
        <f t="shared" si="26"/>
        <v>1</v>
      </c>
      <c r="P491">
        <v>0.5</v>
      </c>
    </row>
    <row r="492" spans="1:16">
      <c r="A492" s="61">
        <v>102841213</v>
      </c>
      <c r="B492" s="61" t="s">
        <v>7186</v>
      </c>
      <c r="C492" s="62" t="s">
        <v>1532</v>
      </c>
      <c r="D492" s="42" t="s">
        <v>2101</v>
      </c>
      <c r="E492" s="61">
        <v>101490162</v>
      </c>
      <c r="F492" s="61"/>
      <c r="G492" s="61">
        <v>204</v>
      </c>
      <c r="H492">
        <v>4.75</v>
      </c>
      <c r="I492" t="str">
        <f t="shared" si="24"/>
        <v>56</v>
      </c>
      <c r="J492" t="str">
        <f t="shared" si="25"/>
        <v>8.3</v>
      </c>
      <c r="K492" t="s">
        <v>8342</v>
      </c>
      <c r="L492" t="s">
        <v>8350</v>
      </c>
      <c r="M492">
        <v>0.5</v>
      </c>
      <c r="N492">
        <v>2</v>
      </c>
      <c r="O492">
        <f t="shared" si="26"/>
        <v>1</v>
      </c>
      <c r="P492">
        <v>0.5</v>
      </c>
    </row>
    <row r="493" spans="1:16">
      <c r="A493" s="61">
        <v>101698638</v>
      </c>
      <c r="B493" s="61" t="s">
        <v>6235</v>
      </c>
      <c r="C493" s="62" t="s">
        <v>1613</v>
      </c>
      <c r="D493" s="42" t="s">
        <v>2101</v>
      </c>
      <c r="E493" s="61">
        <v>101490161</v>
      </c>
      <c r="F493" s="61"/>
      <c r="G493" s="61">
        <v>204</v>
      </c>
      <c r="H493">
        <v>4.75</v>
      </c>
      <c r="I493" t="str">
        <f t="shared" si="24"/>
        <v>56</v>
      </c>
      <c r="J493" t="str">
        <f t="shared" si="25"/>
        <v>8.3</v>
      </c>
      <c r="K493" t="s">
        <v>8342</v>
      </c>
      <c r="L493" t="s">
        <v>8350</v>
      </c>
      <c r="M493">
        <v>0.5</v>
      </c>
      <c r="N493">
        <v>2</v>
      </c>
      <c r="O493">
        <f t="shared" si="26"/>
        <v>1</v>
      </c>
      <c r="P493">
        <v>0.5</v>
      </c>
    </row>
    <row r="494" spans="1:16">
      <c r="A494" s="61">
        <v>102841213</v>
      </c>
      <c r="B494" s="61" t="s">
        <v>7186</v>
      </c>
      <c r="C494" s="62" t="s">
        <v>1613</v>
      </c>
      <c r="D494" s="42" t="s">
        <v>4505</v>
      </c>
      <c r="E494" s="61">
        <v>101490161</v>
      </c>
      <c r="F494" s="61"/>
      <c r="G494" s="61">
        <v>204</v>
      </c>
      <c r="H494">
        <v>4.75</v>
      </c>
      <c r="I494" t="str">
        <f t="shared" si="24"/>
        <v>56</v>
      </c>
      <c r="J494" t="str">
        <f t="shared" si="25"/>
        <v>8.3</v>
      </c>
      <c r="K494" t="s">
        <v>8342</v>
      </c>
      <c r="L494" t="s">
        <v>8350</v>
      </c>
      <c r="M494">
        <v>0.5</v>
      </c>
      <c r="N494">
        <v>2</v>
      </c>
      <c r="O494">
        <f t="shared" si="26"/>
        <v>1</v>
      </c>
      <c r="P494">
        <v>0.5</v>
      </c>
    </row>
    <row r="495" spans="1:16">
      <c r="A495" s="61">
        <v>101891382</v>
      </c>
      <c r="B495" s="61" t="s">
        <v>6865</v>
      </c>
      <c r="C495" s="62" t="s">
        <v>1613</v>
      </c>
      <c r="D495" s="42" t="s">
        <v>4004</v>
      </c>
      <c r="E495" s="61">
        <v>101490161</v>
      </c>
      <c r="F495" s="61"/>
      <c r="G495" s="61">
        <v>204</v>
      </c>
      <c r="H495">
        <v>4.75</v>
      </c>
      <c r="I495" t="str">
        <f t="shared" si="24"/>
        <v>56</v>
      </c>
      <c r="J495" t="str">
        <f t="shared" si="25"/>
        <v>8.3</v>
      </c>
      <c r="K495" t="s">
        <v>8342</v>
      </c>
      <c r="L495" t="s">
        <v>8350</v>
      </c>
      <c r="M495">
        <v>0.5</v>
      </c>
      <c r="N495">
        <v>2</v>
      </c>
      <c r="O495">
        <f t="shared" si="26"/>
        <v>1</v>
      </c>
      <c r="P495">
        <v>0.5</v>
      </c>
    </row>
    <row r="496" spans="1:16">
      <c r="A496" s="61">
        <v>102029102</v>
      </c>
      <c r="B496" s="61" t="s">
        <v>6934</v>
      </c>
      <c r="C496" s="62" t="s">
        <v>1613</v>
      </c>
      <c r="D496" s="42" t="s">
        <v>4004</v>
      </c>
      <c r="E496" s="61">
        <v>101490161</v>
      </c>
      <c r="F496" s="61"/>
      <c r="G496" s="61">
        <v>204</v>
      </c>
      <c r="H496">
        <v>4.75</v>
      </c>
      <c r="I496" t="str">
        <f t="shared" si="24"/>
        <v>56</v>
      </c>
      <c r="J496" t="str">
        <f t="shared" si="25"/>
        <v>8.3</v>
      </c>
      <c r="K496" t="s">
        <v>8342</v>
      </c>
      <c r="L496" t="s">
        <v>8350</v>
      </c>
      <c r="M496">
        <v>0.5</v>
      </c>
      <c r="N496">
        <v>2</v>
      </c>
      <c r="O496">
        <f t="shared" si="26"/>
        <v>1</v>
      </c>
      <c r="P496">
        <v>0.5</v>
      </c>
    </row>
    <row r="497" spans="1:16">
      <c r="A497" s="61">
        <v>102028239</v>
      </c>
      <c r="B497" s="61" t="s">
        <v>6939</v>
      </c>
      <c r="C497" s="62" t="s">
        <v>1613</v>
      </c>
      <c r="D497" s="42" t="s">
        <v>4004</v>
      </c>
      <c r="E497" s="61">
        <v>101490161</v>
      </c>
      <c r="F497" s="61"/>
      <c r="G497" s="61">
        <v>204</v>
      </c>
      <c r="H497">
        <v>4.75</v>
      </c>
      <c r="I497" t="str">
        <f t="shared" si="24"/>
        <v>56</v>
      </c>
      <c r="J497" t="str">
        <f t="shared" si="25"/>
        <v>8.3</v>
      </c>
      <c r="K497" t="s">
        <v>8342</v>
      </c>
      <c r="L497" t="s">
        <v>8350</v>
      </c>
      <c r="M497">
        <v>0.5</v>
      </c>
      <c r="N497">
        <v>2</v>
      </c>
      <c r="O497">
        <f t="shared" si="26"/>
        <v>1</v>
      </c>
      <c r="P497">
        <v>0.5</v>
      </c>
    </row>
    <row r="498" spans="1:16">
      <c r="A498" s="85">
        <v>103170797</v>
      </c>
      <c r="B498" s="61" t="s">
        <v>7355</v>
      </c>
      <c r="C498" s="89" t="s">
        <v>1532</v>
      </c>
      <c r="D498" s="88" t="s">
        <v>4757</v>
      </c>
      <c r="E498" s="85">
        <v>101490171</v>
      </c>
      <c r="F498" s="85"/>
      <c r="G498" s="85">
        <v>204</v>
      </c>
      <c r="H498">
        <v>4.75</v>
      </c>
      <c r="I498" t="str">
        <f t="shared" si="24"/>
        <v>56</v>
      </c>
      <c r="J498" t="str">
        <f t="shared" si="25"/>
        <v>8.3</v>
      </c>
      <c r="K498" t="s">
        <v>8342</v>
      </c>
      <c r="L498" t="s">
        <v>8350</v>
      </c>
      <c r="M498">
        <v>0.5</v>
      </c>
      <c r="N498">
        <v>2</v>
      </c>
      <c r="O498">
        <f t="shared" si="26"/>
        <v>1</v>
      </c>
      <c r="P498">
        <v>0.5</v>
      </c>
    </row>
    <row r="499" spans="1:16">
      <c r="A499" s="61">
        <v>102018091</v>
      </c>
      <c r="B499" s="61" t="s">
        <v>6882</v>
      </c>
      <c r="C499" s="62" t="s">
        <v>1613</v>
      </c>
      <c r="D499" s="42" t="s">
        <v>4029</v>
      </c>
      <c r="E499" s="61">
        <v>101490161</v>
      </c>
      <c r="F499" s="61"/>
      <c r="G499" s="61">
        <v>204</v>
      </c>
      <c r="H499">
        <v>4.75</v>
      </c>
      <c r="I499" t="str">
        <f t="shared" si="24"/>
        <v>56</v>
      </c>
      <c r="J499" t="str">
        <f t="shared" si="25"/>
        <v>8.3</v>
      </c>
      <c r="K499" t="s">
        <v>8342</v>
      </c>
      <c r="L499" t="s">
        <v>8350</v>
      </c>
      <c r="M499">
        <v>0.5</v>
      </c>
      <c r="N499">
        <v>2</v>
      </c>
      <c r="O499">
        <f t="shared" si="26"/>
        <v>1</v>
      </c>
      <c r="P499">
        <v>0.5</v>
      </c>
    </row>
    <row r="500" spans="1:16">
      <c r="A500" s="85">
        <v>103170797</v>
      </c>
      <c r="B500" s="61" t="s">
        <v>7355</v>
      </c>
      <c r="C500" s="89" t="s">
        <v>1613</v>
      </c>
      <c r="D500" s="88" t="s">
        <v>4029</v>
      </c>
      <c r="E500" s="85">
        <v>101490161</v>
      </c>
      <c r="F500" s="85"/>
      <c r="G500" s="85">
        <v>204</v>
      </c>
      <c r="H500">
        <v>4.75</v>
      </c>
      <c r="I500" t="str">
        <f t="shared" si="24"/>
        <v>56</v>
      </c>
      <c r="J500" t="str">
        <f t="shared" si="25"/>
        <v>8.3</v>
      </c>
      <c r="K500" t="s">
        <v>8342</v>
      </c>
      <c r="L500" t="s">
        <v>8350</v>
      </c>
      <c r="M500">
        <v>0.5</v>
      </c>
      <c r="N500">
        <v>2</v>
      </c>
      <c r="O500">
        <f t="shared" si="26"/>
        <v>1</v>
      </c>
      <c r="P500">
        <v>0.5</v>
      </c>
    </row>
    <row r="501" spans="1:16">
      <c r="A501" s="61">
        <v>101890093</v>
      </c>
      <c r="B501" s="61" t="s">
        <v>6848</v>
      </c>
      <c r="C501" s="62" t="s">
        <v>1532</v>
      </c>
      <c r="D501" s="42" t="s">
        <v>3976</v>
      </c>
      <c r="E501" s="61">
        <v>101490162</v>
      </c>
      <c r="F501" s="61"/>
      <c r="G501" s="61">
        <v>158</v>
      </c>
      <c r="H501">
        <v>4.75</v>
      </c>
      <c r="I501" t="str">
        <f t="shared" si="24"/>
        <v>56</v>
      </c>
      <c r="J501" t="str">
        <f t="shared" si="25"/>
        <v>8.3</v>
      </c>
      <c r="K501" t="s">
        <v>8342</v>
      </c>
      <c r="L501" t="s">
        <v>8354</v>
      </c>
      <c r="M501">
        <v>0.5</v>
      </c>
      <c r="N501">
        <v>2</v>
      </c>
      <c r="O501">
        <f t="shared" si="26"/>
        <v>1</v>
      </c>
      <c r="P501">
        <v>0.5</v>
      </c>
    </row>
    <row r="502" spans="1:16">
      <c r="A502" s="61">
        <v>102029106</v>
      </c>
      <c r="B502" s="61" t="s">
        <v>6940</v>
      </c>
      <c r="C502" s="62" t="s">
        <v>1532</v>
      </c>
      <c r="D502" s="42" t="s">
        <v>3976</v>
      </c>
      <c r="E502" s="61">
        <v>101490162</v>
      </c>
      <c r="F502" s="61"/>
      <c r="G502" s="61">
        <v>158</v>
      </c>
      <c r="H502">
        <v>4.75</v>
      </c>
      <c r="I502" t="str">
        <f t="shared" si="24"/>
        <v>56</v>
      </c>
      <c r="J502" t="str">
        <f t="shared" si="25"/>
        <v>8.3</v>
      </c>
      <c r="K502" t="s">
        <v>8342</v>
      </c>
      <c r="L502" t="s">
        <v>8354</v>
      </c>
      <c r="M502">
        <v>0.5</v>
      </c>
      <c r="N502">
        <v>2</v>
      </c>
      <c r="O502">
        <f t="shared" si="26"/>
        <v>1</v>
      </c>
      <c r="P502">
        <v>0.5</v>
      </c>
    </row>
    <row r="503" spans="1:16">
      <c r="A503" s="61">
        <v>101697232</v>
      </c>
      <c r="B503" s="61" t="s">
        <v>6236</v>
      </c>
      <c r="C503" s="62" t="s">
        <v>1532</v>
      </c>
      <c r="D503" s="42" t="s">
        <v>3880</v>
      </c>
      <c r="E503" s="61">
        <v>101490162</v>
      </c>
      <c r="F503" s="61"/>
      <c r="G503" s="61">
        <v>158</v>
      </c>
      <c r="H503">
        <v>4.75</v>
      </c>
      <c r="I503" t="str">
        <f t="shared" si="24"/>
        <v>56</v>
      </c>
      <c r="J503" t="str">
        <f t="shared" si="25"/>
        <v>8.3</v>
      </c>
      <c r="K503" t="s">
        <v>8342</v>
      </c>
      <c r="L503" t="s">
        <v>8354</v>
      </c>
      <c r="M503">
        <v>0.5</v>
      </c>
      <c r="N503">
        <v>2</v>
      </c>
      <c r="O503">
        <f t="shared" si="26"/>
        <v>1</v>
      </c>
      <c r="P503">
        <v>0.5</v>
      </c>
    </row>
    <row r="504" spans="1:16">
      <c r="A504" s="61">
        <v>102841242</v>
      </c>
      <c r="B504" s="61" t="s">
        <v>7181</v>
      </c>
      <c r="C504" s="62" t="s">
        <v>1532</v>
      </c>
      <c r="D504" s="42" t="s">
        <v>3880</v>
      </c>
      <c r="E504" s="61">
        <v>101490162</v>
      </c>
      <c r="F504" s="61"/>
      <c r="G504" s="61">
        <v>158</v>
      </c>
      <c r="H504">
        <v>4.75</v>
      </c>
      <c r="I504" t="str">
        <f t="shared" si="24"/>
        <v>56</v>
      </c>
      <c r="J504" t="str">
        <f t="shared" si="25"/>
        <v>8.3</v>
      </c>
      <c r="K504" t="s">
        <v>8342</v>
      </c>
      <c r="L504" t="s">
        <v>8354</v>
      </c>
      <c r="M504">
        <v>0.5</v>
      </c>
      <c r="N504">
        <v>2</v>
      </c>
      <c r="O504">
        <f t="shared" si="26"/>
        <v>1</v>
      </c>
      <c r="P504">
        <v>0.5</v>
      </c>
    </row>
    <row r="505" spans="1:16">
      <c r="A505" s="61">
        <v>101697232</v>
      </c>
      <c r="B505" s="61" t="s">
        <v>6236</v>
      </c>
      <c r="C505" s="62" t="s">
        <v>1613</v>
      </c>
      <c r="D505" s="42" t="s">
        <v>2102</v>
      </c>
      <c r="E505" s="61">
        <v>101490161</v>
      </c>
      <c r="F505" s="61"/>
      <c r="G505" s="61">
        <v>158</v>
      </c>
      <c r="H505">
        <v>4.75</v>
      </c>
      <c r="I505" t="str">
        <f t="shared" si="24"/>
        <v>56</v>
      </c>
      <c r="J505" t="str">
        <f t="shared" si="25"/>
        <v>8.3</v>
      </c>
      <c r="K505" t="s">
        <v>8342</v>
      </c>
      <c r="L505" t="s">
        <v>8354</v>
      </c>
      <c r="M505">
        <v>0.5</v>
      </c>
      <c r="N505">
        <v>2</v>
      </c>
      <c r="O505">
        <f t="shared" si="26"/>
        <v>1</v>
      </c>
      <c r="P505">
        <v>0.5</v>
      </c>
    </row>
    <row r="506" spans="1:16">
      <c r="A506" s="61">
        <v>102841242</v>
      </c>
      <c r="B506" s="61" t="s">
        <v>7181</v>
      </c>
      <c r="C506" s="62" t="s">
        <v>1613</v>
      </c>
      <c r="D506" s="42" t="s">
        <v>2102</v>
      </c>
      <c r="E506" s="61">
        <v>101490161</v>
      </c>
      <c r="F506" s="61"/>
      <c r="G506" s="61">
        <v>158</v>
      </c>
      <c r="H506">
        <v>4.75</v>
      </c>
      <c r="I506" t="str">
        <f t="shared" si="24"/>
        <v>56</v>
      </c>
      <c r="J506" t="str">
        <f t="shared" si="25"/>
        <v>8.3</v>
      </c>
      <c r="K506" t="s">
        <v>8342</v>
      </c>
      <c r="L506" t="s">
        <v>8354</v>
      </c>
      <c r="M506">
        <v>0.5</v>
      </c>
      <c r="N506">
        <v>2</v>
      </c>
      <c r="O506">
        <f t="shared" si="26"/>
        <v>1</v>
      </c>
      <c r="P506">
        <v>0.5</v>
      </c>
    </row>
    <row r="507" spans="1:16">
      <c r="A507" s="61">
        <v>101890093</v>
      </c>
      <c r="B507" s="61" t="s">
        <v>6848</v>
      </c>
      <c r="C507" s="62" t="s">
        <v>1613</v>
      </c>
      <c r="D507" s="42" t="s">
        <v>3977</v>
      </c>
      <c r="E507" s="61">
        <v>101490161</v>
      </c>
      <c r="F507" s="61"/>
      <c r="G507" s="61">
        <v>158</v>
      </c>
      <c r="H507">
        <v>4.75</v>
      </c>
      <c r="I507" t="str">
        <f t="shared" si="24"/>
        <v>56</v>
      </c>
      <c r="J507" t="str">
        <f t="shared" si="25"/>
        <v>8.3</v>
      </c>
      <c r="K507" t="s">
        <v>8342</v>
      </c>
      <c r="L507" t="s">
        <v>8354</v>
      </c>
      <c r="M507">
        <v>0.5</v>
      </c>
      <c r="N507">
        <v>2</v>
      </c>
      <c r="O507">
        <f t="shared" si="26"/>
        <v>1</v>
      </c>
      <c r="P507">
        <v>0.5</v>
      </c>
    </row>
    <row r="508" spans="1:16">
      <c r="A508" s="61">
        <v>102029106</v>
      </c>
      <c r="B508" s="61" t="s">
        <v>6940</v>
      </c>
      <c r="C508" s="62" t="s">
        <v>1613</v>
      </c>
      <c r="D508" s="42" t="s">
        <v>3977</v>
      </c>
      <c r="E508" s="61">
        <v>101490161</v>
      </c>
      <c r="F508" s="61"/>
      <c r="G508" s="61">
        <v>158</v>
      </c>
      <c r="H508">
        <v>4.75</v>
      </c>
      <c r="I508" t="str">
        <f t="shared" si="24"/>
        <v>56</v>
      </c>
      <c r="J508" t="str">
        <f t="shared" si="25"/>
        <v>8.3</v>
      </c>
      <c r="K508" t="s">
        <v>8342</v>
      </c>
      <c r="L508" t="s">
        <v>8354</v>
      </c>
      <c r="M508">
        <v>0.5</v>
      </c>
      <c r="N508">
        <v>2</v>
      </c>
      <c r="O508">
        <f t="shared" si="26"/>
        <v>1</v>
      </c>
      <c r="P508">
        <v>0.5</v>
      </c>
    </row>
    <row r="509" spans="1:16">
      <c r="A509" s="61">
        <v>102722701</v>
      </c>
      <c r="B509" s="61" t="s">
        <v>7026</v>
      </c>
      <c r="C509" s="62" t="s">
        <v>1532</v>
      </c>
      <c r="D509" s="42" t="s">
        <v>4265</v>
      </c>
      <c r="E509" s="61">
        <v>101490171</v>
      </c>
      <c r="F509" s="61"/>
      <c r="G509" s="61">
        <v>158</v>
      </c>
      <c r="H509">
        <v>4.75</v>
      </c>
      <c r="I509" t="str">
        <f t="shared" si="24"/>
        <v>56</v>
      </c>
      <c r="J509" t="str">
        <f t="shared" si="25"/>
        <v>8.3</v>
      </c>
      <c r="K509" t="s">
        <v>8342</v>
      </c>
      <c r="L509" t="s">
        <v>8354</v>
      </c>
      <c r="M509">
        <v>0.5</v>
      </c>
      <c r="N509">
        <v>2</v>
      </c>
      <c r="O509">
        <f t="shared" si="26"/>
        <v>1</v>
      </c>
      <c r="P509">
        <v>0.5</v>
      </c>
    </row>
    <row r="510" spans="1:16">
      <c r="A510" s="61">
        <v>103170798</v>
      </c>
      <c r="B510" s="61" t="s">
        <v>7356</v>
      </c>
      <c r="C510" s="62" t="s">
        <v>1532</v>
      </c>
      <c r="D510" s="42" t="s">
        <v>4265</v>
      </c>
      <c r="E510" s="61">
        <v>101490171</v>
      </c>
      <c r="F510" s="61"/>
      <c r="G510" s="61">
        <v>158</v>
      </c>
      <c r="H510">
        <v>4.75</v>
      </c>
      <c r="I510" t="str">
        <f t="shared" si="24"/>
        <v>56</v>
      </c>
      <c r="J510" t="str">
        <f t="shared" si="25"/>
        <v>8.3</v>
      </c>
      <c r="K510" t="s">
        <v>8342</v>
      </c>
      <c r="L510" t="s">
        <v>8354</v>
      </c>
      <c r="M510">
        <v>0.5</v>
      </c>
      <c r="N510">
        <v>2</v>
      </c>
      <c r="O510">
        <f t="shared" si="26"/>
        <v>1</v>
      </c>
      <c r="P510">
        <v>0.5</v>
      </c>
    </row>
    <row r="511" spans="1:16">
      <c r="A511" s="61">
        <v>102722701</v>
      </c>
      <c r="B511" s="61" t="s">
        <v>7026</v>
      </c>
      <c r="C511" s="62" t="s">
        <v>1613</v>
      </c>
      <c r="D511" s="42" t="s">
        <v>4266</v>
      </c>
      <c r="E511" s="61">
        <v>101490161</v>
      </c>
      <c r="F511" s="61"/>
      <c r="G511" s="61">
        <v>158</v>
      </c>
      <c r="H511">
        <v>4.75</v>
      </c>
      <c r="I511" t="str">
        <f t="shared" si="24"/>
        <v>56</v>
      </c>
      <c r="J511" t="str">
        <f t="shared" si="25"/>
        <v>8.3</v>
      </c>
      <c r="K511" t="s">
        <v>8342</v>
      </c>
      <c r="L511" t="s">
        <v>8354</v>
      </c>
      <c r="M511">
        <v>0.5</v>
      </c>
      <c r="N511">
        <v>2</v>
      </c>
      <c r="O511">
        <f t="shared" si="26"/>
        <v>1</v>
      </c>
      <c r="P511">
        <v>0.5</v>
      </c>
    </row>
    <row r="512" spans="1:16">
      <c r="A512" s="61">
        <v>103170798</v>
      </c>
      <c r="B512" s="61" t="s">
        <v>7356</v>
      </c>
      <c r="C512" s="62" t="s">
        <v>1613</v>
      </c>
      <c r="D512" s="42" t="s">
        <v>4266</v>
      </c>
      <c r="E512" s="61">
        <v>101490161</v>
      </c>
      <c r="F512" s="61"/>
      <c r="G512" s="61">
        <v>158</v>
      </c>
      <c r="H512">
        <v>4.75</v>
      </c>
      <c r="I512" t="str">
        <f t="shared" si="24"/>
        <v>56</v>
      </c>
      <c r="J512" t="str">
        <f t="shared" si="25"/>
        <v>8.3</v>
      </c>
      <c r="K512" t="s">
        <v>8342</v>
      </c>
      <c r="L512" t="s">
        <v>8354</v>
      </c>
      <c r="M512">
        <v>0.5</v>
      </c>
      <c r="N512">
        <v>2</v>
      </c>
      <c r="O512">
        <f t="shared" si="26"/>
        <v>1</v>
      </c>
      <c r="P512">
        <v>0.5</v>
      </c>
    </row>
    <row r="513" spans="1:16">
      <c r="A513" s="61">
        <v>101506310</v>
      </c>
      <c r="B513" s="61" t="s">
        <v>6018</v>
      </c>
      <c r="C513" s="62" t="s">
        <v>1532</v>
      </c>
      <c r="D513" s="42" t="s">
        <v>1677</v>
      </c>
      <c r="E513" s="61">
        <v>101490168</v>
      </c>
      <c r="F513" s="61"/>
      <c r="G513" s="61">
        <v>157</v>
      </c>
      <c r="H513">
        <v>4.75</v>
      </c>
      <c r="I513" t="str">
        <f t="shared" si="24"/>
        <v>56</v>
      </c>
      <c r="J513" t="str">
        <f t="shared" si="25"/>
        <v>8.3</v>
      </c>
      <c r="K513" t="s">
        <v>8342</v>
      </c>
      <c r="L513" t="s">
        <v>8341</v>
      </c>
      <c r="M513">
        <v>0.5</v>
      </c>
      <c r="N513">
        <v>2</v>
      </c>
      <c r="O513">
        <f t="shared" si="26"/>
        <v>1</v>
      </c>
      <c r="P513">
        <v>0.5</v>
      </c>
    </row>
    <row r="514" spans="1:16">
      <c r="A514" s="61">
        <v>101506310</v>
      </c>
      <c r="B514" s="61" t="s">
        <v>6018</v>
      </c>
      <c r="C514" s="62" t="s">
        <v>1532</v>
      </c>
      <c r="D514" s="42" t="s">
        <v>1677</v>
      </c>
      <c r="E514" s="61">
        <v>101490168</v>
      </c>
      <c r="F514" s="61" t="s">
        <v>1534</v>
      </c>
      <c r="G514" s="61">
        <v>157</v>
      </c>
      <c r="H514">
        <v>4.75</v>
      </c>
      <c r="I514" t="str">
        <f t="shared" si="24"/>
        <v>56</v>
      </c>
      <c r="J514" t="str">
        <f t="shared" si="25"/>
        <v>8.3</v>
      </c>
      <c r="K514" t="s">
        <v>8342</v>
      </c>
      <c r="L514" t="s">
        <v>8341</v>
      </c>
      <c r="M514">
        <v>0.5</v>
      </c>
      <c r="N514">
        <v>2</v>
      </c>
      <c r="O514">
        <f t="shared" si="26"/>
        <v>1</v>
      </c>
      <c r="P514">
        <v>0.5</v>
      </c>
    </row>
    <row r="515" spans="1:16">
      <c r="A515" s="61">
        <v>101506310</v>
      </c>
      <c r="B515" s="61" t="s">
        <v>6018</v>
      </c>
      <c r="C515" s="62" t="s">
        <v>1613</v>
      </c>
      <c r="D515" s="42" t="s">
        <v>2105</v>
      </c>
      <c r="E515" s="61">
        <v>101490161</v>
      </c>
      <c r="F515" s="61"/>
      <c r="G515" s="61">
        <v>157</v>
      </c>
      <c r="H515">
        <v>4.75</v>
      </c>
      <c r="I515" t="str">
        <f t="shared" si="24"/>
        <v>56</v>
      </c>
      <c r="J515" t="str">
        <f t="shared" si="25"/>
        <v>8.3</v>
      </c>
      <c r="K515" t="s">
        <v>8342</v>
      </c>
      <c r="L515" t="s">
        <v>8341</v>
      </c>
      <c r="M515">
        <v>0.5</v>
      </c>
      <c r="N515">
        <v>2</v>
      </c>
      <c r="O515">
        <f t="shared" si="26"/>
        <v>1</v>
      </c>
      <c r="P515">
        <v>0.5</v>
      </c>
    </row>
    <row r="516" spans="1:16">
      <c r="A516" s="61">
        <v>101697933</v>
      </c>
      <c r="B516" s="61" t="s">
        <v>6238</v>
      </c>
      <c r="C516" s="62" t="s">
        <v>1532</v>
      </c>
      <c r="D516" s="42" t="s">
        <v>3882</v>
      </c>
      <c r="E516" s="61">
        <v>101490162</v>
      </c>
      <c r="F516" s="61"/>
      <c r="G516" s="61">
        <v>157</v>
      </c>
      <c r="H516">
        <v>4.75</v>
      </c>
      <c r="I516" t="str">
        <f t="shared" si="24"/>
        <v>56</v>
      </c>
      <c r="J516" t="str">
        <f t="shared" si="25"/>
        <v>8.3</v>
      </c>
      <c r="K516" t="s">
        <v>8342</v>
      </c>
      <c r="L516" t="s">
        <v>8341</v>
      </c>
      <c r="M516">
        <v>0.5</v>
      </c>
      <c r="N516">
        <v>2</v>
      </c>
      <c r="O516">
        <f t="shared" si="26"/>
        <v>1</v>
      </c>
      <c r="P516">
        <v>0.5</v>
      </c>
    </row>
    <row r="517" spans="1:16">
      <c r="A517" s="61">
        <v>103255587</v>
      </c>
      <c r="B517" s="61" t="s">
        <v>7517</v>
      </c>
      <c r="C517" s="62" t="s">
        <v>1532</v>
      </c>
      <c r="D517" s="42" t="s">
        <v>3882</v>
      </c>
      <c r="E517" s="61">
        <v>101490162</v>
      </c>
      <c r="F517" s="61"/>
      <c r="G517" s="61">
        <v>157</v>
      </c>
      <c r="H517">
        <v>4.75</v>
      </c>
      <c r="I517" t="str">
        <f t="shared" si="24"/>
        <v>56</v>
      </c>
      <c r="J517" t="str">
        <f t="shared" si="25"/>
        <v>8.3</v>
      </c>
      <c r="K517" t="s">
        <v>8342</v>
      </c>
      <c r="L517" t="s">
        <v>8341</v>
      </c>
      <c r="M517">
        <v>0.5</v>
      </c>
      <c r="N517">
        <v>2</v>
      </c>
      <c r="O517">
        <f t="shared" si="26"/>
        <v>1</v>
      </c>
      <c r="P517">
        <v>0.5</v>
      </c>
    </row>
    <row r="518" spans="1:16">
      <c r="A518" s="61">
        <v>101697933</v>
      </c>
      <c r="B518" s="61" t="s">
        <v>6238</v>
      </c>
      <c r="C518" s="62" t="s">
        <v>1613</v>
      </c>
      <c r="D518" s="42" t="s">
        <v>2106</v>
      </c>
      <c r="E518" s="61">
        <v>101490161</v>
      </c>
      <c r="F518" s="61"/>
      <c r="G518" s="61">
        <v>157</v>
      </c>
      <c r="H518">
        <v>4.75</v>
      </c>
      <c r="I518" t="str">
        <f t="shared" si="24"/>
        <v>56</v>
      </c>
      <c r="J518" t="str">
        <f t="shared" si="25"/>
        <v>8.3</v>
      </c>
      <c r="K518" t="s">
        <v>8342</v>
      </c>
      <c r="L518" t="s">
        <v>8341</v>
      </c>
      <c r="M518">
        <v>0.5</v>
      </c>
      <c r="N518">
        <v>2</v>
      </c>
      <c r="O518">
        <f t="shared" si="26"/>
        <v>1</v>
      </c>
      <c r="P518">
        <v>0.5</v>
      </c>
    </row>
    <row r="519" spans="1:16">
      <c r="A519" s="61">
        <v>103255587</v>
      </c>
      <c r="B519" s="61" t="s">
        <v>7517</v>
      </c>
      <c r="C519" s="62" t="s">
        <v>1613</v>
      </c>
      <c r="D519" s="42" t="s">
        <v>2106</v>
      </c>
      <c r="E519" s="61">
        <v>101490161</v>
      </c>
      <c r="F519" s="61"/>
      <c r="G519" s="61">
        <v>157</v>
      </c>
      <c r="H519">
        <v>4.75</v>
      </c>
      <c r="I519" t="str">
        <f t="shared" si="24"/>
        <v>56</v>
      </c>
      <c r="J519" t="str">
        <f t="shared" si="25"/>
        <v>8.3</v>
      </c>
      <c r="K519" t="s">
        <v>8342</v>
      </c>
      <c r="L519" t="s">
        <v>8341</v>
      </c>
      <c r="M519">
        <v>0.5</v>
      </c>
      <c r="N519">
        <v>2</v>
      </c>
      <c r="O519">
        <f t="shared" si="26"/>
        <v>1</v>
      </c>
      <c r="P519">
        <v>0.5</v>
      </c>
    </row>
    <row r="520" spans="1:16">
      <c r="A520" s="61">
        <v>101221095</v>
      </c>
      <c r="B520" s="61" t="s">
        <v>5884</v>
      </c>
      <c r="C520" s="62" t="s">
        <v>1613</v>
      </c>
      <c r="D520" s="42" t="s">
        <v>4070</v>
      </c>
      <c r="E520" s="61">
        <v>101490161</v>
      </c>
      <c r="F520" s="61"/>
      <c r="G520" s="61">
        <v>157</v>
      </c>
      <c r="H520">
        <v>4.75</v>
      </c>
      <c r="I520" t="str">
        <f t="shared" si="24"/>
        <v>56</v>
      </c>
      <c r="J520" t="str">
        <f t="shared" si="25"/>
        <v>8.3</v>
      </c>
      <c r="K520" t="s">
        <v>8342</v>
      </c>
      <c r="L520" t="s">
        <v>8341</v>
      </c>
      <c r="M520">
        <v>0.5</v>
      </c>
      <c r="N520">
        <v>2</v>
      </c>
      <c r="O520">
        <f t="shared" si="26"/>
        <v>1</v>
      </c>
      <c r="P520">
        <v>0.5</v>
      </c>
    </row>
    <row r="521" spans="1:16">
      <c r="A521" s="61">
        <v>101882883</v>
      </c>
      <c r="B521" s="61" t="s">
        <v>6851</v>
      </c>
      <c r="C521" s="62" t="s">
        <v>1532</v>
      </c>
      <c r="D521" s="42" t="s">
        <v>3982</v>
      </c>
      <c r="E521" s="61">
        <v>101490168</v>
      </c>
      <c r="F521" s="61" t="s">
        <v>1534</v>
      </c>
      <c r="G521" s="61">
        <v>157</v>
      </c>
      <c r="H521">
        <v>4.75</v>
      </c>
      <c r="I521" t="str">
        <f t="shared" si="24"/>
        <v>56</v>
      </c>
      <c r="J521" t="str">
        <f t="shared" si="25"/>
        <v>8.3</v>
      </c>
      <c r="K521" t="s">
        <v>8342</v>
      </c>
      <c r="L521" t="s">
        <v>8341</v>
      </c>
      <c r="M521">
        <v>0.5</v>
      </c>
      <c r="N521">
        <v>2</v>
      </c>
      <c r="O521">
        <f t="shared" si="26"/>
        <v>1</v>
      </c>
      <c r="P521">
        <v>0.5</v>
      </c>
    </row>
    <row r="522" spans="1:16">
      <c r="A522" s="61">
        <v>101882883</v>
      </c>
      <c r="B522" s="61" t="s">
        <v>6851</v>
      </c>
      <c r="C522" s="62" t="s">
        <v>1532</v>
      </c>
      <c r="D522" s="42" t="s">
        <v>3982</v>
      </c>
      <c r="E522" s="61">
        <v>101490168</v>
      </c>
      <c r="F522" s="61"/>
      <c r="G522" s="61">
        <v>157</v>
      </c>
      <c r="H522">
        <v>4.75</v>
      </c>
      <c r="I522" t="str">
        <f t="shared" si="24"/>
        <v>56</v>
      </c>
      <c r="J522" t="str">
        <f t="shared" si="25"/>
        <v>8.3</v>
      </c>
      <c r="K522" t="s">
        <v>8342</v>
      </c>
      <c r="L522" t="s">
        <v>8341</v>
      </c>
      <c r="M522">
        <v>0.5</v>
      </c>
      <c r="N522">
        <v>2</v>
      </c>
      <c r="O522">
        <f t="shared" si="26"/>
        <v>1</v>
      </c>
      <c r="P522">
        <v>0.5</v>
      </c>
    </row>
    <row r="523" spans="1:16">
      <c r="A523" s="61">
        <v>102722702</v>
      </c>
      <c r="B523" s="61" t="s">
        <v>7025</v>
      </c>
      <c r="C523" s="62" t="s">
        <v>1532</v>
      </c>
      <c r="D523" s="42" t="s">
        <v>3982</v>
      </c>
      <c r="E523" s="61">
        <v>101490171</v>
      </c>
      <c r="F523" s="61"/>
      <c r="G523" s="61">
        <v>157</v>
      </c>
      <c r="H523">
        <v>4.75</v>
      </c>
      <c r="I523" t="str">
        <f t="shared" si="24"/>
        <v>56</v>
      </c>
      <c r="J523" t="str">
        <f t="shared" si="25"/>
        <v>8.3</v>
      </c>
      <c r="K523" t="s">
        <v>8342</v>
      </c>
      <c r="L523" t="s">
        <v>8341</v>
      </c>
      <c r="M523">
        <v>0.5</v>
      </c>
      <c r="N523">
        <v>2</v>
      </c>
      <c r="O523">
        <f t="shared" si="26"/>
        <v>1</v>
      </c>
      <c r="P523">
        <v>0.5</v>
      </c>
    </row>
    <row r="524" spans="1:16">
      <c r="A524" s="61">
        <v>103170721</v>
      </c>
      <c r="B524" s="61" t="s">
        <v>7349</v>
      </c>
      <c r="C524" s="62" t="s">
        <v>1532</v>
      </c>
      <c r="D524" s="42" t="s">
        <v>3982</v>
      </c>
      <c r="E524" s="61">
        <v>101490168</v>
      </c>
      <c r="F524" s="61"/>
      <c r="G524" s="61">
        <v>157</v>
      </c>
      <c r="H524">
        <v>4.75</v>
      </c>
      <c r="I524" t="str">
        <f t="shared" ref="I524:I587" si="27">MID(D524,5,2)</f>
        <v>56</v>
      </c>
      <c r="J524" t="str">
        <f t="shared" ref="J524:J587" si="28">MID(D524,7,3)</f>
        <v>8.3</v>
      </c>
      <c r="K524" t="s">
        <v>8342</v>
      </c>
      <c r="L524" t="s">
        <v>8341</v>
      </c>
      <c r="M524">
        <v>0.5</v>
      </c>
      <c r="N524">
        <v>2</v>
      </c>
      <c r="O524">
        <f t="shared" ref="O524:O587" si="29">N524/2</f>
        <v>1</v>
      </c>
      <c r="P524">
        <v>0.5</v>
      </c>
    </row>
    <row r="525" spans="1:16">
      <c r="A525" s="61">
        <v>103170722</v>
      </c>
      <c r="B525" s="61" t="s">
        <v>7350</v>
      </c>
      <c r="C525" s="62" t="s">
        <v>1532</v>
      </c>
      <c r="D525" s="42" t="s">
        <v>3982</v>
      </c>
      <c r="E525" s="61">
        <v>101490168</v>
      </c>
      <c r="F525" s="61"/>
      <c r="G525" s="61">
        <v>157</v>
      </c>
      <c r="H525">
        <v>4.75</v>
      </c>
      <c r="I525" t="str">
        <f t="shared" si="27"/>
        <v>56</v>
      </c>
      <c r="J525" t="str">
        <f t="shared" si="28"/>
        <v>8.3</v>
      </c>
      <c r="K525" t="s">
        <v>8342</v>
      </c>
      <c r="L525" t="s">
        <v>8341</v>
      </c>
      <c r="M525">
        <v>0.5</v>
      </c>
      <c r="N525">
        <v>2</v>
      </c>
      <c r="O525">
        <f t="shared" si="29"/>
        <v>1</v>
      </c>
      <c r="P525">
        <v>0.5</v>
      </c>
    </row>
    <row r="526" spans="1:16">
      <c r="A526" s="61">
        <v>103170723</v>
      </c>
      <c r="B526" s="61" t="s">
        <v>7351</v>
      </c>
      <c r="C526" s="62" t="s">
        <v>1532</v>
      </c>
      <c r="D526" s="42" t="s">
        <v>3982</v>
      </c>
      <c r="E526" s="61">
        <v>101490171</v>
      </c>
      <c r="F526" s="61"/>
      <c r="G526" s="61">
        <v>157</v>
      </c>
      <c r="H526">
        <v>4.75</v>
      </c>
      <c r="I526" t="str">
        <f t="shared" si="27"/>
        <v>56</v>
      </c>
      <c r="J526" t="str">
        <f t="shared" si="28"/>
        <v>8.3</v>
      </c>
      <c r="K526" t="s">
        <v>8342</v>
      </c>
      <c r="L526" t="s">
        <v>8341</v>
      </c>
      <c r="M526">
        <v>0.5</v>
      </c>
      <c r="N526">
        <v>2</v>
      </c>
      <c r="O526">
        <f t="shared" si="29"/>
        <v>1</v>
      </c>
      <c r="P526">
        <v>0.5</v>
      </c>
    </row>
    <row r="527" spans="1:16">
      <c r="A527" s="61">
        <v>101882883</v>
      </c>
      <c r="B527" s="61" t="s">
        <v>6851</v>
      </c>
      <c r="C527" s="62" t="s">
        <v>1613</v>
      </c>
      <c r="D527" s="42" t="s">
        <v>3983</v>
      </c>
      <c r="E527" s="61">
        <v>101490161</v>
      </c>
      <c r="F527" s="61"/>
      <c r="G527" s="61">
        <v>157</v>
      </c>
      <c r="H527">
        <v>4.75</v>
      </c>
      <c r="I527" t="str">
        <f t="shared" si="27"/>
        <v>56</v>
      </c>
      <c r="J527" t="str">
        <f t="shared" si="28"/>
        <v>8.3</v>
      </c>
      <c r="K527" t="s">
        <v>8342</v>
      </c>
      <c r="L527" t="s">
        <v>8341</v>
      </c>
      <c r="M527">
        <v>0.5</v>
      </c>
      <c r="N527">
        <v>2</v>
      </c>
      <c r="O527">
        <f t="shared" si="29"/>
        <v>1</v>
      </c>
      <c r="P527">
        <v>0.5</v>
      </c>
    </row>
    <row r="528" spans="1:16">
      <c r="A528" s="61">
        <v>102722702</v>
      </c>
      <c r="B528" s="61" t="s">
        <v>7025</v>
      </c>
      <c r="C528" s="62" t="s">
        <v>1613</v>
      </c>
      <c r="D528" s="42" t="s">
        <v>3983</v>
      </c>
      <c r="E528" s="61">
        <v>101490161</v>
      </c>
      <c r="F528" s="61"/>
      <c r="G528" s="61">
        <v>157</v>
      </c>
      <c r="H528">
        <v>4.75</v>
      </c>
      <c r="I528" t="str">
        <f t="shared" si="27"/>
        <v>56</v>
      </c>
      <c r="J528" t="str">
        <f t="shared" si="28"/>
        <v>8.3</v>
      </c>
      <c r="K528" t="s">
        <v>8342</v>
      </c>
      <c r="L528" t="s">
        <v>8341</v>
      </c>
      <c r="M528">
        <v>0.5</v>
      </c>
      <c r="N528">
        <v>2</v>
      </c>
      <c r="O528">
        <f t="shared" si="29"/>
        <v>1</v>
      </c>
      <c r="P528">
        <v>0.5</v>
      </c>
    </row>
    <row r="529" spans="1:16">
      <c r="A529" s="61">
        <v>103170721</v>
      </c>
      <c r="B529" s="61" t="s">
        <v>7349</v>
      </c>
      <c r="C529" s="62" t="s">
        <v>1613</v>
      </c>
      <c r="D529" s="42" t="s">
        <v>3983</v>
      </c>
      <c r="E529" s="61">
        <v>101490161</v>
      </c>
      <c r="F529" s="61"/>
      <c r="G529" s="61">
        <v>157</v>
      </c>
      <c r="H529">
        <v>4.75</v>
      </c>
      <c r="I529" t="str">
        <f t="shared" si="27"/>
        <v>56</v>
      </c>
      <c r="J529" t="str">
        <f t="shared" si="28"/>
        <v>8.3</v>
      </c>
      <c r="K529" t="s">
        <v>8342</v>
      </c>
      <c r="L529" t="s">
        <v>8341</v>
      </c>
      <c r="M529">
        <v>0.5</v>
      </c>
      <c r="N529">
        <v>2</v>
      </c>
      <c r="O529">
        <f t="shared" si="29"/>
        <v>1</v>
      </c>
      <c r="P529">
        <v>0.5</v>
      </c>
    </row>
    <row r="530" spans="1:16">
      <c r="A530" s="61">
        <v>103170722</v>
      </c>
      <c r="B530" s="61" t="s">
        <v>7350</v>
      </c>
      <c r="C530" s="62" t="s">
        <v>1613</v>
      </c>
      <c r="D530" s="42" t="s">
        <v>3983</v>
      </c>
      <c r="E530" s="61">
        <v>101490161</v>
      </c>
      <c r="F530" s="61"/>
      <c r="G530" s="61">
        <v>157</v>
      </c>
      <c r="H530">
        <v>4.75</v>
      </c>
      <c r="I530" t="str">
        <f t="shared" si="27"/>
        <v>56</v>
      </c>
      <c r="J530" t="str">
        <f t="shared" si="28"/>
        <v>8.3</v>
      </c>
      <c r="K530" t="s">
        <v>8342</v>
      </c>
      <c r="L530" t="s">
        <v>8341</v>
      </c>
      <c r="M530">
        <v>0.5</v>
      </c>
      <c r="N530">
        <v>2</v>
      </c>
      <c r="O530">
        <f t="shared" si="29"/>
        <v>1</v>
      </c>
      <c r="P530">
        <v>0.5</v>
      </c>
    </row>
    <row r="531" spans="1:16">
      <c r="A531" s="61">
        <v>103170723</v>
      </c>
      <c r="B531" s="61" t="s">
        <v>7351</v>
      </c>
      <c r="C531" s="62" t="s">
        <v>1613</v>
      </c>
      <c r="D531" s="42" t="s">
        <v>3983</v>
      </c>
      <c r="E531" s="61">
        <v>101490161</v>
      </c>
      <c r="F531" s="61"/>
      <c r="G531" s="61">
        <v>157</v>
      </c>
      <c r="H531">
        <v>4.75</v>
      </c>
      <c r="I531" t="str">
        <f t="shared" si="27"/>
        <v>56</v>
      </c>
      <c r="J531" t="str">
        <f t="shared" si="28"/>
        <v>8.3</v>
      </c>
      <c r="K531" t="s">
        <v>8342</v>
      </c>
      <c r="L531" t="s">
        <v>8341</v>
      </c>
      <c r="M531">
        <v>0.5</v>
      </c>
      <c r="N531">
        <v>2</v>
      </c>
      <c r="O531">
        <f t="shared" si="29"/>
        <v>1</v>
      </c>
      <c r="P531">
        <v>0.5</v>
      </c>
    </row>
    <row r="532" spans="1:16">
      <c r="A532" s="61">
        <v>102676044</v>
      </c>
      <c r="B532" s="61" t="s">
        <v>6999</v>
      </c>
      <c r="C532" s="62" t="s">
        <v>1532</v>
      </c>
      <c r="D532" s="42" t="s">
        <v>4214</v>
      </c>
      <c r="E532" s="61">
        <v>101727985</v>
      </c>
      <c r="F532" s="61"/>
      <c r="G532" s="61">
        <v>204</v>
      </c>
      <c r="H532">
        <v>4.75</v>
      </c>
      <c r="I532" t="str">
        <f t="shared" si="27"/>
        <v>56</v>
      </c>
      <c r="J532" t="str">
        <f t="shared" si="28"/>
        <v>8.3</v>
      </c>
      <c r="K532" t="s">
        <v>8347</v>
      </c>
      <c r="L532" t="s">
        <v>8350</v>
      </c>
      <c r="M532">
        <v>1.5</v>
      </c>
      <c r="N532">
        <v>2</v>
      </c>
      <c r="O532">
        <f t="shared" si="29"/>
        <v>1</v>
      </c>
      <c r="P532">
        <v>0.5</v>
      </c>
    </row>
    <row r="533" spans="1:16">
      <c r="A533" s="61">
        <v>102676044</v>
      </c>
      <c r="B533" s="61" t="s">
        <v>6999</v>
      </c>
      <c r="C533" s="62" t="s">
        <v>1613</v>
      </c>
      <c r="D533" s="42" t="s">
        <v>4215</v>
      </c>
      <c r="E533" s="61">
        <v>101727984</v>
      </c>
      <c r="F533" s="61"/>
      <c r="G533" s="61">
        <v>204</v>
      </c>
      <c r="H533">
        <v>4.75</v>
      </c>
      <c r="I533" t="str">
        <f t="shared" si="27"/>
        <v>56</v>
      </c>
      <c r="J533" t="str">
        <f t="shared" si="28"/>
        <v>8.3</v>
      </c>
      <c r="K533" t="s">
        <v>8347</v>
      </c>
      <c r="L533" t="s">
        <v>8350</v>
      </c>
      <c r="M533">
        <v>1.5</v>
      </c>
      <c r="N533">
        <v>2</v>
      </c>
      <c r="O533">
        <f t="shared" si="29"/>
        <v>1</v>
      </c>
      <c r="P533">
        <v>0.5</v>
      </c>
    </row>
    <row r="534" spans="1:16">
      <c r="A534" s="61">
        <v>102674471</v>
      </c>
      <c r="B534" s="61" t="s">
        <v>7005</v>
      </c>
      <c r="C534" s="62" t="s">
        <v>1532</v>
      </c>
      <c r="D534" s="42" t="s">
        <v>4226</v>
      </c>
      <c r="E534" s="61">
        <v>101727990</v>
      </c>
      <c r="F534" s="61"/>
      <c r="G534" s="61">
        <v>204</v>
      </c>
      <c r="H534">
        <v>4.75</v>
      </c>
      <c r="I534" t="str">
        <f t="shared" si="27"/>
        <v>56</v>
      </c>
      <c r="J534" t="str">
        <f t="shared" si="28"/>
        <v>8.3</v>
      </c>
      <c r="K534" t="s">
        <v>8347</v>
      </c>
      <c r="L534" t="s">
        <v>8350</v>
      </c>
      <c r="M534">
        <v>1.5</v>
      </c>
      <c r="N534">
        <v>2</v>
      </c>
      <c r="O534">
        <f t="shared" si="29"/>
        <v>1</v>
      </c>
      <c r="P534">
        <v>0.5</v>
      </c>
    </row>
    <row r="535" spans="1:16">
      <c r="A535" s="61">
        <v>102674471</v>
      </c>
      <c r="B535" s="61" t="s">
        <v>7005</v>
      </c>
      <c r="C535" s="62" t="s">
        <v>1613</v>
      </c>
      <c r="D535" s="42" t="s">
        <v>4227</v>
      </c>
      <c r="E535" s="61">
        <v>101727984</v>
      </c>
      <c r="F535" s="61"/>
      <c r="G535" s="61">
        <v>204</v>
      </c>
      <c r="H535">
        <v>4.75</v>
      </c>
      <c r="I535" t="str">
        <f t="shared" si="27"/>
        <v>56</v>
      </c>
      <c r="J535" t="str">
        <f t="shared" si="28"/>
        <v>8.3</v>
      </c>
      <c r="K535" t="s">
        <v>8347</v>
      </c>
      <c r="L535" t="s">
        <v>8350</v>
      </c>
      <c r="M535">
        <v>1.5</v>
      </c>
      <c r="N535">
        <v>2</v>
      </c>
      <c r="O535">
        <f t="shared" si="29"/>
        <v>1</v>
      </c>
      <c r="P535">
        <v>0.5</v>
      </c>
    </row>
    <row r="536" spans="1:16">
      <c r="A536" s="61">
        <v>102676047</v>
      </c>
      <c r="B536" s="61" t="s">
        <v>7000</v>
      </c>
      <c r="C536" s="62" t="s">
        <v>1532</v>
      </c>
      <c r="D536" s="42" t="s">
        <v>4216</v>
      </c>
      <c r="E536" s="61">
        <v>101727985</v>
      </c>
      <c r="F536" s="61"/>
      <c r="G536" s="61">
        <v>158</v>
      </c>
      <c r="H536">
        <v>4.75</v>
      </c>
      <c r="I536" t="str">
        <f t="shared" si="27"/>
        <v>56</v>
      </c>
      <c r="J536" t="str">
        <f t="shared" si="28"/>
        <v>8.3</v>
      </c>
      <c r="K536" t="s">
        <v>8347</v>
      </c>
      <c r="L536" t="s">
        <v>8354</v>
      </c>
      <c r="M536">
        <v>1.5</v>
      </c>
      <c r="N536">
        <v>2</v>
      </c>
      <c r="O536">
        <f t="shared" si="29"/>
        <v>1</v>
      </c>
      <c r="P536">
        <v>0.5</v>
      </c>
    </row>
    <row r="537" spans="1:16">
      <c r="A537" s="61">
        <v>102984465</v>
      </c>
      <c r="B537" s="61" t="s">
        <v>7257</v>
      </c>
      <c r="C537" s="62" t="s">
        <v>1532</v>
      </c>
      <c r="D537" s="42" t="s">
        <v>4626</v>
      </c>
      <c r="E537" s="61">
        <v>101727985</v>
      </c>
      <c r="F537" s="61"/>
      <c r="G537" s="61">
        <v>158</v>
      </c>
      <c r="H537">
        <v>4.75</v>
      </c>
      <c r="I537" t="str">
        <f t="shared" si="27"/>
        <v>56</v>
      </c>
      <c r="J537" t="str">
        <f t="shared" si="28"/>
        <v>8.3</v>
      </c>
      <c r="K537" t="s">
        <v>8347</v>
      </c>
      <c r="L537" t="s">
        <v>8354</v>
      </c>
      <c r="M537">
        <v>1.5</v>
      </c>
      <c r="N537">
        <v>2</v>
      </c>
      <c r="O537">
        <f t="shared" si="29"/>
        <v>1</v>
      </c>
      <c r="P537">
        <v>0.5</v>
      </c>
    </row>
    <row r="538" spans="1:16">
      <c r="A538" s="61">
        <v>102984465</v>
      </c>
      <c r="B538" s="61" t="s">
        <v>7257</v>
      </c>
      <c r="C538" s="62" t="s">
        <v>1613</v>
      </c>
      <c r="D538" s="42" t="s">
        <v>4627</v>
      </c>
      <c r="E538" s="61">
        <v>101727984</v>
      </c>
      <c r="F538" s="61"/>
      <c r="G538" s="61">
        <v>158</v>
      </c>
      <c r="H538">
        <v>4.75</v>
      </c>
      <c r="I538" t="str">
        <f t="shared" si="27"/>
        <v>56</v>
      </c>
      <c r="J538" t="str">
        <f t="shared" si="28"/>
        <v>8.3</v>
      </c>
      <c r="K538" t="s">
        <v>8347</v>
      </c>
      <c r="L538" t="s">
        <v>8354</v>
      </c>
      <c r="M538">
        <v>1.5</v>
      </c>
      <c r="N538">
        <v>2</v>
      </c>
      <c r="O538">
        <f t="shared" si="29"/>
        <v>1</v>
      </c>
      <c r="P538">
        <v>0.5</v>
      </c>
    </row>
    <row r="539" spans="1:16">
      <c r="A539" s="61">
        <v>102676047</v>
      </c>
      <c r="B539" s="61" t="s">
        <v>7000</v>
      </c>
      <c r="C539" s="62" t="s">
        <v>1613</v>
      </c>
      <c r="D539" s="42" t="s">
        <v>4217</v>
      </c>
      <c r="E539" s="61">
        <v>101727984</v>
      </c>
      <c r="F539" s="61"/>
      <c r="G539" s="61">
        <v>158</v>
      </c>
      <c r="H539">
        <v>4.75</v>
      </c>
      <c r="I539" t="str">
        <f t="shared" si="27"/>
        <v>56</v>
      </c>
      <c r="J539" t="str">
        <f t="shared" si="28"/>
        <v>8.3</v>
      </c>
      <c r="K539" t="s">
        <v>8347</v>
      </c>
      <c r="L539" t="s">
        <v>8354</v>
      </c>
      <c r="M539">
        <v>1.5</v>
      </c>
      <c r="N539">
        <v>2</v>
      </c>
      <c r="O539">
        <f t="shared" si="29"/>
        <v>1</v>
      </c>
      <c r="P539">
        <v>0.5</v>
      </c>
    </row>
    <row r="540" spans="1:16">
      <c r="A540" s="61">
        <v>102886609</v>
      </c>
      <c r="B540" s="61" t="s">
        <v>7137</v>
      </c>
      <c r="C540" s="62" t="s">
        <v>1613</v>
      </c>
      <c r="D540" s="42" t="s">
        <v>4217</v>
      </c>
      <c r="E540" s="61">
        <v>101727984</v>
      </c>
      <c r="F540" s="61"/>
      <c r="G540" s="61">
        <v>158</v>
      </c>
      <c r="H540">
        <v>4.75</v>
      </c>
      <c r="I540" t="str">
        <f t="shared" si="27"/>
        <v>56</v>
      </c>
      <c r="J540" t="str">
        <f t="shared" si="28"/>
        <v>8.3</v>
      </c>
      <c r="K540" t="s">
        <v>8347</v>
      </c>
      <c r="L540" t="s">
        <v>8354</v>
      </c>
      <c r="M540">
        <v>1.5</v>
      </c>
      <c r="N540">
        <v>2</v>
      </c>
      <c r="O540">
        <f t="shared" si="29"/>
        <v>1</v>
      </c>
      <c r="P540">
        <v>0.5</v>
      </c>
    </row>
    <row r="541" spans="1:16">
      <c r="A541" s="61">
        <v>102886609</v>
      </c>
      <c r="B541" s="61" t="s">
        <v>7137</v>
      </c>
      <c r="C541" s="62" t="s">
        <v>1532</v>
      </c>
      <c r="D541" s="42" t="s">
        <v>4443</v>
      </c>
      <c r="E541" s="61">
        <v>101727990</v>
      </c>
      <c r="F541" s="61"/>
      <c r="G541" s="61">
        <v>158</v>
      </c>
      <c r="H541">
        <v>4.75</v>
      </c>
      <c r="I541" t="str">
        <f t="shared" si="27"/>
        <v>56</v>
      </c>
      <c r="J541" t="str">
        <f t="shared" si="28"/>
        <v>8.3</v>
      </c>
      <c r="K541" t="s">
        <v>8347</v>
      </c>
      <c r="L541" t="s">
        <v>8354</v>
      </c>
      <c r="M541">
        <v>1.5</v>
      </c>
      <c r="N541">
        <v>2</v>
      </c>
      <c r="O541">
        <f t="shared" si="29"/>
        <v>1</v>
      </c>
      <c r="P541">
        <v>0.5</v>
      </c>
    </row>
    <row r="542" spans="1:16">
      <c r="A542" s="61">
        <v>102674469</v>
      </c>
      <c r="B542" s="61" t="s">
        <v>7004</v>
      </c>
      <c r="C542" s="62" t="s">
        <v>1532</v>
      </c>
      <c r="D542" s="42" t="s">
        <v>4224</v>
      </c>
      <c r="E542" s="61">
        <v>101727989</v>
      </c>
      <c r="F542" s="61"/>
      <c r="G542" s="61">
        <v>157</v>
      </c>
      <c r="H542">
        <v>4.75</v>
      </c>
      <c r="I542" t="str">
        <f t="shared" si="27"/>
        <v>56</v>
      </c>
      <c r="J542" t="str">
        <f t="shared" si="28"/>
        <v>8.3</v>
      </c>
      <c r="K542" t="s">
        <v>8347</v>
      </c>
      <c r="L542" t="s">
        <v>8341</v>
      </c>
      <c r="M542">
        <v>1.5</v>
      </c>
      <c r="N542">
        <v>2</v>
      </c>
      <c r="O542">
        <f t="shared" si="29"/>
        <v>1</v>
      </c>
      <c r="P542">
        <v>0.5</v>
      </c>
    </row>
    <row r="543" spans="1:16">
      <c r="A543" s="61">
        <v>102674469</v>
      </c>
      <c r="B543" s="61" t="s">
        <v>7004</v>
      </c>
      <c r="C543" s="62" t="s">
        <v>1613</v>
      </c>
      <c r="D543" s="42" t="s">
        <v>4225</v>
      </c>
      <c r="E543" s="61">
        <v>101727984</v>
      </c>
      <c r="F543" s="61"/>
      <c r="G543" s="61">
        <v>157</v>
      </c>
      <c r="H543">
        <v>4.75</v>
      </c>
      <c r="I543" t="str">
        <f t="shared" si="27"/>
        <v>56</v>
      </c>
      <c r="J543" t="str">
        <f t="shared" si="28"/>
        <v>8.3</v>
      </c>
      <c r="K543" t="s">
        <v>8347</v>
      </c>
      <c r="L543" t="s">
        <v>8341</v>
      </c>
      <c r="M543">
        <v>1.5</v>
      </c>
      <c r="N543">
        <v>2</v>
      </c>
      <c r="O543">
        <f t="shared" si="29"/>
        <v>1</v>
      </c>
      <c r="P543">
        <v>0.5</v>
      </c>
    </row>
    <row r="544" spans="1:16">
      <c r="A544" s="64">
        <v>101295943</v>
      </c>
      <c r="B544" s="61" t="s">
        <v>6240</v>
      </c>
      <c r="C544" s="62" t="s">
        <v>1613</v>
      </c>
      <c r="D544" s="63" t="s">
        <v>2109</v>
      </c>
      <c r="E544" s="64">
        <v>101490161</v>
      </c>
      <c r="F544" s="64"/>
      <c r="G544" s="64">
        <v>156</v>
      </c>
      <c r="H544">
        <v>4.75</v>
      </c>
      <c r="I544" t="str">
        <f t="shared" si="27"/>
        <v>56</v>
      </c>
      <c r="J544" t="str">
        <f t="shared" si="28"/>
        <v>8.3</v>
      </c>
      <c r="K544" t="s">
        <v>8342</v>
      </c>
      <c r="L544" t="s">
        <v>8341</v>
      </c>
      <c r="M544">
        <v>0.5</v>
      </c>
      <c r="N544">
        <v>2</v>
      </c>
      <c r="O544">
        <f t="shared" si="29"/>
        <v>1</v>
      </c>
      <c r="P544">
        <v>0.5</v>
      </c>
    </row>
    <row r="545" spans="1:16">
      <c r="A545" s="61">
        <v>103170788</v>
      </c>
      <c r="B545" s="61" t="s">
        <v>7327</v>
      </c>
      <c r="C545" s="62" t="s">
        <v>1532</v>
      </c>
      <c r="D545" s="42" t="s">
        <v>4733</v>
      </c>
      <c r="E545" s="61">
        <v>101727990</v>
      </c>
      <c r="F545" s="61"/>
      <c r="G545" s="61">
        <v>204</v>
      </c>
      <c r="H545">
        <v>4.75</v>
      </c>
      <c r="I545" t="str">
        <f t="shared" si="27"/>
        <v>56</v>
      </c>
      <c r="J545" t="str">
        <f t="shared" si="28"/>
        <v>8.3</v>
      </c>
      <c r="K545" t="s">
        <v>8345</v>
      </c>
      <c r="L545" t="s">
        <v>8350</v>
      </c>
      <c r="M545">
        <v>1.5</v>
      </c>
      <c r="N545">
        <v>2</v>
      </c>
      <c r="O545">
        <f t="shared" si="29"/>
        <v>1</v>
      </c>
      <c r="P545">
        <v>0.5</v>
      </c>
    </row>
    <row r="546" spans="1:16">
      <c r="A546" s="61">
        <v>103170788</v>
      </c>
      <c r="B546" s="61" t="s">
        <v>7327</v>
      </c>
      <c r="C546" s="62" t="s">
        <v>1613</v>
      </c>
      <c r="D546" s="42" t="s">
        <v>4734</v>
      </c>
      <c r="E546" s="61">
        <v>101727984</v>
      </c>
      <c r="F546" s="61"/>
      <c r="G546" s="61">
        <v>204</v>
      </c>
      <c r="H546">
        <v>4.75</v>
      </c>
      <c r="I546" t="str">
        <f t="shared" si="27"/>
        <v>56</v>
      </c>
      <c r="J546" t="str">
        <f t="shared" si="28"/>
        <v>8.3</v>
      </c>
      <c r="K546" t="s">
        <v>8345</v>
      </c>
      <c r="L546" t="s">
        <v>8350</v>
      </c>
      <c r="M546">
        <v>1.5</v>
      </c>
      <c r="N546">
        <v>2</v>
      </c>
      <c r="O546">
        <f t="shared" si="29"/>
        <v>1</v>
      </c>
      <c r="P546">
        <v>0.5</v>
      </c>
    </row>
    <row r="547" spans="1:16">
      <c r="A547" s="61">
        <v>103170789</v>
      </c>
      <c r="B547" s="61" t="s">
        <v>7326</v>
      </c>
      <c r="C547" s="62" t="s">
        <v>1532</v>
      </c>
      <c r="D547" s="42" t="s">
        <v>4731</v>
      </c>
      <c r="E547" s="61">
        <v>101727990</v>
      </c>
      <c r="F547" s="61"/>
      <c r="G547" s="61">
        <v>158</v>
      </c>
      <c r="H547">
        <v>4.75</v>
      </c>
      <c r="I547" t="str">
        <f t="shared" si="27"/>
        <v>56</v>
      </c>
      <c r="J547" t="str">
        <f t="shared" si="28"/>
        <v>8.3</v>
      </c>
      <c r="K547" t="s">
        <v>8345</v>
      </c>
      <c r="L547" t="s">
        <v>8354</v>
      </c>
      <c r="M547">
        <v>1.5</v>
      </c>
      <c r="N547">
        <v>2</v>
      </c>
      <c r="O547">
        <f t="shared" si="29"/>
        <v>1</v>
      </c>
      <c r="P547">
        <v>0.5</v>
      </c>
    </row>
    <row r="548" spans="1:16">
      <c r="A548" s="61">
        <v>103170789</v>
      </c>
      <c r="B548" s="61" t="s">
        <v>7326</v>
      </c>
      <c r="C548" s="62" t="s">
        <v>1613</v>
      </c>
      <c r="D548" s="42" t="s">
        <v>4732</v>
      </c>
      <c r="E548" s="61">
        <v>101727984</v>
      </c>
      <c r="F548" s="61"/>
      <c r="G548" s="61">
        <v>158</v>
      </c>
      <c r="H548">
        <v>4.75</v>
      </c>
      <c r="I548" t="str">
        <f t="shared" si="27"/>
        <v>56</v>
      </c>
      <c r="J548" t="str">
        <f t="shared" si="28"/>
        <v>8.3</v>
      </c>
      <c r="K548" t="s">
        <v>8345</v>
      </c>
      <c r="L548" t="s">
        <v>8354</v>
      </c>
      <c r="M548">
        <v>1.5</v>
      </c>
      <c r="N548">
        <v>2</v>
      </c>
      <c r="O548">
        <f t="shared" si="29"/>
        <v>1</v>
      </c>
      <c r="P548">
        <v>0.5</v>
      </c>
    </row>
    <row r="549" spans="1:16">
      <c r="A549" s="61">
        <v>103126494</v>
      </c>
      <c r="B549" s="61" t="s">
        <v>7300</v>
      </c>
      <c r="C549" s="62" t="s">
        <v>1532</v>
      </c>
      <c r="D549" s="42" t="s">
        <v>4692</v>
      </c>
      <c r="E549" s="61">
        <v>101727985</v>
      </c>
      <c r="F549" s="61"/>
      <c r="G549" s="61">
        <v>157</v>
      </c>
      <c r="H549">
        <v>4.75</v>
      </c>
      <c r="I549" t="str">
        <f t="shared" si="27"/>
        <v>56</v>
      </c>
      <c r="J549" t="str">
        <f t="shared" si="28"/>
        <v>8.3</v>
      </c>
      <c r="K549" t="s">
        <v>8345</v>
      </c>
      <c r="L549" t="s">
        <v>8341</v>
      </c>
      <c r="M549">
        <v>1.5</v>
      </c>
      <c r="N549">
        <v>2</v>
      </c>
      <c r="O549">
        <f t="shared" si="29"/>
        <v>1</v>
      </c>
      <c r="P549">
        <v>0.5</v>
      </c>
    </row>
    <row r="550" spans="1:16">
      <c r="A550" s="61">
        <v>103126494</v>
      </c>
      <c r="B550" s="61" t="s">
        <v>7300</v>
      </c>
      <c r="C550" s="62" t="s">
        <v>1613</v>
      </c>
      <c r="D550" s="42" t="s">
        <v>4693</v>
      </c>
      <c r="E550" s="61">
        <v>101727984</v>
      </c>
      <c r="F550" s="61"/>
      <c r="G550" s="61">
        <v>157</v>
      </c>
      <c r="H550">
        <v>4.75</v>
      </c>
      <c r="I550" t="str">
        <f t="shared" si="27"/>
        <v>56</v>
      </c>
      <c r="J550" t="str">
        <f t="shared" si="28"/>
        <v>8.3</v>
      </c>
      <c r="K550" t="s">
        <v>8345</v>
      </c>
      <c r="L550" t="s">
        <v>8341</v>
      </c>
      <c r="M550">
        <v>1.5</v>
      </c>
      <c r="N550">
        <v>2</v>
      </c>
      <c r="O550">
        <f t="shared" si="29"/>
        <v>1</v>
      </c>
      <c r="P550">
        <v>0.5</v>
      </c>
    </row>
    <row r="551" spans="1:16">
      <c r="A551" s="61">
        <v>103170787</v>
      </c>
      <c r="B551" s="61" t="s">
        <v>7328</v>
      </c>
      <c r="C551" s="62" t="s">
        <v>1532</v>
      </c>
      <c r="D551" s="42" t="s">
        <v>4735</v>
      </c>
      <c r="E551" s="61">
        <v>101727989</v>
      </c>
      <c r="F551" s="61"/>
      <c r="G551" s="61">
        <v>157</v>
      </c>
      <c r="H551">
        <v>4.75</v>
      </c>
      <c r="I551" t="str">
        <f t="shared" si="27"/>
        <v>56</v>
      </c>
      <c r="J551" t="str">
        <f t="shared" si="28"/>
        <v>8.3</v>
      </c>
      <c r="K551" t="s">
        <v>8345</v>
      </c>
      <c r="L551" t="s">
        <v>8341</v>
      </c>
      <c r="M551">
        <v>1.5</v>
      </c>
      <c r="N551">
        <v>2</v>
      </c>
      <c r="O551">
        <f t="shared" si="29"/>
        <v>1</v>
      </c>
      <c r="P551">
        <v>0.5</v>
      </c>
    </row>
    <row r="552" spans="1:16">
      <c r="A552" s="61">
        <v>103170787</v>
      </c>
      <c r="B552" s="61" t="s">
        <v>7328</v>
      </c>
      <c r="C552" s="62" t="s">
        <v>1613</v>
      </c>
      <c r="D552" s="42" t="s">
        <v>4736</v>
      </c>
      <c r="E552" s="61">
        <v>101727984</v>
      </c>
      <c r="F552" s="61"/>
      <c r="G552" s="61">
        <v>157</v>
      </c>
      <c r="H552">
        <v>4.75</v>
      </c>
      <c r="I552" t="str">
        <f t="shared" si="27"/>
        <v>56</v>
      </c>
      <c r="J552" t="str">
        <f t="shared" si="28"/>
        <v>8.3</v>
      </c>
      <c r="K552" t="s">
        <v>8345</v>
      </c>
      <c r="L552" t="s">
        <v>8341</v>
      </c>
      <c r="M552">
        <v>1.5</v>
      </c>
      <c r="N552">
        <v>2</v>
      </c>
      <c r="O552">
        <f t="shared" si="29"/>
        <v>1</v>
      </c>
      <c r="P552">
        <v>0.5</v>
      </c>
    </row>
    <row r="553" spans="1:16">
      <c r="A553" s="61">
        <v>103358424</v>
      </c>
      <c r="B553" s="61" t="s">
        <v>7563</v>
      </c>
      <c r="C553" s="100" t="s">
        <v>1532</v>
      </c>
      <c r="D553" s="94" t="s">
        <v>5041</v>
      </c>
      <c r="E553" s="61">
        <v>103265022</v>
      </c>
      <c r="F553" s="61"/>
      <c r="G553" s="61">
        <v>157</v>
      </c>
      <c r="H553">
        <v>4.75</v>
      </c>
      <c r="I553" t="str">
        <f t="shared" si="27"/>
        <v>56</v>
      </c>
      <c r="J553" t="str">
        <f t="shared" si="28"/>
        <v>8.3</v>
      </c>
      <c r="K553" t="s">
        <v>8345</v>
      </c>
      <c r="L553" t="s">
        <v>8341</v>
      </c>
      <c r="M553">
        <v>1.5</v>
      </c>
      <c r="N553">
        <v>2</v>
      </c>
      <c r="O553">
        <f t="shared" si="29"/>
        <v>1</v>
      </c>
      <c r="P553">
        <v>0.5</v>
      </c>
    </row>
    <row r="554" spans="1:16">
      <c r="A554" s="61">
        <v>103358424</v>
      </c>
      <c r="B554" s="61" t="s">
        <v>7563</v>
      </c>
      <c r="C554" s="100" t="s">
        <v>1613</v>
      </c>
      <c r="D554" s="94" t="s">
        <v>5042</v>
      </c>
      <c r="E554" s="18" t="s">
        <v>4953</v>
      </c>
      <c r="F554" s="61"/>
      <c r="G554" s="61">
        <v>157</v>
      </c>
      <c r="H554">
        <v>4.75</v>
      </c>
      <c r="I554" t="str">
        <f t="shared" si="27"/>
        <v>56</v>
      </c>
      <c r="J554" t="str">
        <f t="shared" si="28"/>
        <v>8.3</v>
      </c>
      <c r="K554" t="s">
        <v>8345</v>
      </c>
      <c r="L554" t="s">
        <v>8341</v>
      </c>
      <c r="M554">
        <v>1.5</v>
      </c>
      <c r="N554">
        <v>2</v>
      </c>
      <c r="O554">
        <f t="shared" si="29"/>
        <v>1</v>
      </c>
      <c r="P554">
        <v>0.5</v>
      </c>
    </row>
    <row r="555" spans="1:16">
      <c r="A555" s="61">
        <v>103122437</v>
      </c>
      <c r="B555" s="61" t="s">
        <v>7297</v>
      </c>
      <c r="C555" s="62" t="s">
        <v>1532</v>
      </c>
      <c r="D555" s="42" t="s">
        <v>4690</v>
      </c>
      <c r="E555" s="61" t="s">
        <v>1567</v>
      </c>
      <c r="F555" s="61"/>
      <c r="G555" s="61">
        <v>370</v>
      </c>
      <c r="H555">
        <v>4.75</v>
      </c>
      <c r="I555" t="str">
        <f t="shared" si="27"/>
        <v>67</v>
      </c>
      <c r="J555" t="str">
        <f t="shared" si="28"/>
        <v>2.7</v>
      </c>
      <c r="K555" t="s">
        <v>8342</v>
      </c>
      <c r="L555" t="s">
        <v>8341</v>
      </c>
      <c r="M555">
        <v>0.5</v>
      </c>
      <c r="N555">
        <v>2</v>
      </c>
      <c r="O555">
        <f t="shared" si="29"/>
        <v>1</v>
      </c>
      <c r="P555">
        <v>0.5</v>
      </c>
    </row>
    <row r="556" spans="1:16">
      <c r="A556" s="61">
        <v>103122437</v>
      </c>
      <c r="B556" s="61" t="s">
        <v>7297</v>
      </c>
      <c r="C556" s="62" t="s">
        <v>1613</v>
      </c>
      <c r="D556" s="42" t="s">
        <v>4691</v>
      </c>
      <c r="E556" s="61" t="s">
        <v>1567</v>
      </c>
      <c r="F556" s="61"/>
      <c r="G556" s="61">
        <v>370</v>
      </c>
      <c r="H556">
        <v>4.75</v>
      </c>
      <c r="I556" t="str">
        <f t="shared" si="27"/>
        <v>67</v>
      </c>
      <c r="J556" t="str">
        <f t="shared" si="28"/>
        <v>2.7</v>
      </c>
      <c r="K556" t="s">
        <v>8342</v>
      </c>
      <c r="L556" t="s">
        <v>8341</v>
      </c>
      <c r="M556">
        <v>0.5</v>
      </c>
      <c r="N556">
        <v>2</v>
      </c>
      <c r="O556">
        <f t="shared" si="29"/>
        <v>1</v>
      </c>
      <c r="P556">
        <v>0.5</v>
      </c>
    </row>
    <row r="557" spans="1:16">
      <c r="A557" s="61">
        <v>103073069</v>
      </c>
      <c r="B557" s="61" t="s">
        <v>7301</v>
      </c>
      <c r="C557" s="62" t="s">
        <v>1532</v>
      </c>
      <c r="D557" s="42" t="s">
        <v>4700</v>
      </c>
      <c r="E557" s="61" t="s">
        <v>1567</v>
      </c>
      <c r="F557" s="61"/>
      <c r="G557" s="61">
        <v>370</v>
      </c>
      <c r="H557">
        <v>4.75</v>
      </c>
      <c r="I557" t="str">
        <f t="shared" si="27"/>
        <v>67</v>
      </c>
      <c r="J557" t="str">
        <f t="shared" si="28"/>
        <v>2.7</v>
      </c>
      <c r="K557" t="s">
        <v>8345</v>
      </c>
      <c r="L557" t="s">
        <v>8341</v>
      </c>
      <c r="M557">
        <v>1.5</v>
      </c>
      <c r="N557">
        <v>2</v>
      </c>
      <c r="O557">
        <f t="shared" si="29"/>
        <v>1</v>
      </c>
      <c r="P557">
        <v>0.5</v>
      </c>
    </row>
    <row r="558" spans="1:16">
      <c r="A558" s="61">
        <v>103073069</v>
      </c>
      <c r="B558" s="61" t="s">
        <v>7301</v>
      </c>
      <c r="C558" s="62" t="s">
        <v>1613</v>
      </c>
      <c r="D558" s="42" t="s">
        <v>4694</v>
      </c>
      <c r="E558" s="61" t="s">
        <v>1567</v>
      </c>
      <c r="F558" s="61"/>
      <c r="G558" s="61">
        <v>370</v>
      </c>
      <c r="H558">
        <v>4.75</v>
      </c>
      <c r="I558" t="str">
        <f t="shared" si="27"/>
        <v>67</v>
      </c>
      <c r="J558" t="str">
        <f t="shared" si="28"/>
        <v>2.7</v>
      </c>
      <c r="K558" t="s">
        <v>8345</v>
      </c>
      <c r="L558" t="s">
        <v>8341</v>
      </c>
      <c r="M558">
        <v>1.5</v>
      </c>
      <c r="N558">
        <v>2</v>
      </c>
      <c r="O558">
        <f t="shared" si="29"/>
        <v>1</v>
      </c>
      <c r="P558">
        <v>0.5</v>
      </c>
    </row>
    <row r="559" spans="1:16">
      <c r="A559" s="69">
        <v>101381800</v>
      </c>
      <c r="B559" s="61" t="s">
        <v>6804</v>
      </c>
      <c r="C559" s="62" t="s">
        <v>1532</v>
      </c>
      <c r="D559" s="73" t="s">
        <v>3890</v>
      </c>
      <c r="E559" s="69" t="s">
        <v>1567</v>
      </c>
      <c r="F559" s="69"/>
      <c r="G559" s="69">
        <v>149</v>
      </c>
      <c r="H559">
        <v>4.75</v>
      </c>
      <c r="I559" t="str">
        <f t="shared" si="27"/>
        <v>67</v>
      </c>
      <c r="J559" t="str">
        <f t="shared" si="28"/>
        <v>3.3</v>
      </c>
      <c r="K559" t="s">
        <v>8342</v>
      </c>
      <c r="L559" t="s">
        <v>8341</v>
      </c>
      <c r="M559">
        <v>0.75</v>
      </c>
      <c r="N559">
        <v>2</v>
      </c>
      <c r="O559">
        <f t="shared" si="29"/>
        <v>1</v>
      </c>
      <c r="P559">
        <v>0.5</v>
      </c>
    </row>
    <row r="560" spans="1:16">
      <c r="A560" s="69">
        <v>101381800</v>
      </c>
      <c r="B560" s="61" t="s">
        <v>6804</v>
      </c>
      <c r="C560" s="62" t="s">
        <v>1532</v>
      </c>
      <c r="D560" s="73" t="s">
        <v>3890</v>
      </c>
      <c r="E560" s="69" t="s">
        <v>1567</v>
      </c>
      <c r="F560" s="69"/>
      <c r="G560" s="69">
        <v>149</v>
      </c>
      <c r="H560">
        <v>4.75</v>
      </c>
      <c r="I560" t="str">
        <f t="shared" si="27"/>
        <v>67</v>
      </c>
      <c r="J560" t="str">
        <f t="shared" si="28"/>
        <v>3.3</v>
      </c>
      <c r="K560" t="s">
        <v>8342</v>
      </c>
      <c r="L560" t="s">
        <v>8341</v>
      </c>
      <c r="M560">
        <v>0.75</v>
      </c>
      <c r="N560">
        <v>2</v>
      </c>
      <c r="O560">
        <f t="shared" si="29"/>
        <v>1</v>
      </c>
      <c r="P560">
        <v>0.5</v>
      </c>
    </row>
    <row r="561" spans="1:16">
      <c r="A561" s="61" t="s">
        <v>1612</v>
      </c>
      <c r="B561" s="61" t="s">
        <v>5957</v>
      </c>
      <c r="C561" s="62" t="s">
        <v>1532</v>
      </c>
      <c r="D561" s="63" t="s">
        <v>8332</v>
      </c>
      <c r="E561" s="61">
        <v>101490162</v>
      </c>
      <c r="F561" s="61"/>
      <c r="G561" s="64">
        <v>149</v>
      </c>
      <c r="H561">
        <v>4.75</v>
      </c>
      <c r="I561" t="str">
        <f t="shared" si="27"/>
        <v>67</v>
      </c>
      <c r="J561" t="str">
        <f t="shared" si="28"/>
        <v>3.3</v>
      </c>
      <c r="K561" t="s">
        <v>8342</v>
      </c>
      <c r="L561" t="s">
        <v>8341</v>
      </c>
      <c r="M561">
        <v>0.75</v>
      </c>
      <c r="N561">
        <v>2</v>
      </c>
      <c r="O561">
        <f t="shared" si="29"/>
        <v>1</v>
      </c>
      <c r="P561">
        <v>0.5</v>
      </c>
    </row>
    <row r="562" spans="1:16">
      <c r="A562" s="64" t="s">
        <v>1612</v>
      </c>
      <c r="B562" s="61" t="s">
        <v>5957</v>
      </c>
      <c r="C562" s="62" t="s">
        <v>1613</v>
      </c>
      <c r="D562" s="63" t="s">
        <v>8333</v>
      </c>
      <c r="E562" s="64">
        <v>101490161</v>
      </c>
      <c r="F562" s="64"/>
      <c r="G562" s="64">
        <v>149</v>
      </c>
      <c r="H562">
        <v>4.75</v>
      </c>
      <c r="I562" t="str">
        <f t="shared" si="27"/>
        <v>67</v>
      </c>
      <c r="J562" t="str">
        <f t="shared" si="28"/>
        <v>3.3</v>
      </c>
      <c r="K562" t="s">
        <v>8342</v>
      </c>
      <c r="L562" t="s">
        <v>8341</v>
      </c>
      <c r="M562">
        <v>0.75</v>
      </c>
      <c r="N562">
        <v>2</v>
      </c>
      <c r="O562">
        <f t="shared" si="29"/>
        <v>1</v>
      </c>
      <c r="P562">
        <v>0.5</v>
      </c>
    </row>
    <row r="563" spans="1:16">
      <c r="A563" s="64" t="s">
        <v>1659</v>
      </c>
      <c r="B563" s="61" t="s">
        <v>6001</v>
      </c>
      <c r="C563" s="62" t="s">
        <v>1532</v>
      </c>
      <c r="D563" s="63" t="s">
        <v>8334</v>
      </c>
      <c r="E563" s="64">
        <v>101490168</v>
      </c>
      <c r="F563" s="64"/>
      <c r="G563" s="64">
        <v>149</v>
      </c>
      <c r="H563">
        <v>4.75</v>
      </c>
      <c r="I563" t="str">
        <f t="shared" si="27"/>
        <v>67</v>
      </c>
      <c r="J563" t="str">
        <f t="shared" si="28"/>
        <v>3.3</v>
      </c>
      <c r="K563" t="s">
        <v>8342</v>
      </c>
      <c r="L563" t="s">
        <v>8341</v>
      </c>
      <c r="M563">
        <v>0.75</v>
      </c>
      <c r="N563">
        <v>2</v>
      </c>
      <c r="O563">
        <f t="shared" si="29"/>
        <v>1</v>
      </c>
      <c r="P563">
        <v>0.5</v>
      </c>
    </row>
    <row r="564" spans="1:16">
      <c r="A564" s="64" t="s">
        <v>1659</v>
      </c>
      <c r="B564" s="61" t="s">
        <v>6001</v>
      </c>
      <c r="C564" s="62" t="s">
        <v>1532</v>
      </c>
      <c r="D564" s="63" t="s">
        <v>8334</v>
      </c>
      <c r="E564" s="64">
        <v>101490168</v>
      </c>
      <c r="F564" s="61" t="s">
        <v>1534</v>
      </c>
      <c r="G564" s="64">
        <v>149</v>
      </c>
      <c r="H564">
        <v>4.75</v>
      </c>
      <c r="I564" t="str">
        <f t="shared" si="27"/>
        <v>67</v>
      </c>
      <c r="J564" t="str">
        <f t="shared" si="28"/>
        <v>3.3</v>
      </c>
      <c r="K564" t="s">
        <v>8342</v>
      </c>
      <c r="L564" t="s">
        <v>8341</v>
      </c>
      <c r="M564">
        <v>0.75</v>
      </c>
      <c r="N564">
        <v>2</v>
      </c>
      <c r="O564">
        <f t="shared" si="29"/>
        <v>1</v>
      </c>
      <c r="P564">
        <v>0.5</v>
      </c>
    </row>
    <row r="565" spans="1:16">
      <c r="A565" s="64" t="s">
        <v>1659</v>
      </c>
      <c r="B565" s="61" t="s">
        <v>6001</v>
      </c>
      <c r="C565" s="62" t="s">
        <v>1613</v>
      </c>
      <c r="D565" s="63" t="s">
        <v>8335</v>
      </c>
      <c r="E565" s="64">
        <v>101490161</v>
      </c>
      <c r="F565" s="64"/>
      <c r="G565" s="64">
        <v>149</v>
      </c>
      <c r="H565">
        <v>4.75</v>
      </c>
      <c r="I565" t="str">
        <f t="shared" si="27"/>
        <v>67</v>
      </c>
      <c r="J565" t="str">
        <f t="shared" si="28"/>
        <v>3.3</v>
      </c>
      <c r="K565" t="s">
        <v>8342</v>
      </c>
      <c r="L565" t="s">
        <v>8341</v>
      </c>
      <c r="M565">
        <v>0.75</v>
      </c>
      <c r="N565">
        <v>2</v>
      </c>
      <c r="O565">
        <f t="shared" si="29"/>
        <v>1</v>
      </c>
      <c r="P565">
        <v>0.5</v>
      </c>
    </row>
    <row r="566" spans="1:16">
      <c r="A566" s="61" t="s">
        <v>2112</v>
      </c>
      <c r="B566" s="61" t="s">
        <v>6242</v>
      </c>
      <c r="C566" s="62" t="s">
        <v>1532</v>
      </c>
      <c r="D566" s="63" t="s">
        <v>3359</v>
      </c>
      <c r="E566" s="61">
        <v>101490162</v>
      </c>
      <c r="F566" s="61"/>
      <c r="G566" s="64">
        <v>188</v>
      </c>
      <c r="H566">
        <v>4.75</v>
      </c>
      <c r="I566" t="str">
        <f t="shared" si="27"/>
        <v>78</v>
      </c>
      <c r="J566" t="str">
        <f t="shared" si="28"/>
        <v>2.0</v>
      </c>
      <c r="K566" t="s">
        <v>8344</v>
      </c>
      <c r="L566" t="s">
        <v>8350</v>
      </c>
      <c r="M566">
        <v>0.75</v>
      </c>
      <c r="N566">
        <v>2</v>
      </c>
      <c r="O566">
        <f t="shared" si="29"/>
        <v>1</v>
      </c>
      <c r="P566">
        <v>0.5</v>
      </c>
    </row>
    <row r="567" spans="1:16">
      <c r="A567" s="64" t="s">
        <v>2112</v>
      </c>
      <c r="B567" s="61" t="s">
        <v>6242</v>
      </c>
      <c r="C567" s="62" t="s">
        <v>1613</v>
      </c>
      <c r="D567" s="63" t="s">
        <v>2113</v>
      </c>
      <c r="E567" s="64">
        <v>101490161</v>
      </c>
      <c r="F567" s="64"/>
      <c r="G567" s="64">
        <v>188</v>
      </c>
      <c r="H567">
        <v>4.75</v>
      </c>
      <c r="I567" t="str">
        <f t="shared" si="27"/>
        <v>78</v>
      </c>
      <c r="J567" t="str">
        <f t="shared" si="28"/>
        <v>2.0</v>
      </c>
      <c r="K567" t="s">
        <v>8344</v>
      </c>
      <c r="L567" t="s">
        <v>8350</v>
      </c>
      <c r="M567">
        <v>0.75</v>
      </c>
      <c r="N567">
        <v>2</v>
      </c>
      <c r="O567">
        <f t="shared" si="29"/>
        <v>1</v>
      </c>
      <c r="P567">
        <v>0.5</v>
      </c>
    </row>
    <row r="568" spans="1:16">
      <c r="A568" s="61" t="s">
        <v>2116</v>
      </c>
      <c r="B568" s="61" t="s">
        <v>6244</v>
      </c>
      <c r="C568" s="62" t="s">
        <v>1532</v>
      </c>
      <c r="D568" s="63" t="s">
        <v>3357</v>
      </c>
      <c r="E568" s="61">
        <v>101490162</v>
      </c>
      <c r="F568" s="61"/>
      <c r="G568" s="64">
        <v>188</v>
      </c>
      <c r="H568">
        <v>4.75</v>
      </c>
      <c r="I568" t="str">
        <f t="shared" si="27"/>
        <v>78</v>
      </c>
      <c r="J568" t="str">
        <f t="shared" si="28"/>
        <v>2.0</v>
      </c>
      <c r="K568" t="s">
        <v>8342</v>
      </c>
      <c r="L568" t="s">
        <v>8341</v>
      </c>
      <c r="M568">
        <v>0.75</v>
      </c>
      <c r="N568">
        <v>2</v>
      </c>
      <c r="O568">
        <f t="shared" si="29"/>
        <v>1</v>
      </c>
      <c r="P568">
        <v>0.5</v>
      </c>
    </row>
    <row r="569" spans="1:16">
      <c r="A569" s="64" t="s">
        <v>2116</v>
      </c>
      <c r="B569" s="61" t="s">
        <v>6244</v>
      </c>
      <c r="C569" s="62" t="s">
        <v>1613</v>
      </c>
      <c r="D569" s="63" t="s">
        <v>2117</v>
      </c>
      <c r="E569" s="64">
        <v>101490161</v>
      </c>
      <c r="F569" s="64"/>
      <c r="G569" s="64">
        <v>188</v>
      </c>
      <c r="H569">
        <v>4.75</v>
      </c>
      <c r="I569" t="str">
        <f t="shared" si="27"/>
        <v>78</v>
      </c>
      <c r="J569" t="str">
        <f t="shared" si="28"/>
        <v>2.0</v>
      </c>
      <c r="K569" t="s">
        <v>8342</v>
      </c>
      <c r="L569" t="s">
        <v>8341</v>
      </c>
      <c r="M569">
        <v>0.75</v>
      </c>
      <c r="N569">
        <v>2</v>
      </c>
      <c r="O569">
        <f t="shared" si="29"/>
        <v>1</v>
      </c>
      <c r="P569">
        <v>0.5</v>
      </c>
    </row>
    <row r="570" spans="1:16">
      <c r="A570" s="61" t="s">
        <v>1909</v>
      </c>
      <c r="B570" s="61" t="s">
        <v>6146</v>
      </c>
      <c r="C570" s="62" t="s">
        <v>1532</v>
      </c>
      <c r="D570" s="63" t="s">
        <v>1910</v>
      </c>
      <c r="E570" s="61">
        <v>101490162</v>
      </c>
      <c r="F570" s="61"/>
      <c r="G570" s="64">
        <v>31</v>
      </c>
      <c r="H570">
        <v>4.75</v>
      </c>
      <c r="I570" t="str">
        <f t="shared" si="27"/>
        <v>78</v>
      </c>
      <c r="J570" t="str">
        <f t="shared" si="28"/>
        <v>2.1</v>
      </c>
      <c r="K570" t="s">
        <v>8342</v>
      </c>
      <c r="L570" t="s">
        <v>8341</v>
      </c>
      <c r="M570">
        <v>0.75</v>
      </c>
      <c r="N570">
        <v>2</v>
      </c>
      <c r="O570">
        <f t="shared" si="29"/>
        <v>1</v>
      </c>
      <c r="P570">
        <v>0.5</v>
      </c>
    </row>
    <row r="571" spans="1:16">
      <c r="A571" s="64" t="s">
        <v>1909</v>
      </c>
      <c r="B571" s="61" t="s">
        <v>6146</v>
      </c>
      <c r="C571" s="62" t="s">
        <v>1613</v>
      </c>
      <c r="D571" s="63" t="s">
        <v>2120</v>
      </c>
      <c r="E571" s="64">
        <v>101490161</v>
      </c>
      <c r="F571" s="64"/>
      <c r="G571" s="64">
        <v>31</v>
      </c>
      <c r="H571">
        <v>4.75</v>
      </c>
      <c r="I571" t="str">
        <f t="shared" si="27"/>
        <v>78</v>
      </c>
      <c r="J571" t="str">
        <f t="shared" si="28"/>
        <v>2.1</v>
      </c>
      <c r="K571" t="s">
        <v>8342</v>
      </c>
      <c r="L571" t="s">
        <v>8341</v>
      </c>
      <c r="M571">
        <v>0.75</v>
      </c>
      <c r="N571">
        <v>2</v>
      </c>
      <c r="O571">
        <f t="shared" si="29"/>
        <v>1</v>
      </c>
      <c r="P571">
        <v>0.5</v>
      </c>
    </row>
    <row r="572" spans="1:16">
      <c r="A572" s="61" t="s">
        <v>2162</v>
      </c>
      <c r="B572" s="61" t="s">
        <v>6264</v>
      </c>
      <c r="C572" s="62" t="s">
        <v>1532</v>
      </c>
      <c r="D572" s="63" t="s">
        <v>2293</v>
      </c>
      <c r="E572" s="61">
        <v>101490162</v>
      </c>
      <c r="F572" s="61"/>
      <c r="G572" s="67" t="s">
        <v>1880</v>
      </c>
      <c r="H572">
        <v>4.75</v>
      </c>
      <c r="I572" t="str">
        <f t="shared" si="27"/>
        <v>78</v>
      </c>
      <c r="J572" t="str">
        <f t="shared" si="28"/>
        <v>2.2</v>
      </c>
      <c r="K572" t="s">
        <v>8342</v>
      </c>
      <c r="L572" t="s">
        <v>8357</v>
      </c>
      <c r="M572">
        <v>0.75</v>
      </c>
      <c r="N572">
        <v>2</v>
      </c>
      <c r="O572">
        <f t="shared" si="29"/>
        <v>1</v>
      </c>
      <c r="P572">
        <v>0.5</v>
      </c>
    </row>
    <row r="573" spans="1:16">
      <c r="A573" s="61" t="s">
        <v>2159</v>
      </c>
      <c r="B573" s="61" t="s">
        <v>6263</v>
      </c>
      <c r="C573" s="62" t="s">
        <v>1532</v>
      </c>
      <c r="D573" s="63" t="s">
        <v>2229</v>
      </c>
      <c r="E573" s="61">
        <v>101490162</v>
      </c>
      <c r="F573" s="61"/>
      <c r="G573" s="67" t="s">
        <v>1880</v>
      </c>
      <c r="H573">
        <v>4.75</v>
      </c>
      <c r="I573" t="str">
        <f t="shared" si="27"/>
        <v>78</v>
      </c>
      <c r="J573" t="str">
        <f t="shared" si="28"/>
        <v>2.2</v>
      </c>
      <c r="K573" t="s">
        <v>8342</v>
      </c>
      <c r="L573" t="s">
        <v>8357</v>
      </c>
      <c r="M573">
        <v>0.75</v>
      </c>
      <c r="N573">
        <v>2</v>
      </c>
      <c r="O573">
        <f t="shared" si="29"/>
        <v>1</v>
      </c>
      <c r="P573">
        <v>0.5</v>
      </c>
    </row>
    <row r="574" spans="1:16">
      <c r="A574" s="61" t="s">
        <v>2121</v>
      </c>
      <c r="B574" s="61" t="s">
        <v>6246</v>
      </c>
      <c r="C574" s="62" t="s">
        <v>1532</v>
      </c>
      <c r="D574" s="63" t="s">
        <v>2545</v>
      </c>
      <c r="E574" s="61">
        <v>101490162</v>
      </c>
      <c r="F574" s="61"/>
      <c r="G574" s="64">
        <v>116</v>
      </c>
      <c r="H574">
        <v>4.75</v>
      </c>
      <c r="I574" t="str">
        <f t="shared" si="27"/>
        <v>78</v>
      </c>
      <c r="J574" t="str">
        <f t="shared" si="28"/>
        <v>2.2</v>
      </c>
      <c r="K574" t="s">
        <v>8344</v>
      </c>
      <c r="L574" t="s">
        <v>8350</v>
      </c>
      <c r="M574">
        <v>0.75</v>
      </c>
      <c r="N574">
        <v>2</v>
      </c>
      <c r="O574">
        <f t="shared" si="29"/>
        <v>1</v>
      </c>
      <c r="P574">
        <v>0.5</v>
      </c>
    </row>
    <row r="575" spans="1:16">
      <c r="A575" s="64" t="s">
        <v>2121</v>
      </c>
      <c r="B575" s="61" t="s">
        <v>6246</v>
      </c>
      <c r="C575" s="62" t="s">
        <v>1613</v>
      </c>
      <c r="D575" s="63" t="s">
        <v>2122</v>
      </c>
      <c r="E575" s="64">
        <v>101490161</v>
      </c>
      <c r="F575" s="64"/>
      <c r="G575" s="64">
        <v>116</v>
      </c>
      <c r="H575">
        <v>4.75</v>
      </c>
      <c r="I575" t="str">
        <f t="shared" si="27"/>
        <v>78</v>
      </c>
      <c r="J575" t="str">
        <f t="shared" si="28"/>
        <v>2.2</v>
      </c>
      <c r="K575" t="s">
        <v>8344</v>
      </c>
      <c r="L575" t="s">
        <v>8350</v>
      </c>
      <c r="M575">
        <v>0.75</v>
      </c>
      <c r="N575">
        <v>2</v>
      </c>
      <c r="O575">
        <f t="shared" si="29"/>
        <v>1</v>
      </c>
      <c r="P575">
        <v>0.5</v>
      </c>
    </row>
    <row r="576" spans="1:16">
      <c r="A576" s="61" t="s">
        <v>1878</v>
      </c>
      <c r="B576" s="61" t="s">
        <v>6131</v>
      </c>
      <c r="C576" s="62" t="s">
        <v>1532</v>
      </c>
      <c r="D576" s="63" t="s">
        <v>1879</v>
      </c>
      <c r="E576" s="61">
        <v>101490162</v>
      </c>
      <c r="F576" s="61"/>
      <c r="G576" s="67" t="s">
        <v>1880</v>
      </c>
      <c r="H576">
        <v>4.75</v>
      </c>
      <c r="I576" t="str">
        <f t="shared" si="27"/>
        <v>78</v>
      </c>
      <c r="J576" t="str">
        <f t="shared" si="28"/>
        <v>2.2</v>
      </c>
      <c r="K576" t="s">
        <v>8344</v>
      </c>
      <c r="L576" t="s">
        <v>8341</v>
      </c>
      <c r="M576">
        <v>0.75</v>
      </c>
      <c r="N576">
        <v>2</v>
      </c>
      <c r="O576">
        <f t="shared" si="29"/>
        <v>1</v>
      </c>
      <c r="P576">
        <v>0.5</v>
      </c>
    </row>
    <row r="577" spans="1:16">
      <c r="A577" s="61" t="s">
        <v>2094</v>
      </c>
      <c r="B577" s="61" t="s">
        <v>6231</v>
      </c>
      <c r="C577" s="62" t="s">
        <v>1532</v>
      </c>
      <c r="D577" s="63" t="s">
        <v>2095</v>
      </c>
      <c r="E577" s="61">
        <v>101490162</v>
      </c>
      <c r="F577" s="61"/>
      <c r="G577" s="64">
        <v>58</v>
      </c>
      <c r="H577">
        <v>4.75</v>
      </c>
      <c r="I577" t="str">
        <f t="shared" si="27"/>
        <v>78</v>
      </c>
      <c r="J577" t="str">
        <f t="shared" si="28"/>
        <v>2.2</v>
      </c>
      <c r="K577" t="s">
        <v>8344</v>
      </c>
      <c r="L577" t="s">
        <v>8341</v>
      </c>
      <c r="M577">
        <v>0.75</v>
      </c>
      <c r="N577">
        <v>2</v>
      </c>
      <c r="O577">
        <f t="shared" si="29"/>
        <v>1</v>
      </c>
      <c r="P577">
        <v>0.5</v>
      </c>
    </row>
    <row r="578" spans="1:16">
      <c r="A578" s="64" t="s">
        <v>2094</v>
      </c>
      <c r="B578" s="61" t="s">
        <v>6231</v>
      </c>
      <c r="C578" s="62" t="s">
        <v>1613</v>
      </c>
      <c r="D578" s="63" t="s">
        <v>2125</v>
      </c>
      <c r="E578" s="64">
        <v>101490161</v>
      </c>
      <c r="F578" s="64"/>
      <c r="G578" s="64">
        <v>58</v>
      </c>
      <c r="H578">
        <v>4.75</v>
      </c>
      <c r="I578" t="str">
        <f t="shared" si="27"/>
        <v>78</v>
      </c>
      <c r="J578" t="str">
        <f t="shared" si="28"/>
        <v>2.2</v>
      </c>
      <c r="K578" t="s">
        <v>8344</v>
      </c>
      <c r="L578" t="s">
        <v>8341</v>
      </c>
      <c r="M578">
        <v>0.75</v>
      </c>
      <c r="N578">
        <v>2</v>
      </c>
      <c r="O578">
        <f t="shared" si="29"/>
        <v>1</v>
      </c>
      <c r="P578">
        <v>0.5</v>
      </c>
    </row>
    <row r="579" spans="1:16">
      <c r="A579" s="64" t="s">
        <v>1878</v>
      </c>
      <c r="B579" s="61" t="s">
        <v>6131</v>
      </c>
      <c r="C579" s="62" t="s">
        <v>1613</v>
      </c>
      <c r="D579" s="63" t="s">
        <v>2126</v>
      </c>
      <c r="E579" s="64">
        <v>101490161</v>
      </c>
      <c r="F579" s="64"/>
      <c r="G579" s="67" t="s">
        <v>1880</v>
      </c>
      <c r="H579">
        <v>4.75</v>
      </c>
      <c r="I579" t="str">
        <f t="shared" si="27"/>
        <v>78</v>
      </c>
      <c r="J579" t="str">
        <f t="shared" si="28"/>
        <v>2.2</v>
      </c>
      <c r="K579" t="s">
        <v>8344</v>
      </c>
      <c r="L579" t="s">
        <v>8341</v>
      </c>
      <c r="M579">
        <v>0.75</v>
      </c>
      <c r="N579">
        <v>2</v>
      </c>
      <c r="O579">
        <f t="shared" si="29"/>
        <v>1</v>
      </c>
      <c r="P579">
        <v>0.5</v>
      </c>
    </row>
    <row r="580" spans="1:16">
      <c r="A580" s="61" t="s">
        <v>2131</v>
      </c>
      <c r="B580" s="61" t="s">
        <v>6250</v>
      </c>
      <c r="C580" s="62" t="s">
        <v>1532</v>
      </c>
      <c r="D580" s="63" t="s">
        <v>2366</v>
      </c>
      <c r="E580" s="61">
        <v>101490162</v>
      </c>
      <c r="F580" s="61"/>
      <c r="G580" s="64">
        <v>95</v>
      </c>
      <c r="H580">
        <v>4.75</v>
      </c>
      <c r="I580" t="str">
        <f t="shared" si="27"/>
        <v>78</v>
      </c>
      <c r="J580" t="str">
        <f t="shared" si="28"/>
        <v>2.2</v>
      </c>
      <c r="K580" t="s">
        <v>8342</v>
      </c>
      <c r="L580" t="s">
        <v>8341</v>
      </c>
      <c r="M580">
        <v>0.75</v>
      </c>
      <c r="N580">
        <v>2</v>
      </c>
      <c r="O580">
        <f t="shared" si="29"/>
        <v>1</v>
      </c>
      <c r="P580">
        <v>0.5</v>
      </c>
    </row>
    <row r="581" spans="1:16">
      <c r="A581" s="61" t="s">
        <v>2129</v>
      </c>
      <c r="B581" s="61" t="s">
        <v>6249</v>
      </c>
      <c r="C581" s="62" t="s">
        <v>1532</v>
      </c>
      <c r="D581" s="63" t="s">
        <v>2551</v>
      </c>
      <c r="E581" s="61">
        <v>101490162</v>
      </c>
      <c r="F581" s="61"/>
      <c r="G581" s="64">
        <v>116</v>
      </c>
      <c r="H581">
        <v>4.75</v>
      </c>
      <c r="I581" t="str">
        <f t="shared" si="27"/>
        <v>78</v>
      </c>
      <c r="J581" t="str">
        <f t="shared" si="28"/>
        <v>2.2</v>
      </c>
      <c r="K581" t="s">
        <v>8342</v>
      </c>
      <c r="L581" t="s">
        <v>8341</v>
      </c>
      <c r="M581">
        <v>0.75</v>
      </c>
      <c r="N581">
        <v>2</v>
      </c>
      <c r="O581">
        <f t="shared" si="29"/>
        <v>1</v>
      </c>
      <c r="P581">
        <v>0.5</v>
      </c>
    </row>
    <row r="582" spans="1:16">
      <c r="A582" s="64" t="s">
        <v>2129</v>
      </c>
      <c r="B582" s="61" t="s">
        <v>6249</v>
      </c>
      <c r="C582" s="62" t="s">
        <v>1613</v>
      </c>
      <c r="D582" s="63" t="s">
        <v>2130</v>
      </c>
      <c r="E582" s="64">
        <v>101490161</v>
      </c>
      <c r="F582" s="64"/>
      <c r="G582" s="64">
        <v>116</v>
      </c>
      <c r="H582">
        <v>4.75</v>
      </c>
      <c r="I582" t="str">
        <f t="shared" si="27"/>
        <v>78</v>
      </c>
      <c r="J582" t="str">
        <f t="shared" si="28"/>
        <v>2.2</v>
      </c>
      <c r="K582" t="s">
        <v>8342</v>
      </c>
      <c r="L582" t="s">
        <v>8341</v>
      </c>
      <c r="M582">
        <v>0.75</v>
      </c>
      <c r="N582">
        <v>2</v>
      </c>
      <c r="O582">
        <f t="shared" si="29"/>
        <v>1</v>
      </c>
      <c r="P582">
        <v>0.5</v>
      </c>
    </row>
    <row r="583" spans="1:16">
      <c r="A583" s="64" t="s">
        <v>2131</v>
      </c>
      <c r="B583" s="61" t="s">
        <v>6250</v>
      </c>
      <c r="C583" s="62" t="s">
        <v>1613</v>
      </c>
      <c r="D583" s="63" t="s">
        <v>2132</v>
      </c>
      <c r="E583" s="64">
        <v>101490161</v>
      </c>
      <c r="F583" s="64"/>
      <c r="G583" s="64">
        <v>95</v>
      </c>
      <c r="H583">
        <v>4.75</v>
      </c>
      <c r="I583" t="str">
        <f t="shared" si="27"/>
        <v>78</v>
      </c>
      <c r="J583" t="str">
        <f t="shared" si="28"/>
        <v>2.2</v>
      </c>
      <c r="K583" t="s">
        <v>8342</v>
      </c>
      <c r="L583" t="s">
        <v>8341</v>
      </c>
      <c r="M583">
        <v>0.75</v>
      </c>
      <c r="N583">
        <v>2</v>
      </c>
      <c r="O583">
        <f t="shared" si="29"/>
        <v>1</v>
      </c>
      <c r="P583">
        <v>0.5</v>
      </c>
    </row>
    <row r="584" spans="1:16">
      <c r="A584" s="61" t="s">
        <v>2133</v>
      </c>
      <c r="B584" s="61" t="s">
        <v>6251</v>
      </c>
      <c r="C584" s="62" t="s">
        <v>1532</v>
      </c>
      <c r="D584" s="63" t="s">
        <v>3431</v>
      </c>
      <c r="E584" s="61">
        <v>101490168</v>
      </c>
      <c r="F584" s="61"/>
      <c r="G584" s="64">
        <v>95</v>
      </c>
      <c r="H584">
        <v>4.75</v>
      </c>
      <c r="I584" t="str">
        <f t="shared" si="27"/>
        <v>78</v>
      </c>
      <c r="J584" t="str">
        <f t="shared" si="28"/>
        <v>2.2</v>
      </c>
      <c r="K584" t="s">
        <v>8342</v>
      </c>
      <c r="L584" t="s">
        <v>8341</v>
      </c>
      <c r="M584">
        <v>0.75</v>
      </c>
      <c r="N584">
        <v>2</v>
      </c>
      <c r="O584">
        <f t="shared" si="29"/>
        <v>1</v>
      </c>
      <c r="P584">
        <v>0.5</v>
      </c>
    </row>
    <row r="585" spans="1:16">
      <c r="A585" s="61" t="s">
        <v>2133</v>
      </c>
      <c r="B585" s="61" t="s">
        <v>6251</v>
      </c>
      <c r="C585" s="62" t="s">
        <v>1532</v>
      </c>
      <c r="D585" s="63" t="s">
        <v>3431</v>
      </c>
      <c r="E585" s="61">
        <v>101490168</v>
      </c>
      <c r="F585" s="61" t="s">
        <v>1534</v>
      </c>
      <c r="G585" s="64">
        <v>95</v>
      </c>
      <c r="H585">
        <v>4.75</v>
      </c>
      <c r="I585" t="str">
        <f t="shared" si="27"/>
        <v>78</v>
      </c>
      <c r="J585" t="str">
        <f t="shared" si="28"/>
        <v>2.2</v>
      </c>
      <c r="K585" t="s">
        <v>8342</v>
      </c>
      <c r="L585" t="s">
        <v>8341</v>
      </c>
      <c r="M585">
        <v>0.75</v>
      </c>
      <c r="N585">
        <v>2</v>
      </c>
      <c r="O585">
        <f t="shared" si="29"/>
        <v>1</v>
      </c>
      <c r="P585">
        <v>0.5</v>
      </c>
    </row>
    <row r="586" spans="1:16">
      <c r="A586" s="64" t="s">
        <v>2133</v>
      </c>
      <c r="B586" s="61" t="s">
        <v>6251</v>
      </c>
      <c r="C586" s="62" t="s">
        <v>1613</v>
      </c>
      <c r="D586" s="63" t="s">
        <v>2134</v>
      </c>
      <c r="E586" s="64">
        <v>101490161</v>
      </c>
      <c r="F586" s="64"/>
      <c r="G586" s="64">
        <v>95</v>
      </c>
      <c r="H586">
        <v>4.75</v>
      </c>
      <c r="I586" t="str">
        <f t="shared" si="27"/>
        <v>78</v>
      </c>
      <c r="J586" t="str">
        <f t="shared" si="28"/>
        <v>2.2</v>
      </c>
      <c r="K586" t="s">
        <v>8342</v>
      </c>
      <c r="L586" t="s">
        <v>8341</v>
      </c>
      <c r="M586">
        <v>0.75</v>
      </c>
      <c r="N586">
        <v>2</v>
      </c>
      <c r="O586">
        <f t="shared" si="29"/>
        <v>1</v>
      </c>
      <c r="P586">
        <v>0.5</v>
      </c>
    </row>
    <row r="587" spans="1:16">
      <c r="A587" s="61" t="s">
        <v>2137</v>
      </c>
      <c r="B587" s="61" t="s">
        <v>6253</v>
      </c>
      <c r="C587" s="62" t="s">
        <v>1532</v>
      </c>
      <c r="D587" s="63" t="s">
        <v>2742</v>
      </c>
      <c r="E587" s="61">
        <v>101490162</v>
      </c>
      <c r="F587" s="61"/>
      <c r="G587" s="64">
        <v>95</v>
      </c>
      <c r="H587">
        <v>4.75</v>
      </c>
      <c r="I587" t="str">
        <f t="shared" si="27"/>
        <v>78</v>
      </c>
      <c r="J587" t="str">
        <f t="shared" si="28"/>
        <v>2.2</v>
      </c>
      <c r="K587" t="s">
        <v>8342</v>
      </c>
      <c r="L587" t="s">
        <v>8341</v>
      </c>
      <c r="M587">
        <v>0.75</v>
      </c>
      <c r="N587">
        <v>2</v>
      </c>
      <c r="O587">
        <f t="shared" si="29"/>
        <v>1</v>
      </c>
      <c r="P587">
        <v>0.5</v>
      </c>
    </row>
    <row r="588" spans="1:16">
      <c r="A588" s="64" t="s">
        <v>2137</v>
      </c>
      <c r="B588" s="61" t="s">
        <v>6253</v>
      </c>
      <c r="C588" s="62" t="s">
        <v>1613</v>
      </c>
      <c r="D588" s="63" t="s">
        <v>2138</v>
      </c>
      <c r="E588" s="64">
        <v>101490161</v>
      </c>
      <c r="F588" s="64"/>
      <c r="G588" s="64">
        <v>95</v>
      </c>
      <c r="H588">
        <v>4.75</v>
      </c>
      <c r="I588" t="str">
        <f t="shared" ref="I588:I651" si="30">MID(D588,5,2)</f>
        <v>78</v>
      </c>
      <c r="J588" t="str">
        <f t="shared" ref="J588:J651" si="31">MID(D588,7,3)</f>
        <v>2.2</v>
      </c>
      <c r="K588" t="s">
        <v>8342</v>
      </c>
      <c r="L588" t="s">
        <v>8341</v>
      </c>
      <c r="M588">
        <v>0.75</v>
      </c>
      <c r="N588">
        <v>2</v>
      </c>
      <c r="O588">
        <f t="shared" ref="O588:O651" si="32">N588/2</f>
        <v>1</v>
      </c>
      <c r="P588">
        <v>0.5</v>
      </c>
    </row>
    <row r="589" spans="1:16">
      <c r="A589" s="61" t="s">
        <v>2152</v>
      </c>
      <c r="B589" s="61" t="s">
        <v>6260</v>
      </c>
      <c r="C589" s="62" t="s">
        <v>1532</v>
      </c>
      <c r="D589" s="63" t="s">
        <v>2367</v>
      </c>
      <c r="E589" s="61">
        <v>101490162</v>
      </c>
      <c r="F589" s="61"/>
      <c r="G589" s="64">
        <v>95</v>
      </c>
      <c r="H589">
        <v>4.75</v>
      </c>
      <c r="I589" t="str">
        <f t="shared" si="30"/>
        <v>78</v>
      </c>
      <c r="J589" t="str">
        <f t="shared" si="31"/>
        <v>2.2</v>
      </c>
      <c r="K589" t="s">
        <v>8344</v>
      </c>
      <c r="L589" t="s">
        <v>8350</v>
      </c>
      <c r="M589">
        <v>0.75</v>
      </c>
      <c r="N589">
        <v>2</v>
      </c>
      <c r="O589">
        <f t="shared" si="32"/>
        <v>1</v>
      </c>
      <c r="P589">
        <v>0.5</v>
      </c>
    </row>
    <row r="590" spans="1:16">
      <c r="A590" s="64" t="s">
        <v>2165</v>
      </c>
      <c r="B590" s="61" t="s">
        <v>6265</v>
      </c>
      <c r="C590" s="62" t="s">
        <v>1532</v>
      </c>
      <c r="D590" s="63" t="s">
        <v>2885</v>
      </c>
      <c r="E590" s="64">
        <v>101490164</v>
      </c>
      <c r="F590" s="64"/>
      <c r="G590" s="67" t="s">
        <v>1880</v>
      </c>
      <c r="H590">
        <v>4.75</v>
      </c>
      <c r="I590" t="str">
        <f t="shared" si="30"/>
        <v>78</v>
      </c>
      <c r="J590" t="str">
        <f t="shared" si="31"/>
        <v>2.2</v>
      </c>
      <c r="K590" t="s">
        <v>8344</v>
      </c>
      <c r="L590" t="s">
        <v>8341</v>
      </c>
      <c r="M590">
        <v>0.75</v>
      </c>
      <c r="N590">
        <v>2</v>
      </c>
      <c r="O590">
        <f t="shared" si="32"/>
        <v>1</v>
      </c>
      <c r="P590">
        <v>0.5</v>
      </c>
    </row>
    <row r="591" spans="1:16">
      <c r="A591" s="64" t="s">
        <v>2165</v>
      </c>
      <c r="B591" s="61" t="s">
        <v>6265</v>
      </c>
      <c r="C591" s="62" t="s">
        <v>1532</v>
      </c>
      <c r="D591" s="63" t="s">
        <v>2885</v>
      </c>
      <c r="E591" s="64">
        <v>101490164</v>
      </c>
      <c r="F591" s="61" t="s">
        <v>1534</v>
      </c>
      <c r="G591" s="67" t="s">
        <v>1880</v>
      </c>
      <c r="H591">
        <v>4.75</v>
      </c>
      <c r="I591" t="str">
        <f t="shared" si="30"/>
        <v>78</v>
      </c>
      <c r="J591" t="str">
        <f t="shared" si="31"/>
        <v>2.2</v>
      </c>
      <c r="K591" t="s">
        <v>8344</v>
      </c>
      <c r="L591" t="s">
        <v>8341</v>
      </c>
      <c r="M591">
        <v>0.75</v>
      </c>
      <c r="N591">
        <v>2</v>
      </c>
      <c r="O591">
        <f t="shared" si="32"/>
        <v>1</v>
      </c>
      <c r="P591">
        <v>0.5</v>
      </c>
    </row>
    <row r="592" spans="1:16">
      <c r="A592" s="64" t="s">
        <v>2143</v>
      </c>
      <c r="B592" s="61" t="s">
        <v>6256</v>
      </c>
      <c r="C592" s="62" t="s">
        <v>1613</v>
      </c>
      <c r="D592" s="63" t="s">
        <v>2144</v>
      </c>
      <c r="E592" s="64">
        <v>101490161</v>
      </c>
      <c r="F592" s="64"/>
      <c r="G592" s="67" t="s">
        <v>1880</v>
      </c>
      <c r="H592">
        <v>4.75</v>
      </c>
      <c r="I592" t="str">
        <f t="shared" si="30"/>
        <v>78</v>
      </c>
      <c r="J592" t="str">
        <f t="shared" si="31"/>
        <v>2.2</v>
      </c>
      <c r="K592" t="s">
        <v>8342</v>
      </c>
      <c r="L592" t="s">
        <v>8341</v>
      </c>
      <c r="M592">
        <v>0.75</v>
      </c>
      <c r="N592">
        <v>2</v>
      </c>
      <c r="O592">
        <f t="shared" si="32"/>
        <v>1</v>
      </c>
      <c r="P592">
        <v>0.5</v>
      </c>
    </row>
    <row r="593" spans="1:16">
      <c r="A593" s="61" t="s">
        <v>2146</v>
      </c>
      <c r="B593" s="61" t="s">
        <v>6257</v>
      </c>
      <c r="C593" s="62" t="s">
        <v>1532</v>
      </c>
      <c r="D593" s="63" t="s">
        <v>3486</v>
      </c>
      <c r="E593" s="61">
        <v>101490162</v>
      </c>
      <c r="F593" s="61"/>
      <c r="G593" s="64">
        <v>192</v>
      </c>
      <c r="H593">
        <v>4.75</v>
      </c>
      <c r="I593" t="str">
        <f t="shared" si="30"/>
        <v>78</v>
      </c>
      <c r="J593" t="str">
        <f t="shared" si="31"/>
        <v>2.2</v>
      </c>
      <c r="K593" t="s">
        <v>8344</v>
      </c>
      <c r="L593" t="s">
        <v>8350</v>
      </c>
      <c r="M593">
        <v>0.75</v>
      </c>
      <c r="N593">
        <v>2</v>
      </c>
      <c r="O593">
        <f t="shared" si="32"/>
        <v>1</v>
      </c>
      <c r="P593">
        <v>0.5</v>
      </c>
    </row>
    <row r="594" spans="1:16">
      <c r="A594" s="64" t="s">
        <v>2146</v>
      </c>
      <c r="B594" s="61" t="s">
        <v>6257</v>
      </c>
      <c r="C594" s="62" t="s">
        <v>1613</v>
      </c>
      <c r="D594" s="63" t="s">
        <v>2147</v>
      </c>
      <c r="E594" s="64">
        <v>101490161</v>
      </c>
      <c r="F594" s="64"/>
      <c r="G594" s="64">
        <v>192</v>
      </c>
      <c r="H594">
        <v>4.75</v>
      </c>
      <c r="I594" t="str">
        <f t="shared" si="30"/>
        <v>78</v>
      </c>
      <c r="J594" t="str">
        <f t="shared" si="31"/>
        <v>2.2</v>
      </c>
      <c r="K594" t="s">
        <v>8344</v>
      </c>
      <c r="L594" t="s">
        <v>8350</v>
      </c>
      <c r="M594">
        <v>0.75</v>
      </c>
      <c r="N594">
        <v>2</v>
      </c>
      <c r="O594">
        <f t="shared" si="32"/>
        <v>1</v>
      </c>
      <c r="P594">
        <v>0.5</v>
      </c>
    </row>
    <row r="595" spans="1:16">
      <c r="A595" s="64" t="s">
        <v>2148</v>
      </c>
      <c r="B595" s="61" t="s">
        <v>6258</v>
      </c>
      <c r="C595" s="62" t="s">
        <v>1613</v>
      </c>
      <c r="D595" s="63" t="s">
        <v>2149</v>
      </c>
      <c r="E595" s="64">
        <v>101490161</v>
      </c>
      <c r="F595" s="64"/>
      <c r="G595" s="64">
        <v>116</v>
      </c>
      <c r="H595">
        <v>4.75</v>
      </c>
      <c r="I595" t="str">
        <f t="shared" si="30"/>
        <v>78</v>
      </c>
      <c r="J595" t="str">
        <f t="shared" si="31"/>
        <v>2.2</v>
      </c>
      <c r="K595" t="s">
        <v>8342</v>
      </c>
      <c r="L595" t="s">
        <v>8350</v>
      </c>
      <c r="M595">
        <v>0.75</v>
      </c>
      <c r="N595">
        <v>2</v>
      </c>
      <c r="O595">
        <f t="shared" si="32"/>
        <v>1</v>
      </c>
      <c r="P595">
        <v>0.5</v>
      </c>
    </row>
    <row r="596" spans="1:16">
      <c r="A596" s="61" t="s">
        <v>2148</v>
      </c>
      <c r="B596" s="61" t="s">
        <v>6258</v>
      </c>
      <c r="C596" s="62" t="s">
        <v>1532</v>
      </c>
      <c r="D596" s="63" t="s">
        <v>3048</v>
      </c>
      <c r="E596" s="61">
        <v>101490162</v>
      </c>
      <c r="F596" s="61"/>
      <c r="G596" s="64">
        <v>116</v>
      </c>
      <c r="H596">
        <v>4.75</v>
      </c>
      <c r="I596" t="str">
        <f t="shared" si="30"/>
        <v>78</v>
      </c>
      <c r="J596" t="str">
        <f t="shared" si="31"/>
        <v>2.2</v>
      </c>
      <c r="K596" t="s">
        <v>8342</v>
      </c>
      <c r="L596" t="s">
        <v>8350</v>
      </c>
      <c r="M596">
        <v>0.75</v>
      </c>
      <c r="N596">
        <v>2</v>
      </c>
      <c r="O596">
        <f t="shared" si="32"/>
        <v>1</v>
      </c>
      <c r="P596">
        <v>0.5</v>
      </c>
    </row>
    <row r="597" spans="1:16">
      <c r="A597" s="64" t="s">
        <v>2152</v>
      </c>
      <c r="B597" s="61" t="s">
        <v>6260</v>
      </c>
      <c r="C597" s="62" t="s">
        <v>1613</v>
      </c>
      <c r="D597" s="63" t="s">
        <v>2153</v>
      </c>
      <c r="E597" s="64">
        <v>101490161</v>
      </c>
      <c r="F597" s="64"/>
      <c r="G597" s="64">
        <v>95</v>
      </c>
      <c r="H597">
        <v>4.75</v>
      </c>
      <c r="I597" t="str">
        <f t="shared" si="30"/>
        <v>78</v>
      </c>
      <c r="J597" t="str">
        <f t="shared" si="31"/>
        <v>2.2</v>
      </c>
      <c r="K597" t="s">
        <v>8342</v>
      </c>
      <c r="L597" t="s">
        <v>8350</v>
      </c>
      <c r="M597">
        <v>0.75</v>
      </c>
      <c r="N597">
        <v>2</v>
      </c>
      <c r="O597">
        <f t="shared" si="32"/>
        <v>1</v>
      </c>
      <c r="P597">
        <v>0.5</v>
      </c>
    </row>
    <row r="598" spans="1:16">
      <c r="A598" s="64" t="s">
        <v>2154</v>
      </c>
      <c r="B598" s="61" t="s">
        <v>6261</v>
      </c>
      <c r="C598" s="62" t="s">
        <v>1613</v>
      </c>
      <c r="D598" s="63" t="s">
        <v>2155</v>
      </c>
      <c r="E598" s="64">
        <v>101490161</v>
      </c>
      <c r="F598" s="64"/>
      <c r="G598" s="64">
        <v>131</v>
      </c>
      <c r="H598">
        <v>4.75</v>
      </c>
      <c r="I598" t="str">
        <f t="shared" si="30"/>
        <v>78</v>
      </c>
      <c r="J598" t="str">
        <f t="shared" si="31"/>
        <v>2.2</v>
      </c>
      <c r="K598" t="s">
        <v>8342</v>
      </c>
      <c r="L598" t="s">
        <v>8354</v>
      </c>
      <c r="M598">
        <v>0.75</v>
      </c>
      <c r="N598">
        <v>2</v>
      </c>
      <c r="O598">
        <f t="shared" si="32"/>
        <v>1</v>
      </c>
      <c r="P598">
        <v>0.5</v>
      </c>
    </row>
    <row r="599" spans="1:16">
      <c r="A599" s="61" t="s">
        <v>2154</v>
      </c>
      <c r="B599" s="61" t="s">
        <v>6261</v>
      </c>
      <c r="C599" s="62" t="s">
        <v>1532</v>
      </c>
      <c r="D599" s="63" t="s">
        <v>2699</v>
      </c>
      <c r="E599" s="61">
        <v>101490162</v>
      </c>
      <c r="F599" s="61"/>
      <c r="G599" s="64">
        <v>131</v>
      </c>
      <c r="H599">
        <v>4.75</v>
      </c>
      <c r="I599" t="str">
        <f t="shared" si="30"/>
        <v>78</v>
      </c>
      <c r="J599" t="str">
        <f t="shared" si="31"/>
        <v>2.2</v>
      </c>
      <c r="K599" t="s">
        <v>8342</v>
      </c>
      <c r="L599" t="s">
        <v>8353</v>
      </c>
      <c r="M599">
        <v>0.75</v>
      </c>
      <c r="N599">
        <v>2</v>
      </c>
      <c r="O599">
        <f t="shared" si="32"/>
        <v>1</v>
      </c>
      <c r="P599">
        <v>0.5</v>
      </c>
    </row>
    <row r="600" spans="1:16">
      <c r="A600" s="64">
        <v>101499777</v>
      </c>
      <c r="B600" s="61" t="s">
        <v>6011</v>
      </c>
      <c r="C600" s="62" t="s">
        <v>1532</v>
      </c>
      <c r="D600" s="63" t="s">
        <v>1670</v>
      </c>
      <c r="E600" s="64">
        <v>101490168</v>
      </c>
      <c r="F600" s="64"/>
      <c r="G600" s="64">
        <v>95</v>
      </c>
      <c r="H600">
        <v>4.75</v>
      </c>
      <c r="I600" t="str">
        <f t="shared" si="30"/>
        <v>78</v>
      </c>
      <c r="J600" t="str">
        <f t="shared" si="31"/>
        <v>2.2</v>
      </c>
      <c r="K600" t="s">
        <v>8342</v>
      </c>
      <c r="L600" t="s">
        <v>8341</v>
      </c>
      <c r="M600">
        <v>0.75</v>
      </c>
      <c r="N600">
        <v>2</v>
      </c>
      <c r="O600">
        <f t="shared" si="32"/>
        <v>1</v>
      </c>
      <c r="P600">
        <v>0.5</v>
      </c>
    </row>
    <row r="601" spans="1:16">
      <c r="A601" s="64">
        <v>101499777</v>
      </c>
      <c r="B601" s="61" t="s">
        <v>6011</v>
      </c>
      <c r="C601" s="62" t="s">
        <v>1532</v>
      </c>
      <c r="D601" s="63" t="s">
        <v>1670</v>
      </c>
      <c r="E601" s="64">
        <v>101490168</v>
      </c>
      <c r="F601" s="61" t="s">
        <v>1534</v>
      </c>
      <c r="G601" s="64">
        <v>95</v>
      </c>
      <c r="H601">
        <v>4.75</v>
      </c>
      <c r="I601" t="str">
        <f t="shared" si="30"/>
        <v>78</v>
      </c>
      <c r="J601" t="str">
        <f t="shared" si="31"/>
        <v>2.2</v>
      </c>
      <c r="K601" t="s">
        <v>8342</v>
      </c>
      <c r="L601" t="s">
        <v>8341</v>
      </c>
      <c r="M601">
        <v>0.75</v>
      </c>
      <c r="N601">
        <v>2</v>
      </c>
      <c r="O601">
        <f t="shared" si="32"/>
        <v>1</v>
      </c>
      <c r="P601">
        <v>0.5</v>
      </c>
    </row>
    <row r="602" spans="1:16">
      <c r="A602" s="64">
        <v>101499777</v>
      </c>
      <c r="B602" s="61" t="s">
        <v>6011</v>
      </c>
      <c r="C602" s="62" t="s">
        <v>1613</v>
      </c>
      <c r="D602" s="63" t="s">
        <v>2158</v>
      </c>
      <c r="E602" s="64">
        <v>101490161</v>
      </c>
      <c r="F602" s="64"/>
      <c r="G602" s="64">
        <v>95</v>
      </c>
      <c r="H602">
        <v>4.75</v>
      </c>
      <c r="I602" t="str">
        <f t="shared" si="30"/>
        <v>78</v>
      </c>
      <c r="J602" t="str">
        <f t="shared" si="31"/>
        <v>2.2</v>
      </c>
      <c r="K602" t="s">
        <v>8342</v>
      </c>
      <c r="L602" t="s">
        <v>8341</v>
      </c>
      <c r="M602">
        <v>0.75</v>
      </c>
      <c r="N602">
        <v>2</v>
      </c>
      <c r="O602">
        <f t="shared" si="32"/>
        <v>1</v>
      </c>
      <c r="P602">
        <v>0.5</v>
      </c>
    </row>
    <row r="603" spans="1:16">
      <c r="A603" s="64" t="s">
        <v>2159</v>
      </c>
      <c r="B603" s="61" t="s">
        <v>6263</v>
      </c>
      <c r="C603" s="62" t="s">
        <v>1613</v>
      </c>
      <c r="D603" s="63" t="s">
        <v>2160</v>
      </c>
      <c r="E603" s="64">
        <v>101490161</v>
      </c>
      <c r="F603" s="64"/>
      <c r="G603" s="67" t="s">
        <v>1880</v>
      </c>
      <c r="H603">
        <v>4.75</v>
      </c>
      <c r="I603" t="str">
        <f t="shared" si="30"/>
        <v>78</v>
      </c>
      <c r="J603" t="str">
        <f t="shared" si="31"/>
        <v>2.2</v>
      </c>
      <c r="K603" t="s">
        <v>8342</v>
      </c>
      <c r="L603" t="s">
        <v>8357</v>
      </c>
      <c r="M603">
        <v>0.75</v>
      </c>
      <c r="N603">
        <v>2</v>
      </c>
      <c r="O603">
        <f t="shared" si="32"/>
        <v>1</v>
      </c>
      <c r="P603">
        <v>0.5</v>
      </c>
    </row>
    <row r="604" spans="1:16">
      <c r="A604" s="64" t="s">
        <v>2162</v>
      </c>
      <c r="B604" s="61" t="s">
        <v>6264</v>
      </c>
      <c r="C604" s="62" t="s">
        <v>1613</v>
      </c>
      <c r="D604" s="63" t="s">
        <v>2163</v>
      </c>
      <c r="E604" s="64">
        <v>101490161</v>
      </c>
      <c r="F604" s="64"/>
      <c r="G604" s="67" t="s">
        <v>1880</v>
      </c>
      <c r="H604">
        <v>4.75</v>
      </c>
      <c r="I604" t="str">
        <f t="shared" si="30"/>
        <v>78</v>
      </c>
      <c r="J604" t="str">
        <f t="shared" si="31"/>
        <v>2.2</v>
      </c>
      <c r="K604" t="s">
        <v>8342</v>
      </c>
      <c r="L604" t="s">
        <v>8357</v>
      </c>
      <c r="M604">
        <v>0.75</v>
      </c>
      <c r="N604">
        <v>2</v>
      </c>
      <c r="O604">
        <f t="shared" si="32"/>
        <v>1</v>
      </c>
      <c r="P604">
        <v>0.5</v>
      </c>
    </row>
    <row r="605" spans="1:16">
      <c r="A605" s="64" t="s">
        <v>2165</v>
      </c>
      <c r="B605" s="61" t="s">
        <v>6265</v>
      </c>
      <c r="C605" s="62" t="s">
        <v>1613</v>
      </c>
      <c r="D605" s="63" t="s">
        <v>2166</v>
      </c>
      <c r="E605" s="64">
        <v>101490161</v>
      </c>
      <c r="F605" s="64"/>
      <c r="G605" s="67" t="s">
        <v>1880</v>
      </c>
      <c r="H605">
        <v>4.75</v>
      </c>
      <c r="I605" t="str">
        <f t="shared" si="30"/>
        <v>78</v>
      </c>
      <c r="J605" t="str">
        <f t="shared" si="31"/>
        <v>2.2</v>
      </c>
      <c r="K605" t="s">
        <v>8342</v>
      </c>
      <c r="L605" t="s">
        <v>8341</v>
      </c>
      <c r="M605">
        <v>0.75</v>
      </c>
      <c r="N605">
        <v>2</v>
      </c>
      <c r="O605">
        <f t="shared" si="32"/>
        <v>1</v>
      </c>
      <c r="P605">
        <v>0.5</v>
      </c>
    </row>
    <row r="606" spans="1:16">
      <c r="A606" s="61" t="s">
        <v>2143</v>
      </c>
      <c r="B606" s="61" t="s">
        <v>6256</v>
      </c>
      <c r="C606" s="62" t="s">
        <v>1532</v>
      </c>
      <c r="D606" s="63" t="s">
        <v>2145</v>
      </c>
      <c r="E606" s="61">
        <v>101490162</v>
      </c>
      <c r="F606" s="61"/>
      <c r="G606" s="67" t="s">
        <v>1880</v>
      </c>
      <c r="H606">
        <v>4.75</v>
      </c>
      <c r="I606" t="str">
        <f t="shared" si="30"/>
        <v>78</v>
      </c>
      <c r="J606" t="str">
        <f t="shared" si="31"/>
        <v>2.2</v>
      </c>
      <c r="K606" t="s">
        <v>8342</v>
      </c>
      <c r="L606" t="s">
        <v>8341</v>
      </c>
      <c r="M606">
        <v>0.75</v>
      </c>
      <c r="N606">
        <v>2</v>
      </c>
      <c r="O606">
        <f t="shared" si="32"/>
        <v>1</v>
      </c>
      <c r="P606">
        <v>0.5</v>
      </c>
    </row>
    <row r="607" spans="1:16">
      <c r="A607" s="61" t="s">
        <v>2219</v>
      </c>
      <c r="B607" s="61" t="s">
        <v>58</v>
      </c>
      <c r="C607" s="62" t="s">
        <v>1532</v>
      </c>
      <c r="D607" s="63" t="s">
        <v>2223</v>
      </c>
      <c r="E607" s="61">
        <v>101490162</v>
      </c>
      <c r="F607" s="61"/>
      <c r="G607" s="64">
        <v>36</v>
      </c>
      <c r="H607">
        <v>4.75</v>
      </c>
      <c r="I607" t="str">
        <f t="shared" si="30"/>
        <v>78</v>
      </c>
      <c r="J607" t="str">
        <f t="shared" si="31"/>
        <v>2.6</v>
      </c>
      <c r="K607" t="s">
        <v>8342</v>
      </c>
      <c r="L607" t="s">
        <v>8357</v>
      </c>
      <c r="M607">
        <v>0.75</v>
      </c>
      <c r="N607">
        <v>2</v>
      </c>
      <c r="O607">
        <f t="shared" si="32"/>
        <v>1</v>
      </c>
      <c r="P607">
        <v>0.5</v>
      </c>
    </row>
    <row r="608" spans="1:16">
      <c r="A608" s="61" t="s">
        <v>2168</v>
      </c>
      <c r="B608" s="61" t="s">
        <v>6266</v>
      </c>
      <c r="C608" s="62" t="s">
        <v>1532</v>
      </c>
      <c r="D608" s="63" t="s">
        <v>2370</v>
      </c>
      <c r="E608" s="61">
        <v>101490162</v>
      </c>
      <c r="F608" s="61"/>
      <c r="G608" s="64">
        <v>96</v>
      </c>
      <c r="H608">
        <v>4.75</v>
      </c>
      <c r="I608" t="str">
        <f t="shared" si="30"/>
        <v>78</v>
      </c>
      <c r="J608" t="str">
        <f t="shared" si="31"/>
        <v>2.6</v>
      </c>
      <c r="K608" t="s">
        <v>8344</v>
      </c>
      <c r="L608" t="s">
        <v>8350</v>
      </c>
      <c r="M608">
        <v>0.75</v>
      </c>
      <c r="N608">
        <v>2</v>
      </c>
      <c r="O608">
        <f t="shared" si="32"/>
        <v>1</v>
      </c>
      <c r="P608">
        <v>0.5</v>
      </c>
    </row>
    <row r="609" spans="1:16">
      <c r="A609" s="64" t="s">
        <v>2168</v>
      </c>
      <c r="B609" s="61" t="s">
        <v>6266</v>
      </c>
      <c r="C609" s="62" t="s">
        <v>1613</v>
      </c>
      <c r="D609" s="63" t="s">
        <v>2169</v>
      </c>
      <c r="E609" s="64">
        <v>101490161</v>
      </c>
      <c r="F609" s="64"/>
      <c r="G609" s="64">
        <v>96</v>
      </c>
      <c r="H609">
        <v>4.75</v>
      </c>
      <c r="I609" t="str">
        <f t="shared" si="30"/>
        <v>78</v>
      </c>
      <c r="J609" t="str">
        <f t="shared" si="31"/>
        <v>2.6</v>
      </c>
      <c r="K609" t="s">
        <v>8344</v>
      </c>
      <c r="L609" t="s">
        <v>8350</v>
      </c>
      <c r="M609">
        <v>0.75</v>
      </c>
      <c r="N609">
        <v>2</v>
      </c>
      <c r="O609">
        <f t="shared" si="32"/>
        <v>1</v>
      </c>
      <c r="P609">
        <v>0.5</v>
      </c>
    </row>
    <row r="610" spans="1:16">
      <c r="A610" s="64" t="s">
        <v>1931</v>
      </c>
      <c r="B610" s="61" t="s">
        <v>6157</v>
      </c>
      <c r="C610" s="62" t="s">
        <v>1613</v>
      </c>
      <c r="D610" s="63" t="s">
        <v>2171</v>
      </c>
      <c r="E610" s="64">
        <v>101490161</v>
      </c>
      <c r="F610" s="64"/>
      <c r="G610" s="64">
        <v>36</v>
      </c>
      <c r="H610">
        <v>4.75</v>
      </c>
      <c r="I610" t="str">
        <f t="shared" si="30"/>
        <v>78</v>
      </c>
      <c r="J610" t="str">
        <f t="shared" si="31"/>
        <v>2.6</v>
      </c>
      <c r="K610" t="s">
        <v>8344</v>
      </c>
      <c r="L610" t="s">
        <v>8341</v>
      </c>
      <c r="M610">
        <v>0.75</v>
      </c>
      <c r="N610">
        <v>2</v>
      </c>
      <c r="O610">
        <f t="shared" si="32"/>
        <v>1</v>
      </c>
      <c r="P610">
        <v>0.5</v>
      </c>
    </row>
    <row r="611" spans="1:16">
      <c r="A611" s="61" t="s">
        <v>1931</v>
      </c>
      <c r="B611" s="61" t="s">
        <v>6157</v>
      </c>
      <c r="C611" s="62" t="s">
        <v>1532</v>
      </c>
      <c r="D611" s="63" t="s">
        <v>1932</v>
      </c>
      <c r="E611" s="61">
        <v>101490162</v>
      </c>
      <c r="F611" s="61"/>
      <c r="G611" s="64">
        <v>36</v>
      </c>
      <c r="H611">
        <v>4.75</v>
      </c>
      <c r="I611" t="str">
        <f t="shared" si="30"/>
        <v>78</v>
      </c>
      <c r="J611" t="str">
        <f t="shared" si="31"/>
        <v>2.6</v>
      </c>
      <c r="K611" t="s">
        <v>8344</v>
      </c>
      <c r="L611" t="s">
        <v>8341</v>
      </c>
      <c r="M611">
        <v>0.75</v>
      </c>
      <c r="N611">
        <v>2</v>
      </c>
      <c r="O611">
        <f t="shared" si="32"/>
        <v>1</v>
      </c>
      <c r="P611">
        <v>0.5</v>
      </c>
    </row>
    <row r="612" spans="1:16">
      <c r="A612" s="61">
        <v>101296240</v>
      </c>
      <c r="B612" s="61" t="s">
        <v>5910</v>
      </c>
      <c r="C612" s="62" t="s">
        <v>1532</v>
      </c>
      <c r="D612" s="63" t="s">
        <v>1568</v>
      </c>
      <c r="E612" s="64">
        <v>101490162</v>
      </c>
      <c r="F612" s="64"/>
      <c r="G612" s="64">
        <v>236</v>
      </c>
      <c r="H612">
        <v>4.75</v>
      </c>
      <c r="I612" t="str">
        <f t="shared" si="30"/>
        <v>78</v>
      </c>
      <c r="J612" t="str">
        <f t="shared" si="31"/>
        <v>2.6</v>
      </c>
      <c r="K612" t="s">
        <v>8342</v>
      </c>
      <c r="L612" t="s">
        <v>8350</v>
      </c>
      <c r="M612">
        <v>0.75</v>
      </c>
      <c r="N612">
        <v>2</v>
      </c>
      <c r="O612">
        <f t="shared" si="32"/>
        <v>1</v>
      </c>
      <c r="P612">
        <v>0.5</v>
      </c>
    </row>
    <row r="613" spans="1:16">
      <c r="A613" s="64">
        <v>101296240</v>
      </c>
      <c r="B613" s="61" t="s">
        <v>5910</v>
      </c>
      <c r="C613" s="62" t="s">
        <v>1613</v>
      </c>
      <c r="D613" s="63" t="s">
        <v>2174</v>
      </c>
      <c r="E613" s="64">
        <v>101490161</v>
      </c>
      <c r="F613" s="64"/>
      <c r="G613" s="64">
        <v>236</v>
      </c>
      <c r="H613">
        <v>4.75</v>
      </c>
      <c r="I613" t="str">
        <f t="shared" si="30"/>
        <v>78</v>
      </c>
      <c r="J613" t="str">
        <f t="shared" si="31"/>
        <v>2.6</v>
      </c>
      <c r="K613" t="s">
        <v>8342</v>
      </c>
      <c r="L613" t="s">
        <v>8350</v>
      </c>
      <c r="M613">
        <v>0.75</v>
      </c>
      <c r="N613">
        <v>2</v>
      </c>
      <c r="O613">
        <f t="shared" si="32"/>
        <v>1</v>
      </c>
      <c r="P613">
        <v>0.5</v>
      </c>
    </row>
    <row r="614" spans="1:16">
      <c r="A614" s="64" t="s">
        <v>2176</v>
      </c>
      <c r="B614" s="61" t="s">
        <v>6268</v>
      </c>
      <c r="C614" s="62" t="s">
        <v>1532</v>
      </c>
      <c r="D614" s="63" t="s">
        <v>2634</v>
      </c>
      <c r="E614" s="64">
        <v>101490164</v>
      </c>
      <c r="F614" s="64"/>
      <c r="G614" s="64">
        <v>96</v>
      </c>
      <c r="H614">
        <v>4.75</v>
      </c>
      <c r="I614" t="str">
        <f t="shared" si="30"/>
        <v>78</v>
      </c>
      <c r="J614" t="str">
        <f t="shared" si="31"/>
        <v>2.6</v>
      </c>
      <c r="K614" t="s">
        <v>8342</v>
      </c>
      <c r="L614" t="s">
        <v>8341</v>
      </c>
      <c r="M614">
        <v>0.75</v>
      </c>
      <c r="N614">
        <v>2</v>
      </c>
      <c r="O614">
        <f t="shared" si="32"/>
        <v>1</v>
      </c>
      <c r="P614">
        <v>0.5</v>
      </c>
    </row>
    <row r="615" spans="1:16">
      <c r="A615" s="64" t="s">
        <v>2176</v>
      </c>
      <c r="B615" s="61" t="s">
        <v>6268</v>
      </c>
      <c r="C615" s="62" t="s">
        <v>1532</v>
      </c>
      <c r="D615" s="63" t="s">
        <v>2634</v>
      </c>
      <c r="E615" s="64">
        <v>101490164</v>
      </c>
      <c r="F615" s="61" t="s">
        <v>1534</v>
      </c>
      <c r="G615" s="64">
        <v>96</v>
      </c>
      <c r="H615">
        <v>4.75</v>
      </c>
      <c r="I615" t="str">
        <f t="shared" si="30"/>
        <v>78</v>
      </c>
      <c r="J615" t="str">
        <f t="shared" si="31"/>
        <v>2.6</v>
      </c>
      <c r="K615" t="s">
        <v>8342</v>
      </c>
      <c r="L615" t="s">
        <v>8341</v>
      </c>
      <c r="M615">
        <v>0.75</v>
      </c>
      <c r="N615">
        <v>2</v>
      </c>
      <c r="O615">
        <f t="shared" si="32"/>
        <v>1</v>
      </c>
      <c r="P615">
        <v>0.5</v>
      </c>
    </row>
    <row r="616" spans="1:16">
      <c r="A616" s="64" t="s">
        <v>2176</v>
      </c>
      <c r="B616" s="61" t="s">
        <v>6268</v>
      </c>
      <c r="C616" s="62" t="s">
        <v>1613</v>
      </c>
      <c r="D616" s="63" t="s">
        <v>2177</v>
      </c>
      <c r="E616" s="64">
        <v>101490161</v>
      </c>
      <c r="F616" s="64"/>
      <c r="G616" s="64">
        <v>96</v>
      </c>
      <c r="H616">
        <v>4.75</v>
      </c>
      <c r="I616" t="str">
        <f t="shared" si="30"/>
        <v>78</v>
      </c>
      <c r="J616" t="str">
        <f t="shared" si="31"/>
        <v>2.6</v>
      </c>
      <c r="K616" t="s">
        <v>8342</v>
      </c>
      <c r="L616" t="s">
        <v>8341</v>
      </c>
      <c r="M616">
        <v>0.75</v>
      </c>
      <c r="N616">
        <v>2</v>
      </c>
      <c r="O616">
        <f t="shared" si="32"/>
        <v>1</v>
      </c>
      <c r="P616">
        <v>0.5</v>
      </c>
    </row>
    <row r="617" spans="1:16">
      <c r="A617" s="61" t="s">
        <v>2180</v>
      </c>
      <c r="B617" s="61" t="s">
        <v>6270</v>
      </c>
      <c r="C617" s="62" t="s">
        <v>1532</v>
      </c>
      <c r="D617" s="63" t="s">
        <v>2805</v>
      </c>
      <c r="E617" s="61">
        <v>101490162</v>
      </c>
      <c r="F617" s="61"/>
      <c r="G617" s="64">
        <v>96</v>
      </c>
      <c r="H617">
        <v>4.75</v>
      </c>
      <c r="I617" t="str">
        <f t="shared" si="30"/>
        <v>78</v>
      </c>
      <c r="J617" t="str">
        <f t="shared" si="31"/>
        <v>2.6</v>
      </c>
      <c r="K617" t="s">
        <v>8342</v>
      </c>
      <c r="L617" t="s">
        <v>8341</v>
      </c>
      <c r="M617">
        <v>0.75</v>
      </c>
      <c r="N617">
        <v>2</v>
      </c>
      <c r="O617">
        <f t="shared" si="32"/>
        <v>1</v>
      </c>
      <c r="P617">
        <v>0.5</v>
      </c>
    </row>
    <row r="618" spans="1:16">
      <c r="A618" s="64" t="s">
        <v>2180</v>
      </c>
      <c r="B618" s="61" t="s">
        <v>6270</v>
      </c>
      <c r="C618" s="62" t="s">
        <v>1613</v>
      </c>
      <c r="D618" s="63" t="s">
        <v>2181</v>
      </c>
      <c r="E618" s="64">
        <v>101490161</v>
      </c>
      <c r="F618" s="64"/>
      <c r="G618" s="64">
        <v>96</v>
      </c>
      <c r="H618">
        <v>4.75</v>
      </c>
      <c r="I618" t="str">
        <f t="shared" si="30"/>
        <v>78</v>
      </c>
      <c r="J618" t="str">
        <f t="shared" si="31"/>
        <v>2.6</v>
      </c>
      <c r="K618" t="s">
        <v>8342</v>
      </c>
      <c r="L618" t="s">
        <v>8341</v>
      </c>
      <c r="M618">
        <v>0.75</v>
      </c>
      <c r="N618">
        <v>2</v>
      </c>
      <c r="O618">
        <f t="shared" si="32"/>
        <v>1</v>
      </c>
      <c r="P618">
        <v>0.5</v>
      </c>
    </row>
    <row r="619" spans="1:16">
      <c r="A619" s="61">
        <v>101293687</v>
      </c>
      <c r="B619" s="61" t="s">
        <v>5906</v>
      </c>
      <c r="C619" s="62" t="s">
        <v>1532</v>
      </c>
      <c r="D619" s="63" t="s">
        <v>1563</v>
      </c>
      <c r="E619" s="64">
        <v>101490162</v>
      </c>
      <c r="F619" s="64"/>
      <c r="G619" s="64">
        <v>96</v>
      </c>
      <c r="H619">
        <v>4.75</v>
      </c>
      <c r="I619" t="str">
        <f t="shared" si="30"/>
        <v>78</v>
      </c>
      <c r="J619" t="str">
        <f t="shared" si="31"/>
        <v>2.6</v>
      </c>
      <c r="K619" t="s">
        <v>8342</v>
      </c>
      <c r="L619" t="s">
        <v>8341</v>
      </c>
      <c r="M619">
        <v>0.75</v>
      </c>
      <c r="N619">
        <v>2</v>
      </c>
      <c r="O619">
        <f t="shared" si="32"/>
        <v>1</v>
      </c>
      <c r="P619">
        <v>0.5</v>
      </c>
    </row>
    <row r="620" spans="1:16">
      <c r="A620" s="61" t="s">
        <v>3212</v>
      </c>
      <c r="B620" s="61" t="s">
        <v>6655</v>
      </c>
      <c r="C620" s="62" t="s">
        <v>1532</v>
      </c>
      <c r="D620" s="63" t="s">
        <v>1563</v>
      </c>
      <c r="E620" s="61">
        <v>101490162</v>
      </c>
      <c r="F620" s="61"/>
      <c r="G620" s="64">
        <v>96</v>
      </c>
      <c r="H620">
        <v>4.75</v>
      </c>
      <c r="I620" t="str">
        <f t="shared" si="30"/>
        <v>78</v>
      </c>
      <c r="J620" t="str">
        <f t="shared" si="31"/>
        <v>2.6</v>
      </c>
      <c r="K620" t="s">
        <v>8342</v>
      </c>
      <c r="L620" t="s">
        <v>8341</v>
      </c>
      <c r="M620">
        <v>0.75</v>
      </c>
      <c r="N620">
        <v>2</v>
      </c>
      <c r="O620">
        <f t="shared" si="32"/>
        <v>1</v>
      </c>
      <c r="P620">
        <v>0.5</v>
      </c>
    </row>
    <row r="621" spans="1:16">
      <c r="A621" s="64">
        <v>101293687</v>
      </c>
      <c r="B621" s="61" t="s">
        <v>5906</v>
      </c>
      <c r="C621" s="62" t="s">
        <v>1613</v>
      </c>
      <c r="D621" s="63" t="s">
        <v>2183</v>
      </c>
      <c r="E621" s="64">
        <v>101490161</v>
      </c>
      <c r="F621" s="64"/>
      <c r="G621" s="64">
        <v>96</v>
      </c>
      <c r="H621">
        <v>4.75</v>
      </c>
      <c r="I621" t="str">
        <f t="shared" si="30"/>
        <v>78</v>
      </c>
      <c r="J621" t="str">
        <f t="shared" si="31"/>
        <v>2.6</v>
      </c>
      <c r="K621" t="s">
        <v>8342</v>
      </c>
      <c r="L621" t="s">
        <v>8341</v>
      </c>
      <c r="M621">
        <v>0.75</v>
      </c>
      <c r="N621">
        <v>2</v>
      </c>
      <c r="O621">
        <f t="shared" si="32"/>
        <v>1</v>
      </c>
      <c r="P621">
        <v>0.5</v>
      </c>
    </row>
    <row r="622" spans="1:16">
      <c r="A622" s="61" t="s">
        <v>2186</v>
      </c>
      <c r="B622" s="61" t="s">
        <v>149</v>
      </c>
      <c r="C622" s="62" t="s">
        <v>1532</v>
      </c>
      <c r="D622" s="63" t="s">
        <v>2369</v>
      </c>
      <c r="E622" s="61">
        <v>101490162</v>
      </c>
      <c r="F622" s="61"/>
      <c r="G622" s="64">
        <v>96</v>
      </c>
      <c r="H622">
        <v>4.75</v>
      </c>
      <c r="I622" t="str">
        <f t="shared" si="30"/>
        <v>78</v>
      </c>
      <c r="J622" t="str">
        <f t="shared" si="31"/>
        <v>2.6</v>
      </c>
      <c r="K622" t="s">
        <v>8342</v>
      </c>
      <c r="L622" t="s">
        <v>8341</v>
      </c>
      <c r="M622">
        <v>0.75</v>
      </c>
      <c r="N622">
        <v>2</v>
      </c>
      <c r="O622">
        <f t="shared" si="32"/>
        <v>1</v>
      </c>
      <c r="P622">
        <v>0.5</v>
      </c>
    </row>
    <row r="623" spans="1:16">
      <c r="A623" s="64" t="s">
        <v>2186</v>
      </c>
      <c r="B623" s="61" t="s">
        <v>149</v>
      </c>
      <c r="C623" s="62" t="s">
        <v>1613</v>
      </c>
      <c r="D623" s="63" t="s">
        <v>2187</v>
      </c>
      <c r="E623" s="64">
        <v>101490161</v>
      </c>
      <c r="F623" s="64"/>
      <c r="G623" s="64">
        <v>96</v>
      </c>
      <c r="H623">
        <v>4.75</v>
      </c>
      <c r="I623" t="str">
        <f t="shared" si="30"/>
        <v>78</v>
      </c>
      <c r="J623" t="str">
        <f t="shared" si="31"/>
        <v>2.6</v>
      </c>
      <c r="K623" t="s">
        <v>8342</v>
      </c>
      <c r="L623" t="s">
        <v>8341</v>
      </c>
      <c r="M623">
        <v>0.75</v>
      </c>
      <c r="N623">
        <v>2</v>
      </c>
      <c r="O623">
        <f t="shared" si="32"/>
        <v>1</v>
      </c>
      <c r="P623">
        <v>0.5</v>
      </c>
    </row>
    <row r="624" spans="1:16">
      <c r="A624" s="61">
        <v>104452841</v>
      </c>
      <c r="B624" s="61" t="s">
        <v>7887</v>
      </c>
      <c r="C624" s="100" t="s">
        <v>1532</v>
      </c>
      <c r="D624" s="42" t="s">
        <v>8127</v>
      </c>
      <c r="E624" s="61">
        <v>101490162</v>
      </c>
      <c r="F624" s="61"/>
      <c r="G624" s="61">
        <v>236</v>
      </c>
      <c r="H624">
        <v>4.75</v>
      </c>
      <c r="I624" t="str">
        <f t="shared" si="30"/>
        <v>78</v>
      </c>
      <c r="J624" t="str">
        <f t="shared" si="31"/>
        <v>2.6</v>
      </c>
      <c r="K624" t="s">
        <v>8342</v>
      </c>
      <c r="L624" t="s">
        <v>8350</v>
      </c>
      <c r="M624">
        <v>0.75</v>
      </c>
      <c r="N624">
        <v>2</v>
      </c>
      <c r="O624">
        <f t="shared" si="32"/>
        <v>1</v>
      </c>
      <c r="P624">
        <v>0.5</v>
      </c>
    </row>
    <row r="625" spans="1:16">
      <c r="A625" s="61">
        <v>104452841</v>
      </c>
      <c r="B625" s="61" t="s">
        <v>7887</v>
      </c>
      <c r="C625" s="100" t="s">
        <v>1613</v>
      </c>
      <c r="D625" s="42" t="s">
        <v>8209</v>
      </c>
      <c r="E625" s="61">
        <v>101490161</v>
      </c>
      <c r="F625" s="61"/>
      <c r="G625" s="61">
        <v>236</v>
      </c>
      <c r="H625">
        <v>4.75</v>
      </c>
      <c r="I625" t="str">
        <f t="shared" si="30"/>
        <v>78</v>
      </c>
      <c r="J625" t="str">
        <f t="shared" si="31"/>
        <v>2.6</v>
      </c>
      <c r="K625" t="s">
        <v>8342</v>
      </c>
      <c r="L625" t="s">
        <v>8350</v>
      </c>
      <c r="M625">
        <v>0.75</v>
      </c>
      <c r="N625">
        <v>2</v>
      </c>
      <c r="O625">
        <f t="shared" si="32"/>
        <v>1</v>
      </c>
      <c r="P625">
        <v>0.5</v>
      </c>
    </row>
    <row r="626" spans="1:16">
      <c r="A626" s="64" t="s">
        <v>2192</v>
      </c>
      <c r="B626" s="61" t="s">
        <v>6274</v>
      </c>
      <c r="C626" s="62" t="s">
        <v>1532</v>
      </c>
      <c r="D626" s="63" t="s">
        <v>2623</v>
      </c>
      <c r="E626" s="64">
        <v>101490164</v>
      </c>
      <c r="F626" s="64"/>
      <c r="G626" s="64">
        <v>36</v>
      </c>
      <c r="H626">
        <v>4.75</v>
      </c>
      <c r="I626" t="str">
        <f t="shared" si="30"/>
        <v>78</v>
      </c>
      <c r="J626" t="str">
        <f t="shared" si="31"/>
        <v>2.6</v>
      </c>
      <c r="K626" t="s">
        <v>8344</v>
      </c>
      <c r="L626" t="s">
        <v>8341</v>
      </c>
      <c r="M626">
        <v>0.75</v>
      </c>
      <c r="N626">
        <v>2</v>
      </c>
      <c r="O626">
        <f t="shared" si="32"/>
        <v>1</v>
      </c>
      <c r="P626">
        <v>0.5</v>
      </c>
    </row>
    <row r="627" spans="1:16">
      <c r="A627" s="64" t="s">
        <v>2192</v>
      </c>
      <c r="B627" s="61" t="s">
        <v>6274</v>
      </c>
      <c r="C627" s="62" t="s">
        <v>1532</v>
      </c>
      <c r="D627" s="63" t="s">
        <v>2623</v>
      </c>
      <c r="E627" s="64">
        <v>101490164</v>
      </c>
      <c r="F627" s="61" t="s">
        <v>1534</v>
      </c>
      <c r="G627" s="64">
        <v>36</v>
      </c>
      <c r="H627">
        <v>4.75</v>
      </c>
      <c r="I627" t="str">
        <f t="shared" si="30"/>
        <v>78</v>
      </c>
      <c r="J627" t="str">
        <f t="shared" si="31"/>
        <v>2.6</v>
      </c>
      <c r="K627" t="s">
        <v>8344</v>
      </c>
      <c r="L627" t="s">
        <v>8341</v>
      </c>
      <c r="M627">
        <v>0.75</v>
      </c>
      <c r="N627">
        <v>2</v>
      </c>
      <c r="O627">
        <f t="shared" si="32"/>
        <v>1</v>
      </c>
      <c r="P627">
        <v>0.5</v>
      </c>
    </row>
    <row r="628" spans="1:16">
      <c r="A628" s="64" t="s">
        <v>2192</v>
      </c>
      <c r="B628" s="61" t="s">
        <v>6274</v>
      </c>
      <c r="C628" s="62" t="s">
        <v>1613</v>
      </c>
      <c r="D628" s="63" t="s">
        <v>2193</v>
      </c>
      <c r="E628" s="64">
        <v>101490161</v>
      </c>
      <c r="F628" s="64"/>
      <c r="G628" s="64">
        <v>36</v>
      </c>
      <c r="H628">
        <v>4.75</v>
      </c>
      <c r="I628" t="str">
        <f t="shared" si="30"/>
        <v>78</v>
      </c>
      <c r="J628" t="str">
        <f t="shared" si="31"/>
        <v>2.6</v>
      </c>
      <c r="K628" t="s">
        <v>8344</v>
      </c>
      <c r="L628" t="s">
        <v>8341</v>
      </c>
      <c r="M628">
        <v>0.75</v>
      </c>
      <c r="N628">
        <v>2</v>
      </c>
      <c r="O628">
        <f t="shared" si="32"/>
        <v>1</v>
      </c>
      <c r="P628">
        <v>0.5</v>
      </c>
    </row>
    <row r="629" spans="1:16">
      <c r="A629" s="64" t="s">
        <v>1995</v>
      </c>
      <c r="B629" s="61" t="s">
        <v>6185</v>
      </c>
      <c r="C629" s="62" t="s">
        <v>1532</v>
      </c>
      <c r="D629" s="63" t="s">
        <v>1996</v>
      </c>
      <c r="E629" s="64">
        <v>101490168</v>
      </c>
      <c r="F629" s="61" t="s">
        <v>1534</v>
      </c>
      <c r="G629" s="64">
        <v>36</v>
      </c>
      <c r="H629">
        <v>4.75</v>
      </c>
      <c r="I629" t="str">
        <f t="shared" si="30"/>
        <v>78</v>
      </c>
      <c r="J629" t="str">
        <f t="shared" si="31"/>
        <v>2.6</v>
      </c>
      <c r="K629" t="s">
        <v>8344</v>
      </c>
      <c r="L629" t="s">
        <v>8341</v>
      </c>
      <c r="M629">
        <v>0.75</v>
      </c>
      <c r="N629">
        <v>2</v>
      </c>
      <c r="O629">
        <f t="shared" si="32"/>
        <v>1</v>
      </c>
      <c r="P629">
        <v>0.5</v>
      </c>
    </row>
    <row r="630" spans="1:16">
      <c r="A630" s="72" t="s">
        <v>1995</v>
      </c>
      <c r="B630" s="61" t="s">
        <v>6185</v>
      </c>
      <c r="C630" s="62" t="s">
        <v>1532</v>
      </c>
      <c r="D630" s="42" t="s">
        <v>1996</v>
      </c>
      <c r="E630" s="69" t="s">
        <v>1567</v>
      </c>
      <c r="F630" s="69"/>
      <c r="G630" s="64">
        <v>36</v>
      </c>
      <c r="H630">
        <v>4.75</v>
      </c>
      <c r="I630" t="str">
        <f t="shared" si="30"/>
        <v>78</v>
      </c>
      <c r="J630" t="str">
        <f t="shared" si="31"/>
        <v>2.6</v>
      </c>
      <c r="K630" t="s">
        <v>8344</v>
      </c>
      <c r="L630" t="s">
        <v>8341</v>
      </c>
      <c r="M630">
        <v>0.75</v>
      </c>
      <c r="N630">
        <v>2</v>
      </c>
      <c r="O630">
        <f t="shared" si="32"/>
        <v>1</v>
      </c>
      <c r="P630">
        <v>0.5</v>
      </c>
    </row>
    <row r="631" spans="1:16">
      <c r="A631" s="64" t="s">
        <v>1995</v>
      </c>
      <c r="B631" s="61" t="s">
        <v>6185</v>
      </c>
      <c r="C631" s="62" t="s">
        <v>1613</v>
      </c>
      <c r="D631" s="63" t="s">
        <v>2198</v>
      </c>
      <c r="E631" s="64">
        <v>101490161</v>
      </c>
      <c r="F631" s="64"/>
      <c r="G631" s="64">
        <v>36</v>
      </c>
      <c r="H631">
        <v>4.75</v>
      </c>
      <c r="I631" t="str">
        <f t="shared" si="30"/>
        <v>78</v>
      </c>
      <c r="J631" t="str">
        <f t="shared" si="31"/>
        <v>2.6</v>
      </c>
      <c r="K631" t="s">
        <v>8344</v>
      </c>
      <c r="L631" t="s">
        <v>8341</v>
      </c>
      <c r="M631">
        <v>0.75</v>
      </c>
      <c r="N631">
        <v>2</v>
      </c>
      <c r="O631">
        <f t="shared" si="32"/>
        <v>1</v>
      </c>
      <c r="P631">
        <v>0.5</v>
      </c>
    </row>
    <row r="632" spans="1:16">
      <c r="A632" s="61">
        <v>101438699</v>
      </c>
      <c r="B632" s="61" t="s">
        <v>5966</v>
      </c>
      <c r="C632" s="62" t="s">
        <v>1532</v>
      </c>
      <c r="D632" s="63" t="s">
        <v>1621</v>
      </c>
      <c r="E632" s="70">
        <v>101490168</v>
      </c>
      <c r="F632" s="70"/>
      <c r="G632" s="64">
        <v>96</v>
      </c>
      <c r="H632">
        <v>4.75</v>
      </c>
      <c r="I632" t="str">
        <f t="shared" si="30"/>
        <v>78</v>
      </c>
      <c r="J632" t="str">
        <f t="shared" si="31"/>
        <v>2.6</v>
      </c>
      <c r="K632" t="s">
        <v>8344</v>
      </c>
      <c r="L632" t="s">
        <v>8350</v>
      </c>
      <c r="M632">
        <v>0.75</v>
      </c>
      <c r="N632">
        <v>2</v>
      </c>
      <c r="O632">
        <f t="shared" si="32"/>
        <v>1</v>
      </c>
      <c r="P632">
        <v>0.5</v>
      </c>
    </row>
    <row r="633" spans="1:16">
      <c r="A633" s="61">
        <v>101438699</v>
      </c>
      <c r="B633" s="61" t="s">
        <v>5966</v>
      </c>
      <c r="C633" s="62" t="s">
        <v>1532</v>
      </c>
      <c r="D633" s="63" t="s">
        <v>1621</v>
      </c>
      <c r="E633" s="70">
        <v>101490168</v>
      </c>
      <c r="F633" s="61" t="s">
        <v>1534</v>
      </c>
      <c r="G633" s="64">
        <v>96</v>
      </c>
      <c r="H633">
        <v>4.75</v>
      </c>
      <c r="I633" t="str">
        <f t="shared" si="30"/>
        <v>78</v>
      </c>
      <c r="J633" t="str">
        <f t="shared" si="31"/>
        <v>2.6</v>
      </c>
      <c r="K633" t="s">
        <v>8344</v>
      </c>
      <c r="L633" t="s">
        <v>8350</v>
      </c>
      <c r="M633">
        <v>0.75</v>
      </c>
      <c r="N633">
        <v>2</v>
      </c>
      <c r="O633">
        <f t="shared" si="32"/>
        <v>1</v>
      </c>
      <c r="P633">
        <v>0.5</v>
      </c>
    </row>
    <row r="634" spans="1:16">
      <c r="A634" s="64">
        <v>101438699</v>
      </c>
      <c r="B634" s="61" t="s">
        <v>5966</v>
      </c>
      <c r="C634" s="62" t="s">
        <v>1613</v>
      </c>
      <c r="D634" s="63" t="s">
        <v>2201</v>
      </c>
      <c r="E634" s="64">
        <v>101490161</v>
      </c>
      <c r="F634" s="64"/>
      <c r="G634" s="64">
        <v>96</v>
      </c>
      <c r="H634">
        <v>4.75</v>
      </c>
      <c r="I634" t="str">
        <f t="shared" si="30"/>
        <v>78</v>
      </c>
      <c r="J634" t="str">
        <f t="shared" si="31"/>
        <v>2.6</v>
      </c>
      <c r="K634" t="s">
        <v>8344</v>
      </c>
      <c r="L634" t="s">
        <v>8350</v>
      </c>
      <c r="M634">
        <v>0.75</v>
      </c>
      <c r="N634">
        <v>2</v>
      </c>
      <c r="O634">
        <f t="shared" si="32"/>
        <v>1</v>
      </c>
      <c r="P634">
        <v>0.5</v>
      </c>
    </row>
    <row r="635" spans="1:16">
      <c r="A635" s="64" t="s">
        <v>2204</v>
      </c>
      <c r="B635" s="61" t="s">
        <v>6279</v>
      </c>
      <c r="C635" s="62" t="s">
        <v>1532</v>
      </c>
      <c r="D635" s="63" t="s">
        <v>2205</v>
      </c>
      <c r="E635" s="64">
        <v>101490164</v>
      </c>
      <c r="F635" s="64"/>
      <c r="G635" s="64">
        <v>96</v>
      </c>
      <c r="H635">
        <v>4.75</v>
      </c>
      <c r="I635" t="str">
        <f t="shared" si="30"/>
        <v>78</v>
      </c>
      <c r="J635" t="str">
        <f t="shared" si="31"/>
        <v>2.6</v>
      </c>
      <c r="K635" t="s">
        <v>8344</v>
      </c>
      <c r="L635" t="s">
        <v>8350</v>
      </c>
      <c r="M635">
        <v>0.75</v>
      </c>
      <c r="N635">
        <v>2</v>
      </c>
      <c r="O635">
        <f t="shared" si="32"/>
        <v>1</v>
      </c>
      <c r="P635">
        <v>0.5</v>
      </c>
    </row>
    <row r="636" spans="1:16">
      <c r="A636" s="64" t="s">
        <v>2204</v>
      </c>
      <c r="B636" s="61" t="s">
        <v>6279</v>
      </c>
      <c r="C636" s="62" t="s">
        <v>1532</v>
      </c>
      <c r="D636" s="63" t="s">
        <v>2205</v>
      </c>
      <c r="E636" s="64">
        <v>101490164</v>
      </c>
      <c r="F636" s="61" t="s">
        <v>1534</v>
      </c>
      <c r="G636" s="64">
        <v>96</v>
      </c>
      <c r="H636">
        <v>4.75</v>
      </c>
      <c r="I636" t="str">
        <f t="shared" si="30"/>
        <v>78</v>
      </c>
      <c r="J636" t="str">
        <f t="shared" si="31"/>
        <v>2.6</v>
      </c>
      <c r="K636" t="s">
        <v>8344</v>
      </c>
      <c r="L636" t="s">
        <v>8350</v>
      </c>
      <c r="M636">
        <v>0.75</v>
      </c>
      <c r="N636">
        <v>2</v>
      </c>
      <c r="O636">
        <f t="shared" si="32"/>
        <v>1</v>
      </c>
      <c r="P636">
        <v>0.5</v>
      </c>
    </row>
    <row r="637" spans="1:16">
      <c r="A637" s="64" t="s">
        <v>2204</v>
      </c>
      <c r="B637" s="61" t="s">
        <v>6279</v>
      </c>
      <c r="C637" s="62" t="s">
        <v>1613</v>
      </c>
      <c r="D637" s="63" t="s">
        <v>2205</v>
      </c>
      <c r="E637" s="64">
        <v>101490161</v>
      </c>
      <c r="F637" s="64"/>
      <c r="G637" s="64">
        <v>96</v>
      </c>
      <c r="H637">
        <v>4.75</v>
      </c>
      <c r="I637" t="str">
        <f t="shared" si="30"/>
        <v>78</v>
      </c>
      <c r="J637" t="str">
        <f t="shared" si="31"/>
        <v>2.6</v>
      </c>
      <c r="K637" t="s">
        <v>8344</v>
      </c>
      <c r="L637" t="s">
        <v>8350</v>
      </c>
      <c r="M637">
        <v>0.75</v>
      </c>
      <c r="N637">
        <v>2</v>
      </c>
      <c r="O637">
        <f t="shared" si="32"/>
        <v>1</v>
      </c>
      <c r="P637">
        <v>0.5</v>
      </c>
    </row>
    <row r="638" spans="1:16">
      <c r="A638" s="61">
        <v>101453145</v>
      </c>
      <c r="B638" s="61" t="s">
        <v>5975</v>
      </c>
      <c r="C638" s="62" t="s">
        <v>1532</v>
      </c>
      <c r="D638" s="63" t="s">
        <v>1631</v>
      </c>
      <c r="E638" s="70">
        <v>101490168</v>
      </c>
      <c r="F638" s="70"/>
      <c r="G638" s="64">
        <v>36</v>
      </c>
      <c r="H638">
        <v>4.75</v>
      </c>
      <c r="I638" t="str">
        <f t="shared" si="30"/>
        <v>78</v>
      </c>
      <c r="J638" t="str">
        <f t="shared" si="31"/>
        <v>2.6</v>
      </c>
      <c r="K638" t="s">
        <v>8344</v>
      </c>
      <c r="L638" t="s">
        <v>8341</v>
      </c>
      <c r="M638">
        <v>0.75</v>
      </c>
      <c r="N638">
        <v>2</v>
      </c>
      <c r="O638">
        <f t="shared" si="32"/>
        <v>1</v>
      </c>
      <c r="P638">
        <v>0.5</v>
      </c>
    </row>
    <row r="639" spans="1:16">
      <c r="A639" s="61">
        <v>101453145</v>
      </c>
      <c r="B639" s="61" t="s">
        <v>5975</v>
      </c>
      <c r="C639" s="62" t="s">
        <v>1532</v>
      </c>
      <c r="D639" s="63" t="s">
        <v>1631</v>
      </c>
      <c r="E639" s="70">
        <v>101490168</v>
      </c>
      <c r="F639" s="61" t="s">
        <v>1534</v>
      </c>
      <c r="G639" s="64">
        <v>36</v>
      </c>
      <c r="H639">
        <v>4.75</v>
      </c>
      <c r="I639" t="str">
        <f t="shared" si="30"/>
        <v>78</v>
      </c>
      <c r="J639" t="str">
        <f t="shared" si="31"/>
        <v>2.6</v>
      </c>
      <c r="K639" t="s">
        <v>8344</v>
      </c>
      <c r="L639" t="s">
        <v>8341</v>
      </c>
      <c r="M639">
        <v>0.75</v>
      </c>
      <c r="N639">
        <v>2</v>
      </c>
      <c r="O639">
        <f t="shared" si="32"/>
        <v>1</v>
      </c>
      <c r="P639">
        <v>0.5</v>
      </c>
    </row>
    <row r="640" spans="1:16">
      <c r="A640" s="61">
        <v>102016648</v>
      </c>
      <c r="B640" s="61" t="s">
        <v>6885</v>
      </c>
      <c r="C640" s="62" t="s">
        <v>1532</v>
      </c>
      <c r="D640" s="42" t="s">
        <v>1631</v>
      </c>
      <c r="E640" s="61">
        <v>101490171</v>
      </c>
      <c r="F640" s="61"/>
      <c r="G640" s="61">
        <v>36</v>
      </c>
      <c r="H640">
        <v>4.75</v>
      </c>
      <c r="I640" t="str">
        <f t="shared" si="30"/>
        <v>78</v>
      </c>
      <c r="J640" t="str">
        <f t="shared" si="31"/>
        <v>2.6</v>
      </c>
      <c r="K640" t="s">
        <v>8344</v>
      </c>
      <c r="L640" t="s">
        <v>8341</v>
      </c>
      <c r="M640">
        <v>0.75</v>
      </c>
      <c r="N640">
        <v>2</v>
      </c>
      <c r="O640">
        <f t="shared" si="32"/>
        <v>1</v>
      </c>
      <c r="P640">
        <v>0.5</v>
      </c>
    </row>
    <row r="641" spans="1:16">
      <c r="A641" s="64">
        <v>101453145</v>
      </c>
      <c r="B641" s="61" t="s">
        <v>5975</v>
      </c>
      <c r="C641" s="62" t="s">
        <v>1613</v>
      </c>
      <c r="D641" s="63" t="s">
        <v>2208</v>
      </c>
      <c r="E641" s="64">
        <v>101490161</v>
      </c>
      <c r="F641" s="64"/>
      <c r="G641" s="64">
        <v>36</v>
      </c>
      <c r="H641">
        <v>4.75</v>
      </c>
      <c r="I641" t="str">
        <f t="shared" si="30"/>
        <v>78</v>
      </c>
      <c r="J641" t="str">
        <f t="shared" si="31"/>
        <v>2.6</v>
      </c>
      <c r="K641" t="s">
        <v>8344</v>
      </c>
      <c r="L641" t="s">
        <v>8341</v>
      </c>
      <c r="M641">
        <v>0.75</v>
      </c>
      <c r="N641">
        <v>2</v>
      </c>
      <c r="O641">
        <f t="shared" si="32"/>
        <v>1</v>
      </c>
      <c r="P641">
        <v>0.5</v>
      </c>
    </row>
    <row r="642" spans="1:16">
      <c r="A642" s="61">
        <v>102016648</v>
      </c>
      <c r="B642" s="61" t="s">
        <v>6885</v>
      </c>
      <c r="C642" s="62" t="s">
        <v>1613</v>
      </c>
      <c r="D642" s="42" t="s">
        <v>4034</v>
      </c>
      <c r="E642" s="61">
        <v>101490161</v>
      </c>
      <c r="F642" s="61"/>
      <c r="G642" s="61">
        <v>36</v>
      </c>
      <c r="H642">
        <v>4.75</v>
      </c>
      <c r="I642" t="str">
        <f t="shared" si="30"/>
        <v>78</v>
      </c>
      <c r="J642" t="str">
        <f t="shared" si="31"/>
        <v>2.6</v>
      </c>
      <c r="K642" t="s">
        <v>8344</v>
      </c>
      <c r="L642" t="s">
        <v>8341</v>
      </c>
      <c r="M642">
        <v>0.75</v>
      </c>
      <c r="N642">
        <v>2</v>
      </c>
      <c r="O642">
        <f t="shared" si="32"/>
        <v>1</v>
      </c>
      <c r="P642">
        <v>0.5</v>
      </c>
    </row>
    <row r="643" spans="1:16">
      <c r="A643" s="61">
        <v>101578083</v>
      </c>
      <c r="B643" s="61" t="s">
        <v>6282</v>
      </c>
      <c r="C643" s="62" t="s">
        <v>1532</v>
      </c>
      <c r="D643" s="42" t="s">
        <v>3749</v>
      </c>
      <c r="E643" s="61">
        <v>101490164</v>
      </c>
      <c r="F643" s="61" t="s">
        <v>1534</v>
      </c>
      <c r="G643" s="61">
        <v>236</v>
      </c>
      <c r="H643">
        <v>4.75</v>
      </c>
      <c r="I643" t="str">
        <f t="shared" si="30"/>
        <v>78</v>
      </c>
      <c r="J643" t="str">
        <f t="shared" si="31"/>
        <v>2.6</v>
      </c>
      <c r="K643" t="s">
        <v>8342</v>
      </c>
      <c r="L643" t="s">
        <v>8350</v>
      </c>
      <c r="M643">
        <v>0.75</v>
      </c>
      <c r="N643">
        <v>2</v>
      </c>
      <c r="O643">
        <f t="shared" si="32"/>
        <v>1</v>
      </c>
      <c r="P643">
        <v>0.5</v>
      </c>
    </row>
    <row r="644" spans="1:16">
      <c r="A644" s="61">
        <v>101578083</v>
      </c>
      <c r="B644" s="61" t="s">
        <v>6282</v>
      </c>
      <c r="C644" s="62" t="s">
        <v>1613</v>
      </c>
      <c r="D644" s="42" t="s">
        <v>2211</v>
      </c>
      <c r="E644" s="61">
        <v>101490161</v>
      </c>
      <c r="F644" s="61"/>
      <c r="G644" s="61">
        <v>236</v>
      </c>
      <c r="H644">
        <v>4.75</v>
      </c>
      <c r="I644" t="str">
        <f t="shared" si="30"/>
        <v>78</v>
      </c>
      <c r="J644" t="str">
        <f t="shared" si="31"/>
        <v>2.6</v>
      </c>
      <c r="K644" t="s">
        <v>8342</v>
      </c>
      <c r="L644" t="s">
        <v>8350</v>
      </c>
      <c r="M644">
        <v>0.75</v>
      </c>
      <c r="N644">
        <v>2</v>
      </c>
      <c r="O644">
        <f t="shared" si="32"/>
        <v>1</v>
      </c>
      <c r="P644">
        <v>0.5</v>
      </c>
    </row>
    <row r="645" spans="1:16">
      <c r="A645" s="72">
        <v>101498210</v>
      </c>
      <c r="B645" s="61" t="s">
        <v>6009</v>
      </c>
      <c r="C645" s="62" t="s">
        <v>1532</v>
      </c>
      <c r="D645" s="71" t="s">
        <v>1668</v>
      </c>
      <c r="E645" s="69" t="s">
        <v>1567</v>
      </c>
      <c r="F645" s="69"/>
      <c r="G645" s="72">
        <v>236</v>
      </c>
      <c r="H645">
        <v>4.75</v>
      </c>
      <c r="I645" t="str">
        <f t="shared" si="30"/>
        <v>78</v>
      </c>
      <c r="J645" t="str">
        <f t="shared" si="31"/>
        <v>2.6</v>
      </c>
      <c r="K645" t="s">
        <v>8342</v>
      </c>
      <c r="L645" t="s">
        <v>8350</v>
      </c>
      <c r="M645">
        <v>0.75</v>
      </c>
      <c r="N645">
        <v>2</v>
      </c>
      <c r="O645">
        <f t="shared" si="32"/>
        <v>1</v>
      </c>
      <c r="P645">
        <v>0.5</v>
      </c>
    </row>
    <row r="646" spans="1:16">
      <c r="A646" s="72">
        <v>101498210</v>
      </c>
      <c r="B646" s="61" t="s">
        <v>6009</v>
      </c>
      <c r="C646" s="62" t="s">
        <v>1532</v>
      </c>
      <c r="D646" s="71" t="s">
        <v>1668</v>
      </c>
      <c r="E646" s="69" t="s">
        <v>1567</v>
      </c>
      <c r="F646" s="69"/>
      <c r="G646" s="72">
        <v>236</v>
      </c>
      <c r="H646">
        <v>4.75</v>
      </c>
      <c r="I646" t="str">
        <f t="shared" si="30"/>
        <v>78</v>
      </c>
      <c r="J646" t="str">
        <f t="shared" si="31"/>
        <v>2.6</v>
      </c>
      <c r="K646" t="s">
        <v>8342</v>
      </c>
      <c r="L646" t="s">
        <v>8350</v>
      </c>
      <c r="M646">
        <v>0.75</v>
      </c>
      <c r="N646">
        <v>2</v>
      </c>
      <c r="O646">
        <f t="shared" si="32"/>
        <v>1</v>
      </c>
      <c r="P646">
        <v>0.5</v>
      </c>
    </row>
    <row r="647" spans="1:16">
      <c r="A647" s="61">
        <v>102016676</v>
      </c>
      <c r="B647" s="61" t="s">
        <v>6887</v>
      </c>
      <c r="C647" s="62" t="s">
        <v>1532</v>
      </c>
      <c r="D647" s="42" t="s">
        <v>1668</v>
      </c>
      <c r="E647" s="61">
        <v>101490171</v>
      </c>
      <c r="F647" s="61"/>
      <c r="G647" s="61">
        <v>236</v>
      </c>
      <c r="H647">
        <v>4.75</v>
      </c>
      <c r="I647" t="str">
        <f t="shared" si="30"/>
        <v>78</v>
      </c>
      <c r="J647" t="str">
        <f t="shared" si="31"/>
        <v>2.6</v>
      </c>
      <c r="K647" t="s">
        <v>8342</v>
      </c>
      <c r="L647" t="s">
        <v>8350</v>
      </c>
      <c r="M647">
        <v>0.75</v>
      </c>
      <c r="N647">
        <v>2</v>
      </c>
      <c r="O647">
        <f t="shared" si="32"/>
        <v>1</v>
      </c>
      <c r="P647">
        <v>0.5</v>
      </c>
    </row>
    <row r="648" spans="1:16">
      <c r="A648" s="61">
        <v>103168566</v>
      </c>
      <c r="B648" s="61" t="s">
        <v>7373</v>
      </c>
      <c r="C648" s="62" t="s">
        <v>1532</v>
      </c>
      <c r="D648" s="42" t="s">
        <v>1668</v>
      </c>
      <c r="E648" s="61">
        <v>101490171</v>
      </c>
      <c r="F648" s="61"/>
      <c r="G648" s="61">
        <v>236</v>
      </c>
      <c r="H648">
        <v>4.75</v>
      </c>
      <c r="I648" t="str">
        <f t="shared" si="30"/>
        <v>78</v>
      </c>
      <c r="J648" t="str">
        <f t="shared" si="31"/>
        <v>2.6</v>
      </c>
      <c r="K648" t="s">
        <v>8342</v>
      </c>
      <c r="L648" t="s">
        <v>8350</v>
      </c>
      <c r="M648">
        <v>0.75</v>
      </c>
      <c r="N648">
        <v>2</v>
      </c>
      <c r="O648">
        <f t="shared" si="32"/>
        <v>1</v>
      </c>
      <c r="P648">
        <v>0.5</v>
      </c>
    </row>
    <row r="649" spans="1:16">
      <c r="A649" s="61">
        <v>103168569</v>
      </c>
      <c r="B649" s="61" t="s">
        <v>7376</v>
      </c>
      <c r="C649" s="62" t="s">
        <v>1532</v>
      </c>
      <c r="D649" s="42" t="s">
        <v>1668</v>
      </c>
      <c r="E649" s="61">
        <v>101490168</v>
      </c>
      <c r="F649" s="61"/>
      <c r="G649" s="61">
        <v>236</v>
      </c>
      <c r="H649">
        <v>4.75</v>
      </c>
      <c r="I649" t="str">
        <f t="shared" si="30"/>
        <v>78</v>
      </c>
      <c r="J649" t="str">
        <f t="shared" si="31"/>
        <v>2.6</v>
      </c>
      <c r="K649" t="s">
        <v>8342</v>
      </c>
      <c r="L649" t="s">
        <v>8350</v>
      </c>
      <c r="M649">
        <v>0.75</v>
      </c>
      <c r="N649">
        <v>2</v>
      </c>
      <c r="O649">
        <f t="shared" si="32"/>
        <v>1</v>
      </c>
      <c r="P649">
        <v>0.5</v>
      </c>
    </row>
    <row r="650" spans="1:16">
      <c r="A650" s="64">
        <v>101498210</v>
      </c>
      <c r="B650" s="61" t="s">
        <v>6009</v>
      </c>
      <c r="C650" s="62" t="s">
        <v>1613</v>
      </c>
      <c r="D650" s="63" t="s">
        <v>2212</v>
      </c>
      <c r="E650" s="64">
        <v>101490161</v>
      </c>
      <c r="F650" s="64"/>
      <c r="G650" s="64">
        <v>236</v>
      </c>
      <c r="H650">
        <v>4.75</v>
      </c>
      <c r="I650" t="str">
        <f t="shared" si="30"/>
        <v>78</v>
      </c>
      <c r="J650" t="str">
        <f t="shared" si="31"/>
        <v>2.6</v>
      </c>
      <c r="K650" t="s">
        <v>8342</v>
      </c>
      <c r="L650" t="s">
        <v>8350</v>
      </c>
      <c r="M650">
        <v>0.75</v>
      </c>
      <c r="N650">
        <v>2</v>
      </c>
      <c r="O650">
        <f t="shared" si="32"/>
        <v>1</v>
      </c>
      <c r="P650">
        <v>0.5</v>
      </c>
    </row>
    <row r="651" spans="1:16">
      <c r="A651" s="61">
        <v>102016676</v>
      </c>
      <c r="B651" s="61" t="s">
        <v>6887</v>
      </c>
      <c r="C651" s="62" t="s">
        <v>1613</v>
      </c>
      <c r="D651" s="42" t="s">
        <v>4036</v>
      </c>
      <c r="E651" s="61">
        <v>101490161</v>
      </c>
      <c r="F651" s="61"/>
      <c r="G651" s="61">
        <v>236</v>
      </c>
      <c r="H651">
        <v>4.75</v>
      </c>
      <c r="I651" t="str">
        <f t="shared" si="30"/>
        <v>78</v>
      </c>
      <c r="J651" t="str">
        <f t="shared" si="31"/>
        <v>2.6</v>
      </c>
      <c r="K651" t="s">
        <v>8342</v>
      </c>
      <c r="L651" t="s">
        <v>8350</v>
      </c>
      <c r="M651">
        <v>0.75</v>
      </c>
      <c r="N651">
        <v>2</v>
      </c>
      <c r="O651">
        <f t="shared" si="32"/>
        <v>1</v>
      </c>
      <c r="P651">
        <v>0.5</v>
      </c>
    </row>
    <row r="652" spans="1:16">
      <c r="A652" s="61">
        <v>103168566</v>
      </c>
      <c r="B652" s="61" t="s">
        <v>7373</v>
      </c>
      <c r="C652" s="62" t="s">
        <v>1613</v>
      </c>
      <c r="D652" s="42" t="s">
        <v>4036</v>
      </c>
      <c r="E652" s="61">
        <v>101490161</v>
      </c>
      <c r="F652" s="61"/>
      <c r="G652" s="61">
        <v>236</v>
      </c>
      <c r="H652">
        <v>4.75</v>
      </c>
      <c r="I652" t="str">
        <f t="shared" ref="I652:I715" si="33">MID(D652,5,2)</f>
        <v>78</v>
      </c>
      <c r="J652" t="str">
        <f t="shared" ref="J652:J715" si="34">MID(D652,7,3)</f>
        <v>2.6</v>
      </c>
      <c r="K652" t="s">
        <v>8342</v>
      </c>
      <c r="L652" t="s">
        <v>8350</v>
      </c>
      <c r="M652">
        <v>0.75</v>
      </c>
      <c r="N652">
        <v>2</v>
      </c>
      <c r="O652">
        <f t="shared" ref="O652:O715" si="35">N652/2</f>
        <v>1</v>
      </c>
      <c r="P652">
        <v>0.5</v>
      </c>
    </row>
    <row r="653" spans="1:16">
      <c r="A653" s="61">
        <v>103168569</v>
      </c>
      <c r="B653" s="61" t="s">
        <v>7376</v>
      </c>
      <c r="C653" s="62" t="s">
        <v>1613</v>
      </c>
      <c r="D653" s="42" t="s">
        <v>4036</v>
      </c>
      <c r="E653" s="61">
        <v>101490161</v>
      </c>
      <c r="F653" s="61"/>
      <c r="G653" s="61">
        <v>236</v>
      </c>
      <c r="H653">
        <v>4.75</v>
      </c>
      <c r="I653" t="str">
        <f t="shared" si="33"/>
        <v>78</v>
      </c>
      <c r="J653" t="str">
        <f t="shared" si="34"/>
        <v>2.6</v>
      </c>
      <c r="K653" t="s">
        <v>8342</v>
      </c>
      <c r="L653" t="s">
        <v>8350</v>
      </c>
      <c r="M653">
        <v>0.75</v>
      </c>
      <c r="N653">
        <v>2</v>
      </c>
      <c r="O653">
        <f t="shared" si="35"/>
        <v>1</v>
      </c>
      <c r="P653">
        <v>0.5</v>
      </c>
    </row>
    <row r="654" spans="1:16">
      <c r="A654" s="61">
        <v>101327002</v>
      </c>
      <c r="B654" s="61" t="s">
        <v>5915</v>
      </c>
      <c r="C654" s="62" t="s">
        <v>1532</v>
      </c>
      <c r="D654" s="63" t="s">
        <v>1574</v>
      </c>
      <c r="E654" s="64">
        <v>101490164</v>
      </c>
      <c r="F654" s="64"/>
      <c r="G654" s="64">
        <v>96</v>
      </c>
      <c r="H654">
        <v>4.75</v>
      </c>
      <c r="I654" t="str">
        <f t="shared" si="33"/>
        <v>78</v>
      </c>
      <c r="J654" t="str">
        <f t="shared" si="34"/>
        <v>2.6</v>
      </c>
      <c r="K654" t="s">
        <v>8342</v>
      </c>
      <c r="L654" t="s">
        <v>8341</v>
      </c>
      <c r="M654">
        <v>0.75</v>
      </c>
      <c r="N654">
        <v>2</v>
      </c>
      <c r="O654">
        <f t="shared" si="35"/>
        <v>1</v>
      </c>
      <c r="P654">
        <v>0.5</v>
      </c>
    </row>
    <row r="655" spans="1:16">
      <c r="A655" s="61">
        <v>101327002</v>
      </c>
      <c r="B655" s="61" t="s">
        <v>5915</v>
      </c>
      <c r="C655" s="62" t="s">
        <v>1532</v>
      </c>
      <c r="D655" s="63" t="s">
        <v>1574</v>
      </c>
      <c r="E655" s="64">
        <v>101490164</v>
      </c>
      <c r="F655" s="61" t="s">
        <v>1534</v>
      </c>
      <c r="G655" s="64">
        <v>96</v>
      </c>
      <c r="H655">
        <v>4.75</v>
      </c>
      <c r="I655" t="str">
        <f t="shared" si="33"/>
        <v>78</v>
      </c>
      <c r="J655" t="str">
        <f t="shared" si="34"/>
        <v>2.6</v>
      </c>
      <c r="K655" t="s">
        <v>8342</v>
      </c>
      <c r="L655" t="s">
        <v>8341</v>
      </c>
      <c r="M655">
        <v>0.75</v>
      </c>
      <c r="N655">
        <v>2</v>
      </c>
      <c r="O655">
        <f t="shared" si="35"/>
        <v>1</v>
      </c>
      <c r="P655">
        <v>0.5</v>
      </c>
    </row>
    <row r="656" spans="1:16">
      <c r="A656" s="64">
        <v>101327002</v>
      </c>
      <c r="B656" s="61" t="s">
        <v>5915</v>
      </c>
      <c r="C656" s="62" t="s">
        <v>1613</v>
      </c>
      <c r="D656" s="63" t="s">
        <v>2213</v>
      </c>
      <c r="E656" s="64">
        <v>101490161</v>
      </c>
      <c r="F656" s="64"/>
      <c r="G656" s="64">
        <v>96</v>
      </c>
      <c r="H656">
        <v>4.75</v>
      </c>
      <c r="I656" t="str">
        <f t="shared" si="33"/>
        <v>78</v>
      </c>
      <c r="J656" t="str">
        <f t="shared" si="34"/>
        <v>2.6</v>
      </c>
      <c r="K656" t="s">
        <v>8342</v>
      </c>
      <c r="L656" t="s">
        <v>8341</v>
      </c>
      <c r="M656">
        <v>0.75</v>
      </c>
      <c r="N656">
        <v>2</v>
      </c>
      <c r="O656">
        <f t="shared" si="35"/>
        <v>1</v>
      </c>
      <c r="P656">
        <v>0.5</v>
      </c>
    </row>
    <row r="657" spans="1:16">
      <c r="A657" s="64">
        <v>101498068</v>
      </c>
      <c r="B657" s="61" t="s">
        <v>6008</v>
      </c>
      <c r="C657" s="62" t="s">
        <v>1532</v>
      </c>
      <c r="D657" s="63" t="s">
        <v>1667</v>
      </c>
      <c r="E657" s="64">
        <v>101490168</v>
      </c>
      <c r="F657" s="64"/>
      <c r="G657" s="64">
        <v>96</v>
      </c>
      <c r="H657">
        <v>4.75</v>
      </c>
      <c r="I657" t="str">
        <f t="shared" si="33"/>
        <v>78</v>
      </c>
      <c r="J657" t="str">
        <f t="shared" si="34"/>
        <v>2.6</v>
      </c>
      <c r="K657" t="s">
        <v>8342</v>
      </c>
      <c r="L657" t="s">
        <v>8341</v>
      </c>
      <c r="M657">
        <v>0.75</v>
      </c>
      <c r="N657">
        <v>2</v>
      </c>
      <c r="O657">
        <f t="shared" si="35"/>
        <v>1</v>
      </c>
      <c r="P657">
        <v>0.5</v>
      </c>
    </row>
    <row r="658" spans="1:16">
      <c r="A658" s="64">
        <v>101498068</v>
      </c>
      <c r="B658" s="61" t="s">
        <v>6008</v>
      </c>
      <c r="C658" s="62" t="s">
        <v>1532</v>
      </c>
      <c r="D658" s="63" t="s">
        <v>1667</v>
      </c>
      <c r="E658" s="64">
        <v>101490168</v>
      </c>
      <c r="F658" s="61" t="s">
        <v>1534</v>
      </c>
      <c r="G658" s="64">
        <v>96</v>
      </c>
      <c r="H658">
        <v>4.75</v>
      </c>
      <c r="I658" t="str">
        <f t="shared" si="33"/>
        <v>78</v>
      </c>
      <c r="J658" t="str">
        <f t="shared" si="34"/>
        <v>2.6</v>
      </c>
      <c r="K658" t="s">
        <v>8342</v>
      </c>
      <c r="L658" t="s">
        <v>8341</v>
      </c>
      <c r="M658">
        <v>0.75</v>
      </c>
      <c r="N658">
        <v>2</v>
      </c>
      <c r="O658">
        <f t="shared" si="35"/>
        <v>1</v>
      </c>
      <c r="P658">
        <v>0.5</v>
      </c>
    </row>
    <row r="659" spans="1:16">
      <c r="A659" s="61">
        <v>102016666</v>
      </c>
      <c r="B659" s="61" t="s">
        <v>6886</v>
      </c>
      <c r="C659" s="62" t="s">
        <v>1532</v>
      </c>
      <c r="D659" s="42" t="s">
        <v>1667</v>
      </c>
      <c r="E659" s="61">
        <v>101490171</v>
      </c>
      <c r="F659" s="61"/>
      <c r="G659" s="61">
        <v>96</v>
      </c>
      <c r="H659">
        <v>4.75</v>
      </c>
      <c r="I659" t="str">
        <f t="shared" si="33"/>
        <v>78</v>
      </c>
      <c r="J659" t="str">
        <f t="shared" si="34"/>
        <v>2.6</v>
      </c>
      <c r="K659" t="s">
        <v>8342</v>
      </c>
      <c r="L659" t="s">
        <v>8341</v>
      </c>
      <c r="M659">
        <v>0.75</v>
      </c>
      <c r="N659">
        <v>2</v>
      </c>
      <c r="O659">
        <f t="shared" si="35"/>
        <v>1</v>
      </c>
      <c r="P659">
        <v>0.5</v>
      </c>
    </row>
    <row r="660" spans="1:16">
      <c r="A660" s="61">
        <v>103168563</v>
      </c>
      <c r="B660" s="61" t="s">
        <v>7374</v>
      </c>
      <c r="C660" s="62" t="s">
        <v>1532</v>
      </c>
      <c r="D660" s="42" t="s">
        <v>1667</v>
      </c>
      <c r="E660" s="61">
        <v>101490171</v>
      </c>
      <c r="F660" s="61"/>
      <c r="G660" s="61">
        <v>96</v>
      </c>
      <c r="H660">
        <v>4.75</v>
      </c>
      <c r="I660" t="str">
        <f t="shared" si="33"/>
        <v>78</v>
      </c>
      <c r="J660" t="str">
        <f t="shared" si="34"/>
        <v>2.6</v>
      </c>
      <c r="K660" t="s">
        <v>8342</v>
      </c>
      <c r="L660" t="s">
        <v>8341</v>
      </c>
      <c r="M660">
        <v>0.75</v>
      </c>
      <c r="N660">
        <v>2</v>
      </c>
      <c r="O660">
        <f t="shared" si="35"/>
        <v>1</v>
      </c>
      <c r="P660">
        <v>0.5</v>
      </c>
    </row>
    <row r="661" spans="1:16">
      <c r="A661" s="61">
        <v>103168565</v>
      </c>
      <c r="B661" s="61" t="s">
        <v>7375</v>
      </c>
      <c r="C661" s="62" t="s">
        <v>1532</v>
      </c>
      <c r="D661" s="42" t="s">
        <v>1667</v>
      </c>
      <c r="E661" s="61">
        <v>101490168</v>
      </c>
      <c r="F661" s="61"/>
      <c r="G661" s="61">
        <v>96</v>
      </c>
      <c r="H661">
        <v>4.75</v>
      </c>
      <c r="I661" t="str">
        <f t="shared" si="33"/>
        <v>78</v>
      </c>
      <c r="J661" t="str">
        <f t="shared" si="34"/>
        <v>2.6</v>
      </c>
      <c r="K661" t="s">
        <v>8342</v>
      </c>
      <c r="L661" t="s">
        <v>8341</v>
      </c>
      <c r="M661">
        <v>0.75</v>
      </c>
      <c r="N661">
        <v>2</v>
      </c>
      <c r="O661">
        <f t="shared" si="35"/>
        <v>1</v>
      </c>
      <c r="P661">
        <v>0.5</v>
      </c>
    </row>
    <row r="662" spans="1:16">
      <c r="A662" s="64">
        <v>101498068</v>
      </c>
      <c r="B662" s="61" t="s">
        <v>6008</v>
      </c>
      <c r="C662" s="62" t="s">
        <v>1613</v>
      </c>
      <c r="D662" s="63" t="s">
        <v>2215</v>
      </c>
      <c r="E662" s="64">
        <v>101490161</v>
      </c>
      <c r="F662" s="64"/>
      <c r="G662" s="64">
        <v>96</v>
      </c>
      <c r="H662">
        <v>4.75</v>
      </c>
      <c r="I662" t="str">
        <f t="shared" si="33"/>
        <v>78</v>
      </c>
      <c r="J662" t="str">
        <f t="shared" si="34"/>
        <v>2.6</v>
      </c>
      <c r="K662" t="s">
        <v>8342</v>
      </c>
      <c r="L662" t="s">
        <v>8341</v>
      </c>
      <c r="M662">
        <v>0.75</v>
      </c>
      <c r="N662">
        <v>2</v>
      </c>
      <c r="O662">
        <f t="shared" si="35"/>
        <v>1</v>
      </c>
      <c r="P662">
        <v>0.5</v>
      </c>
    </row>
    <row r="663" spans="1:16">
      <c r="A663" s="61">
        <v>102016666</v>
      </c>
      <c r="B663" s="61" t="s">
        <v>6886</v>
      </c>
      <c r="C663" s="62" t="s">
        <v>1613</v>
      </c>
      <c r="D663" s="42" t="s">
        <v>4035</v>
      </c>
      <c r="E663" s="61">
        <v>101490161</v>
      </c>
      <c r="F663" s="61"/>
      <c r="G663" s="61">
        <v>96</v>
      </c>
      <c r="H663">
        <v>4.75</v>
      </c>
      <c r="I663" t="str">
        <f t="shared" si="33"/>
        <v>78</v>
      </c>
      <c r="J663" t="str">
        <f t="shared" si="34"/>
        <v>2.6</v>
      </c>
      <c r="K663" t="s">
        <v>8342</v>
      </c>
      <c r="L663" t="s">
        <v>8341</v>
      </c>
      <c r="M663">
        <v>0.75</v>
      </c>
      <c r="N663">
        <v>2</v>
      </c>
      <c r="O663">
        <f t="shared" si="35"/>
        <v>1</v>
      </c>
      <c r="P663">
        <v>0.5</v>
      </c>
    </row>
    <row r="664" spans="1:16">
      <c r="A664" s="61">
        <v>103168563</v>
      </c>
      <c r="B664" s="61" t="s">
        <v>7374</v>
      </c>
      <c r="C664" s="62" t="s">
        <v>1613</v>
      </c>
      <c r="D664" s="42" t="s">
        <v>4035</v>
      </c>
      <c r="E664" s="61">
        <v>101490161</v>
      </c>
      <c r="F664" s="61"/>
      <c r="G664" s="61">
        <v>96</v>
      </c>
      <c r="H664">
        <v>4.75</v>
      </c>
      <c r="I664" t="str">
        <f t="shared" si="33"/>
        <v>78</v>
      </c>
      <c r="J664" t="str">
        <f t="shared" si="34"/>
        <v>2.6</v>
      </c>
      <c r="K664" t="s">
        <v>8342</v>
      </c>
      <c r="L664" t="s">
        <v>8341</v>
      </c>
      <c r="M664">
        <v>0.75</v>
      </c>
      <c r="N664">
        <v>2</v>
      </c>
      <c r="O664">
        <f t="shared" si="35"/>
        <v>1</v>
      </c>
      <c r="P664">
        <v>0.5</v>
      </c>
    </row>
    <row r="665" spans="1:16">
      <c r="A665" s="61">
        <v>103168565</v>
      </c>
      <c r="B665" s="61" t="s">
        <v>7375</v>
      </c>
      <c r="C665" s="62" t="s">
        <v>1613</v>
      </c>
      <c r="D665" s="42" t="s">
        <v>4035</v>
      </c>
      <c r="E665" s="61">
        <v>101490161</v>
      </c>
      <c r="F665" s="61"/>
      <c r="G665" s="61">
        <v>96</v>
      </c>
      <c r="H665">
        <v>4.75</v>
      </c>
      <c r="I665" t="str">
        <f t="shared" si="33"/>
        <v>78</v>
      </c>
      <c r="J665" t="str">
        <f t="shared" si="34"/>
        <v>2.6</v>
      </c>
      <c r="K665" t="s">
        <v>8342</v>
      </c>
      <c r="L665" t="s">
        <v>8341</v>
      </c>
      <c r="M665">
        <v>0.75</v>
      </c>
      <c r="N665">
        <v>2</v>
      </c>
      <c r="O665">
        <f t="shared" si="35"/>
        <v>1</v>
      </c>
      <c r="P665">
        <v>0.5</v>
      </c>
    </row>
    <row r="666" spans="1:16">
      <c r="A666" s="61">
        <v>101337394</v>
      </c>
      <c r="B666" s="61" t="s">
        <v>5918</v>
      </c>
      <c r="C666" s="62" t="s">
        <v>1532</v>
      </c>
      <c r="D666" s="63" t="s">
        <v>1578</v>
      </c>
      <c r="E666" s="64">
        <v>101490164</v>
      </c>
      <c r="F666" s="64"/>
      <c r="G666" s="64">
        <v>36</v>
      </c>
      <c r="H666">
        <v>4.75</v>
      </c>
      <c r="I666" t="str">
        <f t="shared" si="33"/>
        <v>78</v>
      </c>
      <c r="J666" t="str">
        <f t="shared" si="34"/>
        <v>2.6</v>
      </c>
      <c r="K666" t="s">
        <v>8342</v>
      </c>
      <c r="L666" t="s">
        <v>8357</v>
      </c>
      <c r="M666">
        <v>0.75</v>
      </c>
      <c r="N666">
        <v>2</v>
      </c>
      <c r="O666">
        <f t="shared" si="35"/>
        <v>1</v>
      </c>
      <c r="P666">
        <v>0.5</v>
      </c>
    </row>
    <row r="667" spans="1:16">
      <c r="A667" s="61">
        <v>101337394</v>
      </c>
      <c r="B667" s="61" t="s">
        <v>5918</v>
      </c>
      <c r="C667" s="62" t="s">
        <v>1532</v>
      </c>
      <c r="D667" s="63" t="s">
        <v>1578</v>
      </c>
      <c r="E667" s="64">
        <v>101490164</v>
      </c>
      <c r="F667" s="61" t="s">
        <v>1534</v>
      </c>
      <c r="G667" s="64">
        <v>36</v>
      </c>
      <c r="H667">
        <v>4.75</v>
      </c>
      <c r="I667" t="str">
        <f t="shared" si="33"/>
        <v>78</v>
      </c>
      <c r="J667" t="str">
        <f t="shared" si="34"/>
        <v>2.6</v>
      </c>
      <c r="K667" t="s">
        <v>8342</v>
      </c>
      <c r="L667" t="s">
        <v>8357</v>
      </c>
      <c r="M667">
        <v>0.75</v>
      </c>
      <c r="N667">
        <v>2</v>
      </c>
      <c r="O667">
        <f t="shared" si="35"/>
        <v>1</v>
      </c>
      <c r="P667">
        <v>0.5</v>
      </c>
    </row>
    <row r="668" spans="1:16">
      <c r="A668" s="64">
        <v>101337394</v>
      </c>
      <c r="B668" s="61" t="s">
        <v>5918</v>
      </c>
      <c r="C668" s="62" t="s">
        <v>1613</v>
      </c>
      <c r="D668" s="63" t="s">
        <v>2217</v>
      </c>
      <c r="E668" s="64">
        <v>101490161</v>
      </c>
      <c r="F668" s="64"/>
      <c r="G668" s="64">
        <v>36</v>
      </c>
      <c r="H668">
        <v>4.75</v>
      </c>
      <c r="I668" t="str">
        <f t="shared" si="33"/>
        <v>78</v>
      </c>
      <c r="J668" t="str">
        <f t="shared" si="34"/>
        <v>2.6</v>
      </c>
      <c r="K668" t="s">
        <v>8342</v>
      </c>
      <c r="L668" t="s">
        <v>8357</v>
      </c>
      <c r="M668">
        <v>0.75</v>
      </c>
      <c r="N668">
        <v>2</v>
      </c>
      <c r="O668">
        <f t="shared" si="35"/>
        <v>1</v>
      </c>
      <c r="P668">
        <v>0.5</v>
      </c>
    </row>
    <row r="669" spans="1:16">
      <c r="A669" s="64" t="s">
        <v>2219</v>
      </c>
      <c r="B669" s="61" t="s">
        <v>58</v>
      </c>
      <c r="C669" s="62" t="s">
        <v>1613</v>
      </c>
      <c r="D669" s="63" t="s">
        <v>2220</v>
      </c>
      <c r="E669" s="64">
        <v>101490161</v>
      </c>
      <c r="F669" s="64"/>
      <c r="G669" s="64">
        <v>36</v>
      </c>
      <c r="H669">
        <v>4.75</v>
      </c>
      <c r="I669" t="str">
        <f t="shared" si="33"/>
        <v>78</v>
      </c>
      <c r="J669" t="str">
        <f t="shared" si="34"/>
        <v>2.6</v>
      </c>
      <c r="K669" t="s">
        <v>8342</v>
      </c>
      <c r="L669" t="s">
        <v>8357</v>
      </c>
      <c r="M669">
        <v>0.75</v>
      </c>
      <c r="N669">
        <v>2</v>
      </c>
      <c r="O669">
        <f t="shared" si="35"/>
        <v>1</v>
      </c>
      <c r="P669">
        <v>0.5</v>
      </c>
    </row>
    <row r="670" spans="1:16">
      <c r="A670" s="61">
        <v>102811029</v>
      </c>
      <c r="B670" s="61" t="s">
        <v>7070</v>
      </c>
      <c r="C670" s="62" t="s">
        <v>1532</v>
      </c>
      <c r="D670" s="42" t="s">
        <v>4335</v>
      </c>
      <c r="E670" s="61">
        <v>101727985</v>
      </c>
      <c r="F670" s="61"/>
      <c r="G670" s="61">
        <v>96</v>
      </c>
      <c r="H670">
        <v>4.75</v>
      </c>
      <c r="I670" t="str">
        <f t="shared" si="33"/>
        <v>78</v>
      </c>
      <c r="J670" t="str">
        <f t="shared" si="34"/>
        <v>2.6</v>
      </c>
      <c r="K670" t="s">
        <v>8347</v>
      </c>
      <c r="L670" t="s">
        <v>8341</v>
      </c>
      <c r="M670">
        <v>1.5</v>
      </c>
      <c r="N670">
        <v>2</v>
      </c>
      <c r="O670">
        <f t="shared" si="35"/>
        <v>1</v>
      </c>
      <c r="P670">
        <v>0.5</v>
      </c>
    </row>
    <row r="671" spans="1:16">
      <c r="A671" s="61">
        <v>102811029</v>
      </c>
      <c r="B671" s="61" t="s">
        <v>7070</v>
      </c>
      <c r="C671" s="62" t="s">
        <v>1613</v>
      </c>
      <c r="D671" s="42" t="s">
        <v>4336</v>
      </c>
      <c r="E671" s="61">
        <v>101727984</v>
      </c>
      <c r="F671" s="61"/>
      <c r="G671" s="61">
        <v>96</v>
      </c>
      <c r="H671">
        <v>4.75</v>
      </c>
      <c r="I671" t="str">
        <f t="shared" si="33"/>
        <v>78</v>
      </c>
      <c r="J671" t="str">
        <f t="shared" si="34"/>
        <v>2.6</v>
      </c>
      <c r="K671" t="s">
        <v>8347</v>
      </c>
      <c r="L671" t="s">
        <v>8341</v>
      </c>
      <c r="M671">
        <v>1.5</v>
      </c>
      <c r="N671">
        <v>2</v>
      </c>
      <c r="O671">
        <f t="shared" si="35"/>
        <v>1</v>
      </c>
      <c r="P671">
        <v>0.5</v>
      </c>
    </row>
    <row r="672" spans="1:16">
      <c r="A672" s="74">
        <v>103245166</v>
      </c>
      <c r="B672" s="61" t="s">
        <v>85</v>
      </c>
      <c r="C672" s="62" t="s">
        <v>1532</v>
      </c>
      <c r="D672" s="42" t="s">
        <v>4912</v>
      </c>
      <c r="E672" s="61">
        <v>101727985</v>
      </c>
      <c r="F672" s="61"/>
      <c r="G672" s="61">
        <v>236</v>
      </c>
      <c r="H672">
        <v>4.75</v>
      </c>
      <c r="I672" t="str">
        <f t="shared" si="33"/>
        <v>78</v>
      </c>
      <c r="J672" t="str">
        <f t="shared" si="34"/>
        <v>2.6</v>
      </c>
      <c r="K672" t="s">
        <v>8345</v>
      </c>
      <c r="L672" t="s">
        <v>8350</v>
      </c>
      <c r="M672">
        <v>1.5</v>
      </c>
      <c r="N672">
        <v>2</v>
      </c>
      <c r="O672">
        <f t="shared" si="35"/>
        <v>1</v>
      </c>
      <c r="P672">
        <v>0.5</v>
      </c>
    </row>
    <row r="673" spans="1:16">
      <c r="A673" s="61">
        <v>103245166</v>
      </c>
      <c r="B673" s="61" t="s">
        <v>85</v>
      </c>
      <c r="C673" s="62" t="s">
        <v>1613</v>
      </c>
      <c r="D673" s="42" t="s">
        <v>1243</v>
      </c>
      <c r="E673" s="61">
        <v>101727984</v>
      </c>
      <c r="F673" s="61"/>
      <c r="G673" s="61">
        <v>236</v>
      </c>
      <c r="H673">
        <v>4.75</v>
      </c>
      <c r="I673" t="str">
        <f t="shared" si="33"/>
        <v>78</v>
      </c>
      <c r="J673" t="str">
        <f t="shared" si="34"/>
        <v>2.6</v>
      </c>
      <c r="K673" t="s">
        <v>8345</v>
      </c>
      <c r="L673" t="s">
        <v>8350</v>
      </c>
      <c r="M673">
        <v>1.5</v>
      </c>
      <c r="N673">
        <v>2</v>
      </c>
      <c r="O673">
        <f t="shared" si="35"/>
        <v>1</v>
      </c>
      <c r="P673">
        <v>0.5</v>
      </c>
    </row>
    <row r="674" spans="1:16">
      <c r="A674" s="61">
        <v>103437554</v>
      </c>
      <c r="B674" s="61" t="s">
        <v>7651</v>
      </c>
      <c r="C674" s="100" t="s">
        <v>1532</v>
      </c>
      <c r="D674" s="42" t="s">
        <v>5188</v>
      </c>
      <c r="E674" s="61">
        <v>103177454</v>
      </c>
      <c r="F674" s="61"/>
      <c r="G674" s="61">
        <v>96</v>
      </c>
      <c r="H674">
        <v>4.75</v>
      </c>
      <c r="I674" t="str">
        <f t="shared" si="33"/>
        <v>78</v>
      </c>
      <c r="J674" t="str">
        <f t="shared" si="34"/>
        <v>2.6</v>
      </c>
      <c r="K674" t="s">
        <v>8345</v>
      </c>
      <c r="L674" t="s">
        <v>8341</v>
      </c>
      <c r="M674">
        <v>1.5</v>
      </c>
      <c r="N674">
        <v>2</v>
      </c>
      <c r="O674">
        <f t="shared" si="35"/>
        <v>1</v>
      </c>
      <c r="P674">
        <v>0.5</v>
      </c>
    </row>
    <row r="675" spans="1:16">
      <c r="A675" s="61">
        <v>103437554</v>
      </c>
      <c r="B675" s="61" t="s">
        <v>7651</v>
      </c>
      <c r="C675" s="100" t="s">
        <v>1613</v>
      </c>
      <c r="D675" s="42" t="s">
        <v>5189</v>
      </c>
      <c r="E675" s="61" t="s">
        <v>4953</v>
      </c>
      <c r="F675" s="61"/>
      <c r="G675" s="61">
        <v>96</v>
      </c>
      <c r="H675">
        <v>4.75</v>
      </c>
      <c r="I675" t="str">
        <f t="shared" si="33"/>
        <v>78</v>
      </c>
      <c r="J675" t="str">
        <f t="shared" si="34"/>
        <v>2.6</v>
      </c>
      <c r="K675" t="s">
        <v>8345</v>
      </c>
      <c r="L675" t="s">
        <v>8341</v>
      </c>
      <c r="M675">
        <v>1.5</v>
      </c>
      <c r="N675">
        <v>2</v>
      </c>
      <c r="O675">
        <f t="shared" si="35"/>
        <v>1</v>
      </c>
      <c r="P675">
        <v>0.5</v>
      </c>
    </row>
    <row r="676" spans="1:16">
      <c r="A676" s="61" t="s">
        <v>2221</v>
      </c>
      <c r="B676" s="61" t="s">
        <v>6283</v>
      </c>
      <c r="C676" s="62" t="s">
        <v>1532</v>
      </c>
      <c r="D676" s="63" t="s">
        <v>3115</v>
      </c>
      <c r="E676" s="61">
        <v>101490162</v>
      </c>
      <c r="F676" s="61"/>
      <c r="G676" s="64">
        <v>152</v>
      </c>
      <c r="H676">
        <v>4.75</v>
      </c>
      <c r="I676" t="str">
        <f t="shared" si="33"/>
        <v>78</v>
      </c>
      <c r="J676" t="str">
        <f t="shared" si="34"/>
        <v>2.9</v>
      </c>
      <c r="K676" t="s">
        <v>8344</v>
      </c>
      <c r="L676" t="s">
        <v>8350</v>
      </c>
      <c r="M676">
        <v>0.75</v>
      </c>
      <c r="N676">
        <v>2</v>
      </c>
      <c r="O676">
        <f t="shared" si="35"/>
        <v>1</v>
      </c>
      <c r="P676">
        <v>0.5</v>
      </c>
    </row>
    <row r="677" spans="1:16">
      <c r="A677" s="64" t="s">
        <v>2221</v>
      </c>
      <c r="B677" s="61" t="s">
        <v>6283</v>
      </c>
      <c r="C677" s="62" t="s">
        <v>1613</v>
      </c>
      <c r="D677" s="63" t="s">
        <v>2222</v>
      </c>
      <c r="E677" s="64">
        <v>101490161</v>
      </c>
      <c r="F677" s="64"/>
      <c r="G677" s="64">
        <v>152</v>
      </c>
      <c r="H677">
        <v>4.75</v>
      </c>
      <c r="I677" t="str">
        <f t="shared" si="33"/>
        <v>78</v>
      </c>
      <c r="J677" t="str">
        <f t="shared" si="34"/>
        <v>2.9</v>
      </c>
      <c r="K677" t="s">
        <v>8344</v>
      </c>
      <c r="L677" t="s">
        <v>8350</v>
      </c>
      <c r="M677">
        <v>0.75</v>
      </c>
      <c r="N677">
        <v>2</v>
      </c>
      <c r="O677">
        <f t="shared" si="35"/>
        <v>1</v>
      </c>
      <c r="P677">
        <v>0.5</v>
      </c>
    </row>
    <row r="678" spans="1:16">
      <c r="A678" s="61">
        <v>103249610</v>
      </c>
      <c r="B678" s="61" t="s">
        <v>7490</v>
      </c>
      <c r="C678" s="62" t="s">
        <v>1532</v>
      </c>
      <c r="D678" s="42" t="s">
        <v>4923</v>
      </c>
      <c r="E678" s="61">
        <v>101490162</v>
      </c>
      <c r="F678" s="61"/>
      <c r="G678" s="61">
        <v>270</v>
      </c>
      <c r="H678">
        <v>4.75</v>
      </c>
      <c r="I678" t="str">
        <f t="shared" si="33"/>
        <v>78</v>
      </c>
      <c r="J678" t="str">
        <f t="shared" si="34"/>
        <v>2.9</v>
      </c>
      <c r="K678" t="s">
        <v>8342</v>
      </c>
      <c r="L678" t="s">
        <v>8341</v>
      </c>
      <c r="M678">
        <v>0.75</v>
      </c>
      <c r="N678">
        <v>2</v>
      </c>
      <c r="O678">
        <f t="shared" si="35"/>
        <v>1</v>
      </c>
      <c r="P678">
        <v>0.5</v>
      </c>
    </row>
    <row r="679" spans="1:16">
      <c r="A679" s="61">
        <v>103249610</v>
      </c>
      <c r="B679" s="61" t="s">
        <v>7490</v>
      </c>
      <c r="C679" s="62" t="s">
        <v>1613</v>
      </c>
      <c r="D679" s="42" t="s">
        <v>4924</v>
      </c>
      <c r="E679" s="61">
        <v>101490161</v>
      </c>
      <c r="F679" s="61"/>
      <c r="G679" s="61">
        <v>270</v>
      </c>
      <c r="H679">
        <v>4.75</v>
      </c>
      <c r="I679" t="str">
        <f t="shared" si="33"/>
        <v>78</v>
      </c>
      <c r="J679" t="str">
        <f t="shared" si="34"/>
        <v>2.9</v>
      </c>
      <c r="K679" t="s">
        <v>8342</v>
      </c>
      <c r="L679" t="s">
        <v>8341</v>
      </c>
      <c r="M679">
        <v>0.75</v>
      </c>
      <c r="N679">
        <v>2</v>
      </c>
      <c r="O679">
        <f t="shared" si="35"/>
        <v>1</v>
      </c>
      <c r="P679">
        <v>0.5</v>
      </c>
    </row>
    <row r="680" spans="1:16">
      <c r="A680" s="61" t="s">
        <v>2224</v>
      </c>
      <c r="B680" s="61" t="s">
        <v>6284</v>
      </c>
      <c r="C680" s="62" t="s">
        <v>1532</v>
      </c>
      <c r="D680" s="63" t="s">
        <v>2953</v>
      </c>
      <c r="E680" s="61">
        <v>101490162</v>
      </c>
      <c r="F680" s="61"/>
      <c r="G680" s="64">
        <v>270</v>
      </c>
      <c r="H680">
        <v>4.75</v>
      </c>
      <c r="I680" t="str">
        <f t="shared" si="33"/>
        <v>78</v>
      </c>
      <c r="J680" t="str">
        <f t="shared" si="34"/>
        <v>2.9</v>
      </c>
      <c r="K680" t="s">
        <v>8342</v>
      </c>
      <c r="L680" t="s">
        <v>8341</v>
      </c>
      <c r="M680">
        <v>0.75</v>
      </c>
      <c r="N680">
        <v>2</v>
      </c>
      <c r="O680">
        <f t="shared" si="35"/>
        <v>1</v>
      </c>
      <c r="P680">
        <v>0.5</v>
      </c>
    </row>
    <row r="681" spans="1:16">
      <c r="A681" s="64" t="s">
        <v>2224</v>
      </c>
      <c r="B681" s="61" t="s">
        <v>6284</v>
      </c>
      <c r="C681" s="62" t="s">
        <v>1613</v>
      </c>
      <c r="D681" s="63" t="s">
        <v>2225</v>
      </c>
      <c r="E681" s="64">
        <v>101490161</v>
      </c>
      <c r="F681" s="64"/>
      <c r="G681" s="64">
        <v>270</v>
      </c>
      <c r="H681">
        <v>4.75</v>
      </c>
      <c r="I681" t="str">
        <f t="shared" si="33"/>
        <v>78</v>
      </c>
      <c r="J681" t="str">
        <f t="shared" si="34"/>
        <v>2.9</v>
      </c>
      <c r="K681" t="s">
        <v>8342</v>
      </c>
      <c r="L681" t="s">
        <v>8341</v>
      </c>
      <c r="M681">
        <v>0.75</v>
      </c>
      <c r="N681">
        <v>2</v>
      </c>
      <c r="O681">
        <f t="shared" si="35"/>
        <v>1</v>
      </c>
      <c r="P681">
        <v>0.5</v>
      </c>
    </row>
    <row r="682" spans="1:16">
      <c r="A682" s="61" t="s">
        <v>2227</v>
      </c>
      <c r="B682" s="61" t="s">
        <v>6285</v>
      </c>
      <c r="C682" s="62" t="s">
        <v>1532</v>
      </c>
      <c r="D682" s="63" t="s">
        <v>2554</v>
      </c>
      <c r="E682" s="61">
        <v>101490162</v>
      </c>
      <c r="F682" s="61"/>
      <c r="G682" s="64">
        <v>133</v>
      </c>
      <c r="H682">
        <v>4.75</v>
      </c>
      <c r="I682" t="str">
        <f t="shared" si="33"/>
        <v>78</v>
      </c>
      <c r="J682" t="str">
        <f t="shared" si="34"/>
        <v>3.1</v>
      </c>
      <c r="K682" t="s">
        <v>8342</v>
      </c>
      <c r="L682" t="s">
        <v>8341</v>
      </c>
      <c r="M682">
        <v>0.75</v>
      </c>
      <c r="N682">
        <v>2</v>
      </c>
      <c r="O682">
        <f t="shared" si="35"/>
        <v>1</v>
      </c>
      <c r="P682">
        <v>0.5</v>
      </c>
    </row>
    <row r="683" spans="1:16">
      <c r="A683" s="64" t="s">
        <v>2227</v>
      </c>
      <c r="B683" s="61" t="s">
        <v>6285</v>
      </c>
      <c r="C683" s="62" t="s">
        <v>1613</v>
      </c>
      <c r="D683" s="63" t="s">
        <v>2228</v>
      </c>
      <c r="E683" s="64">
        <v>101490161</v>
      </c>
      <c r="F683" s="64"/>
      <c r="G683" s="64">
        <v>133</v>
      </c>
      <c r="H683">
        <v>4.75</v>
      </c>
      <c r="I683" t="str">
        <f t="shared" si="33"/>
        <v>78</v>
      </c>
      <c r="J683" t="str">
        <f t="shared" si="34"/>
        <v>3.1</v>
      </c>
      <c r="K683" t="s">
        <v>8342</v>
      </c>
      <c r="L683" t="s">
        <v>8341</v>
      </c>
      <c r="M683">
        <v>0.75</v>
      </c>
      <c r="N683">
        <v>2</v>
      </c>
      <c r="O683">
        <f t="shared" si="35"/>
        <v>1</v>
      </c>
      <c r="P683">
        <v>0.5</v>
      </c>
    </row>
    <row r="684" spans="1:16">
      <c r="A684" s="61">
        <v>101330350</v>
      </c>
      <c r="B684" s="61" t="s">
        <v>5917</v>
      </c>
      <c r="C684" s="62" t="s">
        <v>1532</v>
      </c>
      <c r="D684" s="63" t="s">
        <v>1577</v>
      </c>
      <c r="E684" s="64">
        <v>101490162</v>
      </c>
      <c r="F684" s="64"/>
      <c r="G684" s="64">
        <v>241</v>
      </c>
      <c r="H684">
        <v>4.75</v>
      </c>
      <c r="I684" t="str">
        <f t="shared" si="33"/>
        <v>78</v>
      </c>
      <c r="J684" t="str">
        <f t="shared" si="34"/>
        <v>3.7</v>
      </c>
      <c r="K684" t="s">
        <v>8342</v>
      </c>
      <c r="L684" t="s">
        <v>8350</v>
      </c>
      <c r="M684">
        <v>0.75</v>
      </c>
      <c r="N684">
        <v>2</v>
      </c>
      <c r="O684">
        <f t="shared" si="35"/>
        <v>1</v>
      </c>
      <c r="P684">
        <v>0.5</v>
      </c>
    </row>
    <row r="685" spans="1:16">
      <c r="A685" s="61">
        <v>103152435</v>
      </c>
      <c r="B685" s="61" t="s">
        <v>7318</v>
      </c>
      <c r="C685" s="62" t="s">
        <v>1532</v>
      </c>
      <c r="D685" s="42" t="s">
        <v>1577</v>
      </c>
      <c r="E685" s="61">
        <v>101490162</v>
      </c>
      <c r="F685" s="61"/>
      <c r="G685" s="61">
        <v>241</v>
      </c>
      <c r="H685">
        <v>4.75</v>
      </c>
      <c r="I685" t="str">
        <f t="shared" si="33"/>
        <v>78</v>
      </c>
      <c r="J685" t="str">
        <f t="shared" si="34"/>
        <v>3.7</v>
      </c>
      <c r="K685" t="s">
        <v>8342</v>
      </c>
      <c r="L685" t="s">
        <v>8350</v>
      </c>
      <c r="M685">
        <v>0.75</v>
      </c>
      <c r="N685">
        <v>2</v>
      </c>
      <c r="O685">
        <f t="shared" si="35"/>
        <v>1</v>
      </c>
      <c r="P685">
        <v>0.5</v>
      </c>
    </row>
    <row r="686" spans="1:16">
      <c r="A686" s="64">
        <v>101330350</v>
      </c>
      <c r="B686" s="61" t="s">
        <v>5917</v>
      </c>
      <c r="C686" s="62" t="s">
        <v>1613</v>
      </c>
      <c r="D686" s="63" t="s">
        <v>2230</v>
      </c>
      <c r="E686" s="64">
        <v>101490161</v>
      </c>
      <c r="F686" s="64"/>
      <c r="G686" s="64">
        <v>241</v>
      </c>
      <c r="H686">
        <v>4.75</v>
      </c>
      <c r="I686" t="str">
        <f t="shared" si="33"/>
        <v>78</v>
      </c>
      <c r="J686" t="str">
        <f t="shared" si="34"/>
        <v>3.7</v>
      </c>
      <c r="K686" t="s">
        <v>8342</v>
      </c>
      <c r="L686" t="s">
        <v>8350</v>
      </c>
      <c r="M686">
        <v>0.75</v>
      </c>
      <c r="N686">
        <v>2</v>
      </c>
      <c r="O686">
        <f t="shared" si="35"/>
        <v>1</v>
      </c>
      <c r="P686">
        <v>0.5</v>
      </c>
    </row>
    <row r="687" spans="1:16">
      <c r="A687" s="61">
        <v>103152435</v>
      </c>
      <c r="B687" s="61" t="s">
        <v>7318</v>
      </c>
      <c r="C687" s="62" t="s">
        <v>1613</v>
      </c>
      <c r="D687" s="42" t="s">
        <v>4722</v>
      </c>
      <c r="E687" s="61">
        <v>101490161</v>
      </c>
      <c r="F687" s="61"/>
      <c r="G687" s="61">
        <v>241</v>
      </c>
      <c r="H687">
        <v>4.75</v>
      </c>
      <c r="I687" t="str">
        <f t="shared" si="33"/>
        <v>78</v>
      </c>
      <c r="J687" t="str">
        <f t="shared" si="34"/>
        <v>3.7</v>
      </c>
      <c r="K687" t="s">
        <v>8342</v>
      </c>
      <c r="L687" t="s">
        <v>8350</v>
      </c>
      <c r="M687">
        <v>0.75</v>
      </c>
      <c r="N687">
        <v>2</v>
      </c>
      <c r="O687">
        <f t="shared" si="35"/>
        <v>1</v>
      </c>
      <c r="P687">
        <v>0.5</v>
      </c>
    </row>
    <row r="688" spans="1:16">
      <c r="A688" s="61">
        <v>101572461</v>
      </c>
      <c r="B688" s="61" t="s">
        <v>6286</v>
      </c>
      <c r="C688" s="62" t="s">
        <v>1532</v>
      </c>
      <c r="D688" s="42" t="s">
        <v>3732</v>
      </c>
      <c r="E688" s="61">
        <v>101490162</v>
      </c>
      <c r="F688" s="61"/>
      <c r="G688" s="61">
        <v>261</v>
      </c>
      <c r="H688">
        <v>4.75</v>
      </c>
      <c r="I688" t="str">
        <f t="shared" si="33"/>
        <v>78</v>
      </c>
      <c r="J688" t="str">
        <f t="shared" si="34"/>
        <v>3.7</v>
      </c>
      <c r="K688" t="s">
        <v>8342</v>
      </c>
      <c r="L688" t="s">
        <v>8354</v>
      </c>
      <c r="M688">
        <v>0.75</v>
      </c>
      <c r="N688">
        <v>2</v>
      </c>
      <c r="O688">
        <f t="shared" si="35"/>
        <v>1</v>
      </c>
      <c r="P688">
        <v>0.5</v>
      </c>
    </row>
    <row r="689" spans="1:16">
      <c r="A689" s="61">
        <v>101572461</v>
      </c>
      <c r="B689" s="61" t="s">
        <v>6286</v>
      </c>
      <c r="C689" s="62" t="s">
        <v>1613</v>
      </c>
      <c r="D689" s="42" t="s">
        <v>2232</v>
      </c>
      <c r="E689" s="61">
        <v>101490161</v>
      </c>
      <c r="F689" s="61"/>
      <c r="G689" s="61">
        <v>261</v>
      </c>
      <c r="H689">
        <v>4.75</v>
      </c>
      <c r="I689" t="str">
        <f t="shared" si="33"/>
        <v>78</v>
      </c>
      <c r="J689" t="str">
        <f t="shared" si="34"/>
        <v>3.7</v>
      </c>
      <c r="K689" t="s">
        <v>8342</v>
      </c>
      <c r="L689" t="s">
        <v>8354</v>
      </c>
      <c r="M689">
        <v>0.75</v>
      </c>
      <c r="N689">
        <v>2</v>
      </c>
      <c r="O689">
        <f t="shared" si="35"/>
        <v>1</v>
      </c>
      <c r="P689">
        <v>0.5</v>
      </c>
    </row>
    <row r="690" spans="1:16">
      <c r="A690" s="61">
        <v>102905858</v>
      </c>
      <c r="B690" s="61" t="s">
        <v>7146</v>
      </c>
      <c r="C690" s="62" t="s">
        <v>1532</v>
      </c>
      <c r="D690" s="42" t="s">
        <v>4454</v>
      </c>
      <c r="E690" s="61">
        <v>101490162</v>
      </c>
      <c r="F690" s="61"/>
      <c r="G690" s="61">
        <v>345</v>
      </c>
      <c r="H690">
        <v>4.75</v>
      </c>
      <c r="I690" t="str">
        <f t="shared" si="33"/>
        <v>78</v>
      </c>
      <c r="J690" t="str">
        <f t="shared" si="34"/>
        <v>3.7</v>
      </c>
      <c r="K690" t="s">
        <v>8342</v>
      </c>
      <c r="L690" t="s">
        <v>8341</v>
      </c>
      <c r="M690">
        <v>0.75</v>
      </c>
      <c r="N690">
        <v>2</v>
      </c>
      <c r="O690">
        <f t="shared" si="35"/>
        <v>1</v>
      </c>
      <c r="P690">
        <v>0.5</v>
      </c>
    </row>
    <row r="691" spans="1:16">
      <c r="A691" s="61">
        <v>103245901</v>
      </c>
      <c r="B691" s="61" t="s">
        <v>7485</v>
      </c>
      <c r="C691" s="62" t="s">
        <v>1532</v>
      </c>
      <c r="D691" s="42" t="s">
        <v>4454</v>
      </c>
      <c r="E691" s="61">
        <v>101490162</v>
      </c>
      <c r="F691" s="61"/>
      <c r="G691" s="61">
        <v>345</v>
      </c>
      <c r="H691">
        <v>4.75</v>
      </c>
      <c r="I691" t="str">
        <f t="shared" si="33"/>
        <v>78</v>
      </c>
      <c r="J691" t="str">
        <f t="shared" si="34"/>
        <v>3.7</v>
      </c>
      <c r="K691" t="s">
        <v>8342</v>
      </c>
      <c r="L691" t="s">
        <v>8341</v>
      </c>
      <c r="M691">
        <v>0.75</v>
      </c>
      <c r="N691">
        <v>2</v>
      </c>
      <c r="O691">
        <f t="shared" si="35"/>
        <v>1</v>
      </c>
      <c r="P691">
        <v>0.5</v>
      </c>
    </row>
    <row r="692" spans="1:16">
      <c r="A692" s="61">
        <v>101776340</v>
      </c>
      <c r="B692" s="61" t="s">
        <v>6839</v>
      </c>
      <c r="C692" s="62" t="s">
        <v>1532</v>
      </c>
      <c r="D692" s="42" t="s">
        <v>3954</v>
      </c>
      <c r="E692" s="61">
        <v>101490162</v>
      </c>
      <c r="F692" s="61"/>
      <c r="G692" s="61">
        <v>274</v>
      </c>
      <c r="H692">
        <v>4.75</v>
      </c>
      <c r="I692" t="str">
        <f t="shared" si="33"/>
        <v>78</v>
      </c>
      <c r="J692" t="str">
        <f t="shared" si="34"/>
        <v>3.7</v>
      </c>
      <c r="K692" t="s">
        <v>8342</v>
      </c>
      <c r="L692" t="s">
        <v>8341</v>
      </c>
      <c r="M692">
        <v>0.75</v>
      </c>
      <c r="N692">
        <v>2</v>
      </c>
      <c r="O692">
        <f t="shared" si="35"/>
        <v>1</v>
      </c>
      <c r="P692">
        <v>0.5</v>
      </c>
    </row>
    <row r="693" spans="1:16">
      <c r="A693" s="61">
        <v>102984469</v>
      </c>
      <c r="B693" s="61" t="s">
        <v>7255</v>
      </c>
      <c r="C693" s="62" t="s">
        <v>1532</v>
      </c>
      <c r="D693" s="42" t="s">
        <v>3954</v>
      </c>
      <c r="E693" s="61">
        <v>101490162</v>
      </c>
      <c r="F693" s="61"/>
      <c r="G693" s="61">
        <v>345</v>
      </c>
      <c r="H693">
        <v>4.75</v>
      </c>
      <c r="I693" t="str">
        <f t="shared" si="33"/>
        <v>78</v>
      </c>
      <c r="J693" t="str">
        <f t="shared" si="34"/>
        <v>3.7</v>
      </c>
      <c r="K693" t="s">
        <v>8342</v>
      </c>
      <c r="L693" t="s">
        <v>8341</v>
      </c>
      <c r="M693">
        <v>0.75</v>
      </c>
      <c r="N693">
        <v>2</v>
      </c>
      <c r="O693">
        <f t="shared" si="35"/>
        <v>1</v>
      </c>
      <c r="P693">
        <v>0.5</v>
      </c>
    </row>
    <row r="694" spans="1:16">
      <c r="A694" s="61">
        <v>101776340</v>
      </c>
      <c r="B694" s="61" t="s">
        <v>6839</v>
      </c>
      <c r="C694" s="62" t="s">
        <v>1613</v>
      </c>
      <c r="D694" s="42" t="s">
        <v>3955</v>
      </c>
      <c r="E694" s="61">
        <v>101490161</v>
      </c>
      <c r="F694" s="61"/>
      <c r="G694" s="61">
        <v>274</v>
      </c>
      <c r="H694">
        <v>4.75</v>
      </c>
      <c r="I694" t="str">
        <f t="shared" si="33"/>
        <v>78</v>
      </c>
      <c r="J694" t="str">
        <f t="shared" si="34"/>
        <v>3.7</v>
      </c>
      <c r="K694" t="s">
        <v>8342</v>
      </c>
      <c r="L694" t="s">
        <v>8341</v>
      </c>
      <c r="M694">
        <v>0.75</v>
      </c>
      <c r="N694">
        <v>2</v>
      </c>
      <c r="O694">
        <f t="shared" si="35"/>
        <v>1</v>
      </c>
      <c r="P694">
        <v>0.5</v>
      </c>
    </row>
    <row r="695" spans="1:16">
      <c r="A695" s="61">
        <v>102984469</v>
      </c>
      <c r="B695" s="61" t="s">
        <v>7255</v>
      </c>
      <c r="C695" s="62" t="s">
        <v>1613</v>
      </c>
      <c r="D695" s="42" t="s">
        <v>3955</v>
      </c>
      <c r="E695" s="61">
        <v>101490161</v>
      </c>
      <c r="F695" s="61"/>
      <c r="G695" s="61">
        <v>345</v>
      </c>
      <c r="H695">
        <v>4.75</v>
      </c>
      <c r="I695" t="str">
        <f t="shared" si="33"/>
        <v>78</v>
      </c>
      <c r="J695" t="str">
        <f t="shared" si="34"/>
        <v>3.7</v>
      </c>
      <c r="K695" t="s">
        <v>8342</v>
      </c>
      <c r="L695" t="s">
        <v>8341</v>
      </c>
      <c r="M695">
        <v>0.75</v>
      </c>
      <c r="N695">
        <v>2</v>
      </c>
      <c r="O695">
        <f t="shared" si="35"/>
        <v>1</v>
      </c>
      <c r="P695">
        <v>0.5</v>
      </c>
    </row>
    <row r="696" spans="1:16">
      <c r="A696" s="61">
        <v>102905858</v>
      </c>
      <c r="B696" s="61" t="s">
        <v>7146</v>
      </c>
      <c r="C696" s="62" t="s">
        <v>1613</v>
      </c>
      <c r="D696" s="42" t="s">
        <v>4455</v>
      </c>
      <c r="E696" s="61">
        <v>101490161</v>
      </c>
      <c r="F696" s="61"/>
      <c r="G696" s="61">
        <v>345</v>
      </c>
      <c r="H696">
        <v>4.75</v>
      </c>
      <c r="I696" t="str">
        <f t="shared" si="33"/>
        <v>78</v>
      </c>
      <c r="J696" t="str">
        <f t="shared" si="34"/>
        <v>3.7</v>
      </c>
      <c r="K696" t="s">
        <v>8342</v>
      </c>
      <c r="L696" t="s">
        <v>8341</v>
      </c>
      <c r="M696">
        <v>0.75</v>
      </c>
      <c r="N696">
        <v>2</v>
      </c>
      <c r="O696">
        <f t="shared" si="35"/>
        <v>1</v>
      </c>
      <c r="P696">
        <v>0.5</v>
      </c>
    </row>
    <row r="697" spans="1:16">
      <c r="A697" s="61">
        <v>103245901</v>
      </c>
      <c r="B697" s="61" t="s">
        <v>7485</v>
      </c>
      <c r="C697" s="62" t="s">
        <v>1613</v>
      </c>
      <c r="D697" s="42" t="s">
        <v>4455</v>
      </c>
      <c r="E697" s="61">
        <v>101490161</v>
      </c>
      <c r="F697" s="61"/>
      <c r="G697" s="61">
        <v>345</v>
      </c>
      <c r="H697">
        <v>4.75</v>
      </c>
      <c r="I697" t="str">
        <f t="shared" si="33"/>
        <v>78</v>
      </c>
      <c r="J697" t="str">
        <f t="shared" si="34"/>
        <v>3.7</v>
      </c>
      <c r="K697" t="s">
        <v>8342</v>
      </c>
      <c r="L697" t="s">
        <v>8341</v>
      </c>
      <c r="M697">
        <v>0.75</v>
      </c>
      <c r="N697">
        <v>2</v>
      </c>
      <c r="O697">
        <f t="shared" si="35"/>
        <v>1</v>
      </c>
      <c r="P697">
        <v>0.5</v>
      </c>
    </row>
    <row r="698" spans="1:16">
      <c r="A698" s="64" t="s">
        <v>2235</v>
      </c>
      <c r="B698" s="61" t="s">
        <v>6288</v>
      </c>
      <c r="C698" s="62" t="s">
        <v>1532</v>
      </c>
      <c r="D698" s="63" t="s">
        <v>2645</v>
      </c>
      <c r="E698" s="64">
        <v>101490164</v>
      </c>
      <c r="F698" s="64"/>
      <c r="G698" s="64">
        <v>46</v>
      </c>
      <c r="H698">
        <v>4.75</v>
      </c>
      <c r="I698" t="str">
        <f t="shared" si="33"/>
        <v>78</v>
      </c>
      <c r="J698" t="str">
        <f t="shared" si="34"/>
        <v>3.8</v>
      </c>
      <c r="K698" t="s">
        <v>8342</v>
      </c>
      <c r="L698" t="s">
        <v>8350</v>
      </c>
      <c r="M698">
        <v>0.75</v>
      </c>
      <c r="N698">
        <v>2</v>
      </c>
      <c r="O698">
        <f t="shared" si="35"/>
        <v>1</v>
      </c>
      <c r="P698">
        <v>0.5</v>
      </c>
    </row>
    <row r="699" spans="1:16">
      <c r="A699" s="64" t="s">
        <v>2235</v>
      </c>
      <c r="B699" s="61" t="s">
        <v>6288</v>
      </c>
      <c r="C699" s="62" t="s">
        <v>1532</v>
      </c>
      <c r="D699" s="63" t="s">
        <v>2645</v>
      </c>
      <c r="E699" s="64">
        <v>101490164</v>
      </c>
      <c r="F699" s="61" t="s">
        <v>1534</v>
      </c>
      <c r="G699" s="64">
        <v>46</v>
      </c>
      <c r="H699">
        <v>4.75</v>
      </c>
      <c r="I699" t="str">
        <f t="shared" si="33"/>
        <v>78</v>
      </c>
      <c r="J699" t="str">
        <f t="shared" si="34"/>
        <v>3.8</v>
      </c>
      <c r="K699" t="s">
        <v>8342</v>
      </c>
      <c r="L699" t="s">
        <v>8350</v>
      </c>
      <c r="M699">
        <v>0.75</v>
      </c>
      <c r="N699">
        <v>2</v>
      </c>
      <c r="O699">
        <f t="shared" si="35"/>
        <v>1</v>
      </c>
      <c r="P699">
        <v>0.5</v>
      </c>
    </row>
    <row r="700" spans="1:16">
      <c r="A700" s="64" t="s">
        <v>2235</v>
      </c>
      <c r="B700" s="61" t="s">
        <v>6288</v>
      </c>
      <c r="C700" s="62" t="s">
        <v>1613</v>
      </c>
      <c r="D700" s="63" t="s">
        <v>2236</v>
      </c>
      <c r="E700" s="64">
        <v>101490161</v>
      </c>
      <c r="F700" s="64"/>
      <c r="G700" s="64">
        <v>46</v>
      </c>
      <c r="H700">
        <v>4.75</v>
      </c>
      <c r="I700" t="str">
        <f t="shared" si="33"/>
        <v>78</v>
      </c>
      <c r="J700" t="str">
        <f t="shared" si="34"/>
        <v>3.8</v>
      </c>
      <c r="K700" t="s">
        <v>8342</v>
      </c>
      <c r="L700" t="s">
        <v>8350</v>
      </c>
      <c r="M700">
        <v>0.75</v>
      </c>
      <c r="N700">
        <v>2</v>
      </c>
      <c r="O700">
        <f t="shared" si="35"/>
        <v>1</v>
      </c>
      <c r="P700">
        <v>0.5</v>
      </c>
    </row>
    <row r="701" spans="1:16">
      <c r="A701" s="61" t="s">
        <v>1833</v>
      </c>
      <c r="B701" s="61" t="s">
        <v>6111</v>
      </c>
      <c r="C701" s="62" t="s">
        <v>1532</v>
      </c>
      <c r="D701" s="63" t="s">
        <v>1834</v>
      </c>
      <c r="E701" s="61">
        <v>101490162</v>
      </c>
      <c r="F701" s="61"/>
      <c r="G701" s="67" t="s">
        <v>1643</v>
      </c>
      <c r="H701">
        <v>4.75</v>
      </c>
      <c r="I701" t="str">
        <f t="shared" si="33"/>
        <v>78</v>
      </c>
      <c r="J701" t="str">
        <f t="shared" si="34"/>
        <v>3.8</v>
      </c>
      <c r="K701" t="s">
        <v>8344</v>
      </c>
      <c r="L701" t="s">
        <v>8350</v>
      </c>
      <c r="M701">
        <v>0.75</v>
      </c>
      <c r="N701">
        <v>2</v>
      </c>
      <c r="O701">
        <f t="shared" si="35"/>
        <v>1</v>
      </c>
      <c r="P701">
        <v>0.5</v>
      </c>
    </row>
    <row r="702" spans="1:16">
      <c r="A702" s="61" t="s">
        <v>2253</v>
      </c>
      <c r="B702" s="61" t="s">
        <v>6296</v>
      </c>
      <c r="C702" s="62" t="s">
        <v>1532</v>
      </c>
      <c r="D702" s="63" t="s">
        <v>1834</v>
      </c>
      <c r="E702" s="61">
        <v>101490162</v>
      </c>
      <c r="F702" s="61"/>
      <c r="G702" s="64">
        <v>138</v>
      </c>
      <c r="H702">
        <v>4.75</v>
      </c>
      <c r="I702" t="str">
        <f t="shared" si="33"/>
        <v>78</v>
      </c>
      <c r="J702" t="str">
        <f t="shared" si="34"/>
        <v>3.8</v>
      </c>
      <c r="K702" t="s">
        <v>8344</v>
      </c>
      <c r="L702" t="s">
        <v>8350</v>
      </c>
      <c r="M702">
        <v>0.75</v>
      </c>
      <c r="N702">
        <v>2</v>
      </c>
      <c r="O702">
        <f t="shared" si="35"/>
        <v>1</v>
      </c>
      <c r="P702">
        <v>0.5</v>
      </c>
    </row>
    <row r="703" spans="1:16">
      <c r="A703" s="61" t="s">
        <v>2239</v>
      </c>
      <c r="B703" s="61" t="s">
        <v>6290</v>
      </c>
      <c r="C703" s="62" t="s">
        <v>1532</v>
      </c>
      <c r="D703" s="63" t="s">
        <v>2763</v>
      </c>
      <c r="E703" s="61">
        <v>101490162</v>
      </c>
      <c r="F703" s="61"/>
      <c r="G703" s="67" t="s">
        <v>1643</v>
      </c>
      <c r="H703">
        <v>4.75</v>
      </c>
      <c r="I703" t="str">
        <f t="shared" si="33"/>
        <v>78</v>
      </c>
      <c r="J703" t="str">
        <f t="shared" si="34"/>
        <v>3.8</v>
      </c>
      <c r="K703" t="s">
        <v>8344</v>
      </c>
      <c r="L703" t="s">
        <v>8350</v>
      </c>
      <c r="M703">
        <v>0.75</v>
      </c>
      <c r="N703">
        <v>2</v>
      </c>
      <c r="O703">
        <f t="shared" si="35"/>
        <v>1</v>
      </c>
      <c r="P703">
        <v>0.5</v>
      </c>
    </row>
    <row r="704" spans="1:16">
      <c r="A704" s="64" t="s">
        <v>2239</v>
      </c>
      <c r="B704" s="61" t="s">
        <v>6290</v>
      </c>
      <c r="C704" s="62" t="s">
        <v>1613</v>
      </c>
      <c r="D704" s="63" t="s">
        <v>2240</v>
      </c>
      <c r="E704" s="64">
        <v>101490161</v>
      </c>
      <c r="F704" s="64"/>
      <c r="G704" s="67" t="s">
        <v>1643</v>
      </c>
      <c r="H704">
        <v>4.75</v>
      </c>
      <c r="I704" t="str">
        <f t="shared" si="33"/>
        <v>78</v>
      </c>
      <c r="J704" t="str">
        <f t="shared" si="34"/>
        <v>3.8</v>
      </c>
      <c r="K704" t="s">
        <v>8344</v>
      </c>
      <c r="L704" t="s">
        <v>8350</v>
      </c>
      <c r="M704">
        <v>0.75</v>
      </c>
      <c r="N704">
        <v>2</v>
      </c>
      <c r="O704">
        <f t="shared" si="35"/>
        <v>1</v>
      </c>
      <c r="P704">
        <v>0.5</v>
      </c>
    </row>
    <row r="705" spans="1:16">
      <c r="A705" s="64" t="s">
        <v>1833</v>
      </c>
      <c r="B705" s="61" t="s">
        <v>6111</v>
      </c>
      <c r="C705" s="62" t="s">
        <v>1613</v>
      </c>
      <c r="D705" s="63" t="s">
        <v>2241</v>
      </c>
      <c r="E705" s="64">
        <v>101490161</v>
      </c>
      <c r="F705" s="64"/>
      <c r="G705" s="67" t="s">
        <v>1643</v>
      </c>
      <c r="H705">
        <v>4.75</v>
      </c>
      <c r="I705" t="str">
        <f t="shared" si="33"/>
        <v>78</v>
      </c>
      <c r="J705" t="str">
        <f t="shared" si="34"/>
        <v>3.8</v>
      </c>
      <c r="K705" t="s">
        <v>8344</v>
      </c>
      <c r="L705" t="s">
        <v>8350</v>
      </c>
      <c r="M705">
        <v>0.75</v>
      </c>
      <c r="N705">
        <v>2</v>
      </c>
      <c r="O705">
        <f t="shared" si="35"/>
        <v>1</v>
      </c>
      <c r="P705">
        <v>0.5</v>
      </c>
    </row>
    <row r="706" spans="1:16">
      <c r="A706" s="61" t="s">
        <v>1761</v>
      </c>
      <c r="B706" s="61" t="s">
        <v>6075</v>
      </c>
      <c r="C706" s="62" t="s">
        <v>1532</v>
      </c>
      <c r="D706" s="63" t="s">
        <v>1762</v>
      </c>
      <c r="E706" s="61">
        <v>101490162</v>
      </c>
      <c r="F706" s="61"/>
      <c r="G706" s="67" t="s">
        <v>1557</v>
      </c>
      <c r="H706">
        <v>4.75</v>
      </c>
      <c r="I706" t="str">
        <f t="shared" si="33"/>
        <v>78</v>
      </c>
      <c r="J706" t="str">
        <f t="shared" si="34"/>
        <v>3.8</v>
      </c>
      <c r="K706" t="s">
        <v>8344</v>
      </c>
      <c r="L706" t="s">
        <v>8341</v>
      </c>
      <c r="M706">
        <v>0.75</v>
      </c>
      <c r="N706">
        <v>2</v>
      </c>
      <c r="O706">
        <f t="shared" si="35"/>
        <v>1</v>
      </c>
      <c r="P706">
        <v>0.5</v>
      </c>
    </row>
    <row r="707" spans="1:16">
      <c r="A707" s="64" t="s">
        <v>1761</v>
      </c>
      <c r="B707" s="61" t="s">
        <v>6075</v>
      </c>
      <c r="C707" s="62" t="s">
        <v>1613</v>
      </c>
      <c r="D707" s="63" t="s">
        <v>2244</v>
      </c>
      <c r="E707" s="64">
        <v>101490161</v>
      </c>
      <c r="F707" s="64"/>
      <c r="G707" s="67" t="s">
        <v>1557</v>
      </c>
      <c r="H707">
        <v>4.75</v>
      </c>
      <c r="I707" t="str">
        <f t="shared" si="33"/>
        <v>78</v>
      </c>
      <c r="J707" t="str">
        <f t="shared" si="34"/>
        <v>3.8</v>
      </c>
      <c r="K707" t="s">
        <v>8344</v>
      </c>
      <c r="L707" t="s">
        <v>8341</v>
      </c>
      <c r="M707">
        <v>0.75</v>
      </c>
      <c r="N707">
        <v>2</v>
      </c>
      <c r="O707">
        <f t="shared" si="35"/>
        <v>1</v>
      </c>
      <c r="P707">
        <v>0.5</v>
      </c>
    </row>
    <row r="708" spans="1:16">
      <c r="A708" s="61" t="s">
        <v>2245</v>
      </c>
      <c r="B708" s="61" t="s">
        <v>6292</v>
      </c>
      <c r="C708" s="62" t="s">
        <v>1532</v>
      </c>
      <c r="D708" s="63" t="s">
        <v>2761</v>
      </c>
      <c r="E708" s="61">
        <v>101490162</v>
      </c>
      <c r="F708" s="61"/>
      <c r="G708" s="67" t="s">
        <v>1557</v>
      </c>
      <c r="H708">
        <v>4.75</v>
      </c>
      <c r="I708" t="str">
        <f t="shared" si="33"/>
        <v>78</v>
      </c>
      <c r="J708" t="str">
        <f t="shared" si="34"/>
        <v>3.8</v>
      </c>
      <c r="K708" t="s">
        <v>8344</v>
      </c>
      <c r="L708" t="s">
        <v>8341</v>
      </c>
      <c r="M708">
        <v>0.75</v>
      </c>
      <c r="N708">
        <v>2</v>
      </c>
      <c r="O708">
        <f t="shared" si="35"/>
        <v>1</v>
      </c>
      <c r="P708">
        <v>0.5</v>
      </c>
    </row>
    <row r="709" spans="1:16">
      <c r="A709" s="64" t="s">
        <v>2245</v>
      </c>
      <c r="B709" s="61" t="s">
        <v>6292</v>
      </c>
      <c r="C709" s="62" t="s">
        <v>1613</v>
      </c>
      <c r="D709" s="63" t="s">
        <v>2246</v>
      </c>
      <c r="E709" s="64">
        <v>101490161</v>
      </c>
      <c r="F709" s="64"/>
      <c r="G709" s="67" t="s">
        <v>1557</v>
      </c>
      <c r="H709">
        <v>4.75</v>
      </c>
      <c r="I709" t="str">
        <f t="shared" si="33"/>
        <v>78</v>
      </c>
      <c r="J709" t="str">
        <f t="shared" si="34"/>
        <v>3.8</v>
      </c>
      <c r="K709" t="s">
        <v>8344</v>
      </c>
      <c r="L709" t="s">
        <v>8341</v>
      </c>
      <c r="M709">
        <v>0.75</v>
      </c>
      <c r="N709">
        <v>2</v>
      </c>
      <c r="O709">
        <f t="shared" si="35"/>
        <v>1</v>
      </c>
      <c r="P709">
        <v>0.5</v>
      </c>
    </row>
    <row r="710" spans="1:16">
      <c r="A710" s="61" t="s">
        <v>2249</v>
      </c>
      <c r="B710" s="61" t="s">
        <v>6294</v>
      </c>
      <c r="C710" s="62" t="s">
        <v>1532</v>
      </c>
      <c r="D710" s="63" t="s">
        <v>2747</v>
      </c>
      <c r="E710" s="61">
        <v>101490162</v>
      </c>
      <c r="F710" s="61"/>
      <c r="G710" s="64">
        <v>137</v>
      </c>
      <c r="H710">
        <v>4.75</v>
      </c>
      <c r="I710" t="str">
        <f t="shared" si="33"/>
        <v>78</v>
      </c>
      <c r="J710" t="str">
        <f t="shared" si="34"/>
        <v>3.8</v>
      </c>
      <c r="K710" t="s">
        <v>8344</v>
      </c>
      <c r="L710" t="s">
        <v>8341</v>
      </c>
      <c r="M710">
        <v>0.75</v>
      </c>
      <c r="N710">
        <v>2</v>
      </c>
      <c r="O710">
        <f t="shared" si="35"/>
        <v>1</v>
      </c>
      <c r="P710">
        <v>0.5</v>
      </c>
    </row>
    <row r="711" spans="1:16">
      <c r="A711" s="64" t="s">
        <v>2249</v>
      </c>
      <c r="B711" s="61" t="s">
        <v>6294</v>
      </c>
      <c r="C711" s="62" t="s">
        <v>1613</v>
      </c>
      <c r="D711" s="63" t="s">
        <v>2250</v>
      </c>
      <c r="E711" s="64">
        <v>101490161</v>
      </c>
      <c r="F711" s="64"/>
      <c r="G711" s="64">
        <v>137</v>
      </c>
      <c r="H711">
        <v>4.75</v>
      </c>
      <c r="I711" t="str">
        <f t="shared" si="33"/>
        <v>78</v>
      </c>
      <c r="J711" t="str">
        <f t="shared" si="34"/>
        <v>3.8</v>
      </c>
      <c r="K711" t="s">
        <v>8344</v>
      </c>
      <c r="L711" t="s">
        <v>8341</v>
      </c>
      <c r="M711">
        <v>0.75</v>
      </c>
      <c r="N711">
        <v>2</v>
      </c>
      <c r="O711">
        <f t="shared" si="35"/>
        <v>1</v>
      </c>
      <c r="P711">
        <v>0.5</v>
      </c>
    </row>
    <row r="712" spans="1:16">
      <c r="A712" s="64" t="s">
        <v>2253</v>
      </c>
      <c r="B712" s="61" t="s">
        <v>6296</v>
      </c>
      <c r="C712" s="62" t="s">
        <v>1613</v>
      </c>
      <c r="D712" s="63" t="s">
        <v>2254</v>
      </c>
      <c r="E712" s="64">
        <v>101490161</v>
      </c>
      <c r="F712" s="64"/>
      <c r="G712" s="64">
        <v>138</v>
      </c>
      <c r="H712">
        <v>4.75</v>
      </c>
      <c r="I712" t="str">
        <f t="shared" si="33"/>
        <v>78</v>
      </c>
      <c r="J712" t="str">
        <f t="shared" si="34"/>
        <v>3.8</v>
      </c>
      <c r="K712" t="s">
        <v>8344</v>
      </c>
      <c r="L712" t="s">
        <v>8350</v>
      </c>
      <c r="M712">
        <v>0.75</v>
      </c>
      <c r="N712">
        <v>2</v>
      </c>
      <c r="O712">
        <f t="shared" si="35"/>
        <v>1</v>
      </c>
      <c r="P712">
        <v>0.5</v>
      </c>
    </row>
    <row r="713" spans="1:16">
      <c r="A713" s="61" t="s">
        <v>2255</v>
      </c>
      <c r="B713" s="61" t="s">
        <v>6297</v>
      </c>
      <c r="C713" s="62" t="s">
        <v>1532</v>
      </c>
      <c r="D713" s="63" t="s">
        <v>2335</v>
      </c>
      <c r="E713" s="61">
        <v>101490162</v>
      </c>
      <c r="F713" s="61"/>
      <c r="G713" s="64">
        <v>46</v>
      </c>
      <c r="H713">
        <v>4.75</v>
      </c>
      <c r="I713" t="str">
        <f t="shared" si="33"/>
        <v>78</v>
      </c>
      <c r="J713" t="str">
        <f t="shared" si="34"/>
        <v>3.8</v>
      </c>
      <c r="K713" t="s">
        <v>8342</v>
      </c>
      <c r="L713" t="s">
        <v>8350</v>
      </c>
      <c r="M713">
        <v>0.75</v>
      </c>
      <c r="N713">
        <v>2</v>
      </c>
      <c r="O713">
        <f t="shared" si="35"/>
        <v>1</v>
      </c>
      <c r="P713">
        <v>0.5</v>
      </c>
    </row>
    <row r="714" spans="1:16">
      <c r="A714" s="64" t="s">
        <v>2255</v>
      </c>
      <c r="B714" s="61" t="s">
        <v>6297</v>
      </c>
      <c r="C714" s="62" t="s">
        <v>1613</v>
      </c>
      <c r="D714" s="63" t="s">
        <v>2256</v>
      </c>
      <c r="E714" s="64">
        <v>101490161</v>
      </c>
      <c r="F714" s="64"/>
      <c r="G714" s="64">
        <v>46</v>
      </c>
      <c r="H714">
        <v>4.75</v>
      </c>
      <c r="I714" t="str">
        <f t="shared" si="33"/>
        <v>78</v>
      </c>
      <c r="J714" t="str">
        <f t="shared" si="34"/>
        <v>3.8</v>
      </c>
      <c r="K714" t="s">
        <v>8342</v>
      </c>
      <c r="L714" t="s">
        <v>8350</v>
      </c>
      <c r="M714">
        <v>0.75</v>
      </c>
      <c r="N714">
        <v>2</v>
      </c>
      <c r="O714">
        <f t="shared" si="35"/>
        <v>1</v>
      </c>
      <c r="P714">
        <v>0.5</v>
      </c>
    </row>
    <row r="715" spans="1:16">
      <c r="A715" s="61" t="s">
        <v>2261</v>
      </c>
      <c r="B715" s="61" t="s">
        <v>6300</v>
      </c>
      <c r="C715" s="62" t="s">
        <v>1532</v>
      </c>
      <c r="D715" s="63" t="s">
        <v>2333</v>
      </c>
      <c r="E715" s="61">
        <v>101490162</v>
      </c>
      <c r="F715" s="61"/>
      <c r="G715" s="67" t="s">
        <v>1643</v>
      </c>
      <c r="H715">
        <v>4.75</v>
      </c>
      <c r="I715" t="str">
        <f t="shared" si="33"/>
        <v>78</v>
      </c>
      <c r="J715" t="str">
        <f t="shared" si="34"/>
        <v>3.8</v>
      </c>
      <c r="K715" t="s">
        <v>8342</v>
      </c>
      <c r="L715" t="s">
        <v>8341</v>
      </c>
      <c r="M715">
        <v>0.75</v>
      </c>
      <c r="N715">
        <v>2</v>
      </c>
      <c r="O715">
        <f t="shared" si="35"/>
        <v>1</v>
      </c>
      <c r="P715">
        <v>0.5</v>
      </c>
    </row>
    <row r="716" spans="1:16">
      <c r="A716" s="64" t="s">
        <v>2259</v>
      </c>
      <c r="B716" s="61" t="s">
        <v>6299</v>
      </c>
      <c r="C716" s="62" t="s">
        <v>1532</v>
      </c>
      <c r="D716" s="63" t="s">
        <v>2333</v>
      </c>
      <c r="E716" s="64">
        <v>101490164</v>
      </c>
      <c r="F716" s="64"/>
      <c r="G716" s="67" t="s">
        <v>1643</v>
      </c>
      <c r="H716">
        <v>4.75</v>
      </c>
      <c r="I716" t="str">
        <f t="shared" ref="I716:I779" si="36">MID(D716,5,2)</f>
        <v>78</v>
      </c>
      <c r="J716" t="str">
        <f t="shared" ref="J716:J779" si="37">MID(D716,7,3)</f>
        <v>3.8</v>
      </c>
      <c r="K716" t="s">
        <v>8342</v>
      </c>
      <c r="L716" t="s">
        <v>8341</v>
      </c>
      <c r="M716">
        <v>0.75</v>
      </c>
      <c r="N716">
        <v>2</v>
      </c>
      <c r="O716">
        <f t="shared" ref="O716:O779" si="38">N716/2</f>
        <v>1</v>
      </c>
      <c r="P716">
        <v>0.5</v>
      </c>
    </row>
    <row r="717" spans="1:16">
      <c r="A717" s="64" t="s">
        <v>2259</v>
      </c>
      <c r="B717" s="61" t="s">
        <v>6299</v>
      </c>
      <c r="C717" s="62" t="s">
        <v>1532</v>
      </c>
      <c r="D717" s="63" t="s">
        <v>2333</v>
      </c>
      <c r="E717" s="64">
        <v>101490164</v>
      </c>
      <c r="F717" s="61" t="s">
        <v>1534</v>
      </c>
      <c r="G717" s="67" t="s">
        <v>1643</v>
      </c>
      <c r="H717">
        <v>4.75</v>
      </c>
      <c r="I717" t="str">
        <f t="shared" si="36"/>
        <v>78</v>
      </c>
      <c r="J717" t="str">
        <f t="shared" si="37"/>
        <v>3.8</v>
      </c>
      <c r="K717" t="s">
        <v>8342</v>
      </c>
      <c r="L717" t="s">
        <v>8341</v>
      </c>
      <c r="M717">
        <v>0.75</v>
      </c>
      <c r="N717">
        <v>2</v>
      </c>
      <c r="O717">
        <f t="shared" si="38"/>
        <v>1</v>
      </c>
      <c r="P717">
        <v>0.5</v>
      </c>
    </row>
    <row r="718" spans="1:16">
      <c r="A718" s="64" t="s">
        <v>2259</v>
      </c>
      <c r="B718" s="61" t="s">
        <v>6299</v>
      </c>
      <c r="C718" s="62" t="s">
        <v>1613</v>
      </c>
      <c r="D718" s="63" t="s">
        <v>2260</v>
      </c>
      <c r="E718" s="64">
        <v>101490161</v>
      </c>
      <c r="F718" s="64"/>
      <c r="G718" s="67" t="s">
        <v>1643</v>
      </c>
      <c r="H718">
        <v>4.75</v>
      </c>
      <c r="I718" t="str">
        <f t="shared" si="36"/>
        <v>78</v>
      </c>
      <c r="J718" t="str">
        <f t="shared" si="37"/>
        <v>3.8</v>
      </c>
      <c r="K718" t="s">
        <v>8342</v>
      </c>
      <c r="L718" t="s">
        <v>8341</v>
      </c>
      <c r="M718">
        <v>0.75</v>
      </c>
      <c r="N718">
        <v>2</v>
      </c>
      <c r="O718">
        <f t="shared" si="38"/>
        <v>1</v>
      </c>
      <c r="P718">
        <v>0.5</v>
      </c>
    </row>
    <row r="719" spans="1:16">
      <c r="A719" s="64" t="s">
        <v>2261</v>
      </c>
      <c r="B719" s="61" t="s">
        <v>6300</v>
      </c>
      <c r="C719" s="62" t="s">
        <v>1613</v>
      </c>
      <c r="D719" s="63" t="s">
        <v>2262</v>
      </c>
      <c r="E719" s="64">
        <v>101490161</v>
      </c>
      <c r="F719" s="64"/>
      <c r="G719" s="67" t="s">
        <v>1643</v>
      </c>
      <c r="H719">
        <v>4.75</v>
      </c>
      <c r="I719" t="str">
        <f t="shared" si="36"/>
        <v>78</v>
      </c>
      <c r="J719" t="str">
        <f t="shared" si="37"/>
        <v>3.8</v>
      </c>
      <c r="K719" t="s">
        <v>8342</v>
      </c>
      <c r="L719" t="s">
        <v>8341</v>
      </c>
      <c r="M719">
        <v>0.75</v>
      </c>
      <c r="N719">
        <v>2</v>
      </c>
      <c r="O719">
        <f t="shared" si="38"/>
        <v>1</v>
      </c>
      <c r="P719">
        <v>0.5</v>
      </c>
    </row>
    <row r="720" spans="1:16">
      <c r="A720" s="61" t="s">
        <v>2265</v>
      </c>
      <c r="B720" s="61" t="s">
        <v>6302</v>
      </c>
      <c r="C720" s="62" t="s">
        <v>1532</v>
      </c>
      <c r="D720" s="63" t="s">
        <v>3447</v>
      </c>
      <c r="E720" s="64">
        <v>101490162</v>
      </c>
      <c r="F720" s="64"/>
      <c r="G720" s="67" t="s">
        <v>1643</v>
      </c>
      <c r="H720">
        <v>4.75</v>
      </c>
      <c r="I720" t="str">
        <f t="shared" si="36"/>
        <v>78</v>
      </c>
      <c r="J720" t="str">
        <f t="shared" si="37"/>
        <v>3.8</v>
      </c>
      <c r="K720" t="s">
        <v>8342</v>
      </c>
      <c r="L720" t="s">
        <v>8341</v>
      </c>
      <c r="M720">
        <v>0.75</v>
      </c>
      <c r="N720">
        <v>2</v>
      </c>
      <c r="O720">
        <f t="shared" si="38"/>
        <v>1</v>
      </c>
      <c r="P720">
        <v>0.5</v>
      </c>
    </row>
    <row r="721" spans="1:16">
      <c r="A721" s="64" t="s">
        <v>2265</v>
      </c>
      <c r="B721" s="61" t="s">
        <v>6302</v>
      </c>
      <c r="C721" s="62" t="s">
        <v>1613</v>
      </c>
      <c r="D721" s="63" t="s">
        <v>2266</v>
      </c>
      <c r="E721" s="64">
        <v>101490161</v>
      </c>
      <c r="F721" s="64"/>
      <c r="G721" s="67" t="s">
        <v>1643</v>
      </c>
      <c r="H721">
        <v>4.75</v>
      </c>
      <c r="I721" t="str">
        <f t="shared" si="36"/>
        <v>78</v>
      </c>
      <c r="J721" t="str">
        <f t="shared" si="37"/>
        <v>3.8</v>
      </c>
      <c r="K721" t="s">
        <v>8342</v>
      </c>
      <c r="L721" t="s">
        <v>8341</v>
      </c>
      <c r="M721">
        <v>0.75</v>
      </c>
      <c r="N721">
        <v>2</v>
      </c>
      <c r="O721">
        <f t="shared" si="38"/>
        <v>1</v>
      </c>
      <c r="P721">
        <v>0.5</v>
      </c>
    </row>
    <row r="722" spans="1:16">
      <c r="A722" s="61" t="s">
        <v>2279</v>
      </c>
      <c r="B722" s="61" t="s">
        <v>6309</v>
      </c>
      <c r="C722" s="62" t="s">
        <v>1532</v>
      </c>
      <c r="D722" s="63" t="s">
        <v>2880</v>
      </c>
      <c r="E722" s="61">
        <v>101490162</v>
      </c>
      <c r="F722" s="61"/>
      <c r="G722" s="67" t="s">
        <v>1643</v>
      </c>
      <c r="H722">
        <v>4.75</v>
      </c>
      <c r="I722" t="str">
        <f t="shared" si="36"/>
        <v>78</v>
      </c>
      <c r="J722" t="str">
        <f t="shared" si="37"/>
        <v>3.8</v>
      </c>
      <c r="K722" t="s">
        <v>8342</v>
      </c>
      <c r="L722" t="s">
        <v>8341</v>
      </c>
      <c r="M722">
        <v>0.75</v>
      </c>
      <c r="N722">
        <v>2</v>
      </c>
      <c r="O722">
        <f t="shared" si="38"/>
        <v>1</v>
      </c>
      <c r="P722">
        <v>0.5</v>
      </c>
    </row>
    <row r="723" spans="1:16">
      <c r="A723" s="61" t="s">
        <v>2267</v>
      </c>
      <c r="B723" s="61" t="s">
        <v>6303</v>
      </c>
      <c r="C723" s="62" t="s">
        <v>1532</v>
      </c>
      <c r="D723" s="63" t="s">
        <v>2777</v>
      </c>
      <c r="E723" s="61">
        <v>101490162</v>
      </c>
      <c r="F723" s="61"/>
      <c r="G723" s="64">
        <v>138</v>
      </c>
      <c r="H723">
        <v>4.75</v>
      </c>
      <c r="I723" t="str">
        <f t="shared" si="36"/>
        <v>78</v>
      </c>
      <c r="J723" t="str">
        <f t="shared" si="37"/>
        <v>3.8</v>
      </c>
      <c r="K723" t="s">
        <v>8342</v>
      </c>
      <c r="L723" t="s">
        <v>8341</v>
      </c>
      <c r="M723">
        <v>0.75</v>
      </c>
      <c r="N723">
        <v>2</v>
      </c>
      <c r="O723">
        <f t="shared" si="38"/>
        <v>1</v>
      </c>
      <c r="P723">
        <v>0.5</v>
      </c>
    </row>
    <row r="724" spans="1:16">
      <c r="A724" s="64" t="s">
        <v>2267</v>
      </c>
      <c r="B724" s="61" t="s">
        <v>6303</v>
      </c>
      <c r="C724" s="62" t="s">
        <v>1613</v>
      </c>
      <c r="D724" s="63" t="s">
        <v>2268</v>
      </c>
      <c r="E724" s="64">
        <v>101490161</v>
      </c>
      <c r="F724" s="64"/>
      <c r="G724" s="64">
        <v>138</v>
      </c>
      <c r="H724">
        <v>4.75</v>
      </c>
      <c r="I724" t="str">
        <f t="shared" si="36"/>
        <v>78</v>
      </c>
      <c r="J724" t="str">
        <f t="shared" si="37"/>
        <v>3.8</v>
      </c>
      <c r="K724" t="s">
        <v>8342</v>
      </c>
      <c r="L724" t="s">
        <v>8341</v>
      </c>
      <c r="M724">
        <v>0.75</v>
      </c>
      <c r="N724">
        <v>2</v>
      </c>
      <c r="O724">
        <f t="shared" si="38"/>
        <v>1</v>
      </c>
      <c r="P724">
        <v>0.5</v>
      </c>
    </row>
    <row r="725" spans="1:16">
      <c r="A725" s="64">
        <v>101305343</v>
      </c>
      <c r="B725" s="61" t="s">
        <v>6305</v>
      </c>
      <c r="C725" s="62" t="s">
        <v>1613</v>
      </c>
      <c r="D725" s="63" t="s">
        <v>2271</v>
      </c>
      <c r="E725" s="64">
        <v>101490161</v>
      </c>
      <c r="F725" s="64"/>
      <c r="G725" s="67" t="s">
        <v>1643</v>
      </c>
      <c r="H725">
        <v>4.75</v>
      </c>
      <c r="I725" t="str">
        <f t="shared" si="36"/>
        <v>78</v>
      </c>
      <c r="J725" t="str">
        <f t="shared" si="37"/>
        <v>3.8</v>
      </c>
      <c r="K725" t="s">
        <v>8342</v>
      </c>
      <c r="L725" t="s">
        <v>8341</v>
      </c>
      <c r="M725">
        <v>0.75</v>
      </c>
      <c r="N725">
        <v>2</v>
      </c>
      <c r="O725">
        <f t="shared" si="38"/>
        <v>1</v>
      </c>
      <c r="P725">
        <v>0.5</v>
      </c>
    </row>
    <row r="726" spans="1:16">
      <c r="A726" s="61">
        <v>101738394</v>
      </c>
      <c r="B726" s="61" t="s">
        <v>6827</v>
      </c>
      <c r="C726" s="62" t="s">
        <v>1532</v>
      </c>
      <c r="D726" s="42" t="s">
        <v>3930</v>
      </c>
      <c r="E726" s="61">
        <v>101490171</v>
      </c>
      <c r="F726" s="61"/>
      <c r="G726" s="67">
        <v>6</v>
      </c>
      <c r="H726">
        <v>4.75</v>
      </c>
      <c r="I726" t="str">
        <f t="shared" si="36"/>
        <v>78</v>
      </c>
      <c r="J726" t="str">
        <f t="shared" si="37"/>
        <v>3.8</v>
      </c>
      <c r="K726" t="s">
        <v>8348</v>
      </c>
      <c r="L726" t="s">
        <v>8350</v>
      </c>
      <c r="M726">
        <v>0.75</v>
      </c>
      <c r="N726">
        <v>2</v>
      </c>
      <c r="O726">
        <f t="shared" si="38"/>
        <v>1</v>
      </c>
      <c r="P726">
        <v>0.5</v>
      </c>
    </row>
    <row r="727" spans="1:16">
      <c r="A727" s="61">
        <v>101738394</v>
      </c>
      <c r="B727" s="61" t="s">
        <v>6827</v>
      </c>
      <c r="C727" s="62" t="s">
        <v>1532</v>
      </c>
      <c r="D727" s="42" t="s">
        <v>3930</v>
      </c>
      <c r="E727" s="61">
        <v>101490169</v>
      </c>
      <c r="F727" s="61" t="s">
        <v>1534</v>
      </c>
      <c r="G727" s="67">
        <v>6</v>
      </c>
      <c r="H727">
        <v>4.75</v>
      </c>
      <c r="I727" t="str">
        <f t="shared" si="36"/>
        <v>78</v>
      </c>
      <c r="J727" t="str">
        <f t="shared" si="37"/>
        <v>3.8</v>
      </c>
      <c r="K727" t="s">
        <v>8348</v>
      </c>
      <c r="L727" t="s">
        <v>8350</v>
      </c>
      <c r="M727">
        <v>0.75</v>
      </c>
      <c r="N727">
        <v>2</v>
      </c>
      <c r="O727">
        <f t="shared" si="38"/>
        <v>1</v>
      </c>
      <c r="P727">
        <v>0.5</v>
      </c>
    </row>
    <row r="728" spans="1:16">
      <c r="A728" s="61">
        <v>103175312</v>
      </c>
      <c r="B728" s="61" t="s">
        <v>7333</v>
      </c>
      <c r="C728" s="62" t="s">
        <v>1532</v>
      </c>
      <c r="D728" s="42" t="s">
        <v>3930</v>
      </c>
      <c r="E728" s="61">
        <v>101490171</v>
      </c>
      <c r="F728" s="61"/>
      <c r="G728" s="61">
        <v>6</v>
      </c>
      <c r="H728">
        <v>4.75</v>
      </c>
      <c r="I728" t="str">
        <f t="shared" si="36"/>
        <v>78</v>
      </c>
      <c r="J728" t="str">
        <f t="shared" si="37"/>
        <v>3.8</v>
      </c>
      <c r="K728" t="s">
        <v>8348</v>
      </c>
      <c r="L728" t="s">
        <v>8350</v>
      </c>
      <c r="M728">
        <v>0.75</v>
      </c>
      <c r="N728">
        <v>2</v>
      </c>
      <c r="O728">
        <f t="shared" si="38"/>
        <v>1</v>
      </c>
      <c r="P728">
        <v>0.5</v>
      </c>
    </row>
    <row r="729" spans="1:16">
      <c r="A729" s="61">
        <v>101738394</v>
      </c>
      <c r="B729" s="61" t="s">
        <v>6827</v>
      </c>
      <c r="C729" s="62" t="s">
        <v>1613</v>
      </c>
      <c r="D729" s="42" t="s">
        <v>3931</v>
      </c>
      <c r="E729" s="61">
        <v>101490161</v>
      </c>
      <c r="F729" s="61"/>
      <c r="G729" s="67">
        <v>6</v>
      </c>
      <c r="H729">
        <v>4.75</v>
      </c>
      <c r="I729" t="str">
        <f t="shared" si="36"/>
        <v>78</v>
      </c>
      <c r="J729" t="str">
        <f t="shared" si="37"/>
        <v>3.8</v>
      </c>
      <c r="K729" t="s">
        <v>8348</v>
      </c>
      <c r="L729" t="s">
        <v>8350</v>
      </c>
      <c r="M729">
        <v>0.75</v>
      </c>
      <c r="N729">
        <v>2</v>
      </c>
      <c r="O729">
        <f t="shared" si="38"/>
        <v>1</v>
      </c>
      <c r="P729">
        <v>0.5</v>
      </c>
    </row>
    <row r="730" spans="1:16">
      <c r="A730" s="61">
        <v>103175312</v>
      </c>
      <c r="B730" s="61" t="s">
        <v>7333</v>
      </c>
      <c r="C730" s="62" t="s">
        <v>1613</v>
      </c>
      <c r="D730" s="42" t="s">
        <v>3931</v>
      </c>
      <c r="E730" s="61">
        <v>101490161</v>
      </c>
      <c r="F730" s="61"/>
      <c r="G730" s="61">
        <v>6</v>
      </c>
      <c r="H730">
        <v>4.75</v>
      </c>
      <c r="I730" t="str">
        <f t="shared" si="36"/>
        <v>78</v>
      </c>
      <c r="J730" t="str">
        <f t="shared" si="37"/>
        <v>3.8</v>
      </c>
      <c r="K730" t="s">
        <v>8348</v>
      </c>
      <c r="L730" t="s">
        <v>8350</v>
      </c>
      <c r="M730">
        <v>0.75</v>
      </c>
      <c r="N730">
        <v>2</v>
      </c>
      <c r="O730">
        <f t="shared" si="38"/>
        <v>1</v>
      </c>
      <c r="P730">
        <v>0.5</v>
      </c>
    </row>
    <row r="731" spans="1:16">
      <c r="A731" s="77">
        <v>101738431</v>
      </c>
      <c r="B731" s="61" t="s">
        <v>6831</v>
      </c>
      <c r="C731" s="78" t="s">
        <v>1532</v>
      </c>
      <c r="D731" s="79" t="s">
        <v>3938</v>
      </c>
      <c r="E731" s="77">
        <v>101490171</v>
      </c>
      <c r="F731" s="77"/>
      <c r="G731" s="81" t="s">
        <v>1557</v>
      </c>
      <c r="H731">
        <v>4.75</v>
      </c>
      <c r="I731" t="str">
        <f t="shared" si="36"/>
        <v>78</v>
      </c>
      <c r="J731" t="str">
        <f t="shared" si="37"/>
        <v>3.8</v>
      </c>
      <c r="K731" t="s">
        <v>8348</v>
      </c>
      <c r="L731" t="s">
        <v>8341</v>
      </c>
      <c r="M731">
        <v>0.75</v>
      </c>
      <c r="N731">
        <v>2</v>
      </c>
      <c r="O731">
        <f t="shared" si="38"/>
        <v>1</v>
      </c>
      <c r="P731">
        <v>0.5</v>
      </c>
    </row>
    <row r="732" spans="1:16">
      <c r="A732" s="61">
        <v>101738431</v>
      </c>
      <c r="B732" s="61" t="s">
        <v>6831</v>
      </c>
      <c r="C732" s="62" t="s">
        <v>1532</v>
      </c>
      <c r="D732" s="42" t="s">
        <v>3938</v>
      </c>
      <c r="E732" s="61">
        <v>101490169</v>
      </c>
      <c r="F732" s="61" t="s">
        <v>1534</v>
      </c>
      <c r="G732" s="67" t="s">
        <v>1557</v>
      </c>
      <c r="H732">
        <v>4.75</v>
      </c>
      <c r="I732" t="str">
        <f t="shared" si="36"/>
        <v>78</v>
      </c>
      <c r="J732" t="str">
        <f t="shared" si="37"/>
        <v>3.8</v>
      </c>
      <c r="K732" t="s">
        <v>8348</v>
      </c>
      <c r="L732" t="s">
        <v>8341</v>
      </c>
      <c r="M732">
        <v>0.75</v>
      </c>
      <c r="N732">
        <v>2</v>
      </c>
      <c r="O732">
        <f t="shared" si="38"/>
        <v>1</v>
      </c>
      <c r="P732">
        <v>0.5</v>
      </c>
    </row>
    <row r="733" spans="1:16">
      <c r="A733" s="77">
        <v>101738431</v>
      </c>
      <c r="B733" s="61" t="s">
        <v>6831</v>
      </c>
      <c r="C733" s="78" t="s">
        <v>1613</v>
      </c>
      <c r="D733" s="79" t="s">
        <v>3939</v>
      </c>
      <c r="E733" s="77">
        <v>101490161</v>
      </c>
      <c r="F733" s="77"/>
      <c r="G733" s="81" t="s">
        <v>1557</v>
      </c>
      <c r="H733">
        <v>4.75</v>
      </c>
      <c r="I733" t="str">
        <f t="shared" si="36"/>
        <v>78</v>
      </c>
      <c r="J733" t="str">
        <f t="shared" si="37"/>
        <v>3.8</v>
      </c>
      <c r="K733" t="s">
        <v>8348</v>
      </c>
      <c r="L733" t="s">
        <v>8341</v>
      </c>
      <c r="M733">
        <v>0.75</v>
      </c>
      <c r="N733">
        <v>2</v>
      </c>
      <c r="O733">
        <f t="shared" si="38"/>
        <v>1</v>
      </c>
      <c r="P733">
        <v>0.5</v>
      </c>
    </row>
    <row r="734" spans="1:16">
      <c r="A734" s="61" t="s">
        <v>8096</v>
      </c>
      <c r="B734" s="61" t="s">
        <v>6330</v>
      </c>
      <c r="C734" s="100" t="s">
        <v>5683</v>
      </c>
      <c r="D734" s="42" t="s">
        <v>8214</v>
      </c>
      <c r="E734" s="61" t="s">
        <v>5726</v>
      </c>
      <c r="F734" s="61"/>
      <c r="G734" s="61">
        <v>46</v>
      </c>
      <c r="H734">
        <v>4.75</v>
      </c>
      <c r="I734" t="str">
        <f t="shared" si="36"/>
        <v>78</v>
      </c>
      <c r="J734" t="str">
        <f t="shared" si="37"/>
        <v>3.8</v>
      </c>
      <c r="K734" t="s">
        <v>8342</v>
      </c>
      <c r="L734" t="s">
        <v>8350</v>
      </c>
      <c r="M734">
        <v>0.75</v>
      </c>
      <c r="N734">
        <v>2</v>
      </c>
      <c r="O734">
        <f t="shared" si="38"/>
        <v>1</v>
      </c>
      <c r="P734">
        <v>0.5</v>
      </c>
    </row>
    <row r="735" spans="1:16">
      <c r="A735" s="61" t="s">
        <v>8107</v>
      </c>
      <c r="B735" s="61" t="s">
        <v>6341</v>
      </c>
      <c r="C735" s="100" t="s">
        <v>5683</v>
      </c>
      <c r="D735" s="42" t="s">
        <v>8210</v>
      </c>
      <c r="E735" s="61" t="s">
        <v>5726</v>
      </c>
      <c r="F735" s="61"/>
      <c r="G735" s="61">
        <v>7</v>
      </c>
      <c r="H735">
        <v>4.75</v>
      </c>
      <c r="I735" t="str">
        <f t="shared" si="36"/>
        <v>78</v>
      </c>
      <c r="J735" t="str">
        <f t="shared" si="37"/>
        <v>3.8</v>
      </c>
      <c r="K735" t="s">
        <v>8342</v>
      </c>
      <c r="L735" t="s">
        <v>8341</v>
      </c>
      <c r="M735">
        <v>0.75</v>
      </c>
      <c r="N735">
        <v>2</v>
      </c>
      <c r="O735">
        <f t="shared" si="38"/>
        <v>1</v>
      </c>
      <c r="P735">
        <v>0.5</v>
      </c>
    </row>
    <row r="736" spans="1:16">
      <c r="A736" s="64" t="s">
        <v>2296</v>
      </c>
      <c r="B736" s="61" t="s">
        <v>6317</v>
      </c>
      <c r="C736" s="62" t="s">
        <v>1532</v>
      </c>
      <c r="D736" s="63" t="s">
        <v>2815</v>
      </c>
      <c r="E736" s="64">
        <v>101490164</v>
      </c>
      <c r="F736" s="64"/>
      <c r="G736" s="67" t="s">
        <v>1643</v>
      </c>
      <c r="H736">
        <v>4.75</v>
      </c>
      <c r="I736" t="str">
        <f t="shared" si="36"/>
        <v>78</v>
      </c>
      <c r="J736" t="str">
        <f t="shared" si="37"/>
        <v>3.8</v>
      </c>
      <c r="K736" t="s">
        <v>8344</v>
      </c>
      <c r="L736" t="s">
        <v>8350</v>
      </c>
      <c r="M736">
        <v>0.75</v>
      </c>
      <c r="N736">
        <v>2</v>
      </c>
      <c r="O736">
        <f t="shared" si="38"/>
        <v>1</v>
      </c>
      <c r="P736">
        <v>0.5</v>
      </c>
    </row>
    <row r="737" spans="1:16">
      <c r="A737" s="64" t="s">
        <v>2296</v>
      </c>
      <c r="B737" s="61" t="s">
        <v>6317</v>
      </c>
      <c r="C737" s="62" t="s">
        <v>1532</v>
      </c>
      <c r="D737" s="63" t="s">
        <v>2815</v>
      </c>
      <c r="E737" s="64">
        <v>101490164</v>
      </c>
      <c r="F737" s="61" t="s">
        <v>1534</v>
      </c>
      <c r="G737" s="67" t="s">
        <v>1643</v>
      </c>
      <c r="H737">
        <v>4.75</v>
      </c>
      <c r="I737" t="str">
        <f t="shared" si="36"/>
        <v>78</v>
      </c>
      <c r="J737" t="str">
        <f t="shared" si="37"/>
        <v>3.8</v>
      </c>
      <c r="K737" t="s">
        <v>8344</v>
      </c>
      <c r="L737" t="s">
        <v>8350</v>
      </c>
      <c r="M737">
        <v>0.75</v>
      </c>
      <c r="N737">
        <v>2</v>
      </c>
      <c r="O737">
        <f t="shared" si="38"/>
        <v>1</v>
      </c>
      <c r="P737">
        <v>0.5</v>
      </c>
    </row>
    <row r="738" spans="1:16">
      <c r="A738" s="61" t="s">
        <v>2010</v>
      </c>
      <c r="B738" s="61" t="s">
        <v>6193</v>
      </c>
      <c r="C738" s="62" t="s">
        <v>1532</v>
      </c>
      <c r="D738" s="63" t="s">
        <v>2011</v>
      </c>
      <c r="E738" s="61">
        <v>101490162</v>
      </c>
      <c r="F738" s="61"/>
      <c r="G738" s="64">
        <v>46</v>
      </c>
      <c r="H738">
        <v>4.75</v>
      </c>
      <c r="I738" t="str">
        <f t="shared" si="36"/>
        <v>78</v>
      </c>
      <c r="J738" t="str">
        <f t="shared" si="37"/>
        <v>3.8</v>
      </c>
      <c r="K738" t="s">
        <v>8344</v>
      </c>
      <c r="L738" t="s">
        <v>8354</v>
      </c>
      <c r="M738">
        <v>0.75</v>
      </c>
      <c r="N738">
        <v>2</v>
      </c>
      <c r="O738">
        <f t="shared" si="38"/>
        <v>1</v>
      </c>
      <c r="P738">
        <v>0.5</v>
      </c>
    </row>
    <row r="739" spans="1:16">
      <c r="A739" s="64" t="s">
        <v>2010</v>
      </c>
      <c r="B739" s="61" t="s">
        <v>6193</v>
      </c>
      <c r="C739" s="62" t="s">
        <v>1613</v>
      </c>
      <c r="D739" s="63" t="s">
        <v>2276</v>
      </c>
      <c r="E739" s="64">
        <v>101490161</v>
      </c>
      <c r="F739" s="64"/>
      <c r="G739" s="64">
        <v>46</v>
      </c>
      <c r="H739">
        <v>4.75</v>
      </c>
      <c r="I739" t="str">
        <f t="shared" si="36"/>
        <v>78</v>
      </c>
      <c r="J739" t="str">
        <f t="shared" si="37"/>
        <v>3.8</v>
      </c>
      <c r="K739" t="s">
        <v>8344</v>
      </c>
      <c r="L739" t="s">
        <v>8354</v>
      </c>
      <c r="M739">
        <v>0.75</v>
      </c>
      <c r="N739">
        <v>2</v>
      </c>
      <c r="O739">
        <f t="shared" si="38"/>
        <v>1</v>
      </c>
      <c r="P739">
        <v>0.5</v>
      </c>
    </row>
    <row r="740" spans="1:16">
      <c r="A740" s="64" t="s">
        <v>2272</v>
      </c>
      <c r="B740" s="61" t="s">
        <v>6306</v>
      </c>
      <c r="C740" s="62" t="s">
        <v>1532</v>
      </c>
      <c r="D740" s="63" t="s">
        <v>2273</v>
      </c>
      <c r="E740" s="64">
        <v>101490164</v>
      </c>
      <c r="F740" s="64"/>
      <c r="G740" s="67" t="s">
        <v>1557</v>
      </c>
      <c r="H740">
        <v>4.75</v>
      </c>
      <c r="I740" t="str">
        <f t="shared" si="36"/>
        <v>78</v>
      </c>
      <c r="J740" t="str">
        <f t="shared" si="37"/>
        <v>3.8</v>
      </c>
      <c r="K740" t="s">
        <v>8344</v>
      </c>
      <c r="L740" t="s">
        <v>8341</v>
      </c>
      <c r="M740">
        <v>0.75</v>
      </c>
      <c r="N740">
        <v>2</v>
      </c>
      <c r="O740">
        <f t="shared" si="38"/>
        <v>1</v>
      </c>
      <c r="P740">
        <v>0.5</v>
      </c>
    </row>
    <row r="741" spans="1:16">
      <c r="A741" s="64" t="s">
        <v>2272</v>
      </c>
      <c r="B741" s="61" t="s">
        <v>6306</v>
      </c>
      <c r="C741" s="62" t="s">
        <v>1532</v>
      </c>
      <c r="D741" s="63" t="s">
        <v>2273</v>
      </c>
      <c r="E741" s="64">
        <v>101490164</v>
      </c>
      <c r="F741" s="61" t="s">
        <v>1534</v>
      </c>
      <c r="G741" s="67" t="s">
        <v>1557</v>
      </c>
      <c r="H741">
        <v>4.75</v>
      </c>
      <c r="I741" t="str">
        <f t="shared" si="36"/>
        <v>78</v>
      </c>
      <c r="J741" t="str">
        <f t="shared" si="37"/>
        <v>3.8</v>
      </c>
      <c r="K741" t="s">
        <v>8344</v>
      </c>
      <c r="L741" t="s">
        <v>8341</v>
      </c>
      <c r="M741">
        <v>0.75</v>
      </c>
      <c r="N741">
        <v>2</v>
      </c>
      <c r="O741">
        <f t="shared" si="38"/>
        <v>1</v>
      </c>
      <c r="P741">
        <v>0.5</v>
      </c>
    </row>
    <row r="742" spans="1:16">
      <c r="A742" s="64" t="s">
        <v>2279</v>
      </c>
      <c r="B742" s="61" t="s">
        <v>6309</v>
      </c>
      <c r="C742" s="62" t="s">
        <v>1613</v>
      </c>
      <c r="D742" s="63" t="s">
        <v>2280</v>
      </c>
      <c r="E742" s="64">
        <v>101490161</v>
      </c>
      <c r="F742" s="64"/>
      <c r="G742" s="67" t="s">
        <v>1643</v>
      </c>
      <c r="H742">
        <v>4.75</v>
      </c>
      <c r="I742" t="str">
        <f t="shared" si="36"/>
        <v>78</v>
      </c>
      <c r="J742" t="str">
        <f t="shared" si="37"/>
        <v>3.8</v>
      </c>
      <c r="K742" t="s">
        <v>8342</v>
      </c>
      <c r="L742" t="s">
        <v>8341</v>
      </c>
      <c r="M742">
        <v>0.75</v>
      </c>
      <c r="N742">
        <v>2</v>
      </c>
      <c r="O742">
        <f t="shared" si="38"/>
        <v>1</v>
      </c>
      <c r="P742">
        <v>0.5</v>
      </c>
    </row>
    <row r="743" spans="1:16">
      <c r="A743" s="64">
        <v>101497780</v>
      </c>
      <c r="B743" s="61" t="s">
        <v>6005</v>
      </c>
      <c r="C743" s="62" t="s">
        <v>1532</v>
      </c>
      <c r="D743" s="63" t="s">
        <v>1664</v>
      </c>
      <c r="E743" s="64">
        <v>101490168</v>
      </c>
      <c r="F743" s="64"/>
      <c r="G743" s="67" t="s">
        <v>1643</v>
      </c>
      <c r="H743">
        <v>4.75</v>
      </c>
      <c r="I743" t="str">
        <f t="shared" si="36"/>
        <v>78</v>
      </c>
      <c r="J743" t="str">
        <f t="shared" si="37"/>
        <v>3.8</v>
      </c>
      <c r="K743" t="s">
        <v>8344</v>
      </c>
      <c r="L743" t="s">
        <v>8350</v>
      </c>
      <c r="M743">
        <v>0.75</v>
      </c>
      <c r="N743">
        <v>2</v>
      </c>
      <c r="O743">
        <f t="shared" si="38"/>
        <v>1</v>
      </c>
      <c r="P743">
        <v>0.5</v>
      </c>
    </row>
    <row r="744" spans="1:16">
      <c r="A744" s="64">
        <v>101497780</v>
      </c>
      <c r="B744" s="61" t="s">
        <v>6005</v>
      </c>
      <c r="C744" s="62" t="s">
        <v>1532</v>
      </c>
      <c r="D744" s="63" t="s">
        <v>1664</v>
      </c>
      <c r="E744" s="64">
        <v>101490168</v>
      </c>
      <c r="F744" s="61" t="s">
        <v>1534</v>
      </c>
      <c r="G744" s="67" t="s">
        <v>1643</v>
      </c>
      <c r="H744">
        <v>4.75</v>
      </c>
      <c r="I744" t="str">
        <f t="shared" si="36"/>
        <v>78</v>
      </c>
      <c r="J744" t="str">
        <f t="shared" si="37"/>
        <v>3.8</v>
      </c>
      <c r="K744" t="s">
        <v>8344</v>
      </c>
      <c r="L744" t="s">
        <v>8350</v>
      </c>
      <c r="M744">
        <v>0.75</v>
      </c>
      <c r="N744">
        <v>2</v>
      </c>
      <c r="O744">
        <f t="shared" si="38"/>
        <v>1</v>
      </c>
      <c r="P744">
        <v>0.5</v>
      </c>
    </row>
    <row r="745" spans="1:16">
      <c r="A745" s="61">
        <v>100873221</v>
      </c>
      <c r="B745" s="61" t="s">
        <v>6311</v>
      </c>
      <c r="C745" s="62" t="s">
        <v>1532</v>
      </c>
      <c r="D745" s="42" t="s">
        <v>1664</v>
      </c>
      <c r="E745" s="61">
        <v>101490171</v>
      </c>
      <c r="F745" s="61"/>
      <c r="G745" s="67" t="s">
        <v>1643</v>
      </c>
      <c r="H745">
        <v>4.75</v>
      </c>
      <c r="I745" t="str">
        <f t="shared" si="36"/>
        <v>78</v>
      </c>
      <c r="J745" t="str">
        <f t="shared" si="37"/>
        <v>3.8</v>
      </c>
      <c r="K745" t="s">
        <v>8344</v>
      </c>
      <c r="L745" t="s">
        <v>8350</v>
      </c>
      <c r="M745">
        <v>0.75</v>
      </c>
      <c r="N745">
        <v>2</v>
      </c>
      <c r="O745">
        <f t="shared" si="38"/>
        <v>1</v>
      </c>
      <c r="P745">
        <v>0.5</v>
      </c>
    </row>
    <row r="746" spans="1:16">
      <c r="A746" s="61">
        <v>100873221</v>
      </c>
      <c r="B746" s="61" t="s">
        <v>6311</v>
      </c>
      <c r="C746" s="62" t="s">
        <v>1532</v>
      </c>
      <c r="D746" s="42" t="s">
        <v>1664</v>
      </c>
      <c r="E746" s="61">
        <v>101490169</v>
      </c>
      <c r="F746" s="61" t="s">
        <v>1534</v>
      </c>
      <c r="G746" s="67" t="s">
        <v>1643</v>
      </c>
      <c r="H746">
        <v>4.75</v>
      </c>
      <c r="I746" t="str">
        <f t="shared" si="36"/>
        <v>78</v>
      </c>
      <c r="J746" t="str">
        <f t="shared" si="37"/>
        <v>3.8</v>
      </c>
      <c r="K746" t="s">
        <v>8344</v>
      </c>
      <c r="L746" t="s">
        <v>8350</v>
      </c>
      <c r="M746">
        <v>0.75</v>
      </c>
      <c r="N746">
        <v>2</v>
      </c>
      <c r="O746">
        <f t="shared" si="38"/>
        <v>1</v>
      </c>
      <c r="P746">
        <v>0.5</v>
      </c>
    </row>
    <row r="747" spans="1:16">
      <c r="A747" s="64">
        <v>101497780</v>
      </c>
      <c r="B747" s="61" t="s">
        <v>6005</v>
      </c>
      <c r="C747" s="62" t="s">
        <v>1613</v>
      </c>
      <c r="D747" s="63" t="s">
        <v>2283</v>
      </c>
      <c r="E747" s="64">
        <v>101490161</v>
      </c>
      <c r="F747" s="64"/>
      <c r="G747" s="67" t="s">
        <v>1643</v>
      </c>
      <c r="H747">
        <v>4.75</v>
      </c>
      <c r="I747" t="str">
        <f t="shared" si="36"/>
        <v>78</v>
      </c>
      <c r="J747" t="str">
        <f t="shared" si="37"/>
        <v>3.8</v>
      </c>
      <c r="K747" t="s">
        <v>8344</v>
      </c>
      <c r="L747" t="s">
        <v>8350</v>
      </c>
      <c r="M747">
        <v>0.75</v>
      </c>
      <c r="N747">
        <v>2</v>
      </c>
      <c r="O747">
        <f t="shared" si="38"/>
        <v>1</v>
      </c>
      <c r="P747">
        <v>0.5</v>
      </c>
    </row>
    <row r="748" spans="1:16">
      <c r="A748" s="61">
        <v>100873221</v>
      </c>
      <c r="B748" s="61" t="s">
        <v>6311</v>
      </c>
      <c r="C748" s="62" t="s">
        <v>1613</v>
      </c>
      <c r="D748" s="42" t="s">
        <v>2285</v>
      </c>
      <c r="E748" s="61">
        <v>101490161</v>
      </c>
      <c r="F748" s="61"/>
      <c r="G748" s="67" t="s">
        <v>1643</v>
      </c>
      <c r="H748">
        <v>4.75</v>
      </c>
      <c r="I748" t="str">
        <f t="shared" si="36"/>
        <v>78</v>
      </c>
      <c r="J748" t="str">
        <f t="shared" si="37"/>
        <v>3.8</v>
      </c>
      <c r="K748" t="s">
        <v>8344</v>
      </c>
      <c r="L748" t="s">
        <v>8350</v>
      </c>
      <c r="M748">
        <v>0.75</v>
      </c>
      <c r="N748">
        <v>2</v>
      </c>
      <c r="O748">
        <f t="shared" si="38"/>
        <v>1</v>
      </c>
      <c r="P748">
        <v>0.5</v>
      </c>
    </row>
    <row r="749" spans="1:16">
      <c r="A749" s="61">
        <v>102902368</v>
      </c>
      <c r="B749" s="61" t="s">
        <v>7162</v>
      </c>
      <c r="C749" s="62" t="s">
        <v>1532</v>
      </c>
      <c r="D749" s="42" t="s">
        <v>4477</v>
      </c>
      <c r="E749" s="69" t="s">
        <v>1567</v>
      </c>
      <c r="F749" s="61"/>
      <c r="G749" s="61">
        <v>6</v>
      </c>
      <c r="H749">
        <v>4.75</v>
      </c>
      <c r="I749" t="str">
        <f t="shared" si="36"/>
        <v>78</v>
      </c>
      <c r="J749" t="str">
        <f t="shared" si="37"/>
        <v>3.8</v>
      </c>
      <c r="K749" t="s">
        <v>8344</v>
      </c>
      <c r="L749" t="s">
        <v>8341</v>
      </c>
      <c r="M749">
        <v>0.75</v>
      </c>
      <c r="N749">
        <v>2</v>
      </c>
      <c r="O749">
        <f t="shared" si="38"/>
        <v>1</v>
      </c>
      <c r="P749">
        <v>0.5</v>
      </c>
    </row>
    <row r="750" spans="1:16">
      <c r="A750" s="64">
        <v>101288277</v>
      </c>
      <c r="B750" s="61" t="s">
        <v>5900</v>
      </c>
      <c r="C750" s="62" t="s">
        <v>1532</v>
      </c>
      <c r="D750" s="42" t="s">
        <v>1556</v>
      </c>
      <c r="E750" s="64">
        <v>101490164</v>
      </c>
      <c r="F750" s="64"/>
      <c r="G750" s="67" t="s">
        <v>1557</v>
      </c>
      <c r="H750">
        <v>4.75</v>
      </c>
      <c r="I750" t="str">
        <f t="shared" si="36"/>
        <v>78</v>
      </c>
      <c r="J750" t="str">
        <f t="shared" si="37"/>
        <v>3.8</v>
      </c>
      <c r="K750" t="s">
        <v>8344</v>
      </c>
      <c r="L750" t="s">
        <v>8341</v>
      </c>
      <c r="M750">
        <v>0.75</v>
      </c>
      <c r="N750">
        <v>2</v>
      </c>
      <c r="O750">
        <f t="shared" si="38"/>
        <v>1</v>
      </c>
      <c r="P750">
        <v>0.5</v>
      </c>
    </row>
    <row r="751" spans="1:16">
      <c r="A751" s="64">
        <v>101288277</v>
      </c>
      <c r="B751" s="61" t="s">
        <v>5900</v>
      </c>
      <c r="C751" s="62" t="s">
        <v>1532</v>
      </c>
      <c r="D751" s="42" t="s">
        <v>1556</v>
      </c>
      <c r="E751" s="64">
        <v>101490164</v>
      </c>
      <c r="F751" s="61" t="s">
        <v>1534</v>
      </c>
      <c r="G751" s="67" t="s">
        <v>1557</v>
      </c>
      <c r="H751">
        <v>4.75</v>
      </c>
      <c r="I751" t="str">
        <f t="shared" si="36"/>
        <v>78</v>
      </c>
      <c r="J751" t="str">
        <f t="shared" si="37"/>
        <v>3.8</v>
      </c>
      <c r="K751" t="s">
        <v>8344</v>
      </c>
      <c r="L751" t="s">
        <v>8341</v>
      </c>
      <c r="M751">
        <v>0.75</v>
      </c>
      <c r="N751">
        <v>2</v>
      </c>
      <c r="O751">
        <f t="shared" si="38"/>
        <v>1</v>
      </c>
      <c r="P751">
        <v>0.5</v>
      </c>
    </row>
    <row r="752" spans="1:16">
      <c r="A752" s="64" t="s">
        <v>2288</v>
      </c>
      <c r="B752" s="61" t="s">
        <v>6313</v>
      </c>
      <c r="C752" s="62" t="s">
        <v>1613</v>
      </c>
      <c r="D752" s="63" t="s">
        <v>2289</v>
      </c>
      <c r="E752" s="64">
        <v>101490161</v>
      </c>
      <c r="F752" s="64"/>
      <c r="G752" s="67" t="s">
        <v>1557</v>
      </c>
      <c r="H752">
        <v>4.75</v>
      </c>
      <c r="I752" t="str">
        <f t="shared" si="36"/>
        <v>78</v>
      </c>
      <c r="J752" t="str">
        <f t="shared" si="37"/>
        <v>3.8</v>
      </c>
      <c r="K752" t="s">
        <v>8344</v>
      </c>
      <c r="L752" t="s">
        <v>8341</v>
      </c>
      <c r="M752">
        <v>0.75</v>
      </c>
      <c r="N752">
        <v>2</v>
      </c>
      <c r="O752">
        <f t="shared" si="38"/>
        <v>1</v>
      </c>
      <c r="P752">
        <v>0.5</v>
      </c>
    </row>
    <row r="753" spans="1:16">
      <c r="A753" s="61">
        <v>102902368</v>
      </c>
      <c r="B753" s="61" t="s">
        <v>7162</v>
      </c>
      <c r="C753" s="62" t="s">
        <v>1613</v>
      </c>
      <c r="D753" s="42" t="s">
        <v>4478</v>
      </c>
      <c r="E753" s="61">
        <v>101490161</v>
      </c>
      <c r="F753" s="61"/>
      <c r="G753" s="61">
        <v>6</v>
      </c>
      <c r="H753">
        <v>4.75</v>
      </c>
      <c r="I753" t="str">
        <f t="shared" si="36"/>
        <v>78</v>
      </c>
      <c r="J753" t="str">
        <f t="shared" si="37"/>
        <v>3.8</v>
      </c>
      <c r="K753" t="s">
        <v>8344</v>
      </c>
      <c r="L753" t="s">
        <v>8341</v>
      </c>
      <c r="M753">
        <v>0.75</v>
      </c>
      <c r="N753">
        <v>2</v>
      </c>
      <c r="O753">
        <f t="shared" si="38"/>
        <v>1</v>
      </c>
      <c r="P753">
        <v>0.5</v>
      </c>
    </row>
    <row r="754" spans="1:16">
      <c r="A754" s="61">
        <v>101510321</v>
      </c>
      <c r="B754" s="61" t="s">
        <v>6027</v>
      </c>
      <c r="C754" s="62" t="s">
        <v>1532</v>
      </c>
      <c r="D754" s="42" t="s">
        <v>1688</v>
      </c>
      <c r="E754" s="61">
        <v>101490168</v>
      </c>
      <c r="F754" s="61"/>
      <c r="G754" s="67" t="s">
        <v>1557</v>
      </c>
      <c r="H754">
        <v>4.75</v>
      </c>
      <c r="I754" t="str">
        <f t="shared" si="36"/>
        <v>78</v>
      </c>
      <c r="J754" t="str">
        <f t="shared" si="37"/>
        <v>3.8</v>
      </c>
      <c r="K754" t="s">
        <v>8344</v>
      </c>
      <c r="L754" t="s">
        <v>8341</v>
      </c>
      <c r="M754">
        <v>0.75</v>
      </c>
      <c r="N754">
        <v>2</v>
      </c>
      <c r="O754">
        <f t="shared" si="38"/>
        <v>1</v>
      </c>
      <c r="P754">
        <v>0.5</v>
      </c>
    </row>
    <row r="755" spans="1:16">
      <c r="A755" s="61">
        <v>101510321</v>
      </c>
      <c r="B755" s="61" t="s">
        <v>6027</v>
      </c>
      <c r="C755" s="62" t="s">
        <v>1532</v>
      </c>
      <c r="D755" s="42" t="s">
        <v>1688</v>
      </c>
      <c r="E755" s="61">
        <v>101490168</v>
      </c>
      <c r="F755" s="61" t="s">
        <v>1534</v>
      </c>
      <c r="G755" s="67" t="s">
        <v>1557</v>
      </c>
      <c r="H755">
        <v>4.75</v>
      </c>
      <c r="I755" t="str">
        <f t="shared" si="36"/>
        <v>78</v>
      </c>
      <c r="J755" t="str">
        <f t="shared" si="37"/>
        <v>3.8</v>
      </c>
      <c r="K755" t="s">
        <v>8344</v>
      </c>
      <c r="L755" t="s">
        <v>8341</v>
      </c>
      <c r="M755">
        <v>0.75</v>
      </c>
      <c r="N755">
        <v>2</v>
      </c>
      <c r="O755">
        <f t="shared" si="38"/>
        <v>1</v>
      </c>
      <c r="P755">
        <v>0.5</v>
      </c>
    </row>
    <row r="756" spans="1:16">
      <c r="A756" s="61">
        <v>100873219</v>
      </c>
      <c r="B756" s="61" t="s">
        <v>6315</v>
      </c>
      <c r="C756" s="62" t="s">
        <v>1532</v>
      </c>
      <c r="D756" s="42" t="s">
        <v>1688</v>
      </c>
      <c r="E756" s="61">
        <v>101490171</v>
      </c>
      <c r="F756" s="61"/>
      <c r="G756" s="67" t="s">
        <v>1557</v>
      </c>
      <c r="H756">
        <v>4.75</v>
      </c>
      <c r="I756" t="str">
        <f t="shared" si="36"/>
        <v>78</v>
      </c>
      <c r="J756" t="str">
        <f t="shared" si="37"/>
        <v>3.8</v>
      </c>
      <c r="K756" t="s">
        <v>8344</v>
      </c>
      <c r="L756" t="s">
        <v>8341</v>
      </c>
      <c r="M756">
        <v>0.75</v>
      </c>
      <c r="N756">
        <v>2</v>
      </c>
      <c r="O756">
        <f t="shared" si="38"/>
        <v>1</v>
      </c>
      <c r="P756">
        <v>0.5</v>
      </c>
    </row>
    <row r="757" spans="1:16">
      <c r="A757" s="61">
        <v>100873219</v>
      </c>
      <c r="B757" s="61" t="s">
        <v>6315</v>
      </c>
      <c r="C757" s="62" t="s">
        <v>1532</v>
      </c>
      <c r="D757" s="42" t="s">
        <v>1688</v>
      </c>
      <c r="E757" s="61">
        <v>101490169</v>
      </c>
      <c r="F757" s="61" t="s">
        <v>1534</v>
      </c>
      <c r="G757" s="67" t="s">
        <v>1557</v>
      </c>
      <c r="H757">
        <v>4.75</v>
      </c>
      <c r="I757" t="str">
        <f t="shared" si="36"/>
        <v>78</v>
      </c>
      <c r="J757" t="str">
        <f t="shared" si="37"/>
        <v>3.8</v>
      </c>
      <c r="K757" t="s">
        <v>8344</v>
      </c>
      <c r="L757" t="s">
        <v>8341</v>
      </c>
      <c r="M757">
        <v>0.75</v>
      </c>
      <c r="N757">
        <v>2</v>
      </c>
      <c r="O757">
        <f t="shared" si="38"/>
        <v>1</v>
      </c>
      <c r="P757">
        <v>0.5</v>
      </c>
    </row>
    <row r="758" spans="1:16">
      <c r="A758" s="61">
        <v>101510321</v>
      </c>
      <c r="B758" s="61" t="s">
        <v>6027</v>
      </c>
      <c r="C758" s="62" t="s">
        <v>1613</v>
      </c>
      <c r="D758" s="42" t="s">
        <v>2292</v>
      </c>
      <c r="E758" s="61">
        <v>101490161</v>
      </c>
      <c r="F758" s="61"/>
      <c r="G758" s="67" t="s">
        <v>1557</v>
      </c>
      <c r="H758">
        <v>4.75</v>
      </c>
      <c r="I758" t="str">
        <f t="shared" si="36"/>
        <v>78</v>
      </c>
      <c r="J758" t="str">
        <f t="shared" si="37"/>
        <v>3.8</v>
      </c>
      <c r="K758" t="s">
        <v>8344</v>
      </c>
      <c r="L758" t="s">
        <v>8341</v>
      </c>
      <c r="M758">
        <v>0.75</v>
      </c>
      <c r="N758">
        <v>2</v>
      </c>
      <c r="O758">
        <f t="shared" si="38"/>
        <v>1</v>
      </c>
      <c r="P758">
        <v>0.5</v>
      </c>
    </row>
    <row r="759" spans="1:16">
      <c r="A759" s="61">
        <v>100873219</v>
      </c>
      <c r="B759" s="61" t="s">
        <v>6315</v>
      </c>
      <c r="C759" s="62" t="s">
        <v>1613</v>
      </c>
      <c r="D759" s="42" t="s">
        <v>2292</v>
      </c>
      <c r="E759" s="61">
        <v>101490161</v>
      </c>
      <c r="F759" s="61"/>
      <c r="G759" s="67" t="s">
        <v>1557</v>
      </c>
      <c r="H759">
        <v>4.75</v>
      </c>
      <c r="I759" t="str">
        <f t="shared" si="36"/>
        <v>78</v>
      </c>
      <c r="J759" t="str">
        <f t="shared" si="37"/>
        <v>3.8</v>
      </c>
      <c r="K759" t="s">
        <v>8344</v>
      </c>
      <c r="L759" t="s">
        <v>8341</v>
      </c>
      <c r="M759">
        <v>0.75</v>
      </c>
      <c r="N759">
        <v>2</v>
      </c>
      <c r="O759">
        <f t="shared" si="38"/>
        <v>1</v>
      </c>
      <c r="P759">
        <v>0.5</v>
      </c>
    </row>
    <row r="760" spans="1:16">
      <c r="A760" s="64" t="s">
        <v>2296</v>
      </c>
      <c r="B760" s="61" t="s">
        <v>6317</v>
      </c>
      <c r="C760" s="62" t="s">
        <v>1613</v>
      </c>
      <c r="D760" s="63" t="s">
        <v>2297</v>
      </c>
      <c r="E760" s="64">
        <v>101490161</v>
      </c>
      <c r="F760" s="64"/>
      <c r="G760" s="67" t="s">
        <v>1643</v>
      </c>
      <c r="H760">
        <v>4.75</v>
      </c>
      <c r="I760" t="str">
        <f t="shared" si="36"/>
        <v>78</v>
      </c>
      <c r="J760" t="str">
        <f t="shared" si="37"/>
        <v>3.8</v>
      </c>
      <c r="K760" t="s">
        <v>8342</v>
      </c>
      <c r="L760" t="s">
        <v>8350</v>
      </c>
      <c r="M760">
        <v>0.75</v>
      </c>
      <c r="N760">
        <v>2</v>
      </c>
      <c r="O760">
        <f t="shared" si="38"/>
        <v>1</v>
      </c>
      <c r="P760">
        <v>0.5</v>
      </c>
    </row>
    <row r="761" spans="1:16">
      <c r="A761" s="64" t="s">
        <v>2300</v>
      </c>
      <c r="B761" s="61" t="s">
        <v>6319</v>
      </c>
      <c r="C761" s="62" t="s">
        <v>1532</v>
      </c>
      <c r="D761" s="63" t="s">
        <v>2798</v>
      </c>
      <c r="E761" s="64">
        <v>101490164</v>
      </c>
      <c r="F761" s="64"/>
      <c r="G761" s="64">
        <v>46</v>
      </c>
      <c r="H761">
        <v>4.75</v>
      </c>
      <c r="I761" t="str">
        <f t="shared" si="36"/>
        <v>78</v>
      </c>
      <c r="J761" t="str">
        <f t="shared" si="37"/>
        <v>3.8</v>
      </c>
      <c r="K761" t="s">
        <v>8342</v>
      </c>
      <c r="L761" t="s">
        <v>8354</v>
      </c>
      <c r="M761">
        <v>0.75</v>
      </c>
      <c r="N761">
        <v>2</v>
      </c>
      <c r="O761">
        <f t="shared" si="38"/>
        <v>1</v>
      </c>
      <c r="P761">
        <v>0.5</v>
      </c>
    </row>
    <row r="762" spans="1:16">
      <c r="A762" s="64" t="s">
        <v>2300</v>
      </c>
      <c r="B762" s="61" t="s">
        <v>6319</v>
      </c>
      <c r="C762" s="62" t="s">
        <v>1532</v>
      </c>
      <c r="D762" s="63" t="s">
        <v>2798</v>
      </c>
      <c r="E762" s="64">
        <v>101490164</v>
      </c>
      <c r="F762" s="61" t="s">
        <v>1534</v>
      </c>
      <c r="G762" s="64">
        <v>46</v>
      </c>
      <c r="H762">
        <v>4.75</v>
      </c>
      <c r="I762" t="str">
        <f t="shared" si="36"/>
        <v>78</v>
      </c>
      <c r="J762" t="str">
        <f t="shared" si="37"/>
        <v>3.8</v>
      </c>
      <c r="K762" t="s">
        <v>8342</v>
      </c>
      <c r="L762" t="s">
        <v>8354</v>
      </c>
      <c r="M762">
        <v>0.75</v>
      </c>
      <c r="N762">
        <v>2</v>
      </c>
      <c r="O762">
        <f t="shared" si="38"/>
        <v>1</v>
      </c>
      <c r="P762">
        <v>0.5</v>
      </c>
    </row>
    <row r="763" spans="1:16">
      <c r="A763" s="64" t="s">
        <v>2300</v>
      </c>
      <c r="B763" s="61" t="s">
        <v>6319</v>
      </c>
      <c r="C763" s="62" t="s">
        <v>1613</v>
      </c>
      <c r="D763" s="63" t="s">
        <v>2301</v>
      </c>
      <c r="E763" s="64">
        <v>101490161</v>
      </c>
      <c r="F763" s="64"/>
      <c r="G763" s="64">
        <v>46</v>
      </c>
      <c r="H763">
        <v>4.75</v>
      </c>
      <c r="I763" t="str">
        <f t="shared" si="36"/>
        <v>78</v>
      </c>
      <c r="J763" t="str">
        <f t="shared" si="37"/>
        <v>3.8</v>
      </c>
      <c r="K763" t="s">
        <v>8342</v>
      </c>
      <c r="L763" t="s">
        <v>8354</v>
      </c>
      <c r="M763">
        <v>0.75</v>
      </c>
      <c r="N763">
        <v>2</v>
      </c>
      <c r="O763">
        <f t="shared" si="38"/>
        <v>1</v>
      </c>
      <c r="P763">
        <v>0.5</v>
      </c>
    </row>
    <row r="764" spans="1:16">
      <c r="A764" s="61" t="s">
        <v>2304</v>
      </c>
      <c r="B764" s="61" t="s">
        <v>6321</v>
      </c>
      <c r="C764" s="62" t="s">
        <v>1532</v>
      </c>
      <c r="D764" s="63" t="s">
        <v>2941</v>
      </c>
      <c r="E764" s="61">
        <v>101490162</v>
      </c>
      <c r="F764" s="61"/>
      <c r="G764" s="64">
        <v>132</v>
      </c>
      <c r="H764">
        <v>4.75</v>
      </c>
      <c r="I764" t="str">
        <f t="shared" si="36"/>
        <v>78</v>
      </c>
      <c r="J764" t="str">
        <f t="shared" si="37"/>
        <v>3.8</v>
      </c>
      <c r="K764" t="s">
        <v>8342</v>
      </c>
      <c r="L764" t="s">
        <v>8353</v>
      </c>
      <c r="M764">
        <v>0.75</v>
      </c>
      <c r="N764">
        <v>2</v>
      </c>
      <c r="O764">
        <f t="shared" si="38"/>
        <v>1</v>
      </c>
      <c r="P764">
        <v>0.5</v>
      </c>
    </row>
    <row r="765" spans="1:16">
      <c r="A765" s="64" t="s">
        <v>2304</v>
      </c>
      <c r="B765" s="61" t="s">
        <v>6321</v>
      </c>
      <c r="C765" s="62" t="s">
        <v>1613</v>
      </c>
      <c r="D765" s="63" t="s">
        <v>2305</v>
      </c>
      <c r="E765" s="64">
        <v>101490161</v>
      </c>
      <c r="F765" s="64"/>
      <c r="G765" s="64">
        <v>132</v>
      </c>
      <c r="H765">
        <v>4.75</v>
      </c>
      <c r="I765" t="str">
        <f t="shared" si="36"/>
        <v>78</v>
      </c>
      <c r="J765" t="str">
        <f t="shared" si="37"/>
        <v>3.8</v>
      </c>
      <c r="K765" t="s">
        <v>8342</v>
      </c>
      <c r="L765" t="s">
        <v>8353</v>
      </c>
      <c r="M765">
        <v>0.75</v>
      </c>
      <c r="N765">
        <v>2</v>
      </c>
      <c r="O765">
        <f t="shared" si="38"/>
        <v>1</v>
      </c>
      <c r="P765">
        <v>0.5</v>
      </c>
    </row>
    <row r="766" spans="1:16">
      <c r="A766" s="61" t="s">
        <v>2308</v>
      </c>
      <c r="B766" s="61" t="s">
        <v>6323</v>
      </c>
      <c r="C766" s="62" t="s">
        <v>1532</v>
      </c>
      <c r="D766" s="63" t="s">
        <v>3401</v>
      </c>
      <c r="E766" s="64">
        <v>101490164</v>
      </c>
      <c r="F766" s="64"/>
      <c r="G766" s="64">
        <v>46</v>
      </c>
      <c r="H766">
        <v>4.75</v>
      </c>
      <c r="I766" t="str">
        <f t="shared" si="36"/>
        <v>78</v>
      </c>
      <c r="J766" t="str">
        <f t="shared" si="37"/>
        <v>3.8</v>
      </c>
      <c r="K766" t="s">
        <v>8342</v>
      </c>
      <c r="L766" t="s">
        <v>8350</v>
      </c>
      <c r="M766">
        <v>0.75</v>
      </c>
      <c r="N766">
        <v>2</v>
      </c>
      <c r="O766">
        <f t="shared" si="38"/>
        <v>1</v>
      </c>
      <c r="P766">
        <v>0.5</v>
      </c>
    </row>
    <row r="767" spans="1:16">
      <c r="A767" s="61" t="s">
        <v>2308</v>
      </c>
      <c r="B767" s="61" t="s">
        <v>6323</v>
      </c>
      <c r="C767" s="62" t="s">
        <v>1532</v>
      </c>
      <c r="D767" s="63" t="s">
        <v>3401</v>
      </c>
      <c r="E767" s="64">
        <v>101490164</v>
      </c>
      <c r="F767" s="61" t="s">
        <v>1534</v>
      </c>
      <c r="G767" s="64">
        <v>46</v>
      </c>
      <c r="H767">
        <v>4.75</v>
      </c>
      <c r="I767" t="str">
        <f t="shared" si="36"/>
        <v>78</v>
      </c>
      <c r="J767" t="str">
        <f t="shared" si="37"/>
        <v>3.8</v>
      </c>
      <c r="K767" t="s">
        <v>8342</v>
      </c>
      <c r="L767" t="s">
        <v>8350</v>
      </c>
      <c r="M767">
        <v>0.75</v>
      </c>
      <c r="N767">
        <v>2</v>
      </c>
      <c r="O767">
        <f t="shared" si="38"/>
        <v>1</v>
      </c>
      <c r="P767">
        <v>0.5</v>
      </c>
    </row>
    <row r="768" spans="1:16">
      <c r="A768" s="64" t="s">
        <v>2308</v>
      </c>
      <c r="B768" s="61" t="s">
        <v>6323</v>
      </c>
      <c r="C768" s="62" t="s">
        <v>1613</v>
      </c>
      <c r="D768" s="63" t="s">
        <v>2309</v>
      </c>
      <c r="E768" s="64">
        <v>101490161</v>
      </c>
      <c r="F768" s="64"/>
      <c r="G768" s="64">
        <v>46</v>
      </c>
      <c r="H768">
        <v>4.75</v>
      </c>
      <c r="I768" t="str">
        <f t="shared" si="36"/>
        <v>78</v>
      </c>
      <c r="J768" t="str">
        <f t="shared" si="37"/>
        <v>3.8</v>
      </c>
      <c r="K768" t="s">
        <v>8342</v>
      </c>
      <c r="L768" t="s">
        <v>8350</v>
      </c>
      <c r="M768">
        <v>0.75</v>
      </c>
      <c r="N768">
        <v>2</v>
      </c>
      <c r="O768">
        <f t="shared" si="38"/>
        <v>1</v>
      </c>
      <c r="P768">
        <v>0.5</v>
      </c>
    </row>
    <row r="769" spans="1:16">
      <c r="A769" s="61" t="s">
        <v>2310</v>
      </c>
      <c r="B769" s="61" t="s">
        <v>6324</v>
      </c>
      <c r="C769" s="62" t="s">
        <v>1532</v>
      </c>
      <c r="D769" s="63" t="s">
        <v>3399</v>
      </c>
      <c r="E769" s="64">
        <v>101490164</v>
      </c>
      <c r="F769" s="64"/>
      <c r="G769" s="64">
        <v>132</v>
      </c>
      <c r="H769">
        <v>4.75</v>
      </c>
      <c r="I769" t="str">
        <f t="shared" si="36"/>
        <v>78</v>
      </c>
      <c r="J769" t="str">
        <f t="shared" si="37"/>
        <v>3.8</v>
      </c>
      <c r="K769" t="s">
        <v>8342</v>
      </c>
      <c r="L769" t="s">
        <v>8354</v>
      </c>
      <c r="M769">
        <v>0.75</v>
      </c>
      <c r="N769">
        <v>2</v>
      </c>
      <c r="O769">
        <f t="shared" si="38"/>
        <v>1</v>
      </c>
      <c r="P769">
        <v>0.5</v>
      </c>
    </row>
    <row r="770" spans="1:16">
      <c r="A770" s="61" t="s">
        <v>2310</v>
      </c>
      <c r="B770" s="61" t="s">
        <v>6324</v>
      </c>
      <c r="C770" s="62" t="s">
        <v>1532</v>
      </c>
      <c r="D770" s="63" t="s">
        <v>3399</v>
      </c>
      <c r="E770" s="64">
        <v>101490164</v>
      </c>
      <c r="F770" s="61" t="s">
        <v>1534</v>
      </c>
      <c r="G770" s="64">
        <v>132</v>
      </c>
      <c r="H770">
        <v>4.75</v>
      </c>
      <c r="I770" t="str">
        <f t="shared" si="36"/>
        <v>78</v>
      </c>
      <c r="J770" t="str">
        <f t="shared" si="37"/>
        <v>3.8</v>
      </c>
      <c r="K770" t="s">
        <v>8342</v>
      </c>
      <c r="L770" t="s">
        <v>8354</v>
      </c>
      <c r="M770">
        <v>0.75</v>
      </c>
      <c r="N770">
        <v>2</v>
      </c>
      <c r="O770">
        <f t="shared" si="38"/>
        <v>1</v>
      </c>
      <c r="P770">
        <v>0.5</v>
      </c>
    </row>
    <row r="771" spans="1:16">
      <c r="A771" s="64" t="s">
        <v>2310</v>
      </c>
      <c r="B771" s="61" t="s">
        <v>6324</v>
      </c>
      <c r="C771" s="62" t="s">
        <v>1613</v>
      </c>
      <c r="D771" s="63" t="s">
        <v>2311</v>
      </c>
      <c r="E771" s="64">
        <v>101490161</v>
      </c>
      <c r="F771" s="64"/>
      <c r="G771" s="64">
        <v>132</v>
      </c>
      <c r="H771">
        <v>4.75</v>
      </c>
      <c r="I771" t="str">
        <f t="shared" si="36"/>
        <v>78</v>
      </c>
      <c r="J771" t="str">
        <f t="shared" si="37"/>
        <v>3.8</v>
      </c>
      <c r="K771" t="s">
        <v>8342</v>
      </c>
      <c r="L771" t="s">
        <v>8354</v>
      </c>
      <c r="M771">
        <v>0.75</v>
      </c>
      <c r="N771">
        <v>2</v>
      </c>
      <c r="O771">
        <f t="shared" si="38"/>
        <v>1</v>
      </c>
      <c r="P771">
        <v>0.5</v>
      </c>
    </row>
    <row r="772" spans="1:16">
      <c r="A772" s="61" t="s">
        <v>2314</v>
      </c>
      <c r="B772" s="61" t="s">
        <v>6326</v>
      </c>
      <c r="C772" s="62" t="s">
        <v>1532</v>
      </c>
      <c r="D772" s="63" t="s">
        <v>3397</v>
      </c>
      <c r="E772" s="64">
        <v>101490164</v>
      </c>
      <c r="F772" s="64"/>
      <c r="G772" s="67" t="s">
        <v>1643</v>
      </c>
      <c r="H772">
        <v>4.75</v>
      </c>
      <c r="I772" t="str">
        <f t="shared" si="36"/>
        <v>78</v>
      </c>
      <c r="J772" t="str">
        <f t="shared" si="37"/>
        <v>3.8</v>
      </c>
      <c r="K772" t="s">
        <v>8342</v>
      </c>
      <c r="L772" t="s">
        <v>8341</v>
      </c>
      <c r="M772">
        <v>0.75</v>
      </c>
      <c r="N772">
        <v>2</v>
      </c>
      <c r="O772">
        <f t="shared" si="38"/>
        <v>1</v>
      </c>
      <c r="P772">
        <v>0.5</v>
      </c>
    </row>
    <row r="773" spans="1:16">
      <c r="A773" s="61" t="s">
        <v>2314</v>
      </c>
      <c r="B773" s="61" t="s">
        <v>6326</v>
      </c>
      <c r="C773" s="62" t="s">
        <v>1532</v>
      </c>
      <c r="D773" s="63" t="s">
        <v>3397</v>
      </c>
      <c r="E773" s="64">
        <v>101490164</v>
      </c>
      <c r="F773" s="61" t="s">
        <v>1534</v>
      </c>
      <c r="G773" s="67" t="s">
        <v>1643</v>
      </c>
      <c r="H773">
        <v>4.75</v>
      </c>
      <c r="I773" t="str">
        <f t="shared" si="36"/>
        <v>78</v>
      </c>
      <c r="J773" t="str">
        <f t="shared" si="37"/>
        <v>3.8</v>
      </c>
      <c r="K773" t="s">
        <v>8342</v>
      </c>
      <c r="L773" t="s">
        <v>8341</v>
      </c>
      <c r="M773">
        <v>0.75</v>
      </c>
      <c r="N773">
        <v>2</v>
      </c>
      <c r="O773">
        <f t="shared" si="38"/>
        <v>1</v>
      </c>
      <c r="P773">
        <v>0.5</v>
      </c>
    </row>
    <row r="774" spans="1:16">
      <c r="A774" s="64" t="s">
        <v>2314</v>
      </c>
      <c r="B774" s="61" t="s">
        <v>6326</v>
      </c>
      <c r="C774" s="62" t="s">
        <v>1613</v>
      </c>
      <c r="D774" s="63" t="s">
        <v>2315</v>
      </c>
      <c r="E774" s="64">
        <v>101490161</v>
      </c>
      <c r="F774" s="64"/>
      <c r="G774" s="67" t="s">
        <v>1643</v>
      </c>
      <c r="H774">
        <v>4.75</v>
      </c>
      <c r="I774" t="str">
        <f t="shared" si="36"/>
        <v>78</v>
      </c>
      <c r="J774" t="str">
        <f t="shared" si="37"/>
        <v>3.8</v>
      </c>
      <c r="K774" t="s">
        <v>8342</v>
      </c>
      <c r="L774" t="s">
        <v>8341</v>
      </c>
      <c r="M774">
        <v>0.75</v>
      </c>
      <c r="N774">
        <v>2</v>
      </c>
      <c r="O774">
        <f t="shared" si="38"/>
        <v>1</v>
      </c>
      <c r="P774">
        <v>0.5</v>
      </c>
    </row>
    <row r="775" spans="1:16">
      <c r="A775" s="61">
        <v>101276283</v>
      </c>
      <c r="B775" s="61" t="s">
        <v>5897</v>
      </c>
      <c r="C775" s="62" t="s">
        <v>1532</v>
      </c>
      <c r="D775" s="63" t="s">
        <v>1553</v>
      </c>
      <c r="E775" s="64">
        <v>101490162</v>
      </c>
      <c r="F775" s="64"/>
      <c r="G775" s="64">
        <v>46</v>
      </c>
      <c r="H775">
        <v>4.75</v>
      </c>
      <c r="I775" t="str">
        <f t="shared" si="36"/>
        <v>78</v>
      </c>
      <c r="J775" t="str">
        <f t="shared" si="37"/>
        <v>3.8</v>
      </c>
      <c r="K775" t="s">
        <v>8342</v>
      </c>
      <c r="L775" t="s">
        <v>8350</v>
      </c>
      <c r="M775">
        <v>0.75</v>
      </c>
      <c r="N775">
        <v>2</v>
      </c>
      <c r="O775">
        <f t="shared" si="38"/>
        <v>1</v>
      </c>
      <c r="P775">
        <v>0.5</v>
      </c>
    </row>
    <row r="776" spans="1:16">
      <c r="A776" s="64" t="s">
        <v>2327</v>
      </c>
      <c r="B776" s="61" t="s">
        <v>6333</v>
      </c>
      <c r="C776" s="62" t="s">
        <v>1532</v>
      </c>
      <c r="D776" s="63" t="s">
        <v>1553</v>
      </c>
      <c r="E776" s="64">
        <v>101490164</v>
      </c>
      <c r="F776" s="64"/>
      <c r="G776" s="64">
        <v>46</v>
      </c>
      <c r="H776">
        <v>4.75</v>
      </c>
      <c r="I776" t="str">
        <f t="shared" si="36"/>
        <v>78</v>
      </c>
      <c r="J776" t="str">
        <f t="shared" si="37"/>
        <v>3.8</v>
      </c>
      <c r="K776" t="s">
        <v>8342</v>
      </c>
      <c r="L776" t="s">
        <v>8350</v>
      </c>
      <c r="M776">
        <v>0.75</v>
      </c>
      <c r="N776">
        <v>2</v>
      </c>
      <c r="O776">
        <f t="shared" si="38"/>
        <v>1</v>
      </c>
      <c r="P776">
        <v>0.5</v>
      </c>
    </row>
    <row r="777" spans="1:16">
      <c r="A777" s="64" t="s">
        <v>2327</v>
      </c>
      <c r="B777" s="61" t="s">
        <v>6333</v>
      </c>
      <c r="C777" s="62" t="s">
        <v>1532</v>
      </c>
      <c r="D777" s="63" t="s">
        <v>1553</v>
      </c>
      <c r="E777" s="64">
        <v>101490164</v>
      </c>
      <c r="F777" s="61" t="s">
        <v>1534</v>
      </c>
      <c r="G777" s="64">
        <v>46</v>
      </c>
      <c r="H777">
        <v>4.75</v>
      </c>
      <c r="I777" t="str">
        <f t="shared" si="36"/>
        <v>78</v>
      </c>
      <c r="J777" t="str">
        <f t="shared" si="37"/>
        <v>3.8</v>
      </c>
      <c r="K777" t="s">
        <v>8342</v>
      </c>
      <c r="L777" t="s">
        <v>8350</v>
      </c>
      <c r="M777">
        <v>0.75</v>
      </c>
      <c r="N777">
        <v>2</v>
      </c>
      <c r="O777">
        <f t="shared" si="38"/>
        <v>1</v>
      </c>
      <c r="P777">
        <v>0.5</v>
      </c>
    </row>
    <row r="778" spans="1:16">
      <c r="A778" s="64" t="s">
        <v>2318</v>
      </c>
      <c r="B778" s="61" t="s">
        <v>6328</v>
      </c>
      <c r="C778" s="62" t="s">
        <v>1532</v>
      </c>
      <c r="D778" s="63" t="s">
        <v>2818</v>
      </c>
      <c r="E778" s="64">
        <v>101490164</v>
      </c>
      <c r="F778" s="64"/>
      <c r="G778" s="64">
        <v>46</v>
      </c>
      <c r="H778">
        <v>4.75</v>
      </c>
      <c r="I778" t="str">
        <f t="shared" si="36"/>
        <v>78</v>
      </c>
      <c r="J778" t="str">
        <f t="shared" si="37"/>
        <v>3.8</v>
      </c>
      <c r="K778" t="s">
        <v>8342</v>
      </c>
      <c r="L778" t="s">
        <v>8350</v>
      </c>
      <c r="M778">
        <v>0.75</v>
      </c>
      <c r="N778">
        <v>2</v>
      </c>
      <c r="O778">
        <f t="shared" si="38"/>
        <v>1</v>
      </c>
      <c r="P778">
        <v>0.5</v>
      </c>
    </row>
    <row r="779" spans="1:16">
      <c r="A779" s="64" t="s">
        <v>2318</v>
      </c>
      <c r="B779" s="61" t="s">
        <v>6328</v>
      </c>
      <c r="C779" s="62" t="s">
        <v>1532</v>
      </c>
      <c r="D779" s="63" t="s">
        <v>2818</v>
      </c>
      <c r="E779" s="64">
        <v>101490164</v>
      </c>
      <c r="F779" s="61" t="s">
        <v>1534</v>
      </c>
      <c r="G779" s="64">
        <v>46</v>
      </c>
      <c r="H779">
        <v>4.75</v>
      </c>
      <c r="I779" t="str">
        <f t="shared" si="36"/>
        <v>78</v>
      </c>
      <c r="J779" t="str">
        <f t="shared" si="37"/>
        <v>3.8</v>
      </c>
      <c r="K779" t="s">
        <v>8342</v>
      </c>
      <c r="L779" t="s">
        <v>8350</v>
      </c>
      <c r="M779">
        <v>0.75</v>
      </c>
      <c r="N779">
        <v>2</v>
      </c>
      <c r="O779">
        <f t="shared" si="38"/>
        <v>1</v>
      </c>
      <c r="P779">
        <v>0.5</v>
      </c>
    </row>
    <row r="780" spans="1:16">
      <c r="A780" s="64" t="s">
        <v>2318</v>
      </c>
      <c r="B780" s="61" t="s">
        <v>6328</v>
      </c>
      <c r="C780" s="62" t="s">
        <v>1613</v>
      </c>
      <c r="D780" s="63" t="s">
        <v>2319</v>
      </c>
      <c r="E780" s="64">
        <v>101490161</v>
      </c>
      <c r="F780" s="64"/>
      <c r="G780" s="64">
        <v>46</v>
      </c>
      <c r="H780">
        <v>4.75</v>
      </c>
      <c r="I780" t="str">
        <f t="shared" ref="I780:I843" si="39">MID(D780,5,2)</f>
        <v>78</v>
      </c>
      <c r="J780" t="str">
        <f t="shared" ref="J780:J843" si="40">MID(D780,7,3)</f>
        <v>3.8</v>
      </c>
      <c r="K780" t="s">
        <v>8342</v>
      </c>
      <c r="L780" t="s">
        <v>8350</v>
      </c>
      <c r="M780">
        <v>0.75</v>
      </c>
      <c r="N780">
        <v>2</v>
      </c>
      <c r="O780">
        <f t="shared" ref="O780:O843" si="41">N780/2</f>
        <v>1</v>
      </c>
      <c r="P780">
        <v>0.5</v>
      </c>
    </row>
    <row r="781" spans="1:16">
      <c r="A781" s="61">
        <v>102832805</v>
      </c>
      <c r="B781" s="61" t="s">
        <v>7076</v>
      </c>
      <c r="C781" s="62" t="s">
        <v>1532</v>
      </c>
      <c r="D781" s="42" t="s">
        <v>4344</v>
      </c>
      <c r="E781" s="61">
        <v>101490162</v>
      </c>
      <c r="F781" s="61"/>
      <c r="G781" s="61">
        <v>46</v>
      </c>
      <c r="H781">
        <v>4.75</v>
      </c>
      <c r="I781" t="str">
        <f t="shared" si="39"/>
        <v>78</v>
      </c>
      <c r="J781" t="str">
        <f t="shared" si="40"/>
        <v>3.8</v>
      </c>
      <c r="K781" t="s">
        <v>8342</v>
      </c>
      <c r="L781" t="s">
        <v>8350</v>
      </c>
      <c r="M781">
        <v>0.75</v>
      </c>
      <c r="N781">
        <v>2</v>
      </c>
      <c r="O781">
        <f t="shared" si="41"/>
        <v>1</v>
      </c>
      <c r="P781">
        <v>0.5</v>
      </c>
    </row>
    <row r="782" spans="1:16">
      <c r="A782" s="61">
        <v>102832805</v>
      </c>
      <c r="B782" s="61" t="s">
        <v>7076</v>
      </c>
      <c r="C782" s="62" t="s">
        <v>1613</v>
      </c>
      <c r="D782" s="42" t="s">
        <v>4345</v>
      </c>
      <c r="E782" s="61">
        <v>101490161</v>
      </c>
      <c r="F782" s="61"/>
      <c r="G782" s="61">
        <v>46</v>
      </c>
      <c r="H782">
        <v>4.75</v>
      </c>
      <c r="I782" t="str">
        <f t="shared" si="39"/>
        <v>78</v>
      </c>
      <c r="J782" t="str">
        <f t="shared" si="40"/>
        <v>3.8</v>
      </c>
      <c r="K782" t="s">
        <v>8342</v>
      </c>
      <c r="L782" t="s">
        <v>8350</v>
      </c>
      <c r="M782">
        <v>0.75</v>
      </c>
      <c r="N782">
        <v>2</v>
      </c>
      <c r="O782">
        <f t="shared" si="41"/>
        <v>1</v>
      </c>
      <c r="P782">
        <v>0.5</v>
      </c>
    </row>
    <row r="783" spans="1:16">
      <c r="A783" s="61">
        <v>101276283</v>
      </c>
      <c r="B783" s="61" t="s">
        <v>5897</v>
      </c>
      <c r="C783" s="62" t="s">
        <v>1613</v>
      </c>
      <c r="D783" s="42" t="s">
        <v>2320</v>
      </c>
      <c r="E783" s="61">
        <v>101490161</v>
      </c>
      <c r="F783" s="61"/>
      <c r="G783" s="61">
        <v>46</v>
      </c>
      <c r="H783">
        <v>4.75</v>
      </c>
      <c r="I783" t="str">
        <f t="shared" si="39"/>
        <v>78</v>
      </c>
      <c r="J783" t="str">
        <f t="shared" si="40"/>
        <v>3.8</v>
      </c>
      <c r="K783" t="s">
        <v>8342</v>
      </c>
      <c r="L783" t="s">
        <v>8350</v>
      </c>
      <c r="M783">
        <v>0.75</v>
      </c>
      <c r="N783">
        <v>2</v>
      </c>
      <c r="O783">
        <f t="shared" si="41"/>
        <v>1</v>
      </c>
      <c r="P783">
        <v>0.5</v>
      </c>
    </row>
    <row r="784" spans="1:16">
      <c r="A784" s="61">
        <v>101510312</v>
      </c>
      <c r="B784" s="61" t="s">
        <v>6026</v>
      </c>
      <c r="C784" s="62" t="s">
        <v>1532</v>
      </c>
      <c r="D784" s="42" t="s">
        <v>1687</v>
      </c>
      <c r="E784" s="61">
        <v>101490168</v>
      </c>
      <c r="F784" s="61"/>
      <c r="G784" s="61">
        <v>46</v>
      </c>
      <c r="H784">
        <v>4.75</v>
      </c>
      <c r="I784" t="str">
        <f t="shared" si="39"/>
        <v>78</v>
      </c>
      <c r="J784" t="str">
        <f t="shared" si="40"/>
        <v>3.8</v>
      </c>
      <c r="K784" t="s">
        <v>8342</v>
      </c>
      <c r="L784" t="s">
        <v>8350</v>
      </c>
      <c r="M784">
        <v>0.75</v>
      </c>
      <c r="N784">
        <v>2</v>
      </c>
      <c r="O784">
        <f t="shared" si="41"/>
        <v>1</v>
      </c>
      <c r="P784">
        <v>0.5</v>
      </c>
    </row>
    <row r="785" spans="1:16">
      <c r="A785" s="61">
        <v>101510312</v>
      </c>
      <c r="B785" s="61" t="s">
        <v>6026</v>
      </c>
      <c r="C785" s="62" t="s">
        <v>1532</v>
      </c>
      <c r="D785" s="42" t="s">
        <v>1687</v>
      </c>
      <c r="E785" s="61">
        <v>101490168</v>
      </c>
      <c r="F785" s="61" t="s">
        <v>1534</v>
      </c>
      <c r="G785" s="61">
        <v>46</v>
      </c>
      <c r="H785">
        <v>4.75</v>
      </c>
      <c r="I785" t="str">
        <f t="shared" si="39"/>
        <v>78</v>
      </c>
      <c r="J785" t="str">
        <f t="shared" si="40"/>
        <v>3.8</v>
      </c>
      <c r="K785" t="s">
        <v>8342</v>
      </c>
      <c r="L785" t="s">
        <v>8350</v>
      </c>
      <c r="M785">
        <v>0.75</v>
      </c>
      <c r="N785">
        <v>2</v>
      </c>
      <c r="O785">
        <f t="shared" si="41"/>
        <v>1</v>
      </c>
      <c r="P785">
        <v>0.5</v>
      </c>
    </row>
    <row r="786" spans="1:16">
      <c r="A786" s="61">
        <v>100838308</v>
      </c>
      <c r="B786" s="61" t="s">
        <v>6330</v>
      </c>
      <c r="C786" s="62" t="s">
        <v>1532</v>
      </c>
      <c r="D786" s="42" t="s">
        <v>1687</v>
      </c>
      <c r="E786" s="61">
        <v>101490171</v>
      </c>
      <c r="F786" s="61"/>
      <c r="G786" s="61">
        <v>46</v>
      </c>
      <c r="H786">
        <v>4.75</v>
      </c>
      <c r="I786" t="str">
        <f t="shared" si="39"/>
        <v>78</v>
      </c>
      <c r="J786" t="str">
        <f t="shared" si="40"/>
        <v>3.8</v>
      </c>
      <c r="K786" t="s">
        <v>8342</v>
      </c>
      <c r="L786" t="s">
        <v>8350</v>
      </c>
      <c r="M786">
        <v>0.75</v>
      </c>
      <c r="N786">
        <v>2</v>
      </c>
      <c r="O786">
        <f t="shared" si="41"/>
        <v>1</v>
      </c>
      <c r="P786">
        <v>0.5</v>
      </c>
    </row>
    <row r="787" spans="1:16">
      <c r="A787" s="61">
        <v>100838308</v>
      </c>
      <c r="B787" s="61" t="s">
        <v>6330</v>
      </c>
      <c r="C787" s="62" t="s">
        <v>1532</v>
      </c>
      <c r="D787" s="42" t="s">
        <v>1687</v>
      </c>
      <c r="E787" s="61">
        <v>101490169</v>
      </c>
      <c r="F787" s="61" t="s">
        <v>1534</v>
      </c>
      <c r="G787" s="61">
        <v>46</v>
      </c>
      <c r="H787">
        <v>4.75</v>
      </c>
      <c r="I787" t="str">
        <f t="shared" si="39"/>
        <v>78</v>
      </c>
      <c r="J787" t="str">
        <f t="shared" si="40"/>
        <v>3.8</v>
      </c>
      <c r="K787" t="s">
        <v>8342</v>
      </c>
      <c r="L787" t="s">
        <v>8350</v>
      </c>
      <c r="M787">
        <v>0.75</v>
      </c>
      <c r="N787">
        <v>2</v>
      </c>
      <c r="O787">
        <f t="shared" si="41"/>
        <v>1</v>
      </c>
      <c r="P787">
        <v>0.5</v>
      </c>
    </row>
    <row r="788" spans="1:16">
      <c r="A788" s="61">
        <v>101518839</v>
      </c>
      <c r="B788" s="61" t="s">
        <v>6331</v>
      </c>
      <c r="C788" s="62" t="s">
        <v>1532</v>
      </c>
      <c r="D788" s="42" t="s">
        <v>1687</v>
      </c>
      <c r="E788" s="61">
        <v>101490165</v>
      </c>
      <c r="F788" s="61"/>
      <c r="G788" s="61">
        <v>46</v>
      </c>
      <c r="H788">
        <v>4.75</v>
      </c>
      <c r="I788" t="str">
        <f t="shared" si="39"/>
        <v>78</v>
      </c>
      <c r="J788" t="str">
        <f t="shared" si="40"/>
        <v>3.8</v>
      </c>
      <c r="K788" t="s">
        <v>8342</v>
      </c>
      <c r="L788" t="s">
        <v>8350</v>
      </c>
      <c r="M788">
        <v>0.75</v>
      </c>
      <c r="N788">
        <v>2</v>
      </c>
      <c r="O788">
        <f t="shared" si="41"/>
        <v>1</v>
      </c>
      <c r="P788">
        <v>0.5</v>
      </c>
    </row>
    <row r="789" spans="1:16">
      <c r="A789" s="61">
        <v>101518839</v>
      </c>
      <c r="B789" s="61" t="s">
        <v>6331</v>
      </c>
      <c r="C789" s="62" t="s">
        <v>1532</v>
      </c>
      <c r="D789" s="42" t="s">
        <v>1687</v>
      </c>
      <c r="E789" s="61">
        <v>101490165</v>
      </c>
      <c r="F789" s="61" t="s">
        <v>1534</v>
      </c>
      <c r="G789" s="61">
        <v>46</v>
      </c>
      <c r="H789">
        <v>4.75</v>
      </c>
      <c r="I789" t="str">
        <f t="shared" si="39"/>
        <v>78</v>
      </c>
      <c r="J789" t="str">
        <f t="shared" si="40"/>
        <v>3.8</v>
      </c>
      <c r="K789" t="s">
        <v>8342</v>
      </c>
      <c r="L789" t="s">
        <v>8350</v>
      </c>
      <c r="M789">
        <v>0.75</v>
      </c>
      <c r="N789">
        <v>2</v>
      </c>
      <c r="O789">
        <f t="shared" si="41"/>
        <v>1</v>
      </c>
      <c r="P789">
        <v>0.5</v>
      </c>
    </row>
    <row r="790" spans="1:16">
      <c r="A790" s="61">
        <v>103175279</v>
      </c>
      <c r="B790" s="61" t="s">
        <v>7343</v>
      </c>
      <c r="C790" s="62" t="s">
        <v>1532</v>
      </c>
      <c r="D790" s="42" t="s">
        <v>1687</v>
      </c>
      <c r="E790" s="61">
        <v>101490171</v>
      </c>
      <c r="F790" s="61"/>
      <c r="G790" s="61">
        <v>46</v>
      </c>
      <c r="H790">
        <v>4.75</v>
      </c>
      <c r="I790" t="str">
        <f t="shared" si="39"/>
        <v>78</v>
      </c>
      <c r="J790" t="str">
        <f t="shared" si="40"/>
        <v>3.8</v>
      </c>
      <c r="K790" t="s">
        <v>8342</v>
      </c>
      <c r="L790" t="s">
        <v>8350</v>
      </c>
      <c r="M790">
        <v>0.75</v>
      </c>
      <c r="N790">
        <v>2</v>
      </c>
      <c r="O790">
        <f t="shared" si="41"/>
        <v>1</v>
      </c>
      <c r="P790">
        <v>0.5</v>
      </c>
    </row>
    <row r="791" spans="1:16">
      <c r="A791" s="61">
        <v>103175280</v>
      </c>
      <c r="B791" s="61" t="s">
        <v>7344</v>
      </c>
      <c r="C791" s="62" t="s">
        <v>1532</v>
      </c>
      <c r="D791" s="42" t="s">
        <v>1687</v>
      </c>
      <c r="E791" s="61">
        <v>101490168</v>
      </c>
      <c r="F791" s="61"/>
      <c r="G791" s="61">
        <v>46</v>
      </c>
      <c r="H791">
        <v>4.75</v>
      </c>
      <c r="I791" t="str">
        <f t="shared" si="39"/>
        <v>78</v>
      </c>
      <c r="J791" t="str">
        <f t="shared" si="40"/>
        <v>3.8</v>
      </c>
      <c r="K791" t="s">
        <v>8342</v>
      </c>
      <c r="L791" t="s">
        <v>8350</v>
      </c>
      <c r="M791">
        <v>0.75</v>
      </c>
      <c r="N791">
        <v>2</v>
      </c>
      <c r="O791">
        <f t="shared" si="41"/>
        <v>1</v>
      </c>
      <c r="P791">
        <v>0.5</v>
      </c>
    </row>
    <row r="792" spans="1:16">
      <c r="A792" s="61">
        <v>101510312</v>
      </c>
      <c r="B792" s="61" t="s">
        <v>6026</v>
      </c>
      <c r="C792" s="62" t="s">
        <v>1613</v>
      </c>
      <c r="D792" s="42" t="s">
        <v>2322</v>
      </c>
      <c r="E792" s="61">
        <v>101490161</v>
      </c>
      <c r="F792" s="61"/>
      <c r="G792" s="61">
        <v>46</v>
      </c>
      <c r="H792">
        <v>4.75</v>
      </c>
      <c r="I792" t="str">
        <f t="shared" si="39"/>
        <v>78</v>
      </c>
      <c r="J792" t="str">
        <f t="shared" si="40"/>
        <v>3.8</v>
      </c>
      <c r="K792" t="s">
        <v>8342</v>
      </c>
      <c r="L792" t="s">
        <v>8350</v>
      </c>
      <c r="M792">
        <v>0.75</v>
      </c>
      <c r="N792">
        <v>2</v>
      </c>
      <c r="O792">
        <f t="shared" si="41"/>
        <v>1</v>
      </c>
      <c r="P792">
        <v>0.5</v>
      </c>
    </row>
    <row r="793" spans="1:16">
      <c r="A793" s="61">
        <v>100838308</v>
      </c>
      <c r="B793" s="61" t="s">
        <v>6330</v>
      </c>
      <c r="C793" s="62" t="s">
        <v>1613</v>
      </c>
      <c r="D793" s="42" t="s">
        <v>2322</v>
      </c>
      <c r="E793" s="61">
        <v>101490161</v>
      </c>
      <c r="F793" s="61"/>
      <c r="G793" s="61">
        <v>46</v>
      </c>
      <c r="H793">
        <v>4.75</v>
      </c>
      <c r="I793" t="str">
        <f t="shared" si="39"/>
        <v>78</v>
      </c>
      <c r="J793" t="str">
        <f t="shared" si="40"/>
        <v>3.8</v>
      </c>
      <c r="K793" t="s">
        <v>8342</v>
      </c>
      <c r="L793" t="s">
        <v>8350</v>
      </c>
      <c r="M793">
        <v>0.75</v>
      </c>
      <c r="N793">
        <v>2</v>
      </c>
      <c r="O793">
        <f t="shared" si="41"/>
        <v>1</v>
      </c>
      <c r="P793">
        <v>0.5</v>
      </c>
    </row>
    <row r="794" spans="1:16">
      <c r="A794" s="61">
        <v>101518839</v>
      </c>
      <c r="B794" s="61" t="s">
        <v>6331</v>
      </c>
      <c r="C794" s="62" t="s">
        <v>1613</v>
      </c>
      <c r="D794" s="42" t="s">
        <v>2322</v>
      </c>
      <c r="E794" s="61">
        <v>101490161</v>
      </c>
      <c r="F794" s="61"/>
      <c r="G794" s="61">
        <v>46</v>
      </c>
      <c r="H794">
        <v>4.75</v>
      </c>
      <c r="I794" t="str">
        <f t="shared" si="39"/>
        <v>78</v>
      </c>
      <c r="J794" t="str">
        <f t="shared" si="40"/>
        <v>3.8</v>
      </c>
      <c r="K794" t="s">
        <v>8342</v>
      </c>
      <c r="L794" t="s">
        <v>8350</v>
      </c>
      <c r="M794">
        <v>0.75</v>
      </c>
      <c r="N794">
        <v>2</v>
      </c>
      <c r="O794">
        <f t="shared" si="41"/>
        <v>1</v>
      </c>
      <c r="P794">
        <v>0.5</v>
      </c>
    </row>
    <row r="795" spans="1:16">
      <c r="A795" s="61">
        <v>103175279</v>
      </c>
      <c r="B795" s="61" t="s">
        <v>7343</v>
      </c>
      <c r="C795" s="62" t="s">
        <v>1613</v>
      </c>
      <c r="D795" s="42" t="s">
        <v>2322</v>
      </c>
      <c r="E795" s="61">
        <v>101490161</v>
      </c>
      <c r="F795" s="61"/>
      <c r="G795" s="61">
        <v>46</v>
      </c>
      <c r="H795">
        <v>4.75</v>
      </c>
      <c r="I795" t="str">
        <f t="shared" si="39"/>
        <v>78</v>
      </c>
      <c r="J795" t="str">
        <f t="shared" si="40"/>
        <v>3.8</v>
      </c>
      <c r="K795" t="s">
        <v>8342</v>
      </c>
      <c r="L795" t="s">
        <v>8350</v>
      </c>
      <c r="M795">
        <v>0.75</v>
      </c>
      <c r="N795">
        <v>2</v>
      </c>
      <c r="O795">
        <f t="shared" si="41"/>
        <v>1</v>
      </c>
      <c r="P795">
        <v>0.5</v>
      </c>
    </row>
    <row r="796" spans="1:16">
      <c r="A796" s="61">
        <v>103175280</v>
      </c>
      <c r="B796" s="61" t="s">
        <v>7344</v>
      </c>
      <c r="C796" s="62" t="s">
        <v>1613</v>
      </c>
      <c r="D796" s="42" t="s">
        <v>2322</v>
      </c>
      <c r="E796" s="61">
        <v>101490161</v>
      </c>
      <c r="F796" s="61"/>
      <c r="G796" s="61">
        <v>46</v>
      </c>
      <c r="H796">
        <v>4.75</v>
      </c>
      <c r="I796" t="str">
        <f t="shared" si="39"/>
        <v>78</v>
      </c>
      <c r="J796" t="str">
        <f t="shared" si="40"/>
        <v>3.8</v>
      </c>
      <c r="K796" t="s">
        <v>8342</v>
      </c>
      <c r="L796" t="s">
        <v>8350</v>
      </c>
      <c r="M796">
        <v>0.75</v>
      </c>
      <c r="N796">
        <v>2</v>
      </c>
      <c r="O796">
        <f t="shared" si="41"/>
        <v>1</v>
      </c>
      <c r="P796">
        <v>0.5</v>
      </c>
    </row>
    <row r="797" spans="1:16">
      <c r="A797" s="64" t="s">
        <v>2327</v>
      </c>
      <c r="B797" s="61" t="s">
        <v>6333</v>
      </c>
      <c r="C797" s="62" t="s">
        <v>1613</v>
      </c>
      <c r="D797" s="63" t="s">
        <v>2328</v>
      </c>
      <c r="E797" s="64">
        <v>101490161</v>
      </c>
      <c r="F797" s="64"/>
      <c r="G797" s="64">
        <v>46</v>
      </c>
      <c r="H797">
        <v>4.75</v>
      </c>
      <c r="I797" t="str">
        <f t="shared" si="39"/>
        <v>78</v>
      </c>
      <c r="J797" t="str">
        <f t="shared" si="40"/>
        <v>3.8</v>
      </c>
      <c r="K797" t="s">
        <v>8342</v>
      </c>
      <c r="L797" t="s">
        <v>8350</v>
      </c>
      <c r="M797">
        <v>0.75</v>
      </c>
      <c r="N797">
        <v>2</v>
      </c>
      <c r="O797">
        <f t="shared" si="41"/>
        <v>1</v>
      </c>
      <c r="P797">
        <v>0.5</v>
      </c>
    </row>
    <row r="798" spans="1:16">
      <c r="A798" s="61">
        <v>101524393</v>
      </c>
      <c r="B798" s="61" t="s">
        <v>6037</v>
      </c>
      <c r="C798" s="62" t="s">
        <v>1532</v>
      </c>
      <c r="D798" s="42" t="s">
        <v>1699</v>
      </c>
      <c r="E798" s="61">
        <v>101490162</v>
      </c>
      <c r="F798" s="61"/>
      <c r="G798" s="67" t="s">
        <v>1557</v>
      </c>
      <c r="H798">
        <v>4.75</v>
      </c>
      <c r="I798" t="str">
        <f t="shared" si="39"/>
        <v>78</v>
      </c>
      <c r="J798" t="str">
        <f t="shared" si="40"/>
        <v>3.8</v>
      </c>
      <c r="K798" t="s">
        <v>8342</v>
      </c>
      <c r="L798" t="s">
        <v>8352</v>
      </c>
      <c r="M798">
        <v>0.75</v>
      </c>
      <c r="N798">
        <v>2</v>
      </c>
      <c r="O798">
        <f t="shared" si="41"/>
        <v>1</v>
      </c>
      <c r="P798">
        <v>0.5</v>
      </c>
    </row>
    <row r="799" spans="1:16">
      <c r="A799" s="61">
        <v>101524393</v>
      </c>
      <c r="B799" s="61" t="s">
        <v>6037</v>
      </c>
      <c r="C799" s="62" t="s">
        <v>1613</v>
      </c>
      <c r="D799" s="42" t="s">
        <v>959</v>
      </c>
      <c r="E799" s="61">
        <v>101490161</v>
      </c>
      <c r="F799" s="61"/>
      <c r="G799" s="67" t="s">
        <v>1557</v>
      </c>
      <c r="H799">
        <v>4.75</v>
      </c>
      <c r="I799" t="str">
        <f t="shared" si="39"/>
        <v>78</v>
      </c>
      <c r="J799" t="str">
        <f t="shared" si="40"/>
        <v>3.8</v>
      </c>
      <c r="K799" t="s">
        <v>8342</v>
      </c>
      <c r="L799" t="s">
        <v>8352</v>
      </c>
      <c r="M799">
        <v>0.75</v>
      </c>
      <c r="N799">
        <v>2</v>
      </c>
      <c r="O799">
        <f t="shared" si="41"/>
        <v>1</v>
      </c>
      <c r="P799">
        <v>0.5</v>
      </c>
    </row>
    <row r="800" spans="1:16">
      <c r="A800" s="61" t="s">
        <v>2331</v>
      </c>
      <c r="B800" s="61" t="s">
        <v>6334</v>
      </c>
      <c r="C800" s="62" t="s">
        <v>1532</v>
      </c>
      <c r="D800" s="63" t="s">
        <v>2701</v>
      </c>
      <c r="E800" s="61">
        <v>101490162</v>
      </c>
      <c r="F800" s="61"/>
      <c r="G800" s="64">
        <v>132</v>
      </c>
      <c r="H800">
        <v>4.75</v>
      </c>
      <c r="I800" t="str">
        <f t="shared" si="39"/>
        <v>78</v>
      </c>
      <c r="J800" t="str">
        <f t="shared" si="40"/>
        <v>3.8</v>
      </c>
      <c r="K800" t="s">
        <v>8342</v>
      </c>
      <c r="L800" t="s">
        <v>8354</v>
      </c>
      <c r="M800">
        <v>0.75</v>
      </c>
      <c r="N800">
        <v>2</v>
      </c>
      <c r="O800">
        <f t="shared" si="41"/>
        <v>1</v>
      </c>
      <c r="P800">
        <v>0.5</v>
      </c>
    </row>
    <row r="801" spans="1:16">
      <c r="A801" s="64" t="s">
        <v>2331</v>
      </c>
      <c r="B801" s="61" t="s">
        <v>6334</v>
      </c>
      <c r="C801" s="62" t="s">
        <v>1613</v>
      </c>
      <c r="D801" s="63" t="s">
        <v>2332</v>
      </c>
      <c r="E801" s="64">
        <v>101490161</v>
      </c>
      <c r="F801" s="64"/>
      <c r="G801" s="64">
        <v>132</v>
      </c>
      <c r="H801">
        <v>4.75</v>
      </c>
      <c r="I801" t="str">
        <f t="shared" si="39"/>
        <v>78</v>
      </c>
      <c r="J801" t="str">
        <f t="shared" si="40"/>
        <v>3.8</v>
      </c>
      <c r="K801" t="s">
        <v>8342</v>
      </c>
      <c r="L801" t="s">
        <v>8354</v>
      </c>
      <c r="M801">
        <v>0.75</v>
      </c>
      <c r="N801">
        <v>2</v>
      </c>
      <c r="O801">
        <f t="shared" si="41"/>
        <v>1</v>
      </c>
      <c r="P801">
        <v>0.5</v>
      </c>
    </row>
    <row r="802" spans="1:16">
      <c r="A802" s="61">
        <v>101688743</v>
      </c>
      <c r="B802" s="61" t="s">
        <v>6335</v>
      </c>
      <c r="C802" s="62" t="s">
        <v>1532</v>
      </c>
      <c r="D802" s="42" t="s">
        <v>3873</v>
      </c>
      <c r="E802" s="61">
        <v>101490171</v>
      </c>
      <c r="F802" s="61"/>
      <c r="G802" s="61">
        <v>132</v>
      </c>
      <c r="H802">
        <v>4.75</v>
      </c>
      <c r="I802" t="str">
        <f t="shared" si="39"/>
        <v>78</v>
      </c>
      <c r="J802" t="str">
        <f t="shared" si="40"/>
        <v>3.8</v>
      </c>
      <c r="K802" t="s">
        <v>8342</v>
      </c>
      <c r="L802" t="s">
        <v>8354</v>
      </c>
      <c r="M802">
        <v>0.75</v>
      </c>
      <c r="N802">
        <v>2</v>
      </c>
      <c r="O802">
        <f t="shared" si="41"/>
        <v>1</v>
      </c>
      <c r="P802">
        <v>0.5</v>
      </c>
    </row>
    <row r="803" spans="1:16">
      <c r="A803" s="61">
        <v>101688743</v>
      </c>
      <c r="B803" s="61" t="s">
        <v>6335</v>
      </c>
      <c r="C803" s="62" t="s">
        <v>1532</v>
      </c>
      <c r="D803" s="42" t="s">
        <v>3873</v>
      </c>
      <c r="E803" s="61">
        <v>101490169</v>
      </c>
      <c r="F803" s="61" t="s">
        <v>1534</v>
      </c>
      <c r="G803" s="61">
        <v>132</v>
      </c>
      <c r="H803">
        <v>4.75</v>
      </c>
      <c r="I803" t="str">
        <f t="shared" si="39"/>
        <v>78</v>
      </c>
      <c r="J803" t="str">
        <f t="shared" si="40"/>
        <v>3.8</v>
      </c>
      <c r="K803" t="s">
        <v>8342</v>
      </c>
      <c r="L803" t="s">
        <v>8354</v>
      </c>
      <c r="M803">
        <v>0.75</v>
      </c>
      <c r="N803">
        <v>2</v>
      </c>
      <c r="O803">
        <f t="shared" si="41"/>
        <v>1</v>
      </c>
      <c r="P803">
        <v>0.5</v>
      </c>
    </row>
    <row r="804" spans="1:16">
      <c r="A804" s="61">
        <v>101688743</v>
      </c>
      <c r="B804" s="61" t="s">
        <v>6335</v>
      </c>
      <c r="C804" s="62" t="s">
        <v>1613</v>
      </c>
      <c r="D804" s="42" t="s">
        <v>2334</v>
      </c>
      <c r="E804" s="61">
        <v>101490161</v>
      </c>
      <c r="F804" s="61"/>
      <c r="G804" s="61">
        <v>132</v>
      </c>
      <c r="H804">
        <v>4.75</v>
      </c>
      <c r="I804" t="str">
        <f t="shared" si="39"/>
        <v>78</v>
      </c>
      <c r="J804" t="str">
        <f t="shared" si="40"/>
        <v>3.8</v>
      </c>
      <c r="K804" t="s">
        <v>8342</v>
      </c>
      <c r="L804" t="s">
        <v>8354</v>
      </c>
      <c r="M804">
        <v>0.75</v>
      </c>
      <c r="N804">
        <v>2</v>
      </c>
      <c r="O804">
        <f t="shared" si="41"/>
        <v>1</v>
      </c>
      <c r="P804">
        <v>0.5</v>
      </c>
    </row>
    <row r="805" spans="1:16">
      <c r="A805" s="61">
        <v>101445081</v>
      </c>
      <c r="B805" s="61" t="s">
        <v>5967</v>
      </c>
      <c r="C805" s="62" t="s">
        <v>1532</v>
      </c>
      <c r="D805" s="63" t="s">
        <v>1622</v>
      </c>
      <c r="E805" s="64">
        <v>101490162</v>
      </c>
      <c r="F805" s="64"/>
      <c r="G805" s="64">
        <v>7</v>
      </c>
      <c r="H805">
        <v>4.75</v>
      </c>
      <c r="I805" t="str">
        <f t="shared" si="39"/>
        <v>78</v>
      </c>
      <c r="J805" t="str">
        <f t="shared" si="40"/>
        <v>3.8</v>
      </c>
      <c r="K805" t="s">
        <v>8342</v>
      </c>
      <c r="L805" t="s">
        <v>8341</v>
      </c>
      <c r="M805">
        <v>0.75</v>
      </c>
      <c r="N805">
        <v>2</v>
      </c>
      <c r="O805">
        <f t="shared" si="41"/>
        <v>1</v>
      </c>
      <c r="P805">
        <v>0.5</v>
      </c>
    </row>
    <row r="806" spans="1:16">
      <c r="A806" s="64" t="s">
        <v>2336</v>
      </c>
      <c r="B806" s="61" t="s">
        <v>6336</v>
      </c>
      <c r="C806" s="62" t="s">
        <v>1532</v>
      </c>
      <c r="D806" s="63" t="s">
        <v>3050</v>
      </c>
      <c r="E806" s="64">
        <v>101490164</v>
      </c>
      <c r="F806" s="64"/>
      <c r="G806" s="67" t="s">
        <v>1643</v>
      </c>
      <c r="H806">
        <v>4.75</v>
      </c>
      <c r="I806" t="str">
        <f t="shared" si="39"/>
        <v>78</v>
      </c>
      <c r="J806" t="str">
        <f t="shared" si="40"/>
        <v>3.8</v>
      </c>
      <c r="K806" t="s">
        <v>8342</v>
      </c>
      <c r="L806" t="s">
        <v>8341</v>
      </c>
      <c r="M806">
        <v>0.75</v>
      </c>
      <c r="N806">
        <v>2</v>
      </c>
      <c r="O806">
        <f t="shared" si="41"/>
        <v>1</v>
      </c>
      <c r="P806">
        <v>0.5</v>
      </c>
    </row>
    <row r="807" spans="1:16">
      <c r="A807" s="64" t="s">
        <v>2336</v>
      </c>
      <c r="B807" s="61" t="s">
        <v>6336</v>
      </c>
      <c r="C807" s="62" t="s">
        <v>1532</v>
      </c>
      <c r="D807" s="63" t="s">
        <v>3050</v>
      </c>
      <c r="E807" s="64">
        <v>101490164</v>
      </c>
      <c r="F807" s="61" t="s">
        <v>1534</v>
      </c>
      <c r="G807" s="67" t="s">
        <v>1643</v>
      </c>
      <c r="H807">
        <v>4.75</v>
      </c>
      <c r="I807" t="str">
        <f t="shared" si="39"/>
        <v>78</v>
      </c>
      <c r="J807" t="str">
        <f t="shared" si="40"/>
        <v>3.8</v>
      </c>
      <c r="K807" t="s">
        <v>8342</v>
      </c>
      <c r="L807" t="s">
        <v>8341</v>
      </c>
      <c r="M807">
        <v>0.75</v>
      </c>
      <c r="N807">
        <v>2</v>
      </c>
      <c r="O807">
        <f t="shared" si="41"/>
        <v>1</v>
      </c>
      <c r="P807">
        <v>0.5</v>
      </c>
    </row>
    <row r="808" spans="1:16">
      <c r="A808" s="64" t="s">
        <v>2336</v>
      </c>
      <c r="B808" s="61" t="s">
        <v>6336</v>
      </c>
      <c r="C808" s="62" t="s">
        <v>1613</v>
      </c>
      <c r="D808" s="63" t="s">
        <v>2337</v>
      </c>
      <c r="E808" s="64">
        <v>101490161</v>
      </c>
      <c r="F808" s="64"/>
      <c r="G808" s="67" t="s">
        <v>1643</v>
      </c>
      <c r="H808">
        <v>4.75</v>
      </c>
      <c r="I808" t="str">
        <f t="shared" si="39"/>
        <v>78</v>
      </c>
      <c r="J808" t="str">
        <f t="shared" si="40"/>
        <v>3.8</v>
      </c>
      <c r="K808" t="s">
        <v>8342</v>
      </c>
      <c r="L808" t="s">
        <v>8341</v>
      </c>
      <c r="M808">
        <v>0.75</v>
      </c>
      <c r="N808">
        <v>2</v>
      </c>
      <c r="O808">
        <f t="shared" si="41"/>
        <v>1</v>
      </c>
      <c r="P808">
        <v>0.5</v>
      </c>
    </row>
    <row r="809" spans="1:16">
      <c r="A809" s="61">
        <v>102984472</v>
      </c>
      <c r="B809" s="61" t="s">
        <v>7254</v>
      </c>
      <c r="C809" s="62" t="s">
        <v>1532</v>
      </c>
      <c r="D809" s="42" t="s">
        <v>4624</v>
      </c>
      <c r="E809" s="61">
        <v>101490162</v>
      </c>
      <c r="F809" s="61"/>
      <c r="G809" s="61">
        <v>7</v>
      </c>
      <c r="H809">
        <v>4.75</v>
      </c>
      <c r="I809" t="str">
        <f t="shared" si="39"/>
        <v>78</v>
      </c>
      <c r="J809" t="str">
        <f t="shared" si="40"/>
        <v>3.8</v>
      </c>
      <c r="K809" t="s">
        <v>8342</v>
      </c>
      <c r="L809" t="s">
        <v>8341</v>
      </c>
      <c r="M809">
        <v>0.75</v>
      </c>
      <c r="N809">
        <v>2</v>
      </c>
      <c r="O809">
        <f t="shared" si="41"/>
        <v>1</v>
      </c>
      <c r="P809">
        <v>0.5</v>
      </c>
    </row>
    <row r="810" spans="1:16">
      <c r="A810" s="61">
        <v>102991679</v>
      </c>
      <c r="B810" s="61" t="s">
        <v>7256</v>
      </c>
      <c r="C810" s="62" t="s">
        <v>1532</v>
      </c>
      <c r="D810" s="42" t="s">
        <v>4624</v>
      </c>
      <c r="E810" s="61">
        <v>101490162</v>
      </c>
      <c r="F810" s="61"/>
      <c r="G810" s="61">
        <v>7</v>
      </c>
      <c r="H810">
        <v>4.75</v>
      </c>
      <c r="I810" t="str">
        <f t="shared" si="39"/>
        <v>78</v>
      </c>
      <c r="J810" t="str">
        <f t="shared" si="40"/>
        <v>3.8</v>
      </c>
      <c r="K810" t="s">
        <v>8342</v>
      </c>
      <c r="L810" t="s">
        <v>8341</v>
      </c>
      <c r="M810">
        <v>0.75</v>
      </c>
      <c r="N810">
        <v>2</v>
      </c>
      <c r="O810">
        <f t="shared" si="41"/>
        <v>1</v>
      </c>
      <c r="P810">
        <v>0.5</v>
      </c>
    </row>
    <row r="811" spans="1:16">
      <c r="A811" s="61">
        <v>102984472</v>
      </c>
      <c r="B811" s="61" t="s">
        <v>7254</v>
      </c>
      <c r="C811" s="62" t="s">
        <v>1613</v>
      </c>
      <c r="D811" s="42" t="s">
        <v>4625</v>
      </c>
      <c r="E811" s="61">
        <v>101490161</v>
      </c>
      <c r="F811" s="61"/>
      <c r="G811" s="61">
        <v>7</v>
      </c>
      <c r="H811">
        <v>4.75</v>
      </c>
      <c r="I811" t="str">
        <f t="shared" si="39"/>
        <v>78</v>
      </c>
      <c r="J811" t="str">
        <f t="shared" si="40"/>
        <v>3.8</v>
      </c>
      <c r="K811" t="s">
        <v>8342</v>
      </c>
      <c r="L811" t="s">
        <v>8341</v>
      </c>
      <c r="M811">
        <v>0.75</v>
      </c>
      <c r="N811">
        <v>2</v>
      </c>
      <c r="O811">
        <f t="shared" si="41"/>
        <v>1</v>
      </c>
      <c r="P811">
        <v>0.5</v>
      </c>
    </row>
    <row r="812" spans="1:16">
      <c r="A812" s="61">
        <v>102991679</v>
      </c>
      <c r="B812" s="61" t="s">
        <v>7256</v>
      </c>
      <c r="C812" s="62" t="s">
        <v>1613</v>
      </c>
      <c r="D812" s="42" t="s">
        <v>4625</v>
      </c>
      <c r="E812" s="61">
        <v>101490161</v>
      </c>
      <c r="F812" s="61"/>
      <c r="G812" s="61">
        <v>7</v>
      </c>
      <c r="H812">
        <v>4.75</v>
      </c>
      <c r="I812" t="str">
        <f t="shared" si="39"/>
        <v>78</v>
      </c>
      <c r="J812" t="str">
        <f t="shared" si="40"/>
        <v>3.8</v>
      </c>
      <c r="K812" t="s">
        <v>8342</v>
      </c>
      <c r="L812" t="s">
        <v>8341</v>
      </c>
      <c r="M812">
        <v>0.75</v>
      </c>
      <c r="N812">
        <v>2</v>
      </c>
      <c r="O812">
        <f t="shared" si="41"/>
        <v>1</v>
      </c>
      <c r="P812">
        <v>0.5</v>
      </c>
    </row>
    <row r="813" spans="1:16">
      <c r="A813" s="64">
        <v>101445081</v>
      </c>
      <c r="B813" s="61" t="s">
        <v>5967</v>
      </c>
      <c r="C813" s="62" t="s">
        <v>1613</v>
      </c>
      <c r="D813" s="63" t="s">
        <v>2340</v>
      </c>
      <c r="E813" s="64">
        <v>101490161</v>
      </c>
      <c r="F813" s="64"/>
      <c r="G813" s="67" t="s">
        <v>1643</v>
      </c>
      <c r="H813">
        <v>4.75</v>
      </c>
      <c r="I813" t="str">
        <f t="shared" si="39"/>
        <v>78</v>
      </c>
      <c r="J813" t="str">
        <f t="shared" si="40"/>
        <v>3.8</v>
      </c>
      <c r="K813" t="s">
        <v>8342</v>
      </c>
      <c r="L813" t="s">
        <v>8341</v>
      </c>
      <c r="M813">
        <v>0.75</v>
      </c>
      <c r="N813">
        <v>2</v>
      </c>
      <c r="O813">
        <f t="shared" si="41"/>
        <v>1</v>
      </c>
      <c r="P813">
        <v>0.5</v>
      </c>
    </row>
    <row r="814" spans="1:16">
      <c r="A814" s="61">
        <v>101466408</v>
      </c>
      <c r="B814" s="61" t="s">
        <v>5985</v>
      </c>
      <c r="C814" s="62" t="s">
        <v>1532</v>
      </c>
      <c r="D814" s="63" t="s">
        <v>1642</v>
      </c>
      <c r="E814" s="70">
        <v>101490168</v>
      </c>
      <c r="F814" s="70"/>
      <c r="G814" s="67" t="s">
        <v>1643</v>
      </c>
      <c r="H814">
        <v>4.75</v>
      </c>
      <c r="I814" t="str">
        <f t="shared" si="39"/>
        <v>78</v>
      </c>
      <c r="J814" t="str">
        <f t="shared" si="40"/>
        <v>3.8</v>
      </c>
      <c r="K814" t="s">
        <v>8342</v>
      </c>
      <c r="L814" t="s">
        <v>8341</v>
      </c>
      <c r="M814">
        <v>0.75</v>
      </c>
      <c r="N814">
        <v>2</v>
      </c>
      <c r="O814">
        <f t="shared" si="41"/>
        <v>1</v>
      </c>
      <c r="P814">
        <v>0.5</v>
      </c>
    </row>
    <row r="815" spans="1:16">
      <c r="A815" s="61">
        <v>101466408</v>
      </c>
      <c r="B815" s="61" t="s">
        <v>5985</v>
      </c>
      <c r="C815" s="62" t="s">
        <v>1532</v>
      </c>
      <c r="D815" s="63" t="s">
        <v>1642</v>
      </c>
      <c r="E815" s="70">
        <v>101490168</v>
      </c>
      <c r="F815" s="61" t="s">
        <v>1534</v>
      </c>
      <c r="G815" s="67" t="s">
        <v>1643</v>
      </c>
      <c r="H815">
        <v>4.75</v>
      </c>
      <c r="I815" t="str">
        <f t="shared" si="39"/>
        <v>78</v>
      </c>
      <c r="J815" t="str">
        <f t="shared" si="40"/>
        <v>3.8</v>
      </c>
      <c r="K815" t="s">
        <v>8342</v>
      </c>
      <c r="L815" t="s">
        <v>8341</v>
      </c>
      <c r="M815">
        <v>0.75</v>
      </c>
      <c r="N815">
        <v>2</v>
      </c>
      <c r="O815">
        <f t="shared" si="41"/>
        <v>1</v>
      </c>
      <c r="P815">
        <v>0.5</v>
      </c>
    </row>
    <row r="816" spans="1:16">
      <c r="A816" s="64">
        <v>101466408</v>
      </c>
      <c r="B816" s="61" t="s">
        <v>5985</v>
      </c>
      <c r="C816" s="62" t="s">
        <v>1613</v>
      </c>
      <c r="D816" s="63" t="s">
        <v>2343</v>
      </c>
      <c r="E816" s="64">
        <v>101490161</v>
      </c>
      <c r="F816" s="64"/>
      <c r="G816" s="67" t="s">
        <v>1643</v>
      </c>
      <c r="H816">
        <v>4.75</v>
      </c>
      <c r="I816" t="str">
        <f t="shared" si="39"/>
        <v>78</v>
      </c>
      <c r="J816" t="str">
        <f t="shared" si="40"/>
        <v>3.8</v>
      </c>
      <c r="K816" t="s">
        <v>8342</v>
      </c>
      <c r="L816" t="s">
        <v>8341</v>
      </c>
      <c r="M816">
        <v>0.75</v>
      </c>
      <c r="N816">
        <v>2</v>
      </c>
      <c r="O816">
        <f t="shared" si="41"/>
        <v>1</v>
      </c>
      <c r="P816">
        <v>0.5</v>
      </c>
    </row>
    <row r="817" spans="1:16">
      <c r="A817" s="64">
        <v>101499785</v>
      </c>
      <c r="B817" s="61" t="s">
        <v>6012</v>
      </c>
      <c r="C817" s="62" t="s">
        <v>1532</v>
      </c>
      <c r="D817" s="63" t="s">
        <v>1671</v>
      </c>
      <c r="E817" s="64">
        <v>101490168</v>
      </c>
      <c r="F817" s="64"/>
      <c r="G817" s="67" t="s">
        <v>1643</v>
      </c>
      <c r="H817">
        <v>4.75</v>
      </c>
      <c r="I817" t="str">
        <f t="shared" si="39"/>
        <v>78</v>
      </c>
      <c r="J817" t="str">
        <f t="shared" si="40"/>
        <v>3.8</v>
      </c>
      <c r="K817" t="s">
        <v>8342</v>
      </c>
      <c r="L817" t="s">
        <v>8341</v>
      </c>
      <c r="M817">
        <v>0.75</v>
      </c>
      <c r="N817">
        <v>2</v>
      </c>
      <c r="O817">
        <f t="shared" si="41"/>
        <v>1</v>
      </c>
      <c r="P817">
        <v>0.5</v>
      </c>
    </row>
    <row r="818" spans="1:16">
      <c r="A818" s="64">
        <v>101499785</v>
      </c>
      <c r="B818" s="61" t="s">
        <v>6012</v>
      </c>
      <c r="C818" s="62" t="s">
        <v>1532</v>
      </c>
      <c r="D818" s="42" t="s">
        <v>1671</v>
      </c>
      <c r="E818" s="64">
        <v>101490168</v>
      </c>
      <c r="F818" s="61" t="s">
        <v>1534</v>
      </c>
      <c r="G818" s="67" t="s">
        <v>1643</v>
      </c>
      <c r="H818">
        <v>4.75</v>
      </c>
      <c r="I818" t="str">
        <f t="shared" si="39"/>
        <v>78</v>
      </c>
      <c r="J818" t="str">
        <f t="shared" si="40"/>
        <v>3.8</v>
      </c>
      <c r="K818" t="s">
        <v>8342</v>
      </c>
      <c r="L818" t="s">
        <v>8341</v>
      </c>
      <c r="M818">
        <v>0.75</v>
      </c>
      <c r="N818">
        <v>2</v>
      </c>
      <c r="O818">
        <f t="shared" si="41"/>
        <v>1</v>
      </c>
      <c r="P818">
        <v>0.5</v>
      </c>
    </row>
    <row r="819" spans="1:16">
      <c r="A819" s="61">
        <v>100837813</v>
      </c>
      <c r="B819" s="61" t="s">
        <v>6341</v>
      </c>
      <c r="C819" s="62" t="s">
        <v>1532</v>
      </c>
      <c r="D819" s="42" t="s">
        <v>1671</v>
      </c>
      <c r="E819" s="61">
        <v>101490171</v>
      </c>
      <c r="F819" s="61"/>
      <c r="G819" s="67" t="s">
        <v>1643</v>
      </c>
      <c r="H819">
        <v>4.75</v>
      </c>
      <c r="I819" t="str">
        <f t="shared" si="39"/>
        <v>78</v>
      </c>
      <c r="J819" t="str">
        <f t="shared" si="40"/>
        <v>3.8</v>
      </c>
      <c r="K819" t="s">
        <v>8342</v>
      </c>
      <c r="L819" t="s">
        <v>8341</v>
      </c>
      <c r="M819">
        <v>0.75</v>
      </c>
      <c r="N819">
        <v>2</v>
      </c>
      <c r="O819">
        <f t="shared" si="41"/>
        <v>1</v>
      </c>
      <c r="P819">
        <v>0.5</v>
      </c>
    </row>
    <row r="820" spans="1:16">
      <c r="A820" s="61">
        <v>100837813</v>
      </c>
      <c r="B820" s="61" t="s">
        <v>6341</v>
      </c>
      <c r="C820" s="62" t="s">
        <v>1532</v>
      </c>
      <c r="D820" s="42" t="s">
        <v>1671</v>
      </c>
      <c r="E820" s="61">
        <v>101490169</v>
      </c>
      <c r="F820" s="61" t="s">
        <v>1534</v>
      </c>
      <c r="G820" s="67" t="s">
        <v>1643</v>
      </c>
      <c r="H820">
        <v>4.75</v>
      </c>
      <c r="I820" t="str">
        <f t="shared" si="39"/>
        <v>78</v>
      </c>
      <c r="J820" t="str">
        <f t="shared" si="40"/>
        <v>3.8</v>
      </c>
      <c r="K820" t="s">
        <v>8342</v>
      </c>
      <c r="L820" t="s">
        <v>8341</v>
      </c>
      <c r="M820">
        <v>0.75</v>
      </c>
      <c r="N820">
        <v>2</v>
      </c>
      <c r="O820">
        <f t="shared" si="41"/>
        <v>1</v>
      </c>
      <c r="P820">
        <v>0.5</v>
      </c>
    </row>
    <row r="821" spans="1:16">
      <c r="A821" s="61">
        <v>103175313</v>
      </c>
      <c r="B821" s="61" t="s">
        <v>7334</v>
      </c>
      <c r="C821" s="62" t="s">
        <v>1532</v>
      </c>
      <c r="D821" s="42" t="s">
        <v>1671</v>
      </c>
      <c r="E821" s="61">
        <v>101490171</v>
      </c>
      <c r="F821" s="61"/>
      <c r="G821" s="61">
        <v>7</v>
      </c>
      <c r="H821">
        <v>4.75</v>
      </c>
      <c r="I821" t="str">
        <f t="shared" si="39"/>
        <v>78</v>
      </c>
      <c r="J821" t="str">
        <f t="shared" si="40"/>
        <v>3.8</v>
      </c>
      <c r="K821" t="s">
        <v>8342</v>
      </c>
      <c r="L821" t="s">
        <v>8341</v>
      </c>
      <c r="M821">
        <v>0.75</v>
      </c>
      <c r="N821">
        <v>2</v>
      </c>
      <c r="O821">
        <f t="shared" si="41"/>
        <v>1</v>
      </c>
      <c r="P821">
        <v>0.5</v>
      </c>
    </row>
    <row r="822" spans="1:16">
      <c r="A822" s="61">
        <v>103173128</v>
      </c>
      <c r="B822" s="61" t="s">
        <v>7335</v>
      </c>
      <c r="C822" s="62" t="s">
        <v>1532</v>
      </c>
      <c r="D822" s="42" t="s">
        <v>1671</v>
      </c>
      <c r="E822" s="61">
        <v>101490168</v>
      </c>
      <c r="F822" s="61"/>
      <c r="G822" s="61">
        <v>7</v>
      </c>
      <c r="H822">
        <v>4.75</v>
      </c>
      <c r="I822" t="str">
        <f t="shared" si="39"/>
        <v>78</v>
      </c>
      <c r="J822" t="str">
        <f t="shared" si="40"/>
        <v>3.8</v>
      </c>
      <c r="K822" t="s">
        <v>8342</v>
      </c>
      <c r="L822" t="s">
        <v>8341</v>
      </c>
      <c r="M822">
        <v>0.75</v>
      </c>
      <c r="N822">
        <v>2</v>
      </c>
      <c r="O822">
        <f t="shared" si="41"/>
        <v>1</v>
      </c>
      <c r="P822">
        <v>0.5</v>
      </c>
    </row>
    <row r="823" spans="1:16">
      <c r="A823" s="64">
        <v>101499785</v>
      </c>
      <c r="B823" s="61" t="s">
        <v>6012</v>
      </c>
      <c r="C823" s="62" t="s">
        <v>1613</v>
      </c>
      <c r="D823" s="63" t="s">
        <v>2346</v>
      </c>
      <c r="E823" s="64">
        <v>101490161</v>
      </c>
      <c r="F823" s="64"/>
      <c r="G823" s="67" t="s">
        <v>1643</v>
      </c>
      <c r="H823">
        <v>4.75</v>
      </c>
      <c r="I823" t="str">
        <f t="shared" si="39"/>
        <v>78</v>
      </c>
      <c r="J823" t="str">
        <f t="shared" si="40"/>
        <v>3.8</v>
      </c>
      <c r="K823" t="s">
        <v>8342</v>
      </c>
      <c r="L823" t="s">
        <v>8341</v>
      </c>
      <c r="M823">
        <v>0.75</v>
      </c>
      <c r="N823">
        <v>2</v>
      </c>
      <c r="O823">
        <f t="shared" si="41"/>
        <v>1</v>
      </c>
      <c r="P823">
        <v>0.5</v>
      </c>
    </row>
    <row r="824" spans="1:16">
      <c r="A824" s="61">
        <v>100837813</v>
      </c>
      <c r="B824" s="61" t="s">
        <v>6341</v>
      </c>
      <c r="C824" s="62" t="s">
        <v>1613</v>
      </c>
      <c r="D824" s="42" t="s">
        <v>2349</v>
      </c>
      <c r="E824" s="61">
        <v>101490161</v>
      </c>
      <c r="F824" s="61"/>
      <c r="G824" s="67" t="s">
        <v>1643</v>
      </c>
      <c r="H824">
        <v>4.75</v>
      </c>
      <c r="I824" t="str">
        <f t="shared" si="39"/>
        <v>78</v>
      </c>
      <c r="J824" t="str">
        <f t="shared" si="40"/>
        <v>3.8</v>
      </c>
      <c r="K824" t="s">
        <v>8342</v>
      </c>
      <c r="L824" t="s">
        <v>8341</v>
      </c>
      <c r="M824">
        <v>0.75</v>
      </c>
      <c r="N824">
        <v>2</v>
      </c>
      <c r="O824">
        <f t="shared" si="41"/>
        <v>1</v>
      </c>
      <c r="P824">
        <v>0.5</v>
      </c>
    </row>
    <row r="825" spans="1:16">
      <c r="A825" s="61">
        <v>103175313</v>
      </c>
      <c r="B825" s="61" t="s">
        <v>7334</v>
      </c>
      <c r="C825" s="62" t="s">
        <v>1613</v>
      </c>
      <c r="D825" s="42" t="s">
        <v>2349</v>
      </c>
      <c r="E825" s="61">
        <v>101490161</v>
      </c>
      <c r="F825" s="61"/>
      <c r="G825" s="61">
        <v>7</v>
      </c>
      <c r="H825">
        <v>4.75</v>
      </c>
      <c r="I825" t="str">
        <f t="shared" si="39"/>
        <v>78</v>
      </c>
      <c r="J825" t="str">
        <f t="shared" si="40"/>
        <v>3.8</v>
      </c>
      <c r="K825" t="s">
        <v>8342</v>
      </c>
      <c r="L825" t="s">
        <v>8341</v>
      </c>
      <c r="M825">
        <v>0.75</v>
      </c>
      <c r="N825">
        <v>2</v>
      </c>
      <c r="O825">
        <f t="shared" si="41"/>
        <v>1</v>
      </c>
      <c r="P825">
        <v>0.5</v>
      </c>
    </row>
    <row r="826" spans="1:16">
      <c r="A826" s="61">
        <v>103173128</v>
      </c>
      <c r="B826" s="61" t="s">
        <v>7335</v>
      </c>
      <c r="C826" s="62" t="s">
        <v>1613</v>
      </c>
      <c r="D826" s="42" t="s">
        <v>2349</v>
      </c>
      <c r="E826" s="61">
        <v>101490161</v>
      </c>
      <c r="F826" s="61"/>
      <c r="G826" s="61">
        <v>7</v>
      </c>
      <c r="H826">
        <v>4.75</v>
      </c>
      <c r="I826" t="str">
        <f t="shared" si="39"/>
        <v>78</v>
      </c>
      <c r="J826" t="str">
        <f t="shared" si="40"/>
        <v>3.8</v>
      </c>
      <c r="K826" t="s">
        <v>8342</v>
      </c>
      <c r="L826" t="s">
        <v>8341</v>
      </c>
      <c r="M826">
        <v>0.75</v>
      </c>
      <c r="N826">
        <v>2</v>
      </c>
      <c r="O826">
        <f t="shared" si="41"/>
        <v>1</v>
      </c>
      <c r="P826">
        <v>0.5</v>
      </c>
    </row>
    <row r="827" spans="1:16">
      <c r="A827" s="64" t="s">
        <v>2272</v>
      </c>
      <c r="B827" s="61" t="s">
        <v>6306</v>
      </c>
      <c r="C827" s="62" t="s">
        <v>1613</v>
      </c>
      <c r="D827" s="63" t="s">
        <v>2352</v>
      </c>
      <c r="E827" s="64">
        <v>101490161</v>
      </c>
      <c r="F827" s="64"/>
      <c r="G827" s="67" t="s">
        <v>1557</v>
      </c>
      <c r="H827">
        <v>4.75</v>
      </c>
      <c r="I827" t="str">
        <f t="shared" si="39"/>
        <v>78</v>
      </c>
      <c r="J827" t="str">
        <f t="shared" si="40"/>
        <v>3.8</v>
      </c>
      <c r="K827" t="s">
        <v>8342</v>
      </c>
      <c r="L827" t="s">
        <v>8341</v>
      </c>
      <c r="M827">
        <v>0.75</v>
      </c>
      <c r="N827">
        <v>2</v>
      </c>
      <c r="O827">
        <f t="shared" si="41"/>
        <v>1</v>
      </c>
      <c r="P827">
        <v>0.5</v>
      </c>
    </row>
    <row r="828" spans="1:16">
      <c r="A828" s="61">
        <v>102103404</v>
      </c>
      <c r="B828" s="61" t="s">
        <v>6966</v>
      </c>
      <c r="C828" s="62" t="s">
        <v>1532</v>
      </c>
      <c r="D828" s="42" t="s">
        <v>4156</v>
      </c>
      <c r="E828" s="61">
        <v>101727990</v>
      </c>
      <c r="F828" s="61"/>
      <c r="G828" s="61">
        <v>46</v>
      </c>
      <c r="H828">
        <v>4.75</v>
      </c>
      <c r="I828" t="str">
        <f t="shared" si="39"/>
        <v>78</v>
      </c>
      <c r="J828" t="str">
        <f t="shared" si="40"/>
        <v>3.8</v>
      </c>
      <c r="K828" t="s">
        <v>8347</v>
      </c>
      <c r="L828" t="s">
        <v>8350</v>
      </c>
      <c r="M828">
        <v>1.5</v>
      </c>
      <c r="N828">
        <v>2</v>
      </c>
      <c r="O828">
        <f t="shared" si="41"/>
        <v>1</v>
      </c>
      <c r="P828">
        <v>0.5</v>
      </c>
    </row>
    <row r="829" spans="1:16">
      <c r="A829" s="61">
        <v>102103404</v>
      </c>
      <c r="B829" s="61" t="s">
        <v>6966</v>
      </c>
      <c r="C829" s="62" t="s">
        <v>1613</v>
      </c>
      <c r="D829" s="42" t="s">
        <v>4157</v>
      </c>
      <c r="E829" s="61">
        <v>101727984</v>
      </c>
      <c r="F829" s="61"/>
      <c r="G829" s="61">
        <v>46</v>
      </c>
      <c r="H829">
        <v>4.75</v>
      </c>
      <c r="I829" t="str">
        <f t="shared" si="39"/>
        <v>78</v>
      </c>
      <c r="J829" t="str">
        <f t="shared" si="40"/>
        <v>3.8</v>
      </c>
      <c r="K829" t="s">
        <v>8347</v>
      </c>
      <c r="L829" t="s">
        <v>8350</v>
      </c>
      <c r="M829">
        <v>1.5</v>
      </c>
      <c r="N829">
        <v>2</v>
      </c>
      <c r="O829">
        <f t="shared" si="41"/>
        <v>1</v>
      </c>
      <c r="P829">
        <v>0.5</v>
      </c>
    </row>
    <row r="830" spans="1:16">
      <c r="A830" s="61">
        <v>102103398</v>
      </c>
      <c r="B830" s="61" t="s">
        <v>6965</v>
      </c>
      <c r="C830" s="62" t="s">
        <v>1532</v>
      </c>
      <c r="D830" s="42" t="s">
        <v>4154</v>
      </c>
      <c r="E830" s="61">
        <v>101727990</v>
      </c>
      <c r="F830" s="61"/>
      <c r="G830" s="61">
        <v>7</v>
      </c>
      <c r="H830">
        <v>4.75</v>
      </c>
      <c r="I830" t="str">
        <f t="shared" si="39"/>
        <v>78</v>
      </c>
      <c r="J830" t="str">
        <f t="shared" si="40"/>
        <v>3.8</v>
      </c>
      <c r="K830" t="s">
        <v>8347</v>
      </c>
      <c r="L830" t="s">
        <v>8341</v>
      </c>
      <c r="M830">
        <v>1.5</v>
      </c>
      <c r="N830">
        <v>2</v>
      </c>
      <c r="O830">
        <f t="shared" si="41"/>
        <v>1</v>
      </c>
      <c r="P830">
        <v>0.5</v>
      </c>
    </row>
    <row r="831" spans="1:16">
      <c r="A831" s="61">
        <v>102103398</v>
      </c>
      <c r="B831" s="61" t="s">
        <v>6965</v>
      </c>
      <c r="C831" s="62" t="s">
        <v>1613</v>
      </c>
      <c r="D831" s="42" t="s">
        <v>4155</v>
      </c>
      <c r="E831" s="61">
        <v>101727984</v>
      </c>
      <c r="F831" s="61"/>
      <c r="G831" s="61">
        <v>7</v>
      </c>
      <c r="H831">
        <v>4.75</v>
      </c>
      <c r="I831" t="str">
        <f t="shared" si="39"/>
        <v>78</v>
      </c>
      <c r="J831" t="str">
        <f t="shared" si="40"/>
        <v>3.8</v>
      </c>
      <c r="K831" t="s">
        <v>8347</v>
      </c>
      <c r="L831" t="s">
        <v>8341</v>
      </c>
      <c r="M831">
        <v>1.5</v>
      </c>
      <c r="N831">
        <v>2</v>
      </c>
      <c r="O831">
        <f t="shared" si="41"/>
        <v>1</v>
      </c>
      <c r="P831">
        <v>0.5</v>
      </c>
    </row>
    <row r="832" spans="1:16">
      <c r="A832" s="61">
        <v>103173127</v>
      </c>
      <c r="B832" s="61" t="s">
        <v>7337</v>
      </c>
      <c r="C832" s="62" t="s">
        <v>1532</v>
      </c>
      <c r="D832" s="42" t="s">
        <v>4740</v>
      </c>
      <c r="E832" s="61">
        <v>101727990</v>
      </c>
      <c r="F832" s="61"/>
      <c r="G832" s="61">
        <v>46</v>
      </c>
      <c r="H832">
        <v>4.75</v>
      </c>
      <c r="I832" t="str">
        <f t="shared" si="39"/>
        <v>78</v>
      </c>
      <c r="J832" t="str">
        <f t="shared" si="40"/>
        <v>3.8</v>
      </c>
      <c r="K832" t="s">
        <v>8345</v>
      </c>
      <c r="L832" t="s">
        <v>8350</v>
      </c>
      <c r="M832">
        <v>1.5</v>
      </c>
      <c r="N832">
        <v>2</v>
      </c>
      <c r="O832">
        <f t="shared" si="41"/>
        <v>1</v>
      </c>
      <c r="P832">
        <v>0.5</v>
      </c>
    </row>
    <row r="833" spans="1:16">
      <c r="A833" s="61">
        <v>103173127</v>
      </c>
      <c r="B833" s="61" t="s">
        <v>7337</v>
      </c>
      <c r="C833" s="62" t="s">
        <v>1613</v>
      </c>
      <c r="D833" s="42" t="s">
        <v>4741</v>
      </c>
      <c r="E833" s="61">
        <v>101727984</v>
      </c>
      <c r="F833" s="61"/>
      <c r="G833" s="61">
        <v>46</v>
      </c>
      <c r="H833">
        <v>4.75</v>
      </c>
      <c r="I833" t="str">
        <f t="shared" si="39"/>
        <v>78</v>
      </c>
      <c r="J833" t="str">
        <f t="shared" si="40"/>
        <v>3.8</v>
      </c>
      <c r="K833" t="s">
        <v>8345</v>
      </c>
      <c r="L833" t="s">
        <v>8350</v>
      </c>
      <c r="M833">
        <v>1.5</v>
      </c>
      <c r="N833">
        <v>2</v>
      </c>
      <c r="O833">
        <f t="shared" si="41"/>
        <v>1</v>
      </c>
      <c r="P833">
        <v>0.5</v>
      </c>
    </row>
    <row r="834" spans="1:16">
      <c r="A834" s="61">
        <v>103170681</v>
      </c>
      <c r="B834" s="61" t="s">
        <v>7319</v>
      </c>
      <c r="C834" s="62" t="s">
        <v>1532</v>
      </c>
      <c r="D834" s="42" t="s">
        <v>4723</v>
      </c>
      <c r="E834" s="61">
        <v>101727985</v>
      </c>
      <c r="F834" s="61"/>
      <c r="G834" s="61">
        <v>132</v>
      </c>
      <c r="H834">
        <v>4.75</v>
      </c>
      <c r="I834" t="str">
        <f t="shared" si="39"/>
        <v>78</v>
      </c>
      <c r="J834" t="str">
        <f t="shared" si="40"/>
        <v>3.8</v>
      </c>
      <c r="K834" t="s">
        <v>8345</v>
      </c>
      <c r="L834" t="s">
        <v>8354</v>
      </c>
      <c r="M834">
        <v>1.5</v>
      </c>
      <c r="N834">
        <v>2</v>
      </c>
      <c r="O834">
        <f t="shared" si="41"/>
        <v>1</v>
      </c>
      <c r="P834">
        <v>0.5</v>
      </c>
    </row>
    <row r="835" spans="1:16">
      <c r="A835" s="61">
        <v>103170681</v>
      </c>
      <c r="B835" s="61" t="s">
        <v>7319</v>
      </c>
      <c r="C835" s="62" t="s">
        <v>1613</v>
      </c>
      <c r="D835" s="42" t="s">
        <v>4724</v>
      </c>
      <c r="E835" s="61">
        <v>101727984</v>
      </c>
      <c r="F835" s="61"/>
      <c r="G835" s="61">
        <v>132</v>
      </c>
      <c r="H835">
        <v>4.75</v>
      </c>
      <c r="I835" t="str">
        <f t="shared" si="39"/>
        <v>78</v>
      </c>
      <c r="J835" t="str">
        <f t="shared" si="40"/>
        <v>3.8</v>
      </c>
      <c r="K835" t="s">
        <v>8345</v>
      </c>
      <c r="L835" t="s">
        <v>8354</v>
      </c>
      <c r="M835">
        <v>1.5</v>
      </c>
      <c r="N835">
        <v>2</v>
      </c>
      <c r="O835">
        <f t="shared" si="41"/>
        <v>1</v>
      </c>
      <c r="P835">
        <v>0.5</v>
      </c>
    </row>
    <row r="836" spans="1:16">
      <c r="A836" s="61">
        <v>103173125</v>
      </c>
      <c r="B836" s="61" t="s">
        <v>7336</v>
      </c>
      <c r="C836" s="62" t="s">
        <v>1532</v>
      </c>
      <c r="D836" s="42" t="s">
        <v>4738</v>
      </c>
      <c r="E836" s="61">
        <v>101727990</v>
      </c>
      <c r="F836" s="61"/>
      <c r="G836" s="61">
        <v>7</v>
      </c>
      <c r="H836">
        <v>4.75</v>
      </c>
      <c r="I836" t="str">
        <f t="shared" si="39"/>
        <v>78</v>
      </c>
      <c r="J836" t="str">
        <f t="shared" si="40"/>
        <v>3.8</v>
      </c>
      <c r="K836" t="s">
        <v>8345</v>
      </c>
      <c r="L836" t="s">
        <v>8341</v>
      </c>
      <c r="M836">
        <v>1.5</v>
      </c>
      <c r="N836">
        <v>2</v>
      </c>
      <c r="O836">
        <f t="shared" si="41"/>
        <v>1</v>
      </c>
      <c r="P836">
        <v>0.5</v>
      </c>
    </row>
    <row r="837" spans="1:16">
      <c r="A837" s="61">
        <v>103173125</v>
      </c>
      <c r="B837" s="61" t="s">
        <v>7336</v>
      </c>
      <c r="C837" s="62" t="s">
        <v>1613</v>
      </c>
      <c r="D837" s="42" t="s">
        <v>4739</v>
      </c>
      <c r="E837" s="61">
        <v>101727984</v>
      </c>
      <c r="F837" s="61"/>
      <c r="G837" s="61">
        <v>7</v>
      </c>
      <c r="H837">
        <v>4.75</v>
      </c>
      <c r="I837" t="str">
        <f t="shared" si="39"/>
        <v>78</v>
      </c>
      <c r="J837" t="str">
        <f t="shared" si="40"/>
        <v>3.8</v>
      </c>
      <c r="K837" t="s">
        <v>8345</v>
      </c>
      <c r="L837" t="s">
        <v>8341</v>
      </c>
      <c r="M837">
        <v>1.5</v>
      </c>
      <c r="N837">
        <v>2</v>
      </c>
      <c r="O837">
        <f t="shared" si="41"/>
        <v>1</v>
      </c>
      <c r="P837">
        <v>0.5</v>
      </c>
    </row>
    <row r="838" spans="1:16">
      <c r="A838" s="61">
        <v>104771487</v>
      </c>
      <c r="B838" s="61" t="s">
        <v>1495</v>
      </c>
      <c r="C838" s="100" t="s">
        <v>1532</v>
      </c>
      <c r="D838" s="42" t="s">
        <v>8211</v>
      </c>
      <c r="E838" s="61"/>
      <c r="F838" s="61"/>
      <c r="G838" s="61">
        <v>46</v>
      </c>
      <c r="H838">
        <v>4.75</v>
      </c>
      <c r="I838" t="str">
        <f t="shared" si="39"/>
        <v>78</v>
      </c>
      <c r="J838" t="str">
        <f t="shared" si="40"/>
        <v>3.8</v>
      </c>
      <c r="K838" t="s">
        <v>8343</v>
      </c>
      <c r="L838" t="s">
        <v>8350</v>
      </c>
      <c r="M838">
        <v>0.75</v>
      </c>
      <c r="N838">
        <v>2</v>
      </c>
      <c r="O838">
        <f t="shared" si="41"/>
        <v>1</v>
      </c>
      <c r="P838">
        <v>0.5</v>
      </c>
    </row>
    <row r="839" spans="1:16">
      <c r="A839" s="61" t="s">
        <v>8090</v>
      </c>
      <c r="B839" s="61" t="s">
        <v>1495</v>
      </c>
      <c r="C839" s="100" t="s">
        <v>5780</v>
      </c>
      <c r="D839" s="42" t="s">
        <v>8212</v>
      </c>
      <c r="E839" s="61"/>
      <c r="F839" s="61"/>
      <c r="G839" s="61">
        <v>46</v>
      </c>
      <c r="H839">
        <v>4.75</v>
      </c>
      <c r="I839" t="str">
        <f t="shared" si="39"/>
        <v>78</v>
      </c>
      <c r="J839" t="str">
        <f t="shared" si="40"/>
        <v>3.8</v>
      </c>
      <c r="K839" t="s">
        <v>8343</v>
      </c>
      <c r="L839" t="s">
        <v>8350</v>
      </c>
      <c r="M839">
        <v>0.75</v>
      </c>
      <c r="N839">
        <v>2</v>
      </c>
      <c r="O839">
        <f t="shared" si="41"/>
        <v>1</v>
      </c>
      <c r="P839">
        <v>0.5</v>
      </c>
    </row>
    <row r="840" spans="1:16">
      <c r="A840" s="61">
        <v>104771487</v>
      </c>
      <c r="B840" s="61" t="s">
        <v>1495</v>
      </c>
      <c r="C840" s="100" t="s">
        <v>1613</v>
      </c>
      <c r="D840" s="42" t="s">
        <v>8213</v>
      </c>
      <c r="E840" s="61"/>
      <c r="F840" s="61"/>
      <c r="G840" s="61">
        <v>46</v>
      </c>
      <c r="H840">
        <v>4.75</v>
      </c>
      <c r="I840" t="str">
        <f t="shared" si="39"/>
        <v>78</v>
      </c>
      <c r="J840" t="str">
        <f t="shared" si="40"/>
        <v>3.8</v>
      </c>
      <c r="K840" t="s">
        <v>8343</v>
      </c>
      <c r="L840" t="s">
        <v>8350</v>
      </c>
      <c r="M840">
        <v>0.75</v>
      </c>
      <c r="N840">
        <v>2</v>
      </c>
      <c r="O840">
        <f t="shared" si="41"/>
        <v>1</v>
      </c>
      <c r="P840">
        <v>0.5</v>
      </c>
    </row>
    <row r="841" spans="1:16">
      <c r="A841" s="61">
        <v>104471013</v>
      </c>
      <c r="B841" s="61" t="s">
        <v>7871</v>
      </c>
      <c r="C841" s="100" t="s">
        <v>1532</v>
      </c>
      <c r="D841" s="42" t="s">
        <v>5523</v>
      </c>
      <c r="E841" s="61">
        <v>103177454</v>
      </c>
      <c r="F841" s="61"/>
      <c r="G841" s="61">
        <v>7</v>
      </c>
      <c r="H841">
        <v>4.75</v>
      </c>
      <c r="I841" t="str">
        <f t="shared" si="39"/>
        <v>78</v>
      </c>
      <c r="J841" t="str">
        <f t="shared" si="40"/>
        <v>3.8</v>
      </c>
      <c r="K841" t="s">
        <v>8345</v>
      </c>
      <c r="L841" t="s">
        <v>8341</v>
      </c>
      <c r="M841">
        <v>1.5</v>
      </c>
      <c r="N841">
        <v>2</v>
      </c>
      <c r="O841">
        <f t="shared" si="41"/>
        <v>1</v>
      </c>
      <c r="P841">
        <v>0.5</v>
      </c>
    </row>
    <row r="842" spans="1:16">
      <c r="A842" s="61">
        <v>104471013</v>
      </c>
      <c r="B842" s="61" t="s">
        <v>7871</v>
      </c>
      <c r="C842" s="100" t="s">
        <v>1613</v>
      </c>
      <c r="D842" s="42" t="s">
        <v>5524</v>
      </c>
      <c r="E842" s="61" t="s">
        <v>4953</v>
      </c>
      <c r="F842" s="61"/>
      <c r="G842" s="61">
        <v>7</v>
      </c>
      <c r="H842">
        <v>4.75</v>
      </c>
      <c r="I842" t="str">
        <f t="shared" si="39"/>
        <v>78</v>
      </c>
      <c r="J842" t="str">
        <f t="shared" si="40"/>
        <v>3.8</v>
      </c>
      <c r="K842" t="s">
        <v>8345</v>
      </c>
      <c r="L842" t="s">
        <v>8341</v>
      </c>
      <c r="M842">
        <v>1.5</v>
      </c>
      <c r="N842">
        <v>2</v>
      </c>
      <c r="O842">
        <f t="shared" si="41"/>
        <v>1</v>
      </c>
      <c r="P842">
        <v>0.5</v>
      </c>
    </row>
    <row r="843" spans="1:16">
      <c r="A843" s="61">
        <v>103604758</v>
      </c>
      <c r="B843" s="61" t="s">
        <v>7664</v>
      </c>
      <c r="C843" s="100" t="s">
        <v>1532</v>
      </c>
      <c r="D843" s="42" t="s">
        <v>5215</v>
      </c>
      <c r="E843" s="61"/>
      <c r="F843" s="61"/>
      <c r="G843" s="66">
        <v>999</v>
      </c>
      <c r="H843">
        <v>4.75</v>
      </c>
      <c r="I843" t="str">
        <f t="shared" si="39"/>
        <v>78</v>
      </c>
      <c r="J843" t="str">
        <f t="shared" si="40"/>
        <v>3.8</v>
      </c>
      <c r="K843" t="s">
        <v>8345</v>
      </c>
      <c r="L843" t="s">
        <v>8341</v>
      </c>
      <c r="M843">
        <v>1.5</v>
      </c>
      <c r="N843">
        <v>2</v>
      </c>
      <c r="O843">
        <f t="shared" si="41"/>
        <v>1</v>
      </c>
      <c r="P843">
        <v>0.5</v>
      </c>
    </row>
    <row r="844" spans="1:16">
      <c r="A844" s="61">
        <v>103604758</v>
      </c>
      <c r="B844" s="61" t="s">
        <v>7664</v>
      </c>
      <c r="C844" s="100" t="s">
        <v>1613</v>
      </c>
      <c r="D844" s="42" t="s">
        <v>5216</v>
      </c>
      <c r="E844" s="61" t="s">
        <v>4953</v>
      </c>
      <c r="F844" s="61"/>
      <c r="G844" s="66">
        <v>999</v>
      </c>
      <c r="H844">
        <v>4.75</v>
      </c>
      <c r="I844" t="str">
        <f t="shared" ref="I844:I907" si="42">MID(D844,5,2)</f>
        <v>78</v>
      </c>
      <c r="J844" t="str">
        <f t="shared" ref="J844:J907" si="43">MID(D844,7,3)</f>
        <v>3.8</v>
      </c>
      <c r="K844" t="s">
        <v>8345</v>
      </c>
      <c r="L844" t="s">
        <v>8341</v>
      </c>
      <c r="M844">
        <v>1.5</v>
      </c>
      <c r="N844">
        <v>2</v>
      </c>
      <c r="O844">
        <f t="shared" ref="O844:O907" si="44">N844/2</f>
        <v>1</v>
      </c>
      <c r="P844">
        <v>0.5</v>
      </c>
    </row>
    <row r="845" spans="1:16">
      <c r="A845" s="61" t="s">
        <v>5756</v>
      </c>
      <c r="B845" s="61" t="s">
        <v>6966</v>
      </c>
      <c r="C845" s="100" t="s">
        <v>5683</v>
      </c>
      <c r="D845" s="42" t="s">
        <v>5732</v>
      </c>
      <c r="E845" s="61" t="s">
        <v>5728</v>
      </c>
      <c r="F845" s="61"/>
      <c r="G845" s="61">
        <v>46</v>
      </c>
      <c r="H845">
        <v>4.75</v>
      </c>
      <c r="I845" t="str">
        <f t="shared" si="42"/>
        <v>78</v>
      </c>
      <c r="J845" t="str">
        <f t="shared" si="43"/>
        <v>3.8</v>
      </c>
      <c r="K845" t="s">
        <v>8349</v>
      </c>
      <c r="L845" t="s">
        <v>8350</v>
      </c>
      <c r="M845">
        <v>1.5</v>
      </c>
      <c r="N845">
        <v>2</v>
      </c>
      <c r="O845">
        <f t="shared" si="44"/>
        <v>1</v>
      </c>
      <c r="P845">
        <v>0.5</v>
      </c>
    </row>
    <row r="846" spans="1:16">
      <c r="A846" s="61">
        <v>103358307</v>
      </c>
      <c r="B846" s="61" t="s">
        <v>7593</v>
      </c>
      <c r="C846" s="100" t="s">
        <v>1532</v>
      </c>
      <c r="D846" s="42" t="s">
        <v>1215</v>
      </c>
      <c r="E846" s="61">
        <v>101727985</v>
      </c>
      <c r="F846" s="61"/>
      <c r="G846" s="61">
        <v>7</v>
      </c>
      <c r="H846">
        <v>4.75</v>
      </c>
      <c r="I846" t="str">
        <f t="shared" si="42"/>
        <v>78</v>
      </c>
      <c r="J846" t="str">
        <f t="shared" si="43"/>
        <v>3.8</v>
      </c>
      <c r="K846" t="s">
        <v>8349</v>
      </c>
      <c r="L846" t="s">
        <v>8341</v>
      </c>
      <c r="M846">
        <v>1.5</v>
      </c>
      <c r="N846">
        <v>2</v>
      </c>
      <c r="O846">
        <f t="shared" si="44"/>
        <v>1</v>
      </c>
      <c r="P846">
        <v>0.5</v>
      </c>
    </row>
    <row r="847" spans="1:16">
      <c r="A847" s="61">
        <v>103358307</v>
      </c>
      <c r="B847" s="61" t="s">
        <v>7593</v>
      </c>
      <c r="C847" s="100" t="s">
        <v>1613</v>
      </c>
      <c r="D847" s="42" t="s">
        <v>5094</v>
      </c>
      <c r="E847" s="61">
        <v>101727984</v>
      </c>
      <c r="F847" s="61"/>
      <c r="G847" s="61">
        <v>7</v>
      </c>
      <c r="H847">
        <v>4.75</v>
      </c>
      <c r="I847" t="str">
        <f t="shared" si="42"/>
        <v>78</v>
      </c>
      <c r="J847" t="str">
        <f t="shared" si="43"/>
        <v>3.8</v>
      </c>
      <c r="K847" t="s">
        <v>8349</v>
      </c>
      <c r="L847" t="s">
        <v>8341</v>
      </c>
      <c r="M847">
        <v>1.5</v>
      </c>
      <c r="N847">
        <v>2</v>
      </c>
      <c r="O847">
        <f t="shared" si="44"/>
        <v>1</v>
      </c>
      <c r="P847">
        <v>0.5</v>
      </c>
    </row>
    <row r="848" spans="1:16">
      <c r="A848" s="61" t="s">
        <v>2355</v>
      </c>
      <c r="B848" s="61" t="s">
        <v>6344</v>
      </c>
      <c r="C848" s="62" t="s">
        <v>1532</v>
      </c>
      <c r="D848" s="63" t="s">
        <v>3154</v>
      </c>
      <c r="E848" s="61">
        <v>101490162</v>
      </c>
      <c r="F848" s="61"/>
      <c r="G848" s="64">
        <v>155</v>
      </c>
      <c r="H848">
        <v>4.75</v>
      </c>
      <c r="I848" t="str">
        <f t="shared" si="42"/>
        <v>78</v>
      </c>
      <c r="J848" t="str">
        <f t="shared" si="43"/>
        <v>4.0</v>
      </c>
      <c r="K848" t="s">
        <v>8342</v>
      </c>
      <c r="L848" t="s">
        <v>8341</v>
      </c>
      <c r="M848">
        <v>0.75</v>
      </c>
      <c r="N848">
        <v>2</v>
      </c>
      <c r="O848">
        <f t="shared" si="44"/>
        <v>1</v>
      </c>
      <c r="P848">
        <v>0.5</v>
      </c>
    </row>
    <row r="849" spans="1:16">
      <c r="A849" s="64" t="s">
        <v>2355</v>
      </c>
      <c r="B849" s="61" t="s">
        <v>6344</v>
      </c>
      <c r="C849" s="62" t="s">
        <v>1613</v>
      </c>
      <c r="D849" s="63" t="s">
        <v>2356</v>
      </c>
      <c r="E849" s="64">
        <v>101490161</v>
      </c>
      <c r="F849" s="64"/>
      <c r="G849" s="64">
        <v>155</v>
      </c>
      <c r="H849">
        <v>4.75</v>
      </c>
      <c r="I849" t="str">
        <f t="shared" si="42"/>
        <v>78</v>
      </c>
      <c r="J849" t="str">
        <f t="shared" si="43"/>
        <v>4.0</v>
      </c>
      <c r="K849" t="s">
        <v>8342</v>
      </c>
      <c r="L849" t="s">
        <v>8341</v>
      </c>
      <c r="M849">
        <v>0.75</v>
      </c>
      <c r="N849">
        <v>2</v>
      </c>
      <c r="O849">
        <f t="shared" si="44"/>
        <v>1</v>
      </c>
      <c r="P849">
        <v>0.5</v>
      </c>
    </row>
    <row r="850" spans="1:16">
      <c r="A850" s="64" t="s">
        <v>2357</v>
      </c>
      <c r="B850" s="61" t="s">
        <v>6345</v>
      </c>
      <c r="C850" s="62" t="s">
        <v>1613</v>
      </c>
      <c r="D850" s="63" t="s">
        <v>2358</v>
      </c>
      <c r="E850" s="64">
        <v>101490161</v>
      </c>
      <c r="F850" s="64"/>
      <c r="G850" s="64">
        <v>97</v>
      </c>
      <c r="H850">
        <v>4.75</v>
      </c>
      <c r="I850" t="str">
        <f t="shared" si="42"/>
        <v>78</v>
      </c>
      <c r="J850" t="str">
        <f t="shared" si="43"/>
        <v>4.5</v>
      </c>
      <c r="K850" t="s">
        <v>8344</v>
      </c>
      <c r="L850" t="s">
        <v>8350</v>
      </c>
      <c r="M850">
        <v>0.75</v>
      </c>
      <c r="N850">
        <v>2</v>
      </c>
      <c r="O850">
        <f t="shared" si="44"/>
        <v>1</v>
      </c>
      <c r="P850">
        <v>0.5</v>
      </c>
    </row>
    <row r="851" spans="1:16">
      <c r="A851" s="61" t="s">
        <v>1962</v>
      </c>
      <c r="B851" s="61" t="s">
        <v>6171</v>
      </c>
      <c r="C851" s="62" t="s">
        <v>1532</v>
      </c>
      <c r="D851" s="63" t="s">
        <v>1963</v>
      </c>
      <c r="E851" s="61">
        <v>101490162</v>
      </c>
      <c r="F851" s="61"/>
      <c r="G851" s="64">
        <v>39</v>
      </c>
      <c r="H851">
        <v>4.75</v>
      </c>
      <c r="I851" t="str">
        <f t="shared" si="42"/>
        <v>78</v>
      </c>
      <c r="J851" t="str">
        <f t="shared" si="43"/>
        <v>4.5</v>
      </c>
      <c r="K851" t="s">
        <v>8344</v>
      </c>
      <c r="L851" t="s">
        <v>8341</v>
      </c>
      <c r="M851">
        <v>0.75</v>
      </c>
      <c r="N851">
        <v>2</v>
      </c>
      <c r="O851">
        <f t="shared" si="44"/>
        <v>1</v>
      </c>
      <c r="P851">
        <v>0.5</v>
      </c>
    </row>
    <row r="852" spans="1:16">
      <c r="A852" s="64" t="s">
        <v>1962</v>
      </c>
      <c r="B852" s="61" t="s">
        <v>6171</v>
      </c>
      <c r="C852" s="62" t="s">
        <v>1613</v>
      </c>
      <c r="D852" s="63" t="s">
        <v>2360</v>
      </c>
      <c r="E852" s="64">
        <v>101490161</v>
      </c>
      <c r="F852" s="64"/>
      <c r="G852" s="64">
        <v>39</v>
      </c>
      <c r="H852">
        <v>4.75</v>
      </c>
      <c r="I852" t="str">
        <f t="shared" si="42"/>
        <v>78</v>
      </c>
      <c r="J852" t="str">
        <f t="shared" si="43"/>
        <v>4.5</v>
      </c>
      <c r="K852" t="s">
        <v>8344</v>
      </c>
      <c r="L852" t="s">
        <v>8341</v>
      </c>
      <c r="M852">
        <v>0.75</v>
      </c>
      <c r="N852">
        <v>2</v>
      </c>
      <c r="O852">
        <f t="shared" si="44"/>
        <v>1</v>
      </c>
      <c r="P852">
        <v>0.5</v>
      </c>
    </row>
    <row r="853" spans="1:16">
      <c r="A853" s="61" t="s">
        <v>2362</v>
      </c>
      <c r="B853" s="61" t="s">
        <v>6346</v>
      </c>
      <c r="C853" s="62" t="s">
        <v>1532</v>
      </c>
      <c r="D853" s="63" t="s">
        <v>3563</v>
      </c>
      <c r="E853" s="61">
        <v>101490162</v>
      </c>
      <c r="F853" s="61"/>
      <c r="G853" s="64">
        <v>228</v>
      </c>
      <c r="H853">
        <v>4.75</v>
      </c>
      <c r="I853" t="str">
        <f t="shared" si="42"/>
        <v>78</v>
      </c>
      <c r="J853" t="str">
        <f t="shared" si="43"/>
        <v>4.5</v>
      </c>
      <c r="K853" t="s">
        <v>8342</v>
      </c>
      <c r="L853" t="s">
        <v>8350</v>
      </c>
      <c r="M853">
        <v>0.75</v>
      </c>
      <c r="N853">
        <v>2</v>
      </c>
      <c r="O853">
        <f t="shared" si="44"/>
        <v>1</v>
      </c>
      <c r="P853">
        <v>0.5</v>
      </c>
    </row>
    <row r="854" spans="1:16">
      <c r="A854" s="64" t="s">
        <v>2362</v>
      </c>
      <c r="B854" s="61" t="s">
        <v>6346</v>
      </c>
      <c r="C854" s="62" t="s">
        <v>1613</v>
      </c>
      <c r="D854" s="63" t="s">
        <v>2363</v>
      </c>
      <c r="E854" s="64">
        <v>101490161</v>
      </c>
      <c r="F854" s="64"/>
      <c r="G854" s="64">
        <v>228</v>
      </c>
      <c r="H854">
        <v>4.75</v>
      </c>
      <c r="I854" t="str">
        <f t="shared" si="42"/>
        <v>78</v>
      </c>
      <c r="J854" t="str">
        <f t="shared" si="43"/>
        <v>4.5</v>
      </c>
      <c r="K854" t="s">
        <v>8342</v>
      </c>
      <c r="L854" t="s">
        <v>8350</v>
      </c>
      <c r="M854">
        <v>0.75</v>
      </c>
      <c r="N854">
        <v>2</v>
      </c>
      <c r="O854">
        <f t="shared" si="44"/>
        <v>1</v>
      </c>
      <c r="P854">
        <v>0.5</v>
      </c>
    </row>
    <row r="855" spans="1:16">
      <c r="A855" s="64" t="s">
        <v>2364</v>
      </c>
      <c r="B855" s="61" t="s">
        <v>6347</v>
      </c>
      <c r="C855" s="62" t="s">
        <v>1613</v>
      </c>
      <c r="D855" s="63" t="s">
        <v>2365</v>
      </c>
      <c r="E855" s="64">
        <v>101490161</v>
      </c>
      <c r="F855" s="64"/>
      <c r="G855" s="64">
        <v>97</v>
      </c>
      <c r="H855">
        <v>4.75</v>
      </c>
      <c r="I855" t="str">
        <f t="shared" si="42"/>
        <v>78</v>
      </c>
      <c r="J855" t="str">
        <f t="shared" si="43"/>
        <v>4.5</v>
      </c>
      <c r="K855" t="s">
        <v>8342</v>
      </c>
      <c r="L855" t="s">
        <v>8341</v>
      </c>
      <c r="M855">
        <v>0.75</v>
      </c>
      <c r="N855">
        <v>2</v>
      </c>
      <c r="O855">
        <f t="shared" si="44"/>
        <v>1</v>
      </c>
      <c r="P855">
        <v>0.5</v>
      </c>
    </row>
    <row r="856" spans="1:16">
      <c r="A856" s="61" t="s">
        <v>5686</v>
      </c>
      <c r="B856" s="61" t="s">
        <v>6350</v>
      </c>
      <c r="C856" s="100" t="s">
        <v>5683</v>
      </c>
      <c r="D856" s="42" t="s">
        <v>5684</v>
      </c>
      <c r="E856" s="61"/>
      <c r="F856" s="61"/>
      <c r="G856" s="61">
        <v>97</v>
      </c>
      <c r="H856">
        <v>4.75</v>
      </c>
      <c r="I856" t="str">
        <f t="shared" si="42"/>
        <v>78</v>
      </c>
      <c r="J856" t="str">
        <f t="shared" si="43"/>
        <v>4.5</v>
      </c>
      <c r="K856" t="s">
        <v>8342</v>
      </c>
      <c r="L856" t="s">
        <v>8341</v>
      </c>
      <c r="M856">
        <v>0.75</v>
      </c>
      <c r="N856">
        <v>2</v>
      </c>
      <c r="O856">
        <f t="shared" si="44"/>
        <v>1</v>
      </c>
      <c r="P856">
        <v>0.5</v>
      </c>
    </row>
    <row r="857" spans="1:16">
      <c r="A857" s="61">
        <v>101625288</v>
      </c>
      <c r="B857" s="61" t="s">
        <v>6348</v>
      </c>
      <c r="C857" s="62" t="s">
        <v>1532</v>
      </c>
      <c r="D857" s="42" t="s">
        <v>3833</v>
      </c>
      <c r="E857" s="61">
        <v>101490168</v>
      </c>
      <c r="F857" s="61"/>
      <c r="G857" s="61">
        <v>39</v>
      </c>
      <c r="H857">
        <v>4.75</v>
      </c>
      <c r="I857" t="str">
        <f t="shared" si="42"/>
        <v>78</v>
      </c>
      <c r="J857" t="str">
        <f t="shared" si="43"/>
        <v>4.5</v>
      </c>
      <c r="K857" t="s">
        <v>8344</v>
      </c>
      <c r="L857" t="s">
        <v>8341</v>
      </c>
      <c r="M857">
        <v>0.75</v>
      </c>
      <c r="N857">
        <v>2</v>
      </c>
      <c r="O857">
        <f t="shared" si="44"/>
        <v>1</v>
      </c>
      <c r="P857">
        <v>0.5</v>
      </c>
    </row>
    <row r="858" spans="1:16">
      <c r="A858" s="61">
        <v>101625288</v>
      </c>
      <c r="B858" s="61" t="s">
        <v>6348</v>
      </c>
      <c r="C858" s="62" t="s">
        <v>1532</v>
      </c>
      <c r="D858" s="42" t="s">
        <v>3833</v>
      </c>
      <c r="E858" s="61">
        <v>101490168</v>
      </c>
      <c r="F858" s="61" t="s">
        <v>1534</v>
      </c>
      <c r="G858" s="61">
        <v>39</v>
      </c>
      <c r="H858">
        <v>4.75</v>
      </c>
      <c r="I858" t="str">
        <f t="shared" si="42"/>
        <v>78</v>
      </c>
      <c r="J858" t="str">
        <f t="shared" si="43"/>
        <v>4.5</v>
      </c>
      <c r="K858" t="s">
        <v>8344</v>
      </c>
      <c r="L858" t="s">
        <v>8341</v>
      </c>
      <c r="M858">
        <v>0.75</v>
      </c>
      <c r="N858">
        <v>2</v>
      </c>
      <c r="O858">
        <f t="shared" si="44"/>
        <v>1</v>
      </c>
      <c r="P858">
        <v>0.5</v>
      </c>
    </row>
    <row r="859" spans="1:16">
      <c r="A859" s="61">
        <v>101625288</v>
      </c>
      <c r="B859" s="61" t="s">
        <v>6348</v>
      </c>
      <c r="C859" s="62" t="s">
        <v>1613</v>
      </c>
      <c r="D859" s="42" t="s">
        <v>2368</v>
      </c>
      <c r="E859" s="61">
        <v>101490161</v>
      </c>
      <c r="F859" s="61"/>
      <c r="G859" s="66">
        <v>999</v>
      </c>
      <c r="H859">
        <v>4.75</v>
      </c>
      <c r="I859" t="str">
        <f t="shared" si="42"/>
        <v>78</v>
      </c>
      <c r="J859" t="str">
        <f t="shared" si="43"/>
        <v>4.5</v>
      </c>
      <c r="K859" t="s">
        <v>8344</v>
      </c>
      <c r="L859" t="s">
        <v>8341</v>
      </c>
      <c r="M859">
        <v>0.75</v>
      </c>
      <c r="N859">
        <v>2</v>
      </c>
      <c r="O859">
        <f t="shared" si="44"/>
        <v>1</v>
      </c>
      <c r="P859">
        <v>0.5</v>
      </c>
    </row>
    <row r="860" spans="1:16">
      <c r="A860" s="61" t="s">
        <v>2357</v>
      </c>
      <c r="B860" s="61" t="s">
        <v>6345</v>
      </c>
      <c r="C860" s="62" t="s">
        <v>1532</v>
      </c>
      <c r="D860" s="63" t="s">
        <v>2375</v>
      </c>
      <c r="E860" s="61">
        <v>101490162</v>
      </c>
      <c r="F860" s="61"/>
      <c r="G860" s="64">
        <v>97</v>
      </c>
      <c r="H860">
        <v>4.75</v>
      </c>
      <c r="I860" t="str">
        <f t="shared" si="42"/>
        <v>78</v>
      </c>
      <c r="J860" t="str">
        <f t="shared" si="43"/>
        <v>4.5</v>
      </c>
      <c r="K860" t="s">
        <v>8342</v>
      </c>
      <c r="L860" t="s">
        <v>8350</v>
      </c>
      <c r="M860">
        <v>0.75</v>
      </c>
      <c r="N860">
        <v>2</v>
      </c>
      <c r="O860">
        <f t="shared" si="44"/>
        <v>1</v>
      </c>
      <c r="P860">
        <v>0.5</v>
      </c>
    </row>
    <row r="861" spans="1:16">
      <c r="A861" s="61">
        <v>101770990</v>
      </c>
      <c r="B861" s="61" t="s">
        <v>6838</v>
      </c>
      <c r="C861" s="62" t="s">
        <v>1532</v>
      </c>
      <c r="D861" s="42" t="s">
        <v>3952</v>
      </c>
      <c r="E861" s="61">
        <v>101490162</v>
      </c>
      <c r="F861" s="61"/>
      <c r="G861" s="61">
        <v>228</v>
      </c>
      <c r="H861">
        <v>4.75</v>
      </c>
      <c r="I861" t="str">
        <f t="shared" si="42"/>
        <v>78</v>
      </c>
      <c r="J861" t="str">
        <f t="shared" si="43"/>
        <v>4.5</v>
      </c>
      <c r="K861" t="s">
        <v>8342</v>
      </c>
      <c r="L861" t="s">
        <v>8350</v>
      </c>
      <c r="M861">
        <v>0.75</v>
      </c>
      <c r="N861">
        <v>2</v>
      </c>
      <c r="O861">
        <f t="shared" si="44"/>
        <v>1</v>
      </c>
      <c r="P861">
        <v>0.5</v>
      </c>
    </row>
    <row r="862" spans="1:16">
      <c r="A862" s="61">
        <v>101770990</v>
      </c>
      <c r="B862" s="61" t="s">
        <v>6838</v>
      </c>
      <c r="C862" s="62" t="s">
        <v>1613</v>
      </c>
      <c r="D862" s="42" t="s">
        <v>3953</v>
      </c>
      <c r="E862" s="61">
        <v>101490161</v>
      </c>
      <c r="F862" s="61"/>
      <c r="G862" s="61">
        <v>228</v>
      </c>
      <c r="H862">
        <v>4.75</v>
      </c>
      <c r="I862" t="str">
        <f t="shared" si="42"/>
        <v>78</v>
      </c>
      <c r="J862" t="str">
        <f t="shared" si="43"/>
        <v>4.5</v>
      </c>
      <c r="K862" t="s">
        <v>8342</v>
      </c>
      <c r="L862" t="s">
        <v>8350</v>
      </c>
      <c r="M862">
        <v>0.75</v>
      </c>
      <c r="N862">
        <v>2</v>
      </c>
      <c r="O862">
        <f t="shared" si="44"/>
        <v>1</v>
      </c>
      <c r="P862">
        <v>0.5</v>
      </c>
    </row>
    <row r="863" spans="1:16">
      <c r="A863" s="61">
        <v>102021168</v>
      </c>
      <c r="B863" s="61" t="s">
        <v>6906</v>
      </c>
      <c r="C863" s="62" t="s">
        <v>1532</v>
      </c>
      <c r="D863" s="42" t="s">
        <v>4075</v>
      </c>
      <c r="E863" s="61">
        <v>101490168</v>
      </c>
      <c r="F863" s="61"/>
      <c r="G863" s="61">
        <v>228</v>
      </c>
      <c r="H863">
        <v>4.75</v>
      </c>
      <c r="I863" t="str">
        <f t="shared" si="42"/>
        <v>78</v>
      </c>
      <c r="J863" t="str">
        <f t="shared" si="43"/>
        <v>4.5</v>
      </c>
      <c r="K863" t="s">
        <v>8342</v>
      </c>
      <c r="L863" t="s">
        <v>8350</v>
      </c>
      <c r="M863">
        <v>0.75</v>
      </c>
      <c r="N863">
        <v>2</v>
      </c>
      <c r="O863">
        <f t="shared" si="44"/>
        <v>1</v>
      </c>
      <c r="P863">
        <v>0.5</v>
      </c>
    </row>
    <row r="864" spans="1:16">
      <c r="A864" s="61">
        <v>102021168</v>
      </c>
      <c r="B864" s="61" t="s">
        <v>6906</v>
      </c>
      <c r="C864" s="62" t="s">
        <v>1532</v>
      </c>
      <c r="D864" s="42" t="s">
        <v>4075</v>
      </c>
      <c r="E864" s="61">
        <v>101490168</v>
      </c>
      <c r="F864" s="61"/>
      <c r="G864" s="61">
        <v>228</v>
      </c>
      <c r="H864">
        <v>4.75</v>
      </c>
      <c r="I864" t="str">
        <f t="shared" si="42"/>
        <v>78</v>
      </c>
      <c r="J864" t="str">
        <f t="shared" si="43"/>
        <v>4.5</v>
      </c>
      <c r="K864" t="s">
        <v>8342</v>
      </c>
      <c r="L864" t="s">
        <v>8350</v>
      </c>
      <c r="M864">
        <v>0.75</v>
      </c>
      <c r="N864">
        <v>2</v>
      </c>
      <c r="O864">
        <f t="shared" si="44"/>
        <v>1</v>
      </c>
      <c r="P864">
        <v>0.5</v>
      </c>
    </row>
    <row r="865" spans="1:16">
      <c r="A865" s="61">
        <v>102021168</v>
      </c>
      <c r="B865" s="61" t="s">
        <v>6906</v>
      </c>
      <c r="C865" s="62" t="s">
        <v>1613</v>
      </c>
      <c r="D865" s="42" t="s">
        <v>4076</v>
      </c>
      <c r="E865" s="61">
        <v>101490161</v>
      </c>
      <c r="F865" s="61"/>
      <c r="G865" s="61">
        <v>228</v>
      </c>
      <c r="H865">
        <v>4.75</v>
      </c>
      <c r="I865" t="str">
        <f t="shared" si="42"/>
        <v>78</v>
      </c>
      <c r="J865" t="str">
        <f t="shared" si="43"/>
        <v>4.5</v>
      </c>
      <c r="K865" t="s">
        <v>8342</v>
      </c>
      <c r="L865" t="s">
        <v>8350</v>
      </c>
      <c r="M865">
        <v>0.75</v>
      </c>
      <c r="N865">
        <v>2</v>
      </c>
      <c r="O865">
        <f t="shared" si="44"/>
        <v>1</v>
      </c>
      <c r="P865">
        <v>0.5</v>
      </c>
    </row>
    <row r="866" spans="1:16">
      <c r="A866" s="61">
        <v>101674746</v>
      </c>
      <c r="B866" s="61" t="s">
        <v>6349</v>
      </c>
      <c r="C866" s="62" t="s">
        <v>1532</v>
      </c>
      <c r="D866" s="42" t="s">
        <v>3737</v>
      </c>
      <c r="E866" s="61">
        <v>101490162</v>
      </c>
      <c r="F866" s="61"/>
      <c r="G866" s="61">
        <v>97</v>
      </c>
      <c r="H866">
        <v>4.75</v>
      </c>
      <c r="I866" t="str">
        <f t="shared" si="42"/>
        <v>78</v>
      </c>
      <c r="J866" t="str">
        <f t="shared" si="43"/>
        <v>4.5</v>
      </c>
      <c r="K866" t="s">
        <v>8342</v>
      </c>
      <c r="L866" t="s">
        <v>8341</v>
      </c>
      <c r="M866">
        <v>0.75</v>
      </c>
      <c r="N866">
        <v>2</v>
      </c>
      <c r="O866">
        <f t="shared" si="44"/>
        <v>1</v>
      </c>
      <c r="P866">
        <v>0.5</v>
      </c>
    </row>
    <row r="867" spans="1:16">
      <c r="A867" s="61" t="s">
        <v>2364</v>
      </c>
      <c r="B867" s="61" t="s">
        <v>6347</v>
      </c>
      <c r="C867" s="62" t="s">
        <v>1532</v>
      </c>
      <c r="D867" s="63" t="s">
        <v>2373</v>
      </c>
      <c r="E867" s="61">
        <v>101490162</v>
      </c>
      <c r="F867" s="61"/>
      <c r="G867" s="64">
        <v>97</v>
      </c>
      <c r="H867">
        <v>4.75</v>
      </c>
      <c r="I867" t="str">
        <f t="shared" si="42"/>
        <v>78</v>
      </c>
      <c r="J867" t="str">
        <f t="shared" si="43"/>
        <v>4.5</v>
      </c>
      <c r="K867" t="s">
        <v>8342</v>
      </c>
      <c r="L867" t="s">
        <v>8341</v>
      </c>
      <c r="M867">
        <v>0.75</v>
      </c>
      <c r="N867">
        <v>2</v>
      </c>
      <c r="O867">
        <f t="shared" si="44"/>
        <v>1</v>
      </c>
      <c r="P867">
        <v>0.5</v>
      </c>
    </row>
    <row r="868" spans="1:16">
      <c r="A868" s="61">
        <v>101674746</v>
      </c>
      <c r="B868" s="61" t="s">
        <v>6349</v>
      </c>
      <c r="C868" s="62" t="s">
        <v>1613</v>
      </c>
      <c r="D868" s="42" t="s">
        <v>1141</v>
      </c>
      <c r="E868" s="64">
        <v>101490161</v>
      </c>
      <c r="F868" s="61"/>
      <c r="G868" s="61">
        <v>97</v>
      </c>
      <c r="H868">
        <v>4.75</v>
      </c>
      <c r="I868" t="str">
        <f t="shared" si="42"/>
        <v>78</v>
      </c>
      <c r="J868" t="str">
        <f t="shared" si="43"/>
        <v>4.5</v>
      </c>
      <c r="K868" t="s">
        <v>8342</v>
      </c>
      <c r="L868" t="s">
        <v>8341</v>
      </c>
      <c r="M868">
        <v>0.75</v>
      </c>
      <c r="N868">
        <v>2</v>
      </c>
      <c r="O868">
        <f t="shared" si="44"/>
        <v>1</v>
      </c>
      <c r="P868">
        <v>0.5</v>
      </c>
    </row>
    <row r="869" spans="1:16">
      <c r="A869" s="61">
        <v>101623272</v>
      </c>
      <c r="B869" s="61" t="s">
        <v>6350</v>
      </c>
      <c r="C869" s="62" t="s">
        <v>1532</v>
      </c>
      <c r="D869" s="42" t="s">
        <v>3831</v>
      </c>
      <c r="E869" s="61">
        <v>101490168</v>
      </c>
      <c r="F869" s="61"/>
      <c r="G869" s="61">
        <v>97</v>
      </c>
      <c r="H869">
        <v>4.75</v>
      </c>
      <c r="I869" t="str">
        <f t="shared" si="42"/>
        <v>78</v>
      </c>
      <c r="J869" t="str">
        <f t="shared" si="43"/>
        <v>4.5</v>
      </c>
      <c r="K869" t="s">
        <v>8342</v>
      </c>
      <c r="L869" t="s">
        <v>8341</v>
      </c>
      <c r="M869">
        <v>0.75</v>
      </c>
      <c r="N869">
        <v>2</v>
      </c>
      <c r="O869">
        <f t="shared" si="44"/>
        <v>1</v>
      </c>
      <c r="P869">
        <v>0.5</v>
      </c>
    </row>
    <row r="870" spans="1:16">
      <c r="A870" s="61">
        <v>101623272</v>
      </c>
      <c r="B870" s="61" t="s">
        <v>6350</v>
      </c>
      <c r="C870" s="62" t="s">
        <v>1532</v>
      </c>
      <c r="D870" s="42" t="s">
        <v>3831</v>
      </c>
      <c r="E870" s="61">
        <v>101490168</v>
      </c>
      <c r="F870" s="61" t="s">
        <v>1534</v>
      </c>
      <c r="G870" s="61">
        <v>97</v>
      </c>
      <c r="H870">
        <v>4.75</v>
      </c>
      <c r="I870" t="str">
        <f t="shared" si="42"/>
        <v>78</v>
      </c>
      <c r="J870" t="str">
        <f t="shared" si="43"/>
        <v>4.5</v>
      </c>
      <c r="K870" t="s">
        <v>8342</v>
      </c>
      <c r="L870" t="s">
        <v>8341</v>
      </c>
      <c r="M870">
        <v>0.75</v>
      </c>
      <c r="N870">
        <v>2</v>
      </c>
      <c r="O870">
        <f t="shared" si="44"/>
        <v>1</v>
      </c>
      <c r="P870">
        <v>0.5</v>
      </c>
    </row>
    <row r="871" spans="1:16">
      <c r="A871" s="61">
        <v>101623272</v>
      </c>
      <c r="B871" s="61" t="s">
        <v>6350</v>
      </c>
      <c r="C871" s="62" t="s">
        <v>1613</v>
      </c>
      <c r="D871" s="42" t="s">
        <v>2371</v>
      </c>
      <c r="E871" s="61">
        <v>101490161</v>
      </c>
      <c r="F871" s="61"/>
      <c r="G871" s="61">
        <v>97</v>
      </c>
      <c r="H871">
        <v>4.75</v>
      </c>
      <c r="I871" t="str">
        <f t="shared" si="42"/>
        <v>78</v>
      </c>
      <c r="J871" t="str">
        <f t="shared" si="43"/>
        <v>4.5</v>
      </c>
      <c r="K871" t="s">
        <v>8342</v>
      </c>
      <c r="L871" t="s">
        <v>8341</v>
      </c>
      <c r="M871">
        <v>0.75</v>
      </c>
      <c r="N871">
        <v>2</v>
      </c>
      <c r="O871">
        <f t="shared" si="44"/>
        <v>1</v>
      </c>
      <c r="P871">
        <v>0.5</v>
      </c>
    </row>
    <row r="872" spans="1:16">
      <c r="A872" s="61">
        <v>103002379</v>
      </c>
      <c r="B872" s="61" t="s">
        <v>7216</v>
      </c>
      <c r="C872" s="62" t="s">
        <v>1532</v>
      </c>
      <c r="D872" s="42" t="s">
        <v>4557</v>
      </c>
      <c r="E872" s="61">
        <v>101727985</v>
      </c>
      <c r="F872" s="61"/>
      <c r="G872" s="61">
        <v>228</v>
      </c>
      <c r="H872">
        <v>4.75</v>
      </c>
      <c r="I872" t="str">
        <f t="shared" si="42"/>
        <v>78</v>
      </c>
      <c r="J872" t="str">
        <f t="shared" si="43"/>
        <v>4.5</v>
      </c>
      <c r="K872" t="s">
        <v>8347</v>
      </c>
      <c r="L872" t="s">
        <v>8350</v>
      </c>
      <c r="M872">
        <v>1.5</v>
      </c>
      <c r="N872">
        <v>2</v>
      </c>
      <c r="O872">
        <f t="shared" si="44"/>
        <v>1</v>
      </c>
      <c r="P872">
        <v>0.5</v>
      </c>
    </row>
    <row r="873" spans="1:16">
      <c r="A873" s="61">
        <v>103002379</v>
      </c>
      <c r="B873" s="61" t="s">
        <v>7216</v>
      </c>
      <c r="C873" s="62" t="s">
        <v>1613</v>
      </c>
      <c r="D873" s="42" t="s">
        <v>4558</v>
      </c>
      <c r="E873" s="61">
        <v>101727984</v>
      </c>
      <c r="F873" s="61"/>
      <c r="G873" s="61">
        <v>228</v>
      </c>
      <c r="H873">
        <v>4.75</v>
      </c>
      <c r="I873" t="str">
        <f t="shared" si="42"/>
        <v>78</v>
      </c>
      <c r="J873" t="str">
        <f t="shared" si="43"/>
        <v>4.5</v>
      </c>
      <c r="K873" t="s">
        <v>8347</v>
      </c>
      <c r="L873" t="s">
        <v>8350</v>
      </c>
      <c r="M873">
        <v>1.5</v>
      </c>
      <c r="N873">
        <v>2</v>
      </c>
      <c r="O873">
        <f t="shared" si="44"/>
        <v>1</v>
      </c>
      <c r="P873">
        <v>0.5</v>
      </c>
    </row>
    <row r="874" spans="1:16">
      <c r="A874" s="61">
        <v>102674468</v>
      </c>
      <c r="B874" s="61" t="s">
        <v>7003</v>
      </c>
      <c r="C874" s="62" t="s">
        <v>1532</v>
      </c>
      <c r="D874" s="42" t="s">
        <v>4222</v>
      </c>
      <c r="E874" s="61">
        <v>101727989</v>
      </c>
      <c r="F874" s="61"/>
      <c r="G874" s="61">
        <v>228</v>
      </c>
      <c r="H874">
        <v>4.75</v>
      </c>
      <c r="I874" t="str">
        <f t="shared" si="42"/>
        <v>78</v>
      </c>
      <c r="J874" t="str">
        <f t="shared" si="43"/>
        <v>4.5</v>
      </c>
      <c r="K874" t="s">
        <v>8347</v>
      </c>
      <c r="L874" t="s">
        <v>8350</v>
      </c>
      <c r="M874">
        <v>1.5</v>
      </c>
      <c r="N874">
        <v>2</v>
      </c>
      <c r="O874">
        <f t="shared" si="44"/>
        <v>1</v>
      </c>
      <c r="P874">
        <v>0.5</v>
      </c>
    </row>
    <row r="875" spans="1:16">
      <c r="A875" s="61">
        <v>102674468</v>
      </c>
      <c r="B875" s="61" t="s">
        <v>7003</v>
      </c>
      <c r="C875" s="62" t="s">
        <v>1613</v>
      </c>
      <c r="D875" s="42" t="s">
        <v>4223</v>
      </c>
      <c r="E875" s="61">
        <v>101727984</v>
      </c>
      <c r="F875" s="61"/>
      <c r="G875" s="61">
        <v>228</v>
      </c>
      <c r="H875">
        <v>4.75</v>
      </c>
      <c r="I875" t="str">
        <f t="shared" si="42"/>
        <v>78</v>
      </c>
      <c r="J875" t="str">
        <f t="shared" si="43"/>
        <v>4.5</v>
      </c>
      <c r="K875" t="s">
        <v>8347</v>
      </c>
      <c r="L875" t="s">
        <v>8350</v>
      </c>
      <c r="M875">
        <v>1.5</v>
      </c>
      <c r="N875">
        <v>2</v>
      </c>
      <c r="O875">
        <f t="shared" si="44"/>
        <v>1</v>
      </c>
      <c r="P875">
        <v>0.5</v>
      </c>
    </row>
    <row r="876" spans="1:16">
      <c r="A876" s="61">
        <v>102868940</v>
      </c>
      <c r="B876" s="61" t="s">
        <v>7168</v>
      </c>
      <c r="C876" s="62" t="s">
        <v>1532</v>
      </c>
      <c r="D876" s="42" t="s">
        <v>4487</v>
      </c>
      <c r="E876" s="61">
        <v>101727985</v>
      </c>
      <c r="F876" s="61"/>
      <c r="G876" s="61">
        <v>97</v>
      </c>
      <c r="H876">
        <v>4.75</v>
      </c>
      <c r="I876" t="str">
        <f t="shared" si="42"/>
        <v>78</v>
      </c>
      <c r="J876" t="str">
        <f t="shared" si="43"/>
        <v>4.5</v>
      </c>
      <c r="K876" t="s">
        <v>8347</v>
      </c>
      <c r="L876" t="s">
        <v>8341</v>
      </c>
      <c r="M876">
        <v>1.5</v>
      </c>
      <c r="N876">
        <v>2</v>
      </c>
      <c r="O876">
        <f t="shared" si="44"/>
        <v>1</v>
      </c>
      <c r="P876">
        <v>0.5</v>
      </c>
    </row>
    <row r="877" spans="1:16">
      <c r="A877" s="61">
        <v>102868940</v>
      </c>
      <c r="B877" s="61" t="s">
        <v>7168</v>
      </c>
      <c r="C877" s="62" t="s">
        <v>1613</v>
      </c>
      <c r="D877" s="42" t="s">
        <v>4488</v>
      </c>
      <c r="E877" s="61">
        <v>101727984</v>
      </c>
      <c r="F877" s="61"/>
      <c r="G877" s="61">
        <v>97</v>
      </c>
      <c r="H877">
        <v>4.75</v>
      </c>
      <c r="I877" t="str">
        <f t="shared" si="42"/>
        <v>78</v>
      </c>
      <c r="J877" t="str">
        <f t="shared" si="43"/>
        <v>4.5</v>
      </c>
      <c r="K877" t="s">
        <v>8347</v>
      </c>
      <c r="L877" t="s">
        <v>8341</v>
      </c>
      <c r="M877">
        <v>1.5</v>
      </c>
      <c r="N877">
        <v>2</v>
      </c>
      <c r="O877">
        <f t="shared" si="44"/>
        <v>1</v>
      </c>
      <c r="P877">
        <v>0.5</v>
      </c>
    </row>
    <row r="878" spans="1:16">
      <c r="A878" s="61">
        <v>102674467</v>
      </c>
      <c r="B878" s="61" t="s">
        <v>7002</v>
      </c>
      <c r="C878" s="62" t="s">
        <v>1532</v>
      </c>
      <c r="D878" s="42" t="s">
        <v>4220</v>
      </c>
      <c r="E878" s="61">
        <v>101727989</v>
      </c>
      <c r="F878" s="61"/>
      <c r="G878" s="61">
        <v>97</v>
      </c>
      <c r="H878">
        <v>4.75</v>
      </c>
      <c r="I878" t="str">
        <f t="shared" si="42"/>
        <v>78</v>
      </c>
      <c r="J878" t="str">
        <f t="shared" si="43"/>
        <v>4.5</v>
      </c>
      <c r="K878" t="s">
        <v>8347</v>
      </c>
      <c r="L878" t="s">
        <v>8341</v>
      </c>
      <c r="M878">
        <v>1.5</v>
      </c>
      <c r="N878">
        <v>2</v>
      </c>
      <c r="O878">
        <f t="shared" si="44"/>
        <v>1</v>
      </c>
      <c r="P878">
        <v>0.5</v>
      </c>
    </row>
    <row r="879" spans="1:16">
      <c r="A879" s="61">
        <v>102674467</v>
      </c>
      <c r="B879" s="61" t="s">
        <v>7002</v>
      </c>
      <c r="C879" s="62" t="s">
        <v>1613</v>
      </c>
      <c r="D879" s="42" t="s">
        <v>4221</v>
      </c>
      <c r="E879" s="61">
        <v>101727984</v>
      </c>
      <c r="F879" s="61"/>
      <c r="G879" s="61">
        <v>97</v>
      </c>
      <c r="H879">
        <v>4.75</v>
      </c>
      <c r="I879" t="str">
        <f t="shared" si="42"/>
        <v>78</v>
      </c>
      <c r="J879" t="str">
        <f t="shared" si="43"/>
        <v>4.5</v>
      </c>
      <c r="K879" t="s">
        <v>8347</v>
      </c>
      <c r="L879" t="s">
        <v>8341</v>
      </c>
      <c r="M879">
        <v>1.5</v>
      </c>
      <c r="N879">
        <v>2</v>
      </c>
      <c r="O879">
        <f t="shared" si="44"/>
        <v>1</v>
      </c>
      <c r="P879">
        <v>0.5</v>
      </c>
    </row>
    <row r="880" spans="1:16">
      <c r="A880" s="61">
        <v>101257792</v>
      </c>
      <c r="B880" s="61" t="s">
        <v>5890</v>
      </c>
      <c r="C880" s="62" t="s">
        <v>1532</v>
      </c>
      <c r="D880" s="63" t="s">
        <v>1545</v>
      </c>
      <c r="E880" s="64">
        <v>101490162</v>
      </c>
      <c r="F880" s="64"/>
      <c r="G880" s="64">
        <v>232</v>
      </c>
      <c r="H880">
        <v>4.75</v>
      </c>
      <c r="I880" t="str">
        <f t="shared" si="42"/>
        <v>78</v>
      </c>
      <c r="J880" t="str">
        <f t="shared" si="43"/>
        <v>5.0</v>
      </c>
      <c r="K880" t="s">
        <v>8344</v>
      </c>
      <c r="L880" t="s">
        <v>8350</v>
      </c>
      <c r="M880">
        <v>0.75</v>
      </c>
      <c r="N880">
        <v>2</v>
      </c>
      <c r="O880">
        <f t="shared" si="44"/>
        <v>1</v>
      </c>
      <c r="P880">
        <v>0.5</v>
      </c>
    </row>
    <row r="881" spans="1:16">
      <c r="A881" s="64">
        <v>101257792</v>
      </c>
      <c r="B881" s="61" t="s">
        <v>5890</v>
      </c>
      <c r="C881" s="62" t="s">
        <v>1613</v>
      </c>
      <c r="D881" s="42" t="s">
        <v>2372</v>
      </c>
      <c r="E881" s="64">
        <v>101490161</v>
      </c>
      <c r="F881" s="64"/>
      <c r="G881" s="64">
        <v>232</v>
      </c>
      <c r="H881">
        <v>4.75</v>
      </c>
      <c r="I881" t="str">
        <f t="shared" si="42"/>
        <v>78</v>
      </c>
      <c r="J881" t="str">
        <f t="shared" si="43"/>
        <v>5.0</v>
      </c>
      <c r="K881" t="s">
        <v>8344</v>
      </c>
      <c r="L881" t="s">
        <v>8350</v>
      </c>
      <c r="M881">
        <v>0.75</v>
      </c>
      <c r="N881">
        <v>2</v>
      </c>
      <c r="O881">
        <f t="shared" si="44"/>
        <v>1</v>
      </c>
      <c r="P881">
        <v>0.5</v>
      </c>
    </row>
    <row r="882" spans="1:16">
      <c r="A882" s="61" t="s">
        <v>2374</v>
      </c>
      <c r="B882" s="61" t="s">
        <v>6351</v>
      </c>
      <c r="C882" s="62" t="s">
        <v>1613</v>
      </c>
      <c r="D882" s="63" t="s">
        <v>2372</v>
      </c>
      <c r="E882" s="64">
        <v>101490161</v>
      </c>
      <c r="F882" s="64"/>
      <c r="G882" s="64">
        <v>232</v>
      </c>
      <c r="H882">
        <v>4.75</v>
      </c>
      <c r="I882" t="str">
        <f t="shared" si="42"/>
        <v>78</v>
      </c>
      <c r="J882" t="str">
        <f t="shared" si="43"/>
        <v>5.0</v>
      </c>
      <c r="K882" t="s">
        <v>8344</v>
      </c>
      <c r="L882" t="s">
        <v>8350</v>
      </c>
      <c r="M882">
        <v>0.75</v>
      </c>
      <c r="N882">
        <v>2</v>
      </c>
      <c r="O882">
        <f t="shared" si="44"/>
        <v>1</v>
      </c>
      <c r="P882">
        <v>0.5</v>
      </c>
    </row>
    <row r="883" spans="1:16">
      <c r="A883" s="61">
        <v>101260925</v>
      </c>
      <c r="B883" s="61" t="s">
        <v>5892</v>
      </c>
      <c r="C883" s="62" t="s">
        <v>1532</v>
      </c>
      <c r="D883" s="63" t="s">
        <v>1547</v>
      </c>
      <c r="E883" s="64">
        <v>101490162</v>
      </c>
      <c r="F883" s="64"/>
      <c r="G883" s="64">
        <v>233</v>
      </c>
      <c r="H883">
        <v>4.75</v>
      </c>
      <c r="I883" t="str">
        <f t="shared" si="42"/>
        <v>78</v>
      </c>
      <c r="J883" t="str">
        <f t="shared" si="43"/>
        <v>5.0</v>
      </c>
      <c r="K883" t="s">
        <v>8344</v>
      </c>
      <c r="L883" t="s">
        <v>8354</v>
      </c>
      <c r="M883">
        <v>0.75</v>
      </c>
      <c r="N883">
        <v>2</v>
      </c>
      <c r="O883">
        <f t="shared" si="44"/>
        <v>1</v>
      </c>
      <c r="P883">
        <v>0.5</v>
      </c>
    </row>
    <row r="884" spans="1:16">
      <c r="A884" s="64">
        <v>101260925</v>
      </c>
      <c r="B884" s="61" t="s">
        <v>5892</v>
      </c>
      <c r="C884" s="62" t="s">
        <v>1613</v>
      </c>
      <c r="D884" s="63" t="s">
        <v>2376</v>
      </c>
      <c r="E884" s="64">
        <v>101490161</v>
      </c>
      <c r="F884" s="64"/>
      <c r="G884" s="64">
        <v>233</v>
      </c>
      <c r="H884">
        <v>4.75</v>
      </c>
      <c r="I884" t="str">
        <f t="shared" si="42"/>
        <v>78</v>
      </c>
      <c r="J884" t="str">
        <f t="shared" si="43"/>
        <v>5.0</v>
      </c>
      <c r="K884" t="s">
        <v>8344</v>
      </c>
      <c r="L884" t="s">
        <v>8354</v>
      </c>
      <c r="M884">
        <v>0.75</v>
      </c>
      <c r="N884">
        <v>2</v>
      </c>
      <c r="O884">
        <f t="shared" si="44"/>
        <v>1</v>
      </c>
      <c r="P884">
        <v>0.5</v>
      </c>
    </row>
    <row r="885" spans="1:16">
      <c r="A885" s="61" t="s">
        <v>2377</v>
      </c>
      <c r="B885" s="61" t="s">
        <v>6352</v>
      </c>
      <c r="C885" s="62" t="s">
        <v>1613</v>
      </c>
      <c r="D885" s="63" t="s">
        <v>2376</v>
      </c>
      <c r="E885" s="64">
        <v>101490161</v>
      </c>
      <c r="F885" s="64"/>
      <c r="G885" s="64">
        <v>233</v>
      </c>
      <c r="H885">
        <v>4.75</v>
      </c>
      <c r="I885" t="str">
        <f t="shared" si="42"/>
        <v>78</v>
      </c>
      <c r="J885" t="str">
        <f t="shared" si="43"/>
        <v>5.0</v>
      </c>
      <c r="K885" t="s">
        <v>8344</v>
      </c>
      <c r="L885" t="s">
        <v>8354</v>
      </c>
      <c r="M885">
        <v>0.75</v>
      </c>
      <c r="N885">
        <v>2</v>
      </c>
      <c r="O885">
        <f t="shared" si="44"/>
        <v>1</v>
      </c>
      <c r="P885">
        <v>0.5</v>
      </c>
    </row>
    <row r="886" spans="1:16">
      <c r="A886" s="61">
        <v>101257788</v>
      </c>
      <c r="B886" s="61" t="s">
        <v>5888</v>
      </c>
      <c r="C886" s="62" t="s">
        <v>1532</v>
      </c>
      <c r="D886" s="63" t="s">
        <v>1543</v>
      </c>
      <c r="E886" s="64">
        <v>101490162</v>
      </c>
      <c r="F886" s="64"/>
      <c r="G886" s="64">
        <v>232</v>
      </c>
      <c r="H886">
        <v>4.75</v>
      </c>
      <c r="I886" t="str">
        <f t="shared" si="42"/>
        <v>78</v>
      </c>
      <c r="J886" t="str">
        <f t="shared" si="43"/>
        <v>5.0</v>
      </c>
      <c r="K886" t="s">
        <v>8342</v>
      </c>
      <c r="L886" t="s">
        <v>8341</v>
      </c>
      <c r="M886">
        <v>0.75</v>
      </c>
      <c r="N886">
        <v>2</v>
      </c>
      <c r="O886">
        <f t="shared" si="44"/>
        <v>1</v>
      </c>
      <c r="P886">
        <v>0.5</v>
      </c>
    </row>
    <row r="887" spans="1:16">
      <c r="A887" s="61">
        <v>101257790</v>
      </c>
      <c r="B887" s="61" t="s">
        <v>5889</v>
      </c>
      <c r="C887" s="62" t="s">
        <v>1532</v>
      </c>
      <c r="D887" s="63" t="s">
        <v>1544</v>
      </c>
      <c r="E887" s="64">
        <v>101490162</v>
      </c>
      <c r="F887" s="64"/>
      <c r="G887" s="64">
        <v>233</v>
      </c>
      <c r="H887">
        <v>4.75</v>
      </c>
      <c r="I887" t="str">
        <f t="shared" si="42"/>
        <v>78</v>
      </c>
      <c r="J887" t="str">
        <f t="shared" si="43"/>
        <v>5.0</v>
      </c>
      <c r="K887" t="s">
        <v>8342</v>
      </c>
      <c r="L887" t="s">
        <v>8350</v>
      </c>
      <c r="M887">
        <v>0.75</v>
      </c>
      <c r="N887">
        <v>2</v>
      </c>
      <c r="O887">
        <f t="shared" si="44"/>
        <v>1</v>
      </c>
      <c r="P887">
        <v>0.5</v>
      </c>
    </row>
    <row r="888" spans="1:16">
      <c r="A888" s="61">
        <v>102029115</v>
      </c>
      <c r="B888" s="61" t="s">
        <v>6935</v>
      </c>
      <c r="C888" s="62" t="s">
        <v>1532</v>
      </c>
      <c r="D888" s="42" t="s">
        <v>1544</v>
      </c>
      <c r="E888" s="61">
        <v>101490162</v>
      </c>
      <c r="F888" s="61"/>
      <c r="G888" s="61">
        <v>233</v>
      </c>
      <c r="H888">
        <v>4.75</v>
      </c>
      <c r="I888" t="str">
        <f t="shared" si="42"/>
        <v>78</v>
      </c>
      <c r="J888" t="str">
        <f t="shared" si="43"/>
        <v>5.0</v>
      </c>
      <c r="K888" t="s">
        <v>8342</v>
      </c>
      <c r="L888" t="s">
        <v>8350</v>
      </c>
      <c r="M888">
        <v>0.75</v>
      </c>
      <c r="N888">
        <v>2</v>
      </c>
      <c r="O888">
        <f t="shared" si="44"/>
        <v>1</v>
      </c>
      <c r="P888">
        <v>0.5</v>
      </c>
    </row>
    <row r="889" spans="1:16">
      <c r="A889" s="64">
        <v>101257790</v>
      </c>
      <c r="B889" s="61" t="s">
        <v>5889</v>
      </c>
      <c r="C889" s="62" t="s">
        <v>1613</v>
      </c>
      <c r="D889" s="63" t="s">
        <v>2380</v>
      </c>
      <c r="E889" s="64">
        <v>101490161</v>
      </c>
      <c r="F889" s="64"/>
      <c r="G889" s="64">
        <v>233</v>
      </c>
      <c r="H889">
        <v>4.75</v>
      </c>
      <c r="I889" t="str">
        <f t="shared" si="42"/>
        <v>78</v>
      </c>
      <c r="J889" t="str">
        <f t="shared" si="43"/>
        <v>5.0</v>
      </c>
      <c r="K889" t="s">
        <v>8342</v>
      </c>
      <c r="L889" t="s">
        <v>8350</v>
      </c>
      <c r="M889">
        <v>0.75</v>
      </c>
      <c r="N889">
        <v>2</v>
      </c>
      <c r="O889">
        <f t="shared" si="44"/>
        <v>1</v>
      </c>
      <c r="P889">
        <v>0.5</v>
      </c>
    </row>
    <row r="890" spans="1:16">
      <c r="A890" s="61" t="s">
        <v>2383</v>
      </c>
      <c r="B890" s="61" t="s">
        <v>6355</v>
      </c>
      <c r="C890" s="62" t="s">
        <v>1613</v>
      </c>
      <c r="D890" s="63" t="s">
        <v>2380</v>
      </c>
      <c r="E890" s="64">
        <v>101490161</v>
      </c>
      <c r="F890" s="64"/>
      <c r="G890" s="64">
        <v>233</v>
      </c>
      <c r="H890">
        <v>4.75</v>
      </c>
      <c r="I890" t="str">
        <f t="shared" si="42"/>
        <v>78</v>
      </c>
      <c r="J890" t="str">
        <f t="shared" si="43"/>
        <v>5.0</v>
      </c>
      <c r="K890" t="s">
        <v>8342</v>
      </c>
      <c r="L890" t="s">
        <v>8350</v>
      </c>
      <c r="M890">
        <v>0.75</v>
      </c>
      <c r="N890">
        <v>2</v>
      </c>
      <c r="O890">
        <f t="shared" si="44"/>
        <v>1</v>
      </c>
      <c r="P890">
        <v>0.5</v>
      </c>
    </row>
    <row r="891" spans="1:16">
      <c r="A891" s="61">
        <v>101665326</v>
      </c>
      <c r="B891" s="61" t="s">
        <v>6842</v>
      </c>
      <c r="C891" s="62" t="s">
        <v>1532</v>
      </c>
      <c r="D891" s="42" t="s">
        <v>3960</v>
      </c>
      <c r="E891" s="61">
        <v>101490171</v>
      </c>
      <c r="F891" s="61"/>
      <c r="G891" s="61">
        <v>233</v>
      </c>
      <c r="H891">
        <v>4.75</v>
      </c>
      <c r="I891" t="str">
        <f t="shared" si="42"/>
        <v>78</v>
      </c>
      <c r="J891" t="str">
        <f t="shared" si="43"/>
        <v>5.0</v>
      </c>
      <c r="K891" t="s">
        <v>8342</v>
      </c>
      <c r="L891" t="s">
        <v>8350</v>
      </c>
      <c r="M891">
        <v>0.75</v>
      </c>
      <c r="N891">
        <v>2</v>
      </c>
      <c r="O891">
        <f t="shared" si="44"/>
        <v>1</v>
      </c>
      <c r="P891">
        <v>0.5</v>
      </c>
    </row>
    <row r="892" spans="1:16">
      <c r="A892" s="61">
        <v>101665326</v>
      </c>
      <c r="B892" s="61" t="s">
        <v>6842</v>
      </c>
      <c r="C892" s="62" t="s">
        <v>1532</v>
      </c>
      <c r="D892" s="42" t="s">
        <v>3960</v>
      </c>
      <c r="E892" s="61">
        <v>101490169</v>
      </c>
      <c r="F892" s="61" t="s">
        <v>1534</v>
      </c>
      <c r="G892" s="61">
        <v>233</v>
      </c>
      <c r="H892">
        <v>4.75</v>
      </c>
      <c r="I892" t="str">
        <f t="shared" si="42"/>
        <v>78</v>
      </c>
      <c r="J892" t="str">
        <f t="shared" si="43"/>
        <v>5.0</v>
      </c>
      <c r="K892" t="s">
        <v>8342</v>
      </c>
      <c r="L892" t="s">
        <v>8350</v>
      </c>
      <c r="M892">
        <v>0.75</v>
      </c>
      <c r="N892">
        <v>2</v>
      </c>
      <c r="O892">
        <f t="shared" si="44"/>
        <v>1</v>
      </c>
      <c r="P892">
        <v>0.5</v>
      </c>
    </row>
    <row r="893" spans="1:16">
      <c r="A893" s="61">
        <v>101665326</v>
      </c>
      <c r="B893" s="61" t="s">
        <v>6842</v>
      </c>
      <c r="C893" s="62" t="s">
        <v>1613</v>
      </c>
      <c r="D893" s="42" t="s">
        <v>3961</v>
      </c>
      <c r="E893" s="61">
        <v>101490161</v>
      </c>
      <c r="F893" s="61"/>
      <c r="G893" s="61">
        <v>233</v>
      </c>
      <c r="H893">
        <v>4.75</v>
      </c>
      <c r="I893" t="str">
        <f t="shared" si="42"/>
        <v>78</v>
      </c>
      <c r="J893" t="str">
        <f t="shared" si="43"/>
        <v>5.0</v>
      </c>
      <c r="K893" t="s">
        <v>8342</v>
      </c>
      <c r="L893" t="s">
        <v>8350</v>
      </c>
      <c r="M893">
        <v>0.75</v>
      </c>
      <c r="N893">
        <v>2</v>
      </c>
      <c r="O893">
        <f t="shared" si="44"/>
        <v>1</v>
      </c>
      <c r="P893">
        <v>0.5</v>
      </c>
    </row>
    <row r="894" spans="1:16">
      <c r="A894" s="61">
        <v>102029115</v>
      </c>
      <c r="B894" s="61" t="s">
        <v>6935</v>
      </c>
      <c r="C894" s="62" t="s">
        <v>1613</v>
      </c>
      <c r="D894" s="42" t="s">
        <v>4118</v>
      </c>
      <c r="E894" s="61">
        <v>101490161</v>
      </c>
      <c r="F894" s="61"/>
      <c r="G894" s="61">
        <v>233</v>
      </c>
      <c r="H894">
        <v>4.75</v>
      </c>
      <c r="I894" t="str">
        <f t="shared" si="42"/>
        <v>78</v>
      </c>
      <c r="J894" t="str">
        <f t="shared" si="43"/>
        <v>5.0</v>
      </c>
      <c r="K894" t="s">
        <v>8342</v>
      </c>
      <c r="L894" t="s">
        <v>8350</v>
      </c>
      <c r="M894">
        <v>0.75</v>
      </c>
      <c r="N894">
        <v>2</v>
      </c>
      <c r="O894">
        <f t="shared" si="44"/>
        <v>1</v>
      </c>
      <c r="P894">
        <v>0.5</v>
      </c>
    </row>
    <row r="895" spans="1:16">
      <c r="A895" s="61">
        <v>102843833</v>
      </c>
      <c r="B895" s="61" t="s">
        <v>7104</v>
      </c>
      <c r="C895" s="62" t="s">
        <v>1532</v>
      </c>
      <c r="D895" s="42" t="s">
        <v>4396</v>
      </c>
      <c r="E895" s="61">
        <v>101490162</v>
      </c>
      <c r="F895" s="61"/>
      <c r="G895" s="61">
        <v>338</v>
      </c>
      <c r="H895">
        <v>4.75</v>
      </c>
      <c r="I895" t="str">
        <f t="shared" si="42"/>
        <v>78</v>
      </c>
      <c r="J895" t="str">
        <f t="shared" si="43"/>
        <v>5.0</v>
      </c>
      <c r="K895" t="s">
        <v>8342</v>
      </c>
      <c r="L895" t="s">
        <v>8352</v>
      </c>
      <c r="M895">
        <v>0.75</v>
      </c>
      <c r="N895">
        <v>2</v>
      </c>
      <c r="O895">
        <f t="shared" si="44"/>
        <v>1</v>
      </c>
      <c r="P895">
        <v>0.5</v>
      </c>
    </row>
    <row r="896" spans="1:16">
      <c r="A896" s="61">
        <v>102843833</v>
      </c>
      <c r="B896" s="61" t="s">
        <v>7104</v>
      </c>
      <c r="C896" s="62" t="s">
        <v>1613</v>
      </c>
      <c r="D896" s="42" t="s">
        <v>4397</v>
      </c>
      <c r="E896" s="61">
        <v>101490161</v>
      </c>
      <c r="F896" s="61"/>
      <c r="G896" s="61">
        <v>338</v>
      </c>
      <c r="H896">
        <v>4.75</v>
      </c>
      <c r="I896" t="str">
        <f t="shared" si="42"/>
        <v>78</v>
      </c>
      <c r="J896" t="str">
        <f t="shared" si="43"/>
        <v>5.0</v>
      </c>
      <c r="K896" t="s">
        <v>8342</v>
      </c>
      <c r="L896" t="s">
        <v>8352</v>
      </c>
      <c r="M896">
        <v>0.75</v>
      </c>
      <c r="N896">
        <v>2</v>
      </c>
      <c r="O896">
        <f t="shared" si="44"/>
        <v>1</v>
      </c>
      <c r="P896">
        <v>0.5</v>
      </c>
    </row>
    <row r="897" spans="1:16">
      <c r="A897" s="61">
        <v>101361691</v>
      </c>
      <c r="B897" s="61" t="s">
        <v>5939</v>
      </c>
      <c r="C897" s="62" t="s">
        <v>1532</v>
      </c>
      <c r="D897" s="63" t="s">
        <v>1594</v>
      </c>
      <c r="E897" s="64">
        <v>101490162</v>
      </c>
      <c r="F897" s="64"/>
      <c r="G897" s="64">
        <v>232</v>
      </c>
      <c r="H897">
        <v>4.75</v>
      </c>
      <c r="I897" t="str">
        <f t="shared" si="42"/>
        <v>78</v>
      </c>
      <c r="J897" t="str">
        <f t="shared" si="43"/>
        <v>5.0</v>
      </c>
      <c r="K897" t="s">
        <v>8342</v>
      </c>
      <c r="L897" t="s">
        <v>8341</v>
      </c>
      <c r="M897">
        <v>0.75</v>
      </c>
      <c r="N897">
        <v>2</v>
      </c>
      <c r="O897">
        <f t="shared" si="44"/>
        <v>1</v>
      </c>
      <c r="P897">
        <v>0.5</v>
      </c>
    </row>
    <row r="898" spans="1:16">
      <c r="A898" s="61">
        <v>102029109</v>
      </c>
      <c r="B898" s="61" t="s">
        <v>6936</v>
      </c>
      <c r="C898" s="62" t="s">
        <v>1532</v>
      </c>
      <c r="D898" s="42" t="s">
        <v>1594</v>
      </c>
      <c r="E898" s="61">
        <v>101490162</v>
      </c>
      <c r="F898" s="61"/>
      <c r="G898" s="61">
        <v>232</v>
      </c>
      <c r="H898">
        <v>4.75</v>
      </c>
      <c r="I898" t="str">
        <f t="shared" si="42"/>
        <v>78</v>
      </c>
      <c r="J898" t="str">
        <f t="shared" si="43"/>
        <v>5.0</v>
      </c>
      <c r="K898" t="s">
        <v>8342</v>
      </c>
      <c r="L898" t="s">
        <v>8341</v>
      </c>
      <c r="M898">
        <v>0.75</v>
      </c>
      <c r="N898">
        <v>2</v>
      </c>
      <c r="O898">
        <f t="shared" si="44"/>
        <v>1</v>
      </c>
      <c r="P898">
        <v>0.5</v>
      </c>
    </row>
    <row r="899" spans="1:16">
      <c r="A899" s="61">
        <v>101406322</v>
      </c>
      <c r="B899" s="61" t="s">
        <v>5954</v>
      </c>
      <c r="C899" s="62" t="s">
        <v>1532</v>
      </c>
      <c r="D899" s="63" t="s">
        <v>1609</v>
      </c>
      <c r="E899" s="64">
        <v>101490162</v>
      </c>
      <c r="F899" s="64"/>
      <c r="G899" s="64">
        <v>232</v>
      </c>
      <c r="H899">
        <v>4.75</v>
      </c>
      <c r="I899" t="str">
        <f t="shared" si="42"/>
        <v>78</v>
      </c>
      <c r="J899" t="str">
        <f t="shared" si="43"/>
        <v>5.0</v>
      </c>
      <c r="K899" t="s">
        <v>8342</v>
      </c>
      <c r="L899" t="s">
        <v>8341</v>
      </c>
      <c r="M899">
        <v>0.75</v>
      </c>
      <c r="N899">
        <v>2</v>
      </c>
      <c r="O899">
        <f t="shared" si="44"/>
        <v>1</v>
      </c>
      <c r="P899">
        <v>0.5</v>
      </c>
    </row>
    <row r="900" spans="1:16">
      <c r="A900" s="64">
        <v>101257788</v>
      </c>
      <c r="B900" s="61" t="s">
        <v>5888</v>
      </c>
      <c r="C900" s="62" t="s">
        <v>1613</v>
      </c>
      <c r="D900" s="63" t="s">
        <v>2384</v>
      </c>
      <c r="E900" s="64">
        <v>101490161</v>
      </c>
      <c r="F900" s="64"/>
      <c r="G900" s="64">
        <v>232</v>
      </c>
      <c r="H900">
        <v>4.75</v>
      </c>
      <c r="I900" t="str">
        <f t="shared" si="42"/>
        <v>78</v>
      </c>
      <c r="J900" t="str">
        <f t="shared" si="43"/>
        <v>5.0</v>
      </c>
      <c r="K900" t="s">
        <v>8342</v>
      </c>
      <c r="L900" t="s">
        <v>8341</v>
      </c>
      <c r="M900">
        <v>0.75</v>
      </c>
      <c r="N900">
        <v>2</v>
      </c>
      <c r="O900">
        <f t="shared" si="44"/>
        <v>1</v>
      </c>
      <c r="P900">
        <v>0.5</v>
      </c>
    </row>
    <row r="901" spans="1:16">
      <c r="A901" s="64">
        <v>101361691</v>
      </c>
      <c r="B901" s="61" t="s">
        <v>5939</v>
      </c>
      <c r="C901" s="62" t="s">
        <v>1613</v>
      </c>
      <c r="D901" s="63" t="s">
        <v>2384</v>
      </c>
      <c r="E901" s="64">
        <v>101490161</v>
      </c>
      <c r="F901" s="64"/>
      <c r="G901" s="64">
        <v>232</v>
      </c>
      <c r="H901">
        <v>4.75</v>
      </c>
      <c r="I901" t="str">
        <f t="shared" si="42"/>
        <v>78</v>
      </c>
      <c r="J901" t="str">
        <f t="shared" si="43"/>
        <v>5.0</v>
      </c>
      <c r="K901" t="s">
        <v>8342</v>
      </c>
      <c r="L901" t="s">
        <v>8341</v>
      </c>
      <c r="M901">
        <v>0.75</v>
      </c>
      <c r="N901">
        <v>2</v>
      </c>
      <c r="O901">
        <f t="shared" si="44"/>
        <v>1</v>
      </c>
      <c r="P901">
        <v>0.5</v>
      </c>
    </row>
    <row r="902" spans="1:16">
      <c r="A902" s="61" t="s">
        <v>2389</v>
      </c>
      <c r="B902" s="61" t="s">
        <v>6358</v>
      </c>
      <c r="C902" s="62" t="s">
        <v>1613</v>
      </c>
      <c r="D902" s="63" t="s">
        <v>2384</v>
      </c>
      <c r="E902" s="64">
        <v>101490161</v>
      </c>
      <c r="F902" s="64"/>
      <c r="G902" s="64">
        <v>232</v>
      </c>
      <c r="H902">
        <v>4.75</v>
      </c>
      <c r="I902" t="str">
        <f t="shared" si="42"/>
        <v>78</v>
      </c>
      <c r="J902" t="str">
        <f t="shared" si="43"/>
        <v>5.0</v>
      </c>
      <c r="K902" t="s">
        <v>8342</v>
      </c>
      <c r="L902" t="s">
        <v>8341</v>
      </c>
      <c r="M902">
        <v>0.75</v>
      </c>
      <c r="N902">
        <v>2</v>
      </c>
      <c r="O902">
        <f t="shared" si="44"/>
        <v>1</v>
      </c>
      <c r="P902">
        <v>0.5</v>
      </c>
    </row>
    <row r="903" spans="1:16">
      <c r="A903" s="61">
        <v>101377759</v>
      </c>
      <c r="B903" s="61" t="s">
        <v>5945</v>
      </c>
      <c r="C903" s="62" t="s">
        <v>1532</v>
      </c>
      <c r="D903" s="63" t="s">
        <v>1601</v>
      </c>
      <c r="E903" s="64">
        <v>101490162</v>
      </c>
      <c r="F903" s="64"/>
      <c r="G903" s="64">
        <v>232</v>
      </c>
      <c r="H903">
        <v>4.75</v>
      </c>
      <c r="I903" t="str">
        <f t="shared" si="42"/>
        <v>78</v>
      </c>
      <c r="J903" t="str">
        <f t="shared" si="43"/>
        <v>5.0</v>
      </c>
      <c r="K903" t="s">
        <v>8342</v>
      </c>
      <c r="L903" t="s">
        <v>8341</v>
      </c>
      <c r="M903">
        <v>0.75</v>
      </c>
      <c r="N903">
        <v>2</v>
      </c>
      <c r="O903">
        <f t="shared" si="44"/>
        <v>1</v>
      </c>
      <c r="P903">
        <v>0.5</v>
      </c>
    </row>
    <row r="904" spans="1:16">
      <c r="A904" s="61">
        <v>101419421</v>
      </c>
      <c r="B904" s="61" t="s">
        <v>5961</v>
      </c>
      <c r="C904" s="62" t="s">
        <v>1532</v>
      </c>
      <c r="D904" s="63" t="s">
        <v>1601</v>
      </c>
      <c r="E904" s="64">
        <v>101490164</v>
      </c>
      <c r="F904" s="64"/>
      <c r="G904" s="64">
        <v>251</v>
      </c>
      <c r="H904">
        <v>4.75</v>
      </c>
      <c r="I904" t="str">
        <f t="shared" si="42"/>
        <v>78</v>
      </c>
      <c r="J904" t="str">
        <f t="shared" si="43"/>
        <v>5.0</v>
      </c>
      <c r="K904" t="s">
        <v>8342</v>
      </c>
      <c r="L904" t="s">
        <v>8341</v>
      </c>
      <c r="M904">
        <v>0.75</v>
      </c>
      <c r="N904">
        <v>2</v>
      </c>
      <c r="O904">
        <f t="shared" si="44"/>
        <v>1</v>
      </c>
      <c r="P904">
        <v>0.5</v>
      </c>
    </row>
    <row r="905" spans="1:16">
      <c r="A905" s="61">
        <v>101419421</v>
      </c>
      <c r="B905" s="61" t="s">
        <v>5961</v>
      </c>
      <c r="C905" s="62" t="s">
        <v>1532</v>
      </c>
      <c r="D905" s="63" t="s">
        <v>1601</v>
      </c>
      <c r="E905" s="64">
        <v>101490164</v>
      </c>
      <c r="F905" s="61" t="s">
        <v>1534</v>
      </c>
      <c r="G905" s="64">
        <v>251</v>
      </c>
      <c r="H905">
        <v>4.75</v>
      </c>
      <c r="I905" t="str">
        <f t="shared" si="42"/>
        <v>78</v>
      </c>
      <c r="J905" t="str">
        <f t="shared" si="43"/>
        <v>5.0</v>
      </c>
      <c r="K905" t="s">
        <v>8342</v>
      </c>
      <c r="L905" t="s">
        <v>8341</v>
      </c>
      <c r="M905">
        <v>0.75</v>
      </c>
      <c r="N905">
        <v>2</v>
      </c>
      <c r="O905">
        <f t="shared" si="44"/>
        <v>1</v>
      </c>
      <c r="P905">
        <v>0.5</v>
      </c>
    </row>
    <row r="906" spans="1:16">
      <c r="A906" s="64">
        <v>101377759</v>
      </c>
      <c r="B906" s="61" t="s">
        <v>5945</v>
      </c>
      <c r="C906" s="62" t="s">
        <v>1613</v>
      </c>
      <c r="D906" s="63" t="s">
        <v>2390</v>
      </c>
      <c r="E906" s="64">
        <v>101490161</v>
      </c>
      <c r="F906" s="64"/>
      <c r="G906" s="64">
        <v>232</v>
      </c>
      <c r="H906">
        <v>4.75</v>
      </c>
      <c r="I906" t="str">
        <f t="shared" si="42"/>
        <v>78</v>
      </c>
      <c r="J906" t="str">
        <f t="shared" si="43"/>
        <v>5.0</v>
      </c>
      <c r="K906" t="s">
        <v>8342</v>
      </c>
      <c r="L906" t="s">
        <v>8341</v>
      </c>
      <c r="M906">
        <v>0.75</v>
      </c>
      <c r="N906">
        <v>2</v>
      </c>
      <c r="O906">
        <f t="shared" si="44"/>
        <v>1</v>
      </c>
      <c r="P906">
        <v>0.5</v>
      </c>
    </row>
    <row r="907" spans="1:16">
      <c r="A907" s="64">
        <v>101419421</v>
      </c>
      <c r="B907" s="61" t="s">
        <v>5961</v>
      </c>
      <c r="C907" s="62" t="s">
        <v>1613</v>
      </c>
      <c r="D907" s="63" t="s">
        <v>2390</v>
      </c>
      <c r="E907" s="64">
        <v>101490161</v>
      </c>
      <c r="F907" s="64"/>
      <c r="G907" s="64">
        <v>251</v>
      </c>
      <c r="H907">
        <v>4.75</v>
      </c>
      <c r="I907" t="str">
        <f t="shared" si="42"/>
        <v>78</v>
      </c>
      <c r="J907" t="str">
        <f t="shared" si="43"/>
        <v>5.0</v>
      </c>
      <c r="K907" t="s">
        <v>8342</v>
      </c>
      <c r="L907" t="s">
        <v>8341</v>
      </c>
      <c r="M907">
        <v>0.75</v>
      </c>
      <c r="N907">
        <v>2</v>
      </c>
      <c r="O907">
        <f t="shared" si="44"/>
        <v>1</v>
      </c>
      <c r="P907">
        <v>0.5</v>
      </c>
    </row>
    <row r="908" spans="1:16">
      <c r="A908" s="64">
        <v>101406322</v>
      </c>
      <c r="B908" s="61" t="s">
        <v>5954</v>
      </c>
      <c r="C908" s="62" t="s">
        <v>1613</v>
      </c>
      <c r="D908" s="63" t="s">
        <v>2393</v>
      </c>
      <c r="E908" s="64">
        <v>101490161</v>
      </c>
      <c r="F908" s="64"/>
      <c r="G908" s="64">
        <v>232</v>
      </c>
      <c r="H908">
        <v>4.75</v>
      </c>
      <c r="I908" t="str">
        <f t="shared" ref="I908:I971" si="45">MID(D908,5,2)</f>
        <v>78</v>
      </c>
      <c r="J908" t="str">
        <f t="shared" ref="J908:J971" si="46">MID(D908,7,3)</f>
        <v>5.0</v>
      </c>
      <c r="K908" t="s">
        <v>8342</v>
      </c>
      <c r="L908" t="s">
        <v>8341</v>
      </c>
      <c r="M908">
        <v>0.75</v>
      </c>
      <c r="N908">
        <v>2</v>
      </c>
      <c r="O908">
        <f t="shared" ref="O908:O971" si="47">N908/2</f>
        <v>1</v>
      </c>
      <c r="P908">
        <v>0.5</v>
      </c>
    </row>
    <row r="909" spans="1:16">
      <c r="A909" s="61">
        <v>102029109</v>
      </c>
      <c r="B909" s="61" t="s">
        <v>6936</v>
      </c>
      <c r="C909" s="62" t="s">
        <v>1613</v>
      </c>
      <c r="D909" s="42" t="s">
        <v>2393</v>
      </c>
      <c r="E909" s="61">
        <v>101490161</v>
      </c>
      <c r="F909" s="61"/>
      <c r="G909" s="61">
        <v>232</v>
      </c>
      <c r="H909">
        <v>4.75</v>
      </c>
      <c r="I909" t="str">
        <f t="shared" si="45"/>
        <v>78</v>
      </c>
      <c r="J909" t="str">
        <f t="shared" si="46"/>
        <v>5.0</v>
      </c>
      <c r="K909" t="s">
        <v>8342</v>
      </c>
      <c r="L909" t="s">
        <v>8341</v>
      </c>
      <c r="M909">
        <v>0.75</v>
      </c>
      <c r="N909">
        <v>2</v>
      </c>
      <c r="O909">
        <f t="shared" si="47"/>
        <v>1</v>
      </c>
      <c r="P909">
        <v>0.5</v>
      </c>
    </row>
    <row r="910" spans="1:16">
      <c r="A910" s="61">
        <v>103091239</v>
      </c>
      <c r="B910" s="61" t="s">
        <v>7282</v>
      </c>
      <c r="C910" s="62" t="s">
        <v>1532</v>
      </c>
      <c r="D910" s="42" t="s">
        <v>4665</v>
      </c>
      <c r="E910" s="61">
        <v>101727985</v>
      </c>
      <c r="F910" s="61"/>
      <c r="G910" s="61">
        <v>232</v>
      </c>
      <c r="H910">
        <v>4.75</v>
      </c>
      <c r="I910" t="str">
        <f t="shared" si="45"/>
        <v>78</v>
      </c>
      <c r="J910" t="str">
        <f t="shared" si="46"/>
        <v>5.0</v>
      </c>
      <c r="K910" t="s">
        <v>8345</v>
      </c>
      <c r="L910" t="s">
        <v>8341</v>
      </c>
      <c r="M910">
        <v>1.5</v>
      </c>
      <c r="N910">
        <v>2</v>
      </c>
      <c r="O910">
        <f t="shared" si="47"/>
        <v>1</v>
      </c>
      <c r="P910">
        <v>0.5</v>
      </c>
    </row>
    <row r="911" spans="1:16">
      <c r="A911" s="61">
        <v>103091239</v>
      </c>
      <c r="B911" s="61" t="s">
        <v>7282</v>
      </c>
      <c r="C911" s="62" t="s">
        <v>1613</v>
      </c>
      <c r="D911" s="42" t="s">
        <v>4666</v>
      </c>
      <c r="E911" s="61">
        <v>101727984</v>
      </c>
      <c r="F911" s="61"/>
      <c r="G911" s="61">
        <v>232</v>
      </c>
      <c r="H911">
        <v>4.75</v>
      </c>
      <c r="I911" t="str">
        <f t="shared" si="45"/>
        <v>78</v>
      </c>
      <c r="J911" t="str">
        <f t="shared" si="46"/>
        <v>5.0</v>
      </c>
      <c r="K911" t="s">
        <v>8345</v>
      </c>
      <c r="L911" t="s">
        <v>8341</v>
      </c>
      <c r="M911">
        <v>1.5</v>
      </c>
      <c r="N911">
        <v>2</v>
      </c>
      <c r="O911">
        <f t="shared" si="47"/>
        <v>1</v>
      </c>
      <c r="P911">
        <v>0.5</v>
      </c>
    </row>
    <row r="912" spans="1:16">
      <c r="A912" s="61">
        <v>104471395</v>
      </c>
      <c r="B912" s="61" t="s">
        <v>7872</v>
      </c>
      <c r="C912" s="100" t="s">
        <v>1532</v>
      </c>
      <c r="D912" s="42" t="s">
        <v>5525</v>
      </c>
      <c r="E912" s="61">
        <v>103177454</v>
      </c>
      <c r="F912" s="61"/>
      <c r="G912" s="61">
        <v>233</v>
      </c>
      <c r="H912">
        <v>4.75</v>
      </c>
      <c r="I912" t="str">
        <f t="shared" si="45"/>
        <v>78</v>
      </c>
      <c r="J912" t="str">
        <f t="shared" si="46"/>
        <v>5.0</v>
      </c>
      <c r="K912" t="s">
        <v>8345</v>
      </c>
      <c r="L912" t="s">
        <v>8350</v>
      </c>
      <c r="M912">
        <v>1.5</v>
      </c>
      <c r="N912">
        <v>2</v>
      </c>
      <c r="O912">
        <f t="shared" si="47"/>
        <v>1</v>
      </c>
      <c r="P912">
        <v>0.5</v>
      </c>
    </row>
    <row r="913" spans="1:16">
      <c r="A913" s="61">
        <v>104471395</v>
      </c>
      <c r="B913" s="61" t="s">
        <v>7872</v>
      </c>
      <c r="C913" s="100" t="s">
        <v>1613</v>
      </c>
      <c r="D913" s="42" t="s">
        <v>5526</v>
      </c>
      <c r="E913" s="61" t="s">
        <v>4953</v>
      </c>
      <c r="F913" s="61"/>
      <c r="G913" s="61">
        <v>233</v>
      </c>
      <c r="H913">
        <v>4.75</v>
      </c>
      <c r="I913" t="str">
        <f t="shared" si="45"/>
        <v>78</v>
      </c>
      <c r="J913" t="str">
        <f t="shared" si="46"/>
        <v>5.0</v>
      </c>
      <c r="K913" t="s">
        <v>8345</v>
      </c>
      <c r="L913" t="s">
        <v>8350</v>
      </c>
      <c r="M913">
        <v>1.5</v>
      </c>
      <c r="N913">
        <v>2</v>
      </c>
      <c r="O913">
        <f t="shared" si="47"/>
        <v>1</v>
      </c>
      <c r="P913">
        <v>0.5</v>
      </c>
    </row>
    <row r="914" spans="1:16">
      <c r="A914" s="61">
        <v>103016088</v>
      </c>
      <c r="B914" s="61" t="s">
        <v>7224</v>
      </c>
      <c r="C914" s="62" t="s">
        <v>1532</v>
      </c>
      <c r="D914" s="42" t="s">
        <v>4569</v>
      </c>
      <c r="E914" s="61">
        <v>101490162</v>
      </c>
      <c r="F914" s="61"/>
      <c r="G914" s="61">
        <v>364</v>
      </c>
      <c r="H914">
        <v>4.75</v>
      </c>
      <c r="I914" t="str">
        <f t="shared" si="45"/>
        <v>78</v>
      </c>
      <c r="J914" t="str">
        <f t="shared" si="46"/>
        <v>5.5</v>
      </c>
      <c r="K914" t="s">
        <v>8342</v>
      </c>
      <c r="L914" t="s">
        <v>8341</v>
      </c>
      <c r="M914">
        <v>0.75</v>
      </c>
      <c r="N914">
        <v>2</v>
      </c>
      <c r="O914">
        <f t="shared" si="47"/>
        <v>1</v>
      </c>
      <c r="P914">
        <v>0.5</v>
      </c>
    </row>
    <row r="915" spans="1:16">
      <c r="A915" s="61">
        <v>103016088</v>
      </c>
      <c r="B915" s="61" t="s">
        <v>7224</v>
      </c>
      <c r="C915" s="62" t="s">
        <v>1613</v>
      </c>
      <c r="D915" s="42" t="s">
        <v>4570</v>
      </c>
      <c r="E915" s="61">
        <v>101490161</v>
      </c>
      <c r="F915" s="61"/>
      <c r="G915" s="61">
        <v>364</v>
      </c>
      <c r="H915">
        <v>4.75</v>
      </c>
      <c r="I915" t="str">
        <f t="shared" si="45"/>
        <v>78</v>
      </c>
      <c r="J915" t="str">
        <f t="shared" si="46"/>
        <v>5.5</v>
      </c>
      <c r="K915" t="s">
        <v>8342</v>
      </c>
      <c r="L915" t="s">
        <v>8341</v>
      </c>
      <c r="M915">
        <v>0.75</v>
      </c>
      <c r="N915">
        <v>2</v>
      </c>
      <c r="O915">
        <f t="shared" si="47"/>
        <v>1</v>
      </c>
      <c r="P915">
        <v>0.5</v>
      </c>
    </row>
    <row r="916" spans="1:16">
      <c r="A916" s="61">
        <v>102792181</v>
      </c>
      <c r="B916" s="61" t="s">
        <v>7060</v>
      </c>
      <c r="C916" s="62" t="s">
        <v>1613</v>
      </c>
      <c r="D916" s="42" t="s">
        <v>4320</v>
      </c>
      <c r="E916" s="69" t="s">
        <v>1567</v>
      </c>
      <c r="F916" s="61"/>
      <c r="G916" s="61">
        <v>324</v>
      </c>
      <c r="H916">
        <v>4.88</v>
      </c>
      <c r="I916" t="str">
        <f t="shared" si="45"/>
        <v>56</v>
      </c>
      <c r="J916" t="str">
        <f t="shared" si="46"/>
        <v>1.1</v>
      </c>
      <c r="K916" t="s">
        <v>8342</v>
      </c>
      <c r="L916" t="s">
        <v>8353</v>
      </c>
      <c r="M916">
        <v>0.75</v>
      </c>
      <c r="N916">
        <v>2</v>
      </c>
      <c r="O916">
        <f t="shared" si="47"/>
        <v>1</v>
      </c>
      <c r="P916">
        <v>0.5</v>
      </c>
    </row>
    <row r="917" spans="1:16">
      <c r="A917" s="61" t="s">
        <v>2396</v>
      </c>
      <c r="B917" s="61" t="s">
        <v>6360</v>
      </c>
      <c r="C917" s="62" t="s">
        <v>1532</v>
      </c>
      <c r="D917" s="63" t="s">
        <v>3286</v>
      </c>
      <c r="E917" s="61">
        <v>101490162</v>
      </c>
      <c r="F917" s="61"/>
      <c r="G917" s="64">
        <v>41</v>
      </c>
      <c r="H917">
        <v>5</v>
      </c>
      <c r="I917" t="str">
        <f t="shared" si="45"/>
        <v>45</v>
      </c>
      <c r="J917" t="str">
        <f t="shared" si="46"/>
        <v>3.5</v>
      </c>
      <c r="K917" t="s">
        <v>8342</v>
      </c>
      <c r="L917" t="s">
        <v>8341</v>
      </c>
      <c r="M917">
        <v>0.75</v>
      </c>
      <c r="N917">
        <v>2</v>
      </c>
      <c r="O917">
        <f t="shared" si="47"/>
        <v>1</v>
      </c>
      <c r="P917">
        <v>0.5</v>
      </c>
    </row>
    <row r="918" spans="1:16">
      <c r="A918" s="64" t="s">
        <v>2396</v>
      </c>
      <c r="B918" s="61" t="s">
        <v>6360</v>
      </c>
      <c r="C918" s="62" t="s">
        <v>1613</v>
      </c>
      <c r="D918" s="63" t="s">
        <v>2397</v>
      </c>
      <c r="E918" s="64">
        <v>101490161</v>
      </c>
      <c r="F918" s="64"/>
      <c r="G918" s="64">
        <v>41</v>
      </c>
      <c r="H918">
        <v>5</v>
      </c>
      <c r="I918" t="str">
        <f t="shared" si="45"/>
        <v>45</v>
      </c>
      <c r="J918" t="str">
        <f t="shared" si="46"/>
        <v>3.5</v>
      </c>
      <c r="K918" t="s">
        <v>8342</v>
      </c>
      <c r="L918" t="s">
        <v>8341</v>
      </c>
      <c r="M918">
        <v>0.75</v>
      </c>
      <c r="N918">
        <v>2</v>
      </c>
      <c r="O918">
        <f t="shared" si="47"/>
        <v>1</v>
      </c>
      <c r="P918">
        <v>0.5</v>
      </c>
    </row>
    <row r="919" spans="1:16">
      <c r="A919" s="61" t="s">
        <v>2398</v>
      </c>
      <c r="B919" s="61" t="s">
        <v>6361</v>
      </c>
      <c r="C919" s="62" t="s">
        <v>1532</v>
      </c>
      <c r="D919" s="63" t="s">
        <v>3491</v>
      </c>
      <c r="E919" s="61">
        <v>101490162</v>
      </c>
      <c r="F919" s="61"/>
      <c r="G919" s="64">
        <v>51</v>
      </c>
      <c r="H919">
        <v>5</v>
      </c>
      <c r="I919" t="str">
        <f t="shared" si="45"/>
        <v>45</v>
      </c>
      <c r="J919" t="str">
        <f t="shared" si="46"/>
        <v>6.0</v>
      </c>
      <c r="K919" t="s">
        <v>8342</v>
      </c>
      <c r="L919" t="s">
        <v>8358</v>
      </c>
      <c r="M919">
        <v>0.75</v>
      </c>
      <c r="N919">
        <v>2</v>
      </c>
      <c r="O919">
        <f t="shared" si="47"/>
        <v>1</v>
      </c>
      <c r="P919">
        <v>0.5</v>
      </c>
    </row>
    <row r="920" spans="1:16">
      <c r="A920" s="64" t="s">
        <v>2398</v>
      </c>
      <c r="B920" s="61" t="s">
        <v>6361</v>
      </c>
      <c r="C920" s="62" t="s">
        <v>1613</v>
      </c>
      <c r="D920" s="63" t="s">
        <v>2399</v>
      </c>
      <c r="E920" s="64">
        <v>101490161</v>
      </c>
      <c r="F920" s="64"/>
      <c r="G920" s="64">
        <v>51</v>
      </c>
      <c r="H920">
        <v>5</v>
      </c>
      <c r="I920" t="str">
        <f t="shared" si="45"/>
        <v>45</v>
      </c>
      <c r="J920" t="str">
        <f t="shared" si="46"/>
        <v>6.0</v>
      </c>
      <c r="K920" t="s">
        <v>8342</v>
      </c>
      <c r="L920" t="s">
        <v>8358</v>
      </c>
      <c r="M920">
        <v>0.75</v>
      </c>
      <c r="N920">
        <v>2</v>
      </c>
      <c r="O920">
        <f t="shared" si="47"/>
        <v>1</v>
      </c>
      <c r="P920">
        <v>0.5</v>
      </c>
    </row>
    <row r="921" spans="1:16">
      <c r="A921" s="61" t="s">
        <v>2401</v>
      </c>
      <c r="B921" s="61" t="s">
        <v>6362</v>
      </c>
      <c r="C921" s="62" t="s">
        <v>1532</v>
      </c>
      <c r="D921" s="63" t="s">
        <v>3278</v>
      </c>
      <c r="E921" s="61">
        <v>101490162</v>
      </c>
      <c r="F921" s="61"/>
      <c r="G921" s="67" t="s">
        <v>1639</v>
      </c>
      <c r="H921">
        <v>5</v>
      </c>
      <c r="I921" t="str">
        <f t="shared" si="45"/>
        <v>45</v>
      </c>
      <c r="J921" t="str">
        <f t="shared" si="46"/>
        <v>6.0</v>
      </c>
      <c r="K921" t="s">
        <v>8342</v>
      </c>
      <c r="L921" t="s">
        <v>8341</v>
      </c>
      <c r="M921">
        <v>0.75</v>
      </c>
      <c r="N921">
        <v>2</v>
      </c>
      <c r="O921">
        <f t="shared" si="47"/>
        <v>1</v>
      </c>
      <c r="P921">
        <v>0.5</v>
      </c>
    </row>
    <row r="922" spans="1:16">
      <c r="A922" s="64" t="s">
        <v>2401</v>
      </c>
      <c r="B922" s="61" t="s">
        <v>6362</v>
      </c>
      <c r="C922" s="62" t="s">
        <v>1613</v>
      </c>
      <c r="D922" s="63" t="s">
        <v>2402</v>
      </c>
      <c r="E922" s="64">
        <v>101490161</v>
      </c>
      <c r="F922" s="64"/>
      <c r="G922" s="67" t="s">
        <v>1639</v>
      </c>
      <c r="H922">
        <v>5</v>
      </c>
      <c r="I922" t="str">
        <f t="shared" si="45"/>
        <v>45</v>
      </c>
      <c r="J922" t="str">
        <f t="shared" si="46"/>
        <v>6.0</v>
      </c>
      <c r="K922" t="s">
        <v>8342</v>
      </c>
      <c r="L922" t="s">
        <v>8341</v>
      </c>
      <c r="M922">
        <v>0.75</v>
      </c>
      <c r="N922">
        <v>2</v>
      </c>
      <c r="O922">
        <f t="shared" si="47"/>
        <v>1</v>
      </c>
      <c r="P922">
        <v>0.5</v>
      </c>
    </row>
    <row r="923" spans="1:16">
      <c r="A923" s="61" t="s">
        <v>2405</v>
      </c>
      <c r="B923" s="61" t="s">
        <v>6364</v>
      </c>
      <c r="C923" s="62" t="s">
        <v>1532</v>
      </c>
      <c r="D923" s="63" t="s">
        <v>3220</v>
      </c>
      <c r="E923" s="61">
        <v>101490162</v>
      </c>
      <c r="F923" s="61"/>
      <c r="G923" s="67" t="s">
        <v>1679</v>
      </c>
      <c r="H923">
        <v>5</v>
      </c>
      <c r="I923" t="str">
        <f t="shared" si="45"/>
        <v>45</v>
      </c>
      <c r="J923" t="str">
        <f t="shared" si="46"/>
        <v>6.0</v>
      </c>
      <c r="K923" t="s">
        <v>8342</v>
      </c>
      <c r="L923" t="s">
        <v>8341</v>
      </c>
      <c r="M923">
        <v>0.75</v>
      </c>
      <c r="N923">
        <v>2</v>
      </c>
      <c r="O923">
        <f t="shared" si="47"/>
        <v>1</v>
      </c>
      <c r="P923">
        <v>0.5</v>
      </c>
    </row>
    <row r="924" spans="1:16">
      <c r="A924" s="64" t="s">
        <v>2405</v>
      </c>
      <c r="B924" s="61" t="s">
        <v>6364</v>
      </c>
      <c r="C924" s="62" t="s">
        <v>1613</v>
      </c>
      <c r="D924" s="63" t="s">
        <v>2406</v>
      </c>
      <c r="E924" s="64">
        <v>101490161</v>
      </c>
      <c r="F924" s="64"/>
      <c r="G924" s="67" t="s">
        <v>1679</v>
      </c>
      <c r="H924">
        <v>5</v>
      </c>
      <c r="I924" t="str">
        <f t="shared" si="45"/>
        <v>45</v>
      </c>
      <c r="J924" t="str">
        <f t="shared" si="46"/>
        <v>6.0</v>
      </c>
      <c r="K924" t="s">
        <v>8342</v>
      </c>
      <c r="L924" t="s">
        <v>8341</v>
      </c>
      <c r="M924">
        <v>0.75</v>
      </c>
      <c r="N924">
        <v>2</v>
      </c>
      <c r="O924">
        <f t="shared" si="47"/>
        <v>1</v>
      </c>
      <c r="P924">
        <v>0.5</v>
      </c>
    </row>
    <row r="925" spans="1:16">
      <c r="A925" s="61">
        <v>101727851</v>
      </c>
      <c r="B925" s="61" t="s">
        <v>6812</v>
      </c>
      <c r="C925" s="62" t="s">
        <v>1532</v>
      </c>
      <c r="D925" s="42" t="s">
        <v>3907</v>
      </c>
      <c r="E925" s="61">
        <v>101490162</v>
      </c>
      <c r="F925" s="61"/>
      <c r="G925" s="61">
        <v>94</v>
      </c>
      <c r="H925">
        <v>5</v>
      </c>
      <c r="I925" t="str">
        <f t="shared" si="45"/>
        <v>45</v>
      </c>
      <c r="J925" t="str">
        <f t="shared" si="46"/>
        <v>6.3</v>
      </c>
      <c r="K925" t="s">
        <v>8344</v>
      </c>
      <c r="L925" t="s">
        <v>8350</v>
      </c>
      <c r="M925">
        <v>0.75</v>
      </c>
      <c r="N925">
        <v>2</v>
      </c>
      <c r="O925">
        <f t="shared" si="47"/>
        <v>1</v>
      </c>
      <c r="P925">
        <v>0.5</v>
      </c>
    </row>
    <row r="926" spans="1:16">
      <c r="A926" s="61">
        <v>101727851</v>
      </c>
      <c r="B926" s="61" t="s">
        <v>6812</v>
      </c>
      <c r="C926" s="62" t="s">
        <v>1613</v>
      </c>
      <c r="D926" s="42" t="s">
        <v>3908</v>
      </c>
      <c r="E926" s="61">
        <v>101490161</v>
      </c>
      <c r="F926" s="61"/>
      <c r="G926" s="61">
        <v>94</v>
      </c>
      <c r="H926">
        <v>5</v>
      </c>
      <c r="I926" t="str">
        <f t="shared" si="45"/>
        <v>45</v>
      </c>
      <c r="J926" t="str">
        <f t="shared" si="46"/>
        <v>6.3</v>
      </c>
      <c r="K926" t="s">
        <v>8344</v>
      </c>
      <c r="L926" t="s">
        <v>8350</v>
      </c>
      <c r="M926">
        <v>0.75</v>
      </c>
      <c r="N926">
        <v>2</v>
      </c>
      <c r="O926">
        <f t="shared" si="47"/>
        <v>1</v>
      </c>
      <c r="P926">
        <v>0.5</v>
      </c>
    </row>
    <row r="927" spans="1:16">
      <c r="A927" s="61">
        <v>101727916</v>
      </c>
      <c r="B927" s="61" t="s">
        <v>6813</v>
      </c>
      <c r="C927" s="62" t="s">
        <v>1532</v>
      </c>
      <c r="D927" s="42" t="s">
        <v>3909</v>
      </c>
      <c r="E927" s="61">
        <v>101490162</v>
      </c>
      <c r="F927" s="61"/>
      <c r="G927" s="61">
        <v>56</v>
      </c>
      <c r="H927">
        <v>5</v>
      </c>
      <c r="I927" t="str">
        <f t="shared" si="45"/>
        <v>45</v>
      </c>
      <c r="J927" t="str">
        <f t="shared" si="46"/>
        <v>6.3</v>
      </c>
      <c r="K927" t="s">
        <v>8344</v>
      </c>
      <c r="L927" t="s">
        <v>8354</v>
      </c>
      <c r="M927">
        <v>0.75</v>
      </c>
      <c r="N927">
        <v>2</v>
      </c>
      <c r="O927">
        <f t="shared" si="47"/>
        <v>1</v>
      </c>
      <c r="P927">
        <v>0.5</v>
      </c>
    </row>
    <row r="928" spans="1:16">
      <c r="A928" s="61">
        <v>101727916</v>
      </c>
      <c r="B928" s="61" t="s">
        <v>6813</v>
      </c>
      <c r="C928" s="62" t="s">
        <v>1613</v>
      </c>
      <c r="D928" s="42" t="s">
        <v>3910</v>
      </c>
      <c r="E928" s="61">
        <v>101490161</v>
      </c>
      <c r="F928" s="61"/>
      <c r="G928" s="61">
        <v>56</v>
      </c>
      <c r="H928">
        <v>5</v>
      </c>
      <c r="I928" t="str">
        <f t="shared" si="45"/>
        <v>45</v>
      </c>
      <c r="J928" t="str">
        <f t="shared" si="46"/>
        <v>6.3</v>
      </c>
      <c r="K928" t="s">
        <v>8344</v>
      </c>
      <c r="L928" t="s">
        <v>8354</v>
      </c>
      <c r="M928">
        <v>0.75</v>
      </c>
      <c r="N928">
        <v>2</v>
      </c>
      <c r="O928">
        <f t="shared" si="47"/>
        <v>1</v>
      </c>
      <c r="P928">
        <v>0.5</v>
      </c>
    </row>
    <row r="929" spans="1:16">
      <c r="A929" s="61">
        <v>101470666</v>
      </c>
      <c r="B929" s="61" t="s">
        <v>5986</v>
      </c>
      <c r="C929" s="62" t="s">
        <v>1532</v>
      </c>
      <c r="D929" s="63" t="s">
        <v>1644</v>
      </c>
      <c r="E929" s="64">
        <v>101490162</v>
      </c>
      <c r="F929" s="64"/>
      <c r="G929" s="64">
        <v>57</v>
      </c>
      <c r="H929">
        <v>5</v>
      </c>
      <c r="I929" t="str">
        <f t="shared" si="45"/>
        <v>45</v>
      </c>
      <c r="J929" t="str">
        <f t="shared" si="46"/>
        <v>6.3</v>
      </c>
      <c r="K929" t="s">
        <v>8344</v>
      </c>
      <c r="L929" t="s">
        <v>8341</v>
      </c>
      <c r="M929">
        <v>0.75</v>
      </c>
      <c r="N929">
        <v>2</v>
      </c>
      <c r="O929">
        <f t="shared" si="47"/>
        <v>1</v>
      </c>
      <c r="P929">
        <v>0.5</v>
      </c>
    </row>
    <row r="930" spans="1:16">
      <c r="A930" s="64">
        <v>101470666</v>
      </c>
      <c r="B930" s="61" t="s">
        <v>5986</v>
      </c>
      <c r="C930" s="62" t="s">
        <v>1613</v>
      </c>
      <c r="D930" s="63" t="s">
        <v>2407</v>
      </c>
      <c r="E930" s="64">
        <v>101490161</v>
      </c>
      <c r="F930" s="64"/>
      <c r="G930" s="64">
        <v>57</v>
      </c>
      <c r="H930">
        <v>5</v>
      </c>
      <c r="I930" t="str">
        <f t="shared" si="45"/>
        <v>45</v>
      </c>
      <c r="J930" t="str">
        <f t="shared" si="46"/>
        <v>6.3</v>
      </c>
      <c r="K930" t="s">
        <v>8344</v>
      </c>
      <c r="L930" t="s">
        <v>8341</v>
      </c>
      <c r="M930">
        <v>0.75</v>
      </c>
      <c r="N930">
        <v>2</v>
      </c>
      <c r="O930">
        <f t="shared" si="47"/>
        <v>1</v>
      </c>
      <c r="P930">
        <v>0.5</v>
      </c>
    </row>
    <row r="931" spans="1:16">
      <c r="A931" s="64" t="s">
        <v>2409</v>
      </c>
      <c r="B931" s="61" t="s">
        <v>6365</v>
      </c>
      <c r="C931" s="62" t="s">
        <v>1613</v>
      </c>
      <c r="D931" s="63" t="s">
        <v>2410</v>
      </c>
      <c r="E931" s="64">
        <v>101490161</v>
      </c>
      <c r="F931" s="64"/>
      <c r="G931" s="64">
        <v>94</v>
      </c>
      <c r="H931">
        <v>5</v>
      </c>
      <c r="I931" t="str">
        <f t="shared" si="45"/>
        <v>45</v>
      </c>
      <c r="J931" t="str">
        <f t="shared" si="46"/>
        <v>6.3</v>
      </c>
      <c r="K931" t="s">
        <v>8342</v>
      </c>
      <c r="L931" t="s">
        <v>8341</v>
      </c>
      <c r="M931">
        <v>0.75</v>
      </c>
      <c r="N931">
        <v>2</v>
      </c>
      <c r="O931">
        <f t="shared" si="47"/>
        <v>1</v>
      </c>
      <c r="P931">
        <v>0.5</v>
      </c>
    </row>
    <row r="932" spans="1:16">
      <c r="A932" s="61" t="s">
        <v>2409</v>
      </c>
      <c r="B932" s="61" t="s">
        <v>6365</v>
      </c>
      <c r="C932" s="62" t="s">
        <v>1532</v>
      </c>
      <c r="D932" s="63" t="s">
        <v>3284</v>
      </c>
      <c r="E932" s="61">
        <v>101490162</v>
      </c>
      <c r="F932" s="61"/>
      <c r="G932" s="64">
        <v>94</v>
      </c>
      <c r="H932">
        <v>5</v>
      </c>
      <c r="I932" t="str">
        <f t="shared" si="45"/>
        <v>45</v>
      </c>
      <c r="J932" t="str">
        <f t="shared" si="46"/>
        <v>6.3</v>
      </c>
      <c r="K932" t="s">
        <v>8342</v>
      </c>
      <c r="L932" t="s">
        <v>8341</v>
      </c>
      <c r="M932">
        <v>0.75</v>
      </c>
      <c r="N932">
        <v>2</v>
      </c>
      <c r="O932">
        <f t="shared" si="47"/>
        <v>1</v>
      </c>
      <c r="P932">
        <v>0.5</v>
      </c>
    </row>
    <row r="933" spans="1:16">
      <c r="A933" s="61" t="s">
        <v>2412</v>
      </c>
      <c r="B933" s="61" t="s">
        <v>6366</v>
      </c>
      <c r="C933" s="62" t="s">
        <v>1532</v>
      </c>
      <c r="D933" s="63" t="s">
        <v>3285</v>
      </c>
      <c r="E933" s="61">
        <v>101490162</v>
      </c>
      <c r="F933" s="61"/>
      <c r="G933" s="64">
        <v>57</v>
      </c>
      <c r="H933">
        <v>5</v>
      </c>
      <c r="I933" t="str">
        <f t="shared" si="45"/>
        <v>45</v>
      </c>
      <c r="J933" t="str">
        <f t="shared" si="46"/>
        <v>6.3</v>
      </c>
      <c r="K933" t="s">
        <v>8342</v>
      </c>
      <c r="L933" t="s">
        <v>8341</v>
      </c>
      <c r="M933">
        <v>0.75</v>
      </c>
      <c r="N933">
        <v>2</v>
      </c>
      <c r="O933">
        <f t="shared" si="47"/>
        <v>1</v>
      </c>
      <c r="P933">
        <v>0.5</v>
      </c>
    </row>
    <row r="934" spans="1:16">
      <c r="A934" s="64" t="s">
        <v>2412</v>
      </c>
      <c r="B934" s="61" t="s">
        <v>6366</v>
      </c>
      <c r="C934" s="62" t="s">
        <v>1613</v>
      </c>
      <c r="D934" s="63" t="s">
        <v>2413</v>
      </c>
      <c r="E934" s="64">
        <v>101490161</v>
      </c>
      <c r="F934" s="64"/>
      <c r="G934" s="64">
        <v>57</v>
      </c>
      <c r="H934">
        <v>5</v>
      </c>
      <c r="I934" t="str">
        <f t="shared" si="45"/>
        <v>45</v>
      </c>
      <c r="J934" t="str">
        <f t="shared" si="46"/>
        <v>6.3</v>
      </c>
      <c r="K934" t="s">
        <v>8342</v>
      </c>
      <c r="L934" t="s">
        <v>8341</v>
      </c>
      <c r="M934">
        <v>0.75</v>
      </c>
      <c r="N934">
        <v>2</v>
      </c>
      <c r="O934">
        <f t="shared" si="47"/>
        <v>1</v>
      </c>
      <c r="P934">
        <v>0.5</v>
      </c>
    </row>
    <row r="935" spans="1:16">
      <c r="A935" s="61">
        <v>103184010</v>
      </c>
      <c r="B935" s="61" t="s">
        <v>7477</v>
      </c>
      <c r="C935" s="62" t="s">
        <v>1532</v>
      </c>
      <c r="D935" s="42" t="s">
        <v>4901</v>
      </c>
      <c r="E935" s="61">
        <v>101490171</v>
      </c>
      <c r="F935" s="61"/>
      <c r="G935" s="61">
        <v>246</v>
      </c>
      <c r="H935">
        <v>5</v>
      </c>
      <c r="I935" t="str">
        <f t="shared" si="45"/>
        <v>56</v>
      </c>
      <c r="J935" t="str">
        <f t="shared" si="46"/>
        <v>5.2</v>
      </c>
      <c r="K935" t="s">
        <v>8348</v>
      </c>
      <c r="L935" t="s">
        <v>8350</v>
      </c>
      <c r="M935">
        <v>0.75</v>
      </c>
      <c r="N935">
        <v>2</v>
      </c>
      <c r="O935">
        <f t="shared" si="47"/>
        <v>1</v>
      </c>
      <c r="P935">
        <v>0.5</v>
      </c>
    </row>
    <row r="936" spans="1:16">
      <c r="A936" s="61">
        <v>103184010</v>
      </c>
      <c r="B936" s="61" t="s">
        <v>7477</v>
      </c>
      <c r="C936" s="62" t="s">
        <v>1613</v>
      </c>
      <c r="D936" s="42" t="s">
        <v>4902</v>
      </c>
      <c r="E936" s="61">
        <v>101490161</v>
      </c>
      <c r="F936" s="61"/>
      <c r="G936" s="61">
        <v>246</v>
      </c>
      <c r="H936">
        <v>5</v>
      </c>
      <c r="I936" t="str">
        <f t="shared" si="45"/>
        <v>56</v>
      </c>
      <c r="J936" t="str">
        <f t="shared" si="46"/>
        <v>5.2</v>
      </c>
      <c r="K936" t="s">
        <v>8348</v>
      </c>
      <c r="L936" t="s">
        <v>8350</v>
      </c>
      <c r="M936">
        <v>0.75</v>
      </c>
      <c r="N936">
        <v>2</v>
      </c>
      <c r="O936">
        <f t="shared" si="47"/>
        <v>1</v>
      </c>
      <c r="P936">
        <v>0.5</v>
      </c>
    </row>
    <row r="937" spans="1:16">
      <c r="A937" s="61">
        <v>101367184</v>
      </c>
      <c r="B937" s="61" t="s">
        <v>5942</v>
      </c>
      <c r="C937" s="62" t="s">
        <v>1532</v>
      </c>
      <c r="D937" s="63" t="s">
        <v>1598</v>
      </c>
      <c r="E937" s="64">
        <v>101490171</v>
      </c>
      <c r="F937" s="64"/>
      <c r="G937" s="64">
        <v>246</v>
      </c>
      <c r="H937">
        <v>5</v>
      </c>
      <c r="I937" t="str">
        <f t="shared" si="45"/>
        <v>56</v>
      </c>
      <c r="J937" t="str">
        <f t="shared" si="46"/>
        <v>5.2</v>
      </c>
      <c r="K937" t="s">
        <v>8344</v>
      </c>
      <c r="L937" t="s">
        <v>8341</v>
      </c>
      <c r="M937">
        <v>0.75</v>
      </c>
      <c r="N937">
        <v>2</v>
      </c>
      <c r="O937">
        <f t="shared" si="47"/>
        <v>1</v>
      </c>
      <c r="P937">
        <v>0.5</v>
      </c>
    </row>
    <row r="938" spans="1:16">
      <c r="A938" s="61">
        <v>101367184</v>
      </c>
      <c r="B938" s="61" t="s">
        <v>5942</v>
      </c>
      <c r="C938" s="62" t="s">
        <v>1532</v>
      </c>
      <c r="D938" s="63" t="s">
        <v>1598</v>
      </c>
      <c r="E938" s="64">
        <v>101490169</v>
      </c>
      <c r="F938" s="61" t="s">
        <v>1534</v>
      </c>
      <c r="G938" s="64">
        <v>246</v>
      </c>
      <c r="H938">
        <v>5</v>
      </c>
      <c r="I938" t="str">
        <f t="shared" si="45"/>
        <v>56</v>
      </c>
      <c r="J938" t="str">
        <f t="shared" si="46"/>
        <v>5.2</v>
      </c>
      <c r="K938" t="s">
        <v>8344</v>
      </c>
      <c r="L938" t="s">
        <v>8341</v>
      </c>
      <c r="M938">
        <v>0.75</v>
      </c>
      <c r="N938">
        <v>2</v>
      </c>
      <c r="O938">
        <f t="shared" si="47"/>
        <v>1</v>
      </c>
      <c r="P938">
        <v>0.5</v>
      </c>
    </row>
    <row r="939" spans="1:16">
      <c r="A939" s="64">
        <v>101367184</v>
      </c>
      <c r="B939" s="61" t="s">
        <v>5942</v>
      </c>
      <c r="C939" s="62" t="s">
        <v>1613</v>
      </c>
      <c r="D939" s="63" t="s">
        <v>2416</v>
      </c>
      <c r="E939" s="64">
        <v>101490161</v>
      </c>
      <c r="F939" s="64"/>
      <c r="G939" s="64">
        <v>246</v>
      </c>
      <c r="H939">
        <v>5</v>
      </c>
      <c r="I939" t="str">
        <f t="shared" si="45"/>
        <v>56</v>
      </c>
      <c r="J939" t="str">
        <f t="shared" si="46"/>
        <v>5.2</v>
      </c>
      <c r="K939" t="s">
        <v>8344</v>
      </c>
      <c r="L939" t="s">
        <v>8341</v>
      </c>
      <c r="M939">
        <v>0.75</v>
      </c>
      <c r="N939">
        <v>2</v>
      </c>
      <c r="O939">
        <f t="shared" si="47"/>
        <v>1</v>
      </c>
      <c r="P939">
        <v>0.5</v>
      </c>
    </row>
    <row r="940" spans="1:16">
      <c r="A940" s="61">
        <v>103210734</v>
      </c>
      <c r="B940" s="61" t="s">
        <v>7410</v>
      </c>
      <c r="C940" s="62" t="s">
        <v>1532</v>
      </c>
      <c r="D940" s="42" t="s">
        <v>4804</v>
      </c>
      <c r="E940" s="61">
        <v>101490171</v>
      </c>
      <c r="F940" s="61"/>
      <c r="G940" s="61">
        <v>246</v>
      </c>
      <c r="H940">
        <v>5</v>
      </c>
      <c r="I940" t="str">
        <f t="shared" si="45"/>
        <v>56</v>
      </c>
      <c r="J940" t="str">
        <f t="shared" si="46"/>
        <v>5.2</v>
      </c>
      <c r="K940" t="s">
        <v>8342</v>
      </c>
      <c r="L940" t="s">
        <v>8352</v>
      </c>
      <c r="M940">
        <v>0.75</v>
      </c>
      <c r="N940">
        <v>2</v>
      </c>
      <c r="O940">
        <f t="shared" si="47"/>
        <v>1</v>
      </c>
      <c r="P940">
        <v>0.5</v>
      </c>
    </row>
    <row r="941" spans="1:16">
      <c r="A941" s="61">
        <v>103210734</v>
      </c>
      <c r="B941" s="61" t="s">
        <v>7410</v>
      </c>
      <c r="C941" s="62" t="s">
        <v>1613</v>
      </c>
      <c r="D941" s="42" t="s">
        <v>4805</v>
      </c>
      <c r="E941" s="61">
        <v>101490161</v>
      </c>
      <c r="F941" s="61"/>
      <c r="G941" s="61">
        <v>246</v>
      </c>
      <c r="H941">
        <v>5</v>
      </c>
      <c r="I941" t="str">
        <f t="shared" si="45"/>
        <v>56</v>
      </c>
      <c r="J941" t="str">
        <f t="shared" si="46"/>
        <v>5.2</v>
      </c>
      <c r="K941" t="s">
        <v>8342</v>
      </c>
      <c r="L941" t="s">
        <v>8352</v>
      </c>
      <c r="M941">
        <v>0.75</v>
      </c>
      <c r="N941">
        <v>2</v>
      </c>
      <c r="O941">
        <f t="shared" si="47"/>
        <v>1</v>
      </c>
      <c r="P941">
        <v>0.5</v>
      </c>
    </row>
    <row r="942" spans="1:16">
      <c r="A942" s="61">
        <v>103145626</v>
      </c>
      <c r="B942" s="61" t="s">
        <v>7304</v>
      </c>
      <c r="C942" s="62" t="s">
        <v>1532</v>
      </c>
      <c r="D942" s="42" t="s">
        <v>4701</v>
      </c>
      <c r="E942" s="61">
        <v>101727990</v>
      </c>
      <c r="F942" s="61"/>
      <c r="G942" s="61">
        <v>380</v>
      </c>
      <c r="H942">
        <v>5</v>
      </c>
      <c r="I942" t="str">
        <f t="shared" si="45"/>
        <v>56</v>
      </c>
      <c r="J942" t="str">
        <f t="shared" si="46"/>
        <v>5.2</v>
      </c>
      <c r="K942" t="s">
        <v>8345</v>
      </c>
      <c r="L942" t="s">
        <v>8350</v>
      </c>
      <c r="M942">
        <v>1.5</v>
      </c>
      <c r="N942">
        <v>2</v>
      </c>
      <c r="O942">
        <f t="shared" si="47"/>
        <v>1</v>
      </c>
      <c r="P942">
        <v>0.5</v>
      </c>
    </row>
    <row r="943" spans="1:16">
      <c r="A943" s="61">
        <v>103145626</v>
      </c>
      <c r="B943" s="61" t="s">
        <v>7304</v>
      </c>
      <c r="C943" s="62" t="s">
        <v>1613</v>
      </c>
      <c r="D943" s="42" t="s">
        <v>4702</v>
      </c>
      <c r="E943" s="61">
        <v>101727984</v>
      </c>
      <c r="F943" s="61"/>
      <c r="G943" s="61">
        <v>380</v>
      </c>
      <c r="H943">
        <v>5</v>
      </c>
      <c r="I943" t="str">
        <f t="shared" si="45"/>
        <v>56</v>
      </c>
      <c r="J943" t="str">
        <f t="shared" si="46"/>
        <v>5.2</v>
      </c>
      <c r="K943" t="s">
        <v>8345</v>
      </c>
      <c r="L943" t="s">
        <v>8350</v>
      </c>
      <c r="M943">
        <v>1.5</v>
      </c>
      <c r="N943">
        <v>2</v>
      </c>
      <c r="O943">
        <f t="shared" si="47"/>
        <v>1</v>
      </c>
      <c r="P943">
        <v>0.5</v>
      </c>
    </row>
    <row r="944" spans="1:16">
      <c r="A944" s="61">
        <v>104755472</v>
      </c>
      <c r="B944" s="61" t="s">
        <v>65</v>
      </c>
      <c r="C944" s="100" t="s">
        <v>1532</v>
      </c>
      <c r="D944" s="42" t="s">
        <v>5763</v>
      </c>
      <c r="E944" s="61" t="s">
        <v>5451</v>
      </c>
      <c r="F944" s="61"/>
      <c r="G944" s="66">
        <v>999</v>
      </c>
      <c r="H944">
        <v>5</v>
      </c>
      <c r="I944" t="str">
        <f t="shared" si="45"/>
        <v>56</v>
      </c>
      <c r="J944" t="str">
        <f t="shared" si="46"/>
        <v>6.7</v>
      </c>
      <c r="K944" t="s">
        <v>8342</v>
      </c>
      <c r="L944" t="s">
        <v>8352</v>
      </c>
      <c r="M944">
        <v>0.75</v>
      </c>
      <c r="N944">
        <v>2</v>
      </c>
      <c r="O944">
        <f t="shared" si="47"/>
        <v>1</v>
      </c>
      <c r="P944">
        <v>0.5</v>
      </c>
    </row>
    <row r="945" spans="1:16">
      <c r="A945" s="61">
        <v>104755472</v>
      </c>
      <c r="B945" s="61" t="s">
        <v>65</v>
      </c>
      <c r="C945" s="100" t="s">
        <v>1613</v>
      </c>
      <c r="D945" s="42" t="s">
        <v>1497</v>
      </c>
      <c r="E945" s="61" t="s">
        <v>5451</v>
      </c>
      <c r="F945" s="61"/>
      <c r="G945" s="66">
        <v>999</v>
      </c>
      <c r="H945">
        <v>5</v>
      </c>
      <c r="I945" t="str">
        <f t="shared" si="45"/>
        <v>56</v>
      </c>
      <c r="J945" t="str">
        <f t="shared" si="46"/>
        <v>6.7</v>
      </c>
      <c r="K945" t="s">
        <v>8342</v>
      </c>
      <c r="L945" t="s">
        <v>8352</v>
      </c>
      <c r="M945">
        <v>0.75</v>
      </c>
      <c r="N945">
        <v>2</v>
      </c>
      <c r="O945">
        <f t="shared" si="47"/>
        <v>1</v>
      </c>
      <c r="P945">
        <v>0.5</v>
      </c>
    </row>
    <row r="946" spans="1:16">
      <c r="A946" s="61">
        <v>101891405</v>
      </c>
      <c r="B946" s="61" t="s">
        <v>6876</v>
      </c>
      <c r="C946" s="62" t="s">
        <v>1532</v>
      </c>
      <c r="D946" s="42" t="s">
        <v>4020</v>
      </c>
      <c r="E946" s="61">
        <v>101490162</v>
      </c>
      <c r="F946" s="61"/>
      <c r="G946" s="61">
        <v>284</v>
      </c>
      <c r="H946">
        <v>5</v>
      </c>
      <c r="I946" t="str">
        <f t="shared" si="45"/>
        <v>56</v>
      </c>
      <c r="J946" t="str">
        <f t="shared" si="46"/>
        <v>6.7</v>
      </c>
      <c r="K946" t="s">
        <v>8342</v>
      </c>
      <c r="L946" t="s">
        <v>8341</v>
      </c>
      <c r="M946">
        <v>0.75</v>
      </c>
      <c r="N946">
        <v>2</v>
      </c>
      <c r="O946">
        <f t="shared" si="47"/>
        <v>1</v>
      </c>
      <c r="P946">
        <v>0.5</v>
      </c>
    </row>
    <row r="947" spans="1:16">
      <c r="A947" s="61">
        <v>101891405</v>
      </c>
      <c r="B947" s="61" t="s">
        <v>6876</v>
      </c>
      <c r="C947" s="62" t="s">
        <v>1613</v>
      </c>
      <c r="D947" s="42" t="s">
        <v>4021</v>
      </c>
      <c r="E947" s="61">
        <v>101490161</v>
      </c>
      <c r="F947" s="61"/>
      <c r="G947" s="61">
        <v>284</v>
      </c>
      <c r="H947">
        <v>5</v>
      </c>
      <c r="I947" t="str">
        <f t="shared" si="45"/>
        <v>56</v>
      </c>
      <c r="J947" t="str">
        <f t="shared" si="46"/>
        <v>6.7</v>
      </c>
      <c r="K947" t="s">
        <v>8342</v>
      </c>
      <c r="L947" t="s">
        <v>8341</v>
      </c>
      <c r="M947">
        <v>0.75</v>
      </c>
      <c r="N947">
        <v>2</v>
      </c>
      <c r="O947">
        <f t="shared" si="47"/>
        <v>1</v>
      </c>
      <c r="P947">
        <v>0.5</v>
      </c>
    </row>
    <row r="948" spans="1:16">
      <c r="A948" s="61">
        <v>103624474</v>
      </c>
      <c r="B948" s="61" t="s">
        <v>7709</v>
      </c>
      <c r="C948" s="100" t="s">
        <v>1532</v>
      </c>
      <c r="D948" s="42" t="s">
        <v>5284</v>
      </c>
      <c r="E948" s="61">
        <v>103177454</v>
      </c>
      <c r="F948" s="61"/>
      <c r="G948" s="115">
        <v>284</v>
      </c>
      <c r="H948">
        <v>5</v>
      </c>
      <c r="I948" t="str">
        <f t="shared" si="45"/>
        <v>56</v>
      </c>
      <c r="J948" t="str">
        <f t="shared" si="46"/>
        <v>6.7</v>
      </c>
      <c r="K948" t="s">
        <v>8345</v>
      </c>
      <c r="L948" t="s">
        <v>8341</v>
      </c>
      <c r="M948">
        <v>1.5</v>
      </c>
      <c r="N948">
        <v>2</v>
      </c>
      <c r="O948">
        <f t="shared" si="47"/>
        <v>1</v>
      </c>
      <c r="P948">
        <v>0.5</v>
      </c>
    </row>
    <row r="949" spans="1:16">
      <c r="A949" s="61">
        <v>103624474</v>
      </c>
      <c r="B949" s="61" t="s">
        <v>7709</v>
      </c>
      <c r="C949" s="100" t="s">
        <v>1613</v>
      </c>
      <c r="D949" s="42" t="s">
        <v>5285</v>
      </c>
      <c r="E949" s="61" t="s">
        <v>4953</v>
      </c>
      <c r="F949" s="61"/>
      <c r="G949" s="115">
        <v>284</v>
      </c>
      <c r="H949">
        <v>5</v>
      </c>
      <c r="I949" t="str">
        <f t="shared" si="45"/>
        <v>56</v>
      </c>
      <c r="J949" t="str">
        <f t="shared" si="46"/>
        <v>6.7</v>
      </c>
      <c r="K949" t="s">
        <v>8345</v>
      </c>
      <c r="L949" t="s">
        <v>8341</v>
      </c>
      <c r="M949">
        <v>1.5</v>
      </c>
      <c r="N949">
        <v>2</v>
      </c>
      <c r="O949">
        <f t="shared" si="47"/>
        <v>1</v>
      </c>
      <c r="P949">
        <v>0.5</v>
      </c>
    </row>
    <row r="950" spans="1:16">
      <c r="A950" s="61" t="s">
        <v>2419</v>
      </c>
      <c r="B950" s="61" t="s">
        <v>6369</v>
      </c>
      <c r="C950" s="62" t="s">
        <v>1532</v>
      </c>
      <c r="D950" s="63" t="s">
        <v>3388</v>
      </c>
      <c r="E950" s="64">
        <v>101490162</v>
      </c>
      <c r="F950" s="64"/>
      <c r="G950" s="64">
        <v>259</v>
      </c>
      <c r="H950">
        <v>5</v>
      </c>
      <c r="I950" t="str">
        <f t="shared" si="45"/>
        <v>56</v>
      </c>
      <c r="J950" t="str">
        <f t="shared" si="46"/>
        <v>8.3</v>
      </c>
      <c r="K950" t="s">
        <v>8344</v>
      </c>
      <c r="L950" t="s">
        <v>8341</v>
      </c>
      <c r="M950">
        <v>0.75</v>
      </c>
      <c r="N950">
        <v>2</v>
      </c>
      <c r="O950">
        <f t="shared" si="47"/>
        <v>1</v>
      </c>
      <c r="P950">
        <v>0.5</v>
      </c>
    </row>
    <row r="951" spans="1:16">
      <c r="A951" s="64" t="s">
        <v>2419</v>
      </c>
      <c r="B951" s="61" t="s">
        <v>6369</v>
      </c>
      <c r="C951" s="62" t="s">
        <v>1613</v>
      </c>
      <c r="D951" s="63" t="s">
        <v>2420</v>
      </c>
      <c r="E951" s="64">
        <v>101490161</v>
      </c>
      <c r="F951" s="64"/>
      <c r="G951" s="64">
        <v>259</v>
      </c>
      <c r="H951">
        <v>5</v>
      </c>
      <c r="I951" t="str">
        <f t="shared" si="45"/>
        <v>56</v>
      </c>
      <c r="J951" t="str">
        <f t="shared" si="46"/>
        <v>8.3</v>
      </c>
      <c r="K951" t="s">
        <v>8344</v>
      </c>
      <c r="L951" t="s">
        <v>8341</v>
      </c>
      <c r="M951">
        <v>0.75</v>
      </c>
      <c r="N951">
        <v>2</v>
      </c>
      <c r="O951">
        <f t="shared" si="47"/>
        <v>1</v>
      </c>
      <c r="P951">
        <v>0.5</v>
      </c>
    </row>
    <row r="952" spans="1:16">
      <c r="A952" s="61">
        <v>101373455</v>
      </c>
      <c r="B952" s="61" t="s">
        <v>5943</v>
      </c>
      <c r="C952" s="62" t="s">
        <v>1532</v>
      </c>
      <c r="D952" s="63" t="s">
        <v>1599</v>
      </c>
      <c r="E952" s="64">
        <v>101490162</v>
      </c>
      <c r="F952" s="64"/>
      <c r="G952" s="64">
        <v>157</v>
      </c>
      <c r="H952">
        <v>5</v>
      </c>
      <c r="I952" t="str">
        <f t="shared" si="45"/>
        <v>56</v>
      </c>
      <c r="J952" t="str">
        <f t="shared" si="46"/>
        <v>8.3</v>
      </c>
      <c r="K952" t="s">
        <v>8342</v>
      </c>
      <c r="L952" t="s">
        <v>8341</v>
      </c>
      <c r="M952">
        <v>0.75</v>
      </c>
      <c r="N952">
        <v>2</v>
      </c>
      <c r="O952">
        <f t="shared" si="47"/>
        <v>1</v>
      </c>
      <c r="P952">
        <v>0.5</v>
      </c>
    </row>
    <row r="953" spans="1:16">
      <c r="A953" s="61" t="s">
        <v>2423</v>
      </c>
      <c r="B953" s="61" t="s">
        <v>6371</v>
      </c>
      <c r="C953" s="62" t="s">
        <v>1532</v>
      </c>
      <c r="D953" s="63" t="s">
        <v>1599</v>
      </c>
      <c r="E953" s="64">
        <v>101490162</v>
      </c>
      <c r="F953" s="64"/>
      <c r="G953" s="64">
        <v>157</v>
      </c>
      <c r="H953">
        <v>5</v>
      </c>
      <c r="I953" t="str">
        <f t="shared" si="45"/>
        <v>56</v>
      </c>
      <c r="J953" t="str">
        <f t="shared" si="46"/>
        <v>8.3</v>
      </c>
      <c r="K953" t="s">
        <v>8342</v>
      </c>
      <c r="L953" t="s">
        <v>8341</v>
      </c>
      <c r="M953">
        <v>0.75</v>
      </c>
      <c r="N953">
        <v>2</v>
      </c>
      <c r="O953">
        <f t="shared" si="47"/>
        <v>1</v>
      </c>
      <c r="P953">
        <v>0.5</v>
      </c>
    </row>
    <row r="954" spans="1:16">
      <c r="A954" s="64" t="s">
        <v>2423</v>
      </c>
      <c r="B954" s="61" t="s">
        <v>6371</v>
      </c>
      <c r="C954" s="62" t="s">
        <v>1613</v>
      </c>
      <c r="D954" s="63" t="s">
        <v>2424</v>
      </c>
      <c r="E954" s="64">
        <v>101490161</v>
      </c>
      <c r="F954" s="64"/>
      <c r="G954" s="64">
        <v>157</v>
      </c>
      <c r="H954">
        <v>5</v>
      </c>
      <c r="I954" t="str">
        <f t="shared" si="45"/>
        <v>56</v>
      </c>
      <c r="J954" t="str">
        <f t="shared" si="46"/>
        <v>8.3</v>
      </c>
      <c r="K954" t="s">
        <v>8342</v>
      </c>
      <c r="L954" t="s">
        <v>8341</v>
      </c>
      <c r="M954">
        <v>0.75</v>
      </c>
      <c r="N954">
        <v>2</v>
      </c>
      <c r="O954">
        <f t="shared" si="47"/>
        <v>1</v>
      </c>
      <c r="P954">
        <v>0.5</v>
      </c>
    </row>
    <row r="955" spans="1:16">
      <c r="A955" s="64">
        <v>101373455</v>
      </c>
      <c r="B955" s="61" t="s">
        <v>5943</v>
      </c>
      <c r="C955" s="62" t="s">
        <v>1613</v>
      </c>
      <c r="D955" s="63" t="s">
        <v>2424</v>
      </c>
      <c r="E955" s="64">
        <v>101490161</v>
      </c>
      <c r="F955" s="64"/>
      <c r="G955" s="64">
        <v>157</v>
      </c>
      <c r="H955">
        <v>5</v>
      </c>
      <c r="I955" t="str">
        <f t="shared" si="45"/>
        <v>56</v>
      </c>
      <c r="J955" t="str">
        <f t="shared" si="46"/>
        <v>8.3</v>
      </c>
      <c r="K955" t="s">
        <v>8342</v>
      </c>
      <c r="L955" t="s">
        <v>8341</v>
      </c>
      <c r="M955">
        <v>0.75</v>
      </c>
      <c r="N955">
        <v>2</v>
      </c>
      <c r="O955">
        <f t="shared" si="47"/>
        <v>1</v>
      </c>
      <c r="P955">
        <v>0.5</v>
      </c>
    </row>
    <row r="956" spans="1:16">
      <c r="A956" s="61">
        <v>103235075</v>
      </c>
      <c r="B956" s="61" t="s">
        <v>7474</v>
      </c>
      <c r="C956" s="62" t="s">
        <v>1532</v>
      </c>
      <c r="D956" s="42" t="s">
        <v>4897</v>
      </c>
      <c r="E956" s="61">
        <v>101490171</v>
      </c>
      <c r="F956" s="61"/>
      <c r="G956" s="61">
        <v>204</v>
      </c>
      <c r="H956">
        <v>5</v>
      </c>
      <c r="I956" t="str">
        <f t="shared" si="45"/>
        <v>56</v>
      </c>
      <c r="J956" t="str">
        <f t="shared" si="46"/>
        <v>8.3</v>
      </c>
      <c r="K956" t="s">
        <v>8348</v>
      </c>
      <c r="L956" t="s">
        <v>8350</v>
      </c>
      <c r="M956">
        <v>0.75</v>
      </c>
      <c r="N956">
        <v>2</v>
      </c>
      <c r="O956">
        <f t="shared" si="47"/>
        <v>1</v>
      </c>
      <c r="P956">
        <v>0.5</v>
      </c>
    </row>
    <row r="957" spans="1:16">
      <c r="A957" s="61">
        <v>103235147</v>
      </c>
      <c r="B957" s="61" t="s">
        <v>7475</v>
      </c>
      <c r="C957" s="62" t="s">
        <v>1532</v>
      </c>
      <c r="D957" s="42" t="s">
        <v>4897</v>
      </c>
      <c r="E957" s="61">
        <v>101490171</v>
      </c>
      <c r="F957" s="61"/>
      <c r="G957" s="61">
        <v>204</v>
      </c>
      <c r="H957">
        <v>5</v>
      </c>
      <c r="I957" t="str">
        <f t="shared" si="45"/>
        <v>56</v>
      </c>
      <c r="J957" t="str">
        <f t="shared" si="46"/>
        <v>8.3</v>
      </c>
      <c r="K957" t="s">
        <v>8348</v>
      </c>
      <c r="L957" t="s">
        <v>8350</v>
      </c>
      <c r="M957">
        <v>0.75</v>
      </c>
      <c r="N957">
        <v>2</v>
      </c>
      <c r="O957">
        <f t="shared" si="47"/>
        <v>1</v>
      </c>
      <c r="P957">
        <v>0.5</v>
      </c>
    </row>
    <row r="958" spans="1:16">
      <c r="A958" s="61">
        <v>103235075</v>
      </c>
      <c r="B958" s="61" t="s">
        <v>7474</v>
      </c>
      <c r="C958" s="62" t="s">
        <v>1613</v>
      </c>
      <c r="D958" s="42" t="s">
        <v>4898</v>
      </c>
      <c r="E958" s="61">
        <v>101490161</v>
      </c>
      <c r="F958" s="61"/>
      <c r="G958" s="61">
        <v>204</v>
      </c>
      <c r="H958">
        <v>5</v>
      </c>
      <c r="I958" t="str">
        <f t="shared" si="45"/>
        <v>56</v>
      </c>
      <c r="J958" t="str">
        <f t="shared" si="46"/>
        <v>8.3</v>
      </c>
      <c r="K958" t="s">
        <v>8348</v>
      </c>
      <c r="L958" t="s">
        <v>8350</v>
      </c>
      <c r="M958">
        <v>0.75</v>
      </c>
      <c r="N958">
        <v>2</v>
      </c>
      <c r="O958">
        <f t="shared" si="47"/>
        <v>1</v>
      </c>
      <c r="P958">
        <v>0.5</v>
      </c>
    </row>
    <row r="959" spans="1:16">
      <c r="A959" s="61">
        <v>103235147</v>
      </c>
      <c r="B959" s="61" t="s">
        <v>7475</v>
      </c>
      <c r="C959" s="62" t="s">
        <v>1613</v>
      </c>
      <c r="D959" s="42" t="s">
        <v>4898</v>
      </c>
      <c r="E959" s="61">
        <v>101490161</v>
      </c>
      <c r="F959" s="61"/>
      <c r="G959" s="61">
        <v>204</v>
      </c>
      <c r="H959">
        <v>5</v>
      </c>
      <c r="I959" t="str">
        <f t="shared" si="45"/>
        <v>56</v>
      </c>
      <c r="J959" t="str">
        <f t="shared" si="46"/>
        <v>8.3</v>
      </c>
      <c r="K959" t="s">
        <v>8348</v>
      </c>
      <c r="L959" t="s">
        <v>8350</v>
      </c>
      <c r="M959">
        <v>0.75</v>
      </c>
      <c r="N959">
        <v>2</v>
      </c>
      <c r="O959">
        <f t="shared" si="47"/>
        <v>1</v>
      </c>
      <c r="P959">
        <v>0.5</v>
      </c>
    </row>
    <row r="960" spans="1:16">
      <c r="A960" s="61">
        <v>104631306</v>
      </c>
      <c r="B960" s="61" t="s">
        <v>8001</v>
      </c>
      <c r="C960" s="100" t="s">
        <v>1532</v>
      </c>
      <c r="D960" s="42" t="s">
        <v>8130</v>
      </c>
      <c r="E960" s="61">
        <v>101490162</v>
      </c>
      <c r="F960" s="61"/>
      <c r="G960" s="61">
        <v>157</v>
      </c>
      <c r="H960">
        <v>5</v>
      </c>
      <c r="I960" t="str">
        <f t="shared" si="45"/>
        <v>56</v>
      </c>
      <c r="J960" t="str">
        <f t="shared" si="46"/>
        <v>8.3</v>
      </c>
      <c r="K960" t="s">
        <v>8342</v>
      </c>
      <c r="L960" t="s">
        <v>8341</v>
      </c>
      <c r="M960">
        <v>0.75</v>
      </c>
      <c r="N960">
        <v>2</v>
      </c>
      <c r="O960">
        <f t="shared" si="47"/>
        <v>1</v>
      </c>
      <c r="P960">
        <v>0.5</v>
      </c>
    </row>
    <row r="961" spans="1:16">
      <c r="A961" s="61">
        <v>104631306</v>
      </c>
      <c r="B961" s="61" t="s">
        <v>8001</v>
      </c>
      <c r="C961" s="100" t="s">
        <v>1613</v>
      </c>
      <c r="D961" s="42" t="s">
        <v>5729</v>
      </c>
      <c r="E961" s="61">
        <v>101490161</v>
      </c>
      <c r="F961" s="61"/>
      <c r="G961" s="61">
        <v>157</v>
      </c>
      <c r="H961">
        <v>5</v>
      </c>
      <c r="I961" t="str">
        <f t="shared" si="45"/>
        <v>56</v>
      </c>
      <c r="J961" t="str">
        <f t="shared" si="46"/>
        <v>8.3</v>
      </c>
      <c r="K961" t="s">
        <v>8342</v>
      </c>
      <c r="L961" t="s">
        <v>8341</v>
      </c>
      <c r="M961">
        <v>0.75</v>
      </c>
      <c r="N961">
        <v>2</v>
      </c>
      <c r="O961">
        <f t="shared" si="47"/>
        <v>1</v>
      </c>
      <c r="P961">
        <v>0.5</v>
      </c>
    </row>
    <row r="962" spans="1:16">
      <c r="A962" s="61" t="s">
        <v>2427</v>
      </c>
      <c r="B962" s="61" t="s">
        <v>6373</v>
      </c>
      <c r="C962" s="62" t="s">
        <v>1532</v>
      </c>
      <c r="D962" s="63" t="s">
        <v>3548</v>
      </c>
      <c r="E962" s="61">
        <v>101490162</v>
      </c>
      <c r="F962" s="61"/>
      <c r="G962" s="64">
        <v>204</v>
      </c>
      <c r="H962">
        <v>5</v>
      </c>
      <c r="I962" t="str">
        <f t="shared" si="45"/>
        <v>56</v>
      </c>
      <c r="J962" t="str">
        <f t="shared" si="46"/>
        <v>8.3</v>
      </c>
      <c r="K962" t="s">
        <v>8342</v>
      </c>
      <c r="L962" t="s">
        <v>8350</v>
      </c>
      <c r="M962">
        <v>0.75</v>
      </c>
      <c r="N962">
        <v>2</v>
      </c>
      <c r="O962">
        <f t="shared" si="47"/>
        <v>1</v>
      </c>
      <c r="P962">
        <v>0.5</v>
      </c>
    </row>
    <row r="963" spans="1:16">
      <c r="A963" s="64" t="s">
        <v>2427</v>
      </c>
      <c r="B963" s="61" t="s">
        <v>6373</v>
      </c>
      <c r="C963" s="62" t="s">
        <v>1613</v>
      </c>
      <c r="D963" s="63" t="s">
        <v>2428</v>
      </c>
      <c r="E963" s="64">
        <v>101490161</v>
      </c>
      <c r="F963" s="64"/>
      <c r="G963" s="64">
        <v>204</v>
      </c>
      <c r="H963">
        <v>5</v>
      </c>
      <c r="I963" t="str">
        <f t="shared" si="45"/>
        <v>56</v>
      </c>
      <c r="J963" t="str">
        <f t="shared" si="46"/>
        <v>8.3</v>
      </c>
      <c r="K963" t="s">
        <v>8342</v>
      </c>
      <c r="L963" t="s">
        <v>8350</v>
      </c>
      <c r="M963">
        <v>0.75</v>
      </c>
      <c r="N963">
        <v>2</v>
      </c>
      <c r="O963">
        <f t="shared" si="47"/>
        <v>1</v>
      </c>
      <c r="P963">
        <v>0.5</v>
      </c>
    </row>
    <row r="964" spans="1:16">
      <c r="A964" s="61" t="s">
        <v>2088</v>
      </c>
      <c r="B964" s="61" t="s">
        <v>6228</v>
      </c>
      <c r="C964" s="62" t="s">
        <v>1532</v>
      </c>
      <c r="D964" s="63" t="s">
        <v>3474</v>
      </c>
      <c r="E964" s="61">
        <v>101490162</v>
      </c>
      <c r="F964" s="61"/>
      <c r="G964" s="64">
        <v>158</v>
      </c>
      <c r="H964">
        <v>5</v>
      </c>
      <c r="I964" t="str">
        <f t="shared" si="45"/>
        <v>56</v>
      </c>
      <c r="J964" t="str">
        <f t="shared" si="46"/>
        <v>8.3</v>
      </c>
      <c r="K964" t="s">
        <v>8342</v>
      </c>
      <c r="L964" t="s">
        <v>8354</v>
      </c>
      <c r="M964">
        <v>0.75</v>
      </c>
      <c r="N964">
        <v>2</v>
      </c>
      <c r="O964">
        <f t="shared" si="47"/>
        <v>1</v>
      </c>
      <c r="P964">
        <v>0.5</v>
      </c>
    </row>
    <row r="965" spans="1:16">
      <c r="A965" s="61">
        <v>102841798</v>
      </c>
      <c r="B965" s="61" t="s">
        <v>7185</v>
      </c>
      <c r="C965" s="62" t="s">
        <v>1532</v>
      </c>
      <c r="D965" s="42" t="s">
        <v>4503</v>
      </c>
      <c r="E965" s="61">
        <v>101490162</v>
      </c>
      <c r="F965" s="61"/>
      <c r="G965" s="61">
        <v>204</v>
      </c>
      <c r="H965">
        <v>5</v>
      </c>
      <c r="I965" t="str">
        <f t="shared" si="45"/>
        <v>56</v>
      </c>
      <c r="J965" t="str">
        <f t="shared" si="46"/>
        <v>8.3</v>
      </c>
      <c r="K965" t="s">
        <v>8342</v>
      </c>
      <c r="L965" t="s">
        <v>8350</v>
      </c>
      <c r="M965">
        <v>0.75</v>
      </c>
      <c r="N965">
        <v>2</v>
      </c>
      <c r="O965">
        <f t="shared" si="47"/>
        <v>1</v>
      </c>
      <c r="P965">
        <v>0.5</v>
      </c>
    </row>
    <row r="966" spans="1:16">
      <c r="A966" s="61">
        <v>102841798</v>
      </c>
      <c r="B966" s="61" t="s">
        <v>7185</v>
      </c>
      <c r="C966" s="62" t="s">
        <v>1613</v>
      </c>
      <c r="D966" s="42" t="s">
        <v>4504</v>
      </c>
      <c r="E966" s="61">
        <v>101490161</v>
      </c>
      <c r="F966" s="61"/>
      <c r="G966" s="61">
        <v>204</v>
      </c>
      <c r="H966">
        <v>5</v>
      </c>
      <c r="I966" t="str">
        <f t="shared" si="45"/>
        <v>56</v>
      </c>
      <c r="J966" t="str">
        <f t="shared" si="46"/>
        <v>8.3</v>
      </c>
      <c r="K966" t="s">
        <v>8342</v>
      </c>
      <c r="L966" t="s">
        <v>8350</v>
      </c>
      <c r="M966">
        <v>0.75</v>
      </c>
      <c r="N966">
        <v>2</v>
      </c>
      <c r="O966">
        <f t="shared" si="47"/>
        <v>1</v>
      </c>
      <c r="P966">
        <v>0.5</v>
      </c>
    </row>
    <row r="967" spans="1:16">
      <c r="A967" s="61">
        <v>101630730</v>
      </c>
      <c r="B967" s="61" t="s">
        <v>6374</v>
      </c>
      <c r="C967" s="62" t="s">
        <v>1532</v>
      </c>
      <c r="D967" s="42" t="s">
        <v>3846</v>
      </c>
      <c r="E967" s="61">
        <v>101490169</v>
      </c>
      <c r="F967" s="61" t="s">
        <v>1534</v>
      </c>
      <c r="G967" s="61">
        <v>204</v>
      </c>
      <c r="H967">
        <v>5</v>
      </c>
      <c r="I967" t="str">
        <f t="shared" si="45"/>
        <v>56</v>
      </c>
      <c r="J967" t="str">
        <f t="shared" si="46"/>
        <v>8.3</v>
      </c>
      <c r="K967" t="s">
        <v>8342</v>
      </c>
      <c r="L967" t="s">
        <v>8350</v>
      </c>
      <c r="M967">
        <v>0.75</v>
      </c>
      <c r="N967">
        <v>2</v>
      </c>
      <c r="O967">
        <f t="shared" si="47"/>
        <v>1</v>
      </c>
      <c r="P967">
        <v>0.5</v>
      </c>
    </row>
    <row r="968" spans="1:16">
      <c r="A968" s="61">
        <v>101630730</v>
      </c>
      <c r="B968" s="61" t="s">
        <v>6374</v>
      </c>
      <c r="C968" s="62" t="s">
        <v>1613</v>
      </c>
      <c r="D968" s="42" t="s">
        <v>2430</v>
      </c>
      <c r="E968" s="61">
        <v>101490161</v>
      </c>
      <c r="F968" s="61"/>
      <c r="G968" s="61">
        <v>204</v>
      </c>
      <c r="H968">
        <v>5</v>
      </c>
      <c r="I968" t="str">
        <f t="shared" si="45"/>
        <v>56</v>
      </c>
      <c r="J968" t="str">
        <f t="shared" si="46"/>
        <v>8.3</v>
      </c>
      <c r="K968" t="s">
        <v>8342</v>
      </c>
      <c r="L968" t="s">
        <v>8350</v>
      </c>
      <c r="M968">
        <v>0.75</v>
      </c>
      <c r="N968">
        <v>2</v>
      </c>
      <c r="O968">
        <f t="shared" si="47"/>
        <v>1</v>
      </c>
      <c r="P968">
        <v>0.5</v>
      </c>
    </row>
    <row r="969" spans="1:16">
      <c r="A969" s="61">
        <v>102891552</v>
      </c>
      <c r="B969" s="61" t="s">
        <v>7157</v>
      </c>
      <c r="C969" s="62" t="s">
        <v>1532</v>
      </c>
      <c r="D969" s="42" t="s">
        <v>4467</v>
      </c>
      <c r="E969" s="61">
        <v>101490164</v>
      </c>
      <c r="F969" s="61"/>
      <c r="G969" s="61">
        <v>158</v>
      </c>
      <c r="H969">
        <v>5</v>
      </c>
      <c r="I969" t="str">
        <f t="shared" si="45"/>
        <v>56</v>
      </c>
      <c r="J969" t="str">
        <f t="shared" si="46"/>
        <v>8.3</v>
      </c>
      <c r="K969" t="s">
        <v>8342</v>
      </c>
      <c r="L969" t="s">
        <v>8354</v>
      </c>
      <c r="M969">
        <v>0.75</v>
      </c>
      <c r="N969">
        <v>2</v>
      </c>
      <c r="O969">
        <f t="shared" si="47"/>
        <v>1</v>
      </c>
      <c r="P969">
        <v>0.5</v>
      </c>
    </row>
    <row r="970" spans="1:16">
      <c r="A970" s="61">
        <v>102841915</v>
      </c>
      <c r="B970" s="61" t="s">
        <v>7183</v>
      </c>
      <c r="C970" s="62" t="s">
        <v>1532</v>
      </c>
      <c r="D970" s="42" t="s">
        <v>4499</v>
      </c>
      <c r="E970" s="61">
        <v>101490162</v>
      </c>
      <c r="F970" s="61"/>
      <c r="G970" s="61">
        <v>158</v>
      </c>
      <c r="H970">
        <v>5</v>
      </c>
      <c r="I970" t="str">
        <f t="shared" si="45"/>
        <v>56</v>
      </c>
      <c r="J970" t="str">
        <f t="shared" si="46"/>
        <v>8.3</v>
      </c>
      <c r="K970" t="s">
        <v>8342</v>
      </c>
      <c r="L970" t="s">
        <v>8354</v>
      </c>
      <c r="M970">
        <v>0.75</v>
      </c>
      <c r="N970">
        <v>2</v>
      </c>
      <c r="O970">
        <f t="shared" si="47"/>
        <v>1</v>
      </c>
      <c r="P970">
        <v>0.5</v>
      </c>
    </row>
    <row r="971" spans="1:16">
      <c r="A971" s="61">
        <v>102841915</v>
      </c>
      <c r="B971" s="61" t="s">
        <v>7183</v>
      </c>
      <c r="C971" s="62" t="s">
        <v>1613</v>
      </c>
      <c r="D971" s="42" t="s">
        <v>4500</v>
      </c>
      <c r="E971" s="61">
        <v>101490161</v>
      </c>
      <c r="F971" s="61"/>
      <c r="G971" s="61">
        <v>158</v>
      </c>
      <c r="H971">
        <v>5</v>
      </c>
      <c r="I971" t="str">
        <f t="shared" si="45"/>
        <v>56</v>
      </c>
      <c r="J971" t="str">
        <f t="shared" si="46"/>
        <v>8.3</v>
      </c>
      <c r="K971" t="s">
        <v>8342</v>
      </c>
      <c r="L971" t="s">
        <v>8354</v>
      </c>
      <c r="M971">
        <v>0.75</v>
      </c>
      <c r="N971">
        <v>2</v>
      </c>
      <c r="O971">
        <f t="shared" si="47"/>
        <v>1</v>
      </c>
      <c r="P971">
        <v>0.5</v>
      </c>
    </row>
    <row r="972" spans="1:16">
      <c r="A972" s="61">
        <v>102891552</v>
      </c>
      <c r="B972" s="61" t="s">
        <v>7157</v>
      </c>
      <c r="C972" s="62" t="s">
        <v>1613</v>
      </c>
      <c r="D972" s="42" t="s">
        <v>4468</v>
      </c>
      <c r="E972" s="61">
        <v>101490161</v>
      </c>
      <c r="F972" s="61"/>
      <c r="G972" s="61">
        <v>158</v>
      </c>
      <c r="H972">
        <v>5</v>
      </c>
      <c r="I972" t="str">
        <f t="shared" ref="I972:I1035" si="48">MID(D972,5,2)</f>
        <v>56</v>
      </c>
      <c r="J972" t="str">
        <f t="shared" ref="J972:J1035" si="49">MID(D972,7,3)</f>
        <v>8.3</v>
      </c>
      <c r="K972" t="s">
        <v>8342</v>
      </c>
      <c r="L972" t="s">
        <v>8354</v>
      </c>
      <c r="M972">
        <v>0.75</v>
      </c>
      <c r="N972">
        <v>2</v>
      </c>
      <c r="O972">
        <f t="shared" ref="O972:O1035" si="50">N972/2</f>
        <v>1</v>
      </c>
      <c r="P972">
        <v>0.5</v>
      </c>
    </row>
    <row r="973" spans="1:16">
      <c r="A973" s="61">
        <v>103229606</v>
      </c>
      <c r="B973" s="61" t="s">
        <v>7451</v>
      </c>
      <c r="C973" s="62" t="s">
        <v>1532</v>
      </c>
      <c r="D973" s="42" t="s">
        <v>4870</v>
      </c>
      <c r="E973" s="61">
        <v>101490162</v>
      </c>
      <c r="F973" s="61"/>
      <c r="G973" s="61">
        <v>157</v>
      </c>
      <c r="H973">
        <v>5</v>
      </c>
      <c r="I973" t="str">
        <f t="shared" si="48"/>
        <v>56</v>
      </c>
      <c r="J973" t="str">
        <f t="shared" si="49"/>
        <v>8.3</v>
      </c>
      <c r="K973" t="s">
        <v>8342</v>
      </c>
      <c r="L973" t="s">
        <v>8341</v>
      </c>
      <c r="M973">
        <v>0.75</v>
      </c>
      <c r="N973">
        <v>2</v>
      </c>
      <c r="O973">
        <f t="shared" si="50"/>
        <v>1</v>
      </c>
      <c r="P973">
        <v>0.5</v>
      </c>
    </row>
    <row r="974" spans="1:16">
      <c r="A974" s="61">
        <v>101526926</v>
      </c>
      <c r="B974" s="61" t="s">
        <v>6042</v>
      </c>
      <c r="C974" s="62" t="s">
        <v>1532</v>
      </c>
      <c r="D974" s="42" t="s">
        <v>1704</v>
      </c>
      <c r="E974" s="61">
        <v>101490162</v>
      </c>
      <c r="F974" s="61"/>
      <c r="G974" s="61">
        <v>157</v>
      </c>
      <c r="H974">
        <v>5</v>
      </c>
      <c r="I974" t="str">
        <f t="shared" si="48"/>
        <v>56</v>
      </c>
      <c r="J974" t="str">
        <f t="shared" si="49"/>
        <v>8.3</v>
      </c>
      <c r="K974" t="s">
        <v>8342</v>
      </c>
      <c r="L974" t="s">
        <v>8341</v>
      </c>
      <c r="M974">
        <v>0.75</v>
      </c>
      <c r="N974">
        <v>2</v>
      </c>
      <c r="O974">
        <f t="shared" si="50"/>
        <v>1</v>
      </c>
      <c r="P974">
        <v>0.5</v>
      </c>
    </row>
    <row r="975" spans="1:16">
      <c r="A975" s="61">
        <v>101526926</v>
      </c>
      <c r="B975" s="61" t="s">
        <v>6042</v>
      </c>
      <c r="C975" s="62" t="s">
        <v>1613</v>
      </c>
      <c r="D975" s="42" t="s">
        <v>2433</v>
      </c>
      <c r="E975" s="61">
        <v>101490161</v>
      </c>
      <c r="F975" s="61"/>
      <c r="G975" s="61">
        <v>157</v>
      </c>
      <c r="H975">
        <v>5</v>
      </c>
      <c r="I975" t="str">
        <f t="shared" si="48"/>
        <v>56</v>
      </c>
      <c r="J975" t="str">
        <f t="shared" si="49"/>
        <v>8.3</v>
      </c>
      <c r="K975" t="s">
        <v>8342</v>
      </c>
      <c r="L975" t="s">
        <v>8341</v>
      </c>
      <c r="M975">
        <v>0.75</v>
      </c>
      <c r="N975">
        <v>2</v>
      </c>
      <c r="O975">
        <f t="shared" si="50"/>
        <v>1</v>
      </c>
      <c r="P975">
        <v>0.5</v>
      </c>
    </row>
    <row r="976" spans="1:16">
      <c r="A976" s="61">
        <v>103229606</v>
      </c>
      <c r="B976" s="61" t="s">
        <v>7451</v>
      </c>
      <c r="C976" s="62" t="s">
        <v>1613</v>
      </c>
      <c r="D976" s="42" t="s">
        <v>4871</v>
      </c>
      <c r="E976" s="61">
        <v>101490161</v>
      </c>
      <c r="F976" s="61"/>
      <c r="G976" s="61">
        <v>157</v>
      </c>
      <c r="H976">
        <v>5</v>
      </c>
      <c r="I976" t="str">
        <f t="shared" si="48"/>
        <v>56</v>
      </c>
      <c r="J976" t="str">
        <f t="shared" si="49"/>
        <v>8.3</v>
      </c>
      <c r="K976" t="s">
        <v>8342</v>
      </c>
      <c r="L976" t="s">
        <v>8341</v>
      </c>
      <c r="M976">
        <v>0.75</v>
      </c>
      <c r="N976">
        <v>2</v>
      </c>
      <c r="O976">
        <f t="shared" si="50"/>
        <v>1</v>
      </c>
      <c r="P976">
        <v>0.5</v>
      </c>
    </row>
    <row r="977" spans="1:16">
      <c r="A977" s="61">
        <v>101535785</v>
      </c>
      <c r="B977" s="61" t="s">
        <v>6048</v>
      </c>
      <c r="C977" s="62" t="s">
        <v>1532</v>
      </c>
      <c r="D977" s="42" t="s">
        <v>1711</v>
      </c>
      <c r="E977" s="61">
        <v>101490165</v>
      </c>
      <c r="F977" s="61"/>
      <c r="G977" s="61">
        <v>157</v>
      </c>
      <c r="H977">
        <v>5</v>
      </c>
      <c r="I977" t="str">
        <f t="shared" si="48"/>
        <v>56</v>
      </c>
      <c r="J977" t="str">
        <f t="shared" si="49"/>
        <v>8.3</v>
      </c>
      <c r="K977" t="s">
        <v>8342</v>
      </c>
      <c r="L977" t="s">
        <v>8341</v>
      </c>
      <c r="M977">
        <v>0.75</v>
      </c>
      <c r="N977">
        <v>2</v>
      </c>
      <c r="O977">
        <f t="shared" si="50"/>
        <v>1</v>
      </c>
      <c r="P977">
        <v>0.5</v>
      </c>
    </row>
    <row r="978" spans="1:16">
      <c r="A978" s="69">
        <v>101535785</v>
      </c>
      <c r="B978" s="61" t="s">
        <v>6048</v>
      </c>
      <c r="C978" s="62" t="s">
        <v>1532</v>
      </c>
      <c r="D978" s="73" t="s">
        <v>1711</v>
      </c>
      <c r="E978" s="69" t="s">
        <v>1567</v>
      </c>
      <c r="F978" s="69"/>
      <c r="G978" s="61">
        <v>157</v>
      </c>
      <c r="H978">
        <v>5</v>
      </c>
      <c r="I978" t="str">
        <f t="shared" si="48"/>
        <v>56</v>
      </c>
      <c r="J978" t="str">
        <f t="shared" si="49"/>
        <v>8.3</v>
      </c>
      <c r="K978" t="s">
        <v>8342</v>
      </c>
      <c r="L978" t="s">
        <v>8341</v>
      </c>
      <c r="M978">
        <v>0.75</v>
      </c>
      <c r="N978">
        <v>2</v>
      </c>
      <c r="O978">
        <f t="shared" si="50"/>
        <v>1</v>
      </c>
      <c r="P978">
        <v>0.5</v>
      </c>
    </row>
    <row r="979" spans="1:16">
      <c r="A979" s="61">
        <v>101535785</v>
      </c>
      <c r="B979" s="61" t="s">
        <v>6048</v>
      </c>
      <c r="C979" s="62" t="s">
        <v>1613</v>
      </c>
      <c r="D979" s="42" t="s">
        <v>2436</v>
      </c>
      <c r="E979" s="61">
        <v>101490161</v>
      </c>
      <c r="F979" s="61"/>
      <c r="G979" s="61">
        <v>157</v>
      </c>
      <c r="H979">
        <v>5</v>
      </c>
      <c r="I979" t="str">
        <f t="shared" si="48"/>
        <v>56</v>
      </c>
      <c r="J979" t="str">
        <f t="shared" si="49"/>
        <v>8.3</v>
      </c>
      <c r="K979" t="s">
        <v>8342</v>
      </c>
      <c r="L979" t="s">
        <v>8341</v>
      </c>
      <c r="M979">
        <v>0.75</v>
      </c>
      <c r="N979">
        <v>2</v>
      </c>
      <c r="O979">
        <f t="shared" si="50"/>
        <v>1</v>
      </c>
      <c r="P979">
        <v>0.5</v>
      </c>
    </row>
    <row r="980" spans="1:16">
      <c r="A980" s="61">
        <v>101628705</v>
      </c>
      <c r="B980" s="61" t="s">
        <v>6377</v>
      </c>
      <c r="C980" s="62" t="s">
        <v>1532</v>
      </c>
      <c r="D980" s="42" t="s">
        <v>3848</v>
      </c>
      <c r="E980" s="61">
        <v>101490171</v>
      </c>
      <c r="F980" s="61"/>
      <c r="G980" s="61">
        <v>157</v>
      </c>
      <c r="H980">
        <v>5</v>
      </c>
      <c r="I980" t="str">
        <f t="shared" si="48"/>
        <v>56</v>
      </c>
      <c r="J980" t="str">
        <f t="shared" si="49"/>
        <v>8.3</v>
      </c>
      <c r="K980" t="s">
        <v>8342</v>
      </c>
      <c r="L980" t="s">
        <v>8341</v>
      </c>
      <c r="M980">
        <v>0.75</v>
      </c>
      <c r="N980">
        <v>2</v>
      </c>
      <c r="O980">
        <f t="shared" si="50"/>
        <v>1</v>
      </c>
      <c r="P980">
        <v>0.5</v>
      </c>
    </row>
    <row r="981" spans="1:16">
      <c r="A981" s="61">
        <v>101628705</v>
      </c>
      <c r="B981" s="61" t="s">
        <v>6377</v>
      </c>
      <c r="C981" s="62" t="s">
        <v>1532</v>
      </c>
      <c r="D981" s="42" t="s">
        <v>3848</v>
      </c>
      <c r="E981" s="61">
        <v>101490169</v>
      </c>
      <c r="F981" s="61" t="s">
        <v>1534</v>
      </c>
      <c r="G981" s="61">
        <v>157</v>
      </c>
      <c r="H981">
        <v>5</v>
      </c>
      <c r="I981" t="str">
        <f t="shared" si="48"/>
        <v>56</v>
      </c>
      <c r="J981" t="str">
        <f t="shared" si="49"/>
        <v>8.3</v>
      </c>
      <c r="K981" t="s">
        <v>8342</v>
      </c>
      <c r="L981" t="s">
        <v>8341</v>
      </c>
      <c r="M981">
        <v>0.75</v>
      </c>
      <c r="N981">
        <v>2</v>
      </c>
      <c r="O981">
        <f t="shared" si="50"/>
        <v>1</v>
      </c>
      <c r="P981">
        <v>0.5</v>
      </c>
    </row>
    <row r="982" spans="1:16">
      <c r="A982" s="61">
        <v>101628705</v>
      </c>
      <c r="B982" s="61" t="s">
        <v>6377</v>
      </c>
      <c r="C982" s="62" t="s">
        <v>1613</v>
      </c>
      <c r="D982" s="42" t="s">
        <v>2437</v>
      </c>
      <c r="E982" s="61">
        <v>101490161</v>
      </c>
      <c r="F982" s="61"/>
      <c r="G982" s="61">
        <v>157</v>
      </c>
      <c r="H982">
        <v>5</v>
      </c>
      <c r="I982" t="str">
        <f t="shared" si="48"/>
        <v>56</v>
      </c>
      <c r="J982" t="str">
        <f t="shared" si="49"/>
        <v>8.3</v>
      </c>
      <c r="K982" t="s">
        <v>8342</v>
      </c>
      <c r="L982" t="s">
        <v>8341</v>
      </c>
      <c r="M982">
        <v>0.75</v>
      </c>
      <c r="N982">
        <v>2</v>
      </c>
      <c r="O982">
        <f t="shared" si="50"/>
        <v>1</v>
      </c>
      <c r="P982">
        <v>0.5</v>
      </c>
    </row>
    <row r="983" spans="1:16">
      <c r="A983" s="61">
        <v>103250342</v>
      </c>
      <c r="B983" s="61" t="s">
        <v>7493</v>
      </c>
      <c r="C983" s="62" t="s">
        <v>1532</v>
      </c>
      <c r="D983" s="42" t="s">
        <v>4929</v>
      </c>
      <c r="E983" s="61">
        <v>101727990</v>
      </c>
      <c r="F983" s="61"/>
      <c r="G983" s="61">
        <v>157</v>
      </c>
      <c r="H983">
        <v>5</v>
      </c>
      <c r="I983" t="str">
        <f t="shared" si="48"/>
        <v>56</v>
      </c>
      <c r="J983" t="str">
        <f t="shared" si="49"/>
        <v>8.3</v>
      </c>
      <c r="K983" t="s">
        <v>8345</v>
      </c>
      <c r="L983" t="s">
        <v>8341</v>
      </c>
      <c r="M983">
        <v>1.5</v>
      </c>
      <c r="N983">
        <v>2</v>
      </c>
      <c r="O983">
        <f t="shared" si="50"/>
        <v>1</v>
      </c>
      <c r="P983">
        <v>0.5</v>
      </c>
    </row>
    <row r="984" spans="1:16">
      <c r="A984" s="61">
        <v>103250318</v>
      </c>
      <c r="B984" s="61" t="s">
        <v>7494</v>
      </c>
      <c r="C984" s="62" t="s">
        <v>1532</v>
      </c>
      <c r="D984" s="42" t="s">
        <v>4929</v>
      </c>
      <c r="E984" s="61">
        <v>101727990</v>
      </c>
      <c r="F984" s="61"/>
      <c r="G984" s="61">
        <v>157</v>
      </c>
      <c r="H984">
        <v>5</v>
      </c>
      <c r="I984" t="str">
        <f t="shared" si="48"/>
        <v>56</v>
      </c>
      <c r="J984" t="str">
        <f t="shared" si="49"/>
        <v>8.3</v>
      </c>
      <c r="K984" t="s">
        <v>8345</v>
      </c>
      <c r="L984" t="s">
        <v>8341</v>
      </c>
      <c r="M984">
        <v>1.5</v>
      </c>
      <c r="N984">
        <v>2</v>
      </c>
      <c r="O984">
        <f t="shared" si="50"/>
        <v>1</v>
      </c>
      <c r="P984">
        <v>0.5</v>
      </c>
    </row>
    <row r="985" spans="1:16">
      <c r="A985" s="61">
        <v>103250342</v>
      </c>
      <c r="B985" s="61" t="s">
        <v>7493</v>
      </c>
      <c r="C985" s="62" t="s">
        <v>1613</v>
      </c>
      <c r="D985" s="42" t="s">
        <v>4930</v>
      </c>
      <c r="E985" s="61">
        <v>101727984</v>
      </c>
      <c r="F985" s="61"/>
      <c r="G985" s="61">
        <v>157</v>
      </c>
      <c r="H985">
        <v>5</v>
      </c>
      <c r="I985" t="str">
        <f t="shared" si="48"/>
        <v>56</v>
      </c>
      <c r="J985" t="str">
        <f t="shared" si="49"/>
        <v>8.3</v>
      </c>
      <c r="K985" t="s">
        <v>8345</v>
      </c>
      <c r="L985" t="s">
        <v>8341</v>
      </c>
      <c r="M985">
        <v>1.5</v>
      </c>
      <c r="N985">
        <v>2</v>
      </c>
      <c r="O985">
        <f t="shared" si="50"/>
        <v>1</v>
      </c>
      <c r="P985">
        <v>0.5</v>
      </c>
    </row>
    <row r="986" spans="1:16">
      <c r="A986" s="61">
        <v>103250318</v>
      </c>
      <c r="B986" s="61" t="s">
        <v>7494</v>
      </c>
      <c r="C986" s="62" t="s">
        <v>1613</v>
      </c>
      <c r="D986" s="42" t="s">
        <v>4930</v>
      </c>
      <c r="E986" s="61">
        <v>101727984</v>
      </c>
      <c r="F986" s="61"/>
      <c r="G986" s="61">
        <v>157</v>
      </c>
      <c r="H986">
        <v>5</v>
      </c>
      <c r="I986" t="str">
        <f t="shared" si="48"/>
        <v>56</v>
      </c>
      <c r="J986" t="str">
        <f t="shared" si="49"/>
        <v>8.3</v>
      </c>
      <c r="K986" t="s">
        <v>8345</v>
      </c>
      <c r="L986" t="s">
        <v>8341</v>
      </c>
      <c r="M986">
        <v>1.5</v>
      </c>
      <c r="N986">
        <v>2</v>
      </c>
      <c r="O986">
        <f t="shared" si="50"/>
        <v>1</v>
      </c>
      <c r="P986">
        <v>0.5</v>
      </c>
    </row>
    <row r="987" spans="1:16">
      <c r="A987" s="61">
        <v>103673449</v>
      </c>
      <c r="B987" s="61" t="s">
        <v>7693</v>
      </c>
      <c r="C987" s="100" t="s">
        <v>1532</v>
      </c>
      <c r="D987" s="42" t="s">
        <v>8131</v>
      </c>
      <c r="E987" s="61">
        <v>103177454</v>
      </c>
      <c r="F987" s="61"/>
      <c r="G987" s="61">
        <v>157</v>
      </c>
      <c r="H987">
        <v>5</v>
      </c>
      <c r="I987" t="str">
        <f t="shared" si="48"/>
        <v>56</v>
      </c>
      <c r="J987" t="str">
        <f t="shared" si="49"/>
        <v>8.3</v>
      </c>
      <c r="K987" t="s">
        <v>8345</v>
      </c>
      <c r="L987" t="s">
        <v>8341</v>
      </c>
      <c r="M987">
        <v>1.5</v>
      </c>
      <c r="N987">
        <v>2</v>
      </c>
      <c r="O987">
        <f t="shared" si="50"/>
        <v>1</v>
      </c>
      <c r="P987">
        <v>0.5</v>
      </c>
    </row>
    <row r="988" spans="1:16">
      <c r="A988" s="61">
        <v>103673449</v>
      </c>
      <c r="B988" s="61" t="s">
        <v>7693</v>
      </c>
      <c r="C988" s="100" t="s">
        <v>1613</v>
      </c>
      <c r="D988" s="42" t="s">
        <v>8132</v>
      </c>
      <c r="E988" s="61" t="s">
        <v>4953</v>
      </c>
      <c r="F988" s="61"/>
      <c r="G988" s="61">
        <v>157</v>
      </c>
      <c r="H988">
        <v>5</v>
      </c>
      <c r="I988" t="str">
        <f t="shared" si="48"/>
        <v>56</v>
      </c>
      <c r="J988" t="str">
        <f t="shared" si="49"/>
        <v>8.3</v>
      </c>
      <c r="K988" t="s">
        <v>8345</v>
      </c>
      <c r="L988" t="s">
        <v>8341</v>
      </c>
      <c r="M988">
        <v>1.5</v>
      </c>
      <c r="N988">
        <v>2</v>
      </c>
      <c r="O988">
        <f t="shared" si="50"/>
        <v>1</v>
      </c>
      <c r="P988">
        <v>0.5</v>
      </c>
    </row>
    <row r="989" spans="1:16">
      <c r="A989" s="61">
        <v>104758214</v>
      </c>
      <c r="B989" s="61" t="s">
        <v>8022</v>
      </c>
      <c r="C989" s="100" t="s">
        <v>1532</v>
      </c>
      <c r="D989" s="42" t="s">
        <v>5770</v>
      </c>
      <c r="E989" s="61" t="s">
        <v>5451</v>
      </c>
      <c r="F989" s="61"/>
      <c r="G989" s="61">
        <v>470</v>
      </c>
      <c r="H989">
        <v>5</v>
      </c>
      <c r="I989" t="str">
        <f t="shared" si="48"/>
        <v>56</v>
      </c>
      <c r="J989" t="str">
        <f t="shared" si="49"/>
        <v>8.4</v>
      </c>
      <c r="K989" t="s">
        <v>8342</v>
      </c>
      <c r="L989" t="s">
        <v>8352</v>
      </c>
      <c r="M989">
        <v>0.75</v>
      </c>
      <c r="N989">
        <v>2</v>
      </c>
      <c r="O989">
        <f t="shared" si="50"/>
        <v>1</v>
      </c>
      <c r="P989">
        <v>0.5</v>
      </c>
    </row>
    <row r="990" spans="1:16">
      <c r="A990" s="61">
        <v>104758214</v>
      </c>
      <c r="B990" s="61" t="s">
        <v>8022</v>
      </c>
      <c r="C990" s="100" t="s">
        <v>1613</v>
      </c>
      <c r="D990" s="42" t="s">
        <v>5771</v>
      </c>
      <c r="E990" s="61" t="s">
        <v>5451</v>
      </c>
      <c r="F990" s="61"/>
      <c r="G990" s="61">
        <v>470</v>
      </c>
      <c r="H990">
        <v>5</v>
      </c>
      <c r="I990" t="str">
        <f t="shared" si="48"/>
        <v>56</v>
      </c>
      <c r="J990" t="str">
        <f t="shared" si="49"/>
        <v>8.4</v>
      </c>
      <c r="K990" t="s">
        <v>8342</v>
      </c>
      <c r="L990" t="s">
        <v>8352</v>
      </c>
      <c r="M990">
        <v>0.75</v>
      </c>
      <c r="N990">
        <v>2</v>
      </c>
      <c r="O990">
        <f t="shared" si="50"/>
        <v>1</v>
      </c>
      <c r="P990">
        <v>0.5</v>
      </c>
    </row>
    <row r="991" spans="1:16">
      <c r="A991" s="61">
        <v>103161994</v>
      </c>
      <c r="B991" s="61" t="s">
        <v>7311</v>
      </c>
      <c r="C991" s="62" t="s">
        <v>1532</v>
      </c>
      <c r="D991" s="42" t="s">
        <v>4712</v>
      </c>
      <c r="E991" s="61">
        <v>101490162</v>
      </c>
      <c r="F991" s="61"/>
      <c r="G991" s="61">
        <v>383</v>
      </c>
      <c r="H991">
        <v>5</v>
      </c>
      <c r="I991" t="str">
        <f t="shared" si="48"/>
        <v>56</v>
      </c>
      <c r="J991" t="str">
        <f t="shared" si="49"/>
        <v>8.4</v>
      </c>
      <c r="K991" t="s">
        <v>8342</v>
      </c>
      <c r="L991" t="s">
        <v>8350</v>
      </c>
      <c r="M991">
        <v>0.75</v>
      </c>
      <c r="N991">
        <v>2</v>
      </c>
      <c r="O991">
        <f t="shared" si="50"/>
        <v>1</v>
      </c>
      <c r="P991">
        <v>0.5</v>
      </c>
    </row>
    <row r="992" spans="1:16">
      <c r="A992" s="61">
        <v>103161994</v>
      </c>
      <c r="B992" s="61" t="s">
        <v>7311</v>
      </c>
      <c r="C992" s="62" t="s">
        <v>1613</v>
      </c>
      <c r="D992" s="42" t="s">
        <v>4713</v>
      </c>
      <c r="E992" s="61">
        <v>101490161</v>
      </c>
      <c r="F992" s="61"/>
      <c r="G992" s="61">
        <v>383</v>
      </c>
      <c r="H992">
        <v>5</v>
      </c>
      <c r="I992" t="str">
        <f t="shared" si="48"/>
        <v>56</v>
      </c>
      <c r="J992" t="str">
        <f t="shared" si="49"/>
        <v>8.4</v>
      </c>
      <c r="K992" t="s">
        <v>8342</v>
      </c>
      <c r="L992" t="s">
        <v>8350</v>
      </c>
      <c r="M992">
        <v>0.75</v>
      </c>
      <c r="N992">
        <v>2</v>
      </c>
      <c r="O992">
        <f t="shared" si="50"/>
        <v>1</v>
      </c>
      <c r="P992">
        <v>0.5</v>
      </c>
    </row>
    <row r="993" spans="1:16">
      <c r="A993" s="61">
        <v>103071845</v>
      </c>
      <c r="B993" s="61" t="s">
        <v>7240</v>
      </c>
      <c r="C993" s="62" t="s">
        <v>1532</v>
      </c>
      <c r="D993" s="42" t="s">
        <v>4596</v>
      </c>
      <c r="E993" s="61">
        <v>101490162</v>
      </c>
      <c r="F993" s="61"/>
      <c r="G993" s="61">
        <v>369</v>
      </c>
      <c r="H993">
        <v>5</v>
      </c>
      <c r="I993" t="str">
        <f t="shared" si="48"/>
        <v>56</v>
      </c>
      <c r="J993" t="str">
        <f t="shared" si="49"/>
        <v>8.4</v>
      </c>
      <c r="K993" t="s">
        <v>8342</v>
      </c>
      <c r="L993" t="s">
        <v>8341</v>
      </c>
      <c r="M993">
        <v>0.75</v>
      </c>
      <c r="N993">
        <v>2</v>
      </c>
      <c r="O993">
        <f t="shared" si="50"/>
        <v>1</v>
      </c>
      <c r="P993">
        <v>0.5</v>
      </c>
    </row>
    <row r="994" spans="1:16">
      <c r="A994" s="61">
        <v>103071962</v>
      </c>
      <c r="B994" s="61" t="s">
        <v>7241</v>
      </c>
      <c r="C994" s="62" t="s">
        <v>1532</v>
      </c>
      <c r="D994" s="42" t="s">
        <v>4598</v>
      </c>
      <c r="E994" s="61">
        <v>101490162</v>
      </c>
      <c r="F994" s="61"/>
      <c r="G994" s="61">
        <v>369</v>
      </c>
      <c r="H994">
        <v>5</v>
      </c>
      <c r="I994" t="str">
        <f t="shared" si="48"/>
        <v>56</v>
      </c>
      <c r="J994" t="str">
        <f t="shared" si="49"/>
        <v>8.4</v>
      </c>
      <c r="K994" t="s">
        <v>8342</v>
      </c>
      <c r="L994" t="s">
        <v>8341</v>
      </c>
      <c r="M994">
        <v>0.75</v>
      </c>
      <c r="N994">
        <v>2</v>
      </c>
      <c r="O994">
        <f t="shared" si="50"/>
        <v>1</v>
      </c>
      <c r="P994">
        <v>0.5</v>
      </c>
    </row>
    <row r="995" spans="1:16">
      <c r="A995" s="61">
        <v>103071962</v>
      </c>
      <c r="B995" s="61" t="s">
        <v>7241</v>
      </c>
      <c r="C995" s="62" t="s">
        <v>1613</v>
      </c>
      <c r="D995" s="42" t="s">
        <v>4599</v>
      </c>
      <c r="E995" s="61">
        <v>101490161</v>
      </c>
      <c r="F995" s="61"/>
      <c r="G995" s="61">
        <v>369</v>
      </c>
      <c r="H995">
        <v>5</v>
      </c>
      <c r="I995" t="str">
        <f t="shared" si="48"/>
        <v>56</v>
      </c>
      <c r="J995" t="str">
        <f t="shared" si="49"/>
        <v>8.4</v>
      </c>
      <c r="K995" t="s">
        <v>8342</v>
      </c>
      <c r="L995" t="s">
        <v>8341</v>
      </c>
      <c r="M995">
        <v>0.75</v>
      </c>
      <c r="N995">
        <v>2</v>
      </c>
      <c r="O995">
        <f t="shared" si="50"/>
        <v>1</v>
      </c>
      <c r="P995">
        <v>0.5</v>
      </c>
    </row>
    <row r="996" spans="1:16">
      <c r="A996" s="61">
        <v>103071845</v>
      </c>
      <c r="B996" s="61" t="s">
        <v>7240</v>
      </c>
      <c r="C996" s="62" t="s">
        <v>1613</v>
      </c>
      <c r="D996" s="42" t="s">
        <v>4597</v>
      </c>
      <c r="E996" s="61">
        <v>101490161</v>
      </c>
      <c r="F996" s="61"/>
      <c r="G996" s="61">
        <v>369</v>
      </c>
      <c r="H996">
        <v>5</v>
      </c>
      <c r="I996" t="str">
        <f t="shared" si="48"/>
        <v>56</v>
      </c>
      <c r="J996" t="str">
        <f t="shared" si="49"/>
        <v>8.4</v>
      </c>
      <c r="K996" t="s">
        <v>8342</v>
      </c>
      <c r="L996" t="s">
        <v>8341</v>
      </c>
      <c r="M996">
        <v>0.75</v>
      </c>
      <c r="N996">
        <v>2</v>
      </c>
      <c r="O996">
        <f t="shared" si="50"/>
        <v>1</v>
      </c>
      <c r="P996">
        <v>0.5</v>
      </c>
    </row>
    <row r="997" spans="1:16">
      <c r="A997" s="61">
        <v>104544081</v>
      </c>
      <c r="B997" s="61" t="s">
        <v>7876</v>
      </c>
      <c r="C997" s="100" t="s">
        <v>1532</v>
      </c>
      <c r="D997" s="42" t="s">
        <v>8215</v>
      </c>
      <c r="E997" s="61">
        <v>101490162</v>
      </c>
      <c r="F997" s="61"/>
      <c r="G997" s="61">
        <v>394</v>
      </c>
      <c r="H997">
        <v>5</v>
      </c>
      <c r="I997" t="str">
        <f t="shared" si="48"/>
        <v>67</v>
      </c>
      <c r="J997" t="str">
        <f t="shared" si="49"/>
        <v>10.</v>
      </c>
      <c r="K997" t="s">
        <v>8342</v>
      </c>
      <c r="L997" t="s">
        <v>8350</v>
      </c>
      <c r="M997">
        <v>0.75</v>
      </c>
      <c r="N997">
        <v>2</v>
      </c>
      <c r="O997">
        <f t="shared" si="50"/>
        <v>1</v>
      </c>
      <c r="P997">
        <v>0.5</v>
      </c>
    </row>
    <row r="998" spans="1:16">
      <c r="A998" s="61">
        <v>104544081</v>
      </c>
      <c r="B998" s="61" t="s">
        <v>7876</v>
      </c>
      <c r="C998" s="100" t="s">
        <v>1613</v>
      </c>
      <c r="D998" s="42" t="s">
        <v>8216</v>
      </c>
      <c r="E998" s="61">
        <v>101490161</v>
      </c>
      <c r="F998" s="61"/>
      <c r="G998" s="61">
        <v>394</v>
      </c>
      <c r="H998">
        <v>5</v>
      </c>
      <c r="I998" t="str">
        <f t="shared" si="48"/>
        <v>67</v>
      </c>
      <c r="J998" t="str">
        <f t="shared" si="49"/>
        <v>10.</v>
      </c>
      <c r="K998" t="s">
        <v>8342</v>
      </c>
      <c r="L998" t="s">
        <v>8350</v>
      </c>
      <c r="M998">
        <v>0.75</v>
      </c>
      <c r="N998">
        <v>2</v>
      </c>
      <c r="O998">
        <f t="shared" si="50"/>
        <v>1</v>
      </c>
      <c r="P998">
        <v>0.5</v>
      </c>
    </row>
    <row r="999" spans="1:16">
      <c r="A999" s="61">
        <v>103239177</v>
      </c>
      <c r="B999" s="61" t="s">
        <v>7476</v>
      </c>
      <c r="C999" s="62" t="s">
        <v>1532</v>
      </c>
      <c r="D999" s="42" t="s">
        <v>4899</v>
      </c>
      <c r="E999" s="61">
        <v>101490162</v>
      </c>
      <c r="F999" s="61"/>
      <c r="G999" s="61">
        <v>394</v>
      </c>
      <c r="H999">
        <v>5</v>
      </c>
      <c r="I999" t="str">
        <f t="shared" si="48"/>
        <v>67</v>
      </c>
      <c r="J999" t="str">
        <f t="shared" si="49"/>
        <v>10.</v>
      </c>
      <c r="K999" t="s">
        <v>8342</v>
      </c>
      <c r="L999" t="s">
        <v>8350</v>
      </c>
      <c r="M999">
        <v>0.75</v>
      </c>
      <c r="N999">
        <v>2</v>
      </c>
      <c r="O999">
        <f t="shared" si="50"/>
        <v>1</v>
      </c>
      <c r="P999">
        <v>0.5</v>
      </c>
    </row>
    <row r="1000" spans="1:16">
      <c r="A1000" s="61">
        <v>103239177</v>
      </c>
      <c r="B1000" s="61" t="s">
        <v>7476</v>
      </c>
      <c r="C1000" s="62" t="s">
        <v>1613</v>
      </c>
      <c r="D1000" s="42" t="s">
        <v>4900</v>
      </c>
      <c r="E1000" s="61">
        <v>101490161</v>
      </c>
      <c r="F1000" s="61"/>
      <c r="G1000" s="61">
        <v>394</v>
      </c>
      <c r="H1000">
        <v>5</v>
      </c>
      <c r="I1000" t="str">
        <f t="shared" si="48"/>
        <v>67</v>
      </c>
      <c r="J1000" t="str">
        <f t="shared" si="49"/>
        <v>10.</v>
      </c>
      <c r="K1000" t="s">
        <v>8342</v>
      </c>
      <c r="L1000" t="s">
        <v>8350</v>
      </c>
      <c r="M1000">
        <v>0.75</v>
      </c>
      <c r="N1000">
        <v>2</v>
      </c>
      <c r="O1000">
        <f t="shared" si="50"/>
        <v>1</v>
      </c>
      <c r="P1000">
        <v>0.5</v>
      </c>
    </row>
    <row r="1001" spans="1:16">
      <c r="A1001" s="74">
        <v>103283591</v>
      </c>
      <c r="B1001" s="61" t="s">
        <v>7516</v>
      </c>
      <c r="C1001" s="62" t="s">
        <v>1532</v>
      </c>
      <c r="D1001" s="94" t="s">
        <v>4964</v>
      </c>
      <c r="E1001" s="61">
        <v>101490162</v>
      </c>
      <c r="F1001" s="61"/>
      <c r="G1001" s="61">
        <v>401</v>
      </c>
      <c r="H1001">
        <v>5</v>
      </c>
      <c r="I1001" t="str">
        <f t="shared" si="48"/>
        <v>67</v>
      </c>
      <c r="J1001" t="str">
        <f t="shared" si="49"/>
        <v>10.</v>
      </c>
      <c r="K1001" t="s">
        <v>8342</v>
      </c>
      <c r="L1001" t="s">
        <v>8352</v>
      </c>
      <c r="M1001">
        <v>0.75</v>
      </c>
      <c r="N1001">
        <v>2</v>
      </c>
      <c r="O1001">
        <f t="shared" si="50"/>
        <v>1</v>
      </c>
      <c r="P1001">
        <v>0.5</v>
      </c>
    </row>
    <row r="1002" spans="1:16">
      <c r="A1002" s="74">
        <v>103283591</v>
      </c>
      <c r="B1002" s="61" t="s">
        <v>7516</v>
      </c>
      <c r="C1002" s="62" t="s">
        <v>1613</v>
      </c>
      <c r="D1002" s="94" t="s">
        <v>4965</v>
      </c>
      <c r="E1002" s="61">
        <v>101490161</v>
      </c>
      <c r="F1002" s="61"/>
      <c r="G1002" s="61">
        <v>401</v>
      </c>
      <c r="H1002">
        <v>5</v>
      </c>
      <c r="I1002" t="str">
        <f t="shared" si="48"/>
        <v>67</v>
      </c>
      <c r="J1002" t="str">
        <f t="shared" si="49"/>
        <v>10.</v>
      </c>
      <c r="K1002" t="s">
        <v>8342</v>
      </c>
      <c r="L1002" t="s">
        <v>8352</v>
      </c>
      <c r="M1002">
        <v>0.75</v>
      </c>
      <c r="N1002">
        <v>2</v>
      </c>
      <c r="O1002">
        <f t="shared" si="50"/>
        <v>1</v>
      </c>
      <c r="P1002">
        <v>0.5</v>
      </c>
    </row>
    <row r="1003" spans="1:16">
      <c r="A1003" s="61">
        <v>103330211</v>
      </c>
      <c r="B1003" s="61" t="s">
        <v>7537</v>
      </c>
      <c r="C1003" s="62" t="s">
        <v>1532</v>
      </c>
      <c r="D1003" s="94" t="s">
        <v>4998</v>
      </c>
      <c r="E1003" s="61">
        <v>103177454</v>
      </c>
      <c r="F1003" s="61"/>
      <c r="G1003" s="61">
        <v>401</v>
      </c>
      <c r="H1003">
        <v>5</v>
      </c>
      <c r="I1003" t="str">
        <f t="shared" si="48"/>
        <v>67</v>
      </c>
      <c r="J1003" t="str">
        <f t="shared" si="49"/>
        <v>10.</v>
      </c>
      <c r="K1003" t="s">
        <v>8342</v>
      </c>
      <c r="L1003" t="s">
        <v>8352</v>
      </c>
      <c r="M1003">
        <v>0.75</v>
      </c>
      <c r="N1003">
        <v>2</v>
      </c>
      <c r="O1003">
        <f t="shared" si="50"/>
        <v>1</v>
      </c>
      <c r="P1003">
        <v>0.5</v>
      </c>
    </row>
    <row r="1004" spans="1:16">
      <c r="A1004" s="61">
        <v>103330211</v>
      </c>
      <c r="B1004" s="61" t="s">
        <v>7537</v>
      </c>
      <c r="C1004" s="62" t="s">
        <v>1613</v>
      </c>
      <c r="D1004" s="94" t="s">
        <v>4999</v>
      </c>
      <c r="E1004" s="61" t="s">
        <v>4953</v>
      </c>
      <c r="F1004" s="61"/>
      <c r="G1004" s="61">
        <v>401</v>
      </c>
      <c r="H1004">
        <v>5</v>
      </c>
      <c r="I1004" t="str">
        <f t="shared" si="48"/>
        <v>67</v>
      </c>
      <c r="J1004" t="str">
        <f t="shared" si="49"/>
        <v>10.</v>
      </c>
      <c r="K1004" t="s">
        <v>8342</v>
      </c>
      <c r="L1004" t="s">
        <v>8352</v>
      </c>
      <c r="M1004">
        <v>0.75</v>
      </c>
      <c r="N1004">
        <v>2</v>
      </c>
      <c r="O1004">
        <f t="shared" si="50"/>
        <v>1</v>
      </c>
      <c r="P1004">
        <v>0.5</v>
      </c>
    </row>
    <row r="1005" spans="1:16">
      <c r="A1005" s="61">
        <v>103358291</v>
      </c>
      <c r="B1005" s="61" t="s">
        <v>7568</v>
      </c>
      <c r="C1005" s="100" t="s">
        <v>1532</v>
      </c>
      <c r="D1005" s="94" t="s">
        <v>5051</v>
      </c>
      <c r="E1005" s="18">
        <v>103177454</v>
      </c>
      <c r="F1005" s="61"/>
      <c r="G1005" s="61">
        <v>394</v>
      </c>
      <c r="H1005">
        <v>5</v>
      </c>
      <c r="I1005" t="str">
        <f t="shared" si="48"/>
        <v>67</v>
      </c>
      <c r="J1005" t="str">
        <f t="shared" si="49"/>
        <v>10.</v>
      </c>
      <c r="K1005" t="s">
        <v>8345</v>
      </c>
      <c r="L1005" t="s">
        <v>8350</v>
      </c>
      <c r="M1005">
        <v>1.5</v>
      </c>
      <c r="N1005">
        <v>2</v>
      </c>
      <c r="O1005">
        <f t="shared" si="50"/>
        <v>1</v>
      </c>
      <c r="P1005">
        <v>0.5</v>
      </c>
    </row>
    <row r="1006" spans="1:16">
      <c r="A1006" s="61">
        <v>103358291</v>
      </c>
      <c r="B1006" s="61" t="s">
        <v>7568</v>
      </c>
      <c r="C1006" s="100" t="s">
        <v>1613</v>
      </c>
      <c r="D1006" s="94" t="s">
        <v>5052</v>
      </c>
      <c r="E1006" s="18" t="s">
        <v>4953</v>
      </c>
      <c r="F1006" s="61"/>
      <c r="G1006" s="61">
        <v>394</v>
      </c>
      <c r="H1006">
        <v>5</v>
      </c>
      <c r="I1006" t="str">
        <f t="shared" si="48"/>
        <v>67</v>
      </c>
      <c r="J1006" t="str">
        <f t="shared" si="49"/>
        <v>10.</v>
      </c>
      <c r="K1006" t="s">
        <v>8345</v>
      </c>
      <c r="L1006" t="s">
        <v>8350</v>
      </c>
      <c r="M1006">
        <v>1.5</v>
      </c>
      <c r="N1006">
        <v>2</v>
      </c>
      <c r="O1006">
        <f t="shared" si="50"/>
        <v>1</v>
      </c>
      <c r="P1006">
        <v>0.5</v>
      </c>
    </row>
    <row r="1007" spans="1:16">
      <c r="A1007" s="61">
        <v>104413727</v>
      </c>
      <c r="B1007" s="61" t="s">
        <v>7834</v>
      </c>
      <c r="C1007" s="100" t="s">
        <v>1532</v>
      </c>
      <c r="D1007" s="42" t="s">
        <v>5474</v>
      </c>
      <c r="E1007" s="61">
        <v>101727985</v>
      </c>
      <c r="F1007" s="61"/>
      <c r="G1007" s="61">
        <v>394</v>
      </c>
      <c r="H1007">
        <v>5</v>
      </c>
      <c r="I1007" t="str">
        <f t="shared" si="48"/>
        <v>67</v>
      </c>
      <c r="J1007" t="str">
        <f t="shared" si="49"/>
        <v>10.</v>
      </c>
      <c r="K1007" t="s">
        <v>8349</v>
      </c>
      <c r="L1007" t="s">
        <v>8350</v>
      </c>
      <c r="M1007">
        <v>1.5</v>
      </c>
      <c r="N1007">
        <v>2</v>
      </c>
      <c r="O1007">
        <f t="shared" si="50"/>
        <v>1</v>
      </c>
      <c r="P1007">
        <v>0.5</v>
      </c>
    </row>
    <row r="1008" spans="1:16">
      <c r="A1008" s="61">
        <v>104413727</v>
      </c>
      <c r="B1008" s="61" t="s">
        <v>7834</v>
      </c>
      <c r="C1008" s="100" t="s">
        <v>1613</v>
      </c>
      <c r="D1008" s="42" t="s">
        <v>5475</v>
      </c>
      <c r="E1008" s="61">
        <v>101727984</v>
      </c>
      <c r="F1008" s="61"/>
      <c r="G1008" s="61">
        <v>394</v>
      </c>
      <c r="H1008">
        <v>5</v>
      </c>
      <c r="I1008" t="str">
        <f t="shared" si="48"/>
        <v>67</v>
      </c>
      <c r="J1008" t="str">
        <f t="shared" si="49"/>
        <v>10.</v>
      </c>
      <c r="K1008" t="s">
        <v>8349</v>
      </c>
      <c r="L1008" t="s">
        <v>8350</v>
      </c>
      <c r="M1008">
        <v>1.5</v>
      </c>
      <c r="N1008">
        <v>2</v>
      </c>
      <c r="O1008">
        <f t="shared" si="50"/>
        <v>1</v>
      </c>
      <c r="P1008">
        <v>0.5</v>
      </c>
    </row>
    <row r="1009" spans="1:16">
      <c r="A1009" s="61" t="s">
        <v>8092</v>
      </c>
      <c r="B1009" s="61" t="s">
        <v>6841</v>
      </c>
      <c r="C1009" s="100" t="s">
        <v>5683</v>
      </c>
      <c r="D1009" s="42" t="s">
        <v>5687</v>
      </c>
      <c r="E1009" s="61" t="s">
        <v>5686</v>
      </c>
      <c r="F1009" s="61"/>
      <c r="G1009" s="61">
        <v>276</v>
      </c>
      <c r="H1009">
        <v>5</v>
      </c>
      <c r="I1009" t="str">
        <f t="shared" si="48"/>
        <v>67</v>
      </c>
      <c r="J1009" t="str">
        <f t="shared" si="49"/>
        <v>10.</v>
      </c>
      <c r="K1009" t="s">
        <v>8342</v>
      </c>
      <c r="L1009" t="s">
        <v>8350</v>
      </c>
      <c r="M1009">
        <v>0.75</v>
      </c>
      <c r="N1009">
        <v>2</v>
      </c>
      <c r="O1009">
        <f t="shared" si="50"/>
        <v>1</v>
      </c>
      <c r="P1009">
        <v>0.5</v>
      </c>
    </row>
    <row r="1010" spans="1:16">
      <c r="A1010" s="61">
        <v>104446737</v>
      </c>
      <c r="B1010" s="61" t="s">
        <v>7857</v>
      </c>
      <c r="C1010" s="100" t="s">
        <v>1532</v>
      </c>
      <c r="D1010" s="42" t="s">
        <v>5505</v>
      </c>
      <c r="E1010" s="61" t="s">
        <v>5391</v>
      </c>
      <c r="F1010" s="61"/>
      <c r="G1010" s="61">
        <v>444</v>
      </c>
      <c r="H1010">
        <v>5</v>
      </c>
      <c r="I1010" t="str">
        <f t="shared" si="48"/>
        <v>67</v>
      </c>
      <c r="J1010" t="str">
        <f t="shared" si="49"/>
        <v>10.</v>
      </c>
      <c r="K1010" t="s">
        <v>8342</v>
      </c>
      <c r="L1010" t="s">
        <v>8341</v>
      </c>
      <c r="M1010">
        <v>0.75</v>
      </c>
      <c r="N1010">
        <v>2</v>
      </c>
      <c r="O1010">
        <f t="shared" si="50"/>
        <v>1</v>
      </c>
      <c r="P1010">
        <v>0.5</v>
      </c>
    </row>
    <row r="1011" spans="1:16">
      <c r="A1011" s="61">
        <v>104446737</v>
      </c>
      <c r="B1011" s="61" t="s">
        <v>7857</v>
      </c>
      <c r="C1011" s="100" t="s">
        <v>1613</v>
      </c>
      <c r="D1011" s="42" t="s">
        <v>5506</v>
      </c>
      <c r="E1011" s="61">
        <v>101490161</v>
      </c>
      <c r="F1011" s="61"/>
      <c r="G1011" s="61">
        <v>444</v>
      </c>
      <c r="H1011">
        <v>5</v>
      </c>
      <c r="I1011" t="str">
        <f t="shared" si="48"/>
        <v>67</v>
      </c>
      <c r="J1011" t="str">
        <f t="shared" si="49"/>
        <v>10.</v>
      </c>
      <c r="K1011" t="s">
        <v>8342</v>
      </c>
      <c r="L1011" t="s">
        <v>8341</v>
      </c>
      <c r="M1011">
        <v>0.75</v>
      </c>
      <c r="N1011">
        <v>2</v>
      </c>
      <c r="O1011">
        <f t="shared" si="50"/>
        <v>1</v>
      </c>
      <c r="P1011">
        <v>0.5</v>
      </c>
    </row>
    <row r="1012" spans="1:16">
      <c r="A1012" s="61">
        <v>101768878</v>
      </c>
      <c r="B1012" s="61" t="s">
        <v>6841</v>
      </c>
      <c r="C1012" s="62" t="s">
        <v>1532</v>
      </c>
      <c r="D1012" s="42" t="s">
        <v>3958</v>
      </c>
      <c r="E1012" s="61">
        <v>101490168</v>
      </c>
      <c r="F1012" s="61" t="s">
        <v>1534</v>
      </c>
      <c r="G1012" s="61">
        <v>276</v>
      </c>
      <c r="H1012">
        <v>5</v>
      </c>
      <c r="I1012" t="str">
        <f t="shared" si="48"/>
        <v>67</v>
      </c>
      <c r="J1012" t="str">
        <f t="shared" si="49"/>
        <v>10.</v>
      </c>
      <c r="K1012" t="s">
        <v>8342</v>
      </c>
      <c r="L1012" t="s">
        <v>8350</v>
      </c>
      <c r="M1012">
        <v>0.75</v>
      </c>
      <c r="N1012">
        <v>2</v>
      </c>
      <c r="O1012">
        <f t="shared" si="50"/>
        <v>1</v>
      </c>
      <c r="P1012">
        <v>0.5</v>
      </c>
    </row>
    <row r="1013" spans="1:16">
      <c r="A1013" s="61">
        <v>101768878</v>
      </c>
      <c r="B1013" s="61" t="s">
        <v>6841</v>
      </c>
      <c r="C1013" s="62" t="s">
        <v>1532</v>
      </c>
      <c r="D1013" s="42" t="s">
        <v>3958</v>
      </c>
      <c r="E1013" s="69" t="s">
        <v>1567</v>
      </c>
      <c r="F1013" s="61"/>
      <c r="G1013" s="61">
        <v>276</v>
      </c>
      <c r="H1013">
        <v>5</v>
      </c>
      <c r="I1013" t="str">
        <f t="shared" si="48"/>
        <v>67</v>
      </c>
      <c r="J1013" t="str">
        <f t="shared" si="49"/>
        <v>10.</v>
      </c>
      <c r="K1013" t="s">
        <v>8342</v>
      </c>
      <c r="L1013" t="s">
        <v>8350</v>
      </c>
      <c r="M1013">
        <v>0.75</v>
      </c>
      <c r="N1013">
        <v>2</v>
      </c>
      <c r="O1013">
        <f t="shared" si="50"/>
        <v>1</v>
      </c>
      <c r="P1013">
        <v>0.5</v>
      </c>
    </row>
    <row r="1014" spans="1:16">
      <c r="A1014" s="61">
        <v>101768878</v>
      </c>
      <c r="B1014" s="61" t="s">
        <v>6841</v>
      </c>
      <c r="C1014" s="62" t="s">
        <v>1613</v>
      </c>
      <c r="D1014" s="42" t="s">
        <v>3959</v>
      </c>
      <c r="E1014" s="61">
        <v>101490161</v>
      </c>
      <c r="F1014" s="61"/>
      <c r="G1014" s="61">
        <v>276</v>
      </c>
      <c r="H1014">
        <v>5</v>
      </c>
      <c r="I1014" t="str">
        <f t="shared" si="48"/>
        <v>67</v>
      </c>
      <c r="J1014" t="str">
        <f t="shared" si="49"/>
        <v>10.</v>
      </c>
      <c r="K1014" t="s">
        <v>8342</v>
      </c>
      <c r="L1014" t="s">
        <v>8350</v>
      </c>
      <c r="M1014">
        <v>0.75</v>
      </c>
      <c r="N1014">
        <v>2</v>
      </c>
      <c r="O1014">
        <f t="shared" si="50"/>
        <v>1</v>
      </c>
      <c r="P1014">
        <v>0.5</v>
      </c>
    </row>
    <row r="1015" spans="1:16">
      <c r="A1015" s="61">
        <v>102996600</v>
      </c>
      <c r="B1015" s="61" t="s">
        <v>7207</v>
      </c>
      <c r="C1015" s="62" t="s">
        <v>1532</v>
      </c>
      <c r="D1015" s="42" t="s">
        <v>4541</v>
      </c>
      <c r="E1015" s="61">
        <v>101490162</v>
      </c>
      <c r="F1015" s="61"/>
      <c r="G1015" s="61">
        <v>355</v>
      </c>
      <c r="H1015">
        <v>5</v>
      </c>
      <c r="I1015" t="str">
        <f t="shared" si="48"/>
        <v>67</v>
      </c>
      <c r="J1015" t="str">
        <f t="shared" si="49"/>
        <v>6.3</v>
      </c>
      <c r="K1015" t="s">
        <v>8342</v>
      </c>
      <c r="L1015" t="s">
        <v>8352</v>
      </c>
      <c r="M1015">
        <v>0.75</v>
      </c>
      <c r="N1015">
        <v>2</v>
      </c>
      <c r="O1015">
        <f t="shared" si="50"/>
        <v>1</v>
      </c>
      <c r="P1015">
        <v>0.5</v>
      </c>
    </row>
    <row r="1016" spans="1:16">
      <c r="A1016" s="61">
        <v>102996600</v>
      </c>
      <c r="B1016" s="61" t="s">
        <v>7207</v>
      </c>
      <c r="C1016" s="62" t="s">
        <v>1613</v>
      </c>
      <c r="D1016" s="42" t="s">
        <v>4542</v>
      </c>
      <c r="E1016" s="61">
        <v>101490161</v>
      </c>
      <c r="F1016" s="61"/>
      <c r="G1016" s="61">
        <v>355</v>
      </c>
      <c r="H1016">
        <v>5</v>
      </c>
      <c r="I1016" t="str">
        <f t="shared" si="48"/>
        <v>67</v>
      </c>
      <c r="J1016" t="str">
        <f t="shared" si="49"/>
        <v>6.3</v>
      </c>
      <c r="K1016" t="s">
        <v>8342</v>
      </c>
      <c r="L1016" t="s">
        <v>8352</v>
      </c>
      <c r="M1016">
        <v>0.75</v>
      </c>
      <c r="N1016">
        <v>2</v>
      </c>
      <c r="O1016">
        <f t="shared" si="50"/>
        <v>1</v>
      </c>
      <c r="P1016">
        <v>0.5</v>
      </c>
    </row>
    <row r="1017" spans="1:16">
      <c r="A1017" s="61">
        <v>103018082</v>
      </c>
      <c r="B1017" s="61" t="s">
        <v>7214</v>
      </c>
      <c r="C1017" s="62" t="s">
        <v>1532</v>
      </c>
      <c r="D1017" s="42" t="s">
        <v>4553</v>
      </c>
      <c r="E1017" s="61">
        <v>101727985</v>
      </c>
      <c r="F1017" s="61"/>
      <c r="G1017" s="61">
        <v>355</v>
      </c>
      <c r="H1017">
        <v>5</v>
      </c>
      <c r="I1017" t="str">
        <f t="shared" si="48"/>
        <v>67</v>
      </c>
      <c r="J1017" t="str">
        <f t="shared" si="49"/>
        <v>6.3</v>
      </c>
      <c r="K1017" t="s">
        <v>8347</v>
      </c>
      <c r="L1017" t="s">
        <v>8352</v>
      </c>
      <c r="M1017">
        <v>1.5</v>
      </c>
      <c r="N1017">
        <v>2</v>
      </c>
      <c r="O1017">
        <f t="shared" si="50"/>
        <v>1</v>
      </c>
      <c r="P1017">
        <v>0.5</v>
      </c>
    </row>
    <row r="1018" spans="1:16">
      <c r="A1018" s="61">
        <v>103018082</v>
      </c>
      <c r="B1018" s="61" t="s">
        <v>7214</v>
      </c>
      <c r="C1018" s="62" t="s">
        <v>1613</v>
      </c>
      <c r="D1018" s="42" t="s">
        <v>4554</v>
      </c>
      <c r="E1018" s="61">
        <v>101727984</v>
      </c>
      <c r="F1018" s="61"/>
      <c r="G1018" s="61">
        <v>355</v>
      </c>
      <c r="H1018">
        <v>5</v>
      </c>
      <c r="I1018" t="str">
        <f t="shared" si="48"/>
        <v>67</v>
      </c>
      <c r="J1018" t="str">
        <f t="shared" si="49"/>
        <v>6.3</v>
      </c>
      <c r="K1018" t="s">
        <v>8347</v>
      </c>
      <c r="L1018" t="s">
        <v>8352</v>
      </c>
      <c r="M1018">
        <v>1.5</v>
      </c>
      <c r="N1018">
        <v>2</v>
      </c>
      <c r="O1018">
        <f t="shared" si="50"/>
        <v>1</v>
      </c>
      <c r="P1018">
        <v>0.5</v>
      </c>
    </row>
    <row r="1019" spans="1:16">
      <c r="A1019" s="61">
        <v>102707603</v>
      </c>
      <c r="B1019" s="61" t="s">
        <v>7027</v>
      </c>
      <c r="C1019" s="62" t="s">
        <v>1613</v>
      </c>
      <c r="D1019" s="42" t="s">
        <v>4267</v>
      </c>
      <c r="E1019" s="69" t="s">
        <v>1567</v>
      </c>
      <c r="F1019" s="61"/>
      <c r="G1019" s="61">
        <v>323</v>
      </c>
      <c r="H1019">
        <v>5</v>
      </c>
      <c r="I1019" t="str">
        <f t="shared" si="48"/>
        <v>67</v>
      </c>
      <c r="J1019" t="str">
        <f t="shared" si="49"/>
        <v>6.4</v>
      </c>
      <c r="K1019" t="s">
        <v>8342</v>
      </c>
      <c r="L1019" t="s">
        <v>8350</v>
      </c>
      <c r="M1019">
        <v>0.75</v>
      </c>
      <c r="N1019">
        <v>2</v>
      </c>
      <c r="O1019">
        <f t="shared" si="50"/>
        <v>1</v>
      </c>
      <c r="P1019">
        <v>0.5</v>
      </c>
    </row>
    <row r="1020" spans="1:16">
      <c r="A1020" s="61">
        <v>102707603</v>
      </c>
      <c r="B1020" s="61" t="s">
        <v>7027</v>
      </c>
      <c r="C1020" s="62" t="s">
        <v>1532</v>
      </c>
      <c r="D1020" s="42" t="s">
        <v>4727</v>
      </c>
      <c r="E1020" s="61" t="s">
        <v>1567</v>
      </c>
      <c r="F1020" s="61"/>
      <c r="G1020" s="61">
        <v>323</v>
      </c>
      <c r="H1020">
        <v>5</v>
      </c>
      <c r="I1020" t="str">
        <f t="shared" si="48"/>
        <v>67</v>
      </c>
      <c r="J1020" t="str">
        <f t="shared" si="49"/>
        <v>6.4</v>
      </c>
      <c r="K1020" t="s">
        <v>8342</v>
      </c>
      <c r="L1020" t="s">
        <v>8350</v>
      </c>
      <c r="M1020">
        <v>0.75</v>
      </c>
      <c r="N1020">
        <v>2</v>
      </c>
      <c r="O1020">
        <f t="shared" si="50"/>
        <v>1</v>
      </c>
      <c r="P1020">
        <v>0.5</v>
      </c>
    </row>
    <row r="1021" spans="1:16">
      <c r="A1021" s="61">
        <v>103126583</v>
      </c>
      <c r="B1021" s="61" t="s">
        <v>7287</v>
      </c>
      <c r="C1021" s="62" t="s">
        <v>1532</v>
      </c>
      <c r="D1021" s="42" t="s">
        <v>4728</v>
      </c>
      <c r="E1021" s="61" t="s">
        <v>1567</v>
      </c>
      <c r="F1021" s="61"/>
      <c r="G1021" s="61">
        <v>373</v>
      </c>
      <c r="H1021">
        <v>5</v>
      </c>
      <c r="I1021" t="str">
        <f t="shared" si="48"/>
        <v>67</v>
      </c>
      <c r="J1021" t="str">
        <f t="shared" si="49"/>
        <v>6.4</v>
      </c>
      <c r="K1021" t="s">
        <v>8342</v>
      </c>
      <c r="L1021" t="s">
        <v>8341</v>
      </c>
      <c r="M1021">
        <v>0.75</v>
      </c>
      <c r="N1021">
        <v>2</v>
      </c>
      <c r="O1021">
        <f t="shared" si="50"/>
        <v>1</v>
      </c>
      <c r="P1021">
        <v>0.5</v>
      </c>
    </row>
    <row r="1022" spans="1:16">
      <c r="A1022" s="61">
        <v>103126583</v>
      </c>
      <c r="B1022" s="61" t="s">
        <v>7287</v>
      </c>
      <c r="C1022" s="62" t="s">
        <v>1613</v>
      </c>
      <c r="D1022" s="42" t="s">
        <v>697</v>
      </c>
      <c r="E1022" s="61" t="s">
        <v>1567</v>
      </c>
      <c r="F1022" s="61"/>
      <c r="G1022" s="61">
        <v>373</v>
      </c>
      <c r="H1022">
        <v>5</v>
      </c>
      <c r="I1022" t="str">
        <f t="shared" si="48"/>
        <v>67</v>
      </c>
      <c r="J1022" t="str">
        <f t="shared" si="49"/>
        <v>6.4</v>
      </c>
      <c r="K1022" t="s">
        <v>8342</v>
      </c>
      <c r="L1022" t="s">
        <v>8341</v>
      </c>
      <c r="M1022">
        <v>0.75</v>
      </c>
      <c r="N1022">
        <v>2</v>
      </c>
      <c r="O1022">
        <f t="shared" si="50"/>
        <v>1</v>
      </c>
      <c r="P1022">
        <v>0.5</v>
      </c>
    </row>
    <row r="1023" spans="1:16">
      <c r="A1023" s="61">
        <v>104367134</v>
      </c>
      <c r="B1023" s="61" t="s">
        <v>7820</v>
      </c>
      <c r="C1023" s="100" t="s">
        <v>1532</v>
      </c>
      <c r="D1023" s="42" t="s">
        <v>5450</v>
      </c>
      <c r="E1023" s="61" t="s">
        <v>5451</v>
      </c>
      <c r="F1023" s="61"/>
      <c r="G1023" s="61">
        <v>352</v>
      </c>
      <c r="H1023">
        <v>5</v>
      </c>
      <c r="I1023" t="str">
        <f t="shared" si="48"/>
        <v>67</v>
      </c>
      <c r="J1023" t="str">
        <f t="shared" si="49"/>
        <v>7.0</v>
      </c>
      <c r="K1023" t="s">
        <v>8342</v>
      </c>
      <c r="L1023" t="s">
        <v>8350</v>
      </c>
      <c r="M1023">
        <v>0.75</v>
      </c>
      <c r="N1023">
        <v>2</v>
      </c>
      <c r="O1023">
        <f t="shared" si="50"/>
        <v>1</v>
      </c>
      <c r="P1023">
        <v>0.5</v>
      </c>
    </row>
    <row r="1024" spans="1:16">
      <c r="A1024" s="61">
        <v>104367134</v>
      </c>
      <c r="B1024" s="61" t="s">
        <v>7820</v>
      </c>
      <c r="C1024" s="100" t="s">
        <v>1613</v>
      </c>
      <c r="D1024" s="42" t="s">
        <v>5452</v>
      </c>
      <c r="E1024" s="61" t="s">
        <v>5451</v>
      </c>
      <c r="F1024" s="61"/>
      <c r="G1024" s="61">
        <v>352</v>
      </c>
      <c r="H1024">
        <v>5</v>
      </c>
      <c r="I1024" t="str">
        <f t="shared" si="48"/>
        <v>67</v>
      </c>
      <c r="J1024" t="str">
        <f t="shared" si="49"/>
        <v>7.0</v>
      </c>
      <c r="K1024" t="s">
        <v>8342</v>
      </c>
      <c r="L1024" t="s">
        <v>8350</v>
      </c>
      <c r="M1024">
        <v>0.75</v>
      </c>
      <c r="N1024">
        <v>2</v>
      </c>
      <c r="O1024">
        <f t="shared" si="50"/>
        <v>1</v>
      </c>
      <c r="P1024">
        <v>0.5</v>
      </c>
    </row>
    <row r="1025" spans="1:16">
      <c r="A1025" s="61">
        <v>102973176</v>
      </c>
      <c r="B1025" s="61" t="s">
        <v>7191</v>
      </c>
      <c r="C1025" s="62" t="s">
        <v>1532</v>
      </c>
      <c r="D1025" s="42" t="s">
        <v>4514</v>
      </c>
      <c r="E1025" s="61">
        <v>101490162</v>
      </c>
      <c r="F1025" s="61"/>
      <c r="G1025" s="61">
        <v>352</v>
      </c>
      <c r="H1025">
        <v>5</v>
      </c>
      <c r="I1025" t="str">
        <f t="shared" si="48"/>
        <v>67</v>
      </c>
      <c r="J1025" t="str">
        <f t="shared" si="49"/>
        <v>7.0</v>
      </c>
      <c r="K1025" t="s">
        <v>8342</v>
      </c>
      <c r="L1025" t="s">
        <v>8350</v>
      </c>
      <c r="M1025">
        <v>0.75</v>
      </c>
      <c r="N1025">
        <v>2</v>
      </c>
      <c r="O1025">
        <f t="shared" si="50"/>
        <v>1</v>
      </c>
      <c r="P1025">
        <v>0.5</v>
      </c>
    </row>
    <row r="1026" spans="1:16">
      <c r="A1026" s="61">
        <v>102973176</v>
      </c>
      <c r="B1026" s="61" t="s">
        <v>7191</v>
      </c>
      <c r="C1026" s="62" t="s">
        <v>1613</v>
      </c>
      <c r="D1026" s="42" t="s">
        <v>4515</v>
      </c>
      <c r="E1026" s="61">
        <v>101490161</v>
      </c>
      <c r="F1026" s="61"/>
      <c r="G1026" s="61">
        <v>352</v>
      </c>
      <c r="H1026">
        <v>5</v>
      </c>
      <c r="I1026" t="str">
        <f t="shared" si="48"/>
        <v>67</v>
      </c>
      <c r="J1026" t="str">
        <f t="shared" si="49"/>
        <v>7.0</v>
      </c>
      <c r="K1026" t="s">
        <v>8342</v>
      </c>
      <c r="L1026" t="s">
        <v>8350</v>
      </c>
      <c r="M1026">
        <v>0.75</v>
      </c>
      <c r="N1026">
        <v>2</v>
      </c>
      <c r="O1026">
        <f t="shared" si="50"/>
        <v>1</v>
      </c>
      <c r="P1026">
        <v>0.5</v>
      </c>
    </row>
    <row r="1027" spans="1:16">
      <c r="A1027" s="61">
        <v>104873342</v>
      </c>
      <c r="B1027" s="61" t="s">
        <v>8077</v>
      </c>
      <c r="C1027" s="100" t="s">
        <v>1613</v>
      </c>
      <c r="D1027" s="42" t="s">
        <v>5853</v>
      </c>
      <c r="E1027" s="61">
        <v>101490161</v>
      </c>
      <c r="F1027" s="61"/>
      <c r="G1027" s="61">
        <v>388</v>
      </c>
      <c r="H1027">
        <v>5</v>
      </c>
      <c r="I1027" t="str">
        <f t="shared" si="48"/>
        <v>67</v>
      </c>
      <c r="J1027" t="str">
        <f t="shared" si="49"/>
        <v>7.8</v>
      </c>
      <c r="K1027" t="s">
        <v>8342</v>
      </c>
      <c r="L1027" t="s">
        <v>8355</v>
      </c>
      <c r="M1027">
        <v>0.75</v>
      </c>
      <c r="N1027">
        <v>2</v>
      </c>
      <c r="O1027">
        <f t="shared" si="50"/>
        <v>1</v>
      </c>
      <c r="P1027">
        <v>0.5</v>
      </c>
    </row>
    <row r="1028" spans="1:16">
      <c r="A1028" s="61">
        <v>104873342</v>
      </c>
      <c r="B1028" s="61" t="s">
        <v>8077</v>
      </c>
      <c r="C1028" s="100" t="s">
        <v>1532</v>
      </c>
      <c r="D1028" s="42" t="s">
        <v>5852</v>
      </c>
      <c r="E1028" s="61">
        <v>101490162</v>
      </c>
      <c r="F1028" s="61"/>
      <c r="G1028" s="61">
        <v>388</v>
      </c>
      <c r="H1028">
        <v>5</v>
      </c>
      <c r="I1028" t="str">
        <f t="shared" si="48"/>
        <v>67</v>
      </c>
      <c r="J1028" t="str">
        <f t="shared" si="49"/>
        <v>7.8</v>
      </c>
      <c r="K1028" t="s">
        <v>8342</v>
      </c>
      <c r="L1028" t="s">
        <v>8355</v>
      </c>
      <c r="M1028">
        <v>0.75</v>
      </c>
      <c r="N1028">
        <v>2</v>
      </c>
      <c r="O1028">
        <f t="shared" si="50"/>
        <v>1</v>
      </c>
      <c r="P1028">
        <v>0.5</v>
      </c>
    </row>
    <row r="1029" spans="1:16">
      <c r="A1029" s="61">
        <v>103081073</v>
      </c>
      <c r="B1029" s="61" t="s">
        <v>127</v>
      </c>
      <c r="C1029" s="62" t="s">
        <v>1532</v>
      </c>
      <c r="D1029" s="42" t="s">
        <v>4698</v>
      </c>
      <c r="E1029" s="61">
        <v>101490162</v>
      </c>
      <c r="F1029" s="61"/>
      <c r="G1029" s="61">
        <v>378</v>
      </c>
      <c r="H1029">
        <v>5</v>
      </c>
      <c r="I1029" t="str">
        <f t="shared" si="48"/>
        <v>67</v>
      </c>
      <c r="J1029" t="str">
        <f t="shared" si="49"/>
        <v>7.8</v>
      </c>
      <c r="K1029" t="s">
        <v>8342</v>
      </c>
      <c r="L1029" t="s">
        <v>8351</v>
      </c>
      <c r="M1029">
        <v>0.75</v>
      </c>
      <c r="N1029">
        <v>2</v>
      </c>
      <c r="O1029">
        <f t="shared" si="50"/>
        <v>1</v>
      </c>
      <c r="P1029">
        <v>0.5</v>
      </c>
    </row>
    <row r="1030" spans="1:16">
      <c r="A1030" s="61">
        <v>103081073</v>
      </c>
      <c r="B1030" s="61" t="s">
        <v>127</v>
      </c>
      <c r="C1030" s="62" t="s">
        <v>1613</v>
      </c>
      <c r="D1030" s="42" t="s">
        <v>4699</v>
      </c>
      <c r="E1030" s="61">
        <v>101490161</v>
      </c>
      <c r="F1030" s="61"/>
      <c r="G1030" s="61">
        <v>378</v>
      </c>
      <c r="H1030">
        <v>5</v>
      </c>
      <c r="I1030" t="str">
        <f t="shared" si="48"/>
        <v>67</v>
      </c>
      <c r="J1030" t="str">
        <f t="shared" si="49"/>
        <v>7.8</v>
      </c>
      <c r="K1030" t="s">
        <v>8342</v>
      </c>
      <c r="L1030" t="s">
        <v>8351</v>
      </c>
      <c r="M1030">
        <v>0.75</v>
      </c>
      <c r="N1030">
        <v>2</v>
      </c>
      <c r="O1030">
        <f t="shared" si="50"/>
        <v>1</v>
      </c>
      <c r="P1030">
        <v>0.5</v>
      </c>
    </row>
    <row r="1031" spans="1:16">
      <c r="A1031" s="61">
        <v>103196635</v>
      </c>
      <c r="B1031" s="61" t="s">
        <v>7353</v>
      </c>
      <c r="C1031" s="62" t="s">
        <v>1532</v>
      </c>
      <c r="D1031" s="42" t="s">
        <v>4756</v>
      </c>
      <c r="E1031" s="61">
        <v>101490162</v>
      </c>
      <c r="F1031" s="61"/>
      <c r="G1031" s="61">
        <v>388</v>
      </c>
      <c r="H1031">
        <v>5</v>
      </c>
      <c r="I1031" t="str">
        <f t="shared" si="48"/>
        <v>67</v>
      </c>
      <c r="J1031" t="str">
        <f t="shared" si="49"/>
        <v>7.8</v>
      </c>
      <c r="K1031" t="s">
        <v>8342</v>
      </c>
      <c r="L1031" t="s">
        <v>8355</v>
      </c>
      <c r="M1031">
        <v>0.75</v>
      </c>
      <c r="N1031">
        <v>2</v>
      </c>
      <c r="O1031">
        <f t="shared" si="50"/>
        <v>1</v>
      </c>
      <c r="P1031">
        <v>0.5</v>
      </c>
    </row>
    <row r="1032" spans="1:16">
      <c r="A1032" s="61">
        <v>103196635</v>
      </c>
      <c r="B1032" s="61" t="s">
        <v>7353</v>
      </c>
      <c r="C1032" s="62" t="s">
        <v>1613</v>
      </c>
      <c r="D1032" s="42" t="s">
        <v>842</v>
      </c>
      <c r="E1032" s="61">
        <v>101490161</v>
      </c>
      <c r="F1032" s="61"/>
      <c r="G1032" s="61">
        <v>388</v>
      </c>
      <c r="H1032">
        <v>5</v>
      </c>
      <c r="I1032" t="str">
        <f t="shared" si="48"/>
        <v>67</v>
      </c>
      <c r="J1032" t="str">
        <f t="shared" si="49"/>
        <v>7.8</v>
      </c>
      <c r="K1032" t="s">
        <v>8342</v>
      </c>
      <c r="L1032" t="s">
        <v>8355</v>
      </c>
      <c r="M1032">
        <v>0.75</v>
      </c>
      <c r="N1032">
        <v>2</v>
      </c>
      <c r="O1032">
        <f t="shared" si="50"/>
        <v>1</v>
      </c>
      <c r="P1032">
        <v>0.5</v>
      </c>
    </row>
    <row r="1033" spans="1:16">
      <c r="A1033" s="61">
        <v>103225259</v>
      </c>
      <c r="B1033" s="61" t="s">
        <v>7434</v>
      </c>
      <c r="C1033" s="62" t="s">
        <v>1532</v>
      </c>
      <c r="D1033" s="42" t="s">
        <v>4848</v>
      </c>
      <c r="E1033" s="61">
        <v>101490162</v>
      </c>
      <c r="F1033" s="61"/>
      <c r="G1033" s="61">
        <v>391</v>
      </c>
      <c r="H1033">
        <v>5</v>
      </c>
      <c r="I1033" t="str">
        <f t="shared" si="48"/>
        <v>67</v>
      </c>
      <c r="J1033" t="str">
        <f t="shared" si="49"/>
        <v>7.8</v>
      </c>
      <c r="K1033" t="s">
        <v>8342</v>
      </c>
      <c r="L1033" t="s">
        <v>8350</v>
      </c>
      <c r="M1033">
        <v>0.75</v>
      </c>
      <c r="N1033">
        <v>2</v>
      </c>
      <c r="O1033">
        <f t="shared" si="50"/>
        <v>1</v>
      </c>
      <c r="P1033">
        <v>0.5</v>
      </c>
    </row>
    <row r="1034" spans="1:16">
      <c r="A1034" s="61">
        <v>103225259</v>
      </c>
      <c r="B1034" s="61" t="s">
        <v>7434</v>
      </c>
      <c r="C1034" s="62" t="s">
        <v>1613</v>
      </c>
      <c r="D1034" s="42" t="s">
        <v>1329</v>
      </c>
      <c r="E1034" s="61">
        <v>101490161</v>
      </c>
      <c r="F1034" s="61"/>
      <c r="G1034" s="61">
        <v>391</v>
      </c>
      <c r="H1034">
        <v>5</v>
      </c>
      <c r="I1034" t="str">
        <f t="shared" si="48"/>
        <v>67</v>
      </c>
      <c r="J1034" t="str">
        <f t="shared" si="49"/>
        <v>7.8</v>
      </c>
      <c r="K1034" t="s">
        <v>8342</v>
      </c>
      <c r="L1034" t="s">
        <v>8350</v>
      </c>
      <c r="M1034">
        <v>0.75</v>
      </c>
      <c r="N1034">
        <v>2</v>
      </c>
      <c r="O1034">
        <f t="shared" si="50"/>
        <v>1</v>
      </c>
      <c r="P1034">
        <v>0.5</v>
      </c>
    </row>
    <row r="1035" spans="1:16">
      <c r="A1035" s="61">
        <v>103348011</v>
      </c>
      <c r="B1035" s="61" t="s">
        <v>7545</v>
      </c>
      <c r="C1035" s="100" t="s">
        <v>1532</v>
      </c>
      <c r="D1035" s="94" t="s">
        <v>5011</v>
      </c>
      <c r="E1035" s="18">
        <v>103177454</v>
      </c>
      <c r="F1035" s="61"/>
      <c r="G1035" s="61">
        <v>378</v>
      </c>
      <c r="H1035">
        <v>5</v>
      </c>
      <c r="I1035" t="str">
        <f t="shared" si="48"/>
        <v>67</v>
      </c>
      <c r="J1035" t="str">
        <f t="shared" si="49"/>
        <v>7.8</v>
      </c>
      <c r="K1035" t="s">
        <v>8345</v>
      </c>
      <c r="L1035" t="s">
        <v>8351</v>
      </c>
      <c r="M1035">
        <v>1.5</v>
      </c>
      <c r="N1035">
        <v>2</v>
      </c>
      <c r="O1035">
        <f t="shared" si="50"/>
        <v>1</v>
      </c>
      <c r="P1035">
        <v>0.5</v>
      </c>
    </row>
    <row r="1036" spans="1:16">
      <c r="A1036" s="61">
        <v>103348011</v>
      </c>
      <c r="B1036" s="61" t="s">
        <v>7545</v>
      </c>
      <c r="C1036" s="100" t="s">
        <v>1613</v>
      </c>
      <c r="D1036" s="94" t="s">
        <v>5012</v>
      </c>
      <c r="E1036" s="18" t="s">
        <v>4953</v>
      </c>
      <c r="F1036" s="61"/>
      <c r="G1036" s="61">
        <v>378</v>
      </c>
      <c r="H1036">
        <v>5</v>
      </c>
      <c r="I1036" t="str">
        <f t="shared" ref="I1036:I1099" si="51">MID(D1036,5,2)</f>
        <v>67</v>
      </c>
      <c r="J1036" t="str">
        <f t="shared" ref="J1036:J1099" si="52">MID(D1036,7,3)</f>
        <v>7.8</v>
      </c>
      <c r="K1036" t="s">
        <v>8345</v>
      </c>
      <c r="L1036" t="s">
        <v>8351</v>
      </c>
      <c r="M1036">
        <v>1.5</v>
      </c>
      <c r="N1036">
        <v>2</v>
      </c>
      <c r="O1036">
        <f t="shared" ref="O1036:O1099" si="53">N1036/2</f>
        <v>1</v>
      </c>
      <c r="P1036">
        <v>0.5</v>
      </c>
    </row>
    <row r="1037" spans="1:16">
      <c r="A1037" s="61">
        <v>103381546</v>
      </c>
      <c r="B1037" s="61" t="s">
        <v>7605</v>
      </c>
      <c r="C1037" s="100" t="s">
        <v>1532</v>
      </c>
      <c r="D1037" s="42" t="s">
        <v>5111</v>
      </c>
      <c r="E1037" s="18">
        <v>103177454</v>
      </c>
      <c r="F1037" s="61"/>
      <c r="G1037" s="61">
        <v>388</v>
      </c>
      <c r="H1037">
        <v>5</v>
      </c>
      <c r="I1037" t="str">
        <f t="shared" si="51"/>
        <v>67</v>
      </c>
      <c r="J1037" t="str">
        <f t="shared" si="52"/>
        <v>7.8</v>
      </c>
      <c r="K1037" t="s">
        <v>8345</v>
      </c>
      <c r="L1037" t="s">
        <v>8355</v>
      </c>
      <c r="M1037">
        <v>1.5</v>
      </c>
      <c r="N1037">
        <v>2</v>
      </c>
      <c r="O1037">
        <f t="shared" si="53"/>
        <v>1</v>
      </c>
      <c r="P1037">
        <v>0.5</v>
      </c>
    </row>
    <row r="1038" spans="1:16">
      <c r="A1038" s="61">
        <v>103381546</v>
      </c>
      <c r="B1038" s="61" t="s">
        <v>7605</v>
      </c>
      <c r="C1038" s="100" t="s">
        <v>1613</v>
      </c>
      <c r="D1038" s="42" t="s">
        <v>5112</v>
      </c>
      <c r="E1038" s="42" t="s">
        <v>4953</v>
      </c>
      <c r="F1038" s="61"/>
      <c r="G1038" s="61">
        <v>388</v>
      </c>
      <c r="H1038">
        <v>5</v>
      </c>
      <c r="I1038" t="str">
        <f t="shared" si="51"/>
        <v>67</v>
      </c>
      <c r="J1038" t="str">
        <f t="shared" si="52"/>
        <v>7.8</v>
      </c>
      <c r="K1038" t="s">
        <v>8345</v>
      </c>
      <c r="L1038" t="s">
        <v>8355</v>
      </c>
      <c r="M1038">
        <v>1.5</v>
      </c>
      <c r="N1038">
        <v>2</v>
      </c>
      <c r="O1038">
        <f t="shared" si="53"/>
        <v>1</v>
      </c>
      <c r="P1038">
        <v>0.5</v>
      </c>
    </row>
    <row r="1039" spans="1:16">
      <c r="A1039" s="97">
        <v>103348023</v>
      </c>
      <c r="B1039" s="61" t="s">
        <v>7544</v>
      </c>
      <c r="C1039" s="100" t="s">
        <v>1532</v>
      </c>
      <c r="D1039" s="101" t="s">
        <v>5009</v>
      </c>
      <c r="E1039" s="18">
        <v>103177454</v>
      </c>
      <c r="F1039" s="18"/>
      <c r="G1039" s="18">
        <v>391</v>
      </c>
      <c r="H1039">
        <v>5</v>
      </c>
      <c r="I1039" t="str">
        <f t="shared" si="51"/>
        <v>67</v>
      </c>
      <c r="J1039" t="str">
        <f t="shared" si="52"/>
        <v>7.8</v>
      </c>
      <c r="K1039" t="s">
        <v>8345</v>
      </c>
      <c r="L1039" t="s">
        <v>8350</v>
      </c>
      <c r="M1039">
        <v>1.5</v>
      </c>
      <c r="N1039">
        <v>2</v>
      </c>
      <c r="O1039">
        <f t="shared" si="53"/>
        <v>1</v>
      </c>
      <c r="P1039">
        <v>0.5</v>
      </c>
    </row>
    <row r="1040" spans="1:16">
      <c r="A1040" s="97">
        <v>103348023</v>
      </c>
      <c r="B1040" s="61" t="s">
        <v>7544</v>
      </c>
      <c r="C1040" s="100" t="s">
        <v>1613</v>
      </c>
      <c r="D1040" s="101" t="s">
        <v>5010</v>
      </c>
      <c r="E1040" s="18" t="s">
        <v>4953</v>
      </c>
      <c r="F1040" s="18"/>
      <c r="G1040" s="18">
        <v>391</v>
      </c>
      <c r="H1040">
        <v>5</v>
      </c>
      <c r="I1040" t="str">
        <f t="shared" si="51"/>
        <v>67</v>
      </c>
      <c r="J1040" t="str">
        <f t="shared" si="52"/>
        <v>7.8</v>
      </c>
      <c r="K1040" t="s">
        <v>8345</v>
      </c>
      <c r="L1040" t="s">
        <v>8350</v>
      </c>
      <c r="M1040">
        <v>1.5</v>
      </c>
      <c r="N1040">
        <v>2</v>
      </c>
      <c r="O1040">
        <f t="shared" si="53"/>
        <v>1</v>
      </c>
      <c r="P1040">
        <v>0.5</v>
      </c>
    </row>
    <row r="1041" spans="1:16">
      <c r="A1041" s="61" t="s">
        <v>2448</v>
      </c>
      <c r="B1041" s="61" t="s">
        <v>186</v>
      </c>
      <c r="C1041" s="62" t="s">
        <v>1532</v>
      </c>
      <c r="D1041" s="63" t="s">
        <v>3131</v>
      </c>
      <c r="E1041" s="61">
        <v>101490162</v>
      </c>
      <c r="F1041" s="61"/>
      <c r="G1041" s="64">
        <v>210</v>
      </c>
      <c r="H1041">
        <v>5</v>
      </c>
      <c r="I1041" t="str">
        <f t="shared" si="51"/>
        <v>67</v>
      </c>
      <c r="J1041" t="str">
        <f t="shared" si="52"/>
        <v>8.0</v>
      </c>
      <c r="K1041" t="s">
        <v>8342</v>
      </c>
      <c r="L1041" t="s">
        <v>8341</v>
      </c>
      <c r="M1041">
        <v>0.75</v>
      </c>
      <c r="N1041">
        <v>2</v>
      </c>
      <c r="O1041">
        <f t="shared" si="53"/>
        <v>1</v>
      </c>
      <c r="P1041">
        <v>0.5</v>
      </c>
    </row>
    <row r="1042" spans="1:16">
      <c r="A1042" s="64">
        <v>101452134</v>
      </c>
      <c r="B1042" s="61" t="s">
        <v>6379</v>
      </c>
      <c r="C1042" s="62" t="s">
        <v>1613</v>
      </c>
      <c r="D1042" s="63" t="s">
        <v>2440</v>
      </c>
      <c r="E1042" s="64">
        <v>101490161</v>
      </c>
      <c r="F1042" s="64"/>
      <c r="G1042" s="64">
        <v>171</v>
      </c>
      <c r="H1042">
        <v>5</v>
      </c>
      <c r="I1042" t="str">
        <f t="shared" si="51"/>
        <v>67</v>
      </c>
      <c r="J1042" t="str">
        <f t="shared" si="52"/>
        <v>8.0</v>
      </c>
      <c r="K1042" t="s">
        <v>8342</v>
      </c>
      <c r="L1042" t="s">
        <v>8350</v>
      </c>
      <c r="M1042">
        <v>0.75</v>
      </c>
      <c r="N1042">
        <v>2</v>
      </c>
      <c r="O1042">
        <f t="shared" si="53"/>
        <v>1</v>
      </c>
      <c r="P1042">
        <v>0.5</v>
      </c>
    </row>
    <row r="1043" spans="1:16">
      <c r="A1043" s="61">
        <v>103362658</v>
      </c>
      <c r="B1043" s="61" t="s">
        <v>7571</v>
      </c>
      <c r="C1043" s="100" t="s">
        <v>1532</v>
      </c>
      <c r="D1043" s="42" t="s">
        <v>5058</v>
      </c>
      <c r="E1043" s="61">
        <v>101490162</v>
      </c>
      <c r="F1043" s="61"/>
      <c r="G1043" s="61">
        <v>171</v>
      </c>
      <c r="H1043">
        <v>5</v>
      </c>
      <c r="I1043" t="str">
        <f t="shared" si="51"/>
        <v>67</v>
      </c>
      <c r="J1043" t="str">
        <f t="shared" si="52"/>
        <v>8.0</v>
      </c>
      <c r="K1043" t="s">
        <v>8342</v>
      </c>
      <c r="L1043" t="s">
        <v>8350</v>
      </c>
      <c r="M1043">
        <v>0.75</v>
      </c>
      <c r="N1043">
        <v>2</v>
      </c>
      <c r="O1043">
        <f t="shared" si="53"/>
        <v>1</v>
      </c>
      <c r="P1043">
        <v>0.5</v>
      </c>
    </row>
    <row r="1044" spans="1:16">
      <c r="A1044" s="61">
        <v>103617063</v>
      </c>
      <c r="B1044" s="61" t="s">
        <v>7683</v>
      </c>
      <c r="C1044" s="100" t="s">
        <v>1532</v>
      </c>
      <c r="D1044" s="42" t="s">
        <v>5058</v>
      </c>
      <c r="E1044" s="61">
        <v>101490162</v>
      </c>
      <c r="F1044" s="61"/>
      <c r="G1044" s="61">
        <v>171</v>
      </c>
      <c r="H1044">
        <v>5</v>
      </c>
      <c r="I1044" t="str">
        <f t="shared" si="51"/>
        <v>67</v>
      </c>
      <c r="J1044" t="str">
        <f t="shared" si="52"/>
        <v>8.0</v>
      </c>
      <c r="K1044" t="s">
        <v>8342</v>
      </c>
      <c r="L1044" t="s">
        <v>8350</v>
      </c>
      <c r="M1044">
        <v>0.75</v>
      </c>
      <c r="N1044">
        <v>2</v>
      </c>
      <c r="O1044">
        <f t="shared" si="53"/>
        <v>1</v>
      </c>
      <c r="P1044">
        <v>0.5</v>
      </c>
    </row>
    <row r="1045" spans="1:16">
      <c r="A1045" s="61">
        <v>103377214</v>
      </c>
      <c r="B1045" s="61" t="s">
        <v>7600</v>
      </c>
      <c r="C1045" s="100" t="s">
        <v>1532</v>
      </c>
      <c r="D1045" s="42" t="s">
        <v>5104</v>
      </c>
      <c r="E1045" s="61">
        <v>101490162</v>
      </c>
      <c r="F1045" s="61"/>
      <c r="G1045" s="61">
        <v>171</v>
      </c>
      <c r="H1045">
        <v>5</v>
      </c>
      <c r="I1045" t="str">
        <f t="shared" si="51"/>
        <v>67</v>
      </c>
      <c r="J1045" t="str">
        <f t="shared" si="52"/>
        <v>8.0</v>
      </c>
      <c r="K1045" t="s">
        <v>8342</v>
      </c>
      <c r="L1045" t="s">
        <v>8350</v>
      </c>
      <c r="M1045">
        <v>0.75</v>
      </c>
      <c r="N1045">
        <v>2</v>
      </c>
      <c r="O1045">
        <f t="shared" si="53"/>
        <v>1</v>
      </c>
      <c r="P1045">
        <v>0.5</v>
      </c>
    </row>
    <row r="1046" spans="1:16">
      <c r="A1046" s="61">
        <v>103360366</v>
      </c>
      <c r="B1046" s="61" t="s">
        <v>7612</v>
      </c>
      <c r="C1046" s="100" t="s">
        <v>1532</v>
      </c>
      <c r="D1046" s="42" t="s">
        <v>5104</v>
      </c>
      <c r="E1046" s="61">
        <v>101490162</v>
      </c>
      <c r="F1046" s="61"/>
      <c r="G1046" s="61">
        <v>171</v>
      </c>
      <c r="H1046">
        <v>5</v>
      </c>
      <c r="I1046" t="str">
        <f t="shared" si="51"/>
        <v>67</v>
      </c>
      <c r="J1046" t="str">
        <f t="shared" si="52"/>
        <v>8.0</v>
      </c>
      <c r="K1046" t="s">
        <v>8342</v>
      </c>
      <c r="L1046" t="s">
        <v>8350</v>
      </c>
      <c r="M1046">
        <v>0.75</v>
      </c>
      <c r="N1046">
        <v>2</v>
      </c>
      <c r="O1046">
        <f t="shared" si="53"/>
        <v>1</v>
      </c>
      <c r="P1046">
        <v>0.5</v>
      </c>
    </row>
    <row r="1047" spans="1:16">
      <c r="A1047" s="61">
        <v>103377214</v>
      </c>
      <c r="B1047" s="61" t="s">
        <v>7600</v>
      </c>
      <c r="C1047" s="100" t="s">
        <v>1613</v>
      </c>
      <c r="D1047" s="42" t="s">
        <v>202</v>
      </c>
      <c r="E1047" s="61">
        <v>101490161</v>
      </c>
      <c r="F1047" s="61"/>
      <c r="G1047" s="61">
        <v>171</v>
      </c>
      <c r="H1047">
        <v>5</v>
      </c>
      <c r="I1047" t="str">
        <f t="shared" si="51"/>
        <v>67</v>
      </c>
      <c r="J1047" t="str">
        <f t="shared" si="52"/>
        <v>8.0</v>
      </c>
      <c r="K1047" t="s">
        <v>8342</v>
      </c>
      <c r="L1047" t="s">
        <v>8350</v>
      </c>
      <c r="M1047">
        <v>0.75</v>
      </c>
      <c r="N1047">
        <v>2</v>
      </c>
      <c r="O1047">
        <f t="shared" si="53"/>
        <v>1</v>
      </c>
      <c r="P1047">
        <v>0.5</v>
      </c>
    </row>
    <row r="1048" spans="1:16">
      <c r="A1048" s="61">
        <v>103360366</v>
      </c>
      <c r="B1048" s="61" t="s">
        <v>7612</v>
      </c>
      <c r="C1048" s="100" t="s">
        <v>1613</v>
      </c>
      <c r="D1048" s="42" t="s">
        <v>202</v>
      </c>
      <c r="E1048" s="61">
        <v>101490161</v>
      </c>
      <c r="F1048" s="61"/>
      <c r="G1048" s="61">
        <v>171</v>
      </c>
      <c r="H1048">
        <v>5</v>
      </c>
      <c r="I1048" t="str">
        <f t="shared" si="51"/>
        <v>67</v>
      </c>
      <c r="J1048" t="str">
        <f t="shared" si="52"/>
        <v>8.0</v>
      </c>
      <c r="K1048" t="s">
        <v>8342</v>
      </c>
      <c r="L1048" t="s">
        <v>8350</v>
      </c>
      <c r="M1048">
        <v>0.75</v>
      </c>
      <c r="N1048">
        <v>2</v>
      </c>
      <c r="O1048">
        <f t="shared" si="53"/>
        <v>1</v>
      </c>
      <c r="P1048">
        <v>0.5</v>
      </c>
    </row>
    <row r="1049" spans="1:16">
      <c r="A1049" s="61">
        <v>103617063</v>
      </c>
      <c r="B1049" s="61" t="s">
        <v>7683</v>
      </c>
      <c r="C1049" s="100" t="s">
        <v>1613</v>
      </c>
      <c r="D1049" s="42" t="s">
        <v>5059</v>
      </c>
      <c r="E1049" s="61">
        <v>101490161</v>
      </c>
      <c r="F1049" s="61"/>
      <c r="G1049" s="61">
        <v>171</v>
      </c>
      <c r="H1049">
        <v>5</v>
      </c>
      <c r="I1049" t="str">
        <f t="shared" si="51"/>
        <v>67</v>
      </c>
      <c r="J1049" t="str">
        <f t="shared" si="52"/>
        <v>8.0</v>
      </c>
      <c r="K1049" t="s">
        <v>8342</v>
      </c>
      <c r="L1049" t="s">
        <v>8350</v>
      </c>
      <c r="M1049">
        <v>0.75</v>
      </c>
      <c r="N1049">
        <v>2</v>
      </c>
      <c r="O1049">
        <f t="shared" si="53"/>
        <v>1</v>
      </c>
      <c r="P1049">
        <v>0.5</v>
      </c>
    </row>
    <row r="1050" spans="1:16">
      <c r="A1050" s="61">
        <v>103362658</v>
      </c>
      <c r="B1050" s="61" t="s">
        <v>7571</v>
      </c>
      <c r="C1050" s="100" t="s">
        <v>1613</v>
      </c>
      <c r="D1050" s="42" t="s">
        <v>5059</v>
      </c>
      <c r="E1050" s="61">
        <v>101490161</v>
      </c>
      <c r="F1050" s="61"/>
      <c r="G1050" s="61">
        <v>171</v>
      </c>
      <c r="H1050">
        <v>5</v>
      </c>
      <c r="I1050" t="str">
        <f t="shared" si="51"/>
        <v>67</v>
      </c>
      <c r="J1050" t="str">
        <f t="shared" si="52"/>
        <v>8.0</v>
      </c>
      <c r="K1050" t="s">
        <v>8342</v>
      </c>
      <c r="L1050" t="s">
        <v>8350</v>
      </c>
      <c r="M1050">
        <v>0.75</v>
      </c>
      <c r="N1050">
        <v>2</v>
      </c>
      <c r="O1050">
        <f t="shared" si="53"/>
        <v>1</v>
      </c>
      <c r="P1050">
        <v>0.5</v>
      </c>
    </row>
    <row r="1051" spans="1:16">
      <c r="A1051" s="61">
        <v>104427248</v>
      </c>
      <c r="B1051" s="61" t="s">
        <v>7845</v>
      </c>
      <c r="C1051" s="100" t="s">
        <v>1532</v>
      </c>
      <c r="D1051" s="42" t="s">
        <v>8133</v>
      </c>
      <c r="E1051" s="61">
        <v>101490162</v>
      </c>
      <c r="F1051" s="61"/>
      <c r="G1051" s="61">
        <v>200</v>
      </c>
      <c r="H1051">
        <v>5</v>
      </c>
      <c r="I1051" t="str">
        <f t="shared" si="51"/>
        <v>67</v>
      </c>
      <c r="J1051" t="str">
        <f t="shared" si="52"/>
        <v>8.0</v>
      </c>
      <c r="K1051" t="s">
        <v>8342</v>
      </c>
      <c r="L1051" t="s">
        <v>8354</v>
      </c>
      <c r="M1051">
        <v>0.75</v>
      </c>
      <c r="N1051">
        <v>2</v>
      </c>
      <c r="O1051">
        <f t="shared" si="53"/>
        <v>1</v>
      </c>
      <c r="P1051">
        <v>0.5</v>
      </c>
    </row>
    <row r="1052" spans="1:16">
      <c r="A1052" s="61">
        <v>104427250</v>
      </c>
      <c r="B1052" s="61" t="s">
        <v>7846</v>
      </c>
      <c r="C1052" s="100" t="s">
        <v>1532</v>
      </c>
      <c r="D1052" s="42" t="s">
        <v>8133</v>
      </c>
      <c r="E1052" s="61">
        <v>101490162</v>
      </c>
      <c r="F1052" s="61"/>
      <c r="G1052" s="61">
        <v>200</v>
      </c>
      <c r="H1052">
        <v>5</v>
      </c>
      <c r="I1052" t="str">
        <f t="shared" si="51"/>
        <v>67</v>
      </c>
      <c r="J1052" t="str">
        <f t="shared" si="52"/>
        <v>8.0</v>
      </c>
      <c r="K1052" t="s">
        <v>8342</v>
      </c>
      <c r="L1052" t="s">
        <v>8354</v>
      </c>
      <c r="M1052">
        <v>0.75</v>
      </c>
      <c r="N1052">
        <v>2</v>
      </c>
      <c r="O1052">
        <f t="shared" si="53"/>
        <v>1</v>
      </c>
      <c r="P1052">
        <v>0.5</v>
      </c>
    </row>
    <row r="1053" spans="1:16">
      <c r="A1053" s="61">
        <v>104427248</v>
      </c>
      <c r="B1053" s="61" t="s">
        <v>7845</v>
      </c>
      <c r="C1053" s="100" t="s">
        <v>1613</v>
      </c>
      <c r="D1053" s="42" t="s">
        <v>5492</v>
      </c>
      <c r="E1053" s="61">
        <v>101490161</v>
      </c>
      <c r="F1053" s="61"/>
      <c r="G1053" s="61">
        <v>200</v>
      </c>
      <c r="H1053">
        <v>5</v>
      </c>
      <c r="I1053" t="str">
        <f t="shared" si="51"/>
        <v>67</v>
      </c>
      <c r="J1053" t="str">
        <f t="shared" si="52"/>
        <v>8.0</v>
      </c>
      <c r="K1053" t="s">
        <v>8342</v>
      </c>
      <c r="L1053" t="s">
        <v>8354</v>
      </c>
      <c r="M1053">
        <v>0.75</v>
      </c>
      <c r="N1053">
        <v>2</v>
      </c>
      <c r="O1053">
        <f t="shared" si="53"/>
        <v>1</v>
      </c>
      <c r="P1053">
        <v>0.5</v>
      </c>
    </row>
    <row r="1054" spans="1:16">
      <c r="A1054" s="61">
        <v>104427250</v>
      </c>
      <c r="B1054" s="61" t="s">
        <v>7846</v>
      </c>
      <c r="C1054" s="100" t="s">
        <v>1613</v>
      </c>
      <c r="D1054" s="42" t="s">
        <v>5492</v>
      </c>
      <c r="E1054" s="61">
        <v>101490161</v>
      </c>
      <c r="F1054" s="61"/>
      <c r="G1054" s="61">
        <v>200</v>
      </c>
      <c r="H1054">
        <v>5</v>
      </c>
      <c r="I1054" t="str">
        <f t="shared" si="51"/>
        <v>67</v>
      </c>
      <c r="J1054" t="str">
        <f t="shared" si="52"/>
        <v>8.0</v>
      </c>
      <c r="K1054" t="s">
        <v>8342</v>
      </c>
      <c r="L1054" t="s">
        <v>8354</v>
      </c>
      <c r="M1054">
        <v>0.75</v>
      </c>
      <c r="N1054">
        <v>2</v>
      </c>
      <c r="O1054">
        <f t="shared" si="53"/>
        <v>1</v>
      </c>
      <c r="P1054">
        <v>0.5</v>
      </c>
    </row>
    <row r="1055" spans="1:16">
      <c r="A1055" s="61">
        <v>104201080</v>
      </c>
      <c r="B1055" s="61" t="s">
        <v>7798</v>
      </c>
      <c r="C1055" s="100" t="s">
        <v>1532</v>
      </c>
      <c r="D1055" s="42" t="s">
        <v>5417</v>
      </c>
      <c r="E1055" s="61">
        <v>101490162</v>
      </c>
      <c r="F1055" s="61"/>
      <c r="G1055" s="61">
        <v>210</v>
      </c>
      <c r="H1055">
        <v>5</v>
      </c>
      <c r="I1055" t="str">
        <f t="shared" si="51"/>
        <v>67</v>
      </c>
      <c r="J1055" t="str">
        <f t="shared" si="52"/>
        <v>8.0</v>
      </c>
      <c r="K1055" t="s">
        <v>8342</v>
      </c>
      <c r="L1055" t="s">
        <v>8341</v>
      </c>
      <c r="M1055">
        <v>0.75</v>
      </c>
      <c r="N1055">
        <v>2</v>
      </c>
      <c r="O1055">
        <f t="shared" si="53"/>
        <v>1</v>
      </c>
      <c r="P1055">
        <v>0.5</v>
      </c>
    </row>
    <row r="1056" spans="1:16">
      <c r="A1056" s="61">
        <v>104714270</v>
      </c>
      <c r="B1056" s="61" t="s">
        <v>7986</v>
      </c>
      <c r="C1056" s="100" t="s">
        <v>1532</v>
      </c>
      <c r="D1056" s="42" t="s">
        <v>5258</v>
      </c>
      <c r="E1056" s="61">
        <v>101490162</v>
      </c>
      <c r="F1056" s="61"/>
      <c r="G1056" s="61">
        <v>210</v>
      </c>
      <c r="H1056">
        <v>5</v>
      </c>
      <c r="I1056" t="str">
        <f t="shared" si="51"/>
        <v>67</v>
      </c>
      <c r="J1056" t="str">
        <f t="shared" si="52"/>
        <v>8.0</v>
      </c>
      <c r="K1056" t="s">
        <v>8342</v>
      </c>
      <c r="L1056" t="s">
        <v>8341</v>
      </c>
      <c r="M1056">
        <v>0.75</v>
      </c>
      <c r="N1056">
        <v>2</v>
      </c>
      <c r="O1056">
        <f t="shared" si="53"/>
        <v>1</v>
      </c>
      <c r="P1056">
        <v>0.5</v>
      </c>
    </row>
    <row r="1057" spans="1:16">
      <c r="A1057" s="61">
        <v>103625921</v>
      </c>
      <c r="B1057" s="61" t="s">
        <v>7691</v>
      </c>
      <c r="C1057" s="100" t="s">
        <v>1532</v>
      </c>
      <c r="D1057" s="42" t="s">
        <v>5258</v>
      </c>
      <c r="E1057" s="61">
        <v>101490162</v>
      </c>
      <c r="F1057" s="61"/>
      <c r="G1057" s="61">
        <v>210</v>
      </c>
      <c r="H1057">
        <v>5</v>
      </c>
      <c r="I1057" t="str">
        <f t="shared" si="51"/>
        <v>67</v>
      </c>
      <c r="J1057" t="str">
        <f t="shared" si="52"/>
        <v>8.0</v>
      </c>
      <c r="K1057" t="s">
        <v>8342</v>
      </c>
      <c r="L1057" t="s">
        <v>8341</v>
      </c>
      <c r="M1057">
        <v>0.75</v>
      </c>
      <c r="N1057">
        <v>2</v>
      </c>
      <c r="O1057">
        <f t="shared" si="53"/>
        <v>1</v>
      </c>
      <c r="P1057">
        <v>0.5</v>
      </c>
    </row>
    <row r="1058" spans="1:16">
      <c r="A1058" s="61">
        <v>104714261</v>
      </c>
      <c r="B1058" s="61" t="s">
        <v>7988</v>
      </c>
      <c r="C1058" s="100" t="s">
        <v>1532</v>
      </c>
      <c r="D1058" s="42" t="s">
        <v>5258</v>
      </c>
      <c r="E1058" s="61">
        <v>101490162</v>
      </c>
      <c r="F1058" s="61"/>
      <c r="G1058" s="61">
        <v>210</v>
      </c>
      <c r="H1058">
        <v>5</v>
      </c>
      <c r="I1058" t="str">
        <f t="shared" si="51"/>
        <v>67</v>
      </c>
      <c r="J1058" t="str">
        <f t="shared" si="52"/>
        <v>8.0</v>
      </c>
      <c r="K1058" t="s">
        <v>8342</v>
      </c>
      <c r="L1058" t="s">
        <v>8341</v>
      </c>
      <c r="M1058">
        <v>0.75</v>
      </c>
      <c r="N1058">
        <v>2</v>
      </c>
      <c r="O1058">
        <f t="shared" si="53"/>
        <v>1</v>
      </c>
      <c r="P1058">
        <v>0.5</v>
      </c>
    </row>
    <row r="1059" spans="1:16">
      <c r="A1059" s="61">
        <v>104714270</v>
      </c>
      <c r="B1059" s="61" t="s">
        <v>7986</v>
      </c>
      <c r="C1059" s="100" t="s">
        <v>1613</v>
      </c>
      <c r="D1059" s="42" t="s">
        <v>8217</v>
      </c>
      <c r="E1059" s="61">
        <v>101490161</v>
      </c>
      <c r="F1059" s="61"/>
      <c r="G1059" s="61">
        <v>210</v>
      </c>
      <c r="H1059">
        <v>5</v>
      </c>
      <c r="I1059" t="str">
        <f t="shared" si="51"/>
        <v>67</v>
      </c>
      <c r="J1059" t="str">
        <f t="shared" si="52"/>
        <v>8.0</v>
      </c>
      <c r="K1059" t="s">
        <v>8342</v>
      </c>
      <c r="L1059" t="s">
        <v>8341</v>
      </c>
      <c r="M1059">
        <v>0.75</v>
      </c>
      <c r="N1059">
        <v>2</v>
      </c>
      <c r="O1059">
        <f t="shared" si="53"/>
        <v>1</v>
      </c>
      <c r="P1059">
        <v>0.5</v>
      </c>
    </row>
    <row r="1060" spans="1:16">
      <c r="A1060" s="61">
        <v>103625921</v>
      </c>
      <c r="B1060" s="61" t="s">
        <v>7691</v>
      </c>
      <c r="C1060" s="100" t="s">
        <v>1613</v>
      </c>
      <c r="D1060" s="42" t="s">
        <v>5259</v>
      </c>
      <c r="E1060" s="61">
        <v>101490161</v>
      </c>
      <c r="F1060" s="61"/>
      <c r="G1060" s="61">
        <v>210</v>
      </c>
      <c r="H1060">
        <v>5</v>
      </c>
      <c r="I1060" t="str">
        <f t="shared" si="51"/>
        <v>67</v>
      </c>
      <c r="J1060" t="str">
        <f t="shared" si="52"/>
        <v>8.0</v>
      </c>
      <c r="K1060" t="s">
        <v>8342</v>
      </c>
      <c r="L1060" t="s">
        <v>8341</v>
      </c>
      <c r="M1060">
        <v>0.75</v>
      </c>
      <c r="N1060">
        <v>2</v>
      </c>
      <c r="O1060">
        <f t="shared" si="53"/>
        <v>1</v>
      </c>
      <c r="P1060">
        <v>0.5</v>
      </c>
    </row>
    <row r="1061" spans="1:16">
      <c r="A1061" s="61">
        <v>104714261</v>
      </c>
      <c r="B1061" s="61" t="s">
        <v>7988</v>
      </c>
      <c r="C1061" s="100" t="s">
        <v>1613</v>
      </c>
      <c r="D1061" s="42" t="s">
        <v>5259</v>
      </c>
      <c r="E1061" s="61">
        <v>101490161</v>
      </c>
      <c r="F1061" s="61"/>
      <c r="G1061" s="61">
        <v>210</v>
      </c>
      <c r="H1061">
        <v>5</v>
      </c>
      <c r="I1061" t="str">
        <f t="shared" si="51"/>
        <v>67</v>
      </c>
      <c r="J1061" t="str">
        <f t="shared" si="52"/>
        <v>8.0</v>
      </c>
      <c r="K1061" t="s">
        <v>8342</v>
      </c>
      <c r="L1061" t="s">
        <v>8341</v>
      </c>
      <c r="M1061">
        <v>0.75</v>
      </c>
      <c r="N1061">
        <v>2</v>
      </c>
      <c r="O1061">
        <f t="shared" si="53"/>
        <v>1</v>
      </c>
      <c r="P1061">
        <v>0.5</v>
      </c>
    </row>
    <row r="1062" spans="1:16">
      <c r="A1062" s="61">
        <v>104201080</v>
      </c>
      <c r="B1062" s="61" t="s">
        <v>7798</v>
      </c>
      <c r="C1062" s="100" t="s">
        <v>1613</v>
      </c>
      <c r="D1062" s="42" t="s">
        <v>185</v>
      </c>
      <c r="E1062" s="61">
        <v>101490161</v>
      </c>
      <c r="F1062" s="61"/>
      <c r="G1062" s="61">
        <v>210</v>
      </c>
      <c r="H1062">
        <v>5</v>
      </c>
      <c r="I1062" t="str">
        <f t="shared" si="51"/>
        <v>67</v>
      </c>
      <c r="J1062" t="str">
        <f t="shared" si="52"/>
        <v>8.0</v>
      </c>
      <c r="K1062" t="s">
        <v>8342</v>
      </c>
      <c r="L1062" t="s">
        <v>8341</v>
      </c>
      <c r="M1062">
        <v>0.75</v>
      </c>
      <c r="N1062">
        <v>2</v>
      </c>
      <c r="O1062">
        <f t="shared" si="53"/>
        <v>1</v>
      </c>
      <c r="P1062">
        <v>0.5</v>
      </c>
    </row>
    <row r="1063" spans="1:16">
      <c r="A1063" s="61" t="s">
        <v>2443</v>
      </c>
      <c r="B1063" s="61" t="s">
        <v>6381</v>
      </c>
      <c r="C1063" s="62" t="s">
        <v>1532</v>
      </c>
      <c r="D1063" s="63" t="s">
        <v>3368</v>
      </c>
      <c r="E1063" s="61">
        <v>101490162</v>
      </c>
      <c r="F1063" s="61"/>
      <c r="G1063" s="64">
        <v>171</v>
      </c>
      <c r="H1063">
        <v>5</v>
      </c>
      <c r="I1063" t="str">
        <f t="shared" si="51"/>
        <v>67</v>
      </c>
      <c r="J1063" t="str">
        <f t="shared" si="52"/>
        <v>8.0</v>
      </c>
      <c r="K1063" t="s">
        <v>8344</v>
      </c>
      <c r="L1063" t="s">
        <v>8350</v>
      </c>
      <c r="M1063">
        <v>0.75</v>
      </c>
      <c r="N1063">
        <v>2</v>
      </c>
      <c r="O1063">
        <f t="shared" si="53"/>
        <v>1</v>
      </c>
      <c r="P1063">
        <v>0.5</v>
      </c>
    </row>
    <row r="1064" spans="1:16">
      <c r="A1064" s="64" t="s">
        <v>2443</v>
      </c>
      <c r="B1064" s="61" t="s">
        <v>6381</v>
      </c>
      <c r="C1064" s="62" t="s">
        <v>1613</v>
      </c>
      <c r="D1064" s="63" t="s">
        <v>2444</v>
      </c>
      <c r="E1064" s="64">
        <v>101490161</v>
      </c>
      <c r="F1064" s="64"/>
      <c r="G1064" s="64">
        <v>171</v>
      </c>
      <c r="H1064">
        <v>5</v>
      </c>
      <c r="I1064" t="str">
        <f t="shared" si="51"/>
        <v>67</v>
      </c>
      <c r="J1064" t="str">
        <f t="shared" si="52"/>
        <v>8.0</v>
      </c>
      <c r="K1064" t="s">
        <v>8344</v>
      </c>
      <c r="L1064" t="s">
        <v>8350</v>
      </c>
      <c r="M1064">
        <v>0.75</v>
      </c>
      <c r="N1064">
        <v>2</v>
      </c>
      <c r="O1064">
        <f t="shared" si="53"/>
        <v>1</v>
      </c>
      <c r="P1064">
        <v>0.5</v>
      </c>
    </row>
    <row r="1065" spans="1:16">
      <c r="A1065" s="61">
        <v>101306176</v>
      </c>
      <c r="B1065" s="61" t="s">
        <v>5911</v>
      </c>
      <c r="C1065" s="62" t="s">
        <v>1532</v>
      </c>
      <c r="D1065" s="63" t="s">
        <v>1569</v>
      </c>
      <c r="E1065" s="64">
        <v>101490164</v>
      </c>
      <c r="F1065" s="64"/>
      <c r="G1065" s="64">
        <v>200</v>
      </c>
      <c r="H1065">
        <v>5</v>
      </c>
      <c r="I1065" t="str">
        <f t="shared" si="51"/>
        <v>67</v>
      </c>
      <c r="J1065" t="str">
        <f t="shared" si="52"/>
        <v>8.0</v>
      </c>
      <c r="K1065" t="s">
        <v>8344</v>
      </c>
      <c r="L1065" t="s">
        <v>8354</v>
      </c>
      <c r="M1065">
        <v>0.75</v>
      </c>
      <c r="N1065">
        <v>2</v>
      </c>
      <c r="O1065">
        <f t="shared" si="53"/>
        <v>1</v>
      </c>
      <c r="P1065">
        <v>0.5</v>
      </c>
    </row>
    <row r="1066" spans="1:16">
      <c r="A1066" s="64">
        <v>101306176</v>
      </c>
      <c r="B1066" s="61" t="s">
        <v>5911</v>
      </c>
      <c r="C1066" s="62" t="s">
        <v>1613</v>
      </c>
      <c r="D1066" s="63" t="s">
        <v>2445</v>
      </c>
      <c r="E1066" s="64">
        <v>101490161</v>
      </c>
      <c r="F1066" s="64"/>
      <c r="G1066" s="64">
        <v>200</v>
      </c>
      <c r="H1066">
        <v>5</v>
      </c>
      <c r="I1066" t="str">
        <f t="shared" si="51"/>
        <v>67</v>
      </c>
      <c r="J1066" t="str">
        <f t="shared" si="52"/>
        <v>8.0</v>
      </c>
      <c r="K1066" t="s">
        <v>8344</v>
      </c>
      <c r="L1066" t="s">
        <v>8354</v>
      </c>
      <c r="M1066">
        <v>0.75</v>
      </c>
      <c r="N1066">
        <v>2</v>
      </c>
      <c r="O1066">
        <f t="shared" si="53"/>
        <v>1</v>
      </c>
      <c r="P1066">
        <v>0.5</v>
      </c>
    </row>
    <row r="1067" spans="1:16">
      <c r="A1067" s="61" t="s">
        <v>2466</v>
      </c>
      <c r="B1067" s="61" t="s">
        <v>6390</v>
      </c>
      <c r="C1067" s="62" t="s">
        <v>1532</v>
      </c>
      <c r="D1067" s="63" t="s">
        <v>3552</v>
      </c>
      <c r="E1067" s="61">
        <v>101490162</v>
      </c>
      <c r="F1067" s="61"/>
      <c r="G1067" s="64">
        <v>225</v>
      </c>
      <c r="H1067">
        <v>5</v>
      </c>
      <c r="I1067" t="str">
        <f t="shared" si="51"/>
        <v>67</v>
      </c>
      <c r="J1067" t="str">
        <f t="shared" si="52"/>
        <v>8.0</v>
      </c>
      <c r="K1067" t="s">
        <v>8342</v>
      </c>
      <c r="L1067" t="s">
        <v>8353</v>
      </c>
      <c r="M1067">
        <v>0.75</v>
      </c>
      <c r="N1067">
        <v>2</v>
      </c>
      <c r="O1067">
        <f t="shared" si="53"/>
        <v>1</v>
      </c>
      <c r="P1067">
        <v>0.5</v>
      </c>
    </row>
    <row r="1068" spans="1:16">
      <c r="A1068" s="64" t="s">
        <v>2448</v>
      </c>
      <c r="B1068" s="61" t="s">
        <v>186</v>
      </c>
      <c r="C1068" s="62" t="s">
        <v>1613</v>
      </c>
      <c r="D1068" s="63" t="s">
        <v>2449</v>
      </c>
      <c r="E1068" s="64">
        <v>101490161</v>
      </c>
      <c r="F1068" s="64"/>
      <c r="G1068" s="64">
        <v>210</v>
      </c>
      <c r="H1068">
        <v>5</v>
      </c>
      <c r="I1068" t="str">
        <f t="shared" si="51"/>
        <v>67</v>
      </c>
      <c r="J1068" t="str">
        <f t="shared" si="52"/>
        <v>8.0</v>
      </c>
      <c r="K1068" t="s">
        <v>8342</v>
      </c>
      <c r="L1068" t="s">
        <v>8341</v>
      </c>
      <c r="M1068">
        <v>0.75</v>
      </c>
      <c r="N1068">
        <v>2</v>
      </c>
      <c r="O1068">
        <f t="shared" si="53"/>
        <v>1</v>
      </c>
      <c r="P1068">
        <v>0.5</v>
      </c>
    </row>
    <row r="1069" spans="1:16">
      <c r="A1069" s="61" t="s">
        <v>2452</v>
      </c>
      <c r="B1069" s="61" t="s">
        <v>6384</v>
      </c>
      <c r="C1069" s="62" t="s">
        <v>1532</v>
      </c>
      <c r="D1069" s="63" t="s">
        <v>3451</v>
      </c>
      <c r="E1069" s="64">
        <v>101490162</v>
      </c>
      <c r="F1069" s="64"/>
      <c r="G1069" s="64">
        <v>171</v>
      </c>
      <c r="H1069">
        <v>5</v>
      </c>
      <c r="I1069" t="str">
        <f t="shared" si="51"/>
        <v>67</v>
      </c>
      <c r="J1069" t="str">
        <f t="shared" si="52"/>
        <v>8.0</v>
      </c>
      <c r="K1069" t="s">
        <v>8342</v>
      </c>
      <c r="L1069" t="s">
        <v>8350</v>
      </c>
      <c r="M1069">
        <v>0.75</v>
      </c>
      <c r="N1069">
        <v>2</v>
      </c>
      <c r="O1069">
        <f t="shared" si="53"/>
        <v>1</v>
      </c>
      <c r="P1069">
        <v>0.5</v>
      </c>
    </row>
    <row r="1070" spans="1:16">
      <c r="A1070" s="61">
        <v>102702922</v>
      </c>
      <c r="B1070" s="61" t="s">
        <v>7092</v>
      </c>
      <c r="C1070" s="62" t="s">
        <v>1532</v>
      </c>
      <c r="D1070" s="42" t="s">
        <v>3451</v>
      </c>
      <c r="E1070" s="61">
        <v>101490162</v>
      </c>
      <c r="F1070" s="61"/>
      <c r="G1070" s="61">
        <v>171</v>
      </c>
      <c r="H1070">
        <v>5</v>
      </c>
      <c r="I1070" t="str">
        <f t="shared" si="51"/>
        <v>67</v>
      </c>
      <c r="J1070" t="str">
        <f t="shared" si="52"/>
        <v>8.0</v>
      </c>
      <c r="K1070" t="s">
        <v>8342</v>
      </c>
      <c r="L1070" t="s">
        <v>8350</v>
      </c>
      <c r="M1070">
        <v>0.75</v>
      </c>
      <c r="N1070">
        <v>2</v>
      </c>
      <c r="O1070">
        <f t="shared" si="53"/>
        <v>1</v>
      </c>
      <c r="P1070">
        <v>0.5</v>
      </c>
    </row>
    <row r="1071" spans="1:16">
      <c r="A1071" s="61">
        <v>102930572</v>
      </c>
      <c r="B1071" s="61" t="s">
        <v>7169</v>
      </c>
      <c r="C1071" s="62" t="s">
        <v>1532</v>
      </c>
      <c r="D1071" s="42" t="s">
        <v>3451</v>
      </c>
      <c r="E1071" s="61">
        <v>101490162</v>
      </c>
      <c r="F1071" s="61"/>
      <c r="G1071" s="61">
        <v>171</v>
      </c>
      <c r="H1071">
        <v>5</v>
      </c>
      <c r="I1071" t="str">
        <f t="shared" si="51"/>
        <v>67</v>
      </c>
      <c r="J1071" t="str">
        <f t="shared" si="52"/>
        <v>8.0</v>
      </c>
      <c r="K1071" t="s">
        <v>8342</v>
      </c>
      <c r="L1071" t="s">
        <v>8350</v>
      </c>
      <c r="M1071">
        <v>0.75</v>
      </c>
      <c r="N1071">
        <v>2</v>
      </c>
      <c r="O1071">
        <f t="shared" si="53"/>
        <v>1</v>
      </c>
      <c r="P1071">
        <v>0.5</v>
      </c>
    </row>
    <row r="1072" spans="1:16">
      <c r="A1072" s="64" t="s">
        <v>2452</v>
      </c>
      <c r="B1072" s="61" t="s">
        <v>6384</v>
      </c>
      <c r="C1072" s="62" t="s">
        <v>1613</v>
      </c>
      <c r="D1072" s="63" t="s">
        <v>2453</v>
      </c>
      <c r="E1072" s="64">
        <v>101490161</v>
      </c>
      <c r="F1072" s="64"/>
      <c r="G1072" s="64">
        <v>171</v>
      </c>
      <c r="H1072">
        <v>5</v>
      </c>
      <c r="I1072" t="str">
        <f t="shared" si="51"/>
        <v>67</v>
      </c>
      <c r="J1072" t="str">
        <f t="shared" si="52"/>
        <v>8.0</v>
      </c>
      <c r="K1072" t="s">
        <v>8342</v>
      </c>
      <c r="L1072" t="s">
        <v>8350</v>
      </c>
      <c r="M1072">
        <v>0.75</v>
      </c>
      <c r="N1072">
        <v>2</v>
      </c>
      <c r="O1072">
        <f t="shared" si="53"/>
        <v>1</v>
      </c>
      <c r="P1072">
        <v>0.5</v>
      </c>
    </row>
    <row r="1073" spans="1:16">
      <c r="A1073" s="61">
        <v>101759045</v>
      </c>
      <c r="B1073" s="61" t="s">
        <v>203</v>
      </c>
      <c r="C1073" s="62" t="s">
        <v>1532</v>
      </c>
      <c r="D1073" s="42" t="s">
        <v>3928</v>
      </c>
      <c r="E1073" s="61">
        <v>101490162</v>
      </c>
      <c r="F1073" s="61"/>
      <c r="G1073" s="61">
        <v>171</v>
      </c>
      <c r="H1073">
        <v>5</v>
      </c>
      <c r="I1073" t="str">
        <f t="shared" si="51"/>
        <v>67</v>
      </c>
      <c r="J1073" t="str">
        <f t="shared" si="52"/>
        <v>8.0</v>
      </c>
      <c r="K1073" t="s">
        <v>8342</v>
      </c>
      <c r="L1073" t="s">
        <v>8350</v>
      </c>
      <c r="M1073">
        <v>0.75</v>
      </c>
      <c r="N1073">
        <v>2</v>
      </c>
      <c r="O1073">
        <f t="shared" si="53"/>
        <v>1</v>
      </c>
      <c r="P1073">
        <v>0.5</v>
      </c>
    </row>
    <row r="1074" spans="1:16">
      <c r="A1074" s="61">
        <v>101952522</v>
      </c>
      <c r="B1074" s="61" t="s">
        <v>6874</v>
      </c>
      <c r="C1074" s="62" t="s">
        <v>1532</v>
      </c>
      <c r="D1074" s="42" t="s">
        <v>3928</v>
      </c>
      <c r="E1074" s="61">
        <v>101490164</v>
      </c>
      <c r="F1074" s="61"/>
      <c r="G1074" s="61">
        <v>171</v>
      </c>
      <c r="H1074">
        <v>5</v>
      </c>
      <c r="I1074" t="str">
        <f t="shared" si="51"/>
        <v>67</v>
      </c>
      <c r="J1074" t="str">
        <f t="shared" si="52"/>
        <v>8.0</v>
      </c>
      <c r="K1074" t="s">
        <v>8342</v>
      </c>
      <c r="L1074" t="s">
        <v>8350</v>
      </c>
      <c r="M1074">
        <v>0.75</v>
      </c>
      <c r="N1074">
        <v>2</v>
      </c>
      <c r="O1074">
        <f t="shared" si="53"/>
        <v>1</v>
      </c>
      <c r="P1074">
        <v>0.5</v>
      </c>
    </row>
    <row r="1075" spans="1:16">
      <c r="A1075" s="61">
        <v>103071839</v>
      </c>
      <c r="B1075" s="61" t="s">
        <v>7295</v>
      </c>
      <c r="C1075" s="62" t="s">
        <v>1532</v>
      </c>
      <c r="D1075" s="42" t="s">
        <v>3928</v>
      </c>
      <c r="E1075" s="61">
        <v>101490162</v>
      </c>
      <c r="F1075" s="61"/>
      <c r="G1075" s="61">
        <v>171</v>
      </c>
      <c r="H1075">
        <v>5</v>
      </c>
      <c r="I1075" t="str">
        <f t="shared" si="51"/>
        <v>67</v>
      </c>
      <c r="J1075" t="str">
        <f t="shared" si="52"/>
        <v>8.0</v>
      </c>
      <c r="K1075" t="s">
        <v>8342</v>
      </c>
      <c r="L1075" t="s">
        <v>8350</v>
      </c>
      <c r="M1075">
        <v>0.75</v>
      </c>
      <c r="N1075">
        <v>2</v>
      </c>
      <c r="O1075">
        <f t="shared" si="53"/>
        <v>1</v>
      </c>
      <c r="P1075">
        <v>0.5</v>
      </c>
    </row>
    <row r="1076" spans="1:16">
      <c r="A1076" s="61">
        <v>101759045</v>
      </c>
      <c r="B1076" s="61" t="s">
        <v>203</v>
      </c>
      <c r="C1076" s="62" t="s">
        <v>1613</v>
      </c>
      <c r="D1076" s="42" t="s">
        <v>3929</v>
      </c>
      <c r="E1076" s="61">
        <v>101490161</v>
      </c>
      <c r="F1076" s="61"/>
      <c r="G1076" s="61">
        <v>171</v>
      </c>
      <c r="H1076">
        <v>5</v>
      </c>
      <c r="I1076" t="str">
        <f t="shared" si="51"/>
        <v>67</v>
      </c>
      <c r="J1076" t="str">
        <f t="shared" si="52"/>
        <v>8.0</v>
      </c>
      <c r="K1076" t="s">
        <v>8342</v>
      </c>
      <c r="L1076" t="s">
        <v>8350</v>
      </c>
      <c r="M1076">
        <v>0.75</v>
      </c>
      <c r="N1076">
        <v>2</v>
      </c>
      <c r="O1076">
        <f t="shared" si="53"/>
        <v>1</v>
      </c>
      <c r="P1076">
        <v>0.5</v>
      </c>
    </row>
    <row r="1077" spans="1:16">
      <c r="A1077" s="61">
        <v>101952522</v>
      </c>
      <c r="B1077" s="61" t="s">
        <v>6874</v>
      </c>
      <c r="C1077" s="62" t="s">
        <v>1613</v>
      </c>
      <c r="D1077" s="42" t="s">
        <v>3929</v>
      </c>
      <c r="E1077" s="61">
        <v>101490161</v>
      </c>
      <c r="F1077" s="65"/>
      <c r="G1077" s="66">
        <v>999</v>
      </c>
      <c r="H1077">
        <v>5</v>
      </c>
      <c r="I1077" t="str">
        <f t="shared" si="51"/>
        <v>67</v>
      </c>
      <c r="J1077" t="str">
        <f t="shared" si="52"/>
        <v>8.0</v>
      </c>
      <c r="K1077" t="s">
        <v>8342</v>
      </c>
      <c r="L1077" t="s">
        <v>8350</v>
      </c>
      <c r="M1077">
        <v>0.75</v>
      </c>
      <c r="N1077">
        <v>2</v>
      </c>
      <c r="O1077">
        <f t="shared" si="53"/>
        <v>1</v>
      </c>
      <c r="P1077">
        <v>0.5</v>
      </c>
    </row>
    <row r="1078" spans="1:16">
      <c r="A1078" s="61">
        <v>103071839</v>
      </c>
      <c r="B1078" s="61" t="s">
        <v>7295</v>
      </c>
      <c r="C1078" s="62" t="s">
        <v>1613</v>
      </c>
      <c r="D1078" s="42" t="s">
        <v>3929</v>
      </c>
      <c r="E1078" s="61">
        <v>101490161</v>
      </c>
      <c r="F1078" s="61"/>
      <c r="G1078" s="61">
        <v>171</v>
      </c>
      <c r="H1078">
        <v>5</v>
      </c>
      <c r="I1078" t="str">
        <f t="shared" si="51"/>
        <v>67</v>
      </c>
      <c r="J1078" t="str">
        <f t="shared" si="52"/>
        <v>8.0</v>
      </c>
      <c r="K1078" t="s">
        <v>8342</v>
      </c>
      <c r="L1078" t="s">
        <v>8350</v>
      </c>
      <c r="M1078">
        <v>0.75</v>
      </c>
      <c r="N1078">
        <v>2</v>
      </c>
      <c r="O1078">
        <f t="shared" si="53"/>
        <v>1</v>
      </c>
      <c r="P1078">
        <v>0.5</v>
      </c>
    </row>
    <row r="1079" spans="1:16">
      <c r="A1079" s="61">
        <v>102702922</v>
      </c>
      <c r="B1079" s="61" t="s">
        <v>7092</v>
      </c>
      <c r="C1079" s="62" t="s">
        <v>1613</v>
      </c>
      <c r="D1079" s="42" t="s">
        <v>4374</v>
      </c>
      <c r="E1079" s="61">
        <v>101490161</v>
      </c>
      <c r="F1079" s="61"/>
      <c r="G1079" s="61">
        <v>171</v>
      </c>
      <c r="H1079">
        <v>5</v>
      </c>
      <c r="I1079" t="str">
        <f t="shared" si="51"/>
        <v>67</v>
      </c>
      <c r="J1079" t="str">
        <f t="shared" si="52"/>
        <v>8.0</v>
      </c>
      <c r="K1079" t="s">
        <v>8342</v>
      </c>
      <c r="L1079" t="s">
        <v>8350</v>
      </c>
      <c r="M1079">
        <v>0.75</v>
      </c>
      <c r="N1079">
        <v>2</v>
      </c>
      <c r="O1079">
        <f t="shared" si="53"/>
        <v>1</v>
      </c>
      <c r="P1079">
        <v>0.5</v>
      </c>
    </row>
    <row r="1080" spans="1:16">
      <c r="A1080" s="61">
        <v>102930572</v>
      </c>
      <c r="B1080" s="61" t="s">
        <v>7169</v>
      </c>
      <c r="C1080" s="62" t="s">
        <v>1613</v>
      </c>
      <c r="D1080" s="42" t="s">
        <v>4374</v>
      </c>
      <c r="E1080" s="61">
        <v>101490161</v>
      </c>
      <c r="F1080" s="61"/>
      <c r="G1080" s="61">
        <v>171</v>
      </c>
      <c r="H1080">
        <v>5</v>
      </c>
      <c r="I1080" t="str">
        <f t="shared" si="51"/>
        <v>67</v>
      </c>
      <c r="J1080" t="str">
        <f t="shared" si="52"/>
        <v>8.0</v>
      </c>
      <c r="K1080" t="s">
        <v>8342</v>
      </c>
      <c r="L1080" t="s">
        <v>8350</v>
      </c>
      <c r="M1080">
        <v>0.75</v>
      </c>
      <c r="N1080">
        <v>2</v>
      </c>
      <c r="O1080">
        <f t="shared" si="53"/>
        <v>1</v>
      </c>
      <c r="P1080">
        <v>0.5</v>
      </c>
    </row>
    <row r="1081" spans="1:16">
      <c r="A1081" s="61">
        <v>102016539</v>
      </c>
      <c r="B1081" s="61" t="s">
        <v>6880</v>
      </c>
      <c r="C1081" s="62" t="s">
        <v>1532</v>
      </c>
      <c r="D1081" s="42" t="s">
        <v>4025</v>
      </c>
      <c r="E1081" s="61">
        <v>101490168</v>
      </c>
      <c r="F1081" s="61" t="s">
        <v>1534</v>
      </c>
      <c r="G1081" s="61">
        <v>171</v>
      </c>
      <c r="H1081">
        <v>5</v>
      </c>
      <c r="I1081" t="str">
        <f t="shared" si="51"/>
        <v>67</v>
      </c>
      <c r="J1081" t="str">
        <f t="shared" si="52"/>
        <v>8.0</v>
      </c>
      <c r="K1081" t="s">
        <v>8342</v>
      </c>
      <c r="L1081" t="s">
        <v>8350</v>
      </c>
      <c r="M1081">
        <v>0.75</v>
      </c>
      <c r="N1081">
        <v>2</v>
      </c>
      <c r="O1081">
        <f t="shared" si="53"/>
        <v>1</v>
      </c>
      <c r="P1081">
        <v>0.5</v>
      </c>
    </row>
    <row r="1082" spans="1:16">
      <c r="A1082" s="61">
        <v>103179147</v>
      </c>
      <c r="B1082" s="61" t="s">
        <v>7329</v>
      </c>
      <c r="C1082" s="62" t="s">
        <v>1532</v>
      </c>
      <c r="D1082" s="42" t="s">
        <v>4025</v>
      </c>
      <c r="E1082" s="61">
        <v>101490168</v>
      </c>
      <c r="F1082" s="61"/>
      <c r="G1082" s="61">
        <v>171</v>
      </c>
      <c r="H1082">
        <v>5</v>
      </c>
      <c r="I1082" t="str">
        <f t="shared" si="51"/>
        <v>67</v>
      </c>
      <c r="J1082" t="str">
        <f t="shared" si="52"/>
        <v>8.0</v>
      </c>
      <c r="K1082" t="s">
        <v>8342</v>
      </c>
      <c r="L1082" t="s">
        <v>8350</v>
      </c>
      <c r="M1082">
        <v>0.75</v>
      </c>
      <c r="N1082">
        <v>2</v>
      </c>
      <c r="O1082">
        <f t="shared" si="53"/>
        <v>1</v>
      </c>
      <c r="P1082">
        <v>0.5</v>
      </c>
    </row>
    <row r="1083" spans="1:16">
      <c r="A1083" s="61">
        <v>102016539</v>
      </c>
      <c r="B1083" s="61" t="s">
        <v>6880</v>
      </c>
      <c r="C1083" s="62" t="s">
        <v>1613</v>
      </c>
      <c r="D1083" s="42" t="s">
        <v>4026</v>
      </c>
      <c r="E1083" s="61">
        <v>101490161</v>
      </c>
      <c r="F1083" s="61"/>
      <c r="G1083" s="61">
        <v>171</v>
      </c>
      <c r="H1083">
        <v>5</v>
      </c>
      <c r="I1083" t="str">
        <f t="shared" si="51"/>
        <v>67</v>
      </c>
      <c r="J1083" t="str">
        <f t="shared" si="52"/>
        <v>8.0</v>
      </c>
      <c r="K1083" t="s">
        <v>8342</v>
      </c>
      <c r="L1083" t="s">
        <v>8350</v>
      </c>
      <c r="M1083">
        <v>0.75</v>
      </c>
      <c r="N1083">
        <v>2</v>
      </c>
      <c r="O1083">
        <f t="shared" si="53"/>
        <v>1</v>
      </c>
      <c r="P1083">
        <v>0.5</v>
      </c>
    </row>
    <row r="1084" spans="1:16">
      <c r="A1084" s="61">
        <v>103179147</v>
      </c>
      <c r="B1084" s="61" t="s">
        <v>7329</v>
      </c>
      <c r="C1084" s="62" t="s">
        <v>1613</v>
      </c>
      <c r="D1084" s="42" t="s">
        <v>4026</v>
      </c>
      <c r="E1084" s="61">
        <v>101490161</v>
      </c>
      <c r="F1084" s="61"/>
      <c r="G1084" s="61">
        <v>171</v>
      </c>
      <c r="H1084">
        <v>5</v>
      </c>
      <c r="I1084" t="str">
        <f t="shared" si="51"/>
        <v>67</v>
      </c>
      <c r="J1084" t="str">
        <f t="shared" si="52"/>
        <v>8.0</v>
      </c>
      <c r="K1084" t="s">
        <v>8342</v>
      </c>
      <c r="L1084" t="s">
        <v>8350</v>
      </c>
      <c r="M1084">
        <v>0.75</v>
      </c>
      <c r="N1084">
        <v>2</v>
      </c>
      <c r="O1084">
        <f t="shared" si="53"/>
        <v>1</v>
      </c>
      <c r="P1084">
        <v>0.5</v>
      </c>
    </row>
    <row r="1085" spans="1:16">
      <c r="A1085" s="61" t="s">
        <v>2454</v>
      </c>
      <c r="B1085" s="61" t="s">
        <v>144</v>
      </c>
      <c r="C1085" s="62" t="s">
        <v>1532</v>
      </c>
      <c r="D1085" s="42" t="s">
        <v>3386</v>
      </c>
      <c r="E1085" s="61">
        <v>101490162</v>
      </c>
      <c r="F1085" s="61"/>
      <c r="G1085" s="64">
        <v>200</v>
      </c>
      <c r="H1085">
        <v>5</v>
      </c>
      <c r="I1085" t="str">
        <f t="shared" si="51"/>
        <v>67</v>
      </c>
      <c r="J1085" t="str">
        <f t="shared" si="52"/>
        <v>8.0</v>
      </c>
      <c r="K1085" t="s">
        <v>8342</v>
      </c>
      <c r="L1085" t="s">
        <v>8354</v>
      </c>
      <c r="M1085">
        <v>0.75</v>
      </c>
      <c r="N1085">
        <v>2</v>
      </c>
      <c r="O1085">
        <f t="shared" si="53"/>
        <v>1</v>
      </c>
      <c r="P1085">
        <v>0.5</v>
      </c>
    </row>
    <row r="1086" spans="1:16">
      <c r="A1086" s="61">
        <v>101942906</v>
      </c>
      <c r="B1086" s="61" t="s">
        <v>6871</v>
      </c>
      <c r="C1086" s="62" t="s">
        <v>1532</v>
      </c>
      <c r="D1086" s="42" t="s">
        <v>3386</v>
      </c>
      <c r="E1086" s="61">
        <v>101490164</v>
      </c>
      <c r="F1086" s="61" t="s">
        <v>1534</v>
      </c>
      <c r="G1086" s="61">
        <v>200</v>
      </c>
      <c r="H1086">
        <v>5</v>
      </c>
      <c r="I1086" t="str">
        <f t="shared" si="51"/>
        <v>67</v>
      </c>
      <c r="J1086" t="str">
        <f t="shared" si="52"/>
        <v>8.0</v>
      </c>
      <c r="K1086" t="s">
        <v>8342</v>
      </c>
      <c r="L1086" t="s">
        <v>8354</v>
      </c>
      <c r="M1086">
        <v>0.75</v>
      </c>
      <c r="N1086">
        <v>2</v>
      </c>
      <c r="O1086">
        <f t="shared" si="53"/>
        <v>1</v>
      </c>
      <c r="P1086">
        <v>0.5</v>
      </c>
    </row>
    <row r="1087" spans="1:16">
      <c r="A1087" s="61">
        <v>102702923</v>
      </c>
      <c r="B1087" s="61" t="s">
        <v>7093</v>
      </c>
      <c r="C1087" s="62" t="s">
        <v>1532</v>
      </c>
      <c r="D1087" s="42" t="s">
        <v>3386</v>
      </c>
      <c r="E1087" s="61">
        <v>101490162</v>
      </c>
      <c r="F1087" s="61"/>
      <c r="G1087" s="61">
        <v>200</v>
      </c>
      <c r="H1087">
        <v>5</v>
      </c>
      <c r="I1087" t="str">
        <f t="shared" si="51"/>
        <v>67</v>
      </c>
      <c r="J1087" t="str">
        <f t="shared" si="52"/>
        <v>8.0</v>
      </c>
      <c r="K1087" t="s">
        <v>8342</v>
      </c>
      <c r="L1087" t="s">
        <v>8354</v>
      </c>
      <c r="M1087">
        <v>0.75</v>
      </c>
      <c r="N1087">
        <v>2</v>
      </c>
      <c r="O1087">
        <f t="shared" si="53"/>
        <v>1</v>
      </c>
      <c r="P1087">
        <v>0.5</v>
      </c>
    </row>
    <row r="1088" spans="1:16">
      <c r="A1088" s="61">
        <v>102867198</v>
      </c>
      <c r="B1088" s="61" t="s">
        <v>7123</v>
      </c>
      <c r="C1088" s="62" t="s">
        <v>1532</v>
      </c>
      <c r="D1088" s="42" t="s">
        <v>3386</v>
      </c>
      <c r="E1088" s="61">
        <v>101490162</v>
      </c>
      <c r="F1088" s="61"/>
      <c r="G1088" s="61">
        <v>200</v>
      </c>
      <c r="H1088">
        <v>5</v>
      </c>
      <c r="I1088" t="str">
        <f t="shared" si="51"/>
        <v>67</v>
      </c>
      <c r="J1088" t="str">
        <f t="shared" si="52"/>
        <v>8.0</v>
      </c>
      <c r="K1088" t="s">
        <v>8342</v>
      </c>
      <c r="L1088" t="s">
        <v>8354</v>
      </c>
      <c r="M1088">
        <v>0.75</v>
      </c>
      <c r="N1088">
        <v>2</v>
      </c>
      <c r="O1088">
        <f t="shared" si="53"/>
        <v>1</v>
      </c>
      <c r="P1088">
        <v>0.5</v>
      </c>
    </row>
    <row r="1089" spans="1:16">
      <c r="A1089" s="61">
        <v>102889316</v>
      </c>
      <c r="B1089" s="61" t="s">
        <v>7150</v>
      </c>
      <c r="C1089" s="62" t="s">
        <v>1532</v>
      </c>
      <c r="D1089" s="42" t="s">
        <v>3386</v>
      </c>
      <c r="E1089" s="61">
        <v>101490164</v>
      </c>
      <c r="F1089" s="61"/>
      <c r="G1089" s="61">
        <v>200</v>
      </c>
      <c r="H1089">
        <v>5</v>
      </c>
      <c r="I1089" t="str">
        <f t="shared" si="51"/>
        <v>67</v>
      </c>
      <c r="J1089" t="str">
        <f t="shared" si="52"/>
        <v>8.0</v>
      </c>
      <c r="K1089" t="s">
        <v>8342</v>
      </c>
      <c r="L1089" t="s">
        <v>8354</v>
      </c>
      <c r="M1089">
        <v>0.75</v>
      </c>
      <c r="N1089">
        <v>2</v>
      </c>
      <c r="O1089">
        <f t="shared" si="53"/>
        <v>1</v>
      </c>
      <c r="P1089">
        <v>0.5</v>
      </c>
    </row>
    <row r="1090" spans="1:16">
      <c r="A1090" s="64" t="s">
        <v>2454</v>
      </c>
      <c r="B1090" s="61" t="s">
        <v>144</v>
      </c>
      <c r="C1090" s="62" t="s">
        <v>1613</v>
      </c>
      <c r="D1090" s="63" t="s">
        <v>2455</v>
      </c>
      <c r="E1090" s="64">
        <v>101490161</v>
      </c>
      <c r="F1090" s="64"/>
      <c r="G1090" s="64">
        <v>200</v>
      </c>
      <c r="H1090">
        <v>5</v>
      </c>
      <c r="I1090" t="str">
        <f t="shared" si="51"/>
        <v>67</v>
      </c>
      <c r="J1090" t="str">
        <f t="shared" si="52"/>
        <v>8.0</v>
      </c>
      <c r="K1090" t="s">
        <v>8342</v>
      </c>
      <c r="L1090" t="s">
        <v>8354</v>
      </c>
      <c r="M1090">
        <v>0.75</v>
      </c>
      <c r="N1090">
        <v>2</v>
      </c>
      <c r="O1090">
        <f t="shared" si="53"/>
        <v>1</v>
      </c>
      <c r="P1090">
        <v>0.5</v>
      </c>
    </row>
    <row r="1091" spans="1:16">
      <c r="A1091" s="61">
        <v>101578959</v>
      </c>
      <c r="B1091" s="61" t="s">
        <v>6387</v>
      </c>
      <c r="C1091" s="62" t="s">
        <v>1532</v>
      </c>
      <c r="D1091" s="42" t="s">
        <v>3760</v>
      </c>
      <c r="E1091" s="61">
        <v>101490164</v>
      </c>
      <c r="F1091" s="61"/>
      <c r="G1091" s="61">
        <v>200</v>
      </c>
      <c r="H1091">
        <v>5</v>
      </c>
      <c r="I1091" t="str">
        <f t="shared" si="51"/>
        <v>67</v>
      </c>
      <c r="J1091" t="str">
        <f t="shared" si="52"/>
        <v>8.0</v>
      </c>
      <c r="K1091" t="s">
        <v>8342</v>
      </c>
      <c r="L1091" t="s">
        <v>8354</v>
      </c>
      <c r="M1091">
        <v>0.75</v>
      </c>
      <c r="N1091">
        <v>2</v>
      </c>
      <c r="O1091">
        <f t="shared" si="53"/>
        <v>1</v>
      </c>
      <c r="P1091">
        <v>0.5</v>
      </c>
    </row>
    <row r="1092" spans="1:16">
      <c r="A1092" s="61">
        <v>101578959</v>
      </c>
      <c r="B1092" s="61" t="s">
        <v>6387</v>
      </c>
      <c r="C1092" s="62" t="s">
        <v>1613</v>
      </c>
      <c r="D1092" s="42" t="s">
        <v>2460</v>
      </c>
      <c r="E1092" s="61">
        <v>101490161</v>
      </c>
      <c r="F1092" s="61"/>
      <c r="G1092" s="61">
        <v>200</v>
      </c>
      <c r="H1092">
        <v>5</v>
      </c>
      <c r="I1092" t="str">
        <f t="shared" si="51"/>
        <v>67</v>
      </c>
      <c r="J1092" t="str">
        <f t="shared" si="52"/>
        <v>8.0</v>
      </c>
      <c r="K1092" t="s">
        <v>8342</v>
      </c>
      <c r="L1092" t="s">
        <v>8354</v>
      </c>
      <c r="M1092">
        <v>0.75</v>
      </c>
      <c r="N1092">
        <v>2</v>
      </c>
      <c r="O1092">
        <f t="shared" si="53"/>
        <v>1</v>
      </c>
      <c r="P1092">
        <v>0.5</v>
      </c>
    </row>
    <row r="1093" spans="1:16">
      <c r="A1093" s="61">
        <v>101352044</v>
      </c>
      <c r="B1093" s="61" t="s">
        <v>5925</v>
      </c>
      <c r="C1093" s="62" t="s">
        <v>1532</v>
      </c>
      <c r="D1093" s="63" t="s">
        <v>1585</v>
      </c>
      <c r="E1093" s="61">
        <v>101490162</v>
      </c>
      <c r="F1093" s="61"/>
      <c r="G1093" s="64">
        <v>200</v>
      </c>
      <c r="H1093">
        <v>5</v>
      </c>
      <c r="I1093" t="str">
        <f t="shared" si="51"/>
        <v>67</v>
      </c>
      <c r="J1093" t="str">
        <f t="shared" si="52"/>
        <v>8.0</v>
      </c>
      <c r="K1093" t="s">
        <v>8342</v>
      </c>
      <c r="L1093" t="s">
        <v>8354</v>
      </c>
      <c r="M1093">
        <v>0.75</v>
      </c>
      <c r="N1093">
        <v>2</v>
      </c>
      <c r="O1093">
        <f t="shared" si="53"/>
        <v>1</v>
      </c>
      <c r="P1093">
        <v>0.5</v>
      </c>
    </row>
    <row r="1094" spans="1:16">
      <c r="A1094" s="64">
        <v>101352044</v>
      </c>
      <c r="B1094" s="61" t="s">
        <v>5925</v>
      </c>
      <c r="C1094" s="62" t="s">
        <v>1613</v>
      </c>
      <c r="D1094" s="63" t="s">
        <v>2463</v>
      </c>
      <c r="E1094" s="64">
        <v>101490161</v>
      </c>
      <c r="F1094" s="64"/>
      <c r="G1094" s="64">
        <v>200</v>
      </c>
      <c r="H1094">
        <v>5</v>
      </c>
      <c r="I1094" t="str">
        <f t="shared" si="51"/>
        <v>67</v>
      </c>
      <c r="J1094" t="str">
        <f t="shared" si="52"/>
        <v>8.0</v>
      </c>
      <c r="K1094" t="s">
        <v>8342</v>
      </c>
      <c r="L1094" t="s">
        <v>8354</v>
      </c>
      <c r="M1094">
        <v>0.75</v>
      </c>
      <c r="N1094">
        <v>2</v>
      </c>
      <c r="O1094">
        <f t="shared" si="53"/>
        <v>1</v>
      </c>
      <c r="P1094">
        <v>0.5</v>
      </c>
    </row>
    <row r="1095" spans="1:16">
      <c r="A1095" s="61">
        <v>101942906</v>
      </c>
      <c r="B1095" s="61" t="s">
        <v>6871</v>
      </c>
      <c r="C1095" s="62" t="s">
        <v>1613</v>
      </c>
      <c r="D1095" s="42" t="s">
        <v>4014</v>
      </c>
      <c r="E1095" s="61">
        <v>101490161</v>
      </c>
      <c r="F1095" s="61"/>
      <c r="G1095" s="61">
        <v>200</v>
      </c>
      <c r="H1095">
        <v>5</v>
      </c>
      <c r="I1095" t="str">
        <f t="shared" si="51"/>
        <v>67</v>
      </c>
      <c r="J1095" t="str">
        <f t="shared" si="52"/>
        <v>8.0</v>
      </c>
      <c r="K1095" t="s">
        <v>8342</v>
      </c>
      <c r="L1095" t="s">
        <v>8354</v>
      </c>
      <c r="M1095">
        <v>0.75</v>
      </c>
      <c r="N1095">
        <v>2</v>
      </c>
      <c r="O1095">
        <f t="shared" si="53"/>
        <v>1</v>
      </c>
      <c r="P1095">
        <v>0.5</v>
      </c>
    </row>
    <row r="1096" spans="1:16">
      <c r="A1096" s="61">
        <v>102702923</v>
      </c>
      <c r="B1096" s="61" t="s">
        <v>7093</v>
      </c>
      <c r="C1096" s="62" t="s">
        <v>1613</v>
      </c>
      <c r="D1096" s="42" t="s">
        <v>4014</v>
      </c>
      <c r="E1096" s="61">
        <v>101490161</v>
      </c>
      <c r="F1096" s="61"/>
      <c r="G1096" s="61">
        <v>200</v>
      </c>
      <c r="H1096">
        <v>5</v>
      </c>
      <c r="I1096" t="str">
        <f t="shared" si="51"/>
        <v>67</v>
      </c>
      <c r="J1096" t="str">
        <f t="shared" si="52"/>
        <v>8.0</v>
      </c>
      <c r="K1096" t="s">
        <v>8342</v>
      </c>
      <c r="L1096" t="s">
        <v>8354</v>
      </c>
      <c r="M1096">
        <v>0.75</v>
      </c>
      <c r="N1096">
        <v>2</v>
      </c>
      <c r="O1096">
        <f t="shared" si="53"/>
        <v>1</v>
      </c>
      <c r="P1096">
        <v>0.5</v>
      </c>
    </row>
    <row r="1097" spans="1:16">
      <c r="A1097" s="61">
        <v>102867198</v>
      </c>
      <c r="B1097" s="61" t="s">
        <v>7123</v>
      </c>
      <c r="C1097" s="62" t="s">
        <v>1613</v>
      </c>
      <c r="D1097" s="42" t="s">
        <v>4014</v>
      </c>
      <c r="E1097" s="61">
        <v>101490161</v>
      </c>
      <c r="F1097" s="61"/>
      <c r="G1097" s="61">
        <v>200</v>
      </c>
      <c r="H1097">
        <v>5</v>
      </c>
      <c r="I1097" t="str">
        <f t="shared" si="51"/>
        <v>67</v>
      </c>
      <c r="J1097" t="str">
        <f t="shared" si="52"/>
        <v>8.0</v>
      </c>
      <c r="K1097" t="s">
        <v>8342</v>
      </c>
      <c r="L1097" t="s">
        <v>8354</v>
      </c>
      <c r="M1097">
        <v>0.75</v>
      </c>
      <c r="N1097">
        <v>2</v>
      </c>
      <c r="O1097">
        <f t="shared" si="53"/>
        <v>1</v>
      </c>
      <c r="P1097">
        <v>0.5</v>
      </c>
    </row>
    <row r="1098" spans="1:16">
      <c r="A1098" s="61">
        <v>102889316</v>
      </c>
      <c r="B1098" s="61" t="s">
        <v>7150</v>
      </c>
      <c r="C1098" s="62" t="s">
        <v>1613</v>
      </c>
      <c r="D1098" s="42" t="s">
        <v>4014</v>
      </c>
      <c r="E1098" s="61">
        <v>101490161</v>
      </c>
      <c r="F1098" s="61"/>
      <c r="G1098" s="61">
        <v>200</v>
      </c>
      <c r="H1098">
        <v>5</v>
      </c>
      <c r="I1098" t="str">
        <f t="shared" si="51"/>
        <v>67</v>
      </c>
      <c r="J1098" t="str">
        <f t="shared" si="52"/>
        <v>8.0</v>
      </c>
      <c r="K1098" t="s">
        <v>8342</v>
      </c>
      <c r="L1098" t="s">
        <v>8354</v>
      </c>
      <c r="M1098">
        <v>0.75</v>
      </c>
      <c r="N1098">
        <v>2</v>
      </c>
      <c r="O1098">
        <f t="shared" si="53"/>
        <v>1</v>
      </c>
      <c r="P1098">
        <v>0.5</v>
      </c>
    </row>
    <row r="1099" spans="1:16">
      <c r="A1099" s="61">
        <v>102044811</v>
      </c>
      <c r="B1099" s="61" t="s">
        <v>6914</v>
      </c>
      <c r="C1099" s="62" t="s">
        <v>1532</v>
      </c>
      <c r="D1099" s="42" t="s">
        <v>4091</v>
      </c>
      <c r="E1099" s="61">
        <v>101490168</v>
      </c>
      <c r="F1099" s="61"/>
      <c r="G1099" s="61">
        <v>200</v>
      </c>
      <c r="H1099">
        <v>5</v>
      </c>
      <c r="I1099" t="str">
        <f t="shared" si="51"/>
        <v>67</v>
      </c>
      <c r="J1099" t="str">
        <f t="shared" si="52"/>
        <v>8.0</v>
      </c>
      <c r="K1099" t="s">
        <v>8342</v>
      </c>
      <c r="L1099" t="s">
        <v>8354</v>
      </c>
      <c r="M1099">
        <v>0.75</v>
      </c>
      <c r="N1099">
        <v>2</v>
      </c>
      <c r="O1099">
        <f t="shared" si="53"/>
        <v>1</v>
      </c>
      <c r="P1099">
        <v>0.5</v>
      </c>
    </row>
    <row r="1100" spans="1:16">
      <c r="A1100" s="61">
        <v>103179163</v>
      </c>
      <c r="B1100" s="61" t="s">
        <v>7332</v>
      </c>
      <c r="C1100" s="62" t="s">
        <v>1532</v>
      </c>
      <c r="D1100" s="42" t="s">
        <v>4091</v>
      </c>
      <c r="E1100" s="61">
        <v>101490168</v>
      </c>
      <c r="F1100" s="61"/>
      <c r="G1100" s="61">
        <v>200</v>
      </c>
      <c r="H1100">
        <v>5</v>
      </c>
      <c r="I1100" t="str">
        <f t="shared" ref="I1100:I1163" si="54">MID(D1100,5,2)</f>
        <v>67</v>
      </c>
      <c r="J1100" t="str">
        <f t="shared" ref="J1100:J1163" si="55">MID(D1100,7,3)</f>
        <v>8.0</v>
      </c>
      <c r="K1100" t="s">
        <v>8342</v>
      </c>
      <c r="L1100" t="s">
        <v>8354</v>
      </c>
      <c r="M1100">
        <v>0.75</v>
      </c>
      <c r="N1100">
        <v>2</v>
      </c>
      <c r="O1100">
        <f t="shared" ref="O1100:O1163" si="56">N1100/2</f>
        <v>1</v>
      </c>
      <c r="P1100">
        <v>0.5</v>
      </c>
    </row>
    <row r="1101" spans="1:16">
      <c r="A1101" s="61">
        <v>102044811</v>
      </c>
      <c r="B1101" s="61" t="s">
        <v>6914</v>
      </c>
      <c r="C1101" s="62" t="s">
        <v>1613</v>
      </c>
      <c r="D1101" s="42" t="s">
        <v>4092</v>
      </c>
      <c r="E1101" s="61">
        <v>101490161</v>
      </c>
      <c r="F1101" s="61"/>
      <c r="G1101" s="61">
        <v>200</v>
      </c>
      <c r="H1101">
        <v>5</v>
      </c>
      <c r="I1101" t="str">
        <f t="shared" si="54"/>
        <v>67</v>
      </c>
      <c r="J1101" t="str">
        <f t="shared" si="55"/>
        <v>8.0</v>
      </c>
      <c r="K1101" t="s">
        <v>8342</v>
      </c>
      <c r="L1101" t="s">
        <v>8354</v>
      </c>
      <c r="M1101">
        <v>0.75</v>
      </c>
      <c r="N1101">
        <v>2</v>
      </c>
      <c r="O1101">
        <f t="shared" si="56"/>
        <v>1</v>
      </c>
      <c r="P1101">
        <v>0.5</v>
      </c>
    </row>
    <row r="1102" spans="1:16">
      <c r="A1102" s="61">
        <v>103179163</v>
      </c>
      <c r="B1102" s="61" t="s">
        <v>7332</v>
      </c>
      <c r="C1102" s="62" t="s">
        <v>1613</v>
      </c>
      <c r="D1102" s="42" t="s">
        <v>4092</v>
      </c>
      <c r="E1102" s="61">
        <v>101490161</v>
      </c>
      <c r="F1102" s="61"/>
      <c r="G1102" s="61">
        <v>200</v>
      </c>
      <c r="H1102">
        <v>5</v>
      </c>
      <c r="I1102" t="str">
        <f t="shared" si="54"/>
        <v>67</v>
      </c>
      <c r="J1102" t="str">
        <f t="shared" si="55"/>
        <v>8.0</v>
      </c>
      <c r="K1102" t="s">
        <v>8342</v>
      </c>
      <c r="L1102" t="s">
        <v>8354</v>
      </c>
      <c r="M1102">
        <v>0.75</v>
      </c>
      <c r="N1102">
        <v>2</v>
      </c>
      <c r="O1102">
        <f t="shared" si="56"/>
        <v>1</v>
      </c>
      <c r="P1102">
        <v>0.5</v>
      </c>
    </row>
    <row r="1103" spans="1:16">
      <c r="A1103" s="61">
        <v>102702924</v>
      </c>
      <c r="B1103" s="61" t="s">
        <v>7094</v>
      </c>
      <c r="C1103" s="62" t="s">
        <v>1532</v>
      </c>
      <c r="D1103" s="42" t="s">
        <v>4375</v>
      </c>
      <c r="E1103" s="61">
        <v>101490162</v>
      </c>
      <c r="F1103" s="61"/>
      <c r="G1103" s="61">
        <v>225</v>
      </c>
      <c r="H1103">
        <v>5</v>
      </c>
      <c r="I1103" t="str">
        <f t="shared" si="54"/>
        <v>67</v>
      </c>
      <c r="J1103" t="str">
        <f t="shared" si="55"/>
        <v>8.0</v>
      </c>
      <c r="K1103" t="s">
        <v>8342</v>
      </c>
      <c r="L1103" t="s">
        <v>8353</v>
      </c>
      <c r="M1103">
        <v>0.75</v>
      </c>
      <c r="N1103">
        <v>2</v>
      </c>
      <c r="O1103">
        <f t="shared" si="56"/>
        <v>1</v>
      </c>
      <c r="P1103">
        <v>0.5</v>
      </c>
    </row>
    <row r="1104" spans="1:16">
      <c r="A1104" s="61">
        <v>102093510</v>
      </c>
      <c r="B1104" s="61" t="s">
        <v>6972</v>
      </c>
      <c r="C1104" s="62" t="s">
        <v>1532</v>
      </c>
      <c r="D1104" s="42" t="s">
        <v>4166</v>
      </c>
      <c r="E1104" s="61">
        <v>101490164</v>
      </c>
      <c r="F1104" s="61"/>
      <c r="G1104" s="61">
        <v>225</v>
      </c>
      <c r="H1104">
        <v>5</v>
      </c>
      <c r="I1104" t="str">
        <f t="shared" si="54"/>
        <v>67</v>
      </c>
      <c r="J1104" t="str">
        <f t="shared" si="55"/>
        <v>8.0</v>
      </c>
      <c r="K1104" t="s">
        <v>8342</v>
      </c>
      <c r="L1104" t="s">
        <v>8353</v>
      </c>
      <c r="M1104">
        <v>0.75</v>
      </c>
      <c r="N1104">
        <v>2</v>
      </c>
      <c r="O1104">
        <f t="shared" si="56"/>
        <v>1</v>
      </c>
      <c r="P1104">
        <v>0.5</v>
      </c>
    </row>
    <row r="1105" spans="1:16">
      <c r="A1105" s="61">
        <v>102093510</v>
      </c>
      <c r="B1105" s="61" t="s">
        <v>6972</v>
      </c>
      <c r="C1105" s="62" t="s">
        <v>1613</v>
      </c>
      <c r="D1105" s="42" t="s">
        <v>4167</v>
      </c>
      <c r="E1105" s="61">
        <v>101490161</v>
      </c>
      <c r="F1105" s="61"/>
      <c r="G1105" s="61">
        <v>225</v>
      </c>
      <c r="H1105">
        <v>5</v>
      </c>
      <c r="I1105" t="str">
        <f t="shared" si="54"/>
        <v>67</v>
      </c>
      <c r="J1105" t="str">
        <f t="shared" si="55"/>
        <v>8.0</v>
      </c>
      <c r="K1105" t="s">
        <v>8342</v>
      </c>
      <c r="L1105" t="s">
        <v>8353</v>
      </c>
      <c r="M1105">
        <v>0.75</v>
      </c>
      <c r="N1105">
        <v>2</v>
      </c>
      <c r="O1105">
        <f t="shared" si="56"/>
        <v>1</v>
      </c>
      <c r="P1105">
        <v>0.5</v>
      </c>
    </row>
    <row r="1106" spans="1:16">
      <c r="A1106" s="64" t="s">
        <v>2466</v>
      </c>
      <c r="B1106" s="61" t="s">
        <v>6390</v>
      </c>
      <c r="C1106" s="62" t="s">
        <v>1613</v>
      </c>
      <c r="D1106" s="63" t="s">
        <v>2467</v>
      </c>
      <c r="E1106" s="64">
        <v>101490161</v>
      </c>
      <c r="F1106" s="64"/>
      <c r="G1106" s="64">
        <v>225</v>
      </c>
      <c r="H1106">
        <v>5</v>
      </c>
      <c r="I1106" t="str">
        <f t="shared" si="54"/>
        <v>67</v>
      </c>
      <c r="J1106" t="str">
        <f t="shared" si="55"/>
        <v>8.0</v>
      </c>
      <c r="K1106" t="s">
        <v>8342</v>
      </c>
      <c r="L1106" t="s">
        <v>8353</v>
      </c>
      <c r="M1106">
        <v>0.75</v>
      </c>
      <c r="N1106">
        <v>2</v>
      </c>
      <c r="O1106">
        <f t="shared" si="56"/>
        <v>1</v>
      </c>
      <c r="P1106">
        <v>0.5</v>
      </c>
    </row>
    <row r="1107" spans="1:16">
      <c r="A1107" s="61">
        <v>102702924</v>
      </c>
      <c r="B1107" s="61" t="s">
        <v>7094</v>
      </c>
      <c r="C1107" s="62" t="s">
        <v>1613</v>
      </c>
      <c r="D1107" s="42" t="s">
        <v>2467</v>
      </c>
      <c r="E1107" s="61">
        <v>101490161</v>
      </c>
      <c r="F1107" s="61"/>
      <c r="G1107" s="61">
        <v>225</v>
      </c>
      <c r="H1107">
        <v>5</v>
      </c>
      <c r="I1107" t="str">
        <f t="shared" si="54"/>
        <v>67</v>
      </c>
      <c r="J1107" t="str">
        <f t="shared" si="55"/>
        <v>8.0</v>
      </c>
      <c r="K1107" t="s">
        <v>8342</v>
      </c>
      <c r="L1107" t="s">
        <v>8353</v>
      </c>
      <c r="M1107">
        <v>0.75</v>
      </c>
      <c r="N1107">
        <v>2</v>
      </c>
      <c r="O1107">
        <f t="shared" si="56"/>
        <v>1</v>
      </c>
      <c r="P1107">
        <v>0.5</v>
      </c>
    </row>
    <row r="1108" spans="1:16">
      <c r="A1108" s="61">
        <v>102702920</v>
      </c>
      <c r="B1108" s="61" t="s">
        <v>7091</v>
      </c>
      <c r="C1108" s="62" t="s">
        <v>1532</v>
      </c>
      <c r="D1108" s="42" t="s">
        <v>4372</v>
      </c>
      <c r="E1108" s="61">
        <v>101490162</v>
      </c>
      <c r="F1108" s="61"/>
      <c r="G1108" s="61">
        <v>210</v>
      </c>
      <c r="H1108">
        <v>5</v>
      </c>
      <c r="I1108" t="str">
        <f t="shared" si="54"/>
        <v>67</v>
      </c>
      <c r="J1108" t="str">
        <f t="shared" si="55"/>
        <v>8.0</v>
      </c>
      <c r="K1108" t="s">
        <v>8342</v>
      </c>
      <c r="L1108" t="s">
        <v>8341</v>
      </c>
      <c r="M1108">
        <v>0.75</v>
      </c>
      <c r="N1108">
        <v>2</v>
      </c>
      <c r="O1108">
        <f t="shared" si="56"/>
        <v>1</v>
      </c>
      <c r="P1108">
        <v>0.5</v>
      </c>
    </row>
    <row r="1109" spans="1:16">
      <c r="A1109" s="61">
        <v>102928719</v>
      </c>
      <c r="B1109" s="61" t="s">
        <v>7170</v>
      </c>
      <c r="C1109" s="62" t="s">
        <v>1532</v>
      </c>
      <c r="D1109" s="42" t="s">
        <v>4372</v>
      </c>
      <c r="E1109" s="61">
        <v>101490162</v>
      </c>
      <c r="F1109" s="61"/>
      <c r="G1109" s="61">
        <v>210</v>
      </c>
      <c r="H1109">
        <v>5</v>
      </c>
      <c r="I1109" t="str">
        <f t="shared" si="54"/>
        <v>67</v>
      </c>
      <c r="J1109" t="str">
        <f t="shared" si="55"/>
        <v>8.0</v>
      </c>
      <c r="K1109" t="s">
        <v>8342</v>
      </c>
      <c r="L1109" t="s">
        <v>8341</v>
      </c>
      <c r="M1109">
        <v>0.75</v>
      </c>
      <c r="N1109">
        <v>2</v>
      </c>
      <c r="O1109">
        <f t="shared" si="56"/>
        <v>1</v>
      </c>
      <c r="P1109">
        <v>0.5</v>
      </c>
    </row>
    <row r="1110" spans="1:16">
      <c r="A1110" s="61">
        <v>101769067</v>
      </c>
      <c r="B1110" s="61" t="s">
        <v>6836</v>
      </c>
      <c r="C1110" s="62" t="s">
        <v>1532</v>
      </c>
      <c r="D1110" s="42" t="s">
        <v>1438</v>
      </c>
      <c r="E1110" s="61">
        <v>101490162</v>
      </c>
      <c r="F1110" s="61"/>
      <c r="G1110" s="61">
        <v>210</v>
      </c>
      <c r="H1110">
        <v>5</v>
      </c>
      <c r="I1110" t="str">
        <f t="shared" si="54"/>
        <v>67</v>
      </c>
      <c r="J1110" t="str">
        <f t="shared" si="55"/>
        <v>8.0</v>
      </c>
      <c r="K1110" t="s">
        <v>8342</v>
      </c>
      <c r="L1110" t="s">
        <v>8341</v>
      </c>
      <c r="M1110">
        <v>0.75</v>
      </c>
      <c r="N1110">
        <v>2</v>
      </c>
      <c r="O1110">
        <f t="shared" si="56"/>
        <v>1</v>
      </c>
      <c r="P1110">
        <v>0.5</v>
      </c>
    </row>
    <row r="1111" spans="1:16">
      <c r="A1111" s="61">
        <v>101965035</v>
      </c>
      <c r="B1111" s="61" t="s">
        <v>6890</v>
      </c>
      <c r="C1111" s="62" t="s">
        <v>1532</v>
      </c>
      <c r="D1111" s="42" t="s">
        <v>1438</v>
      </c>
      <c r="E1111" s="61">
        <v>101490164</v>
      </c>
      <c r="F1111" s="61"/>
      <c r="G1111" s="61">
        <v>210</v>
      </c>
      <c r="H1111">
        <v>5</v>
      </c>
      <c r="I1111" t="str">
        <f t="shared" si="54"/>
        <v>67</v>
      </c>
      <c r="J1111" t="str">
        <f t="shared" si="55"/>
        <v>8.0</v>
      </c>
      <c r="K1111" t="s">
        <v>8342</v>
      </c>
      <c r="L1111" t="s">
        <v>8341</v>
      </c>
      <c r="M1111">
        <v>0.75</v>
      </c>
      <c r="N1111">
        <v>2</v>
      </c>
      <c r="O1111">
        <f t="shared" si="56"/>
        <v>1</v>
      </c>
      <c r="P1111">
        <v>0.5</v>
      </c>
    </row>
    <row r="1112" spans="1:16">
      <c r="A1112" s="61">
        <v>101954275</v>
      </c>
      <c r="B1112" s="61" t="s">
        <v>7143</v>
      </c>
      <c r="C1112" s="62" t="s">
        <v>1532</v>
      </c>
      <c r="D1112" s="42" t="s">
        <v>1438</v>
      </c>
      <c r="E1112" s="61">
        <v>101490162</v>
      </c>
      <c r="F1112" s="61"/>
      <c r="G1112" s="61">
        <v>210</v>
      </c>
      <c r="H1112">
        <v>5</v>
      </c>
      <c r="I1112" t="str">
        <f t="shared" si="54"/>
        <v>67</v>
      </c>
      <c r="J1112" t="str">
        <f t="shared" si="55"/>
        <v>8.0</v>
      </c>
      <c r="K1112" t="s">
        <v>8342</v>
      </c>
      <c r="L1112" t="s">
        <v>8341</v>
      </c>
      <c r="M1112">
        <v>0.75</v>
      </c>
      <c r="N1112">
        <v>2</v>
      </c>
      <c r="O1112">
        <f t="shared" si="56"/>
        <v>1</v>
      </c>
      <c r="P1112">
        <v>0.5</v>
      </c>
    </row>
    <row r="1113" spans="1:16">
      <c r="A1113" s="61">
        <v>101769067</v>
      </c>
      <c r="B1113" s="61" t="s">
        <v>6836</v>
      </c>
      <c r="C1113" s="62" t="s">
        <v>1613</v>
      </c>
      <c r="D1113" s="42" t="s">
        <v>3949</v>
      </c>
      <c r="E1113" s="61">
        <v>101490161</v>
      </c>
      <c r="F1113" s="61"/>
      <c r="G1113" s="61">
        <v>210</v>
      </c>
      <c r="H1113">
        <v>5</v>
      </c>
      <c r="I1113" t="str">
        <f t="shared" si="54"/>
        <v>67</v>
      </c>
      <c r="J1113" t="str">
        <f t="shared" si="55"/>
        <v>8.0</v>
      </c>
      <c r="K1113" t="s">
        <v>8342</v>
      </c>
      <c r="L1113" t="s">
        <v>8341</v>
      </c>
      <c r="M1113">
        <v>0.75</v>
      </c>
      <c r="N1113">
        <v>2</v>
      </c>
      <c r="O1113">
        <f t="shared" si="56"/>
        <v>1</v>
      </c>
      <c r="P1113">
        <v>0.5</v>
      </c>
    </row>
    <row r="1114" spans="1:16">
      <c r="A1114" s="61">
        <v>101965035</v>
      </c>
      <c r="B1114" s="61" t="s">
        <v>6890</v>
      </c>
      <c r="C1114" s="62" t="s">
        <v>1613</v>
      </c>
      <c r="D1114" s="42" t="s">
        <v>3949</v>
      </c>
      <c r="E1114" s="61">
        <v>101490161</v>
      </c>
      <c r="F1114" s="61"/>
      <c r="G1114" s="61">
        <v>210</v>
      </c>
      <c r="H1114">
        <v>5</v>
      </c>
      <c r="I1114" t="str">
        <f t="shared" si="54"/>
        <v>67</v>
      </c>
      <c r="J1114" t="str">
        <f t="shared" si="55"/>
        <v>8.0</v>
      </c>
      <c r="K1114" t="s">
        <v>8342</v>
      </c>
      <c r="L1114" t="s">
        <v>8341</v>
      </c>
      <c r="M1114">
        <v>0.75</v>
      </c>
      <c r="N1114">
        <v>2</v>
      </c>
      <c r="O1114">
        <f t="shared" si="56"/>
        <v>1</v>
      </c>
      <c r="P1114">
        <v>0.5</v>
      </c>
    </row>
    <row r="1115" spans="1:16">
      <c r="A1115" s="61">
        <v>101954275</v>
      </c>
      <c r="B1115" s="61" t="s">
        <v>7143</v>
      </c>
      <c r="C1115" s="62" t="s">
        <v>1613</v>
      </c>
      <c r="D1115" s="42" t="s">
        <v>3949</v>
      </c>
      <c r="E1115" s="61">
        <v>101490161</v>
      </c>
      <c r="F1115" s="61"/>
      <c r="G1115" s="61">
        <v>210</v>
      </c>
      <c r="H1115">
        <v>5</v>
      </c>
      <c r="I1115" t="str">
        <f t="shared" si="54"/>
        <v>67</v>
      </c>
      <c r="J1115" t="str">
        <f t="shared" si="55"/>
        <v>8.0</v>
      </c>
      <c r="K1115" t="s">
        <v>8342</v>
      </c>
      <c r="L1115" t="s">
        <v>8341</v>
      </c>
      <c r="M1115">
        <v>0.75</v>
      </c>
      <c r="N1115">
        <v>2</v>
      </c>
      <c r="O1115">
        <f t="shared" si="56"/>
        <v>1</v>
      </c>
      <c r="P1115">
        <v>0.5</v>
      </c>
    </row>
    <row r="1116" spans="1:16">
      <c r="A1116" s="61">
        <v>102702920</v>
      </c>
      <c r="B1116" s="61" t="s">
        <v>7091</v>
      </c>
      <c r="C1116" s="62" t="s">
        <v>1613</v>
      </c>
      <c r="D1116" s="42" t="s">
        <v>4373</v>
      </c>
      <c r="E1116" s="61">
        <v>101490161</v>
      </c>
      <c r="F1116" s="61"/>
      <c r="G1116" s="61">
        <v>210</v>
      </c>
      <c r="H1116">
        <v>5</v>
      </c>
      <c r="I1116" t="str">
        <f t="shared" si="54"/>
        <v>67</v>
      </c>
      <c r="J1116" t="str">
        <f t="shared" si="55"/>
        <v>8.0</v>
      </c>
      <c r="K1116" t="s">
        <v>8342</v>
      </c>
      <c r="L1116" t="s">
        <v>8341</v>
      </c>
      <c r="M1116">
        <v>0.75</v>
      </c>
      <c r="N1116">
        <v>2</v>
      </c>
      <c r="O1116">
        <f t="shared" si="56"/>
        <v>1</v>
      </c>
      <c r="P1116">
        <v>0.5</v>
      </c>
    </row>
    <row r="1117" spans="1:16">
      <c r="A1117" s="61">
        <v>102928719</v>
      </c>
      <c r="B1117" s="61" t="s">
        <v>7170</v>
      </c>
      <c r="C1117" s="62" t="s">
        <v>1613</v>
      </c>
      <c r="D1117" s="42" t="s">
        <v>4373</v>
      </c>
      <c r="E1117" s="61">
        <v>101490161</v>
      </c>
      <c r="F1117" s="61"/>
      <c r="G1117" s="61">
        <v>210</v>
      </c>
      <c r="H1117">
        <v>5</v>
      </c>
      <c r="I1117" t="str">
        <f t="shared" si="54"/>
        <v>67</v>
      </c>
      <c r="J1117" t="str">
        <f t="shared" si="55"/>
        <v>8.0</v>
      </c>
      <c r="K1117" t="s">
        <v>8342</v>
      </c>
      <c r="L1117" t="s">
        <v>8341</v>
      </c>
      <c r="M1117">
        <v>0.75</v>
      </c>
      <c r="N1117">
        <v>2</v>
      </c>
      <c r="O1117">
        <f t="shared" si="56"/>
        <v>1</v>
      </c>
      <c r="P1117">
        <v>0.5</v>
      </c>
    </row>
    <row r="1118" spans="1:16">
      <c r="A1118" s="61">
        <v>101459788</v>
      </c>
      <c r="B1118" s="61" t="s">
        <v>5980</v>
      </c>
      <c r="C1118" s="62" t="s">
        <v>1532</v>
      </c>
      <c r="D1118" s="63" t="s">
        <v>1636</v>
      </c>
      <c r="E1118" s="70">
        <v>101490168</v>
      </c>
      <c r="F1118" s="70"/>
      <c r="G1118" s="64">
        <v>210</v>
      </c>
      <c r="H1118">
        <v>5</v>
      </c>
      <c r="I1118" t="str">
        <f t="shared" si="54"/>
        <v>67</v>
      </c>
      <c r="J1118" t="str">
        <f t="shared" si="55"/>
        <v>8.0</v>
      </c>
      <c r="K1118" t="s">
        <v>8342</v>
      </c>
      <c r="L1118" t="s">
        <v>8341</v>
      </c>
      <c r="M1118">
        <v>0.75</v>
      </c>
      <c r="N1118">
        <v>2</v>
      </c>
      <c r="O1118">
        <f t="shared" si="56"/>
        <v>1</v>
      </c>
      <c r="P1118">
        <v>0.5</v>
      </c>
    </row>
    <row r="1119" spans="1:16">
      <c r="A1119" s="61">
        <v>101459788</v>
      </c>
      <c r="B1119" s="61" t="s">
        <v>5980</v>
      </c>
      <c r="C1119" s="62" t="s">
        <v>1532</v>
      </c>
      <c r="D1119" s="63" t="s">
        <v>1636</v>
      </c>
      <c r="E1119" s="70">
        <v>101490168</v>
      </c>
      <c r="F1119" s="61" t="s">
        <v>1534</v>
      </c>
      <c r="G1119" s="64">
        <v>210</v>
      </c>
      <c r="H1119">
        <v>5</v>
      </c>
      <c r="I1119" t="str">
        <f t="shared" si="54"/>
        <v>67</v>
      </c>
      <c r="J1119" t="str">
        <f t="shared" si="55"/>
        <v>8.0</v>
      </c>
      <c r="K1119" t="s">
        <v>8342</v>
      </c>
      <c r="L1119" t="s">
        <v>8341</v>
      </c>
      <c r="M1119">
        <v>0.75</v>
      </c>
      <c r="N1119">
        <v>2</v>
      </c>
      <c r="O1119">
        <f t="shared" si="56"/>
        <v>1</v>
      </c>
      <c r="P1119">
        <v>0.5</v>
      </c>
    </row>
    <row r="1120" spans="1:16">
      <c r="A1120" s="61">
        <v>101884129</v>
      </c>
      <c r="B1120" s="61" t="s">
        <v>6852</v>
      </c>
      <c r="C1120" s="62" t="s">
        <v>1532</v>
      </c>
      <c r="D1120" s="42" t="s">
        <v>1636</v>
      </c>
      <c r="E1120" s="61">
        <v>101490168</v>
      </c>
      <c r="F1120" s="61" t="s">
        <v>1534</v>
      </c>
      <c r="G1120" s="61">
        <v>210</v>
      </c>
      <c r="H1120">
        <v>5</v>
      </c>
      <c r="I1120" t="str">
        <f t="shared" si="54"/>
        <v>67</v>
      </c>
      <c r="J1120" t="str">
        <f t="shared" si="55"/>
        <v>8.0</v>
      </c>
      <c r="K1120" t="s">
        <v>8342</v>
      </c>
      <c r="L1120" t="s">
        <v>8341</v>
      </c>
      <c r="M1120">
        <v>0.75</v>
      </c>
      <c r="N1120">
        <v>2</v>
      </c>
      <c r="O1120">
        <f t="shared" si="56"/>
        <v>1</v>
      </c>
      <c r="P1120">
        <v>0.5</v>
      </c>
    </row>
    <row r="1121" spans="1:16">
      <c r="A1121" s="61">
        <v>101884129</v>
      </c>
      <c r="B1121" s="61" t="s">
        <v>6852</v>
      </c>
      <c r="C1121" s="62" t="s">
        <v>1532</v>
      </c>
      <c r="D1121" s="42" t="s">
        <v>1636</v>
      </c>
      <c r="E1121" s="61">
        <v>101490168</v>
      </c>
      <c r="F1121" s="61"/>
      <c r="G1121" s="61">
        <v>210</v>
      </c>
      <c r="H1121">
        <v>5</v>
      </c>
      <c r="I1121" t="str">
        <f t="shared" si="54"/>
        <v>67</v>
      </c>
      <c r="J1121" t="str">
        <f t="shared" si="55"/>
        <v>8.0</v>
      </c>
      <c r="K1121" t="s">
        <v>8342</v>
      </c>
      <c r="L1121" t="s">
        <v>8341</v>
      </c>
      <c r="M1121">
        <v>0.75</v>
      </c>
      <c r="N1121">
        <v>2</v>
      </c>
      <c r="O1121">
        <f t="shared" si="56"/>
        <v>1</v>
      </c>
      <c r="P1121">
        <v>0.5</v>
      </c>
    </row>
    <row r="1122" spans="1:16">
      <c r="A1122" s="61">
        <v>103179087</v>
      </c>
      <c r="B1122" s="61" t="s">
        <v>7330</v>
      </c>
      <c r="C1122" s="62" t="s">
        <v>1532</v>
      </c>
      <c r="D1122" s="42" t="s">
        <v>1636</v>
      </c>
      <c r="E1122" s="61">
        <v>101490168</v>
      </c>
      <c r="F1122" s="61"/>
      <c r="G1122" s="61">
        <v>210</v>
      </c>
      <c r="H1122">
        <v>5</v>
      </c>
      <c r="I1122" t="str">
        <f t="shared" si="54"/>
        <v>67</v>
      </c>
      <c r="J1122" t="str">
        <f t="shared" si="55"/>
        <v>8.0</v>
      </c>
      <c r="K1122" t="s">
        <v>8342</v>
      </c>
      <c r="L1122" t="s">
        <v>8341</v>
      </c>
      <c r="M1122">
        <v>0.75</v>
      </c>
      <c r="N1122">
        <v>2</v>
      </c>
      <c r="O1122">
        <f t="shared" si="56"/>
        <v>1</v>
      </c>
      <c r="P1122">
        <v>0.5</v>
      </c>
    </row>
    <row r="1123" spans="1:16">
      <c r="A1123" s="61">
        <v>103179131</v>
      </c>
      <c r="B1123" s="61" t="s">
        <v>7331</v>
      </c>
      <c r="C1123" s="62" t="s">
        <v>1532</v>
      </c>
      <c r="D1123" s="42" t="s">
        <v>1636</v>
      </c>
      <c r="E1123" s="61">
        <v>101490168</v>
      </c>
      <c r="F1123" s="61"/>
      <c r="G1123" s="61">
        <v>210</v>
      </c>
      <c r="H1123">
        <v>5</v>
      </c>
      <c r="I1123" t="str">
        <f t="shared" si="54"/>
        <v>67</v>
      </c>
      <c r="J1123" t="str">
        <f t="shared" si="55"/>
        <v>8.0</v>
      </c>
      <c r="K1123" t="s">
        <v>8342</v>
      </c>
      <c r="L1123" t="s">
        <v>8341</v>
      </c>
      <c r="M1123">
        <v>0.75</v>
      </c>
      <c r="N1123">
        <v>2</v>
      </c>
      <c r="O1123">
        <f t="shared" si="56"/>
        <v>1</v>
      </c>
      <c r="P1123">
        <v>0.5</v>
      </c>
    </row>
    <row r="1124" spans="1:16">
      <c r="A1124" s="64">
        <v>101459788</v>
      </c>
      <c r="B1124" s="61" t="s">
        <v>5980</v>
      </c>
      <c r="C1124" s="62" t="s">
        <v>1613</v>
      </c>
      <c r="D1124" s="63" t="s">
        <v>2468</v>
      </c>
      <c r="E1124" s="64">
        <v>101490161</v>
      </c>
      <c r="F1124" s="64"/>
      <c r="G1124" s="64">
        <v>210</v>
      </c>
      <c r="H1124">
        <v>5</v>
      </c>
      <c r="I1124" t="str">
        <f t="shared" si="54"/>
        <v>67</v>
      </c>
      <c r="J1124" t="str">
        <f t="shared" si="55"/>
        <v>8.0</v>
      </c>
      <c r="K1124" t="s">
        <v>8342</v>
      </c>
      <c r="L1124" t="s">
        <v>8341</v>
      </c>
      <c r="M1124">
        <v>0.75</v>
      </c>
      <c r="N1124">
        <v>2</v>
      </c>
      <c r="O1124">
        <f t="shared" si="56"/>
        <v>1</v>
      </c>
      <c r="P1124">
        <v>0.5</v>
      </c>
    </row>
    <row r="1125" spans="1:16">
      <c r="A1125" s="61" t="s">
        <v>2471</v>
      </c>
      <c r="B1125" s="61" t="s">
        <v>6392</v>
      </c>
      <c r="C1125" s="62" t="s">
        <v>1613</v>
      </c>
      <c r="D1125" s="63" t="s">
        <v>2472</v>
      </c>
      <c r="E1125" s="64">
        <v>101490161</v>
      </c>
      <c r="F1125" s="64"/>
      <c r="G1125" s="64">
        <v>210</v>
      </c>
      <c r="H1125">
        <v>5</v>
      </c>
      <c r="I1125" t="str">
        <f t="shared" si="54"/>
        <v>67</v>
      </c>
      <c r="J1125" t="str">
        <f t="shared" si="55"/>
        <v>8.0</v>
      </c>
      <c r="K1125" t="s">
        <v>8342</v>
      </c>
      <c r="L1125" t="s">
        <v>8341</v>
      </c>
      <c r="M1125">
        <v>0.75</v>
      </c>
      <c r="N1125">
        <v>2</v>
      </c>
      <c r="O1125">
        <f t="shared" si="56"/>
        <v>1</v>
      </c>
      <c r="P1125">
        <v>0.5</v>
      </c>
    </row>
    <row r="1126" spans="1:16">
      <c r="A1126" s="61">
        <v>101884129</v>
      </c>
      <c r="B1126" s="61" t="s">
        <v>6852</v>
      </c>
      <c r="C1126" s="62" t="s">
        <v>1613</v>
      </c>
      <c r="D1126" s="42" t="s">
        <v>3984</v>
      </c>
      <c r="E1126" s="61">
        <v>101490161</v>
      </c>
      <c r="F1126" s="61"/>
      <c r="G1126" s="61">
        <v>210</v>
      </c>
      <c r="H1126">
        <v>5</v>
      </c>
      <c r="I1126" t="str">
        <f t="shared" si="54"/>
        <v>67</v>
      </c>
      <c r="J1126" t="str">
        <f t="shared" si="55"/>
        <v>8.0</v>
      </c>
      <c r="K1126" t="s">
        <v>8342</v>
      </c>
      <c r="L1126" t="s">
        <v>8341</v>
      </c>
      <c r="M1126">
        <v>0.75</v>
      </c>
      <c r="N1126">
        <v>2</v>
      </c>
      <c r="O1126">
        <f t="shared" si="56"/>
        <v>1</v>
      </c>
      <c r="P1126">
        <v>0.5</v>
      </c>
    </row>
    <row r="1127" spans="1:16">
      <c r="A1127" s="61">
        <v>103179087</v>
      </c>
      <c r="B1127" s="61" t="s">
        <v>7330</v>
      </c>
      <c r="C1127" s="62" t="s">
        <v>1613</v>
      </c>
      <c r="D1127" s="42" t="s">
        <v>3984</v>
      </c>
      <c r="E1127" s="61">
        <v>101490161</v>
      </c>
      <c r="F1127" s="61"/>
      <c r="G1127" s="61">
        <v>210</v>
      </c>
      <c r="H1127">
        <v>5</v>
      </c>
      <c r="I1127" t="str">
        <f t="shared" si="54"/>
        <v>67</v>
      </c>
      <c r="J1127" t="str">
        <f t="shared" si="55"/>
        <v>8.0</v>
      </c>
      <c r="K1127" t="s">
        <v>8342</v>
      </c>
      <c r="L1127" t="s">
        <v>8341</v>
      </c>
      <c r="M1127">
        <v>0.75</v>
      </c>
      <c r="N1127">
        <v>2</v>
      </c>
      <c r="O1127">
        <f t="shared" si="56"/>
        <v>1</v>
      </c>
      <c r="P1127">
        <v>0.5</v>
      </c>
    </row>
    <row r="1128" spans="1:16">
      <c r="A1128" s="61">
        <v>103179131</v>
      </c>
      <c r="B1128" s="61" t="s">
        <v>7331</v>
      </c>
      <c r="C1128" s="62" t="s">
        <v>1613</v>
      </c>
      <c r="D1128" s="42" t="s">
        <v>3984</v>
      </c>
      <c r="E1128" s="61">
        <v>101490161</v>
      </c>
      <c r="F1128" s="61"/>
      <c r="G1128" s="61">
        <v>210</v>
      </c>
      <c r="H1128">
        <v>5</v>
      </c>
      <c r="I1128" t="str">
        <f t="shared" si="54"/>
        <v>67</v>
      </c>
      <c r="J1128" t="str">
        <f t="shared" si="55"/>
        <v>8.0</v>
      </c>
      <c r="K1128" t="s">
        <v>8342</v>
      </c>
      <c r="L1128" t="s">
        <v>8341</v>
      </c>
      <c r="M1128">
        <v>0.75</v>
      </c>
      <c r="N1128">
        <v>2</v>
      </c>
      <c r="O1128">
        <f t="shared" si="56"/>
        <v>1</v>
      </c>
      <c r="P1128">
        <v>0.5</v>
      </c>
    </row>
    <row r="1129" spans="1:16">
      <c r="A1129" s="61">
        <v>102676026</v>
      </c>
      <c r="B1129" s="61" t="s">
        <v>6996</v>
      </c>
      <c r="C1129" s="62" t="s">
        <v>1532</v>
      </c>
      <c r="D1129" s="42" t="s">
        <v>4208</v>
      </c>
      <c r="E1129" s="61">
        <v>101727985</v>
      </c>
      <c r="F1129" s="61"/>
      <c r="G1129" s="61">
        <v>171</v>
      </c>
      <c r="H1129">
        <v>5</v>
      </c>
      <c r="I1129" t="str">
        <f t="shared" si="54"/>
        <v>67</v>
      </c>
      <c r="J1129" t="str">
        <f t="shared" si="55"/>
        <v>8.0</v>
      </c>
      <c r="K1129" t="s">
        <v>8347</v>
      </c>
      <c r="L1129" t="s">
        <v>8350</v>
      </c>
      <c r="M1129">
        <v>1.5</v>
      </c>
      <c r="N1129">
        <v>2</v>
      </c>
      <c r="O1129">
        <f t="shared" si="56"/>
        <v>1</v>
      </c>
      <c r="P1129">
        <v>0.5</v>
      </c>
    </row>
    <row r="1130" spans="1:16">
      <c r="A1130" s="61">
        <v>102676026</v>
      </c>
      <c r="B1130" s="61" t="s">
        <v>6996</v>
      </c>
      <c r="C1130" s="62" t="s">
        <v>1613</v>
      </c>
      <c r="D1130" s="42" t="s">
        <v>4209</v>
      </c>
      <c r="E1130" s="61">
        <v>101727984</v>
      </c>
      <c r="F1130" s="61"/>
      <c r="G1130" s="61">
        <v>171</v>
      </c>
      <c r="H1130">
        <v>5</v>
      </c>
      <c r="I1130" t="str">
        <f t="shared" si="54"/>
        <v>67</v>
      </c>
      <c r="J1130" t="str">
        <f t="shared" si="55"/>
        <v>8.0</v>
      </c>
      <c r="K1130" t="s">
        <v>8347</v>
      </c>
      <c r="L1130" t="s">
        <v>8350</v>
      </c>
      <c r="M1130">
        <v>1.5</v>
      </c>
      <c r="N1130">
        <v>2</v>
      </c>
      <c r="O1130">
        <f t="shared" si="56"/>
        <v>1</v>
      </c>
      <c r="P1130">
        <v>0.5</v>
      </c>
    </row>
    <row r="1131" spans="1:16">
      <c r="A1131" s="61">
        <v>102674464</v>
      </c>
      <c r="B1131" s="61" t="s">
        <v>6985</v>
      </c>
      <c r="C1131" s="62" t="s">
        <v>1532</v>
      </c>
      <c r="D1131" s="42" t="s">
        <v>4190</v>
      </c>
      <c r="E1131" s="61">
        <v>101727989</v>
      </c>
      <c r="F1131" s="61"/>
      <c r="G1131" s="61">
        <v>171</v>
      </c>
      <c r="H1131">
        <v>5</v>
      </c>
      <c r="I1131" t="str">
        <f t="shared" si="54"/>
        <v>67</v>
      </c>
      <c r="J1131" t="str">
        <f t="shared" si="55"/>
        <v>8.0</v>
      </c>
      <c r="K1131" t="s">
        <v>8347</v>
      </c>
      <c r="L1131" t="s">
        <v>8350</v>
      </c>
      <c r="M1131">
        <v>1.5</v>
      </c>
      <c r="N1131">
        <v>2</v>
      </c>
      <c r="O1131">
        <f t="shared" si="56"/>
        <v>1</v>
      </c>
      <c r="P1131">
        <v>0.5</v>
      </c>
    </row>
    <row r="1132" spans="1:16">
      <c r="A1132" s="61">
        <v>102674464</v>
      </c>
      <c r="B1132" s="61" t="s">
        <v>6985</v>
      </c>
      <c r="C1132" s="62" t="s">
        <v>1613</v>
      </c>
      <c r="D1132" s="42" t="s">
        <v>4191</v>
      </c>
      <c r="E1132" s="61">
        <v>101727984</v>
      </c>
      <c r="F1132" s="61"/>
      <c r="G1132" s="61">
        <v>171</v>
      </c>
      <c r="H1132">
        <v>5</v>
      </c>
      <c r="I1132" t="str">
        <f t="shared" si="54"/>
        <v>67</v>
      </c>
      <c r="J1132" t="str">
        <f t="shared" si="55"/>
        <v>8.0</v>
      </c>
      <c r="K1132" t="s">
        <v>8347</v>
      </c>
      <c r="L1132" t="s">
        <v>8350</v>
      </c>
      <c r="M1132">
        <v>1.5</v>
      </c>
      <c r="N1132">
        <v>2</v>
      </c>
      <c r="O1132">
        <f t="shared" si="56"/>
        <v>1</v>
      </c>
      <c r="P1132">
        <v>0.5</v>
      </c>
    </row>
    <row r="1133" spans="1:16">
      <c r="A1133" s="61">
        <v>102676028</v>
      </c>
      <c r="B1133" s="61" t="s">
        <v>6997</v>
      </c>
      <c r="C1133" s="62" t="s">
        <v>1532</v>
      </c>
      <c r="D1133" s="42" t="s">
        <v>4210</v>
      </c>
      <c r="E1133" s="61">
        <v>101727985</v>
      </c>
      <c r="F1133" s="61"/>
      <c r="G1133" s="61">
        <v>200</v>
      </c>
      <c r="H1133">
        <v>5</v>
      </c>
      <c r="I1133" t="str">
        <f t="shared" si="54"/>
        <v>67</v>
      </c>
      <c r="J1133" t="str">
        <f t="shared" si="55"/>
        <v>8.0</v>
      </c>
      <c r="K1133" t="s">
        <v>8347</v>
      </c>
      <c r="L1133" t="s">
        <v>8354</v>
      </c>
      <c r="M1133">
        <v>1.5</v>
      </c>
      <c r="N1133">
        <v>2</v>
      </c>
      <c r="O1133">
        <f t="shared" si="56"/>
        <v>1</v>
      </c>
      <c r="P1133">
        <v>0.5</v>
      </c>
    </row>
    <row r="1134" spans="1:16">
      <c r="A1134" s="61">
        <v>102676028</v>
      </c>
      <c r="B1134" s="61" t="s">
        <v>6997</v>
      </c>
      <c r="C1134" s="62" t="s">
        <v>1613</v>
      </c>
      <c r="D1134" s="42" t="s">
        <v>4211</v>
      </c>
      <c r="E1134" s="61">
        <v>101727984</v>
      </c>
      <c r="F1134" s="61"/>
      <c r="G1134" s="61">
        <v>200</v>
      </c>
      <c r="H1134">
        <v>5</v>
      </c>
      <c r="I1134" t="str">
        <f t="shared" si="54"/>
        <v>67</v>
      </c>
      <c r="J1134" t="str">
        <f t="shared" si="55"/>
        <v>8.0</v>
      </c>
      <c r="K1134" t="s">
        <v>8347</v>
      </c>
      <c r="L1134" t="s">
        <v>8354</v>
      </c>
      <c r="M1134">
        <v>1.5</v>
      </c>
      <c r="N1134">
        <v>2</v>
      </c>
      <c r="O1134">
        <f t="shared" si="56"/>
        <v>1</v>
      </c>
      <c r="P1134">
        <v>0.5</v>
      </c>
    </row>
    <row r="1135" spans="1:16">
      <c r="A1135" s="61">
        <v>102674466</v>
      </c>
      <c r="B1135" s="61" t="s">
        <v>6986</v>
      </c>
      <c r="C1135" s="62" t="s">
        <v>1532</v>
      </c>
      <c r="D1135" s="42" t="s">
        <v>4192</v>
      </c>
      <c r="E1135" s="61">
        <v>101727989</v>
      </c>
      <c r="F1135" s="61"/>
      <c r="G1135" s="61">
        <v>200</v>
      </c>
      <c r="H1135">
        <v>5</v>
      </c>
      <c r="I1135" t="str">
        <f t="shared" si="54"/>
        <v>67</v>
      </c>
      <c r="J1135" t="str">
        <f t="shared" si="55"/>
        <v>8.0</v>
      </c>
      <c r="K1135" t="s">
        <v>8347</v>
      </c>
      <c r="L1135" t="s">
        <v>8354</v>
      </c>
      <c r="M1135">
        <v>1.5</v>
      </c>
      <c r="N1135">
        <v>2</v>
      </c>
      <c r="O1135">
        <f t="shared" si="56"/>
        <v>1</v>
      </c>
      <c r="P1135">
        <v>0.5</v>
      </c>
    </row>
    <row r="1136" spans="1:16">
      <c r="A1136" s="61">
        <v>102674466</v>
      </c>
      <c r="B1136" s="61" t="s">
        <v>6986</v>
      </c>
      <c r="C1136" s="62" t="s">
        <v>1613</v>
      </c>
      <c r="D1136" s="42" t="s">
        <v>4193</v>
      </c>
      <c r="E1136" s="61">
        <v>101727984</v>
      </c>
      <c r="F1136" s="61"/>
      <c r="G1136" s="61">
        <v>200</v>
      </c>
      <c r="H1136">
        <v>5</v>
      </c>
      <c r="I1136" t="str">
        <f t="shared" si="54"/>
        <v>67</v>
      </c>
      <c r="J1136" t="str">
        <f t="shared" si="55"/>
        <v>8.0</v>
      </c>
      <c r="K1136" t="s">
        <v>8347</v>
      </c>
      <c r="L1136" t="s">
        <v>8354</v>
      </c>
      <c r="M1136">
        <v>1.5</v>
      </c>
      <c r="N1136">
        <v>2</v>
      </c>
      <c r="O1136">
        <f t="shared" si="56"/>
        <v>1</v>
      </c>
      <c r="P1136">
        <v>0.5</v>
      </c>
    </row>
    <row r="1137" spans="1:16">
      <c r="A1137" s="61">
        <v>102674462</v>
      </c>
      <c r="B1137" s="61" t="s">
        <v>6984</v>
      </c>
      <c r="C1137" s="62" t="s">
        <v>1532</v>
      </c>
      <c r="D1137" s="42" t="s">
        <v>4188</v>
      </c>
      <c r="E1137" s="61">
        <v>101727989</v>
      </c>
      <c r="F1137" s="61"/>
      <c r="G1137" s="61">
        <v>210</v>
      </c>
      <c r="H1137">
        <v>5</v>
      </c>
      <c r="I1137" t="str">
        <f t="shared" si="54"/>
        <v>67</v>
      </c>
      <c r="J1137" t="str">
        <f t="shared" si="55"/>
        <v>8.0</v>
      </c>
      <c r="K1137" t="s">
        <v>8347</v>
      </c>
      <c r="L1137" t="s">
        <v>8341</v>
      </c>
      <c r="M1137">
        <v>1.5</v>
      </c>
      <c r="N1137">
        <v>2</v>
      </c>
      <c r="O1137">
        <f t="shared" si="56"/>
        <v>1</v>
      </c>
      <c r="P1137">
        <v>0.5</v>
      </c>
    </row>
    <row r="1138" spans="1:16">
      <c r="A1138" s="61">
        <v>102674462</v>
      </c>
      <c r="B1138" s="61" t="s">
        <v>6984</v>
      </c>
      <c r="C1138" s="62" t="s">
        <v>1613</v>
      </c>
      <c r="D1138" s="42" t="s">
        <v>4189</v>
      </c>
      <c r="E1138" s="61">
        <v>101727984</v>
      </c>
      <c r="F1138" s="61"/>
      <c r="G1138" s="61">
        <v>210</v>
      </c>
      <c r="H1138">
        <v>5</v>
      </c>
      <c r="I1138" t="str">
        <f t="shared" si="54"/>
        <v>67</v>
      </c>
      <c r="J1138" t="str">
        <f t="shared" si="55"/>
        <v>8.0</v>
      </c>
      <c r="K1138" t="s">
        <v>8347</v>
      </c>
      <c r="L1138" t="s">
        <v>8341</v>
      </c>
      <c r="M1138">
        <v>1.5</v>
      </c>
      <c r="N1138">
        <v>2</v>
      </c>
      <c r="O1138">
        <f t="shared" si="56"/>
        <v>1</v>
      </c>
      <c r="P1138">
        <v>0.5</v>
      </c>
    </row>
    <row r="1139" spans="1:16">
      <c r="A1139" s="61">
        <v>103179647</v>
      </c>
      <c r="B1139" s="61" t="s">
        <v>7468</v>
      </c>
      <c r="C1139" s="62" t="s">
        <v>1532</v>
      </c>
      <c r="D1139" s="42" t="s">
        <v>4890</v>
      </c>
      <c r="E1139" s="61">
        <v>101727989</v>
      </c>
      <c r="F1139" s="61"/>
      <c r="G1139" s="61">
        <v>171</v>
      </c>
      <c r="H1139">
        <v>5</v>
      </c>
      <c r="I1139" t="str">
        <f t="shared" si="54"/>
        <v>67</v>
      </c>
      <c r="J1139" t="str">
        <f t="shared" si="55"/>
        <v>8.0</v>
      </c>
      <c r="K1139" t="s">
        <v>8345</v>
      </c>
      <c r="L1139" t="s">
        <v>8350</v>
      </c>
      <c r="M1139">
        <v>1.5</v>
      </c>
      <c r="N1139">
        <v>2</v>
      </c>
      <c r="O1139">
        <f t="shared" si="56"/>
        <v>1</v>
      </c>
      <c r="P1139">
        <v>0.5</v>
      </c>
    </row>
    <row r="1140" spans="1:16">
      <c r="A1140" s="61">
        <v>103179647</v>
      </c>
      <c r="B1140" s="61" t="s">
        <v>7468</v>
      </c>
      <c r="C1140" s="62" t="s">
        <v>1613</v>
      </c>
      <c r="D1140" s="42" t="s">
        <v>4891</v>
      </c>
      <c r="E1140" s="61">
        <v>101727984</v>
      </c>
      <c r="F1140" s="61"/>
      <c r="G1140" s="61">
        <v>171</v>
      </c>
      <c r="H1140">
        <v>5</v>
      </c>
      <c r="I1140" t="str">
        <f t="shared" si="54"/>
        <v>67</v>
      </c>
      <c r="J1140" t="str">
        <f t="shared" si="55"/>
        <v>8.0</v>
      </c>
      <c r="K1140" t="s">
        <v>8345</v>
      </c>
      <c r="L1140" t="s">
        <v>8350</v>
      </c>
      <c r="M1140">
        <v>1.5</v>
      </c>
      <c r="N1140">
        <v>2</v>
      </c>
      <c r="O1140">
        <f t="shared" si="56"/>
        <v>1</v>
      </c>
      <c r="P1140">
        <v>0.5</v>
      </c>
    </row>
    <row r="1141" spans="1:16">
      <c r="A1141" s="61">
        <v>103179657</v>
      </c>
      <c r="B1141" s="61" t="s">
        <v>7470</v>
      </c>
      <c r="C1141" s="62" t="s">
        <v>1532</v>
      </c>
      <c r="D1141" s="42" t="s">
        <v>4894</v>
      </c>
      <c r="E1141" s="61">
        <v>101727989</v>
      </c>
      <c r="F1141" s="61"/>
      <c r="G1141" s="61">
        <v>200</v>
      </c>
      <c r="H1141">
        <v>5</v>
      </c>
      <c r="I1141" t="str">
        <f t="shared" si="54"/>
        <v>67</v>
      </c>
      <c r="J1141" t="str">
        <f t="shared" si="55"/>
        <v>8.0</v>
      </c>
      <c r="K1141" t="s">
        <v>8345</v>
      </c>
      <c r="L1141" t="s">
        <v>8354</v>
      </c>
      <c r="M1141">
        <v>1.5</v>
      </c>
      <c r="N1141">
        <v>2</v>
      </c>
      <c r="O1141">
        <f t="shared" si="56"/>
        <v>1</v>
      </c>
      <c r="P1141">
        <v>0.5</v>
      </c>
    </row>
    <row r="1142" spans="1:16">
      <c r="A1142" s="61">
        <v>103179657</v>
      </c>
      <c r="B1142" s="61" t="s">
        <v>7470</v>
      </c>
      <c r="C1142" s="62" t="s">
        <v>1613</v>
      </c>
      <c r="D1142" s="42" t="s">
        <v>4895</v>
      </c>
      <c r="E1142" s="61">
        <v>101727984</v>
      </c>
      <c r="F1142" s="61"/>
      <c r="G1142" s="61">
        <v>200</v>
      </c>
      <c r="H1142">
        <v>5</v>
      </c>
      <c r="I1142" t="str">
        <f t="shared" si="54"/>
        <v>67</v>
      </c>
      <c r="J1142" t="str">
        <f t="shared" si="55"/>
        <v>8.0</v>
      </c>
      <c r="K1142" t="s">
        <v>8345</v>
      </c>
      <c r="L1142" t="s">
        <v>8354</v>
      </c>
      <c r="M1142">
        <v>1.5</v>
      </c>
      <c r="N1142">
        <v>2</v>
      </c>
      <c r="O1142">
        <f t="shared" si="56"/>
        <v>1</v>
      </c>
      <c r="P1142">
        <v>0.5</v>
      </c>
    </row>
    <row r="1143" spans="1:16">
      <c r="A1143" s="61">
        <v>103179627</v>
      </c>
      <c r="B1143" s="61" t="s">
        <v>7469</v>
      </c>
      <c r="C1143" s="62" t="s">
        <v>1532</v>
      </c>
      <c r="D1143" s="42" t="s">
        <v>4892</v>
      </c>
      <c r="E1143" s="61">
        <v>101727989</v>
      </c>
      <c r="F1143" s="61"/>
      <c r="G1143" s="61">
        <v>210</v>
      </c>
      <c r="H1143">
        <v>5</v>
      </c>
      <c r="I1143" t="str">
        <f t="shared" si="54"/>
        <v>67</v>
      </c>
      <c r="J1143" t="str">
        <f t="shared" si="55"/>
        <v>8.0</v>
      </c>
      <c r="K1143" t="s">
        <v>8345</v>
      </c>
      <c r="L1143" t="s">
        <v>8341</v>
      </c>
      <c r="M1143">
        <v>1.5</v>
      </c>
      <c r="N1143">
        <v>2</v>
      </c>
      <c r="O1143">
        <f t="shared" si="56"/>
        <v>1</v>
      </c>
      <c r="P1143">
        <v>0.5</v>
      </c>
    </row>
    <row r="1144" spans="1:16">
      <c r="A1144" s="61">
        <v>103179627</v>
      </c>
      <c r="B1144" s="61" t="s">
        <v>7469</v>
      </c>
      <c r="C1144" s="62" t="s">
        <v>1613</v>
      </c>
      <c r="D1144" s="42" t="s">
        <v>4893</v>
      </c>
      <c r="E1144" s="61">
        <v>101727984</v>
      </c>
      <c r="F1144" s="61"/>
      <c r="G1144" s="61">
        <v>210</v>
      </c>
      <c r="H1144">
        <v>5</v>
      </c>
      <c r="I1144" t="str">
        <f t="shared" si="54"/>
        <v>67</v>
      </c>
      <c r="J1144" t="str">
        <f t="shared" si="55"/>
        <v>8.0</v>
      </c>
      <c r="K1144" t="s">
        <v>8345</v>
      </c>
      <c r="L1144" t="s">
        <v>8341</v>
      </c>
      <c r="M1144">
        <v>1.5</v>
      </c>
      <c r="N1144">
        <v>2</v>
      </c>
      <c r="O1144">
        <f t="shared" si="56"/>
        <v>1</v>
      </c>
      <c r="P1144">
        <v>0.5</v>
      </c>
    </row>
    <row r="1145" spans="1:16">
      <c r="A1145" s="61">
        <v>104842474</v>
      </c>
      <c r="B1145" s="61" t="s">
        <v>222</v>
      </c>
      <c r="C1145" s="100" t="s">
        <v>1532</v>
      </c>
      <c r="D1145" s="42" t="s">
        <v>8218</v>
      </c>
      <c r="E1145" s="61"/>
      <c r="F1145" s="61"/>
      <c r="G1145" s="61">
        <v>210</v>
      </c>
      <c r="H1145">
        <v>5</v>
      </c>
      <c r="I1145" t="str">
        <f t="shared" si="54"/>
        <v>67</v>
      </c>
      <c r="J1145" t="str">
        <f t="shared" si="55"/>
        <v>8.0</v>
      </c>
      <c r="K1145" t="s">
        <v>8343</v>
      </c>
      <c r="L1145" t="s">
        <v>8341</v>
      </c>
      <c r="M1145">
        <v>0.75</v>
      </c>
      <c r="N1145">
        <v>2</v>
      </c>
      <c r="O1145">
        <f t="shared" si="56"/>
        <v>1</v>
      </c>
      <c r="P1145">
        <v>0.5</v>
      </c>
    </row>
    <row r="1146" spans="1:16">
      <c r="A1146" s="61">
        <v>104842474</v>
      </c>
      <c r="B1146" s="61" t="s">
        <v>222</v>
      </c>
      <c r="C1146" s="100" t="s">
        <v>1613</v>
      </c>
      <c r="D1146" s="42" t="s">
        <v>8219</v>
      </c>
      <c r="E1146" s="61"/>
      <c r="F1146" s="61"/>
      <c r="G1146" s="61">
        <v>210</v>
      </c>
      <c r="H1146">
        <v>5</v>
      </c>
      <c r="I1146" t="str">
        <f t="shared" si="54"/>
        <v>67</v>
      </c>
      <c r="J1146" t="str">
        <f t="shared" si="55"/>
        <v>8.0</v>
      </c>
      <c r="K1146" t="s">
        <v>8343</v>
      </c>
      <c r="L1146" t="s">
        <v>8341</v>
      </c>
      <c r="M1146">
        <v>0.75</v>
      </c>
      <c r="N1146">
        <v>2</v>
      </c>
      <c r="O1146">
        <f t="shared" si="56"/>
        <v>1</v>
      </c>
      <c r="P1146">
        <v>0.5</v>
      </c>
    </row>
    <row r="1147" spans="1:16">
      <c r="A1147" s="61">
        <v>104842476</v>
      </c>
      <c r="B1147" s="61" t="s">
        <v>8053</v>
      </c>
      <c r="C1147" s="100" t="s">
        <v>1532</v>
      </c>
      <c r="D1147" s="42" t="s">
        <v>8134</v>
      </c>
      <c r="E1147" s="61"/>
      <c r="F1147" s="61"/>
      <c r="G1147" s="61">
        <v>210</v>
      </c>
      <c r="H1147">
        <v>5</v>
      </c>
      <c r="I1147" t="str">
        <f t="shared" si="54"/>
        <v>67</v>
      </c>
      <c r="J1147" t="str">
        <f t="shared" si="55"/>
        <v>8.0</v>
      </c>
      <c r="K1147" t="s">
        <v>8343</v>
      </c>
      <c r="L1147" t="s">
        <v>8341</v>
      </c>
      <c r="M1147">
        <v>0.75</v>
      </c>
      <c r="N1147">
        <v>2</v>
      </c>
      <c r="O1147">
        <f t="shared" si="56"/>
        <v>1</v>
      </c>
      <c r="P1147">
        <v>0.5</v>
      </c>
    </row>
    <row r="1148" spans="1:16">
      <c r="A1148" s="61">
        <v>104842476</v>
      </c>
      <c r="B1148" s="61" t="s">
        <v>8053</v>
      </c>
      <c r="C1148" s="100" t="s">
        <v>1613</v>
      </c>
      <c r="D1148" s="42" t="s">
        <v>5819</v>
      </c>
      <c r="E1148" s="61"/>
      <c r="F1148" s="61"/>
      <c r="G1148" s="61">
        <v>210</v>
      </c>
      <c r="H1148">
        <v>5</v>
      </c>
      <c r="I1148" t="str">
        <f t="shared" si="54"/>
        <v>67</v>
      </c>
      <c r="J1148" t="str">
        <f t="shared" si="55"/>
        <v>8.0</v>
      </c>
      <c r="K1148" t="s">
        <v>8343</v>
      </c>
      <c r="L1148" t="s">
        <v>8341</v>
      </c>
      <c r="M1148">
        <v>0.75</v>
      </c>
      <c r="N1148">
        <v>2</v>
      </c>
      <c r="O1148">
        <f t="shared" si="56"/>
        <v>1</v>
      </c>
      <c r="P1148">
        <v>0.5</v>
      </c>
    </row>
    <row r="1149" spans="1:16">
      <c r="A1149" s="61">
        <v>103353957</v>
      </c>
      <c r="B1149" s="61" t="s">
        <v>7597</v>
      </c>
      <c r="C1149" s="100" t="s">
        <v>1532</v>
      </c>
      <c r="D1149" s="42" t="s">
        <v>5100</v>
      </c>
      <c r="E1149" s="18">
        <v>103177454</v>
      </c>
      <c r="F1149" s="61"/>
      <c r="G1149" s="61">
        <v>171</v>
      </c>
      <c r="H1149">
        <v>5</v>
      </c>
      <c r="I1149" t="str">
        <f t="shared" si="54"/>
        <v>67</v>
      </c>
      <c r="J1149" t="str">
        <f t="shared" si="55"/>
        <v>8.0</v>
      </c>
      <c r="K1149" t="s">
        <v>8345</v>
      </c>
      <c r="L1149" t="s">
        <v>8350</v>
      </c>
      <c r="M1149">
        <v>1.5</v>
      </c>
      <c r="N1149">
        <v>2</v>
      </c>
      <c r="O1149">
        <f t="shared" si="56"/>
        <v>1</v>
      </c>
      <c r="P1149">
        <v>0.5</v>
      </c>
    </row>
    <row r="1150" spans="1:16">
      <c r="A1150" s="61">
        <v>103353957</v>
      </c>
      <c r="B1150" s="61" t="s">
        <v>7597</v>
      </c>
      <c r="C1150" s="100" t="s">
        <v>1613</v>
      </c>
      <c r="D1150" s="42" t="s">
        <v>5101</v>
      </c>
      <c r="E1150" s="18" t="s">
        <v>4953</v>
      </c>
      <c r="F1150" s="61"/>
      <c r="G1150" s="61">
        <v>171</v>
      </c>
      <c r="H1150">
        <v>5</v>
      </c>
      <c r="I1150" t="str">
        <f t="shared" si="54"/>
        <v>67</v>
      </c>
      <c r="J1150" t="str">
        <f t="shared" si="55"/>
        <v>8.0</v>
      </c>
      <c r="K1150" t="s">
        <v>8345</v>
      </c>
      <c r="L1150" t="s">
        <v>8350</v>
      </c>
      <c r="M1150">
        <v>1.5</v>
      </c>
      <c r="N1150">
        <v>2</v>
      </c>
      <c r="O1150">
        <f t="shared" si="56"/>
        <v>1</v>
      </c>
      <c r="P1150">
        <v>0.5</v>
      </c>
    </row>
    <row r="1151" spans="1:16">
      <c r="A1151" s="61">
        <v>103353958</v>
      </c>
      <c r="B1151" s="61" t="s">
        <v>7578</v>
      </c>
      <c r="C1151" s="100" t="s">
        <v>1532</v>
      </c>
      <c r="D1151" s="42" t="s">
        <v>5071</v>
      </c>
      <c r="E1151" s="18">
        <v>103177454</v>
      </c>
      <c r="F1151" s="61"/>
      <c r="G1151" s="61">
        <v>200</v>
      </c>
      <c r="H1151">
        <v>5</v>
      </c>
      <c r="I1151" t="str">
        <f t="shared" si="54"/>
        <v>67</v>
      </c>
      <c r="J1151" t="str">
        <f t="shared" si="55"/>
        <v>8.0</v>
      </c>
      <c r="K1151" t="s">
        <v>8345</v>
      </c>
      <c r="L1151" t="s">
        <v>8354</v>
      </c>
      <c r="M1151">
        <v>1.5</v>
      </c>
      <c r="N1151">
        <v>2</v>
      </c>
      <c r="O1151">
        <f t="shared" si="56"/>
        <v>1</v>
      </c>
      <c r="P1151">
        <v>0.5</v>
      </c>
    </row>
    <row r="1152" spans="1:16">
      <c r="A1152" s="61">
        <v>103353958</v>
      </c>
      <c r="B1152" s="61" t="s">
        <v>7578</v>
      </c>
      <c r="C1152" s="100" t="s">
        <v>1613</v>
      </c>
      <c r="D1152" s="42" t="s">
        <v>5072</v>
      </c>
      <c r="E1152" s="18" t="s">
        <v>4953</v>
      </c>
      <c r="F1152" s="61"/>
      <c r="G1152" s="61">
        <v>200</v>
      </c>
      <c r="H1152">
        <v>5</v>
      </c>
      <c r="I1152" t="str">
        <f t="shared" si="54"/>
        <v>67</v>
      </c>
      <c r="J1152" t="str">
        <f t="shared" si="55"/>
        <v>8.0</v>
      </c>
      <c r="K1152" t="s">
        <v>8345</v>
      </c>
      <c r="L1152" t="s">
        <v>8354</v>
      </c>
      <c r="M1152">
        <v>1.5</v>
      </c>
      <c r="N1152">
        <v>2</v>
      </c>
      <c r="O1152">
        <f t="shared" si="56"/>
        <v>1</v>
      </c>
      <c r="P1152">
        <v>0.5</v>
      </c>
    </row>
    <row r="1153" spans="1:16">
      <c r="A1153" s="61">
        <v>103353959</v>
      </c>
      <c r="B1153" s="61" t="s">
        <v>7579</v>
      </c>
      <c r="C1153" s="100" t="s">
        <v>1532</v>
      </c>
      <c r="D1153" s="42" t="s">
        <v>5073</v>
      </c>
      <c r="E1153" s="18">
        <v>103177454</v>
      </c>
      <c r="F1153" s="61"/>
      <c r="G1153" s="61">
        <v>225</v>
      </c>
      <c r="H1153">
        <v>5</v>
      </c>
      <c r="I1153" t="str">
        <f t="shared" si="54"/>
        <v>67</v>
      </c>
      <c r="J1153" t="str">
        <f t="shared" si="55"/>
        <v>8.0</v>
      </c>
      <c r="K1153" t="s">
        <v>8345</v>
      </c>
      <c r="L1153" t="s">
        <v>8353</v>
      </c>
      <c r="M1153">
        <v>1.5</v>
      </c>
      <c r="N1153">
        <v>2</v>
      </c>
      <c r="O1153">
        <f t="shared" si="56"/>
        <v>1</v>
      </c>
      <c r="P1153">
        <v>0.5</v>
      </c>
    </row>
    <row r="1154" spans="1:16">
      <c r="A1154" s="61">
        <v>104648516</v>
      </c>
      <c r="B1154" s="61" t="s">
        <v>7962</v>
      </c>
      <c r="C1154" s="100" t="s">
        <v>1532</v>
      </c>
      <c r="D1154" s="42" t="s">
        <v>5671</v>
      </c>
      <c r="E1154" s="61">
        <v>103193075</v>
      </c>
      <c r="F1154" s="61"/>
      <c r="G1154" s="61">
        <v>454</v>
      </c>
      <c r="H1154">
        <v>5</v>
      </c>
      <c r="I1154" t="str">
        <f t="shared" si="54"/>
        <v>67</v>
      </c>
      <c r="J1154" t="str">
        <f t="shared" si="55"/>
        <v>8.0</v>
      </c>
      <c r="K1154" t="s">
        <v>8345</v>
      </c>
      <c r="L1154" t="s">
        <v>8353</v>
      </c>
      <c r="M1154">
        <v>1.5</v>
      </c>
      <c r="N1154">
        <v>2</v>
      </c>
      <c r="O1154">
        <f t="shared" si="56"/>
        <v>1</v>
      </c>
      <c r="P1154">
        <v>0.5</v>
      </c>
    </row>
    <row r="1155" spans="1:16">
      <c r="A1155" s="61">
        <v>104648516</v>
      </c>
      <c r="B1155" s="61" t="s">
        <v>7962</v>
      </c>
      <c r="C1155" s="100" t="s">
        <v>1613</v>
      </c>
      <c r="D1155" s="42" t="s">
        <v>5672</v>
      </c>
      <c r="E1155" s="61" t="s">
        <v>4953</v>
      </c>
      <c r="F1155" s="61"/>
      <c r="G1155" s="61">
        <v>454</v>
      </c>
      <c r="H1155">
        <v>5</v>
      </c>
      <c r="I1155" t="str">
        <f t="shared" si="54"/>
        <v>67</v>
      </c>
      <c r="J1155" t="str">
        <f t="shared" si="55"/>
        <v>8.0</v>
      </c>
      <c r="K1155" t="s">
        <v>8345</v>
      </c>
      <c r="L1155" t="s">
        <v>8353</v>
      </c>
      <c r="M1155">
        <v>1.5</v>
      </c>
      <c r="N1155">
        <v>2</v>
      </c>
      <c r="O1155">
        <f t="shared" si="56"/>
        <v>1</v>
      </c>
      <c r="P1155">
        <v>0.5</v>
      </c>
    </row>
    <row r="1156" spans="1:16">
      <c r="A1156" s="61">
        <v>103353959</v>
      </c>
      <c r="B1156" s="61" t="s">
        <v>7579</v>
      </c>
      <c r="C1156" s="100" t="s">
        <v>1613</v>
      </c>
      <c r="D1156" s="42" t="s">
        <v>5074</v>
      </c>
      <c r="E1156" s="18" t="s">
        <v>4953</v>
      </c>
      <c r="F1156" s="61"/>
      <c r="G1156" s="61">
        <v>225</v>
      </c>
      <c r="H1156">
        <v>5</v>
      </c>
      <c r="I1156" t="str">
        <f t="shared" si="54"/>
        <v>67</v>
      </c>
      <c r="J1156" t="str">
        <f t="shared" si="55"/>
        <v>8.0</v>
      </c>
      <c r="K1156" t="s">
        <v>8345</v>
      </c>
      <c r="L1156" t="s">
        <v>8353</v>
      </c>
      <c r="M1156">
        <v>1.5</v>
      </c>
      <c r="N1156">
        <v>2</v>
      </c>
      <c r="O1156">
        <f t="shared" si="56"/>
        <v>1</v>
      </c>
      <c r="P1156">
        <v>0.5</v>
      </c>
    </row>
    <row r="1157" spans="1:16">
      <c r="A1157" s="61">
        <v>103353956</v>
      </c>
      <c r="B1157" s="61" t="s">
        <v>7596</v>
      </c>
      <c r="C1157" s="100" t="s">
        <v>1532</v>
      </c>
      <c r="D1157" s="42" t="s">
        <v>5098</v>
      </c>
      <c r="E1157" s="18">
        <v>103177454</v>
      </c>
      <c r="F1157" s="61"/>
      <c r="G1157" s="61">
        <v>210</v>
      </c>
      <c r="H1157">
        <v>5</v>
      </c>
      <c r="I1157" t="str">
        <f t="shared" si="54"/>
        <v>67</v>
      </c>
      <c r="J1157" t="str">
        <f t="shared" si="55"/>
        <v>8.0</v>
      </c>
      <c r="K1157" t="s">
        <v>8345</v>
      </c>
      <c r="L1157" t="s">
        <v>8341</v>
      </c>
      <c r="M1157">
        <v>1.5</v>
      </c>
      <c r="N1157">
        <v>2</v>
      </c>
      <c r="O1157">
        <f t="shared" si="56"/>
        <v>1</v>
      </c>
      <c r="P1157">
        <v>0.5</v>
      </c>
    </row>
    <row r="1158" spans="1:16">
      <c r="A1158" s="61">
        <v>104714269</v>
      </c>
      <c r="B1158" s="61" t="s">
        <v>7985</v>
      </c>
      <c r="C1158" s="100" t="s">
        <v>1532</v>
      </c>
      <c r="D1158" s="42" t="s">
        <v>5707</v>
      </c>
      <c r="E1158" s="61">
        <v>103177454</v>
      </c>
      <c r="F1158" s="61"/>
      <c r="G1158" s="61">
        <v>210</v>
      </c>
      <c r="H1158">
        <v>5</v>
      </c>
      <c r="I1158" t="str">
        <f t="shared" si="54"/>
        <v>67</v>
      </c>
      <c r="J1158" t="str">
        <f t="shared" si="55"/>
        <v>8.0</v>
      </c>
      <c r="K1158" t="s">
        <v>8345</v>
      </c>
      <c r="L1158" t="s">
        <v>8341</v>
      </c>
      <c r="M1158">
        <v>1.5</v>
      </c>
      <c r="N1158">
        <v>2</v>
      </c>
      <c r="O1158">
        <f t="shared" si="56"/>
        <v>1</v>
      </c>
      <c r="P1158">
        <v>0.5</v>
      </c>
    </row>
    <row r="1159" spans="1:16">
      <c r="A1159" s="61">
        <v>104714260</v>
      </c>
      <c r="B1159" s="61" t="s">
        <v>7990</v>
      </c>
      <c r="C1159" s="100" t="s">
        <v>1532</v>
      </c>
      <c r="D1159" s="42" t="s">
        <v>5707</v>
      </c>
      <c r="E1159" s="61">
        <v>103177454</v>
      </c>
      <c r="F1159" s="61"/>
      <c r="G1159" s="61">
        <v>210</v>
      </c>
      <c r="H1159">
        <v>5</v>
      </c>
      <c r="I1159" t="str">
        <f t="shared" si="54"/>
        <v>67</v>
      </c>
      <c r="J1159" t="str">
        <f t="shared" si="55"/>
        <v>8.0</v>
      </c>
      <c r="K1159" t="s">
        <v>8345</v>
      </c>
      <c r="L1159" t="s">
        <v>8341</v>
      </c>
      <c r="M1159">
        <v>1.5</v>
      </c>
      <c r="N1159">
        <v>2</v>
      </c>
      <c r="O1159">
        <f t="shared" si="56"/>
        <v>1</v>
      </c>
      <c r="P1159">
        <v>0.5</v>
      </c>
    </row>
    <row r="1160" spans="1:16">
      <c r="A1160" s="61">
        <v>104422637</v>
      </c>
      <c r="B1160" s="61" t="s">
        <v>7844</v>
      </c>
      <c r="C1160" s="100" t="s">
        <v>1532</v>
      </c>
      <c r="D1160" s="42" t="s">
        <v>5707</v>
      </c>
      <c r="E1160" s="61">
        <v>103177454</v>
      </c>
      <c r="F1160" s="61"/>
      <c r="G1160" s="61">
        <v>210</v>
      </c>
      <c r="H1160">
        <v>5</v>
      </c>
      <c r="I1160" t="str">
        <f t="shared" si="54"/>
        <v>67</v>
      </c>
      <c r="J1160" t="str">
        <f t="shared" si="55"/>
        <v>8.0</v>
      </c>
      <c r="K1160" t="s">
        <v>8345</v>
      </c>
      <c r="L1160" t="s">
        <v>8341</v>
      </c>
      <c r="M1160">
        <v>1.5</v>
      </c>
      <c r="N1160">
        <v>2</v>
      </c>
      <c r="O1160">
        <f t="shared" si="56"/>
        <v>1</v>
      </c>
      <c r="P1160">
        <v>0.5</v>
      </c>
    </row>
    <row r="1161" spans="1:16">
      <c r="A1161" s="61">
        <v>104714269</v>
      </c>
      <c r="B1161" s="61" t="s">
        <v>7985</v>
      </c>
      <c r="C1161" s="100" t="s">
        <v>1613</v>
      </c>
      <c r="D1161" s="42" t="s">
        <v>5491</v>
      </c>
      <c r="E1161" s="61" t="s">
        <v>4953</v>
      </c>
      <c r="F1161" s="61"/>
      <c r="G1161" s="61">
        <v>210</v>
      </c>
      <c r="H1161">
        <v>5</v>
      </c>
      <c r="I1161" t="str">
        <f t="shared" si="54"/>
        <v>67</v>
      </c>
      <c r="J1161" t="str">
        <f t="shared" si="55"/>
        <v>8.0</v>
      </c>
      <c r="K1161" t="s">
        <v>8345</v>
      </c>
      <c r="L1161" t="s">
        <v>8341</v>
      </c>
      <c r="M1161">
        <v>1.5</v>
      </c>
      <c r="N1161">
        <v>2</v>
      </c>
      <c r="O1161">
        <f t="shared" si="56"/>
        <v>1</v>
      </c>
      <c r="P1161">
        <v>0.5</v>
      </c>
    </row>
    <row r="1162" spans="1:16">
      <c r="A1162" s="61">
        <v>104422637</v>
      </c>
      <c r="B1162" s="61" t="s">
        <v>7844</v>
      </c>
      <c r="C1162" s="100" t="s">
        <v>1613</v>
      </c>
      <c r="D1162" s="42" t="s">
        <v>5491</v>
      </c>
      <c r="E1162" s="61" t="s">
        <v>4953</v>
      </c>
      <c r="F1162" s="61"/>
      <c r="G1162" s="61">
        <v>210</v>
      </c>
      <c r="H1162">
        <v>5</v>
      </c>
      <c r="I1162" t="str">
        <f t="shared" si="54"/>
        <v>67</v>
      </c>
      <c r="J1162" t="str">
        <f t="shared" si="55"/>
        <v>8.0</v>
      </c>
      <c r="K1162" t="s">
        <v>8345</v>
      </c>
      <c r="L1162" t="s">
        <v>8341</v>
      </c>
      <c r="M1162">
        <v>1.5</v>
      </c>
      <c r="N1162">
        <v>2</v>
      </c>
      <c r="O1162">
        <f t="shared" si="56"/>
        <v>1</v>
      </c>
      <c r="P1162">
        <v>0.5</v>
      </c>
    </row>
    <row r="1163" spans="1:16">
      <c r="A1163" s="61">
        <v>104714260</v>
      </c>
      <c r="B1163" s="61" t="s">
        <v>7990</v>
      </c>
      <c r="C1163" s="100" t="s">
        <v>1613</v>
      </c>
      <c r="D1163" s="42" t="s">
        <v>5708</v>
      </c>
      <c r="E1163" s="61" t="s">
        <v>4953</v>
      </c>
      <c r="F1163" s="61"/>
      <c r="G1163" s="61">
        <v>210</v>
      </c>
      <c r="H1163">
        <v>5</v>
      </c>
      <c r="I1163" t="str">
        <f t="shared" si="54"/>
        <v>67</v>
      </c>
      <c r="J1163" t="str">
        <f t="shared" si="55"/>
        <v>8.0</v>
      </c>
      <c r="K1163" t="s">
        <v>8345</v>
      </c>
      <c r="L1163" t="s">
        <v>8341</v>
      </c>
      <c r="M1163">
        <v>1.5</v>
      </c>
      <c r="N1163">
        <v>2</v>
      </c>
      <c r="O1163">
        <f t="shared" si="56"/>
        <v>1</v>
      </c>
      <c r="P1163">
        <v>0.5</v>
      </c>
    </row>
    <row r="1164" spans="1:16">
      <c r="A1164" s="61">
        <v>103353956</v>
      </c>
      <c r="B1164" s="61" t="s">
        <v>7596</v>
      </c>
      <c r="C1164" s="100" t="s">
        <v>1613</v>
      </c>
      <c r="D1164" s="42" t="s">
        <v>5099</v>
      </c>
      <c r="E1164" s="18" t="s">
        <v>4953</v>
      </c>
      <c r="F1164" s="61"/>
      <c r="G1164" s="61">
        <v>210</v>
      </c>
      <c r="H1164">
        <v>5</v>
      </c>
      <c r="I1164" t="str">
        <f t="shared" ref="I1164:I1227" si="57">MID(D1164,5,2)</f>
        <v>67</v>
      </c>
      <c r="J1164" t="str">
        <f t="shared" ref="J1164:J1227" si="58">MID(D1164,7,3)</f>
        <v>8.0</v>
      </c>
      <c r="K1164" t="s">
        <v>8345</v>
      </c>
      <c r="L1164" t="s">
        <v>8341</v>
      </c>
      <c r="M1164">
        <v>1.5</v>
      </c>
      <c r="N1164">
        <v>2</v>
      </c>
      <c r="O1164">
        <f t="shared" ref="O1164:O1227" si="59">N1164/2</f>
        <v>1</v>
      </c>
      <c r="P1164">
        <v>0.5</v>
      </c>
    </row>
    <row r="1165" spans="1:16">
      <c r="A1165" s="61">
        <v>104230687</v>
      </c>
      <c r="B1165" s="61" t="s">
        <v>7794</v>
      </c>
      <c r="C1165" s="100" t="s">
        <v>1532</v>
      </c>
      <c r="D1165" s="42" t="s">
        <v>5411</v>
      </c>
      <c r="E1165" s="61">
        <v>101727985</v>
      </c>
      <c r="F1165" s="61"/>
      <c r="G1165" s="61">
        <v>171</v>
      </c>
      <c r="H1165">
        <v>5</v>
      </c>
      <c r="I1165" t="str">
        <f t="shared" si="57"/>
        <v>67</v>
      </c>
      <c r="J1165" t="str">
        <f t="shared" si="58"/>
        <v>8.0</v>
      </c>
      <c r="K1165" t="s">
        <v>8349</v>
      </c>
      <c r="L1165" t="s">
        <v>8350</v>
      </c>
      <c r="M1165">
        <v>1.5</v>
      </c>
      <c r="N1165">
        <v>2</v>
      </c>
      <c r="O1165">
        <f t="shared" si="59"/>
        <v>1</v>
      </c>
      <c r="P1165">
        <v>0.5</v>
      </c>
    </row>
    <row r="1166" spans="1:16">
      <c r="A1166" s="61">
        <v>104230687</v>
      </c>
      <c r="B1166" s="61" t="s">
        <v>7794</v>
      </c>
      <c r="C1166" s="100" t="s">
        <v>1613</v>
      </c>
      <c r="D1166" s="42" t="s">
        <v>5412</v>
      </c>
      <c r="E1166" s="61">
        <v>101727984</v>
      </c>
      <c r="F1166" s="61"/>
      <c r="G1166" s="61">
        <v>171</v>
      </c>
      <c r="H1166">
        <v>5</v>
      </c>
      <c r="I1166" t="str">
        <f t="shared" si="57"/>
        <v>67</v>
      </c>
      <c r="J1166" t="str">
        <f t="shared" si="58"/>
        <v>8.0</v>
      </c>
      <c r="K1166" t="s">
        <v>8349</v>
      </c>
      <c r="L1166" t="s">
        <v>8350</v>
      </c>
      <c r="M1166">
        <v>1.5</v>
      </c>
      <c r="N1166">
        <v>2</v>
      </c>
      <c r="O1166">
        <f t="shared" si="59"/>
        <v>1</v>
      </c>
      <c r="P1166">
        <v>0.5</v>
      </c>
    </row>
    <row r="1167" spans="1:16" ht="25.5">
      <c r="A1167" s="82" t="s">
        <v>5156</v>
      </c>
      <c r="B1167" s="61" t="s">
        <v>7630</v>
      </c>
      <c r="C1167" s="100" t="s">
        <v>1532</v>
      </c>
      <c r="D1167" s="42" t="s">
        <v>5157</v>
      </c>
      <c r="E1167" s="61">
        <v>101727985</v>
      </c>
      <c r="F1167" s="61"/>
      <c r="G1167" s="61">
        <v>210</v>
      </c>
      <c r="H1167">
        <v>5</v>
      </c>
      <c r="I1167" t="str">
        <f t="shared" si="57"/>
        <v>67</v>
      </c>
      <c r="J1167" t="str">
        <f t="shared" si="58"/>
        <v>8.0</v>
      </c>
      <c r="K1167" t="s">
        <v>8349</v>
      </c>
      <c r="L1167" t="s">
        <v>8341</v>
      </c>
      <c r="M1167">
        <v>1.5</v>
      </c>
      <c r="N1167">
        <v>2</v>
      </c>
      <c r="O1167">
        <f t="shared" si="59"/>
        <v>1</v>
      </c>
      <c r="P1167">
        <v>0.5</v>
      </c>
    </row>
    <row r="1168" spans="1:16" ht="25.5">
      <c r="A1168" s="82" t="s">
        <v>5156</v>
      </c>
      <c r="B1168" s="61" t="s">
        <v>7630</v>
      </c>
      <c r="C1168" s="100" t="s">
        <v>1613</v>
      </c>
      <c r="D1168" s="42" t="s">
        <v>8220</v>
      </c>
      <c r="E1168" s="61">
        <v>101727984</v>
      </c>
      <c r="F1168" s="61"/>
      <c r="G1168" s="61">
        <v>210</v>
      </c>
      <c r="H1168">
        <v>5</v>
      </c>
      <c r="I1168" t="str">
        <f t="shared" si="57"/>
        <v>67</v>
      </c>
      <c r="J1168" t="str">
        <f t="shared" si="58"/>
        <v>8.0</v>
      </c>
      <c r="K1168" t="s">
        <v>8349</v>
      </c>
      <c r="L1168" t="s">
        <v>8341</v>
      </c>
      <c r="M1168">
        <v>1.5</v>
      </c>
      <c r="N1168">
        <v>2</v>
      </c>
      <c r="O1168">
        <f t="shared" si="59"/>
        <v>1</v>
      </c>
      <c r="P1168">
        <v>0.5</v>
      </c>
    </row>
    <row r="1169" spans="1:16">
      <c r="A1169" s="61">
        <v>104215989</v>
      </c>
      <c r="B1169" s="61" t="s">
        <v>7756</v>
      </c>
      <c r="C1169" s="100" t="s">
        <v>1532</v>
      </c>
      <c r="D1169" s="42" t="s">
        <v>5356</v>
      </c>
      <c r="E1169" s="61">
        <v>101490162</v>
      </c>
      <c r="F1169" s="61"/>
      <c r="G1169" s="61">
        <v>434</v>
      </c>
      <c r="H1169">
        <v>5</v>
      </c>
      <c r="I1169" t="str">
        <f t="shared" si="57"/>
        <v>67</v>
      </c>
      <c r="J1169" t="str">
        <f t="shared" si="58"/>
        <v>8.8</v>
      </c>
      <c r="K1169" t="s">
        <v>8342</v>
      </c>
      <c r="L1169" t="s">
        <v>8350</v>
      </c>
      <c r="M1169">
        <v>0.75</v>
      </c>
      <c r="N1169">
        <v>2</v>
      </c>
      <c r="O1169">
        <f t="shared" si="59"/>
        <v>1</v>
      </c>
      <c r="P1169">
        <v>0.5</v>
      </c>
    </row>
    <row r="1170" spans="1:16">
      <c r="A1170" s="61">
        <v>104395139</v>
      </c>
      <c r="B1170" s="61" t="s">
        <v>35</v>
      </c>
      <c r="C1170" s="100" t="s">
        <v>1532</v>
      </c>
      <c r="D1170" s="42" t="s">
        <v>8135</v>
      </c>
      <c r="E1170" s="61">
        <v>101490162</v>
      </c>
      <c r="F1170" s="61"/>
      <c r="G1170" s="61">
        <v>434</v>
      </c>
      <c r="H1170">
        <v>5</v>
      </c>
      <c r="I1170" t="str">
        <f t="shared" si="57"/>
        <v>67</v>
      </c>
      <c r="J1170" t="str">
        <f t="shared" si="58"/>
        <v>8.8</v>
      </c>
      <c r="K1170" t="s">
        <v>8342</v>
      </c>
      <c r="L1170" t="s">
        <v>8350</v>
      </c>
      <c r="M1170">
        <v>0.75</v>
      </c>
      <c r="N1170">
        <v>2</v>
      </c>
      <c r="O1170">
        <f t="shared" si="59"/>
        <v>1</v>
      </c>
      <c r="P1170">
        <v>0.5</v>
      </c>
    </row>
    <row r="1171" spans="1:16">
      <c r="A1171" s="61">
        <v>104395139</v>
      </c>
      <c r="B1171" s="61" t="s">
        <v>35</v>
      </c>
      <c r="C1171" s="100" t="s">
        <v>1613</v>
      </c>
      <c r="D1171" s="42" t="s">
        <v>5445</v>
      </c>
      <c r="E1171" s="61">
        <v>101490161</v>
      </c>
      <c r="F1171" s="61"/>
      <c r="G1171" s="61">
        <v>434</v>
      </c>
      <c r="H1171">
        <v>5</v>
      </c>
      <c r="I1171" t="str">
        <f t="shared" si="57"/>
        <v>67</v>
      </c>
      <c r="J1171" t="str">
        <f t="shared" si="58"/>
        <v>8.8</v>
      </c>
      <c r="K1171" t="s">
        <v>8342</v>
      </c>
      <c r="L1171" t="s">
        <v>8350</v>
      </c>
      <c r="M1171">
        <v>0.75</v>
      </c>
      <c r="N1171">
        <v>2</v>
      </c>
      <c r="O1171">
        <f t="shared" si="59"/>
        <v>1</v>
      </c>
      <c r="P1171">
        <v>0.5</v>
      </c>
    </row>
    <row r="1172" spans="1:16">
      <c r="A1172" s="61">
        <v>104215989</v>
      </c>
      <c r="B1172" s="61" t="s">
        <v>7756</v>
      </c>
      <c r="C1172" s="100" t="s">
        <v>1613</v>
      </c>
      <c r="D1172" s="42" t="s">
        <v>5357</v>
      </c>
      <c r="E1172" s="61">
        <v>101490161</v>
      </c>
      <c r="F1172" s="61"/>
      <c r="G1172" s="61">
        <v>434</v>
      </c>
      <c r="H1172">
        <v>5</v>
      </c>
      <c r="I1172" t="str">
        <f t="shared" si="57"/>
        <v>67</v>
      </c>
      <c r="J1172" t="str">
        <f t="shared" si="58"/>
        <v>8.8</v>
      </c>
      <c r="K1172" t="s">
        <v>8342</v>
      </c>
      <c r="L1172" t="s">
        <v>8350</v>
      </c>
      <c r="M1172">
        <v>0.75</v>
      </c>
      <c r="N1172">
        <v>2</v>
      </c>
      <c r="O1172">
        <f t="shared" si="59"/>
        <v>1</v>
      </c>
      <c r="P1172">
        <v>0.5</v>
      </c>
    </row>
    <row r="1173" spans="1:16">
      <c r="A1173" s="61">
        <v>104755005</v>
      </c>
      <c r="B1173" s="61" t="s">
        <v>8020</v>
      </c>
      <c r="C1173" s="100" t="s">
        <v>1532</v>
      </c>
      <c r="D1173" s="42" t="s">
        <v>5761</v>
      </c>
      <c r="E1173" s="61" t="s">
        <v>5451</v>
      </c>
      <c r="F1173" s="61"/>
      <c r="G1173" s="66">
        <v>999</v>
      </c>
      <c r="H1173">
        <v>5</v>
      </c>
      <c r="I1173" t="str">
        <f t="shared" si="57"/>
        <v>67</v>
      </c>
      <c r="J1173" t="str">
        <f t="shared" si="58"/>
        <v>8.8</v>
      </c>
      <c r="K1173" t="s">
        <v>8342</v>
      </c>
      <c r="L1173" t="s">
        <v>8352</v>
      </c>
      <c r="M1173">
        <v>0.75</v>
      </c>
      <c r="N1173">
        <v>2</v>
      </c>
      <c r="O1173">
        <f t="shared" si="59"/>
        <v>1</v>
      </c>
      <c r="P1173">
        <v>0.5</v>
      </c>
    </row>
    <row r="1174" spans="1:16">
      <c r="A1174" s="61">
        <v>104755005</v>
      </c>
      <c r="B1174" s="61" t="s">
        <v>8020</v>
      </c>
      <c r="C1174" s="100" t="s">
        <v>1613</v>
      </c>
      <c r="D1174" s="42" t="s">
        <v>5762</v>
      </c>
      <c r="E1174" s="61" t="s">
        <v>5451</v>
      </c>
      <c r="F1174" s="61"/>
      <c r="G1174" s="66">
        <v>999</v>
      </c>
      <c r="H1174">
        <v>5</v>
      </c>
      <c r="I1174" t="str">
        <f t="shared" si="57"/>
        <v>67</v>
      </c>
      <c r="J1174" t="str">
        <f t="shared" si="58"/>
        <v>8.8</v>
      </c>
      <c r="K1174" t="s">
        <v>8342</v>
      </c>
      <c r="L1174" t="s">
        <v>8352</v>
      </c>
      <c r="M1174">
        <v>0.75</v>
      </c>
      <c r="N1174">
        <v>2</v>
      </c>
      <c r="O1174">
        <f t="shared" si="59"/>
        <v>1</v>
      </c>
      <c r="P1174">
        <v>0.5</v>
      </c>
    </row>
    <row r="1175" spans="1:16">
      <c r="A1175" s="61">
        <v>104215988</v>
      </c>
      <c r="B1175" s="61" t="s">
        <v>88</v>
      </c>
      <c r="C1175" s="100" t="s">
        <v>1532</v>
      </c>
      <c r="D1175" s="42" t="s">
        <v>502</v>
      </c>
      <c r="E1175" s="61">
        <v>101490162</v>
      </c>
      <c r="F1175" s="61"/>
      <c r="G1175" s="61">
        <v>435</v>
      </c>
      <c r="H1175">
        <v>5</v>
      </c>
      <c r="I1175" t="str">
        <f t="shared" si="57"/>
        <v>67</v>
      </c>
      <c r="J1175" t="str">
        <f t="shared" si="58"/>
        <v>8.8</v>
      </c>
      <c r="K1175" t="s">
        <v>8342</v>
      </c>
      <c r="L1175" t="s">
        <v>8341</v>
      </c>
      <c r="M1175">
        <v>0.75</v>
      </c>
      <c r="N1175">
        <v>2</v>
      </c>
      <c r="O1175">
        <f t="shared" si="59"/>
        <v>1</v>
      </c>
      <c r="P1175">
        <v>0.5</v>
      </c>
    </row>
    <row r="1176" spans="1:16">
      <c r="A1176" s="61">
        <v>104397401</v>
      </c>
      <c r="B1176" s="61" t="s">
        <v>7814</v>
      </c>
      <c r="C1176" s="100" t="s">
        <v>1532</v>
      </c>
      <c r="D1176" s="42" t="s">
        <v>5443</v>
      </c>
      <c r="E1176" s="61">
        <v>101490162</v>
      </c>
      <c r="F1176" s="61"/>
      <c r="G1176" s="61">
        <v>435</v>
      </c>
      <c r="H1176">
        <v>5</v>
      </c>
      <c r="I1176" t="str">
        <f t="shared" si="57"/>
        <v>67</v>
      </c>
      <c r="J1176" t="str">
        <f t="shared" si="58"/>
        <v>8.8</v>
      </c>
      <c r="K1176" t="s">
        <v>8342</v>
      </c>
      <c r="L1176" t="s">
        <v>8341</v>
      </c>
      <c r="M1176">
        <v>0.75</v>
      </c>
      <c r="N1176">
        <v>2</v>
      </c>
      <c r="O1176">
        <f t="shared" si="59"/>
        <v>1</v>
      </c>
      <c r="P1176">
        <v>0.5</v>
      </c>
    </row>
    <row r="1177" spans="1:16">
      <c r="A1177" s="61">
        <v>104784652</v>
      </c>
      <c r="B1177" s="61" t="s">
        <v>8032</v>
      </c>
      <c r="C1177" s="100" t="s">
        <v>1532</v>
      </c>
      <c r="D1177" s="42" t="s">
        <v>5443</v>
      </c>
      <c r="E1177" s="61">
        <v>101490162</v>
      </c>
      <c r="F1177" s="61"/>
      <c r="G1177" s="61">
        <v>435</v>
      </c>
      <c r="H1177">
        <v>5</v>
      </c>
      <c r="I1177" t="str">
        <f t="shared" si="57"/>
        <v>67</v>
      </c>
      <c r="J1177" t="str">
        <f t="shared" si="58"/>
        <v>8.8</v>
      </c>
      <c r="K1177" t="s">
        <v>8342</v>
      </c>
      <c r="L1177" t="s">
        <v>8341</v>
      </c>
      <c r="M1177">
        <v>0.75</v>
      </c>
      <c r="N1177">
        <v>2</v>
      </c>
      <c r="O1177">
        <f t="shared" si="59"/>
        <v>1</v>
      </c>
      <c r="P1177">
        <v>0.5</v>
      </c>
    </row>
    <row r="1178" spans="1:16">
      <c r="A1178" s="61">
        <v>104395138</v>
      </c>
      <c r="B1178" s="61" t="s">
        <v>71</v>
      </c>
      <c r="C1178" s="100" t="s">
        <v>1613</v>
      </c>
      <c r="D1178" s="42" t="s">
        <v>5444</v>
      </c>
      <c r="E1178" s="61">
        <v>101490161</v>
      </c>
      <c r="F1178" s="61"/>
      <c r="G1178" s="61">
        <v>435</v>
      </c>
      <c r="H1178">
        <v>5</v>
      </c>
      <c r="I1178" t="str">
        <f t="shared" si="57"/>
        <v>67</v>
      </c>
      <c r="J1178" t="str">
        <f t="shared" si="58"/>
        <v>8.8</v>
      </c>
      <c r="K1178" t="s">
        <v>8342</v>
      </c>
      <c r="L1178" t="s">
        <v>8341</v>
      </c>
      <c r="M1178">
        <v>0.75</v>
      </c>
      <c r="N1178">
        <v>2</v>
      </c>
      <c r="O1178">
        <f t="shared" si="59"/>
        <v>1</v>
      </c>
      <c r="P1178">
        <v>0.5</v>
      </c>
    </row>
    <row r="1179" spans="1:16">
      <c r="A1179" s="61">
        <v>104784652</v>
      </c>
      <c r="B1179" s="61" t="s">
        <v>8032</v>
      </c>
      <c r="C1179" s="100" t="s">
        <v>1613</v>
      </c>
      <c r="D1179" s="42" t="s">
        <v>5444</v>
      </c>
      <c r="E1179" s="61">
        <v>101490161</v>
      </c>
      <c r="F1179" s="61"/>
      <c r="G1179" s="61">
        <v>435</v>
      </c>
      <c r="H1179">
        <v>5</v>
      </c>
      <c r="I1179" t="str">
        <f t="shared" si="57"/>
        <v>67</v>
      </c>
      <c r="J1179" t="str">
        <f t="shared" si="58"/>
        <v>8.8</v>
      </c>
      <c r="K1179" t="s">
        <v>8342</v>
      </c>
      <c r="L1179" t="s">
        <v>8341</v>
      </c>
      <c r="M1179">
        <v>0.75</v>
      </c>
      <c r="N1179">
        <v>2</v>
      </c>
      <c r="O1179">
        <f t="shared" si="59"/>
        <v>1</v>
      </c>
      <c r="P1179">
        <v>0.5</v>
      </c>
    </row>
    <row r="1180" spans="1:16">
      <c r="A1180" s="61">
        <v>104215988</v>
      </c>
      <c r="B1180" s="61" t="s">
        <v>88</v>
      </c>
      <c r="C1180" s="100" t="s">
        <v>1613</v>
      </c>
      <c r="D1180" s="42" t="s">
        <v>195</v>
      </c>
      <c r="E1180" s="61">
        <v>101490161</v>
      </c>
      <c r="F1180" s="61"/>
      <c r="G1180" s="61">
        <v>435</v>
      </c>
      <c r="H1180">
        <v>5</v>
      </c>
      <c r="I1180" t="str">
        <f t="shared" si="57"/>
        <v>67</v>
      </c>
      <c r="J1180" t="str">
        <f t="shared" si="58"/>
        <v>8.8</v>
      </c>
      <c r="K1180" t="s">
        <v>8342</v>
      </c>
      <c r="L1180" t="s">
        <v>8341</v>
      </c>
      <c r="M1180">
        <v>0.75</v>
      </c>
      <c r="N1180">
        <v>2</v>
      </c>
      <c r="O1180">
        <f t="shared" si="59"/>
        <v>1</v>
      </c>
      <c r="P1180">
        <v>0.5</v>
      </c>
    </row>
    <row r="1181" spans="1:16">
      <c r="A1181" s="61">
        <v>104794451</v>
      </c>
      <c r="B1181" s="61" t="s">
        <v>8044</v>
      </c>
      <c r="C1181" s="100" t="s">
        <v>1532</v>
      </c>
      <c r="D1181" s="42" t="s">
        <v>5801</v>
      </c>
      <c r="E1181" s="61">
        <v>104571972</v>
      </c>
      <c r="F1181" s="61"/>
      <c r="G1181" s="61">
        <v>435</v>
      </c>
      <c r="H1181">
        <v>5</v>
      </c>
      <c r="I1181" t="str">
        <f t="shared" si="57"/>
        <v>67</v>
      </c>
      <c r="J1181" t="str">
        <f t="shared" si="58"/>
        <v>8.8</v>
      </c>
      <c r="K1181" t="s">
        <v>8343</v>
      </c>
      <c r="L1181" t="s">
        <v>8341</v>
      </c>
      <c r="M1181">
        <v>0.75</v>
      </c>
      <c r="N1181">
        <v>2</v>
      </c>
      <c r="O1181">
        <f t="shared" si="59"/>
        <v>1</v>
      </c>
      <c r="P1181">
        <v>0.5</v>
      </c>
    </row>
    <row r="1182" spans="1:16">
      <c r="A1182" s="61">
        <v>104794451</v>
      </c>
      <c r="B1182" s="61" t="s">
        <v>8044</v>
      </c>
      <c r="C1182" s="100" t="s">
        <v>1613</v>
      </c>
      <c r="D1182" s="42" t="s">
        <v>1170</v>
      </c>
      <c r="E1182" s="61" t="s">
        <v>5554</v>
      </c>
      <c r="F1182" s="61"/>
      <c r="G1182" s="61">
        <v>435</v>
      </c>
      <c r="H1182">
        <v>5</v>
      </c>
      <c r="I1182" t="str">
        <f t="shared" si="57"/>
        <v>67</v>
      </c>
      <c r="J1182" t="str">
        <f t="shared" si="58"/>
        <v>8.8</v>
      </c>
      <c r="K1182" t="s">
        <v>8343</v>
      </c>
      <c r="L1182" t="s">
        <v>8341</v>
      </c>
      <c r="M1182">
        <v>0.75</v>
      </c>
      <c r="N1182">
        <v>2</v>
      </c>
      <c r="O1182">
        <f t="shared" si="59"/>
        <v>1</v>
      </c>
      <c r="P1182">
        <v>0.5</v>
      </c>
    </row>
    <row r="1183" spans="1:16">
      <c r="A1183" s="61">
        <v>104421875</v>
      </c>
      <c r="B1183" s="61" t="s">
        <v>7839</v>
      </c>
      <c r="C1183" s="100" t="s">
        <v>1532</v>
      </c>
      <c r="D1183" s="42" t="s">
        <v>5483</v>
      </c>
      <c r="E1183" s="61">
        <v>103177454</v>
      </c>
      <c r="F1183" s="61"/>
      <c r="G1183" s="61">
        <v>434</v>
      </c>
      <c r="H1183">
        <v>5</v>
      </c>
      <c r="I1183" t="str">
        <f t="shared" si="57"/>
        <v>67</v>
      </c>
      <c r="J1183" t="str">
        <f t="shared" si="58"/>
        <v>8.8</v>
      </c>
      <c r="K1183" t="s">
        <v>8345</v>
      </c>
      <c r="L1183" t="s">
        <v>8350</v>
      </c>
      <c r="M1183">
        <v>1.5</v>
      </c>
      <c r="N1183">
        <v>2</v>
      </c>
      <c r="O1183">
        <f t="shared" si="59"/>
        <v>1</v>
      </c>
      <c r="P1183">
        <v>0.5</v>
      </c>
    </row>
    <row r="1184" spans="1:16">
      <c r="A1184" s="61">
        <v>104421875</v>
      </c>
      <c r="B1184" s="61" t="s">
        <v>7839</v>
      </c>
      <c r="C1184" s="100" t="s">
        <v>1613</v>
      </c>
      <c r="D1184" s="42" t="s">
        <v>5484</v>
      </c>
      <c r="E1184" s="61" t="s">
        <v>4953</v>
      </c>
      <c r="F1184" s="61"/>
      <c r="G1184" s="61">
        <v>434</v>
      </c>
      <c r="H1184">
        <v>5</v>
      </c>
      <c r="I1184" t="str">
        <f t="shared" si="57"/>
        <v>67</v>
      </c>
      <c r="J1184" t="str">
        <f t="shared" si="58"/>
        <v>8.8</v>
      </c>
      <c r="K1184" t="s">
        <v>8345</v>
      </c>
      <c r="L1184" t="s">
        <v>8350</v>
      </c>
      <c r="M1184">
        <v>1.5</v>
      </c>
      <c r="N1184">
        <v>2</v>
      </c>
      <c r="O1184">
        <f t="shared" si="59"/>
        <v>1</v>
      </c>
      <c r="P1184">
        <v>0.5</v>
      </c>
    </row>
    <row r="1185" spans="1:16">
      <c r="A1185" s="61">
        <v>104421432</v>
      </c>
      <c r="B1185" s="61" t="s">
        <v>7838</v>
      </c>
      <c r="C1185" s="100" t="s">
        <v>1532</v>
      </c>
      <c r="D1185" s="42" t="s">
        <v>5481</v>
      </c>
      <c r="E1185" s="61">
        <v>103177454</v>
      </c>
      <c r="F1185" s="61"/>
      <c r="G1185" s="61">
        <v>435</v>
      </c>
      <c r="H1185">
        <v>5</v>
      </c>
      <c r="I1185" t="str">
        <f t="shared" si="57"/>
        <v>67</v>
      </c>
      <c r="J1185" t="str">
        <f t="shared" si="58"/>
        <v>8.8</v>
      </c>
      <c r="K1185" t="s">
        <v>8345</v>
      </c>
      <c r="L1185" t="s">
        <v>8341</v>
      </c>
      <c r="M1185">
        <v>1.5</v>
      </c>
      <c r="N1185">
        <v>2</v>
      </c>
      <c r="O1185">
        <f t="shared" si="59"/>
        <v>1</v>
      </c>
      <c r="P1185">
        <v>0.5</v>
      </c>
    </row>
    <row r="1186" spans="1:16">
      <c r="A1186" s="61">
        <v>104421432</v>
      </c>
      <c r="B1186" s="61" t="s">
        <v>7838</v>
      </c>
      <c r="C1186" s="100" t="s">
        <v>1613</v>
      </c>
      <c r="D1186" s="42" t="s">
        <v>5482</v>
      </c>
      <c r="E1186" s="61" t="s">
        <v>4953</v>
      </c>
      <c r="F1186" s="61"/>
      <c r="G1186" s="61">
        <v>435</v>
      </c>
      <c r="H1186">
        <v>5</v>
      </c>
      <c r="I1186" t="str">
        <f t="shared" si="57"/>
        <v>67</v>
      </c>
      <c r="J1186" t="str">
        <f t="shared" si="58"/>
        <v>8.8</v>
      </c>
      <c r="K1186" t="s">
        <v>8345</v>
      </c>
      <c r="L1186" t="s">
        <v>8341</v>
      </c>
      <c r="M1186">
        <v>1.5</v>
      </c>
      <c r="N1186">
        <v>2</v>
      </c>
      <c r="O1186">
        <f t="shared" si="59"/>
        <v>1</v>
      </c>
      <c r="P1186">
        <v>0.5</v>
      </c>
    </row>
    <row r="1187" spans="1:16">
      <c r="A1187" s="61">
        <v>102097670</v>
      </c>
      <c r="B1187" s="61" t="s">
        <v>6949</v>
      </c>
      <c r="C1187" s="62" t="s">
        <v>1532</v>
      </c>
      <c r="D1187" s="42" t="s">
        <v>4134</v>
      </c>
      <c r="E1187" s="69" t="s">
        <v>1567</v>
      </c>
      <c r="F1187" s="61"/>
      <c r="G1187" s="61">
        <v>311</v>
      </c>
      <c r="H1187">
        <v>5</v>
      </c>
      <c r="I1187" t="str">
        <f t="shared" si="57"/>
        <v>78</v>
      </c>
      <c r="J1187" t="str">
        <f t="shared" si="58"/>
        <v>1.2</v>
      </c>
      <c r="K1187" t="s">
        <v>8342</v>
      </c>
      <c r="L1187" t="s">
        <v>8341</v>
      </c>
      <c r="M1187">
        <v>0.75</v>
      </c>
      <c r="N1187">
        <v>2</v>
      </c>
      <c r="O1187">
        <f t="shared" si="59"/>
        <v>1</v>
      </c>
      <c r="P1187">
        <v>0.5</v>
      </c>
    </row>
    <row r="1188" spans="1:16">
      <c r="A1188" s="61">
        <v>102097670</v>
      </c>
      <c r="B1188" s="61" t="s">
        <v>6949</v>
      </c>
      <c r="C1188" s="62" t="s">
        <v>1613</v>
      </c>
      <c r="D1188" s="42" t="s">
        <v>619</v>
      </c>
      <c r="E1188" s="69" t="s">
        <v>1567</v>
      </c>
      <c r="F1188" s="61"/>
      <c r="G1188" s="61">
        <v>311</v>
      </c>
      <c r="H1188">
        <v>5</v>
      </c>
      <c r="I1188" t="str">
        <f t="shared" si="57"/>
        <v>78</v>
      </c>
      <c r="J1188" t="str">
        <f t="shared" si="58"/>
        <v>1.2</v>
      </c>
      <c r="K1188" t="s">
        <v>8342</v>
      </c>
      <c r="L1188" t="s">
        <v>8341</v>
      </c>
      <c r="M1188">
        <v>0.75</v>
      </c>
      <c r="N1188">
        <v>2</v>
      </c>
      <c r="O1188">
        <f t="shared" si="59"/>
        <v>1</v>
      </c>
      <c r="P1188">
        <v>0.5</v>
      </c>
    </row>
    <row r="1189" spans="1:16">
      <c r="A1189" s="61">
        <v>101774160</v>
      </c>
      <c r="B1189" s="61" t="s">
        <v>6844</v>
      </c>
      <c r="C1189" s="62" t="s">
        <v>1532</v>
      </c>
      <c r="D1189" s="42" t="s">
        <v>3964</v>
      </c>
      <c r="E1189" s="61">
        <v>101490162</v>
      </c>
      <c r="F1189" s="61"/>
      <c r="G1189" s="61">
        <v>275</v>
      </c>
      <c r="H1189">
        <v>5</v>
      </c>
      <c r="I1189" t="str">
        <f t="shared" si="57"/>
        <v>78</v>
      </c>
      <c r="J1189" t="str">
        <f t="shared" si="58"/>
        <v>10.</v>
      </c>
      <c r="K1189" t="s">
        <v>8342</v>
      </c>
      <c r="L1189" t="s">
        <v>8350</v>
      </c>
      <c r="M1189">
        <v>0.75</v>
      </c>
      <c r="N1189">
        <v>2</v>
      </c>
      <c r="O1189">
        <f t="shared" si="59"/>
        <v>1</v>
      </c>
      <c r="P1189">
        <v>0.5</v>
      </c>
    </row>
    <row r="1190" spans="1:16">
      <c r="A1190" s="61">
        <v>102834069</v>
      </c>
      <c r="B1190" s="61" t="s">
        <v>7080</v>
      </c>
      <c r="C1190" s="62" t="s">
        <v>1532</v>
      </c>
      <c r="D1190" s="42" t="s">
        <v>3964</v>
      </c>
      <c r="E1190" s="61">
        <v>101490162</v>
      </c>
      <c r="F1190" s="61"/>
      <c r="G1190" s="61">
        <v>336</v>
      </c>
      <c r="H1190">
        <v>5</v>
      </c>
      <c r="I1190" t="str">
        <f t="shared" si="57"/>
        <v>78</v>
      </c>
      <c r="J1190" t="str">
        <f t="shared" si="58"/>
        <v>10.</v>
      </c>
      <c r="K1190" t="s">
        <v>8342</v>
      </c>
      <c r="L1190" t="s">
        <v>8350</v>
      </c>
      <c r="M1190">
        <v>0.75</v>
      </c>
      <c r="N1190">
        <v>2</v>
      </c>
      <c r="O1190">
        <f t="shared" si="59"/>
        <v>1</v>
      </c>
      <c r="P1190">
        <v>0.5</v>
      </c>
    </row>
    <row r="1191" spans="1:16">
      <c r="A1191" s="61">
        <v>102834069</v>
      </c>
      <c r="B1191" s="61" t="s">
        <v>7080</v>
      </c>
      <c r="C1191" s="62" t="s">
        <v>1613</v>
      </c>
      <c r="D1191" s="42" t="s">
        <v>4352</v>
      </c>
      <c r="E1191" s="61">
        <v>101490161</v>
      </c>
      <c r="F1191" s="61"/>
      <c r="G1191" s="61">
        <v>336</v>
      </c>
      <c r="H1191">
        <v>5</v>
      </c>
      <c r="I1191" t="str">
        <f t="shared" si="57"/>
        <v>78</v>
      </c>
      <c r="J1191" t="str">
        <f t="shared" si="58"/>
        <v>10.</v>
      </c>
      <c r="K1191" t="s">
        <v>8342</v>
      </c>
      <c r="L1191" t="s">
        <v>8350</v>
      </c>
      <c r="M1191">
        <v>0.75</v>
      </c>
      <c r="N1191">
        <v>2</v>
      </c>
      <c r="O1191">
        <f t="shared" si="59"/>
        <v>1</v>
      </c>
      <c r="P1191">
        <v>0.5</v>
      </c>
    </row>
    <row r="1192" spans="1:16">
      <c r="A1192" s="61">
        <v>101774160</v>
      </c>
      <c r="B1192" s="61" t="s">
        <v>6844</v>
      </c>
      <c r="C1192" s="62" t="s">
        <v>1613</v>
      </c>
      <c r="D1192" s="42" t="s">
        <v>3965</v>
      </c>
      <c r="E1192" s="61">
        <v>101490161</v>
      </c>
      <c r="F1192" s="61"/>
      <c r="G1192" s="61">
        <v>275</v>
      </c>
      <c r="H1192">
        <v>5</v>
      </c>
      <c r="I1192" t="str">
        <f t="shared" si="57"/>
        <v>78</v>
      </c>
      <c r="J1192" t="str">
        <f t="shared" si="58"/>
        <v>10.</v>
      </c>
      <c r="K1192" t="s">
        <v>8342</v>
      </c>
      <c r="L1192" t="s">
        <v>8350</v>
      </c>
      <c r="M1192">
        <v>0.75</v>
      </c>
      <c r="N1192">
        <v>2</v>
      </c>
      <c r="O1192">
        <f t="shared" si="59"/>
        <v>1</v>
      </c>
      <c r="P1192">
        <v>0.5</v>
      </c>
    </row>
    <row r="1193" spans="1:16">
      <c r="A1193" s="61">
        <v>103191030</v>
      </c>
      <c r="B1193" s="61" t="s">
        <v>7361</v>
      </c>
      <c r="C1193" s="62" t="s">
        <v>1532</v>
      </c>
      <c r="D1193" s="42" t="s">
        <v>4758</v>
      </c>
      <c r="E1193" s="61">
        <v>101490162</v>
      </c>
      <c r="F1193" s="61"/>
      <c r="G1193" s="61">
        <v>386</v>
      </c>
      <c r="H1193">
        <v>5</v>
      </c>
      <c r="I1193" t="str">
        <f t="shared" si="57"/>
        <v>78</v>
      </c>
      <c r="J1193" t="str">
        <f t="shared" si="58"/>
        <v>10.</v>
      </c>
      <c r="K1193" t="s">
        <v>8342</v>
      </c>
      <c r="L1193" t="s">
        <v>8352</v>
      </c>
      <c r="M1193">
        <v>0.75</v>
      </c>
      <c r="N1193">
        <v>2</v>
      </c>
      <c r="O1193">
        <f t="shared" si="59"/>
        <v>1</v>
      </c>
      <c r="P1193">
        <v>0.5</v>
      </c>
    </row>
    <row r="1194" spans="1:16">
      <c r="A1194" s="61">
        <v>103191030</v>
      </c>
      <c r="B1194" s="61" t="s">
        <v>7361</v>
      </c>
      <c r="C1194" s="62" t="s">
        <v>1613</v>
      </c>
      <c r="D1194" s="42" t="s">
        <v>4759</v>
      </c>
      <c r="E1194" s="61">
        <v>101490161</v>
      </c>
      <c r="F1194" s="61"/>
      <c r="G1194" s="61">
        <v>386</v>
      </c>
      <c r="H1194">
        <v>5</v>
      </c>
      <c r="I1194" t="str">
        <f t="shared" si="57"/>
        <v>78</v>
      </c>
      <c r="J1194" t="str">
        <f t="shared" si="58"/>
        <v>10.</v>
      </c>
      <c r="K1194" t="s">
        <v>8342</v>
      </c>
      <c r="L1194" t="s">
        <v>8352</v>
      </c>
      <c r="M1194">
        <v>0.75</v>
      </c>
      <c r="N1194">
        <v>2</v>
      </c>
      <c r="O1194">
        <f t="shared" si="59"/>
        <v>1</v>
      </c>
      <c r="P1194">
        <v>0.5</v>
      </c>
    </row>
    <row r="1195" spans="1:16">
      <c r="A1195" s="61">
        <v>102066797</v>
      </c>
      <c r="B1195" s="61" t="s">
        <v>6927</v>
      </c>
      <c r="C1195" s="62" t="s">
        <v>1532</v>
      </c>
      <c r="D1195" s="42" t="s">
        <v>4109</v>
      </c>
      <c r="E1195" s="61">
        <v>101490162</v>
      </c>
      <c r="F1195" s="61"/>
      <c r="G1195" s="61">
        <v>298</v>
      </c>
      <c r="H1195">
        <v>5</v>
      </c>
      <c r="I1195" t="str">
        <f t="shared" si="57"/>
        <v>78</v>
      </c>
      <c r="J1195" t="str">
        <f t="shared" si="58"/>
        <v>10.</v>
      </c>
      <c r="K1195" t="s">
        <v>8342</v>
      </c>
      <c r="L1195" t="s">
        <v>8341</v>
      </c>
      <c r="M1195">
        <v>0.75</v>
      </c>
      <c r="N1195">
        <v>2</v>
      </c>
      <c r="O1195">
        <f t="shared" si="59"/>
        <v>1</v>
      </c>
      <c r="P1195">
        <v>0.5</v>
      </c>
    </row>
    <row r="1196" spans="1:16">
      <c r="A1196" s="61">
        <v>102066797</v>
      </c>
      <c r="B1196" s="61" t="s">
        <v>6927</v>
      </c>
      <c r="C1196" s="62" t="s">
        <v>1613</v>
      </c>
      <c r="D1196" s="42" t="s">
        <v>4110</v>
      </c>
      <c r="E1196" s="61">
        <v>101490161</v>
      </c>
      <c r="F1196" s="61"/>
      <c r="G1196" s="61">
        <v>298</v>
      </c>
      <c r="H1196">
        <v>5</v>
      </c>
      <c r="I1196" t="str">
        <f t="shared" si="57"/>
        <v>78</v>
      </c>
      <c r="J1196" t="str">
        <f t="shared" si="58"/>
        <v>10.</v>
      </c>
      <c r="K1196" t="s">
        <v>8342</v>
      </c>
      <c r="L1196" t="s">
        <v>8341</v>
      </c>
      <c r="M1196">
        <v>0.75</v>
      </c>
      <c r="N1196">
        <v>2</v>
      </c>
      <c r="O1196">
        <f t="shared" si="59"/>
        <v>1</v>
      </c>
      <c r="P1196">
        <v>0.5</v>
      </c>
    </row>
    <row r="1197" spans="1:16">
      <c r="A1197" s="61">
        <v>102875139</v>
      </c>
      <c r="B1197" s="61" t="s">
        <v>7125</v>
      </c>
      <c r="C1197" s="62" t="s">
        <v>1532</v>
      </c>
      <c r="D1197" s="42" t="s">
        <v>4428</v>
      </c>
      <c r="E1197" s="61">
        <v>101727985</v>
      </c>
      <c r="F1197" s="61"/>
      <c r="G1197" s="61">
        <v>336</v>
      </c>
      <c r="H1197">
        <v>5</v>
      </c>
      <c r="I1197" t="str">
        <f t="shared" si="57"/>
        <v>78</v>
      </c>
      <c r="J1197" t="str">
        <f t="shared" si="58"/>
        <v>10.</v>
      </c>
      <c r="K1197" t="s">
        <v>8347</v>
      </c>
      <c r="L1197" t="s">
        <v>8350</v>
      </c>
      <c r="M1197">
        <v>1.5</v>
      </c>
      <c r="N1197">
        <v>2</v>
      </c>
      <c r="O1197">
        <f t="shared" si="59"/>
        <v>1</v>
      </c>
      <c r="P1197">
        <v>0.5</v>
      </c>
    </row>
    <row r="1198" spans="1:16">
      <c r="A1198" s="61">
        <v>102875139</v>
      </c>
      <c r="B1198" s="61" t="s">
        <v>7125</v>
      </c>
      <c r="C1198" s="62" t="s">
        <v>1613</v>
      </c>
      <c r="D1198" s="42" t="s">
        <v>4429</v>
      </c>
      <c r="E1198" s="61">
        <v>101727984</v>
      </c>
      <c r="F1198" s="61"/>
      <c r="G1198" s="61">
        <v>336</v>
      </c>
      <c r="H1198">
        <v>5</v>
      </c>
      <c r="I1198" t="str">
        <f t="shared" si="57"/>
        <v>78</v>
      </c>
      <c r="J1198" t="str">
        <f t="shared" si="58"/>
        <v>10.</v>
      </c>
      <c r="K1198" t="s">
        <v>8347</v>
      </c>
      <c r="L1198" t="s">
        <v>8350</v>
      </c>
      <c r="M1198">
        <v>1.5</v>
      </c>
      <c r="N1198">
        <v>2</v>
      </c>
      <c r="O1198">
        <f t="shared" si="59"/>
        <v>1</v>
      </c>
      <c r="P1198">
        <v>0.5</v>
      </c>
    </row>
    <row r="1199" spans="1:16">
      <c r="A1199" s="61">
        <v>102875140</v>
      </c>
      <c r="B1199" s="61" t="s">
        <v>7126</v>
      </c>
      <c r="C1199" s="62" t="s">
        <v>1532</v>
      </c>
      <c r="D1199" s="42" t="s">
        <v>4430</v>
      </c>
      <c r="E1199" s="61">
        <v>101727985</v>
      </c>
      <c r="F1199" s="61"/>
      <c r="G1199" s="61">
        <v>275</v>
      </c>
      <c r="H1199">
        <v>5</v>
      </c>
      <c r="I1199" t="str">
        <f t="shared" si="57"/>
        <v>78</v>
      </c>
      <c r="J1199" t="str">
        <f t="shared" si="58"/>
        <v>10.</v>
      </c>
      <c r="K1199" t="s">
        <v>8347</v>
      </c>
      <c r="L1199" t="s">
        <v>8354</v>
      </c>
      <c r="M1199">
        <v>1.5</v>
      </c>
      <c r="N1199">
        <v>2</v>
      </c>
      <c r="O1199">
        <f t="shared" si="59"/>
        <v>1</v>
      </c>
      <c r="P1199">
        <v>0.5</v>
      </c>
    </row>
    <row r="1200" spans="1:16">
      <c r="A1200" s="61">
        <v>102875140</v>
      </c>
      <c r="B1200" s="61" t="s">
        <v>7126</v>
      </c>
      <c r="C1200" s="62" t="s">
        <v>1613</v>
      </c>
      <c r="D1200" s="42" t="s">
        <v>4431</v>
      </c>
      <c r="E1200" s="61">
        <v>101727984</v>
      </c>
      <c r="F1200" s="61"/>
      <c r="G1200" s="61">
        <v>275</v>
      </c>
      <c r="H1200">
        <v>5</v>
      </c>
      <c r="I1200" t="str">
        <f t="shared" si="57"/>
        <v>78</v>
      </c>
      <c r="J1200" t="str">
        <f t="shared" si="58"/>
        <v>10.</v>
      </c>
      <c r="K1200" t="s">
        <v>8347</v>
      </c>
      <c r="L1200" t="s">
        <v>8354</v>
      </c>
      <c r="M1200">
        <v>1.5</v>
      </c>
      <c r="N1200">
        <v>2</v>
      </c>
      <c r="O1200">
        <f t="shared" si="59"/>
        <v>1</v>
      </c>
      <c r="P1200">
        <v>0.5</v>
      </c>
    </row>
    <row r="1201" spans="1:16">
      <c r="A1201" s="61">
        <v>102875138</v>
      </c>
      <c r="B1201" s="61" t="s">
        <v>7124</v>
      </c>
      <c r="C1201" s="62" t="s">
        <v>1532</v>
      </c>
      <c r="D1201" s="42" t="s">
        <v>4426</v>
      </c>
      <c r="E1201" s="61">
        <v>101727985</v>
      </c>
      <c r="F1201" s="61"/>
      <c r="G1201" s="61">
        <v>298</v>
      </c>
      <c r="H1201">
        <v>5</v>
      </c>
      <c r="I1201" t="str">
        <f t="shared" si="57"/>
        <v>78</v>
      </c>
      <c r="J1201" t="str">
        <f t="shared" si="58"/>
        <v>10.</v>
      </c>
      <c r="K1201" t="s">
        <v>8347</v>
      </c>
      <c r="L1201" t="s">
        <v>8341</v>
      </c>
      <c r="M1201">
        <v>1.5</v>
      </c>
      <c r="N1201">
        <v>2</v>
      </c>
      <c r="O1201">
        <f t="shared" si="59"/>
        <v>1</v>
      </c>
      <c r="P1201">
        <v>0.5</v>
      </c>
    </row>
    <row r="1202" spans="1:16">
      <c r="A1202" s="61">
        <v>102875138</v>
      </c>
      <c r="B1202" s="61" t="s">
        <v>7124</v>
      </c>
      <c r="C1202" s="62" t="s">
        <v>1613</v>
      </c>
      <c r="D1202" s="42" t="s">
        <v>4427</v>
      </c>
      <c r="E1202" s="61">
        <v>101727984</v>
      </c>
      <c r="F1202" s="61"/>
      <c r="G1202" s="61">
        <v>298</v>
      </c>
      <c r="H1202">
        <v>5</v>
      </c>
      <c r="I1202" t="str">
        <f t="shared" si="57"/>
        <v>78</v>
      </c>
      <c r="J1202" t="str">
        <f t="shared" si="58"/>
        <v>10.</v>
      </c>
      <c r="K1202" t="s">
        <v>8347</v>
      </c>
      <c r="L1202" t="s">
        <v>8341</v>
      </c>
      <c r="M1202">
        <v>1.5</v>
      </c>
      <c r="N1202">
        <v>2</v>
      </c>
      <c r="O1202">
        <f t="shared" si="59"/>
        <v>1</v>
      </c>
      <c r="P1202">
        <v>0.5</v>
      </c>
    </row>
    <row r="1203" spans="1:16">
      <c r="A1203" s="61">
        <v>103241716</v>
      </c>
      <c r="B1203" s="61" t="s">
        <v>7481</v>
      </c>
      <c r="C1203" s="62" t="s">
        <v>1532</v>
      </c>
      <c r="D1203" s="42" t="s">
        <v>4907</v>
      </c>
      <c r="E1203" s="61">
        <v>101490162</v>
      </c>
      <c r="F1203" s="61"/>
      <c r="G1203" s="61">
        <v>275</v>
      </c>
      <c r="H1203">
        <v>5</v>
      </c>
      <c r="I1203" t="str">
        <f t="shared" si="57"/>
        <v>78</v>
      </c>
      <c r="J1203" t="str">
        <f t="shared" si="58"/>
        <v>10.</v>
      </c>
      <c r="K1203" t="s">
        <v>8342</v>
      </c>
      <c r="L1203" t="s">
        <v>8354</v>
      </c>
      <c r="M1203">
        <v>0.75</v>
      </c>
      <c r="N1203">
        <v>2</v>
      </c>
      <c r="O1203">
        <f t="shared" si="59"/>
        <v>1</v>
      </c>
      <c r="P1203">
        <v>0.5</v>
      </c>
    </row>
    <row r="1204" spans="1:16">
      <c r="A1204" s="61">
        <v>103241716</v>
      </c>
      <c r="B1204" s="61" t="s">
        <v>7481</v>
      </c>
      <c r="C1204" s="62" t="s">
        <v>1613</v>
      </c>
      <c r="D1204" s="42" t="s">
        <v>4908</v>
      </c>
      <c r="E1204" s="61">
        <v>101490161</v>
      </c>
      <c r="F1204" s="61"/>
      <c r="G1204" s="61">
        <v>275</v>
      </c>
      <c r="H1204">
        <v>5</v>
      </c>
      <c r="I1204" t="str">
        <f t="shared" si="57"/>
        <v>78</v>
      </c>
      <c r="J1204" t="str">
        <f t="shared" si="58"/>
        <v>10.</v>
      </c>
      <c r="K1204" t="s">
        <v>8342</v>
      </c>
      <c r="L1204" t="s">
        <v>8354</v>
      </c>
      <c r="M1204">
        <v>0.75</v>
      </c>
      <c r="N1204">
        <v>2</v>
      </c>
      <c r="O1204">
        <f t="shared" si="59"/>
        <v>1</v>
      </c>
      <c r="P1204">
        <v>0.5</v>
      </c>
    </row>
    <row r="1205" spans="1:16">
      <c r="A1205" s="61">
        <v>104857944</v>
      </c>
      <c r="B1205" s="61" t="s">
        <v>8074</v>
      </c>
      <c r="C1205" s="100" t="s">
        <v>1532</v>
      </c>
      <c r="D1205" s="42" t="s">
        <v>8136</v>
      </c>
      <c r="E1205" s="61"/>
      <c r="F1205" s="61"/>
      <c r="G1205" s="61">
        <v>480</v>
      </c>
      <c r="H1205">
        <v>5</v>
      </c>
      <c r="I1205" t="str">
        <f t="shared" si="57"/>
        <v>78</v>
      </c>
      <c r="J1205" t="str">
        <f t="shared" si="58"/>
        <v>10.</v>
      </c>
      <c r="K1205" t="s">
        <v>8345</v>
      </c>
      <c r="L1205" t="s">
        <v>8351</v>
      </c>
      <c r="M1205">
        <v>1.5</v>
      </c>
      <c r="N1205">
        <v>2</v>
      </c>
      <c r="O1205">
        <f t="shared" si="59"/>
        <v>1</v>
      </c>
      <c r="P1205">
        <v>0.5</v>
      </c>
    </row>
    <row r="1206" spans="1:16">
      <c r="A1206" s="61">
        <v>104857944</v>
      </c>
      <c r="B1206" s="61" t="s">
        <v>8074</v>
      </c>
      <c r="C1206" s="100" t="s">
        <v>1613</v>
      </c>
      <c r="D1206" s="42" t="s">
        <v>5851</v>
      </c>
      <c r="E1206" s="61"/>
      <c r="F1206" s="61"/>
      <c r="G1206" s="61">
        <v>480</v>
      </c>
      <c r="H1206">
        <v>5</v>
      </c>
      <c r="I1206" t="str">
        <f t="shared" si="57"/>
        <v>78</v>
      </c>
      <c r="J1206" t="str">
        <f t="shared" si="58"/>
        <v>10.</v>
      </c>
      <c r="K1206" t="s">
        <v>8345</v>
      </c>
      <c r="L1206" t="s">
        <v>8351</v>
      </c>
      <c r="M1206">
        <v>1.5</v>
      </c>
      <c r="N1206">
        <v>2</v>
      </c>
      <c r="O1206">
        <f t="shared" si="59"/>
        <v>1</v>
      </c>
      <c r="P1206">
        <v>0.5</v>
      </c>
    </row>
    <row r="1207" spans="1:16">
      <c r="A1207" s="61">
        <v>103358289</v>
      </c>
      <c r="B1207" s="61" t="s">
        <v>7577</v>
      </c>
      <c r="C1207" s="100" t="s">
        <v>1532</v>
      </c>
      <c r="D1207" s="42" t="s">
        <v>5069</v>
      </c>
      <c r="E1207" s="18">
        <v>103177454</v>
      </c>
      <c r="F1207" s="61"/>
      <c r="G1207" s="61">
        <v>336</v>
      </c>
      <c r="H1207">
        <v>5</v>
      </c>
      <c r="I1207" t="str">
        <f t="shared" si="57"/>
        <v>78</v>
      </c>
      <c r="J1207" t="str">
        <f t="shared" si="58"/>
        <v>10.</v>
      </c>
      <c r="K1207" t="s">
        <v>8345</v>
      </c>
      <c r="L1207" t="s">
        <v>8350</v>
      </c>
      <c r="M1207">
        <v>1.5</v>
      </c>
      <c r="N1207">
        <v>2</v>
      </c>
      <c r="O1207">
        <f t="shared" si="59"/>
        <v>1</v>
      </c>
      <c r="P1207">
        <v>0.5</v>
      </c>
    </row>
    <row r="1208" spans="1:16">
      <c r="A1208" s="61">
        <v>103377246</v>
      </c>
      <c r="B1208" s="61" t="s">
        <v>7601</v>
      </c>
      <c r="C1208" s="100" t="s">
        <v>1532</v>
      </c>
      <c r="D1208" s="42" t="s">
        <v>5069</v>
      </c>
      <c r="E1208" s="18">
        <v>103177454</v>
      </c>
      <c r="F1208" s="61"/>
      <c r="G1208" s="61">
        <v>336</v>
      </c>
      <c r="H1208">
        <v>5</v>
      </c>
      <c r="I1208" t="str">
        <f t="shared" si="57"/>
        <v>78</v>
      </c>
      <c r="J1208" t="str">
        <f t="shared" si="58"/>
        <v>10.</v>
      </c>
      <c r="K1208" t="s">
        <v>8345</v>
      </c>
      <c r="L1208" t="s">
        <v>8350</v>
      </c>
      <c r="M1208">
        <v>1.5</v>
      </c>
      <c r="N1208">
        <v>2</v>
      </c>
      <c r="O1208">
        <f t="shared" si="59"/>
        <v>1</v>
      </c>
      <c r="P1208">
        <v>0.5</v>
      </c>
    </row>
    <row r="1209" spans="1:16">
      <c r="A1209" s="61">
        <v>103358289</v>
      </c>
      <c r="B1209" s="61" t="s">
        <v>7577</v>
      </c>
      <c r="C1209" s="100" t="s">
        <v>1613</v>
      </c>
      <c r="D1209" s="42" t="s">
        <v>5070</v>
      </c>
      <c r="E1209" s="18" t="s">
        <v>4953</v>
      </c>
      <c r="F1209" s="61"/>
      <c r="G1209" s="61">
        <v>336</v>
      </c>
      <c r="H1209">
        <v>5</v>
      </c>
      <c r="I1209" t="str">
        <f t="shared" si="57"/>
        <v>78</v>
      </c>
      <c r="J1209" t="str">
        <f t="shared" si="58"/>
        <v>10.</v>
      </c>
      <c r="K1209" t="s">
        <v>8345</v>
      </c>
      <c r="L1209" t="s">
        <v>8350</v>
      </c>
      <c r="M1209">
        <v>1.5</v>
      </c>
      <c r="N1209">
        <v>2</v>
      </c>
      <c r="O1209">
        <f t="shared" si="59"/>
        <v>1</v>
      </c>
      <c r="P1209">
        <v>0.5</v>
      </c>
    </row>
    <row r="1210" spans="1:16">
      <c r="A1210" s="61">
        <v>103377246</v>
      </c>
      <c r="B1210" s="61" t="s">
        <v>7601</v>
      </c>
      <c r="C1210" s="100" t="s">
        <v>1613</v>
      </c>
      <c r="D1210" s="42" t="s">
        <v>5070</v>
      </c>
      <c r="E1210" s="18" t="s">
        <v>4953</v>
      </c>
      <c r="F1210" s="61"/>
      <c r="G1210" s="61">
        <v>336</v>
      </c>
      <c r="H1210">
        <v>5</v>
      </c>
      <c r="I1210" t="str">
        <f t="shared" si="57"/>
        <v>78</v>
      </c>
      <c r="J1210" t="str">
        <f t="shared" si="58"/>
        <v>10.</v>
      </c>
      <c r="K1210" t="s">
        <v>8345</v>
      </c>
      <c r="L1210" t="s">
        <v>8350</v>
      </c>
      <c r="M1210">
        <v>1.5</v>
      </c>
      <c r="N1210">
        <v>2</v>
      </c>
      <c r="O1210">
        <f t="shared" si="59"/>
        <v>1</v>
      </c>
      <c r="P1210">
        <v>0.5</v>
      </c>
    </row>
    <row r="1211" spans="1:16">
      <c r="A1211" s="61">
        <v>104439054</v>
      </c>
      <c r="B1211" s="61" t="s">
        <v>7853</v>
      </c>
      <c r="C1211" s="100" t="s">
        <v>1532</v>
      </c>
      <c r="D1211" s="42" t="s">
        <v>8221</v>
      </c>
      <c r="E1211" s="61">
        <v>103177454</v>
      </c>
      <c r="F1211" s="61"/>
      <c r="G1211" s="61">
        <v>386</v>
      </c>
      <c r="H1211">
        <v>5</v>
      </c>
      <c r="I1211" t="str">
        <f t="shared" si="57"/>
        <v>78</v>
      </c>
      <c r="J1211" t="str">
        <f t="shared" si="58"/>
        <v>10.</v>
      </c>
      <c r="K1211" t="s">
        <v>8345</v>
      </c>
      <c r="L1211" t="s">
        <v>8352</v>
      </c>
      <c r="M1211">
        <v>1.5</v>
      </c>
      <c r="N1211">
        <v>2</v>
      </c>
      <c r="O1211">
        <f t="shared" si="59"/>
        <v>1</v>
      </c>
      <c r="P1211">
        <v>0.5</v>
      </c>
    </row>
    <row r="1212" spans="1:16">
      <c r="A1212" s="61">
        <v>104439054</v>
      </c>
      <c r="B1212" s="61" t="s">
        <v>7853</v>
      </c>
      <c r="C1212" s="100" t="s">
        <v>1613</v>
      </c>
      <c r="D1212" s="42" t="s">
        <v>8222</v>
      </c>
      <c r="E1212" s="61" t="s">
        <v>4953</v>
      </c>
      <c r="F1212" s="61"/>
      <c r="G1212" s="61">
        <v>386</v>
      </c>
      <c r="H1212">
        <v>5</v>
      </c>
      <c r="I1212" t="str">
        <f t="shared" si="57"/>
        <v>78</v>
      </c>
      <c r="J1212" t="str">
        <f t="shared" si="58"/>
        <v>10.</v>
      </c>
      <c r="K1212" t="s">
        <v>8345</v>
      </c>
      <c r="L1212" t="s">
        <v>8352</v>
      </c>
      <c r="M1212">
        <v>1.5</v>
      </c>
      <c r="N1212">
        <v>2</v>
      </c>
      <c r="O1212">
        <f t="shared" si="59"/>
        <v>1</v>
      </c>
      <c r="P1212">
        <v>0.5</v>
      </c>
    </row>
    <row r="1213" spans="1:16">
      <c r="A1213" s="61">
        <v>103358288</v>
      </c>
      <c r="B1213" s="61" t="s">
        <v>7576</v>
      </c>
      <c r="C1213" s="100" t="s">
        <v>1532</v>
      </c>
      <c r="D1213" s="42" t="s">
        <v>8223</v>
      </c>
      <c r="E1213" s="18">
        <v>103177454</v>
      </c>
      <c r="F1213" s="61"/>
      <c r="G1213" s="61">
        <v>298</v>
      </c>
      <c r="H1213">
        <v>5</v>
      </c>
      <c r="I1213" t="str">
        <f t="shared" si="57"/>
        <v>78</v>
      </c>
      <c r="J1213" t="str">
        <f t="shared" si="58"/>
        <v>10.</v>
      </c>
      <c r="K1213" t="s">
        <v>8345</v>
      </c>
      <c r="L1213" t="s">
        <v>8341</v>
      </c>
      <c r="M1213">
        <v>1.5</v>
      </c>
      <c r="N1213">
        <v>2</v>
      </c>
      <c r="O1213">
        <f t="shared" si="59"/>
        <v>1</v>
      </c>
      <c r="P1213">
        <v>0.5</v>
      </c>
    </row>
    <row r="1214" spans="1:16">
      <c r="A1214" s="61">
        <v>103358288</v>
      </c>
      <c r="B1214" s="61" t="s">
        <v>7576</v>
      </c>
      <c r="C1214" s="100" t="s">
        <v>1613</v>
      </c>
      <c r="D1214" s="42" t="s">
        <v>5068</v>
      </c>
      <c r="E1214" s="18" t="s">
        <v>4953</v>
      </c>
      <c r="F1214" s="61"/>
      <c r="G1214" s="61">
        <v>298</v>
      </c>
      <c r="H1214">
        <v>5</v>
      </c>
      <c r="I1214" t="str">
        <f t="shared" si="57"/>
        <v>78</v>
      </c>
      <c r="J1214" t="str">
        <f t="shared" si="58"/>
        <v>10.</v>
      </c>
      <c r="K1214" t="s">
        <v>8345</v>
      </c>
      <c r="L1214" t="s">
        <v>8341</v>
      </c>
      <c r="M1214">
        <v>1.5</v>
      </c>
      <c r="N1214">
        <v>2</v>
      </c>
      <c r="O1214">
        <f t="shared" si="59"/>
        <v>1</v>
      </c>
      <c r="P1214">
        <v>0.5</v>
      </c>
    </row>
    <row r="1215" spans="1:16">
      <c r="A1215" s="64" t="s">
        <v>2475</v>
      </c>
      <c r="B1215" s="61" t="s">
        <v>6394</v>
      </c>
      <c r="C1215" s="62" t="s">
        <v>1613</v>
      </c>
      <c r="D1215" s="63" t="s">
        <v>2476</v>
      </c>
      <c r="E1215" s="64">
        <v>101490161</v>
      </c>
      <c r="F1215" s="64"/>
      <c r="G1215" s="64">
        <v>116</v>
      </c>
      <c r="H1215">
        <v>5</v>
      </c>
      <c r="I1215" t="str">
        <f t="shared" si="57"/>
        <v>78</v>
      </c>
      <c r="J1215" t="str">
        <f t="shared" si="58"/>
        <v>2.2</v>
      </c>
      <c r="K1215" t="s">
        <v>8342</v>
      </c>
      <c r="L1215" t="s">
        <v>8341</v>
      </c>
      <c r="M1215">
        <v>0.75</v>
      </c>
      <c r="N1215">
        <v>2</v>
      </c>
      <c r="O1215">
        <f t="shared" si="59"/>
        <v>1</v>
      </c>
      <c r="P1215">
        <v>0.5</v>
      </c>
    </row>
    <row r="1216" spans="1:16">
      <c r="A1216" s="61" t="s">
        <v>2479</v>
      </c>
      <c r="B1216" s="61" t="s">
        <v>6396</v>
      </c>
      <c r="C1216" s="62" t="s">
        <v>1532</v>
      </c>
      <c r="D1216" s="63" t="s">
        <v>2821</v>
      </c>
      <c r="E1216" s="61">
        <v>101490162</v>
      </c>
      <c r="F1216" s="61"/>
      <c r="G1216" s="64">
        <v>95</v>
      </c>
      <c r="H1216">
        <v>5</v>
      </c>
      <c r="I1216" t="str">
        <f t="shared" si="57"/>
        <v>78</v>
      </c>
      <c r="J1216" t="str">
        <f t="shared" si="58"/>
        <v>2.2</v>
      </c>
      <c r="K1216" t="s">
        <v>8342</v>
      </c>
      <c r="L1216" t="s">
        <v>8341</v>
      </c>
      <c r="M1216">
        <v>0.75</v>
      </c>
      <c r="N1216">
        <v>2</v>
      </c>
      <c r="O1216">
        <f t="shared" si="59"/>
        <v>1</v>
      </c>
      <c r="P1216">
        <v>0.5</v>
      </c>
    </row>
    <row r="1217" spans="1:16">
      <c r="A1217" s="64" t="s">
        <v>2479</v>
      </c>
      <c r="B1217" s="61" t="s">
        <v>6396</v>
      </c>
      <c r="C1217" s="62" t="s">
        <v>1613</v>
      </c>
      <c r="D1217" s="63" t="s">
        <v>2480</v>
      </c>
      <c r="E1217" s="64">
        <v>101490161</v>
      </c>
      <c r="F1217" s="64"/>
      <c r="G1217" s="64">
        <v>95</v>
      </c>
      <c r="H1217">
        <v>5</v>
      </c>
      <c r="I1217" t="str">
        <f t="shared" si="57"/>
        <v>78</v>
      </c>
      <c r="J1217" t="str">
        <f t="shared" si="58"/>
        <v>2.2</v>
      </c>
      <c r="K1217" t="s">
        <v>8342</v>
      </c>
      <c r="L1217" t="s">
        <v>8341</v>
      </c>
      <c r="M1217">
        <v>0.75</v>
      </c>
      <c r="N1217">
        <v>2</v>
      </c>
      <c r="O1217">
        <f t="shared" si="59"/>
        <v>1</v>
      </c>
      <c r="P1217">
        <v>0.5</v>
      </c>
    </row>
    <row r="1218" spans="1:16">
      <c r="A1218" s="61" t="s">
        <v>2483</v>
      </c>
      <c r="B1218" s="61" t="s">
        <v>6398</v>
      </c>
      <c r="C1218" s="62" t="s">
        <v>1532</v>
      </c>
      <c r="D1218" s="63" t="s">
        <v>2607</v>
      </c>
      <c r="E1218" s="61">
        <v>101490162</v>
      </c>
      <c r="F1218" s="61"/>
      <c r="G1218" s="64">
        <v>116</v>
      </c>
      <c r="H1218">
        <v>5</v>
      </c>
      <c r="I1218" t="str">
        <f t="shared" si="57"/>
        <v>78</v>
      </c>
      <c r="J1218" t="str">
        <f t="shared" si="58"/>
        <v>2.2</v>
      </c>
      <c r="K1218" t="s">
        <v>8342</v>
      </c>
      <c r="L1218" t="s">
        <v>8341</v>
      </c>
      <c r="M1218">
        <v>0.75</v>
      </c>
      <c r="N1218">
        <v>2</v>
      </c>
      <c r="O1218">
        <f t="shared" si="59"/>
        <v>1</v>
      </c>
      <c r="P1218">
        <v>0.5</v>
      </c>
    </row>
    <row r="1219" spans="1:16">
      <c r="A1219" s="64" t="s">
        <v>2483</v>
      </c>
      <c r="B1219" s="61" t="s">
        <v>6398</v>
      </c>
      <c r="C1219" s="62" t="s">
        <v>1613</v>
      </c>
      <c r="D1219" s="63" t="s">
        <v>2484</v>
      </c>
      <c r="E1219" s="64">
        <v>101490161</v>
      </c>
      <c r="F1219" s="64"/>
      <c r="G1219" s="64">
        <v>116</v>
      </c>
      <c r="H1219">
        <v>5</v>
      </c>
      <c r="I1219" t="str">
        <f t="shared" si="57"/>
        <v>78</v>
      </c>
      <c r="J1219" t="str">
        <f t="shared" si="58"/>
        <v>2.2</v>
      </c>
      <c r="K1219" t="s">
        <v>8342</v>
      </c>
      <c r="L1219" t="s">
        <v>8341</v>
      </c>
      <c r="M1219">
        <v>0.75</v>
      </c>
      <c r="N1219">
        <v>2</v>
      </c>
      <c r="O1219">
        <f t="shared" si="59"/>
        <v>1</v>
      </c>
      <c r="P1219">
        <v>0.5</v>
      </c>
    </row>
    <row r="1220" spans="1:16">
      <c r="A1220" s="61" t="s">
        <v>2487</v>
      </c>
      <c r="B1220" s="61" t="s">
        <v>6400</v>
      </c>
      <c r="C1220" s="62" t="s">
        <v>1532</v>
      </c>
      <c r="D1220" s="63" t="s">
        <v>3280</v>
      </c>
      <c r="E1220" s="61">
        <v>101490162</v>
      </c>
      <c r="F1220" s="61"/>
      <c r="G1220" s="64">
        <v>95</v>
      </c>
      <c r="H1220">
        <v>5</v>
      </c>
      <c r="I1220" t="str">
        <f t="shared" si="57"/>
        <v>78</v>
      </c>
      <c r="J1220" t="str">
        <f t="shared" si="58"/>
        <v>2.2</v>
      </c>
      <c r="K1220" t="s">
        <v>8342</v>
      </c>
      <c r="L1220" t="s">
        <v>8341</v>
      </c>
      <c r="M1220">
        <v>0.75</v>
      </c>
      <c r="N1220">
        <v>2</v>
      </c>
      <c r="O1220">
        <f t="shared" si="59"/>
        <v>1</v>
      </c>
      <c r="P1220">
        <v>0.5</v>
      </c>
    </row>
    <row r="1221" spans="1:16">
      <c r="A1221" s="64" t="s">
        <v>2487</v>
      </c>
      <c r="B1221" s="61" t="s">
        <v>6400</v>
      </c>
      <c r="C1221" s="62" t="s">
        <v>1613</v>
      </c>
      <c r="D1221" s="63" t="s">
        <v>2488</v>
      </c>
      <c r="E1221" s="64">
        <v>101490161</v>
      </c>
      <c r="F1221" s="64"/>
      <c r="G1221" s="64">
        <v>95</v>
      </c>
      <c r="H1221">
        <v>5</v>
      </c>
      <c r="I1221" t="str">
        <f t="shared" si="57"/>
        <v>78</v>
      </c>
      <c r="J1221" t="str">
        <f t="shared" si="58"/>
        <v>2.2</v>
      </c>
      <c r="K1221" t="s">
        <v>8342</v>
      </c>
      <c r="L1221" t="s">
        <v>8341</v>
      </c>
      <c r="M1221">
        <v>0.75</v>
      </c>
      <c r="N1221">
        <v>2</v>
      </c>
      <c r="O1221">
        <f t="shared" si="59"/>
        <v>1</v>
      </c>
      <c r="P1221">
        <v>0.5</v>
      </c>
    </row>
    <row r="1222" spans="1:16">
      <c r="A1222" s="64" t="s">
        <v>2491</v>
      </c>
      <c r="B1222" s="61" t="s">
        <v>6402</v>
      </c>
      <c r="C1222" s="62" t="s">
        <v>1613</v>
      </c>
      <c r="D1222" s="63" t="s">
        <v>2492</v>
      </c>
      <c r="E1222" s="64">
        <v>101490161</v>
      </c>
      <c r="F1222" s="64"/>
      <c r="G1222" s="67" t="s">
        <v>1880</v>
      </c>
      <c r="H1222">
        <v>5</v>
      </c>
      <c r="I1222" t="str">
        <f t="shared" si="57"/>
        <v>78</v>
      </c>
      <c r="J1222" t="str">
        <f t="shared" si="58"/>
        <v>2.2</v>
      </c>
      <c r="K1222" t="s">
        <v>8342</v>
      </c>
      <c r="L1222" t="s">
        <v>8341</v>
      </c>
      <c r="M1222">
        <v>0.75</v>
      </c>
      <c r="N1222">
        <v>2</v>
      </c>
      <c r="O1222">
        <f t="shared" si="59"/>
        <v>1</v>
      </c>
      <c r="P1222">
        <v>0.5</v>
      </c>
    </row>
    <row r="1223" spans="1:16">
      <c r="A1223" s="61" t="s">
        <v>2491</v>
      </c>
      <c r="B1223" s="61" t="s">
        <v>6402</v>
      </c>
      <c r="C1223" s="62" t="s">
        <v>1532</v>
      </c>
      <c r="D1223" s="63" t="s">
        <v>3282</v>
      </c>
      <c r="E1223" s="61">
        <v>101490162</v>
      </c>
      <c r="F1223" s="61"/>
      <c r="G1223" s="67" t="s">
        <v>1880</v>
      </c>
      <c r="H1223">
        <v>5</v>
      </c>
      <c r="I1223" t="str">
        <f t="shared" si="57"/>
        <v>78</v>
      </c>
      <c r="J1223" t="str">
        <f t="shared" si="58"/>
        <v>2.2</v>
      </c>
      <c r="K1223" t="s">
        <v>8342</v>
      </c>
      <c r="L1223" t="s">
        <v>8341</v>
      </c>
      <c r="M1223">
        <v>0.75</v>
      </c>
      <c r="N1223">
        <v>2</v>
      </c>
      <c r="O1223">
        <f t="shared" si="59"/>
        <v>1</v>
      </c>
      <c r="P1223">
        <v>0.5</v>
      </c>
    </row>
    <row r="1224" spans="1:16">
      <c r="A1224" s="61" t="s">
        <v>2495</v>
      </c>
      <c r="B1224" s="61" t="s">
        <v>181</v>
      </c>
      <c r="C1224" s="62" t="s">
        <v>1532</v>
      </c>
      <c r="D1224" s="63" t="s">
        <v>2602</v>
      </c>
      <c r="E1224" s="61">
        <v>101490162</v>
      </c>
      <c r="F1224" s="61"/>
      <c r="G1224" s="64">
        <v>126</v>
      </c>
      <c r="H1224">
        <v>5</v>
      </c>
      <c r="I1224" t="str">
        <f t="shared" si="57"/>
        <v>78</v>
      </c>
      <c r="J1224" t="str">
        <f t="shared" si="58"/>
        <v>2.6</v>
      </c>
      <c r="K1224" t="s">
        <v>8342</v>
      </c>
      <c r="L1224" t="s">
        <v>8341</v>
      </c>
      <c r="M1224">
        <v>0.75</v>
      </c>
      <c r="N1224">
        <v>2</v>
      </c>
      <c r="O1224">
        <f t="shared" si="59"/>
        <v>1</v>
      </c>
      <c r="P1224">
        <v>0.5</v>
      </c>
    </row>
    <row r="1225" spans="1:16">
      <c r="A1225" s="64" t="s">
        <v>2495</v>
      </c>
      <c r="B1225" s="61" t="s">
        <v>181</v>
      </c>
      <c r="C1225" s="62" t="s">
        <v>1613</v>
      </c>
      <c r="D1225" s="63" t="s">
        <v>2496</v>
      </c>
      <c r="E1225" s="64">
        <v>101490161</v>
      </c>
      <c r="F1225" s="64"/>
      <c r="G1225" s="64">
        <v>126</v>
      </c>
      <c r="H1225">
        <v>5</v>
      </c>
      <c r="I1225" t="str">
        <f t="shared" si="57"/>
        <v>78</v>
      </c>
      <c r="J1225" t="str">
        <f t="shared" si="58"/>
        <v>2.6</v>
      </c>
      <c r="K1225" t="s">
        <v>8342</v>
      </c>
      <c r="L1225" t="s">
        <v>8341</v>
      </c>
      <c r="M1225">
        <v>0.75</v>
      </c>
      <c r="N1225">
        <v>2</v>
      </c>
      <c r="O1225">
        <f t="shared" si="59"/>
        <v>1</v>
      </c>
      <c r="P1225">
        <v>0.5</v>
      </c>
    </row>
    <row r="1226" spans="1:16">
      <c r="A1226" s="61" t="s">
        <v>79</v>
      </c>
      <c r="B1226" s="61" t="s">
        <v>46</v>
      </c>
      <c r="C1226" s="62" t="s">
        <v>1532</v>
      </c>
      <c r="D1226" s="63" t="s">
        <v>2226</v>
      </c>
      <c r="E1226" s="61">
        <v>101490162</v>
      </c>
      <c r="F1226" s="61"/>
      <c r="G1226" s="64">
        <v>36</v>
      </c>
      <c r="H1226">
        <v>5</v>
      </c>
      <c r="I1226" t="str">
        <f t="shared" si="57"/>
        <v>78</v>
      </c>
      <c r="J1226" t="str">
        <f t="shared" si="58"/>
        <v>2.6</v>
      </c>
      <c r="K1226" t="s">
        <v>8342</v>
      </c>
      <c r="L1226" t="s">
        <v>8357</v>
      </c>
      <c r="M1226">
        <v>0.75</v>
      </c>
      <c r="N1226">
        <v>2</v>
      </c>
      <c r="O1226">
        <f t="shared" si="59"/>
        <v>1</v>
      </c>
      <c r="P1226">
        <v>0.5</v>
      </c>
    </row>
    <row r="1227" spans="1:16">
      <c r="A1227" s="61" t="s">
        <v>2497</v>
      </c>
      <c r="B1227" s="61" t="s">
        <v>6404</v>
      </c>
      <c r="C1227" s="62" t="s">
        <v>1532</v>
      </c>
      <c r="D1227" s="63" t="s">
        <v>2736</v>
      </c>
      <c r="E1227" s="61">
        <v>101490162</v>
      </c>
      <c r="F1227" s="61"/>
      <c r="G1227" s="64">
        <v>96</v>
      </c>
      <c r="H1227">
        <v>5</v>
      </c>
      <c r="I1227" t="str">
        <f t="shared" si="57"/>
        <v>78</v>
      </c>
      <c r="J1227" t="str">
        <f t="shared" si="58"/>
        <v>2.6</v>
      </c>
      <c r="K1227" t="s">
        <v>8344</v>
      </c>
      <c r="L1227" t="s">
        <v>8350</v>
      </c>
      <c r="M1227">
        <v>0.75</v>
      </c>
      <c r="N1227">
        <v>2</v>
      </c>
      <c r="O1227">
        <f t="shared" si="59"/>
        <v>1</v>
      </c>
      <c r="P1227">
        <v>0.5</v>
      </c>
    </row>
    <row r="1228" spans="1:16">
      <c r="A1228" s="64" t="s">
        <v>2497</v>
      </c>
      <c r="B1228" s="61" t="s">
        <v>6404</v>
      </c>
      <c r="C1228" s="62" t="s">
        <v>1613</v>
      </c>
      <c r="D1228" s="63" t="s">
        <v>2498</v>
      </c>
      <c r="E1228" s="64">
        <v>101490161</v>
      </c>
      <c r="F1228" s="64"/>
      <c r="G1228" s="64">
        <v>96</v>
      </c>
      <c r="H1228">
        <v>5</v>
      </c>
      <c r="I1228" t="str">
        <f t="shared" ref="I1228:I1291" si="60">MID(D1228,5,2)</f>
        <v>78</v>
      </c>
      <c r="J1228" t="str">
        <f t="shared" ref="J1228:J1291" si="61">MID(D1228,7,3)</f>
        <v>2.6</v>
      </c>
      <c r="K1228" t="s">
        <v>8344</v>
      </c>
      <c r="L1228" t="s">
        <v>8350</v>
      </c>
      <c r="M1228">
        <v>0.75</v>
      </c>
      <c r="N1228">
        <v>2</v>
      </c>
      <c r="O1228">
        <f t="shared" ref="O1228:O1291" si="62">N1228/2</f>
        <v>1</v>
      </c>
      <c r="P1228">
        <v>0.5</v>
      </c>
    </row>
    <row r="1229" spans="1:16">
      <c r="A1229" s="61" t="s">
        <v>2473</v>
      </c>
      <c r="B1229" s="61" t="s">
        <v>6393</v>
      </c>
      <c r="C1229" s="62" t="s">
        <v>1532</v>
      </c>
      <c r="D1229" s="63" t="s">
        <v>2474</v>
      </c>
      <c r="E1229" s="61">
        <v>101490162</v>
      </c>
      <c r="F1229" s="61"/>
      <c r="G1229" s="64">
        <v>36</v>
      </c>
      <c r="H1229">
        <v>5</v>
      </c>
      <c r="I1229" t="str">
        <f t="shared" si="60"/>
        <v>78</v>
      </c>
      <c r="J1229" t="str">
        <f t="shared" si="61"/>
        <v>2.6</v>
      </c>
      <c r="K1229" t="s">
        <v>8344</v>
      </c>
      <c r="L1229" t="s">
        <v>8341</v>
      </c>
      <c r="M1229">
        <v>0.75</v>
      </c>
      <c r="N1229">
        <v>2</v>
      </c>
      <c r="O1229">
        <f t="shared" si="62"/>
        <v>1</v>
      </c>
      <c r="P1229">
        <v>0.5</v>
      </c>
    </row>
    <row r="1230" spans="1:16">
      <c r="A1230" s="64">
        <v>101340638</v>
      </c>
      <c r="B1230" s="61" t="s">
        <v>6406</v>
      </c>
      <c r="C1230" s="62" t="s">
        <v>1613</v>
      </c>
      <c r="D1230" s="63" t="s">
        <v>2501</v>
      </c>
      <c r="E1230" s="64">
        <v>101490161</v>
      </c>
      <c r="F1230" s="64"/>
      <c r="G1230" s="64">
        <v>36</v>
      </c>
      <c r="H1230">
        <v>5</v>
      </c>
      <c r="I1230" t="str">
        <f t="shared" si="60"/>
        <v>78</v>
      </c>
      <c r="J1230" t="str">
        <f t="shared" si="61"/>
        <v>2.6</v>
      </c>
      <c r="K1230" t="s">
        <v>8344</v>
      </c>
      <c r="L1230" t="s">
        <v>8341</v>
      </c>
      <c r="M1230">
        <v>0.75</v>
      </c>
      <c r="N1230">
        <v>2</v>
      </c>
      <c r="O1230">
        <f t="shared" si="62"/>
        <v>1</v>
      </c>
      <c r="P1230">
        <v>0.5</v>
      </c>
    </row>
    <row r="1231" spans="1:16">
      <c r="A1231" s="64" t="s">
        <v>2473</v>
      </c>
      <c r="B1231" s="61" t="s">
        <v>6393</v>
      </c>
      <c r="C1231" s="62" t="s">
        <v>1613</v>
      </c>
      <c r="D1231" s="63" t="s">
        <v>2502</v>
      </c>
      <c r="E1231" s="64">
        <v>101490161</v>
      </c>
      <c r="F1231" s="64"/>
      <c r="G1231" s="64">
        <v>36</v>
      </c>
      <c r="H1231">
        <v>5</v>
      </c>
      <c r="I1231" t="str">
        <f t="shared" si="60"/>
        <v>78</v>
      </c>
      <c r="J1231" t="str">
        <f t="shared" si="61"/>
        <v>2.6</v>
      </c>
      <c r="K1231" t="s">
        <v>8344</v>
      </c>
      <c r="L1231" t="s">
        <v>8341</v>
      </c>
      <c r="M1231">
        <v>0.75</v>
      </c>
      <c r="N1231">
        <v>2</v>
      </c>
      <c r="O1231">
        <f t="shared" si="62"/>
        <v>1</v>
      </c>
      <c r="P1231">
        <v>0.5</v>
      </c>
    </row>
    <row r="1232" spans="1:16">
      <c r="A1232" s="61" t="s">
        <v>2514</v>
      </c>
      <c r="B1232" s="61" t="s">
        <v>67</v>
      </c>
      <c r="C1232" s="62" t="s">
        <v>1532</v>
      </c>
      <c r="D1232" s="63" t="s">
        <v>2600</v>
      </c>
      <c r="E1232" s="61">
        <v>101490162</v>
      </c>
      <c r="F1232" s="61"/>
      <c r="G1232" s="64">
        <v>96</v>
      </c>
      <c r="H1232">
        <v>5</v>
      </c>
      <c r="I1232" t="str">
        <f t="shared" si="60"/>
        <v>78</v>
      </c>
      <c r="J1232" t="str">
        <f t="shared" si="61"/>
        <v>2.6</v>
      </c>
      <c r="K1232" t="s">
        <v>8342</v>
      </c>
      <c r="L1232" t="s">
        <v>8341</v>
      </c>
      <c r="M1232">
        <v>0.75</v>
      </c>
      <c r="N1232">
        <v>2</v>
      </c>
      <c r="O1232">
        <f t="shared" si="62"/>
        <v>1</v>
      </c>
      <c r="P1232">
        <v>0.5</v>
      </c>
    </row>
    <row r="1233" spans="1:16">
      <c r="A1233" s="61" t="s">
        <v>2505</v>
      </c>
      <c r="B1233" s="61" t="s">
        <v>6408</v>
      </c>
      <c r="C1233" s="62" t="s">
        <v>1532</v>
      </c>
      <c r="D1233" s="63" t="s">
        <v>2965</v>
      </c>
      <c r="E1233" s="61">
        <v>101490162</v>
      </c>
      <c r="F1233" s="61"/>
      <c r="G1233" s="64">
        <v>96</v>
      </c>
      <c r="H1233">
        <v>5</v>
      </c>
      <c r="I1233" t="str">
        <f t="shared" si="60"/>
        <v>78</v>
      </c>
      <c r="J1233" t="str">
        <f t="shared" si="61"/>
        <v>2.6</v>
      </c>
      <c r="K1233" t="s">
        <v>8342</v>
      </c>
      <c r="L1233" t="s">
        <v>8341</v>
      </c>
      <c r="M1233">
        <v>0.75</v>
      </c>
      <c r="N1233">
        <v>2</v>
      </c>
      <c r="O1233">
        <f t="shared" si="62"/>
        <v>1</v>
      </c>
      <c r="P1233">
        <v>0.5</v>
      </c>
    </row>
    <row r="1234" spans="1:16">
      <c r="A1234" s="61" t="s">
        <v>2509</v>
      </c>
      <c r="B1234" s="61" t="s">
        <v>6410</v>
      </c>
      <c r="C1234" s="62" t="s">
        <v>1532</v>
      </c>
      <c r="D1234" s="63" t="s">
        <v>2965</v>
      </c>
      <c r="E1234" s="61">
        <v>101490162</v>
      </c>
      <c r="F1234" s="61"/>
      <c r="G1234" s="64">
        <v>96</v>
      </c>
      <c r="H1234">
        <v>5</v>
      </c>
      <c r="I1234" t="str">
        <f t="shared" si="60"/>
        <v>78</v>
      </c>
      <c r="J1234" t="str">
        <f t="shared" si="61"/>
        <v>2.6</v>
      </c>
      <c r="K1234" t="s">
        <v>8342</v>
      </c>
      <c r="L1234" t="s">
        <v>8341</v>
      </c>
      <c r="M1234">
        <v>0.75</v>
      </c>
      <c r="N1234">
        <v>2</v>
      </c>
      <c r="O1234">
        <f t="shared" si="62"/>
        <v>1</v>
      </c>
      <c r="P1234">
        <v>0.5</v>
      </c>
    </row>
    <row r="1235" spans="1:16">
      <c r="A1235" s="61" t="s">
        <v>2511</v>
      </c>
      <c r="B1235" s="61" t="s">
        <v>6411</v>
      </c>
      <c r="C1235" s="62" t="s">
        <v>1532</v>
      </c>
      <c r="D1235" s="63" t="s">
        <v>2965</v>
      </c>
      <c r="E1235" s="61">
        <v>101490162</v>
      </c>
      <c r="F1235" s="61"/>
      <c r="G1235" s="64">
        <v>96</v>
      </c>
      <c r="H1235">
        <v>5</v>
      </c>
      <c r="I1235" t="str">
        <f t="shared" si="60"/>
        <v>78</v>
      </c>
      <c r="J1235" t="str">
        <f t="shared" si="61"/>
        <v>2.6</v>
      </c>
      <c r="K1235" t="s">
        <v>8342</v>
      </c>
      <c r="L1235" t="s">
        <v>8341</v>
      </c>
      <c r="M1235">
        <v>0.75</v>
      </c>
      <c r="N1235">
        <v>2</v>
      </c>
      <c r="O1235">
        <f t="shared" si="62"/>
        <v>1</v>
      </c>
      <c r="P1235">
        <v>0.5</v>
      </c>
    </row>
    <row r="1236" spans="1:16">
      <c r="A1236" s="64" t="s">
        <v>2505</v>
      </c>
      <c r="B1236" s="61" t="s">
        <v>6408</v>
      </c>
      <c r="C1236" s="62" t="s">
        <v>1613</v>
      </c>
      <c r="D1236" s="63" t="s">
        <v>2506</v>
      </c>
      <c r="E1236" s="64">
        <v>101490161</v>
      </c>
      <c r="F1236" s="64"/>
      <c r="G1236" s="64">
        <v>96</v>
      </c>
      <c r="H1236">
        <v>5</v>
      </c>
      <c r="I1236" t="str">
        <f t="shared" si="60"/>
        <v>78</v>
      </c>
      <c r="J1236" t="str">
        <f t="shared" si="61"/>
        <v>2.6</v>
      </c>
      <c r="K1236" t="s">
        <v>8342</v>
      </c>
      <c r="L1236" t="s">
        <v>8341</v>
      </c>
      <c r="M1236">
        <v>0.75</v>
      </c>
      <c r="N1236">
        <v>2</v>
      </c>
      <c r="O1236">
        <f t="shared" si="62"/>
        <v>1</v>
      </c>
      <c r="P1236">
        <v>0.5</v>
      </c>
    </row>
    <row r="1237" spans="1:16">
      <c r="A1237" s="64" t="s">
        <v>2509</v>
      </c>
      <c r="B1237" s="61" t="s">
        <v>6410</v>
      </c>
      <c r="C1237" s="62" t="s">
        <v>1613</v>
      </c>
      <c r="D1237" s="63" t="s">
        <v>2506</v>
      </c>
      <c r="E1237" s="64">
        <v>101490161</v>
      </c>
      <c r="F1237" s="64"/>
      <c r="G1237" s="64">
        <v>96</v>
      </c>
      <c r="H1237">
        <v>5</v>
      </c>
      <c r="I1237" t="str">
        <f t="shared" si="60"/>
        <v>78</v>
      </c>
      <c r="J1237" t="str">
        <f t="shared" si="61"/>
        <v>2.6</v>
      </c>
      <c r="K1237" t="s">
        <v>8342</v>
      </c>
      <c r="L1237" t="s">
        <v>8341</v>
      </c>
      <c r="M1237">
        <v>0.75</v>
      </c>
      <c r="N1237">
        <v>2</v>
      </c>
      <c r="O1237">
        <f t="shared" si="62"/>
        <v>1</v>
      </c>
      <c r="P1237">
        <v>0.5</v>
      </c>
    </row>
    <row r="1238" spans="1:16">
      <c r="A1238" s="64" t="s">
        <v>2511</v>
      </c>
      <c r="B1238" s="61" t="s">
        <v>6411</v>
      </c>
      <c r="C1238" s="62" t="s">
        <v>1613</v>
      </c>
      <c r="D1238" s="63" t="s">
        <v>2506</v>
      </c>
      <c r="E1238" s="64">
        <v>101490161</v>
      </c>
      <c r="F1238" s="64"/>
      <c r="G1238" s="64">
        <v>96</v>
      </c>
      <c r="H1238">
        <v>5</v>
      </c>
      <c r="I1238" t="str">
        <f t="shared" si="60"/>
        <v>78</v>
      </c>
      <c r="J1238" t="str">
        <f t="shared" si="61"/>
        <v>2.6</v>
      </c>
      <c r="K1238" t="s">
        <v>8342</v>
      </c>
      <c r="L1238" t="s">
        <v>8341</v>
      </c>
      <c r="M1238">
        <v>0.75</v>
      </c>
      <c r="N1238">
        <v>2</v>
      </c>
      <c r="O1238">
        <f t="shared" si="62"/>
        <v>1</v>
      </c>
      <c r="P1238">
        <v>0.5</v>
      </c>
    </row>
    <row r="1239" spans="1:16">
      <c r="A1239" s="64" t="s">
        <v>2514</v>
      </c>
      <c r="B1239" s="61" t="s">
        <v>67</v>
      </c>
      <c r="C1239" s="62" t="s">
        <v>1613</v>
      </c>
      <c r="D1239" s="63" t="s">
        <v>2515</v>
      </c>
      <c r="E1239" s="64">
        <v>101490161</v>
      </c>
      <c r="F1239" s="64"/>
      <c r="G1239" s="64">
        <v>96</v>
      </c>
      <c r="H1239">
        <v>5</v>
      </c>
      <c r="I1239" t="str">
        <f t="shared" si="60"/>
        <v>78</v>
      </c>
      <c r="J1239" t="str">
        <f t="shared" si="61"/>
        <v>2.6</v>
      </c>
      <c r="K1239" t="s">
        <v>8342</v>
      </c>
      <c r="L1239" t="s">
        <v>8341</v>
      </c>
      <c r="M1239">
        <v>0.75</v>
      </c>
      <c r="N1239">
        <v>2</v>
      </c>
      <c r="O1239">
        <f t="shared" si="62"/>
        <v>1</v>
      </c>
      <c r="P1239">
        <v>0.5</v>
      </c>
    </row>
    <row r="1240" spans="1:16">
      <c r="A1240" s="61" t="s">
        <v>2522</v>
      </c>
      <c r="B1240" s="61" t="s">
        <v>6415</v>
      </c>
      <c r="C1240" s="62" t="s">
        <v>1532</v>
      </c>
      <c r="D1240" s="63" t="s">
        <v>3329</v>
      </c>
      <c r="E1240" s="61">
        <v>101490162</v>
      </c>
      <c r="F1240" s="61"/>
      <c r="G1240" s="64">
        <v>96</v>
      </c>
      <c r="H1240">
        <v>5</v>
      </c>
      <c r="I1240" t="str">
        <f t="shared" si="60"/>
        <v>78</v>
      </c>
      <c r="J1240" t="str">
        <f t="shared" si="61"/>
        <v>2.6</v>
      </c>
      <c r="K1240" t="s">
        <v>8342</v>
      </c>
      <c r="L1240" t="s">
        <v>8341</v>
      </c>
      <c r="M1240">
        <v>0.75</v>
      </c>
      <c r="N1240">
        <v>2</v>
      </c>
      <c r="O1240">
        <f t="shared" si="62"/>
        <v>1</v>
      </c>
      <c r="P1240">
        <v>0.5</v>
      </c>
    </row>
    <row r="1241" spans="1:16">
      <c r="A1241" s="64" t="s">
        <v>2522</v>
      </c>
      <c r="B1241" s="61" t="s">
        <v>6415</v>
      </c>
      <c r="C1241" s="62" t="s">
        <v>1613</v>
      </c>
      <c r="D1241" s="63" t="s">
        <v>2523</v>
      </c>
      <c r="E1241" s="64">
        <v>101490161</v>
      </c>
      <c r="F1241" s="64"/>
      <c r="G1241" s="64">
        <v>96</v>
      </c>
      <c r="H1241">
        <v>5</v>
      </c>
      <c r="I1241" t="str">
        <f t="shared" si="60"/>
        <v>78</v>
      </c>
      <c r="J1241" t="str">
        <f t="shared" si="61"/>
        <v>2.6</v>
      </c>
      <c r="K1241" t="s">
        <v>8342</v>
      </c>
      <c r="L1241" t="s">
        <v>8341</v>
      </c>
      <c r="M1241">
        <v>0.75</v>
      </c>
      <c r="N1241">
        <v>2</v>
      </c>
      <c r="O1241">
        <f t="shared" si="62"/>
        <v>1</v>
      </c>
      <c r="P1241">
        <v>0.5</v>
      </c>
    </row>
    <row r="1242" spans="1:16">
      <c r="A1242" s="61">
        <v>104215051</v>
      </c>
      <c r="B1242" s="61" t="s">
        <v>7792</v>
      </c>
      <c r="C1242" s="100" t="s">
        <v>1532</v>
      </c>
      <c r="D1242" s="42" t="s">
        <v>5407</v>
      </c>
      <c r="E1242" s="61">
        <v>101490164</v>
      </c>
      <c r="F1242" s="61"/>
      <c r="G1242" s="61">
        <v>236</v>
      </c>
      <c r="H1242">
        <v>5</v>
      </c>
      <c r="I1242" t="str">
        <f t="shared" si="60"/>
        <v>78</v>
      </c>
      <c r="J1242" t="str">
        <f t="shared" si="61"/>
        <v>2.6</v>
      </c>
      <c r="K1242" t="s">
        <v>8342</v>
      </c>
      <c r="L1242" t="s">
        <v>8350</v>
      </c>
      <c r="M1242">
        <v>0.75</v>
      </c>
      <c r="N1242">
        <v>2</v>
      </c>
      <c r="O1242">
        <f t="shared" si="62"/>
        <v>1</v>
      </c>
      <c r="P1242">
        <v>0.5</v>
      </c>
    </row>
    <row r="1243" spans="1:16">
      <c r="A1243" s="61" t="s">
        <v>5625</v>
      </c>
      <c r="B1243" s="61" t="s">
        <v>7931</v>
      </c>
      <c r="C1243" s="100" t="s">
        <v>1532</v>
      </c>
      <c r="D1243" s="42" t="s">
        <v>5407</v>
      </c>
      <c r="E1243" s="61">
        <v>101490162</v>
      </c>
      <c r="F1243" s="61"/>
      <c r="G1243" s="61">
        <v>236</v>
      </c>
      <c r="H1243">
        <v>5</v>
      </c>
      <c r="I1243" t="str">
        <f t="shared" si="60"/>
        <v>78</v>
      </c>
      <c r="J1243" t="str">
        <f t="shared" si="61"/>
        <v>2.6</v>
      </c>
      <c r="K1243" t="s">
        <v>8342</v>
      </c>
      <c r="L1243" t="s">
        <v>8350</v>
      </c>
      <c r="M1243">
        <v>0.75</v>
      </c>
      <c r="N1243">
        <v>2</v>
      </c>
      <c r="O1243">
        <f t="shared" si="62"/>
        <v>1</v>
      </c>
      <c r="P1243">
        <v>0.5</v>
      </c>
    </row>
    <row r="1244" spans="1:16">
      <c r="A1244" s="61" t="s">
        <v>5625</v>
      </c>
      <c r="B1244" s="61" t="s">
        <v>7931</v>
      </c>
      <c r="C1244" s="100" t="s">
        <v>1613</v>
      </c>
      <c r="D1244" s="42" t="s">
        <v>5626</v>
      </c>
      <c r="E1244" s="61">
        <v>101490161</v>
      </c>
      <c r="F1244" s="61"/>
      <c r="G1244" s="61">
        <v>236</v>
      </c>
      <c r="H1244">
        <v>5</v>
      </c>
      <c r="I1244" t="str">
        <f t="shared" si="60"/>
        <v>78</v>
      </c>
      <c r="J1244" t="str">
        <f t="shared" si="61"/>
        <v>2.6</v>
      </c>
      <c r="K1244" t="s">
        <v>8342</v>
      </c>
      <c r="L1244" t="s">
        <v>8350</v>
      </c>
      <c r="M1244">
        <v>0.75</v>
      </c>
      <c r="N1244">
        <v>2</v>
      </c>
      <c r="O1244">
        <f t="shared" si="62"/>
        <v>1</v>
      </c>
      <c r="P1244">
        <v>0.5</v>
      </c>
    </row>
    <row r="1245" spans="1:16">
      <c r="A1245" s="61">
        <v>104215051</v>
      </c>
      <c r="B1245" s="61" t="s">
        <v>7792</v>
      </c>
      <c r="C1245" s="100" t="s">
        <v>1613</v>
      </c>
      <c r="D1245" s="42" t="s">
        <v>5408</v>
      </c>
      <c r="E1245" s="61">
        <v>101490161</v>
      </c>
      <c r="F1245" s="61"/>
      <c r="G1245" s="61">
        <v>236</v>
      </c>
      <c r="H1245">
        <v>5</v>
      </c>
      <c r="I1245" t="str">
        <f t="shared" si="60"/>
        <v>78</v>
      </c>
      <c r="J1245" t="str">
        <f t="shared" si="61"/>
        <v>2.6</v>
      </c>
      <c r="K1245" t="s">
        <v>8342</v>
      </c>
      <c r="L1245" t="s">
        <v>8350</v>
      </c>
      <c r="M1245">
        <v>0.75</v>
      </c>
      <c r="N1245">
        <v>2</v>
      </c>
      <c r="O1245">
        <f t="shared" si="62"/>
        <v>1</v>
      </c>
      <c r="P1245">
        <v>0.5</v>
      </c>
    </row>
    <row r="1246" spans="1:16">
      <c r="A1246" s="61" t="s">
        <v>2529</v>
      </c>
      <c r="B1246" s="61" t="s">
        <v>6419</v>
      </c>
      <c r="C1246" s="62" t="s">
        <v>1532</v>
      </c>
      <c r="D1246" s="63" t="s">
        <v>3270</v>
      </c>
      <c r="E1246" s="61">
        <v>101490162</v>
      </c>
      <c r="F1246" s="61"/>
      <c r="G1246" s="64">
        <v>96</v>
      </c>
      <c r="H1246">
        <v>5</v>
      </c>
      <c r="I1246" t="str">
        <f t="shared" si="60"/>
        <v>78</v>
      </c>
      <c r="J1246" t="str">
        <f t="shared" si="61"/>
        <v>2.6</v>
      </c>
      <c r="K1246" t="s">
        <v>8342</v>
      </c>
      <c r="L1246" t="s">
        <v>8341</v>
      </c>
      <c r="M1246">
        <v>0.75</v>
      </c>
      <c r="N1246">
        <v>2</v>
      </c>
      <c r="O1246">
        <f t="shared" si="62"/>
        <v>1</v>
      </c>
      <c r="P1246">
        <v>0.5</v>
      </c>
    </row>
    <row r="1247" spans="1:16">
      <c r="A1247" s="64" t="s">
        <v>2529</v>
      </c>
      <c r="B1247" s="61" t="s">
        <v>6419</v>
      </c>
      <c r="C1247" s="62" t="s">
        <v>1613</v>
      </c>
      <c r="D1247" s="63" t="s">
        <v>2530</v>
      </c>
      <c r="E1247" s="64">
        <v>101490161</v>
      </c>
      <c r="F1247" s="64"/>
      <c r="G1247" s="64">
        <v>96</v>
      </c>
      <c r="H1247">
        <v>5</v>
      </c>
      <c r="I1247" t="str">
        <f t="shared" si="60"/>
        <v>78</v>
      </c>
      <c r="J1247" t="str">
        <f t="shared" si="61"/>
        <v>2.6</v>
      </c>
      <c r="K1247" t="s">
        <v>8342</v>
      </c>
      <c r="L1247" t="s">
        <v>8341</v>
      </c>
      <c r="M1247">
        <v>0.75</v>
      </c>
      <c r="N1247">
        <v>2</v>
      </c>
      <c r="O1247">
        <f t="shared" si="62"/>
        <v>1</v>
      </c>
      <c r="P1247">
        <v>0.5</v>
      </c>
    </row>
    <row r="1248" spans="1:16">
      <c r="A1248" s="61">
        <v>101534398</v>
      </c>
      <c r="B1248" s="61" t="s">
        <v>148</v>
      </c>
      <c r="C1248" s="62" t="s">
        <v>1532</v>
      </c>
      <c r="D1248" s="42" t="s">
        <v>1710</v>
      </c>
      <c r="E1248" s="61">
        <v>101490162</v>
      </c>
      <c r="F1248" s="61"/>
      <c r="G1248" s="61">
        <v>236</v>
      </c>
      <c r="H1248">
        <v>5</v>
      </c>
      <c r="I1248" t="str">
        <f t="shared" si="60"/>
        <v>78</v>
      </c>
      <c r="J1248" t="str">
        <f t="shared" si="61"/>
        <v>2.6</v>
      </c>
      <c r="K1248" t="s">
        <v>8342</v>
      </c>
      <c r="L1248" t="s">
        <v>8350</v>
      </c>
      <c r="M1248">
        <v>0.75</v>
      </c>
      <c r="N1248">
        <v>2</v>
      </c>
      <c r="O1248">
        <f t="shared" si="62"/>
        <v>1</v>
      </c>
      <c r="P1248">
        <v>0.5</v>
      </c>
    </row>
    <row r="1249" spans="1:16">
      <c r="A1249" s="61">
        <v>101534398</v>
      </c>
      <c r="B1249" s="61" t="s">
        <v>148</v>
      </c>
      <c r="C1249" s="62" t="s">
        <v>1613</v>
      </c>
      <c r="D1249" s="42" t="s">
        <v>2533</v>
      </c>
      <c r="E1249" s="61">
        <v>101490161</v>
      </c>
      <c r="F1249" s="61"/>
      <c r="G1249" s="61">
        <v>236</v>
      </c>
      <c r="H1249">
        <v>5</v>
      </c>
      <c r="I1249" t="str">
        <f t="shared" si="60"/>
        <v>78</v>
      </c>
      <c r="J1249" t="str">
        <f t="shared" si="61"/>
        <v>2.6</v>
      </c>
      <c r="K1249" t="s">
        <v>8342</v>
      </c>
      <c r="L1249" t="s">
        <v>8350</v>
      </c>
      <c r="M1249">
        <v>0.75</v>
      </c>
      <c r="N1249">
        <v>2</v>
      </c>
      <c r="O1249">
        <f t="shared" si="62"/>
        <v>1</v>
      </c>
      <c r="P1249">
        <v>0.5</v>
      </c>
    </row>
    <row r="1250" spans="1:16">
      <c r="A1250" s="61">
        <v>101952673</v>
      </c>
      <c r="B1250" s="61" t="s">
        <v>6892</v>
      </c>
      <c r="C1250" s="62" t="s">
        <v>1532</v>
      </c>
      <c r="D1250" s="42" t="s">
        <v>4043</v>
      </c>
      <c r="E1250" s="61">
        <v>101490168</v>
      </c>
      <c r="F1250" s="61"/>
      <c r="G1250" s="61">
        <v>236</v>
      </c>
      <c r="H1250">
        <v>5</v>
      </c>
      <c r="I1250" t="str">
        <f t="shared" si="60"/>
        <v>78</v>
      </c>
      <c r="J1250" t="str">
        <f t="shared" si="61"/>
        <v>2.6</v>
      </c>
      <c r="K1250" t="s">
        <v>8342</v>
      </c>
      <c r="L1250" t="s">
        <v>8350</v>
      </c>
      <c r="M1250">
        <v>0.75</v>
      </c>
      <c r="N1250">
        <v>2</v>
      </c>
      <c r="O1250">
        <f t="shared" si="62"/>
        <v>1</v>
      </c>
      <c r="P1250">
        <v>0.5</v>
      </c>
    </row>
    <row r="1251" spans="1:16">
      <c r="A1251" s="61">
        <v>101952673</v>
      </c>
      <c r="B1251" s="61" t="s">
        <v>6892</v>
      </c>
      <c r="C1251" s="62" t="s">
        <v>1532</v>
      </c>
      <c r="D1251" s="42" t="s">
        <v>4043</v>
      </c>
      <c r="E1251" s="61">
        <v>101490168</v>
      </c>
      <c r="F1251" s="61" t="s">
        <v>1534</v>
      </c>
      <c r="G1251" s="61">
        <v>236</v>
      </c>
      <c r="H1251">
        <v>5</v>
      </c>
      <c r="I1251" t="str">
        <f t="shared" si="60"/>
        <v>78</v>
      </c>
      <c r="J1251" t="str">
        <f t="shared" si="61"/>
        <v>2.6</v>
      </c>
      <c r="K1251" t="s">
        <v>8342</v>
      </c>
      <c r="L1251" t="s">
        <v>8350</v>
      </c>
      <c r="M1251">
        <v>0.75</v>
      </c>
      <c r="N1251">
        <v>2</v>
      </c>
      <c r="O1251">
        <f t="shared" si="62"/>
        <v>1</v>
      </c>
      <c r="P1251">
        <v>0.5</v>
      </c>
    </row>
    <row r="1252" spans="1:16">
      <c r="A1252" s="61">
        <v>101952673</v>
      </c>
      <c r="B1252" s="61" t="s">
        <v>6892</v>
      </c>
      <c r="C1252" s="62" t="s">
        <v>1613</v>
      </c>
      <c r="D1252" s="42" t="s">
        <v>4044</v>
      </c>
      <c r="E1252" s="61">
        <v>101490161</v>
      </c>
      <c r="F1252" s="61"/>
      <c r="G1252" s="61">
        <v>236</v>
      </c>
      <c r="H1252">
        <v>5</v>
      </c>
      <c r="I1252" t="str">
        <f t="shared" si="60"/>
        <v>78</v>
      </c>
      <c r="J1252" t="str">
        <f t="shared" si="61"/>
        <v>2.6</v>
      </c>
      <c r="K1252" t="s">
        <v>8342</v>
      </c>
      <c r="L1252" t="s">
        <v>8350</v>
      </c>
      <c r="M1252">
        <v>0.75</v>
      </c>
      <c r="N1252">
        <v>2</v>
      </c>
      <c r="O1252">
        <f t="shared" si="62"/>
        <v>1</v>
      </c>
      <c r="P1252">
        <v>0.5</v>
      </c>
    </row>
    <row r="1253" spans="1:16">
      <c r="A1253" s="61">
        <v>103227296</v>
      </c>
      <c r="B1253" s="61" t="s">
        <v>7445</v>
      </c>
      <c r="C1253" s="62" t="s">
        <v>1532</v>
      </c>
      <c r="D1253" s="42" t="s">
        <v>4861</v>
      </c>
      <c r="E1253" s="61">
        <v>101490164</v>
      </c>
      <c r="F1253" s="61"/>
      <c r="G1253" s="61">
        <v>36</v>
      </c>
      <c r="H1253">
        <v>5</v>
      </c>
      <c r="I1253" t="str">
        <f t="shared" si="60"/>
        <v>78</v>
      </c>
      <c r="J1253" t="str">
        <f t="shared" si="61"/>
        <v>2.6</v>
      </c>
      <c r="K1253" t="s">
        <v>8342</v>
      </c>
      <c r="L1253" t="s">
        <v>8352</v>
      </c>
      <c r="M1253">
        <v>0.75</v>
      </c>
      <c r="N1253">
        <v>2</v>
      </c>
      <c r="O1253">
        <f t="shared" si="62"/>
        <v>1</v>
      </c>
      <c r="P1253">
        <v>0.5</v>
      </c>
    </row>
    <row r="1254" spans="1:16">
      <c r="A1254" s="61" t="s">
        <v>2338</v>
      </c>
      <c r="B1254" s="61" t="s">
        <v>6337</v>
      </c>
      <c r="C1254" s="62" t="s">
        <v>1532</v>
      </c>
      <c r="D1254" s="42" t="s">
        <v>4861</v>
      </c>
      <c r="E1254" s="61">
        <v>101490164</v>
      </c>
      <c r="F1254" s="61"/>
      <c r="G1254" s="61">
        <v>36</v>
      </c>
      <c r="H1254">
        <v>5</v>
      </c>
      <c r="I1254" t="str">
        <f t="shared" si="60"/>
        <v>78</v>
      </c>
      <c r="J1254" t="str">
        <f t="shared" si="61"/>
        <v>2.6</v>
      </c>
      <c r="K1254" t="s">
        <v>8342</v>
      </c>
      <c r="L1254" t="s">
        <v>8352</v>
      </c>
      <c r="M1254">
        <v>0.75</v>
      </c>
      <c r="N1254">
        <v>2</v>
      </c>
      <c r="O1254">
        <f t="shared" si="62"/>
        <v>1</v>
      </c>
      <c r="P1254">
        <v>0.5</v>
      </c>
    </row>
    <row r="1255" spans="1:16">
      <c r="A1255" s="61">
        <v>103227296</v>
      </c>
      <c r="B1255" s="61" t="s">
        <v>7445</v>
      </c>
      <c r="C1255" s="62" t="s">
        <v>1613</v>
      </c>
      <c r="D1255" s="42" t="s">
        <v>4862</v>
      </c>
      <c r="E1255" s="61">
        <v>101490161</v>
      </c>
      <c r="F1255" s="61"/>
      <c r="G1255" s="61">
        <v>36</v>
      </c>
      <c r="H1255">
        <v>5</v>
      </c>
      <c r="I1255" t="str">
        <f t="shared" si="60"/>
        <v>78</v>
      </c>
      <c r="J1255" t="str">
        <f t="shared" si="61"/>
        <v>2.6</v>
      </c>
      <c r="K1255" t="s">
        <v>8342</v>
      </c>
      <c r="L1255" t="s">
        <v>8352</v>
      </c>
      <c r="M1255">
        <v>0.75</v>
      </c>
      <c r="N1255">
        <v>2</v>
      </c>
      <c r="O1255">
        <f t="shared" si="62"/>
        <v>1</v>
      </c>
      <c r="P1255">
        <v>0.5</v>
      </c>
    </row>
    <row r="1256" spans="1:16">
      <c r="A1256" s="61" t="s">
        <v>2338</v>
      </c>
      <c r="B1256" s="61" t="s">
        <v>6337</v>
      </c>
      <c r="C1256" s="62" t="s">
        <v>1613</v>
      </c>
      <c r="D1256" s="42" t="s">
        <v>4863</v>
      </c>
      <c r="E1256" s="61">
        <v>101490161</v>
      </c>
      <c r="F1256" s="61"/>
      <c r="G1256" s="61">
        <v>36</v>
      </c>
      <c r="H1256">
        <v>5</v>
      </c>
      <c r="I1256" t="str">
        <f t="shared" si="60"/>
        <v>78</v>
      </c>
      <c r="J1256" t="str">
        <f t="shared" si="61"/>
        <v>2.6</v>
      </c>
      <c r="K1256" t="s">
        <v>8342</v>
      </c>
      <c r="L1256" t="s">
        <v>8352</v>
      </c>
      <c r="M1256">
        <v>0.75</v>
      </c>
      <c r="N1256">
        <v>2</v>
      </c>
      <c r="O1256">
        <f t="shared" si="62"/>
        <v>1</v>
      </c>
      <c r="P1256">
        <v>0.5</v>
      </c>
    </row>
    <row r="1257" spans="1:16">
      <c r="A1257" s="61">
        <v>103114102</v>
      </c>
      <c r="B1257" s="61" t="s">
        <v>7276</v>
      </c>
      <c r="C1257" s="62" t="s">
        <v>1532</v>
      </c>
      <c r="D1257" s="42" t="s">
        <v>4655</v>
      </c>
      <c r="E1257" s="61">
        <v>101490164</v>
      </c>
      <c r="F1257" s="61"/>
      <c r="G1257" s="61">
        <v>126</v>
      </c>
      <c r="H1257">
        <v>5</v>
      </c>
      <c r="I1257" t="str">
        <f t="shared" si="60"/>
        <v>78</v>
      </c>
      <c r="J1257" t="str">
        <f t="shared" si="61"/>
        <v>2.6</v>
      </c>
      <c r="K1257" t="s">
        <v>8342</v>
      </c>
      <c r="L1257" t="s">
        <v>8341</v>
      </c>
      <c r="M1257">
        <v>0.75</v>
      </c>
      <c r="N1257">
        <v>2</v>
      </c>
      <c r="O1257">
        <f t="shared" si="62"/>
        <v>1</v>
      </c>
      <c r="P1257">
        <v>0.5</v>
      </c>
    </row>
    <row r="1258" spans="1:16">
      <c r="A1258" s="61" t="s">
        <v>2495</v>
      </c>
      <c r="B1258" s="61" t="s">
        <v>181</v>
      </c>
      <c r="C1258" s="62" t="s">
        <v>1532</v>
      </c>
      <c r="D1258" s="42" t="s">
        <v>4655</v>
      </c>
      <c r="E1258" s="61">
        <v>101490164</v>
      </c>
      <c r="F1258" s="61"/>
      <c r="G1258" s="61">
        <v>126</v>
      </c>
      <c r="H1258">
        <v>5</v>
      </c>
      <c r="I1258" t="str">
        <f t="shared" si="60"/>
        <v>78</v>
      </c>
      <c r="J1258" t="str">
        <f t="shared" si="61"/>
        <v>2.6</v>
      </c>
      <c r="K1258" t="s">
        <v>8342</v>
      </c>
      <c r="L1258" t="s">
        <v>8341</v>
      </c>
      <c r="M1258">
        <v>0.75</v>
      </c>
      <c r="N1258">
        <v>2</v>
      </c>
      <c r="O1258">
        <f t="shared" si="62"/>
        <v>1</v>
      </c>
      <c r="P1258">
        <v>0.5</v>
      </c>
    </row>
    <row r="1259" spans="1:16">
      <c r="A1259" s="61">
        <v>103114102</v>
      </c>
      <c r="B1259" s="61" t="s">
        <v>7276</v>
      </c>
      <c r="C1259" s="62" t="s">
        <v>1613</v>
      </c>
      <c r="D1259" s="42" t="s">
        <v>4656</v>
      </c>
      <c r="E1259" s="61">
        <v>101490161</v>
      </c>
      <c r="F1259" s="61"/>
      <c r="G1259" s="61">
        <v>126</v>
      </c>
      <c r="H1259">
        <v>5</v>
      </c>
      <c r="I1259" t="str">
        <f t="shared" si="60"/>
        <v>78</v>
      </c>
      <c r="J1259" t="str">
        <f t="shared" si="61"/>
        <v>2.6</v>
      </c>
      <c r="K1259" t="s">
        <v>8342</v>
      </c>
      <c r="L1259" t="s">
        <v>8341</v>
      </c>
      <c r="M1259">
        <v>0.75</v>
      </c>
      <c r="N1259">
        <v>2</v>
      </c>
      <c r="O1259">
        <f t="shared" si="62"/>
        <v>1</v>
      </c>
      <c r="P1259">
        <v>0.5</v>
      </c>
    </row>
    <row r="1260" spans="1:16">
      <c r="A1260" s="61" t="s">
        <v>2495</v>
      </c>
      <c r="B1260" s="61" t="s">
        <v>181</v>
      </c>
      <c r="C1260" s="62" t="s">
        <v>1613</v>
      </c>
      <c r="D1260" s="42" t="s">
        <v>4656</v>
      </c>
      <c r="E1260" s="61">
        <v>101490161</v>
      </c>
      <c r="F1260" s="61"/>
      <c r="G1260" s="61">
        <v>126</v>
      </c>
      <c r="H1260">
        <v>5</v>
      </c>
      <c r="I1260" t="str">
        <f t="shared" si="60"/>
        <v>78</v>
      </c>
      <c r="J1260" t="str">
        <f t="shared" si="61"/>
        <v>2.6</v>
      </c>
      <c r="K1260" t="s">
        <v>8342</v>
      </c>
      <c r="L1260" t="s">
        <v>8341</v>
      </c>
      <c r="M1260">
        <v>0.75</v>
      </c>
      <c r="N1260">
        <v>2</v>
      </c>
      <c r="O1260">
        <f t="shared" si="62"/>
        <v>1</v>
      </c>
      <c r="P1260">
        <v>0.5</v>
      </c>
    </row>
    <row r="1261" spans="1:16">
      <c r="A1261" s="61" t="s">
        <v>2518</v>
      </c>
      <c r="B1261" s="61" t="s">
        <v>6413</v>
      </c>
      <c r="C1261" s="62" t="s">
        <v>1532</v>
      </c>
      <c r="D1261" s="42" t="s">
        <v>3898</v>
      </c>
      <c r="E1261" s="61">
        <v>101490162</v>
      </c>
      <c r="F1261" s="61"/>
      <c r="G1261" s="61">
        <v>96</v>
      </c>
      <c r="H1261">
        <v>5</v>
      </c>
      <c r="I1261" t="str">
        <f t="shared" si="60"/>
        <v>78</v>
      </c>
      <c r="J1261" t="str">
        <f t="shared" si="61"/>
        <v>2.6</v>
      </c>
      <c r="K1261" t="s">
        <v>8342</v>
      </c>
      <c r="L1261" t="s">
        <v>8341</v>
      </c>
      <c r="M1261">
        <v>0.75</v>
      </c>
      <c r="N1261">
        <v>2</v>
      </c>
      <c r="O1261">
        <f t="shared" si="62"/>
        <v>1</v>
      </c>
      <c r="P1261">
        <v>0.5</v>
      </c>
    </row>
    <row r="1262" spans="1:16">
      <c r="A1262" s="61" t="s">
        <v>2518</v>
      </c>
      <c r="B1262" s="61" t="s">
        <v>6413</v>
      </c>
      <c r="C1262" s="62" t="s">
        <v>1613</v>
      </c>
      <c r="D1262" s="42" t="s">
        <v>2519</v>
      </c>
      <c r="E1262" s="61">
        <v>101490161</v>
      </c>
      <c r="F1262" s="61"/>
      <c r="G1262" s="61">
        <v>96</v>
      </c>
      <c r="H1262">
        <v>5</v>
      </c>
      <c r="I1262" t="str">
        <f t="shared" si="60"/>
        <v>78</v>
      </c>
      <c r="J1262" t="str">
        <f t="shared" si="61"/>
        <v>2.6</v>
      </c>
      <c r="K1262" t="s">
        <v>8342</v>
      </c>
      <c r="L1262" t="s">
        <v>8341</v>
      </c>
      <c r="M1262">
        <v>0.75</v>
      </c>
      <c r="N1262">
        <v>2</v>
      </c>
      <c r="O1262">
        <f t="shared" si="62"/>
        <v>1</v>
      </c>
      <c r="P1262">
        <v>0.5</v>
      </c>
    </row>
    <row r="1263" spans="1:16">
      <c r="A1263" s="61">
        <v>101952653</v>
      </c>
      <c r="B1263" s="61" t="s">
        <v>6893</v>
      </c>
      <c r="C1263" s="62" t="s">
        <v>1532</v>
      </c>
      <c r="D1263" s="42" t="s">
        <v>4045</v>
      </c>
      <c r="E1263" s="61">
        <v>101490168</v>
      </c>
      <c r="F1263" s="61"/>
      <c r="G1263" s="61">
        <v>96</v>
      </c>
      <c r="H1263">
        <v>5</v>
      </c>
      <c r="I1263" t="str">
        <f t="shared" si="60"/>
        <v>78</v>
      </c>
      <c r="J1263" t="str">
        <f t="shared" si="61"/>
        <v>2.6</v>
      </c>
      <c r="K1263" t="s">
        <v>8342</v>
      </c>
      <c r="L1263" t="s">
        <v>8341</v>
      </c>
      <c r="M1263">
        <v>0.75</v>
      </c>
      <c r="N1263">
        <v>2</v>
      </c>
      <c r="O1263">
        <f t="shared" si="62"/>
        <v>1</v>
      </c>
      <c r="P1263">
        <v>0.5</v>
      </c>
    </row>
    <row r="1264" spans="1:16">
      <c r="A1264" s="61">
        <v>101952653</v>
      </c>
      <c r="B1264" s="61" t="s">
        <v>6893</v>
      </c>
      <c r="C1264" s="62" t="s">
        <v>1532</v>
      </c>
      <c r="D1264" s="42" t="s">
        <v>4045</v>
      </c>
      <c r="E1264" s="61">
        <v>101490168</v>
      </c>
      <c r="F1264" s="61" t="s">
        <v>1534</v>
      </c>
      <c r="G1264" s="61">
        <v>96</v>
      </c>
      <c r="H1264">
        <v>5</v>
      </c>
      <c r="I1264" t="str">
        <f t="shared" si="60"/>
        <v>78</v>
      </c>
      <c r="J1264" t="str">
        <f t="shared" si="61"/>
        <v>2.6</v>
      </c>
      <c r="K1264" t="s">
        <v>8342</v>
      </c>
      <c r="L1264" t="s">
        <v>8341</v>
      </c>
      <c r="M1264">
        <v>0.75</v>
      </c>
      <c r="N1264">
        <v>2</v>
      </c>
      <c r="O1264">
        <f t="shared" si="62"/>
        <v>1</v>
      </c>
      <c r="P1264">
        <v>0.5</v>
      </c>
    </row>
    <row r="1265" spans="1:16">
      <c r="A1265" s="61">
        <v>101952653</v>
      </c>
      <c r="B1265" s="61" t="s">
        <v>6893</v>
      </c>
      <c r="C1265" s="62" t="s">
        <v>1613</v>
      </c>
      <c r="D1265" s="42" t="s">
        <v>4046</v>
      </c>
      <c r="E1265" s="61">
        <v>101490161</v>
      </c>
      <c r="F1265" s="61"/>
      <c r="G1265" s="61">
        <v>96</v>
      </c>
      <c r="H1265">
        <v>5</v>
      </c>
      <c r="I1265" t="str">
        <f t="shared" si="60"/>
        <v>78</v>
      </c>
      <c r="J1265" t="str">
        <f t="shared" si="61"/>
        <v>2.6</v>
      </c>
      <c r="K1265" t="s">
        <v>8342</v>
      </c>
      <c r="L1265" t="s">
        <v>8341</v>
      </c>
      <c r="M1265">
        <v>0.75</v>
      </c>
      <c r="N1265">
        <v>2</v>
      </c>
      <c r="O1265">
        <f t="shared" si="62"/>
        <v>1</v>
      </c>
      <c r="P1265">
        <v>0.5</v>
      </c>
    </row>
    <row r="1266" spans="1:16">
      <c r="A1266" s="61" t="s">
        <v>2338</v>
      </c>
      <c r="B1266" s="61" t="s">
        <v>6337</v>
      </c>
      <c r="C1266" s="62" t="s">
        <v>1532</v>
      </c>
      <c r="D1266" s="63" t="s">
        <v>2339</v>
      </c>
      <c r="E1266" s="61">
        <v>101490162</v>
      </c>
      <c r="F1266" s="61"/>
      <c r="G1266" s="64">
        <v>36</v>
      </c>
      <c r="H1266">
        <v>5</v>
      </c>
      <c r="I1266" t="str">
        <f t="shared" si="60"/>
        <v>78</v>
      </c>
      <c r="J1266" t="str">
        <f t="shared" si="61"/>
        <v>2.6</v>
      </c>
      <c r="K1266" t="s">
        <v>8342</v>
      </c>
      <c r="L1266" t="s">
        <v>8357</v>
      </c>
      <c r="M1266">
        <v>0.75</v>
      </c>
      <c r="N1266">
        <v>2</v>
      </c>
      <c r="O1266">
        <f t="shared" si="62"/>
        <v>1</v>
      </c>
      <c r="P1266">
        <v>0.5</v>
      </c>
    </row>
    <row r="1267" spans="1:16">
      <c r="A1267" s="64" t="s">
        <v>2338</v>
      </c>
      <c r="B1267" s="61" t="s">
        <v>6337</v>
      </c>
      <c r="C1267" s="62" t="s">
        <v>1613</v>
      </c>
      <c r="D1267" s="63" t="s">
        <v>2534</v>
      </c>
      <c r="E1267" s="64">
        <v>101490161</v>
      </c>
      <c r="F1267" s="64"/>
      <c r="G1267" s="64">
        <v>36</v>
      </c>
      <c r="H1267">
        <v>5</v>
      </c>
      <c r="I1267" t="str">
        <f t="shared" si="60"/>
        <v>78</v>
      </c>
      <c r="J1267" t="str">
        <f t="shared" si="61"/>
        <v>2.6</v>
      </c>
      <c r="K1267" t="s">
        <v>8342</v>
      </c>
      <c r="L1267" t="s">
        <v>8357</v>
      </c>
      <c r="M1267">
        <v>0.75</v>
      </c>
      <c r="N1267">
        <v>2</v>
      </c>
      <c r="O1267">
        <f t="shared" si="62"/>
        <v>1</v>
      </c>
      <c r="P1267">
        <v>0.5</v>
      </c>
    </row>
    <row r="1268" spans="1:16">
      <c r="A1268" s="64" t="s">
        <v>79</v>
      </c>
      <c r="B1268" s="61" t="s">
        <v>46</v>
      </c>
      <c r="C1268" s="62" t="s">
        <v>1613</v>
      </c>
      <c r="D1268" s="63" t="s">
        <v>2537</v>
      </c>
      <c r="E1268" s="64">
        <v>101490161</v>
      </c>
      <c r="F1268" s="64"/>
      <c r="G1268" s="64">
        <v>36</v>
      </c>
      <c r="H1268">
        <v>5</v>
      </c>
      <c r="I1268" t="str">
        <f t="shared" si="60"/>
        <v>78</v>
      </c>
      <c r="J1268" t="str">
        <f t="shared" si="61"/>
        <v>2.6</v>
      </c>
      <c r="K1268" t="s">
        <v>8342</v>
      </c>
      <c r="L1268" t="s">
        <v>8357</v>
      </c>
      <c r="M1268">
        <v>0.75</v>
      </c>
      <c r="N1268">
        <v>2</v>
      </c>
      <c r="O1268">
        <f t="shared" si="62"/>
        <v>1</v>
      </c>
      <c r="P1268">
        <v>0.5</v>
      </c>
    </row>
    <row r="1269" spans="1:16">
      <c r="A1269" s="61">
        <v>102811028</v>
      </c>
      <c r="B1269" s="61" t="s">
        <v>7069</v>
      </c>
      <c r="C1269" s="62" t="s">
        <v>1532</v>
      </c>
      <c r="D1269" s="42" t="s">
        <v>4333</v>
      </c>
      <c r="E1269" s="61">
        <v>101727985</v>
      </c>
      <c r="F1269" s="61"/>
      <c r="G1269" s="61">
        <v>96</v>
      </c>
      <c r="H1269">
        <v>5</v>
      </c>
      <c r="I1269" t="str">
        <f t="shared" si="60"/>
        <v>78</v>
      </c>
      <c r="J1269" t="str">
        <f t="shared" si="61"/>
        <v>2.6</v>
      </c>
      <c r="K1269" t="s">
        <v>8347</v>
      </c>
      <c r="L1269" t="s">
        <v>8341</v>
      </c>
      <c r="M1269">
        <v>1.5</v>
      </c>
      <c r="N1269">
        <v>2</v>
      </c>
      <c r="O1269">
        <f t="shared" si="62"/>
        <v>1</v>
      </c>
      <c r="P1269">
        <v>0.5</v>
      </c>
    </row>
    <row r="1270" spans="1:16">
      <c r="A1270" s="61">
        <v>102811028</v>
      </c>
      <c r="B1270" s="61" t="s">
        <v>7069</v>
      </c>
      <c r="C1270" s="62" t="s">
        <v>1613</v>
      </c>
      <c r="D1270" s="42" t="s">
        <v>4334</v>
      </c>
      <c r="E1270" s="61">
        <v>101727984</v>
      </c>
      <c r="F1270" s="61"/>
      <c r="G1270" s="61">
        <v>96</v>
      </c>
      <c r="H1270">
        <v>5</v>
      </c>
      <c r="I1270" t="str">
        <f t="shared" si="60"/>
        <v>78</v>
      </c>
      <c r="J1270" t="str">
        <f t="shared" si="61"/>
        <v>2.6</v>
      </c>
      <c r="K1270" t="s">
        <v>8347</v>
      </c>
      <c r="L1270" t="s">
        <v>8341</v>
      </c>
      <c r="M1270">
        <v>1.5</v>
      </c>
      <c r="N1270">
        <v>2</v>
      </c>
      <c r="O1270">
        <f t="shared" si="62"/>
        <v>1</v>
      </c>
      <c r="P1270">
        <v>0.5</v>
      </c>
    </row>
    <row r="1271" spans="1:16">
      <c r="A1271" s="61" t="s">
        <v>2543</v>
      </c>
      <c r="B1271" s="61" t="s">
        <v>6424</v>
      </c>
      <c r="C1271" s="62" t="s">
        <v>1532</v>
      </c>
      <c r="D1271" s="63" t="s">
        <v>3272</v>
      </c>
      <c r="E1271" s="61">
        <v>101490162</v>
      </c>
      <c r="F1271" s="61"/>
      <c r="G1271" s="64">
        <v>36</v>
      </c>
      <c r="H1271">
        <v>5</v>
      </c>
      <c r="I1271" t="str">
        <f t="shared" si="60"/>
        <v>78</v>
      </c>
      <c r="J1271" t="str">
        <f t="shared" si="61"/>
        <v>2.6</v>
      </c>
      <c r="K1271" t="s">
        <v>8342</v>
      </c>
      <c r="L1271" t="s">
        <v>8341</v>
      </c>
      <c r="M1271">
        <v>0.75</v>
      </c>
      <c r="N1271">
        <v>2</v>
      </c>
      <c r="O1271">
        <f t="shared" si="62"/>
        <v>1</v>
      </c>
      <c r="P1271">
        <v>0.5</v>
      </c>
    </row>
    <row r="1272" spans="1:16">
      <c r="A1272" s="61" t="s">
        <v>2539</v>
      </c>
      <c r="B1272" s="61" t="s">
        <v>6422</v>
      </c>
      <c r="C1272" s="62" t="s">
        <v>1532</v>
      </c>
      <c r="D1272" s="63" t="s">
        <v>3217</v>
      </c>
      <c r="E1272" s="61">
        <v>101490162</v>
      </c>
      <c r="F1272" s="61"/>
      <c r="G1272" s="64">
        <v>36</v>
      </c>
      <c r="H1272">
        <v>5</v>
      </c>
      <c r="I1272" t="str">
        <f t="shared" si="60"/>
        <v>78</v>
      </c>
      <c r="J1272" t="str">
        <f t="shared" si="61"/>
        <v>2.6</v>
      </c>
      <c r="K1272" t="s">
        <v>8344</v>
      </c>
      <c r="L1272" t="s">
        <v>8341</v>
      </c>
      <c r="M1272">
        <v>0.75</v>
      </c>
      <c r="N1272">
        <v>2</v>
      </c>
      <c r="O1272">
        <f t="shared" si="62"/>
        <v>1</v>
      </c>
      <c r="P1272">
        <v>0.5</v>
      </c>
    </row>
    <row r="1273" spans="1:16">
      <c r="A1273" s="64" t="s">
        <v>2539</v>
      </c>
      <c r="B1273" s="61" t="s">
        <v>6422</v>
      </c>
      <c r="C1273" s="62" t="s">
        <v>1613</v>
      </c>
      <c r="D1273" s="63" t="s">
        <v>2540</v>
      </c>
      <c r="E1273" s="64">
        <v>101490161</v>
      </c>
      <c r="F1273" s="64"/>
      <c r="G1273" s="64">
        <v>36</v>
      </c>
      <c r="H1273">
        <v>5</v>
      </c>
      <c r="I1273" t="str">
        <f t="shared" si="60"/>
        <v>78</v>
      </c>
      <c r="J1273" t="str">
        <f t="shared" si="61"/>
        <v>2.6</v>
      </c>
      <c r="K1273" t="s">
        <v>8342</v>
      </c>
      <c r="L1273" t="s">
        <v>8341</v>
      </c>
      <c r="M1273">
        <v>0.75</v>
      </c>
      <c r="N1273">
        <v>2</v>
      </c>
      <c r="O1273">
        <f t="shared" si="62"/>
        <v>1</v>
      </c>
      <c r="P1273">
        <v>0.5</v>
      </c>
    </row>
    <row r="1274" spans="1:16">
      <c r="A1274" s="64" t="s">
        <v>2543</v>
      </c>
      <c r="B1274" s="61" t="s">
        <v>6424</v>
      </c>
      <c r="C1274" s="62" t="s">
        <v>1613</v>
      </c>
      <c r="D1274" s="63" t="s">
        <v>2544</v>
      </c>
      <c r="E1274" s="64">
        <v>101490161</v>
      </c>
      <c r="F1274" s="64"/>
      <c r="G1274" s="64">
        <v>36</v>
      </c>
      <c r="H1274">
        <v>5</v>
      </c>
      <c r="I1274" t="str">
        <f t="shared" si="60"/>
        <v>78</v>
      </c>
      <c r="J1274" t="str">
        <f t="shared" si="61"/>
        <v>2.6</v>
      </c>
      <c r="K1274" t="s">
        <v>8342</v>
      </c>
      <c r="L1274" t="s">
        <v>8341</v>
      </c>
      <c r="M1274">
        <v>0.75</v>
      </c>
      <c r="N1274">
        <v>2</v>
      </c>
      <c r="O1274">
        <f t="shared" si="62"/>
        <v>1</v>
      </c>
      <c r="P1274">
        <v>0.5</v>
      </c>
    </row>
    <row r="1275" spans="1:16">
      <c r="A1275" s="61">
        <v>104750180</v>
      </c>
      <c r="B1275" s="61" t="s">
        <v>125</v>
      </c>
      <c r="C1275" s="100" t="s">
        <v>1532</v>
      </c>
      <c r="D1275" s="42" t="s">
        <v>8224</v>
      </c>
      <c r="E1275" s="61">
        <v>104571972</v>
      </c>
      <c r="F1275" s="61"/>
      <c r="G1275" s="61">
        <v>96</v>
      </c>
      <c r="H1275">
        <v>5</v>
      </c>
      <c r="I1275" t="str">
        <f t="shared" si="60"/>
        <v>78</v>
      </c>
      <c r="J1275" t="str">
        <f t="shared" si="61"/>
        <v>2.6</v>
      </c>
      <c r="K1275" t="s">
        <v>8343</v>
      </c>
      <c r="L1275" t="s">
        <v>8341</v>
      </c>
      <c r="M1275">
        <v>0.75</v>
      </c>
      <c r="N1275">
        <v>2</v>
      </c>
      <c r="O1275">
        <f t="shared" si="62"/>
        <v>1</v>
      </c>
      <c r="P1275">
        <v>0.5</v>
      </c>
    </row>
    <row r="1276" spans="1:16">
      <c r="A1276" s="61">
        <v>104750180</v>
      </c>
      <c r="B1276" s="61" t="s">
        <v>125</v>
      </c>
      <c r="C1276" s="100" t="s">
        <v>1613</v>
      </c>
      <c r="D1276" s="42" t="s">
        <v>8225</v>
      </c>
      <c r="E1276" s="61" t="s">
        <v>5554</v>
      </c>
      <c r="F1276" s="61"/>
      <c r="G1276" s="61">
        <v>96</v>
      </c>
      <c r="H1276">
        <v>5</v>
      </c>
      <c r="I1276" t="str">
        <f t="shared" si="60"/>
        <v>78</v>
      </c>
      <c r="J1276" t="str">
        <f t="shared" si="61"/>
        <v>2.6</v>
      </c>
      <c r="K1276" t="s">
        <v>8343</v>
      </c>
      <c r="L1276" t="s">
        <v>8341</v>
      </c>
      <c r="M1276">
        <v>0.75</v>
      </c>
      <c r="N1276">
        <v>2</v>
      </c>
      <c r="O1276">
        <f t="shared" si="62"/>
        <v>1</v>
      </c>
      <c r="P1276">
        <v>0.5</v>
      </c>
    </row>
    <row r="1277" spans="1:16">
      <c r="A1277" s="61">
        <v>103671965</v>
      </c>
      <c r="B1277" s="61" t="s">
        <v>7743</v>
      </c>
      <c r="C1277" s="100" t="s">
        <v>1532</v>
      </c>
      <c r="D1277" s="42" t="s">
        <v>5332</v>
      </c>
      <c r="E1277" s="61">
        <v>103177454</v>
      </c>
      <c r="F1277" s="61"/>
      <c r="G1277" s="61">
        <v>96</v>
      </c>
      <c r="H1277">
        <v>5</v>
      </c>
      <c r="I1277" t="str">
        <f t="shared" si="60"/>
        <v>78</v>
      </c>
      <c r="J1277" t="str">
        <f t="shared" si="61"/>
        <v>2.6</v>
      </c>
      <c r="K1277" t="s">
        <v>8345</v>
      </c>
      <c r="L1277" t="s">
        <v>8341</v>
      </c>
      <c r="M1277">
        <v>1.5</v>
      </c>
      <c r="N1277">
        <v>2</v>
      </c>
      <c r="O1277">
        <f t="shared" si="62"/>
        <v>1</v>
      </c>
      <c r="P1277">
        <v>0.5</v>
      </c>
    </row>
    <row r="1278" spans="1:16">
      <c r="A1278" s="61">
        <v>103684168</v>
      </c>
      <c r="B1278" s="61" t="s">
        <v>7766</v>
      </c>
      <c r="C1278" s="100" t="s">
        <v>1532</v>
      </c>
      <c r="D1278" s="42" t="s">
        <v>5370</v>
      </c>
      <c r="E1278" s="61">
        <v>103193075</v>
      </c>
      <c r="F1278" s="61"/>
      <c r="G1278" s="61">
        <v>126</v>
      </c>
      <c r="H1278">
        <v>5</v>
      </c>
      <c r="I1278" t="str">
        <f t="shared" si="60"/>
        <v>78</v>
      </c>
      <c r="J1278" t="str">
        <f t="shared" si="61"/>
        <v>2.6</v>
      </c>
      <c r="K1278" t="s">
        <v>8345</v>
      </c>
      <c r="L1278" t="s">
        <v>8341</v>
      </c>
      <c r="M1278">
        <v>1.5</v>
      </c>
      <c r="N1278">
        <v>2</v>
      </c>
      <c r="O1278">
        <f t="shared" si="62"/>
        <v>1</v>
      </c>
      <c r="P1278">
        <v>0.5</v>
      </c>
    </row>
    <row r="1279" spans="1:16">
      <c r="A1279" s="61">
        <v>103684168</v>
      </c>
      <c r="B1279" s="61" t="s">
        <v>7766</v>
      </c>
      <c r="C1279" s="100" t="s">
        <v>1613</v>
      </c>
      <c r="D1279" s="42" t="s">
        <v>5371</v>
      </c>
      <c r="E1279" s="61" t="s">
        <v>4953</v>
      </c>
      <c r="F1279" s="61"/>
      <c r="G1279" s="61">
        <v>126</v>
      </c>
      <c r="H1279">
        <v>5</v>
      </c>
      <c r="I1279" t="str">
        <f t="shared" si="60"/>
        <v>78</v>
      </c>
      <c r="J1279" t="str">
        <f t="shared" si="61"/>
        <v>2.6</v>
      </c>
      <c r="K1279" t="s">
        <v>8345</v>
      </c>
      <c r="L1279" t="s">
        <v>8341</v>
      </c>
      <c r="M1279">
        <v>1.5</v>
      </c>
      <c r="N1279">
        <v>2</v>
      </c>
      <c r="O1279">
        <f t="shared" si="62"/>
        <v>1</v>
      </c>
      <c r="P1279">
        <v>0.5</v>
      </c>
    </row>
    <row r="1280" spans="1:16">
      <c r="A1280" s="61">
        <v>103671965</v>
      </c>
      <c r="B1280" s="61" t="s">
        <v>7743</v>
      </c>
      <c r="C1280" s="100" t="s">
        <v>1613</v>
      </c>
      <c r="D1280" s="42" t="s">
        <v>5333</v>
      </c>
      <c r="E1280" s="61" t="s">
        <v>4953</v>
      </c>
      <c r="F1280" s="61"/>
      <c r="G1280" s="61">
        <v>96</v>
      </c>
      <c r="H1280">
        <v>5</v>
      </c>
      <c r="I1280" t="str">
        <f t="shared" si="60"/>
        <v>78</v>
      </c>
      <c r="J1280" t="str">
        <f t="shared" si="61"/>
        <v>2.6</v>
      </c>
      <c r="K1280" t="s">
        <v>8345</v>
      </c>
      <c r="L1280" t="s">
        <v>8341</v>
      </c>
      <c r="M1280">
        <v>1.5</v>
      </c>
      <c r="N1280">
        <v>2</v>
      </c>
      <c r="O1280">
        <f t="shared" si="62"/>
        <v>1</v>
      </c>
      <c r="P1280">
        <v>0.5</v>
      </c>
    </row>
    <row r="1281" spans="1:16">
      <c r="A1281" s="61" t="s">
        <v>2546</v>
      </c>
      <c r="B1281" s="61" t="s">
        <v>6425</v>
      </c>
      <c r="C1281" s="62" t="s">
        <v>1532</v>
      </c>
      <c r="D1281" s="63" t="s">
        <v>2834</v>
      </c>
      <c r="E1281" s="61">
        <v>101490162</v>
      </c>
      <c r="F1281" s="61"/>
      <c r="G1281" s="64">
        <v>146</v>
      </c>
      <c r="H1281">
        <v>5</v>
      </c>
      <c r="I1281" t="str">
        <f t="shared" si="60"/>
        <v>78</v>
      </c>
      <c r="J1281" t="str">
        <f t="shared" si="61"/>
        <v>3.0</v>
      </c>
      <c r="K1281" t="s">
        <v>8344</v>
      </c>
      <c r="L1281" t="s">
        <v>8341</v>
      </c>
      <c r="M1281">
        <v>0.75</v>
      </c>
      <c r="N1281">
        <v>2</v>
      </c>
      <c r="O1281">
        <f t="shared" si="62"/>
        <v>1</v>
      </c>
      <c r="P1281">
        <v>0.5</v>
      </c>
    </row>
    <row r="1282" spans="1:16">
      <c r="A1282" s="64" t="s">
        <v>2546</v>
      </c>
      <c r="B1282" s="61" t="s">
        <v>6425</v>
      </c>
      <c r="C1282" s="62" t="s">
        <v>1613</v>
      </c>
      <c r="D1282" s="63" t="s">
        <v>2547</v>
      </c>
      <c r="E1282" s="64">
        <v>101490161</v>
      </c>
      <c r="F1282" s="64"/>
      <c r="G1282" s="64">
        <v>146</v>
      </c>
      <c r="H1282">
        <v>5</v>
      </c>
      <c r="I1282" t="str">
        <f t="shared" si="60"/>
        <v>78</v>
      </c>
      <c r="J1282" t="str">
        <f t="shared" si="61"/>
        <v>3.0</v>
      </c>
      <c r="K1282" t="s">
        <v>8344</v>
      </c>
      <c r="L1282" t="s">
        <v>8341</v>
      </c>
      <c r="M1282">
        <v>0.75</v>
      </c>
      <c r="N1282">
        <v>2</v>
      </c>
      <c r="O1282">
        <f t="shared" si="62"/>
        <v>1</v>
      </c>
      <c r="P1282">
        <v>0.5</v>
      </c>
    </row>
    <row r="1283" spans="1:16">
      <c r="A1283" s="61" t="s">
        <v>2548</v>
      </c>
      <c r="B1283" s="61" t="s">
        <v>6426</v>
      </c>
      <c r="C1283" s="62" t="s">
        <v>2549</v>
      </c>
      <c r="D1283" s="63" t="s">
        <v>2835</v>
      </c>
      <c r="E1283" s="61">
        <v>101490162</v>
      </c>
      <c r="F1283" s="61"/>
      <c r="G1283" s="64">
        <v>150</v>
      </c>
      <c r="H1283">
        <v>5</v>
      </c>
      <c r="I1283" t="str">
        <f t="shared" si="60"/>
        <v>78</v>
      </c>
      <c r="J1283" t="str">
        <f t="shared" si="61"/>
        <v>3.0</v>
      </c>
      <c r="K1283" t="s">
        <v>8342</v>
      </c>
      <c r="L1283" t="s">
        <v>8341</v>
      </c>
      <c r="M1283">
        <v>0.75</v>
      </c>
      <c r="N1283">
        <v>2</v>
      </c>
      <c r="O1283">
        <f t="shared" si="62"/>
        <v>1</v>
      </c>
      <c r="P1283">
        <v>0.5</v>
      </c>
    </row>
    <row r="1284" spans="1:16">
      <c r="A1284" s="64" t="s">
        <v>2548</v>
      </c>
      <c r="B1284" s="61" t="s">
        <v>6426</v>
      </c>
      <c r="C1284" s="62" t="s">
        <v>2549</v>
      </c>
      <c r="D1284" s="63" t="s">
        <v>2550</v>
      </c>
      <c r="E1284" s="64">
        <v>101490161</v>
      </c>
      <c r="F1284" s="64"/>
      <c r="G1284" s="64">
        <v>150</v>
      </c>
      <c r="H1284">
        <v>5</v>
      </c>
      <c r="I1284" t="str">
        <f t="shared" si="60"/>
        <v>78</v>
      </c>
      <c r="J1284" t="str">
        <f t="shared" si="61"/>
        <v>3.0</v>
      </c>
      <c r="K1284" t="s">
        <v>8342</v>
      </c>
      <c r="L1284" t="s">
        <v>8341</v>
      </c>
      <c r="M1284">
        <v>0.75</v>
      </c>
      <c r="N1284">
        <v>2</v>
      </c>
      <c r="O1284">
        <f t="shared" si="62"/>
        <v>1</v>
      </c>
      <c r="P1284">
        <v>0.5</v>
      </c>
    </row>
    <row r="1285" spans="1:16">
      <c r="A1285" s="64" t="s">
        <v>2552</v>
      </c>
      <c r="B1285" s="61" t="s">
        <v>6427</v>
      </c>
      <c r="C1285" s="62" t="s">
        <v>1613</v>
      </c>
      <c r="D1285" s="63" t="s">
        <v>2553</v>
      </c>
      <c r="E1285" s="64">
        <v>101490161</v>
      </c>
      <c r="F1285" s="64"/>
      <c r="G1285" s="64">
        <v>150</v>
      </c>
      <c r="H1285">
        <v>5</v>
      </c>
      <c r="I1285" t="str">
        <f t="shared" si="60"/>
        <v>78</v>
      </c>
      <c r="J1285" t="str">
        <f t="shared" si="61"/>
        <v>3.0</v>
      </c>
      <c r="K1285" t="s">
        <v>8342</v>
      </c>
      <c r="L1285" t="s">
        <v>8350</v>
      </c>
      <c r="M1285">
        <v>0.75</v>
      </c>
      <c r="N1285">
        <v>2</v>
      </c>
      <c r="O1285">
        <f t="shared" si="62"/>
        <v>1</v>
      </c>
      <c r="P1285">
        <v>0.5</v>
      </c>
    </row>
    <row r="1286" spans="1:16">
      <c r="A1286" s="61" t="s">
        <v>2552</v>
      </c>
      <c r="B1286" s="61" t="s">
        <v>6427</v>
      </c>
      <c r="C1286" s="62" t="s">
        <v>1532</v>
      </c>
      <c r="D1286" s="63" t="s">
        <v>2947</v>
      </c>
      <c r="E1286" s="61">
        <v>101490162</v>
      </c>
      <c r="F1286" s="61"/>
      <c r="G1286" s="64">
        <v>150</v>
      </c>
      <c r="H1286">
        <v>5</v>
      </c>
      <c r="I1286" t="str">
        <f t="shared" si="60"/>
        <v>78</v>
      </c>
      <c r="J1286" t="str">
        <f t="shared" si="61"/>
        <v>3.0</v>
      </c>
      <c r="K1286" t="s">
        <v>8342</v>
      </c>
      <c r="L1286" t="s">
        <v>8350</v>
      </c>
      <c r="M1286">
        <v>0.75</v>
      </c>
      <c r="N1286">
        <v>2</v>
      </c>
      <c r="O1286">
        <f t="shared" si="62"/>
        <v>1</v>
      </c>
      <c r="P1286">
        <v>0.5</v>
      </c>
    </row>
    <row r="1287" spans="1:16">
      <c r="A1287" s="61" t="s">
        <v>2555</v>
      </c>
      <c r="B1287" s="61" t="s">
        <v>6428</v>
      </c>
      <c r="C1287" s="62" t="s">
        <v>1532</v>
      </c>
      <c r="D1287" s="63" t="s">
        <v>2837</v>
      </c>
      <c r="E1287" s="61">
        <v>101490162</v>
      </c>
      <c r="F1287" s="61"/>
      <c r="G1287" s="64">
        <v>133</v>
      </c>
      <c r="H1287">
        <v>5</v>
      </c>
      <c r="I1287" t="str">
        <f t="shared" si="60"/>
        <v>78</v>
      </c>
      <c r="J1287" t="str">
        <f t="shared" si="61"/>
        <v>3.1</v>
      </c>
      <c r="K1287" t="s">
        <v>8342</v>
      </c>
      <c r="L1287" t="s">
        <v>8341</v>
      </c>
      <c r="M1287">
        <v>0.75</v>
      </c>
      <c r="N1287">
        <v>2</v>
      </c>
      <c r="O1287">
        <f t="shared" si="62"/>
        <v>1</v>
      </c>
      <c r="P1287">
        <v>0.5</v>
      </c>
    </row>
    <row r="1288" spans="1:16">
      <c r="A1288" s="64" t="s">
        <v>2555</v>
      </c>
      <c r="B1288" s="61" t="s">
        <v>6428</v>
      </c>
      <c r="C1288" s="62" t="s">
        <v>1613</v>
      </c>
      <c r="D1288" s="63" t="s">
        <v>2556</v>
      </c>
      <c r="E1288" s="64">
        <v>101490161</v>
      </c>
      <c r="F1288" s="64"/>
      <c r="G1288" s="64">
        <v>133</v>
      </c>
      <c r="H1288">
        <v>5</v>
      </c>
      <c r="I1288" t="str">
        <f t="shared" si="60"/>
        <v>78</v>
      </c>
      <c r="J1288" t="str">
        <f t="shared" si="61"/>
        <v>3.1</v>
      </c>
      <c r="K1288" t="s">
        <v>8342</v>
      </c>
      <c r="L1288" t="s">
        <v>8341</v>
      </c>
      <c r="M1288">
        <v>0.75</v>
      </c>
      <c r="N1288">
        <v>2</v>
      </c>
      <c r="O1288">
        <f t="shared" si="62"/>
        <v>1</v>
      </c>
      <c r="P1288">
        <v>0.5</v>
      </c>
    </row>
    <row r="1289" spans="1:16">
      <c r="A1289" s="61">
        <v>101593988</v>
      </c>
      <c r="B1289" s="61" t="s">
        <v>6429</v>
      </c>
      <c r="C1289" s="62" t="s">
        <v>1532</v>
      </c>
      <c r="D1289" s="42" t="s">
        <v>3820</v>
      </c>
      <c r="E1289" s="61">
        <v>101490171</v>
      </c>
      <c r="F1289" s="61"/>
      <c r="G1289" s="61">
        <v>133</v>
      </c>
      <c r="H1289">
        <v>5</v>
      </c>
      <c r="I1289" t="str">
        <f t="shared" si="60"/>
        <v>78</v>
      </c>
      <c r="J1289" t="str">
        <f t="shared" si="61"/>
        <v>3.1</v>
      </c>
      <c r="K1289" t="s">
        <v>8342</v>
      </c>
      <c r="L1289" t="s">
        <v>8341</v>
      </c>
      <c r="M1289">
        <v>0.75</v>
      </c>
      <c r="N1289">
        <v>2</v>
      </c>
      <c r="O1289">
        <f t="shared" si="62"/>
        <v>1</v>
      </c>
      <c r="P1289">
        <v>0.5</v>
      </c>
    </row>
    <row r="1290" spans="1:16">
      <c r="A1290" s="61">
        <v>101593988</v>
      </c>
      <c r="B1290" s="61" t="s">
        <v>6429</v>
      </c>
      <c r="C1290" s="62" t="s">
        <v>1532</v>
      </c>
      <c r="D1290" s="42" t="s">
        <v>3820</v>
      </c>
      <c r="E1290" s="61">
        <v>101490169</v>
      </c>
      <c r="F1290" s="61" t="s">
        <v>1534</v>
      </c>
      <c r="G1290" s="61">
        <v>133</v>
      </c>
      <c r="H1290">
        <v>5</v>
      </c>
      <c r="I1290" t="str">
        <f t="shared" si="60"/>
        <v>78</v>
      </c>
      <c r="J1290" t="str">
        <f t="shared" si="61"/>
        <v>3.1</v>
      </c>
      <c r="K1290" t="s">
        <v>8342</v>
      </c>
      <c r="L1290" t="s">
        <v>8341</v>
      </c>
      <c r="M1290">
        <v>0.75</v>
      </c>
      <c r="N1290">
        <v>2</v>
      </c>
      <c r="O1290">
        <f t="shared" si="62"/>
        <v>1</v>
      </c>
      <c r="P1290">
        <v>0.5</v>
      </c>
    </row>
    <row r="1291" spans="1:16">
      <c r="A1291" s="61">
        <v>101593988</v>
      </c>
      <c r="B1291" s="61" t="s">
        <v>6429</v>
      </c>
      <c r="C1291" s="62" t="s">
        <v>1613</v>
      </c>
      <c r="D1291" s="42" t="s">
        <v>2558</v>
      </c>
      <c r="E1291" s="61">
        <v>101490161</v>
      </c>
      <c r="F1291" s="61"/>
      <c r="G1291" s="61">
        <v>133</v>
      </c>
      <c r="H1291">
        <v>5</v>
      </c>
      <c r="I1291" t="str">
        <f t="shared" si="60"/>
        <v>78</v>
      </c>
      <c r="J1291" t="str">
        <f t="shared" si="61"/>
        <v>3.1</v>
      </c>
      <c r="K1291" t="s">
        <v>8342</v>
      </c>
      <c r="L1291" t="s">
        <v>8341</v>
      </c>
      <c r="M1291">
        <v>0.75</v>
      </c>
      <c r="N1291">
        <v>2</v>
      </c>
      <c r="O1291">
        <f t="shared" si="62"/>
        <v>1</v>
      </c>
      <c r="P1291">
        <v>0.5</v>
      </c>
    </row>
    <row r="1292" spans="1:16">
      <c r="A1292" s="61">
        <v>104728387</v>
      </c>
      <c r="B1292" s="61" t="s">
        <v>7999</v>
      </c>
      <c r="C1292" s="100" t="s">
        <v>1532</v>
      </c>
      <c r="D1292" s="42" t="s">
        <v>5724</v>
      </c>
      <c r="E1292" s="61" t="s">
        <v>5391</v>
      </c>
      <c r="F1292" s="61"/>
      <c r="G1292" s="61">
        <v>466</v>
      </c>
      <c r="H1292">
        <v>5</v>
      </c>
      <c r="I1292" t="str">
        <f t="shared" ref="I1292:I1355" si="63">MID(D1292,5,2)</f>
        <v>78</v>
      </c>
      <c r="J1292" t="str">
        <f t="shared" ref="J1292:J1355" si="64">MID(D1292,7,3)</f>
        <v>3.1</v>
      </c>
      <c r="K1292" t="s">
        <v>8342</v>
      </c>
      <c r="L1292" t="s">
        <v>8350</v>
      </c>
      <c r="M1292">
        <v>0.75</v>
      </c>
      <c r="N1292">
        <v>2</v>
      </c>
      <c r="O1292">
        <f t="shared" ref="O1292:O1355" si="65">N1292/2</f>
        <v>1</v>
      </c>
      <c r="P1292">
        <v>0.5</v>
      </c>
    </row>
    <row r="1293" spans="1:16">
      <c r="A1293" s="61">
        <v>104728387</v>
      </c>
      <c r="B1293" s="61" t="s">
        <v>7999</v>
      </c>
      <c r="C1293" s="100" t="s">
        <v>1613</v>
      </c>
      <c r="D1293" s="42" t="s">
        <v>5725</v>
      </c>
      <c r="E1293" s="61">
        <v>101490161</v>
      </c>
      <c r="F1293" s="61"/>
      <c r="G1293" s="61">
        <v>466</v>
      </c>
      <c r="H1293">
        <v>5</v>
      </c>
      <c r="I1293" t="str">
        <f t="shared" si="63"/>
        <v>78</v>
      </c>
      <c r="J1293" t="str">
        <f t="shared" si="64"/>
        <v>3.1</v>
      </c>
      <c r="K1293" t="s">
        <v>8342</v>
      </c>
      <c r="L1293" t="s">
        <v>8350</v>
      </c>
      <c r="M1293">
        <v>0.75</v>
      </c>
      <c r="N1293">
        <v>2</v>
      </c>
      <c r="O1293">
        <f t="shared" si="65"/>
        <v>1</v>
      </c>
      <c r="P1293">
        <v>0.5</v>
      </c>
    </row>
    <row r="1294" spans="1:16">
      <c r="A1294" s="61" t="s">
        <v>8093</v>
      </c>
      <c r="B1294" s="61" t="s">
        <v>7313</v>
      </c>
      <c r="C1294" s="100" t="s">
        <v>5683</v>
      </c>
      <c r="D1294" s="42" t="s">
        <v>5688</v>
      </c>
      <c r="E1294" s="61" t="s">
        <v>5686</v>
      </c>
      <c r="F1294" s="61"/>
      <c r="G1294" s="61">
        <v>359</v>
      </c>
      <c r="H1294">
        <v>5</v>
      </c>
      <c r="I1294" t="str">
        <f t="shared" si="63"/>
        <v>78</v>
      </c>
      <c r="J1294" t="str">
        <f t="shared" si="64"/>
        <v>3.1</v>
      </c>
      <c r="K1294" t="s">
        <v>8342</v>
      </c>
      <c r="L1294" t="s">
        <v>8354</v>
      </c>
      <c r="M1294">
        <v>0.75</v>
      </c>
      <c r="N1294">
        <v>2</v>
      </c>
      <c r="O1294">
        <f t="shared" si="65"/>
        <v>1</v>
      </c>
      <c r="P1294">
        <v>0.5</v>
      </c>
    </row>
    <row r="1295" spans="1:16">
      <c r="A1295" s="61">
        <v>103176810</v>
      </c>
      <c r="B1295" s="61" t="s">
        <v>7313</v>
      </c>
      <c r="C1295" s="62" t="s">
        <v>1532</v>
      </c>
      <c r="D1295" s="42" t="s">
        <v>4716</v>
      </c>
      <c r="E1295" s="61">
        <v>101490168</v>
      </c>
      <c r="F1295" s="61"/>
      <c r="G1295" s="61">
        <v>359</v>
      </c>
      <c r="H1295">
        <v>5</v>
      </c>
      <c r="I1295" t="str">
        <f t="shared" si="63"/>
        <v>78</v>
      </c>
      <c r="J1295" t="str">
        <f t="shared" si="64"/>
        <v>3.1</v>
      </c>
      <c r="K1295" t="s">
        <v>8342</v>
      </c>
      <c r="L1295" t="s">
        <v>8354</v>
      </c>
      <c r="M1295">
        <v>0.75</v>
      </c>
      <c r="N1295">
        <v>2</v>
      </c>
      <c r="O1295">
        <f t="shared" si="65"/>
        <v>1</v>
      </c>
      <c r="P1295">
        <v>0.5</v>
      </c>
    </row>
    <row r="1296" spans="1:16">
      <c r="A1296" s="61">
        <v>103176810</v>
      </c>
      <c r="B1296" s="61" t="s">
        <v>7313</v>
      </c>
      <c r="C1296" s="62" t="s">
        <v>1532</v>
      </c>
      <c r="D1296" s="42" t="s">
        <v>4716</v>
      </c>
      <c r="E1296" s="61">
        <v>101490168</v>
      </c>
      <c r="F1296" s="61"/>
      <c r="G1296" s="61">
        <v>359</v>
      </c>
      <c r="H1296">
        <v>5</v>
      </c>
      <c r="I1296" t="str">
        <f t="shared" si="63"/>
        <v>78</v>
      </c>
      <c r="J1296" t="str">
        <f t="shared" si="64"/>
        <v>3.1</v>
      </c>
      <c r="K1296" t="s">
        <v>8342</v>
      </c>
      <c r="L1296" t="s">
        <v>8354</v>
      </c>
      <c r="M1296">
        <v>0.75</v>
      </c>
      <c r="N1296">
        <v>2</v>
      </c>
      <c r="O1296">
        <f t="shared" si="65"/>
        <v>1</v>
      </c>
      <c r="P1296">
        <v>0.5</v>
      </c>
    </row>
    <row r="1297" spans="1:16">
      <c r="A1297" s="61">
        <v>103176810</v>
      </c>
      <c r="B1297" s="61" t="s">
        <v>7313</v>
      </c>
      <c r="C1297" s="62" t="s">
        <v>1613</v>
      </c>
      <c r="D1297" s="42" t="s">
        <v>4717</v>
      </c>
      <c r="E1297" s="61">
        <v>101490161</v>
      </c>
      <c r="F1297" s="61"/>
      <c r="G1297" s="61">
        <v>359</v>
      </c>
      <c r="H1297">
        <v>5</v>
      </c>
      <c r="I1297" t="str">
        <f t="shared" si="63"/>
        <v>78</v>
      </c>
      <c r="J1297" t="str">
        <f t="shared" si="64"/>
        <v>3.1</v>
      </c>
      <c r="K1297" t="s">
        <v>8342</v>
      </c>
      <c r="L1297" t="s">
        <v>8354</v>
      </c>
      <c r="M1297">
        <v>0.75</v>
      </c>
      <c r="N1297">
        <v>2</v>
      </c>
      <c r="O1297">
        <f t="shared" si="65"/>
        <v>1</v>
      </c>
      <c r="P1297">
        <v>0.5</v>
      </c>
    </row>
    <row r="1298" spans="1:16">
      <c r="A1298" s="61">
        <v>103176810</v>
      </c>
      <c r="B1298" s="61" t="s">
        <v>7313</v>
      </c>
      <c r="C1298" s="62" t="s">
        <v>1613</v>
      </c>
      <c r="D1298" s="42" t="s">
        <v>4717</v>
      </c>
      <c r="E1298" s="61">
        <v>101490161</v>
      </c>
      <c r="F1298" s="61"/>
      <c r="G1298" s="61">
        <v>359</v>
      </c>
      <c r="H1298">
        <v>5</v>
      </c>
      <c r="I1298" t="str">
        <f t="shared" si="63"/>
        <v>78</v>
      </c>
      <c r="J1298" t="str">
        <f t="shared" si="64"/>
        <v>3.1</v>
      </c>
      <c r="K1298" t="s">
        <v>8342</v>
      </c>
      <c r="L1298" t="s">
        <v>8354</v>
      </c>
      <c r="M1298">
        <v>0.75</v>
      </c>
      <c r="N1298">
        <v>2</v>
      </c>
      <c r="O1298">
        <f t="shared" si="65"/>
        <v>1</v>
      </c>
      <c r="P1298">
        <v>0.5</v>
      </c>
    </row>
    <row r="1299" spans="1:16">
      <c r="A1299" s="61">
        <v>103002545</v>
      </c>
      <c r="B1299" s="61" t="s">
        <v>7206</v>
      </c>
      <c r="C1299" s="62" t="s">
        <v>1532</v>
      </c>
      <c r="D1299" s="42" t="s">
        <v>1481</v>
      </c>
      <c r="E1299" s="61">
        <v>101727989</v>
      </c>
      <c r="F1299" s="61"/>
      <c r="G1299" s="61">
        <v>359</v>
      </c>
      <c r="H1299">
        <v>5</v>
      </c>
      <c r="I1299" t="str">
        <f t="shared" si="63"/>
        <v>78</v>
      </c>
      <c r="J1299" t="str">
        <f t="shared" si="64"/>
        <v>3.1</v>
      </c>
      <c r="K1299" t="s">
        <v>8347</v>
      </c>
      <c r="L1299" t="s">
        <v>8354</v>
      </c>
      <c r="M1299">
        <v>1.5</v>
      </c>
      <c r="N1299">
        <v>2</v>
      </c>
      <c r="O1299">
        <f t="shared" si="65"/>
        <v>1</v>
      </c>
      <c r="P1299">
        <v>0.5</v>
      </c>
    </row>
    <row r="1300" spans="1:16">
      <c r="A1300" s="61">
        <v>103002545</v>
      </c>
      <c r="B1300" s="61" t="s">
        <v>7206</v>
      </c>
      <c r="C1300" s="62" t="s">
        <v>1613</v>
      </c>
      <c r="D1300" s="42" t="s">
        <v>4540</v>
      </c>
      <c r="E1300" s="61">
        <v>101727984</v>
      </c>
      <c r="F1300" s="61"/>
      <c r="G1300" s="61">
        <v>359</v>
      </c>
      <c r="H1300">
        <v>5</v>
      </c>
      <c r="I1300" t="str">
        <f t="shared" si="63"/>
        <v>78</v>
      </c>
      <c r="J1300" t="str">
        <f t="shared" si="64"/>
        <v>3.1</v>
      </c>
      <c r="K1300" t="s">
        <v>8347</v>
      </c>
      <c r="L1300" t="s">
        <v>8354</v>
      </c>
      <c r="M1300">
        <v>1.5</v>
      </c>
      <c r="N1300">
        <v>2</v>
      </c>
      <c r="O1300">
        <f t="shared" si="65"/>
        <v>1</v>
      </c>
      <c r="P1300">
        <v>0.5</v>
      </c>
    </row>
    <row r="1301" spans="1:16">
      <c r="A1301" s="61">
        <v>104923240</v>
      </c>
      <c r="B1301" s="61" t="s">
        <v>5869</v>
      </c>
      <c r="C1301" s="100"/>
      <c r="D1301" s="42" t="s">
        <v>5870</v>
      </c>
      <c r="E1301" s="61"/>
      <c r="F1301" s="61"/>
      <c r="G1301" s="61">
        <v>403</v>
      </c>
      <c r="H1301">
        <v>5</v>
      </c>
      <c r="I1301" t="str">
        <f t="shared" si="63"/>
        <v>78</v>
      </c>
      <c r="J1301" t="str">
        <f t="shared" si="64"/>
        <v>3.1</v>
      </c>
      <c r="K1301" t="s">
        <v>8342</v>
      </c>
      <c r="L1301" t="s">
        <v>8341</v>
      </c>
      <c r="M1301">
        <v>0.75</v>
      </c>
      <c r="N1301">
        <v>2</v>
      </c>
      <c r="O1301">
        <f t="shared" si="65"/>
        <v>1</v>
      </c>
      <c r="P1301">
        <v>0.5</v>
      </c>
    </row>
    <row r="1302" spans="1:16">
      <c r="A1302" s="74">
        <v>103293658</v>
      </c>
      <c r="B1302" s="61" t="s">
        <v>7522</v>
      </c>
      <c r="C1302" s="62" t="s">
        <v>1532</v>
      </c>
      <c r="D1302" s="94" t="s">
        <v>4974</v>
      </c>
      <c r="E1302" s="61">
        <v>101727989</v>
      </c>
      <c r="F1302" s="61"/>
      <c r="G1302" s="61">
        <v>403</v>
      </c>
      <c r="H1302">
        <v>5</v>
      </c>
      <c r="I1302" t="str">
        <f t="shared" si="63"/>
        <v>78</v>
      </c>
      <c r="J1302" t="str">
        <f t="shared" si="64"/>
        <v>3.1</v>
      </c>
      <c r="K1302" t="s">
        <v>8345</v>
      </c>
      <c r="L1302" t="s">
        <v>8341</v>
      </c>
      <c r="M1302">
        <v>1.5</v>
      </c>
      <c r="N1302">
        <v>2</v>
      </c>
      <c r="O1302">
        <f t="shared" si="65"/>
        <v>1</v>
      </c>
      <c r="P1302">
        <v>0.5</v>
      </c>
    </row>
    <row r="1303" spans="1:16">
      <c r="A1303" s="74">
        <v>103293658</v>
      </c>
      <c r="B1303" s="61" t="s">
        <v>7522</v>
      </c>
      <c r="C1303" s="62" t="s">
        <v>1613</v>
      </c>
      <c r="D1303" s="94" t="s">
        <v>4975</v>
      </c>
      <c r="E1303" s="61">
        <v>101727984</v>
      </c>
      <c r="F1303" s="61"/>
      <c r="G1303" s="61">
        <v>403</v>
      </c>
      <c r="H1303">
        <v>5</v>
      </c>
      <c r="I1303" t="str">
        <f t="shared" si="63"/>
        <v>78</v>
      </c>
      <c r="J1303" t="str">
        <f t="shared" si="64"/>
        <v>3.1</v>
      </c>
      <c r="K1303" t="s">
        <v>8345</v>
      </c>
      <c r="L1303" t="s">
        <v>8341</v>
      </c>
      <c r="M1303">
        <v>1.5</v>
      </c>
      <c r="N1303">
        <v>2</v>
      </c>
      <c r="O1303">
        <f t="shared" si="65"/>
        <v>1</v>
      </c>
      <c r="P1303">
        <v>0.5</v>
      </c>
    </row>
    <row r="1304" spans="1:16">
      <c r="A1304" s="61">
        <v>103604747</v>
      </c>
      <c r="B1304" s="61" t="s">
        <v>7663</v>
      </c>
      <c r="C1304" s="100" t="s">
        <v>1532</v>
      </c>
      <c r="D1304" s="42" t="s">
        <v>5213</v>
      </c>
      <c r="E1304" s="61"/>
      <c r="F1304" s="61"/>
      <c r="G1304" s="66">
        <v>999</v>
      </c>
      <c r="H1304">
        <v>5</v>
      </c>
      <c r="I1304" t="str">
        <f t="shared" si="63"/>
        <v>78</v>
      </c>
      <c r="J1304" t="str">
        <f t="shared" si="64"/>
        <v>3.1</v>
      </c>
      <c r="K1304" t="s">
        <v>8345</v>
      </c>
      <c r="L1304" t="s">
        <v>8354</v>
      </c>
      <c r="M1304">
        <v>1.5</v>
      </c>
      <c r="N1304">
        <v>2</v>
      </c>
      <c r="O1304">
        <f t="shared" si="65"/>
        <v>1</v>
      </c>
      <c r="P1304">
        <v>0.5</v>
      </c>
    </row>
    <row r="1305" spans="1:16">
      <c r="A1305" s="61">
        <v>103604747</v>
      </c>
      <c r="B1305" s="61" t="s">
        <v>7663</v>
      </c>
      <c r="C1305" s="100" t="s">
        <v>1613</v>
      </c>
      <c r="D1305" s="42" t="s">
        <v>5214</v>
      </c>
      <c r="E1305" s="61" t="s">
        <v>4953</v>
      </c>
      <c r="F1305" s="61"/>
      <c r="G1305" s="66">
        <v>999</v>
      </c>
      <c r="H1305">
        <v>5</v>
      </c>
      <c r="I1305" t="str">
        <f t="shared" si="63"/>
        <v>78</v>
      </c>
      <c r="J1305" t="str">
        <f t="shared" si="64"/>
        <v>3.1</v>
      </c>
      <c r="K1305" t="s">
        <v>8345</v>
      </c>
      <c r="L1305" t="s">
        <v>8354</v>
      </c>
      <c r="M1305">
        <v>1.5</v>
      </c>
      <c r="N1305">
        <v>2</v>
      </c>
      <c r="O1305">
        <f t="shared" si="65"/>
        <v>1</v>
      </c>
      <c r="P1305">
        <v>0.5</v>
      </c>
    </row>
    <row r="1306" spans="1:16">
      <c r="A1306" s="61">
        <v>104727571</v>
      </c>
      <c r="B1306" s="61" t="s">
        <v>7998</v>
      </c>
      <c r="C1306" s="100" t="s">
        <v>1532</v>
      </c>
      <c r="D1306" s="42" t="s">
        <v>5720</v>
      </c>
      <c r="E1306" s="61">
        <v>101727990</v>
      </c>
      <c r="F1306" s="61"/>
      <c r="G1306" s="61">
        <v>466</v>
      </c>
      <c r="H1306">
        <v>5</v>
      </c>
      <c r="I1306" t="str">
        <f t="shared" si="63"/>
        <v>78</v>
      </c>
      <c r="J1306" t="str">
        <f t="shared" si="64"/>
        <v>3.1</v>
      </c>
      <c r="K1306" t="s">
        <v>8349</v>
      </c>
      <c r="L1306" t="s">
        <v>8350</v>
      </c>
      <c r="M1306">
        <v>1.5</v>
      </c>
      <c r="N1306">
        <v>2</v>
      </c>
      <c r="O1306">
        <f t="shared" si="65"/>
        <v>1</v>
      </c>
      <c r="P1306">
        <v>0.5</v>
      </c>
    </row>
    <row r="1307" spans="1:16">
      <c r="A1307" s="61">
        <v>104727571</v>
      </c>
      <c r="B1307" s="61" t="s">
        <v>7998</v>
      </c>
      <c r="C1307" s="100" t="s">
        <v>1613</v>
      </c>
      <c r="D1307" s="42" t="s">
        <v>5721</v>
      </c>
      <c r="E1307" s="61">
        <v>101727984</v>
      </c>
      <c r="F1307" s="61"/>
      <c r="G1307" s="61">
        <v>466</v>
      </c>
      <c r="H1307">
        <v>5</v>
      </c>
      <c r="I1307" t="str">
        <f t="shared" si="63"/>
        <v>78</v>
      </c>
      <c r="J1307" t="str">
        <f t="shared" si="64"/>
        <v>3.1</v>
      </c>
      <c r="K1307" t="s">
        <v>8349</v>
      </c>
      <c r="L1307" t="s">
        <v>8350</v>
      </c>
      <c r="M1307">
        <v>1.5</v>
      </c>
      <c r="N1307">
        <v>2</v>
      </c>
      <c r="O1307">
        <f t="shared" si="65"/>
        <v>1</v>
      </c>
      <c r="P1307">
        <v>0.5</v>
      </c>
    </row>
    <row r="1308" spans="1:16">
      <c r="A1308" s="61">
        <v>103385111</v>
      </c>
      <c r="B1308" s="61" t="s">
        <v>7615</v>
      </c>
      <c r="C1308" s="100" t="s">
        <v>1532</v>
      </c>
      <c r="D1308" s="43" t="s">
        <v>5129</v>
      </c>
      <c r="E1308" s="61">
        <v>101490162</v>
      </c>
      <c r="F1308" s="61"/>
      <c r="G1308" s="61">
        <v>345</v>
      </c>
      <c r="H1308">
        <v>5</v>
      </c>
      <c r="I1308" t="str">
        <f t="shared" si="63"/>
        <v>78</v>
      </c>
      <c r="J1308" t="str">
        <f t="shared" si="64"/>
        <v>3.7</v>
      </c>
      <c r="K1308" t="s">
        <v>8342</v>
      </c>
      <c r="L1308" t="s">
        <v>8341</v>
      </c>
      <c r="M1308">
        <v>0.75</v>
      </c>
      <c r="N1308">
        <v>2</v>
      </c>
      <c r="O1308">
        <f t="shared" si="65"/>
        <v>1</v>
      </c>
      <c r="P1308">
        <v>0.5</v>
      </c>
    </row>
    <row r="1309" spans="1:16">
      <c r="A1309" s="61">
        <v>103385111</v>
      </c>
      <c r="B1309" s="61" t="s">
        <v>7615</v>
      </c>
      <c r="C1309" s="100" t="s">
        <v>1613</v>
      </c>
      <c r="D1309" s="43" t="s">
        <v>5130</v>
      </c>
      <c r="E1309" s="61">
        <v>101490161</v>
      </c>
      <c r="F1309" s="61"/>
      <c r="G1309" s="61">
        <v>345</v>
      </c>
      <c r="H1309">
        <v>5</v>
      </c>
      <c r="I1309" t="str">
        <f t="shared" si="63"/>
        <v>78</v>
      </c>
      <c r="J1309" t="str">
        <f t="shared" si="64"/>
        <v>3.7</v>
      </c>
      <c r="K1309" t="s">
        <v>8342</v>
      </c>
      <c r="L1309" t="s">
        <v>8341</v>
      </c>
      <c r="M1309">
        <v>0.75</v>
      </c>
      <c r="N1309">
        <v>2</v>
      </c>
      <c r="O1309">
        <f t="shared" si="65"/>
        <v>1</v>
      </c>
      <c r="P1309">
        <v>0.5</v>
      </c>
    </row>
    <row r="1310" spans="1:16">
      <c r="A1310" s="61">
        <v>101391224</v>
      </c>
      <c r="B1310" s="61" t="s">
        <v>5949</v>
      </c>
      <c r="C1310" s="62" t="s">
        <v>1532</v>
      </c>
      <c r="D1310" s="63" t="s">
        <v>1605</v>
      </c>
      <c r="E1310" s="64">
        <v>101490162</v>
      </c>
      <c r="F1310" s="64"/>
      <c r="G1310" s="64">
        <v>241</v>
      </c>
      <c r="H1310">
        <v>5</v>
      </c>
      <c r="I1310" t="str">
        <f t="shared" si="63"/>
        <v>78</v>
      </c>
      <c r="J1310" t="str">
        <f t="shared" si="64"/>
        <v>3.7</v>
      </c>
      <c r="K1310" t="s">
        <v>8342</v>
      </c>
      <c r="L1310" t="s">
        <v>8350</v>
      </c>
      <c r="M1310">
        <v>0.75</v>
      </c>
      <c r="N1310">
        <v>2</v>
      </c>
      <c r="O1310">
        <f t="shared" si="65"/>
        <v>1</v>
      </c>
      <c r="P1310">
        <v>0.5</v>
      </c>
    </row>
    <row r="1311" spans="1:16">
      <c r="A1311" s="64">
        <v>101391224</v>
      </c>
      <c r="B1311" s="61" t="s">
        <v>5949</v>
      </c>
      <c r="C1311" s="62" t="s">
        <v>1613</v>
      </c>
      <c r="D1311" s="63" t="s">
        <v>2561</v>
      </c>
      <c r="E1311" s="64">
        <v>101490161</v>
      </c>
      <c r="F1311" s="64"/>
      <c r="G1311" s="64">
        <v>241</v>
      </c>
      <c r="H1311">
        <v>5</v>
      </c>
      <c r="I1311" t="str">
        <f t="shared" si="63"/>
        <v>78</v>
      </c>
      <c r="J1311" t="str">
        <f t="shared" si="64"/>
        <v>3.7</v>
      </c>
      <c r="K1311" t="s">
        <v>8342</v>
      </c>
      <c r="L1311" t="s">
        <v>8350</v>
      </c>
      <c r="M1311">
        <v>0.75</v>
      </c>
      <c r="N1311">
        <v>2</v>
      </c>
      <c r="O1311">
        <f t="shared" si="65"/>
        <v>1</v>
      </c>
      <c r="P1311">
        <v>0.5</v>
      </c>
    </row>
    <row r="1312" spans="1:16">
      <c r="A1312" s="61">
        <v>101526385</v>
      </c>
      <c r="B1312" s="61" t="s">
        <v>6041</v>
      </c>
      <c r="C1312" s="62" t="s">
        <v>1532</v>
      </c>
      <c r="D1312" s="42" t="s">
        <v>1703</v>
      </c>
      <c r="E1312" s="61">
        <v>101490162</v>
      </c>
      <c r="F1312" s="61"/>
      <c r="G1312" s="61">
        <v>241</v>
      </c>
      <c r="H1312">
        <v>5</v>
      </c>
      <c r="I1312" t="str">
        <f t="shared" si="63"/>
        <v>78</v>
      </c>
      <c r="J1312" t="str">
        <f t="shared" si="64"/>
        <v>3.7</v>
      </c>
      <c r="K1312" t="s">
        <v>8342</v>
      </c>
      <c r="L1312" t="s">
        <v>8350</v>
      </c>
      <c r="M1312">
        <v>0.75</v>
      </c>
      <c r="N1312">
        <v>2</v>
      </c>
      <c r="O1312">
        <f t="shared" si="65"/>
        <v>1</v>
      </c>
      <c r="P1312">
        <v>0.5</v>
      </c>
    </row>
    <row r="1313" spans="1:16">
      <c r="A1313" s="61">
        <v>101526385</v>
      </c>
      <c r="B1313" s="61" t="s">
        <v>6041</v>
      </c>
      <c r="C1313" s="62" t="s">
        <v>1613</v>
      </c>
      <c r="D1313" s="42" t="s">
        <v>1703</v>
      </c>
      <c r="E1313" s="61">
        <v>101490161</v>
      </c>
      <c r="F1313" s="61"/>
      <c r="G1313" s="61">
        <v>241</v>
      </c>
      <c r="H1313">
        <v>5</v>
      </c>
      <c r="I1313" t="str">
        <f t="shared" si="63"/>
        <v>78</v>
      </c>
      <c r="J1313" t="str">
        <f t="shared" si="64"/>
        <v>3.7</v>
      </c>
      <c r="K1313" t="s">
        <v>8342</v>
      </c>
      <c r="L1313" t="s">
        <v>8350</v>
      </c>
      <c r="M1313">
        <v>0.75</v>
      </c>
      <c r="N1313">
        <v>2</v>
      </c>
      <c r="O1313">
        <f t="shared" si="65"/>
        <v>1</v>
      </c>
      <c r="P1313">
        <v>0.5</v>
      </c>
    </row>
    <row r="1314" spans="1:16">
      <c r="A1314" s="64">
        <v>101487690</v>
      </c>
      <c r="B1314" s="61" t="s">
        <v>5999</v>
      </c>
      <c r="C1314" s="62" t="s">
        <v>1532</v>
      </c>
      <c r="D1314" s="63" t="s">
        <v>1657</v>
      </c>
      <c r="E1314" s="64">
        <v>101490162</v>
      </c>
      <c r="F1314" s="64"/>
      <c r="G1314" s="64">
        <v>241</v>
      </c>
      <c r="H1314">
        <v>5</v>
      </c>
      <c r="I1314" t="str">
        <f t="shared" si="63"/>
        <v>78</v>
      </c>
      <c r="J1314" t="str">
        <f t="shared" si="64"/>
        <v>3.7</v>
      </c>
      <c r="K1314" t="s">
        <v>8342</v>
      </c>
      <c r="L1314" t="s">
        <v>8350</v>
      </c>
      <c r="M1314">
        <v>0.75</v>
      </c>
      <c r="N1314">
        <v>2</v>
      </c>
      <c r="O1314">
        <f t="shared" si="65"/>
        <v>1</v>
      </c>
      <c r="P1314">
        <v>0.5</v>
      </c>
    </row>
    <row r="1315" spans="1:16">
      <c r="A1315" s="64">
        <v>101487690</v>
      </c>
      <c r="B1315" s="61" t="s">
        <v>5999</v>
      </c>
      <c r="C1315" s="62" t="s">
        <v>1613</v>
      </c>
      <c r="D1315" s="63" t="s">
        <v>2566</v>
      </c>
      <c r="E1315" s="64">
        <v>101490161</v>
      </c>
      <c r="F1315" s="64"/>
      <c r="G1315" s="64">
        <v>241</v>
      </c>
      <c r="H1315">
        <v>5</v>
      </c>
      <c r="I1315" t="str">
        <f t="shared" si="63"/>
        <v>78</v>
      </c>
      <c r="J1315" t="str">
        <f t="shared" si="64"/>
        <v>3.7</v>
      </c>
      <c r="K1315" t="s">
        <v>8342</v>
      </c>
      <c r="L1315" t="s">
        <v>8350</v>
      </c>
      <c r="M1315">
        <v>0.75</v>
      </c>
      <c r="N1315">
        <v>2</v>
      </c>
      <c r="O1315">
        <f t="shared" si="65"/>
        <v>1</v>
      </c>
      <c r="P1315">
        <v>0.5</v>
      </c>
    </row>
    <row r="1316" spans="1:16">
      <c r="A1316" s="61">
        <v>101642608</v>
      </c>
      <c r="B1316" s="61" t="s">
        <v>6433</v>
      </c>
      <c r="C1316" s="62" t="s">
        <v>1532</v>
      </c>
      <c r="D1316" s="42" t="s">
        <v>3853</v>
      </c>
      <c r="E1316" s="61">
        <v>101490171</v>
      </c>
      <c r="F1316" s="61"/>
      <c r="G1316" s="61">
        <v>241</v>
      </c>
      <c r="H1316">
        <v>5</v>
      </c>
      <c r="I1316" t="str">
        <f t="shared" si="63"/>
        <v>78</v>
      </c>
      <c r="J1316" t="str">
        <f t="shared" si="64"/>
        <v>3.7</v>
      </c>
      <c r="K1316" t="s">
        <v>8342</v>
      </c>
      <c r="L1316" t="s">
        <v>8350</v>
      </c>
      <c r="M1316">
        <v>0.75</v>
      </c>
      <c r="N1316">
        <v>2</v>
      </c>
      <c r="O1316">
        <f t="shared" si="65"/>
        <v>1</v>
      </c>
      <c r="P1316">
        <v>0.5</v>
      </c>
    </row>
    <row r="1317" spans="1:16">
      <c r="A1317" s="61">
        <v>101642608</v>
      </c>
      <c r="B1317" s="61" t="s">
        <v>6433</v>
      </c>
      <c r="C1317" s="62" t="s">
        <v>1532</v>
      </c>
      <c r="D1317" s="42" t="s">
        <v>3853</v>
      </c>
      <c r="E1317" s="61">
        <v>101490169</v>
      </c>
      <c r="F1317" s="61" t="s">
        <v>1534</v>
      </c>
      <c r="G1317" s="61">
        <v>241</v>
      </c>
      <c r="H1317">
        <v>5</v>
      </c>
      <c r="I1317" t="str">
        <f t="shared" si="63"/>
        <v>78</v>
      </c>
      <c r="J1317" t="str">
        <f t="shared" si="64"/>
        <v>3.7</v>
      </c>
      <c r="K1317" t="s">
        <v>8342</v>
      </c>
      <c r="L1317" t="s">
        <v>8350</v>
      </c>
      <c r="M1317">
        <v>0.75</v>
      </c>
      <c r="N1317">
        <v>2</v>
      </c>
      <c r="O1317">
        <f t="shared" si="65"/>
        <v>1</v>
      </c>
      <c r="P1317">
        <v>0.5</v>
      </c>
    </row>
    <row r="1318" spans="1:16">
      <c r="A1318" s="61">
        <v>101642608</v>
      </c>
      <c r="B1318" s="61" t="s">
        <v>6433</v>
      </c>
      <c r="C1318" s="62" t="s">
        <v>1613</v>
      </c>
      <c r="D1318" s="42" t="s">
        <v>2569</v>
      </c>
      <c r="E1318" s="61">
        <v>101490161</v>
      </c>
      <c r="F1318" s="61"/>
      <c r="G1318" s="61">
        <v>241</v>
      </c>
      <c r="H1318">
        <v>5</v>
      </c>
      <c r="I1318" t="str">
        <f t="shared" si="63"/>
        <v>78</v>
      </c>
      <c r="J1318" t="str">
        <f t="shared" si="64"/>
        <v>3.7</v>
      </c>
      <c r="K1318" t="s">
        <v>8342</v>
      </c>
      <c r="L1318" t="s">
        <v>8350</v>
      </c>
      <c r="M1318">
        <v>0.75</v>
      </c>
      <c r="N1318">
        <v>2</v>
      </c>
      <c r="O1318">
        <f t="shared" si="65"/>
        <v>1</v>
      </c>
      <c r="P1318">
        <v>0.5</v>
      </c>
    </row>
    <row r="1319" spans="1:16">
      <c r="A1319" s="61">
        <v>101577220</v>
      </c>
      <c r="B1319" s="61" t="s">
        <v>6059</v>
      </c>
      <c r="C1319" s="62" t="s">
        <v>1532</v>
      </c>
      <c r="D1319" s="42" t="s">
        <v>1723</v>
      </c>
      <c r="E1319" s="61">
        <v>101490162</v>
      </c>
      <c r="F1319" s="61"/>
      <c r="G1319" s="61">
        <v>261</v>
      </c>
      <c r="H1319">
        <v>5</v>
      </c>
      <c r="I1319" t="str">
        <f t="shared" si="63"/>
        <v>78</v>
      </c>
      <c r="J1319" t="str">
        <f t="shared" si="64"/>
        <v>3.7</v>
      </c>
      <c r="K1319" t="s">
        <v>8342</v>
      </c>
      <c r="L1319" t="s">
        <v>8354</v>
      </c>
      <c r="M1319">
        <v>0.75</v>
      </c>
      <c r="N1319">
        <v>2</v>
      </c>
      <c r="O1319">
        <f t="shared" si="65"/>
        <v>1</v>
      </c>
      <c r="P1319">
        <v>0.5</v>
      </c>
    </row>
    <row r="1320" spans="1:16">
      <c r="A1320" s="61">
        <v>102840423</v>
      </c>
      <c r="B1320" s="61" t="s">
        <v>7182</v>
      </c>
      <c r="C1320" s="62" t="s">
        <v>1532</v>
      </c>
      <c r="D1320" s="42" t="s">
        <v>1723</v>
      </c>
      <c r="E1320" s="61">
        <v>101490162</v>
      </c>
      <c r="F1320" s="61"/>
      <c r="G1320" s="61">
        <v>261</v>
      </c>
      <c r="H1320">
        <v>5</v>
      </c>
      <c r="I1320" t="str">
        <f t="shared" si="63"/>
        <v>78</v>
      </c>
      <c r="J1320" t="str">
        <f t="shared" si="64"/>
        <v>3.7</v>
      </c>
      <c r="K1320" t="s">
        <v>8342</v>
      </c>
      <c r="L1320" t="s">
        <v>8354</v>
      </c>
      <c r="M1320">
        <v>0.75</v>
      </c>
      <c r="N1320">
        <v>2</v>
      </c>
      <c r="O1320">
        <f t="shared" si="65"/>
        <v>1</v>
      </c>
      <c r="P1320">
        <v>0.5</v>
      </c>
    </row>
    <row r="1321" spans="1:16">
      <c r="A1321" s="61">
        <v>101577220</v>
      </c>
      <c r="B1321" s="61" t="s">
        <v>6059</v>
      </c>
      <c r="C1321" s="62" t="s">
        <v>1613</v>
      </c>
      <c r="D1321" s="42" t="s">
        <v>2572</v>
      </c>
      <c r="E1321" s="61">
        <v>101490161</v>
      </c>
      <c r="F1321" s="61"/>
      <c r="G1321" s="61">
        <v>261</v>
      </c>
      <c r="H1321">
        <v>5</v>
      </c>
      <c r="I1321" t="str">
        <f t="shared" si="63"/>
        <v>78</v>
      </c>
      <c r="J1321" t="str">
        <f t="shared" si="64"/>
        <v>3.7</v>
      </c>
      <c r="K1321" t="s">
        <v>8342</v>
      </c>
      <c r="L1321" t="s">
        <v>8354</v>
      </c>
      <c r="M1321">
        <v>0.75</v>
      </c>
      <c r="N1321">
        <v>2</v>
      </c>
      <c r="O1321">
        <f t="shared" si="65"/>
        <v>1</v>
      </c>
      <c r="P1321">
        <v>0.5</v>
      </c>
    </row>
    <row r="1322" spans="1:16">
      <c r="A1322" s="61">
        <v>102840423</v>
      </c>
      <c r="B1322" s="61" t="s">
        <v>7182</v>
      </c>
      <c r="C1322" s="62" t="s">
        <v>1613</v>
      </c>
      <c r="D1322" s="42" t="s">
        <v>2572</v>
      </c>
      <c r="E1322" s="61">
        <v>101490161</v>
      </c>
      <c r="F1322" s="61"/>
      <c r="G1322" s="61">
        <v>261</v>
      </c>
      <c r="H1322">
        <v>5</v>
      </c>
      <c r="I1322" t="str">
        <f t="shared" si="63"/>
        <v>78</v>
      </c>
      <c r="J1322" t="str">
        <f t="shared" si="64"/>
        <v>3.7</v>
      </c>
      <c r="K1322" t="s">
        <v>8342</v>
      </c>
      <c r="L1322" t="s">
        <v>8354</v>
      </c>
      <c r="M1322">
        <v>0.75</v>
      </c>
      <c r="N1322">
        <v>2</v>
      </c>
      <c r="O1322">
        <f t="shared" si="65"/>
        <v>1</v>
      </c>
      <c r="P1322">
        <v>0.5</v>
      </c>
    </row>
    <row r="1323" spans="1:16">
      <c r="A1323" s="61">
        <v>101664202</v>
      </c>
      <c r="B1323" s="61" t="s">
        <v>6435</v>
      </c>
      <c r="C1323" s="76" t="s">
        <v>2549</v>
      </c>
      <c r="D1323" s="42" t="s">
        <v>3871</v>
      </c>
      <c r="E1323" s="61">
        <v>101490169</v>
      </c>
      <c r="F1323" s="61"/>
      <c r="G1323" s="61">
        <v>261</v>
      </c>
      <c r="H1323">
        <v>5</v>
      </c>
      <c r="I1323" t="str">
        <f t="shared" si="63"/>
        <v>78</v>
      </c>
      <c r="J1323" t="str">
        <f t="shared" si="64"/>
        <v>3.7</v>
      </c>
      <c r="K1323" t="s">
        <v>8342</v>
      </c>
      <c r="L1323" t="s">
        <v>8354</v>
      </c>
      <c r="M1323">
        <v>0.75</v>
      </c>
      <c r="N1323">
        <v>2</v>
      </c>
      <c r="O1323">
        <f t="shared" si="65"/>
        <v>1</v>
      </c>
      <c r="P1323">
        <v>0.5</v>
      </c>
    </row>
    <row r="1324" spans="1:16">
      <c r="A1324" s="61">
        <v>101664202</v>
      </c>
      <c r="B1324" s="61" t="s">
        <v>6435</v>
      </c>
      <c r="C1324" s="76" t="s">
        <v>2549</v>
      </c>
      <c r="D1324" s="42" t="s">
        <v>2573</v>
      </c>
      <c r="E1324" s="61">
        <v>101490161</v>
      </c>
      <c r="F1324" s="61"/>
      <c r="G1324" s="61">
        <v>261</v>
      </c>
      <c r="H1324">
        <v>5</v>
      </c>
      <c r="I1324" t="str">
        <f t="shared" si="63"/>
        <v>78</v>
      </c>
      <c r="J1324" t="str">
        <f t="shared" si="64"/>
        <v>3.7</v>
      </c>
      <c r="K1324" t="s">
        <v>8342</v>
      </c>
      <c r="L1324" t="s">
        <v>8354</v>
      </c>
      <c r="M1324">
        <v>0.75</v>
      </c>
      <c r="N1324">
        <v>2</v>
      </c>
      <c r="O1324">
        <f t="shared" si="65"/>
        <v>1</v>
      </c>
      <c r="P1324">
        <v>0.5</v>
      </c>
    </row>
    <row r="1325" spans="1:16">
      <c r="A1325" s="61">
        <v>104793548</v>
      </c>
      <c r="B1325" s="61" t="s">
        <v>8042</v>
      </c>
      <c r="C1325" s="100" t="s">
        <v>1613</v>
      </c>
      <c r="D1325" s="42" t="s">
        <v>5798</v>
      </c>
      <c r="E1325" s="61" t="s">
        <v>5554</v>
      </c>
      <c r="F1325" s="61"/>
      <c r="G1325" s="61">
        <v>345</v>
      </c>
      <c r="H1325">
        <v>5</v>
      </c>
      <c r="I1325" t="str">
        <f t="shared" si="63"/>
        <v>78</v>
      </c>
      <c r="J1325" t="str">
        <f t="shared" si="64"/>
        <v>3.7</v>
      </c>
      <c r="K1325" t="s">
        <v>8343</v>
      </c>
      <c r="L1325" t="s">
        <v>8352</v>
      </c>
      <c r="M1325">
        <v>0.75</v>
      </c>
      <c r="N1325">
        <v>2</v>
      </c>
      <c r="O1325">
        <f t="shared" si="65"/>
        <v>1</v>
      </c>
      <c r="P1325">
        <v>0.5</v>
      </c>
    </row>
    <row r="1326" spans="1:16">
      <c r="A1326" s="61">
        <v>104793548</v>
      </c>
      <c r="B1326" s="61" t="s">
        <v>8042</v>
      </c>
      <c r="C1326" s="100" t="s">
        <v>1532</v>
      </c>
      <c r="D1326" s="42" t="s">
        <v>5797</v>
      </c>
      <c r="E1326" s="61">
        <v>104571972</v>
      </c>
      <c r="F1326" s="61"/>
      <c r="G1326" s="61">
        <v>345</v>
      </c>
      <c r="H1326">
        <v>5</v>
      </c>
      <c r="I1326" t="str">
        <f t="shared" si="63"/>
        <v>78</v>
      </c>
      <c r="J1326" t="str">
        <f t="shared" si="64"/>
        <v>3.7</v>
      </c>
      <c r="K1326" t="s">
        <v>8343</v>
      </c>
      <c r="L1326" t="s">
        <v>8352</v>
      </c>
      <c r="M1326">
        <v>0.75</v>
      </c>
      <c r="N1326">
        <v>2</v>
      </c>
      <c r="O1326">
        <f t="shared" si="65"/>
        <v>1</v>
      </c>
      <c r="P1326">
        <v>0.5</v>
      </c>
    </row>
    <row r="1327" spans="1:16">
      <c r="A1327" s="120">
        <v>103620821</v>
      </c>
      <c r="B1327" s="61" t="s">
        <v>7678</v>
      </c>
      <c r="C1327" s="100" t="s">
        <v>1532</v>
      </c>
      <c r="D1327" s="42" t="s">
        <v>5240</v>
      </c>
      <c r="E1327" s="61">
        <v>103177454</v>
      </c>
      <c r="F1327" s="61"/>
      <c r="G1327" s="61">
        <v>241</v>
      </c>
      <c r="H1327">
        <v>5</v>
      </c>
      <c r="I1327" t="str">
        <f t="shared" si="63"/>
        <v>78</v>
      </c>
      <c r="J1327" t="str">
        <f t="shared" si="64"/>
        <v>3.7</v>
      </c>
      <c r="K1327" t="s">
        <v>8345</v>
      </c>
      <c r="L1327" t="s">
        <v>8351</v>
      </c>
      <c r="M1327">
        <v>1.5</v>
      </c>
      <c r="N1327">
        <v>2</v>
      </c>
      <c r="O1327">
        <f t="shared" si="65"/>
        <v>1</v>
      </c>
      <c r="P1327">
        <v>0.5</v>
      </c>
    </row>
    <row r="1328" spans="1:16">
      <c r="A1328" s="61">
        <v>104205960</v>
      </c>
      <c r="B1328" s="61" t="s">
        <v>7790</v>
      </c>
      <c r="C1328" s="100" t="s">
        <v>1532</v>
      </c>
      <c r="D1328" s="42" t="s">
        <v>5240</v>
      </c>
      <c r="E1328" s="61">
        <v>103177454</v>
      </c>
      <c r="F1328" s="61"/>
      <c r="G1328" s="61">
        <v>241</v>
      </c>
      <c r="H1328">
        <v>5</v>
      </c>
      <c r="I1328" t="str">
        <f t="shared" si="63"/>
        <v>78</v>
      </c>
      <c r="J1328" t="str">
        <f t="shared" si="64"/>
        <v>3.7</v>
      </c>
      <c r="K1328" t="s">
        <v>8345</v>
      </c>
      <c r="L1328" t="s">
        <v>8351</v>
      </c>
      <c r="M1328">
        <v>1.5</v>
      </c>
      <c r="N1328">
        <v>2</v>
      </c>
      <c r="O1328">
        <f t="shared" si="65"/>
        <v>1</v>
      </c>
      <c r="P1328">
        <v>0.5</v>
      </c>
    </row>
    <row r="1329" spans="1:16">
      <c r="A1329" s="120">
        <v>103620821</v>
      </c>
      <c r="B1329" s="61" t="s">
        <v>7678</v>
      </c>
      <c r="C1329" s="100" t="s">
        <v>1613</v>
      </c>
      <c r="D1329" s="42" t="s">
        <v>5241</v>
      </c>
      <c r="E1329" s="61" t="s">
        <v>4953</v>
      </c>
      <c r="F1329" s="61"/>
      <c r="G1329" s="61">
        <v>241</v>
      </c>
      <c r="H1329">
        <v>5</v>
      </c>
      <c r="I1329" t="str">
        <f t="shared" si="63"/>
        <v>78</v>
      </c>
      <c r="J1329" t="str">
        <f t="shared" si="64"/>
        <v>3.7</v>
      </c>
      <c r="K1329" t="s">
        <v>8345</v>
      </c>
      <c r="L1329" t="s">
        <v>8351</v>
      </c>
      <c r="M1329">
        <v>1.5</v>
      </c>
      <c r="N1329">
        <v>2</v>
      </c>
      <c r="O1329">
        <f t="shared" si="65"/>
        <v>1</v>
      </c>
      <c r="P1329">
        <v>0.5</v>
      </c>
    </row>
    <row r="1330" spans="1:16">
      <c r="A1330" s="61">
        <v>104205960</v>
      </c>
      <c r="B1330" s="61" t="s">
        <v>7790</v>
      </c>
      <c r="C1330" s="100" t="s">
        <v>1613</v>
      </c>
      <c r="D1330" s="42" t="s">
        <v>5241</v>
      </c>
      <c r="E1330" s="61" t="s">
        <v>4953</v>
      </c>
      <c r="F1330" s="61"/>
      <c r="G1330" s="61">
        <v>241</v>
      </c>
      <c r="H1330">
        <v>5</v>
      </c>
      <c r="I1330" t="str">
        <f t="shared" si="63"/>
        <v>78</v>
      </c>
      <c r="J1330" t="str">
        <f t="shared" si="64"/>
        <v>3.7</v>
      </c>
      <c r="K1330" t="s">
        <v>8345</v>
      </c>
      <c r="L1330" t="s">
        <v>8351</v>
      </c>
      <c r="M1330">
        <v>1.5</v>
      </c>
      <c r="N1330">
        <v>2</v>
      </c>
      <c r="O1330">
        <f t="shared" si="65"/>
        <v>1</v>
      </c>
      <c r="P1330">
        <v>0.5</v>
      </c>
    </row>
    <row r="1331" spans="1:16">
      <c r="A1331" s="61">
        <v>103651018</v>
      </c>
      <c r="B1331" s="61" t="s">
        <v>7669</v>
      </c>
      <c r="C1331" s="100" t="s">
        <v>1532</v>
      </c>
      <c r="D1331" s="42" t="s">
        <v>5223</v>
      </c>
      <c r="E1331" s="61">
        <v>103177454</v>
      </c>
      <c r="F1331" s="61"/>
      <c r="G1331" s="61">
        <v>432</v>
      </c>
      <c r="H1331">
        <v>5</v>
      </c>
      <c r="I1331" t="str">
        <f t="shared" si="63"/>
        <v>78</v>
      </c>
      <c r="J1331" t="str">
        <f t="shared" si="64"/>
        <v>3.7</v>
      </c>
      <c r="K1331" t="s">
        <v>8345</v>
      </c>
      <c r="L1331" t="s">
        <v>8350</v>
      </c>
      <c r="M1331">
        <v>1.5</v>
      </c>
      <c r="N1331">
        <v>2</v>
      </c>
      <c r="O1331">
        <f t="shared" si="65"/>
        <v>1</v>
      </c>
      <c r="P1331">
        <v>0.5</v>
      </c>
    </row>
    <row r="1332" spans="1:16">
      <c r="A1332" s="120">
        <v>103651018</v>
      </c>
      <c r="B1332" s="61" t="s">
        <v>7669</v>
      </c>
      <c r="C1332" s="100" t="s">
        <v>1613</v>
      </c>
      <c r="D1332" s="42" t="s">
        <v>5224</v>
      </c>
      <c r="E1332" s="61" t="s">
        <v>4953</v>
      </c>
      <c r="F1332" s="61"/>
      <c r="G1332" s="61">
        <v>432</v>
      </c>
      <c r="H1332">
        <v>5</v>
      </c>
      <c r="I1332" t="str">
        <f t="shared" si="63"/>
        <v>78</v>
      </c>
      <c r="J1332" t="str">
        <f t="shared" si="64"/>
        <v>3.7</v>
      </c>
      <c r="K1332" t="s">
        <v>8345</v>
      </c>
      <c r="L1332" t="s">
        <v>8350</v>
      </c>
      <c r="M1332">
        <v>1.5</v>
      </c>
      <c r="N1332">
        <v>2</v>
      </c>
      <c r="O1332">
        <f t="shared" si="65"/>
        <v>1</v>
      </c>
      <c r="P1332">
        <v>0.5</v>
      </c>
    </row>
    <row r="1333" spans="1:16">
      <c r="A1333" s="61">
        <v>103695703</v>
      </c>
      <c r="B1333" s="61" t="s">
        <v>7782</v>
      </c>
      <c r="C1333" s="100" t="s">
        <v>1532</v>
      </c>
      <c r="D1333" s="42" t="s">
        <v>8137</v>
      </c>
      <c r="E1333" s="61">
        <v>103177454</v>
      </c>
      <c r="F1333" s="61"/>
      <c r="G1333" s="61">
        <v>345</v>
      </c>
      <c r="H1333">
        <v>5</v>
      </c>
      <c r="I1333" t="str">
        <f t="shared" si="63"/>
        <v>78</v>
      </c>
      <c r="J1333" t="str">
        <f t="shared" si="64"/>
        <v>3.7</v>
      </c>
      <c r="K1333" t="s">
        <v>8345</v>
      </c>
      <c r="L1333" t="s">
        <v>8352</v>
      </c>
      <c r="M1333">
        <v>1.5</v>
      </c>
      <c r="N1333">
        <v>2</v>
      </c>
      <c r="O1333">
        <f t="shared" si="65"/>
        <v>1</v>
      </c>
      <c r="P1333">
        <v>0.5</v>
      </c>
    </row>
    <row r="1334" spans="1:16">
      <c r="A1334" s="61">
        <v>103695703</v>
      </c>
      <c r="B1334" s="61" t="s">
        <v>7782</v>
      </c>
      <c r="C1334" s="100" t="s">
        <v>1613</v>
      </c>
      <c r="D1334" s="42" t="s">
        <v>5395</v>
      </c>
      <c r="E1334" s="61" t="s">
        <v>4953</v>
      </c>
      <c r="F1334" s="61"/>
      <c r="G1334" s="61">
        <v>345</v>
      </c>
      <c r="H1334">
        <v>5</v>
      </c>
      <c r="I1334" t="str">
        <f t="shared" si="63"/>
        <v>78</v>
      </c>
      <c r="J1334" t="str">
        <f t="shared" si="64"/>
        <v>3.7</v>
      </c>
      <c r="K1334" t="s">
        <v>8345</v>
      </c>
      <c r="L1334" t="s">
        <v>8352</v>
      </c>
      <c r="M1334">
        <v>1.5</v>
      </c>
      <c r="N1334">
        <v>2</v>
      </c>
      <c r="O1334">
        <f t="shared" si="65"/>
        <v>1</v>
      </c>
      <c r="P1334">
        <v>0.5</v>
      </c>
    </row>
    <row r="1335" spans="1:16">
      <c r="A1335" s="61" t="s">
        <v>2302</v>
      </c>
      <c r="B1335" s="61" t="s">
        <v>6320</v>
      </c>
      <c r="C1335" s="62" t="s">
        <v>1532</v>
      </c>
      <c r="D1335" s="63" t="s">
        <v>2303</v>
      </c>
      <c r="E1335" s="61">
        <v>101490162</v>
      </c>
      <c r="F1335" s="61"/>
      <c r="G1335" s="67" t="s">
        <v>1643</v>
      </c>
      <c r="H1335">
        <v>5</v>
      </c>
      <c r="I1335" t="str">
        <f t="shared" si="63"/>
        <v>78</v>
      </c>
      <c r="J1335" t="str">
        <f t="shared" si="64"/>
        <v>3.8</v>
      </c>
      <c r="K1335" t="s">
        <v>8344</v>
      </c>
      <c r="L1335" t="s">
        <v>8350</v>
      </c>
      <c r="M1335">
        <v>0.75</v>
      </c>
      <c r="N1335">
        <v>2</v>
      </c>
      <c r="O1335">
        <f t="shared" si="65"/>
        <v>1</v>
      </c>
      <c r="P1335">
        <v>0.5</v>
      </c>
    </row>
    <row r="1336" spans="1:16">
      <c r="A1336" s="64" t="s">
        <v>2302</v>
      </c>
      <c r="B1336" s="61" t="s">
        <v>6320</v>
      </c>
      <c r="C1336" s="62" t="s">
        <v>1613</v>
      </c>
      <c r="D1336" s="63" t="s">
        <v>2576</v>
      </c>
      <c r="E1336" s="64">
        <v>101490161</v>
      </c>
      <c r="F1336" s="64"/>
      <c r="G1336" s="67" t="s">
        <v>1643</v>
      </c>
      <c r="H1336">
        <v>5</v>
      </c>
      <c r="I1336" t="str">
        <f t="shared" si="63"/>
        <v>78</v>
      </c>
      <c r="J1336" t="str">
        <f t="shared" si="64"/>
        <v>3.8</v>
      </c>
      <c r="K1336" t="s">
        <v>8344</v>
      </c>
      <c r="L1336" t="s">
        <v>8350</v>
      </c>
      <c r="M1336">
        <v>0.75</v>
      </c>
      <c r="N1336">
        <v>2</v>
      </c>
      <c r="O1336">
        <f t="shared" si="65"/>
        <v>1</v>
      </c>
      <c r="P1336">
        <v>0.5</v>
      </c>
    </row>
    <row r="1337" spans="1:16">
      <c r="A1337" s="61" t="s">
        <v>2306</v>
      </c>
      <c r="B1337" s="61" t="s">
        <v>6322</v>
      </c>
      <c r="C1337" s="62" t="s">
        <v>1532</v>
      </c>
      <c r="D1337" s="63" t="s">
        <v>2307</v>
      </c>
      <c r="E1337" s="61">
        <v>101490162</v>
      </c>
      <c r="F1337" s="61"/>
      <c r="G1337" s="64">
        <v>46</v>
      </c>
      <c r="H1337">
        <v>5</v>
      </c>
      <c r="I1337" t="str">
        <f t="shared" si="63"/>
        <v>78</v>
      </c>
      <c r="J1337" t="str">
        <f t="shared" si="64"/>
        <v>3.8</v>
      </c>
      <c r="K1337" t="s">
        <v>8344</v>
      </c>
      <c r="L1337" t="s">
        <v>8354</v>
      </c>
      <c r="M1337">
        <v>0.75</v>
      </c>
      <c r="N1337">
        <v>2</v>
      </c>
      <c r="O1337">
        <f t="shared" si="65"/>
        <v>1</v>
      </c>
      <c r="P1337">
        <v>0.5</v>
      </c>
    </row>
    <row r="1338" spans="1:16">
      <c r="A1338" s="64" t="s">
        <v>2306</v>
      </c>
      <c r="B1338" s="61" t="s">
        <v>6322</v>
      </c>
      <c r="C1338" s="62" t="s">
        <v>1613</v>
      </c>
      <c r="D1338" s="63" t="s">
        <v>2578</v>
      </c>
      <c r="E1338" s="64">
        <v>101490161</v>
      </c>
      <c r="F1338" s="64"/>
      <c r="G1338" s="64">
        <v>46</v>
      </c>
      <c r="H1338">
        <v>5</v>
      </c>
      <c r="I1338" t="str">
        <f t="shared" si="63"/>
        <v>78</v>
      </c>
      <c r="J1338" t="str">
        <f t="shared" si="64"/>
        <v>3.8</v>
      </c>
      <c r="K1338" t="s">
        <v>8344</v>
      </c>
      <c r="L1338" t="s">
        <v>8354</v>
      </c>
      <c r="M1338">
        <v>0.75</v>
      </c>
      <c r="N1338">
        <v>2</v>
      </c>
      <c r="O1338">
        <f t="shared" si="65"/>
        <v>1</v>
      </c>
      <c r="P1338">
        <v>0.5</v>
      </c>
    </row>
    <row r="1339" spans="1:16">
      <c r="A1339" s="61" t="s">
        <v>1915</v>
      </c>
      <c r="B1339" s="61" t="s">
        <v>6149</v>
      </c>
      <c r="C1339" s="62" t="s">
        <v>1532</v>
      </c>
      <c r="D1339" s="63" t="s">
        <v>1916</v>
      </c>
      <c r="E1339" s="61">
        <v>101490162</v>
      </c>
      <c r="F1339" s="61"/>
      <c r="G1339" s="67" t="s">
        <v>1557</v>
      </c>
      <c r="H1339">
        <v>5</v>
      </c>
      <c r="I1339" t="str">
        <f t="shared" si="63"/>
        <v>78</v>
      </c>
      <c r="J1339" t="str">
        <f t="shared" si="64"/>
        <v>3.8</v>
      </c>
      <c r="K1339" t="s">
        <v>8344</v>
      </c>
      <c r="L1339" t="s">
        <v>8341</v>
      </c>
      <c r="M1339">
        <v>0.75</v>
      </c>
      <c r="N1339">
        <v>2</v>
      </c>
      <c r="O1339">
        <f t="shared" si="65"/>
        <v>1</v>
      </c>
      <c r="P1339">
        <v>0.5</v>
      </c>
    </row>
    <row r="1340" spans="1:16">
      <c r="A1340" s="64" t="s">
        <v>1915</v>
      </c>
      <c r="B1340" s="61" t="s">
        <v>6149</v>
      </c>
      <c r="C1340" s="62" t="s">
        <v>1613</v>
      </c>
      <c r="D1340" s="63" t="s">
        <v>2580</v>
      </c>
      <c r="E1340" s="64">
        <v>101490161</v>
      </c>
      <c r="F1340" s="64"/>
      <c r="G1340" s="67" t="s">
        <v>1557</v>
      </c>
      <c r="H1340">
        <v>5</v>
      </c>
      <c r="I1340" t="str">
        <f t="shared" si="63"/>
        <v>78</v>
      </c>
      <c r="J1340" t="str">
        <f t="shared" si="64"/>
        <v>3.8</v>
      </c>
      <c r="K1340" t="s">
        <v>8344</v>
      </c>
      <c r="L1340" t="s">
        <v>8341</v>
      </c>
      <c r="M1340">
        <v>0.75</v>
      </c>
      <c r="N1340">
        <v>2</v>
      </c>
      <c r="O1340">
        <f t="shared" si="65"/>
        <v>1</v>
      </c>
      <c r="P1340">
        <v>0.5</v>
      </c>
    </row>
    <row r="1341" spans="1:16">
      <c r="A1341" s="61" t="s">
        <v>2581</v>
      </c>
      <c r="B1341" s="61" t="s">
        <v>6437</v>
      </c>
      <c r="C1341" s="62" t="s">
        <v>1532</v>
      </c>
      <c r="D1341" s="63" t="s">
        <v>2685</v>
      </c>
      <c r="E1341" s="61">
        <v>101490162</v>
      </c>
      <c r="F1341" s="61"/>
      <c r="G1341" s="64">
        <v>46</v>
      </c>
      <c r="H1341">
        <v>5</v>
      </c>
      <c r="I1341" t="str">
        <f t="shared" si="63"/>
        <v>78</v>
      </c>
      <c r="J1341" t="str">
        <f t="shared" si="64"/>
        <v>3.8</v>
      </c>
      <c r="K1341" t="s">
        <v>8342</v>
      </c>
      <c r="L1341" t="s">
        <v>8350</v>
      </c>
      <c r="M1341">
        <v>0.75</v>
      </c>
      <c r="N1341">
        <v>2</v>
      </c>
      <c r="O1341">
        <f t="shared" si="65"/>
        <v>1</v>
      </c>
      <c r="P1341">
        <v>0.5</v>
      </c>
    </row>
    <row r="1342" spans="1:16">
      <c r="A1342" s="64" t="s">
        <v>2581</v>
      </c>
      <c r="B1342" s="61" t="s">
        <v>6437</v>
      </c>
      <c r="C1342" s="62" t="s">
        <v>1613</v>
      </c>
      <c r="D1342" s="63" t="s">
        <v>2582</v>
      </c>
      <c r="E1342" s="64">
        <v>101490161</v>
      </c>
      <c r="F1342" s="64"/>
      <c r="G1342" s="64">
        <v>46</v>
      </c>
      <c r="H1342">
        <v>5</v>
      </c>
      <c r="I1342" t="str">
        <f t="shared" si="63"/>
        <v>78</v>
      </c>
      <c r="J1342" t="str">
        <f t="shared" si="64"/>
        <v>3.8</v>
      </c>
      <c r="K1342" t="s">
        <v>8342</v>
      </c>
      <c r="L1342" t="s">
        <v>8350</v>
      </c>
      <c r="M1342">
        <v>0.75</v>
      </c>
      <c r="N1342">
        <v>2</v>
      </c>
      <c r="O1342">
        <f t="shared" si="65"/>
        <v>1</v>
      </c>
      <c r="P1342">
        <v>0.5</v>
      </c>
    </row>
    <row r="1343" spans="1:16">
      <c r="A1343" s="64" t="s">
        <v>2585</v>
      </c>
      <c r="B1343" s="61" t="s">
        <v>6439</v>
      </c>
      <c r="C1343" s="62" t="s">
        <v>1613</v>
      </c>
      <c r="D1343" s="63" t="s">
        <v>2586</v>
      </c>
      <c r="E1343" s="64">
        <v>101490161</v>
      </c>
      <c r="F1343" s="64"/>
      <c r="G1343" s="64">
        <v>46</v>
      </c>
      <c r="H1343">
        <v>5</v>
      </c>
      <c r="I1343" t="str">
        <f t="shared" si="63"/>
        <v>78</v>
      </c>
      <c r="J1343" t="str">
        <f t="shared" si="64"/>
        <v>3.8</v>
      </c>
      <c r="K1343" t="s">
        <v>8342</v>
      </c>
      <c r="L1343" t="s">
        <v>8350</v>
      </c>
      <c r="M1343">
        <v>0.75</v>
      </c>
      <c r="N1343">
        <v>2</v>
      </c>
      <c r="O1343">
        <f t="shared" si="65"/>
        <v>1</v>
      </c>
      <c r="P1343">
        <v>0.5</v>
      </c>
    </row>
    <row r="1344" spans="1:16">
      <c r="A1344" s="61" t="s">
        <v>2588</v>
      </c>
      <c r="B1344" s="61" t="s">
        <v>6440</v>
      </c>
      <c r="C1344" s="62" t="s">
        <v>1532</v>
      </c>
      <c r="D1344" s="63" t="s">
        <v>3544</v>
      </c>
      <c r="E1344" s="61">
        <v>101490162</v>
      </c>
      <c r="F1344" s="61"/>
      <c r="G1344" s="67" t="s">
        <v>1557</v>
      </c>
      <c r="H1344">
        <v>5</v>
      </c>
      <c r="I1344" t="str">
        <f t="shared" si="63"/>
        <v>78</v>
      </c>
      <c r="J1344" t="str">
        <f t="shared" si="64"/>
        <v>3.8</v>
      </c>
      <c r="K1344" t="s">
        <v>8342</v>
      </c>
      <c r="L1344" t="s">
        <v>8352</v>
      </c>
      <c r="M1344">
        <v>0.75</v>
      </c>
      <c r="N1344">
        <v>2</v>
      </c>
      <c r="O1344">
        <f t="shared" si="65"/>
        <v>1</v>
      </c>
      <c r="P1344">
        <v>0.5</v>
      </c>
    </row>
    <row r="1345" spans="1:16">
      <c r="A1345" s="64" t="s">
        <v>2588</v>
      </c>
      <c r="B1345" s="61" t="s">
        <v>6440</v>
      </c>
      <c r="C1345" s="62" t="s">
        <v>1613</v>
      </c>
      <c r="D1345" s="63" t="s">
        <v>2589</v>
      </c>
      <c r="E1345" s="64">
        <v>101490161</v>
      </c>
      <c r="F1345" s="64"/>
      <c r="G1345" s="67" t="s">
        <v>1557</v>
      </c>
      <c r="H1345">
        <v>5</v>
      </c>
      <c r="I1345" t="str">
        <f t="shared" si="63"/>
        <v>78</v>
      </c>
      <c r="J1345" t="str">
        <f t="shared" si="64"/>
        <v>3.8</v>
      </c>
      <c r="K1345" t="s">
        <v>8342</v>
      </c>
      <c r="L1345" t="s">
        <v>8352</v>
      </c>
      <c r="M1345">
        <v>0.75</v>
      </c>
      <c r="N1345">
        <v>2</v>
      </c>
      <c r="O1345">
        <f t="shared" si="65"/>
        <v>1</v>
      </c>
      <c r="P1345">
        <v>0.5</v>
      </c>
    </row>
    <row r="1346" spans="1:16">
      <c r="A1346" s="61" t="s">
        <v>2531</v>
      </c>
      <c r="B1346" s="61" t="s">
        <v>6420</v>
      </c>
      <c r="C1346" s="62" t="s">
        <v>1532</v>
      </c>
      <c r="D1346" s="63" t="s">
        <v>2532</v>
      </c>
      <c r="E1346" s="61">
        <v>101490162</v>
      </c>
      <c r="F1346" s="61"/>
      <c r="G1346" s="67" t="s">
        <v>1643</v>
      </c>
      <c r="H1346">
        <v>5</v>
      </c>
      <c r="I1346" t="str">
        <f t="shared" si="63"/>
        <v>78</v>
      </c>
      <c r="J1346" t="str">
        <f t="shared" si="64"/>
        <v>3.8</v>
      </c>
      <c r="K1346" t="s">
        <v>8342</v>
      </c>
      <c r="L1346" t="s">
        <v>8341</v>
      </c>
      <c r="M1346">
        <v>0.75</v>
      </c>
      <c r="N1346">
        <v>2</v>
      </c>
      <c r="O1346">
        <f t="shared" si="65"/>
        <v>1</v>
      </c>
      <c r="P1346">
        <v>0.5</v>
      </c>
    </row>
    <row r="1347" spans="1:16">
      <c r="A1347" s="61" t="s">
        <v>2592</v>
      </c>
      <c r="B1347" s="61" t="s">
        <v>6442</v>
      </c>
      <c r="C1347" s="62" t="s">
        <v>1532</v>
      </c>
      <c r="D1347" s="63" t="s">
        <v>2963</v>
      </c>
      <c r="E1347" s="61">
        <v>101490162</v>
      </c>
      <c r="F1347" s="61"/>
      <c r="G1347" s="67" t="s">
        <v>1643</v>
      </c>
      <c r="H1347">
        <v>5</v>
      </c>
      <c r="I1347" t="str">
        <f t="shared" si="63"/>
        <v>78</v>
      </c>
      <c r="J1347" t="str">
        <f t="shared" si="64"/>
        <v>3.8</v>
      </c>
      <c r="K1347" t="s">
        <v>8342</v>
      </c>
      <c r="L1347" t="s">
        <v>8341</v>
      </c>
      <c r="M1347">
        <v>0.75</v>
      </c>
      <c r="N1347">
        <v>2</v>
      </c>
      <c r="O1347">
        <f t="shared" si="65"/>
        <v>1</v>
      </c>
      <c r="P1347">
        <v>0.5</v>
      </c>
    </row>
    <row r="1348" spans="1:16">
      <c r="A1348" s="61" t="s">
        <v>2596</v>
      </c>
      <c r="B1348" s="61" t="s">
        <v>6443</v>
      </c>
      <c r="C1348" s="62" t="s">
        <v>1532</v>
      </c>
      <c r="D1348" s="63" t="s">
        <v>2963</v>
      </c>
      <c r="E1348" s="61">
        <v>101490162</v>
      </c>
      <c r="F1348" s="61"/>
      <c r="G1348" s="67" t="s">
        <v>1643</v>
      </c>
      <c r="H1348">
        <v>5</v>
      </c>
      <c r="I1348" t="str">
        <f t="shared" si="63"/>
        <v>78</v>
      </c>
      <c r="J1348" t="str">
        <f t="shared" si="64"/>
        <v>3.8</v>
      </c>
      <c r="K1348" t="s">
        <v>8342</v>
      </c>
      <c r="L1348" t="s">
        <v>8341</v>
      </c>
      <c r="M1348">
        <v>0.75</v>
      </c>
      <c r="N1348">
        <v>2</v>
      </c>
      <c r="O1348">
        <f t="shared" si="65"/>
        <v>1</v>
      </c>
      <c r="P1348">
        <v>0.5</v>
      </c>
    </row>
    <row r="1349" spans="1:16">
      <c r="A1349" s="61" t="s">
        <v>2599</v>
      </c>
      <c r="B1349" s="61" t="s">
        <v>6445</v>
      </c>
      <c r="C1349" s="62" t="s">
        <v>1532</v>
      </c>
      <c r="D1349" s="63" t="s">
        <v>2963</v>
      </c>
      <c r="E1349" s="61">
        <v>101490162</v>
      </c>
      <c r="F1349" s="61"/>
      <c r="G1349" s="67" t="s">
        <v>1643</v>
      </c>
      <c r="H1349">
        <v>5</v>
      </c>
      <c r="I1349" t="str">
        <f t="shared" si="63"/>
        <v>78</v>
      </c>
      <c r="J1349" t="str">
        <f t="shared" si="64"/>
        <v>3.8</v>
      </c>
      <c r="K1349" t="s">
        <v>8342</v>
      </c>
      <c r="L1349" t="s">
        <v>8341</v>
      </c>
      <c r="M1349">
        <v>0.75</v>
      </c>
      <c r="N1349">
        <v>2</v>
      </c>
      <c r="O1349">
        <f t="shared" si="65"/>
        <v>1</v>
      </c>
      <c r="P1349">
        <v>0.5</v>
      </c>
    </row>
    <row r="1350" spans="1:16">
      <c r="A1350" s="61" t="s">
        <v>2601</v>
      </c>
      <c r="B1350" s="61" t="s">
        <v>6446</v>
      </c>
      <c r="C1350" s="62" t="s">
        <v>1532</v>
      </c>
      <c r="D1350" s="63" t="s">
        <v>2963</v>
      </c>
      <c r="E1350" s="61">
        <v>101490162</v>
      </c>
      <c r="F1350" s="61"/>
      <c r="G1350" s="64">
        <v>46</v>
      </c>
      <c r="H1350">
        <v>5</v>
      </c>
      <c r="I1350" t="str">
        <f t="shared" si="63"/>
        <v>78</v>
      </c>
      <c r="J1350" t="str">
        <f t="shared" si="64"/>
        <v>3.8</v>
      </c>
      <c r="K1350" t="s">
        <v>8342</v>
      </c>
      <c r="L1350" t="s">
        <v>8341</v>
      </c>
      <c r="M1350">
        <v>0.75</v>
      </c>
      <c r="N1350">
        <v>2</v>
      </c>
      <c r="O1350">
        <f t="shared" si="65"/>
        <v>1</v>
      </c>
      <c r="P1350">
        <v>0.5</v>
      </c>
    </row>
    <row r="1351" spans="1:16">
      <c r="A1351" s="61" t="s">
        <v>2603</v>
      </c>
      <c r="B1351" s="61" t="s">
        <v>6447</v>
      </c>
      <c r="C1351" s="62" t="s">
        <v>1532</v>
      </c>
      <c r="D1351" s="63" t="s">
        <v>2963</v>
      </c>
      <c r="E1351" s="61">
        <v>101490162</v>
      </c>
      <c r="F1351" s="61"/>
      <c r="G1351" s="67" t="s">
        <v>1643</v>
      </c>
      <c r="H1351">
        <v>5</v>
      </c>
      <c r="I1351" t="str">
        <f t="shared" si="63"/>
        <v>78</v>
      </c>
      <c r="J1351" t="str">
        <f t="shared" si="64"/>
        <v>3.8</v>
      </c>
      <c r="K1351" t="s">
        <v>8342</v>
      </c>
      <c r="L1351" t="s">
        <v>8341</v>
      </c>
      <c r="M1351">
        <v>0.75</v>
      </c>
      <c r="N1351">
        <v>2</v>
      </c>
      <c r="O1351">
        <f t="shared" si="65"/>
        <v>1</v>
      </c>
      <c r="P1351">
        <v>0.5</v>
      </c>
    </row>
    <row r="1352" spans="1:16">
      <c r="A1352" s="64" t="s">
        <v>2592</v>
      </c>
      <c r="B1352" s="61" t="s">
        <v>6442</v>
      </c>
      <c r="C1352" s="62" t="s">
        <v>1613</v>
      </c>
      <c r="D1352" s="63" t="s">
        <v>2593</v>
      </c>
      <c r="E1352" s="64">
        <v>101490161</v>
      </c>
      <c r="F1352" s="64"/>
      <c r="G1352" s="67" t="s">
        <v>1643</v>
      </c>
      <c r="H1352">
        <v>5</v>
      </c>
      <c r="I1352" t="str">
        <f t="shared" si="63"/>
        <v>78</v>
      </c>
      <c r="J1352" t="str">
        <f t="shared" si="64"/>
        <v>3.8</v>
      </c>
      <c r="K1352" t="s">
        <v>8342</v>
      </c>
      <c r="L1352" t="s">
        <v>8341</v>
      </c>
      <c r="M1352">
        <v>0.75</v>
      </c>
      <c r="N1352">
        <v>2</v>
      </c>
      <c r="O1352">
        <f t="shared" si="65"/>
        <v>1</v>
      </c>
      <c r="P1352">
        <v>0.5</v>
      </c>
    </row>
    <row r="1353" spans="1:16">
      <c r="A1353" s="64" t="s">
        <v>2596</v>
      </c>
      <c r="B1353" s="61" t="s">
        <v>6443</v>
      </c>
      <c r="C1353" s="62" t="s">
        <v>1613</v>
      </c>
      <c r="D1353" s="63" t="s">
        <v>2593</v>
      </c>
      <c r="E1353" s="64">
        <v>101490161</v>
      </c>
      <c r="F1353" s="64"/>
      <c r="G1353" s="67" t="s">
        <v>1643</v>
      </c>
      <c r="H1353">
        <v>5</v>
      </c>
      <c r="I1353" t="str">
        <f t="shared" si="63"/>
        <v>78</v>
      </c>
      <c r="J1353" t="str">
        <f t="shared" si="64"/>
        <v>3.8</v>
      </c>
      <c r="K1353" t="s">
        <v>8342</v>
      </c>
      <c r="L1353" t="s">
        <v>8341</v>
      </c>
      <c r="M1353">
        <v>0.75</v>
      </c>
      <c r="N1353">
        <v>2</v>
      </c>
      <c r="O1353">
        <f t="shared" si="65"/>
        <v>1</v>
      </c>
      <c r="P1353">
        <v>0.5</v>
      </c>
    </row>
    <row r="1354" spans="1:16">
      <c r="A1354" s="64" t="s">
        <v>2599</v>
      </c>
      <c r="B1354" s="61" t="s">
        <v>6445</v>
      </c>
      <c r="C1354" s="62" t="s">
        <v>1613</v>
      </c>
      <c r="D1354" s="63" t="s">
        <v>2593</v>
      </c>
      <c r="E1354" s="64">
        <v>101490161</v>
      </c>
      <c r="F1354" s="64"/>
      <c r="G1354" s="67" t="s">
        <v>1643</v>
      </c>
      <c r="H1354">
        <v>5</v>
      </c>
      <c r="I1354" t="str">
        <f t="shared" si="63"/>
        <v>78</v>
      </c>
      <c r="J1354" t="str">
        <f t="shared" si="64"/>
        <v>3.8</v>
      </c>
      <c r="K1354" t="s">
        <v>8342</v>
      </c>
      <c r="L1354" t="s">
        <v>8341</v>
      </c>
      <c r="M1354">
        <v>0.75</v>
      </c>
      <c r="N1354">
        <v>2</v>
      </c>
      <c r="O1354">
        <f t="shared" si="65"/>
        <v>1</v>
      </c>
      <c r="P1354">
        <v>0.5</v>
      </c>
    </row>
    <row r="1355" spans="1:16">
      <c r="A1355" s="64" t="s">
        <v>2601</v>
      </c>
      <c r="B1355" s="61" t="s">
        <v>6446</v>
      </c>
      <c r="C1355" s="62" t="s">
        <v>1613</v>
      </c>
      <c r="D1355" s="63" t="s">
        <v>2593</v>
      </c>
      <c r="E1355" s="64">
        <v>101490161</v>
      </c>
      <c r="F1355" s="64"/>
      <c r="G1355" s="64">
        <v>46</v>
      </c>
      <c r="H1355">
        <v>5</v>
      </c>
      <c r="I1355" t="str">
        <f t="shared" si="63"/>
        <v>78</v>
      </c>
      <c r="J1355" t="str">
        <f t="shared" si="64"/>
        <v>3.8</v>
      </c>
      <c r="K1355" t="s">
        <v>8342</v>
      </c>
      <c r="L1355" t="s">
        <v>8341</v>
      </c>
      <c r="M1355">
        <v>0.75</v>
      </c>
      <c r="N1355">
        <v>2</v>
      </c>
      <c r="O1355">
        <f t="shared" si="65"/>
        <v>1</v>
      </c>
      <c r="P1355">
        <v>0.5</v>
      </c>
    </row>
    <row r="1356" spans="1:16">
      <c r="A1356" s="64" t="s">
        <v>2603</v>
      </c>
      <c r="B1356" s="61" t="s">
        <v>6447</v>
      </c>
      <c r="C1356" s="62" t="s">
        <v>1613</v>
      </c>
      <c r="D1356" s="63" t="s">
        <v>2593</v>
      </c>
      <c r="E1356" s="64">
        <v>101490161</v>
      </c>
      <c r="F1356" s="64"/>
      <c r="G1356" s="67" t="s">
        <v>1643</v>
      </c>
      <c r="H1356">
        <v>5</v>
      </c>
      <c r="I1356" t="str">
        <f t="shared" ref="I1356:I1419" si="66">MID(D1356,5,2)</f>
        <v>78</v>
      </c>
      <c r="J1356" t="str">
        <f t="shared" ref="J1356:J1419" si="67">MID(D1356,7,3)</f>
        <v>3.8</v>
      </c>
      <c r="K1356" t="s">
        <v>8342</v>
      </c>
      <c r="L1356" t="s">
        <v>8341</v>
      </c>
      <c r="M1356">
        <v>0.75</v>
      </c>
      <c r="N1356">
        <v>2</v>
      </c>
      <c r="O1356">
        <f t="shared" ref="O1356:O1419" si="68">N1356/2</f>
        <v>1</v>
      </c>
      <c r="P1356">
        <v>0.5</v>
      </c>
    </row>
    <row r="1357" spans="1:16">
      <c r="A1357" s="64" t="s">
        <v>2605</v>
      </c>
      <c r="B1357" s="61" t="s">
        <v>6449</v>
      </c>
      <c r="C1357" s="62" t="s">
        <v>1613</v>
      </c>
      <c r="D1357" s="63" t="s">
        <v>2606</v>
      </c>
      <c r="E1357" s="64">
        <v>101490161</v>
      </c>
      <c r="F1357" s="64"/>
      <c r="G1357" s="67" t="s">
        <v>1643</v>
      </c>
      <c r="H1357">
        <v>5</v>
      </c>
      <c r="I1357" t="str">
        <f t="shared" si="66"/>
        <v>78</v>
      </c>
      <c r="J1357" t="str">
        <f t="shared" si="67"/>
        <v>3.8</v>
      </c>
      <c r="K1357" t="s">
        <v>8342</v>
      </c>
      <c r="L1357" t="s">
        <v>8341</v>
      </c>
      <c r="M1357">
        <v>0.75</v>
      </c>
      <c r="N1357">
        <v>2</v>
      </c>
      <c r="O1357">
        <f t="shared" si="68"/>
        <v>1</v>
      </c>
      <c r="P1357">
        <v>0.5</v>
      </c>
    </row>
    <row r="1358" spans="1:16">
      <c r="A1358" s="64" t="s">
        <v>2531</v>
      </c>
      <c r="B1358" s="61" t="s">
        <v>6420</v>
      </c>
      <c r="C1358" s="62" t="s">
        <v>1613</v>
      </c>
      <c r="D1358" s="63" t="s">
        <v>2608</v>
      </c>
      <c r="E1358" s="64">
        <v>101490161</v>
      </c>
      <c r="F1358" s="64"/>
      <c r="G1358" s="67" t="s">
        <v>1643</v>
      </c>
      <c r="H1358">
        <v>5</v>
      </c>
      <c r="I1358" t="str">
        <f t="shared" si="66"/>
        <v>78</v>
      </c>
      <c r="J1358" t="str">
        <f t="shared" si="67"/>
        <v>3.8</v>
      </c>
      <c r="K1358" t="s">
        <v>8342</v>
      </c>
      <c r="L1358" t="s">
        <v>8341</v>
      </c>
      <c r="M1358">
        <v>0.75</v>
      </c>
      <c r="N1358">
        <v>2</v>
      </c>
      <c r="O1358">
        <f t="shared" si="68"/>
        <v>1</v>
      </c>
      <c r="P1358">
        <v>0.5</v>
      </c>
    </row>
    <row r="1359" spans="1:16">
      <c r="A1359" s="61" t="s">
        <v>2611</v>
      </c>
      <c r="B1359" s="61" t="s">
        <v>6451</v>
      </c>
      <c r="C1359" s="62" t="s">
        <v>1532</v>
      </c>
      <c r="D1359" s="63" t="s">
        <v>3170</v>
      </c>
      <c r="E1359" s="61">
        <v>101490162</v>
      </c>
      <c r="F1359" s="61"/>
      <c r="G1359" s="64">
        <v>138</v>
      </c>
      <c r="H1359">
        <v>5</v>
      </c>
      <c r="I1359" t="str">
        <f t="shared" si="66"/>
        <v>78</v>
      </c>
      <c r="J1359" t="str">
        <f t="shared" si="67"/>
        <v>3.8</v>
      </c>
      <c r="K1359" t="s">
        <v>8342</v>
      </c>
      <c r="L1359" t="s">
        <v>8341</v>
      </c>
      <c r="M1359">
        <v>0.75</v>
      </c>
      <c r="N1359">
        <v>2</v>
      </c>
      <c r="O1359">
        <f t="shared" si="68"/>
        <v>1</v>
      </c>
      <c r="P1359">
        <v>0.5</v>
      </c>
    </row>
    <row r="1360" spans="1:16">
      <c r="A1360" s="64" t="s">
        <v>2611</v>
      </c>
      <c r="B1360" s="61" t="s">
        <v>6451</v>
      </c>
      <c r="C1360" s="62" t="s">
        <v>1613</v>
      </c>
      <c r="D1360" s="63" t="s">
        <v>2612</v>
      </c>
      <c r="E1360" s="64">
        <v>101490161</v>
      </c>
      <c r="F1360" s="64"/>
      <c r="G1360" s="64">
        <v>138</v>
      </c>
      <c r="H1360">
        <v>5</v>
      </c>
      <c r="I1360" t="str">
        <f t="shared" si="66"/>
        <v>78</v>
      </c>
      <c r="J1360" t="str">
        <f t="shared" si="67"/>
        <v>3.8</v>
      </c>
      <c r="K1360" t="s">
        <v>8342</v>
      </c>
      <c r="L1360" t="s">
        <v>8341</v>
      </c>
      <c r="M1360">
        <v>0.75</v>
      </c>
      <c r="N1360">
        <v>2</v>
      </c>
      <c r="O1360">
        <f t="shared" si="68"/>
        <v>1</v>
      </c>
      <c r="P1360">
        <v>0.5</v>
      </c>
    </row>
    <row r="1361" spans="1:16">
      <c r="A1361" s="61">
        <v>103075166</v>
      </c>
      <c r="B1361" s="61" t="s">
        <v>7269</v>
      </c>
      <c r="C1361" s="62" t="s">
        <v>1532</v>
      </c>
      <c r="D1361" s="42" t="s">
        <v>4641</v>
      </c>
      <c r="E1361" s="61">
        <v>101490162</v>
      </c>
      <c r="F1361" s="61"/>
      <c r="G1361" s="61">
        <v>132</v>
      </c>
      <c r="H1361">
        <v>5</v>
      </c>
      <c r="I1361" t="str">
        <f t="shared" si="66"/>
        <v>78</v>
      </c>
      <c r="J1361" t="str">
        <f t="shared" si="67"/>
        <v>3.8</v>
      </c>
      <c r="K1361" t="s">
        <v>8342</v>
      </c>
      <c r="L1361" t="s">
        <v>8354</v>
      </c>
      <c r="M1361">
        <v>0.75</v>
      </c>
      <c r="N1361">
        <v>2</v>
      </c>
      <c r="O1361">
        <f t="shared" si="68"/>
        <v>1</v>
      </c>
      <c r="P1361">
        <v>0.5</v>
      </c>
    </row>
    <row r="1362" spans="1:16">
      <c r="A1362" s="61">
        <v>103075166</v>
      </c>
      <c r="B1362" s="61" t="s">
        <v>7269</v>
      </c>
      <c r="C1362" s="62" t="s">
        <v>1613</v>
      </c>
      <c r="D1362" s="42" t="s">
        <v>4642</v>
      </c>
      <c r="E1362" s="61">
        <v>101490161</v>
      </c>
      <c r="F1362" s="61"/>
      <c r="G1362" s="61">
        <v>132</v>
      </c>
      <c r="H1362">
        <v>5</v>
      </c>
      <c r="I1362" t="str">
        <f t="shared" si="66"/>
        <v>78</v>
      </c>
      <c r="J1362" t="str">
        <f t="shared" si="67"/>
        <v>3.8</v>
      </c>
      <c r="K1362" t="s">
        <v>8342</v>
      </c>
      <c r="L1362" t="s">
        <v>8354</v>
      </c>
      <c r="M1362">
        <v>0.75</v>
      </c>
      <c r="N1362">
        <v>2</v>
      </c>
      <c r="O1362">
        <f t="shared" si="68"/>
        <v>1</v>
      </c>
      <c r="P1362">
        <v>0.5</v>
      </c>
    </row>
    <row r="1363" spans="1:16">
      <c r="A1363" s="61">
        <v>104456029</v>
      </c>
      <c r="B1363" s="61" t="s">
        <v>7888</v>
      </c>
      <c r="C1363" s="100" t="s">
        <v>1532</v>
      </c>
      <c r="D1363" s="42" t="s">
        <v>5540</v>
      </c>
      <c r="E1363" s="61">
        <v>101490162</v>
      </c>
      <c r="F1363" s="61"/>
      <c r="G1363" s="61">
        <v>7</v>
      </c>
      <c r="H1363">
        <v>5</v>
      </c>
      <c r="I1363" t="str">
        <f t="shared" si="66"/>
        <v>78</v>
      </c>
      <c r="J1363" t="str">
        <f t="shared" si="67"/>
        <v>3.8</v>
      </c>
      <c r="K1363" t="s">
        <v>8342</v>
      </c>
      <c r="L1363" t="s">
        <v>8341</v>
      </c>
      <c r="M1363">
        <v>0.75</v>
      </c>
      <c r="N1363">
        <v>2</v>
      </c>
      <c r="O1363">
        <f t="shared" si="68"/>
        <v>1</v>
      </c>
      <c r="P1363">
        <v>0.5</v>
      </c>
    </row>
    <row r="1364" spans="1:16">
      <c r="A1364" s="61">
        <v>104456029</v>
      </c>
      <c r="B1364" s="61" t="s">
        <v>7888</v>
      </c>
      <c r="C1364" s="100" t="s">
        <v>1613</v>
      </c>
      <c r="D1364" s="42" t="s">
        <v>5541</v>
      </c>
      <c r="E1364" s="61">
        <v>101490161</v>
      </c>
      <c r="F1364" s="61"/>
      <c r="G1364" s="61">
        <v>7</v>
      </c>
      <c r="H1364">
        <v>5</v>
      </c>
      <c r="I1364" t="str">
        <f t="shared" si="66"/>
        <v>78</v>
      </c>
      <c r="J1364" t="str">
        <f t="shared" si="67"/>
        <v>3.8</v>
      </c>
      <c r="K1364" t="s">
        <v>8342</v>
      </c>
      <c r="L1364" t="s">
        <v>8341</v>
      </c>
      <c r="M1364">
        <v>0.75</v>
      </c>
      <c r="N1364">
        <v>2</v>
      </c>
      <c r="O1364">
        <f t="shared" si="68"/>
        <v>1</v>
      </c>
      <c r="P1364">
        <v>0.5</v>
      </c>
    </row>
    <row r="1365" spans="1:16">
      <c r="A1365" s="61">
        <v>102842224</v>
      </c>
      <c r="B1365" s="61" t="s">
        <v>7184</v>
      </c>
      <c r="C1365" s="62" t="s">
        <v>1532</v>
      </c>
      <c r="D1365" s="42" t="s">
        <v>4501</v>
      </c>
      <c r="E1365" s="61">
        <v>101490162</v>
      </c>
      <c r="F1365" s="61"/>
      <c r="G1365" s="61">
        <v>46</v>
      </c>
      <c r="H1365">
        <v>5</v>
      </c>
      <c r="I1365" t="str">
        <f t="shared" si="66"/>
        <v>78</v>
      </c>
      <c r="J1365" t="str">
        <f t="shared" si="67"/>
        <v>3.8</v>
      </c>
      <c r="K1365" t="s">
        <v>8342</v>
      </c>
      <c r="L1365" t="s">
        <v>8350</v>
      </c>
      <c r="M1365">
        <v>0.75</v>
      </c>
      <c r="N1365">
        <v>2</v>
      </c>
      <c r="O1365">
        <f t="shared" si="68"/>
        <v>1</v>
      </c>
      <c r="P1365">
        <v>0.5</v>
      </c>
    </row>
    <row r="1366" spans="1:16">
      <c r="A1366" s="61">
        <v>102842224</v>
      </c>
      <c r="B1366" s="61" t="s">
        <v>7184</v>
      </c>
      <c r="C1366" s="62" t="s">
        <v>1613</v>
      </c>
      <c r="D1366" s="42" t="s">
        <v>4502</v>
      </c>
      <c r="E1366" s="61">
        <v>101490161</v>
      </c>
      <c r="F1366" s="61"/>
      <c r="G1366" s="61">
        <v>46</v>
      </c>
      <c r="H1366">
        <v>5</v>
      </c>
      <c r="I1366" t="str">
        <f t="shared" si="66"/>
        <v>78</v>
      </c>
      <c r="J1366" t="str">
        <f t="shared" si="67"/>
        <v>3.8</v>
      </c>
      <c r="K1366" t="s">
        <v>8342</v>
      </c>
      <c r="L1366" t="s">
        <v>8350</v>
      </c>
      <c r="M1366">
        <v>0.75</v>
      </c>
      <c r="N1366">
        <v>2</v>
      </c>
      <c r="O1366">
        <f t="shared" si="68"/>
        <v>1</v>
      </c>
      <c r="P1366">
        <v>0.5</v>
      </c>
    </row>
    <row r="1367" spans="1:16">
      <c r="A1367" s="61" t="s">
        <v>2585</v>
      </c>
      <c r="B1367" s="61" t="s">
        <v>6439</v>
      </c>
      <c r="C1367" s="62" t="s">
        <v>1532</v>
      </c>
      <c r="D1367" s="63" t="s">
        <v>3345</v>
      </c>
      <c r="E1367" s="61">
        <v>101490162</v>
      </c>
      <c r="F1367" s="61"/>
      <c r="G1367" s="64">
        <v>46</v>
      </c>
      <c r="H1367">
        <v>5</v>
      </c>
      <c r="I1367" t="str">
        <f t="shared" si="66"/>
        <v>78</v>
      </c>
      <c r="J1367" t="str">
        <f t="shared" si="67"/>
        <v>3.8</v>
      </c>
      <c r="K1367" t="s">
        <v>8342</v>
      </c>
      <c r="L1367" t="s">
        <v>8350</v>
      </c>
      <c r="M1367">
        <v>0.75</v>
      </c>
      <c r="N1367">
        <v>2</v>
      </c>
      <c r="O1367">
        <f t="shared" si="68"/>
        <v>1</v>
      </c>
      <c r="P1367">
        <v>0.5</v>
      </c>
    </row>
    <row r="1368" spans="1:16">
      <c r="A1368" s="61" t="s">
        <v>2615</v>
      </c>
      <c r="B1368" s="61" t="s">
        <v>6453</v>
      </c>
      <c r="C1368" s="62" t="s">
        <v>1532</v>
      </c>
      <c r="D1368" s="42" t="s">
        <v>3844</v>
      </c>
      <c r="E1368" s="61">
        <v>101490162</v>
      </c>
      <c r="F1368" s="61"/>
      <c r="G1368" s="67" t="s">
        <v>1643</v>
      </c>
      <c r="H1368">
        <v>5</v>
      </c>
      <c r="I1368" t="str">
        <f t="shared" si="66"/>
        <v>78</v>
      </c>
      <c r="J1368" t="str">
        <f t="shared" si="67"/>
        <v>3.8</v>
      </c>
      <c r="K1368" t="s">
        <v>8342</v>
      </c>
      <c r="L1368" t="s">
        <v>8341</v>
      </c>
      <c r="M1368">
        <v>0.75</v>
      </c>
      <c r="N1368">
        <v>2</v>
      </c>
      <c r="O1368">
        <f t="shared" si="68"/>
        <v>1</v>
      </c>
      <c r="P1368">
        <v>0.5</v>
      </c>
    </row>
    <row r="1369" spans="1:16">
      <c r="A1369" s="61" t="s">
        <v>2615</v>
      </c>
      <c r="B1369" s="61" t="s">
        <v>6453</v>
      </c>
      <c r="C1369" s="62" t="s">
        <v>1613</v>
      </c>
      <c r="D1369" s="42" t="s">
        <v>2616</v>
      </c>
      <c r="E1369" s="61">
        <v>101490161</v>
      </c>
      <c r="F1369" s="61"/>
      <c r="G1369" s="67" t="s">
        <v>1643</v>
      </c>
      <c r="H1369">
        <v>5</v>
      </c>
      <c r="I1369" t="str">
        <f t="shared" si="66"/>
        <v>78</v>
      </c>
      <c r="J1369" t="str">
        <f t="shared" si="67"/>
        <v>3.8</v>
      </c>
      <c r="K1369" t="s">
        <v>8342</v>
      </c>
      <c r="L1369" t="s">
        <v>8341</v>
      </c>
      <c r="M1369">
        <v>0.75</v>
      </c>
      <c r="N1369">
        <v>2</v>
      </c>
      <c r="O1369">
        <f t="shared" si="68"/>
        <v>1</v>
      </c>
      <c r="P1369">
        <v>0.5</v>
      </c>
    </row>
    <row r="1370" spans="1:16">
      <c r="A1370" s="61" t="s">
        <v>2605</v>
      </c>
      <c r="B1370" s="61" t="s">
        <v>6449</v>
      </c>
      <c r="C1370" s="62" t="s">
        <v>1532</v>
      </c>
      <c r="D1370" s="63" t="s">
        <v>3274</v>
      </c>
      <c r="E1370" s="61">
        <v>101490162</v>
      </c>
      <c r="F1370" s="61"/>
      <c r="G1370" s="67" t="s">
        <v>1643</v>
      </c>
      <c r="H1370">
        <v>5</v>
      </c>
      <c r="I1370" t="str">
        <f t="shared" si="66"/>
        <v>78</v>
      </c>
      <c r="J1370" t="str">
        <f t="shared" si="67"/>
        <v>3.8</v>
      </c>
      <c r="K1370" t="s">
        <v>8342</v>
      </c>
      <c r="L1370" t="s">
        <v>8341</v>
      </c>
      <c r="M1370">
        <v>0.75</v>
      </c>
      <c r="N1370">
        <v>2</v>
      </c>
      <c r="O1370">
        <f t="shared" si="68"/>
        <v>1</v>
      </c>
      <c r="P1370">
        <v>0.5</v>
      </c>
    </row>
    <row r="1371" spans="1:16">
      <c r="A1371" s="61">
        <v>101635557</v>
      </c>
      <c r="B1371" s="61" t="s">
        <v>6455</v>
      </c>
      <c r="C1371" s="62" t="s">
        <v>1532</v>
      </c>
      <c r="D1371" s="42" t="s">
        <v>3842</v>
      </c>
      <c r="E1371" s="61">
        <v>101490171</v>
      </c>
      <c r="F1371" s="61"/>
      <c r="G1371" s="67" t="s">
        <v>1643</v>
      </c>
      <c r="H1371">
        <v>5</v>
      </c>
      <c r="I1371" t="str">
        <f t="shared" si="66"/>
        <v>78</v>
      </c>
      <c r="J1371" t="str">
        <f t="shared" si="67"/>
        <v>3.8</v>
      </c>
      <c r="K1371" t="s">
        <v>8342</v>
      </c>
      <c r="L1371" t="s">
        <v>8341</v>
      </c>
      <c r="M1371">
        <v>0.75</v>
      </c>
      <c r="N1371">
        <v>2</v>
      </c>
      <c r="O1371">
        <f t="shared" si="68"/>
        <v>1</v>
      </c>
      <c r="P1371">
        <v>0.5</v>
      </c>
    </row>
    <row r="1372" spans="1:16">
      <c r="A1372" s="61">
        <v>101635557</v>
      </c>
      <c r="B1372" s="61" t="s">
        <v>6455</v>
      </c>
      <c r="C1372" s="62" t="s">
        <v>1532</v>
      </c>
      <c r="D1372" s="42" t="s">
        <v>3842</v>
      </c>
      <c r="E1372" s="61">
        <v>101490169</v>
      </c>
      <c r="F1372" s="61" t="s">
        <v>1534</v>
      </c>
      <c r="G1372" s="67" t="s">
        <v>1643</v>
      </c>
      <c r="H1372">
        <v>5</v>
      </c>
      <c r="I1372" t="str">
        <f t="shared" si="66"/>
        <v>78</v>
      </c>
      <c r="J1372" t="str">
        <f t="shared" si="67"/>
        <v>3.8</v>
      </c>
      <c r="K1372" t="s">
        <v>8342</v>
      </c>
      <c r="L1372" t="s">
        <v>8341</v>
      </c>
      <c r="M1372">
        <v>0.75</v>
      </c>
      <c r="N1372">
        <v>2</v>
      </c>
      <c r="O1372">
        <f t="shared" si="68"/>
        <v>1</v>
      </c>
      <c r="P1372">
        <v>0.5</v>
      </c>
    </row>
    <row r="1373" spans="1:16">
      <c r="A1373" s="61">
        <v>101635557</v>
      </c>
      <c r="B1373" s="61" t="s">
        <v>6455</v>
      </c>
      <c r="C1373" s="62" t="s">
        <v>1613</v>
      </c>
      <c r="D1373" s="42" t="s">
        <v>2619</v>
      </c>
      <c r="E1373" s="61">
        <v>101490161</v>
      </c>
      <c r="F1373" s="61"/>
      <c r="G1373" s="67" t="s">
        <v>1643</v>
      </c>
      <c r="H1373">
        <v>5</v>
      </c>
      <c r="I1373" t="str">
        <f t="shared" si="66"/>
        <v>78</v>
      </c>
      <c r="J1373" t="str">
        <f t="shared" si="67"/>
        <v>3.8</v>
      </c>
      <c r="K1373" t="s">
        <v>8342</v>
      </c>
      <c r="L1373" t="s">
        <v>8341</v>
      </c>
      <c r="M1373">
        <v>0.75</v>
      </c>
      <c r="N1373">
        <v>2</v>
      </c>
      <c r="O1373">
        <f t="shared" si="68"/>
        <v>1</v>
      </c>
      <c r="P1373">
        <v>0.5</v>
      </c>
    </row>
    <row r="1374" spans="1:16">
      <c r="A1374" s="61" t="s">
        <v>2621</v>
      </c>
      <c r="B1374" s="61" t="s">
        <v>6456</v>
      </c>
      <c r="C1374" s="62" t="s">
        <v>1532</v>
      </c>
      <c r="D1374" s="63" t="s">
        <v>3276</v>
      </c>
      <c r="E1374" s="61">
        <v>101490162</v>
      </c>
      <c r="F1374" s="61"/>
      <c r="G1374" s="67" t="s">
        <v>1557</v>
      </c>
      <c r="H1374">
        <v>5</v>
      </c>
      <c r="I1374" t="str">
        <f t="shared" si="66"/>
        <v>78</v>
      </c>
      <c r="J1374" t="str">
        <f t="shared" si="67"/>
        <v>3.8</v>
      </c>
      <c r="K1374" t="s">
        <v>8342</v>
      </c>
      <c r="L1374" t="s">
        <v>8341</v>
      </c>
      <c r="M1374">
        <v>0.75</v>
      </c>
      <c r="N1374">
        <v>2</v>
      </c>
      <c r="O1374">
        <f t="shared" si="68"/>
        <v>1</v>
      </c>
      <c r="P1374">
        <v>0.5</v>
      </c>
    </row>
    <row r="1375" spans="1:16">
      <c r="A1375" s="64" t="s">
        <v>2621</v>
      </c>
      <c r="B1375" s="61" t="s">
        <v>6456</v>
      </c>
      <c r="C1375" s="62" t="s">
        <v>1613</v>
      </c>
      <c r="D1375" s="63" t="s">
        <v>2622</v>
      </c>
      <c r="E1375" s="64">
        <v>101490161</v>
      </c>
      <c r="F1375" s="64"/>
      <c r="G1375" s="67" t="s">
        <v>1557</v>
      </c>
      <c r="H1375">
        <v>5</v>
      </c>
      <c r="I1375" t="str">
        <f t="shared" si="66"/>
        <v>78</v>
      </c>
      <c r="J1375" t="str">
        <f t="shared" si="67"/>
        <v>3.8</v>
      </c>
      <c r="K1375" t="s">
        <v>8342</v>
      </c>
      <c r="L1375" t="s">
        <v>8341</v>
      </c>
      <c r="M1375">
        <v>0.75</v>
      </c>
      <c r="N1375">
        <v>2</v>
      </c>
      <c r="O1375">
        <f t="shared" si="68"/>
        <v>1</v>
      </c>
      <c r="P1375">
        <v>0.5</v>
      </c>
    </row>
    <row r="1376" spans="1:16">
      <c r="A1376" s="61">
        <v>104662754</v>
      </c>
      <c r="B1376" s="61" t="s">
        <v>7958</v>
      </c>
      <c r="C1376" s="100" t="s">
        <v>1532</v>
      </c>
      <c r="D1376" s="42" t="s">
        <v>8138</v>
      </c>
      <c r="E1376" s="61">
        <v>103177454</v>
      </c>
      <c r="F1376" s="61"/>
      <c r="G1376" s="61">
        <v>46</v>
      </c>
      <c r="H1376">
        <v>5</v>
      </c>
      <c r="I1376" t="str">
        <f t="shared" si="66"/>
        <v>78</v>
      </c>
      <c r="J1376" t="str">
        <f t="shared" si="67"/>
        <v>3.8</v>
      </c>
      <c r="K1376" t="s">
        <v>8345</v>
      </c>
      <c r="L1376" t="s">
        <v>8350</v>
      </c>
      <c r="M1376">
        <v>1.5</v>
      </c>
      <c r="N1376">
        <v>2</v>
      </c>
      <c r="O1376">
        <f t="shared" si="68"/>
        <v>1</v>
      </c>
      <c r="P1376">
        <v>0.5</v>
      </c>
    </row>
    <row r="1377" spans="1:16">
      <c r="A1377" s="61">
        <v>104662754</v>
      </c>
      <c r="B1377" s="61" t="s">
        <v>7958</v>
      </c>
      <c r="C1377" s="100" t="s">
        <v>1613</v>
      </c>
      <c r="D1377" s="42" t="s">
        <v>5665</v>
      </c>
      <c r="E1377" s="61" t="s">
        <v>4953</v>
      </c>
      <c r="F1377" s="61"/>
      <c r="G1377" s="61">
        <v>46</v>
      </c>
      <c r="H1377">
        <v>5</v>
      </c>
      <c r="I1377" t="str">
        <f t="shared" si="66"/>
        <v>78</v>
      </c>
      <c r="J1377" t="str">
        <f t="shared" si="67"/>
        <v>3.8</v>
      </c>
      <c r="K1377" t="s">
        <v>8345</v>
      </c>
      <c r="L1377" t="s">
        <v>8350</v>
      </c>
      <c r="M1377">
        <v>1.5</v>
      </c>
      <c r="N1377">
        <v>2</v>
      </c>
      <c r="O1377">
        <f t="shared" si="68"/>
        <v>1</v>
      </c>
      <c r="P1377">
        <v>0.5</v>
      </c>
    </row>
    <row r="1378" spans="1:16">
      <c r="A1378" s="61">
        <v>104662698</v>
      </c>
      <c r="B1378" s="61" t="s">
        <v>7957</v>
      </c>
      <c r="C1378" s="100" t="s">
        <v>1532</v>
      </c>
      <c r="D1378" s="42" t="s">
        <v>8139</v>
      </c>
      <c r="E1378" s="61">
        <v>103177454</v>
      </c>
      <c r="F1378" s="61"/>
      <c r="G1378" s="61">
        <v>132</v>
      </c>
      <c r="H1378">
        <v>5</v>
      </c>
      <c r="I1378" t="str">
        <f t="shared" si="66"/>
        <v>78</v>
      </c>
      <c r="J1378" t="str">
        <f t="shared" si="67"/>
        <v>3.8</v>
      </c>
      <c r="K1378" t="s">
        <v>8345</v>
      </c>
      <c r="L1378" t="s">
        <v>8354</v>
      </c>
      <c r="M1378">
        <v>1.5</v>
      </c>
      <c r="N1378">
        <v>2</v>
      </c>
      <c r="O1378">
        <f t="shared" si="68"/>
        <v>1</v>
      </c>
      <c r="P1378">
        <v>0.5</v>
      </c>
    </row>
    <row r="1379" spans="1:16">
      <c r="A1379" s="61">
        <v>104662698</v>
      </c>
      <c r="B1379" s="61" t="s">
        <v>7957</v>
      </c>
      <c r="C1379" s="100" t="s">
        <v>1613</v>
      </c>
      <c r="D1379" s="42" t="s">
        <v>5664</v>
      </c>
      <c r="E1379" s="61" t="s">
        <v>4953</v>
      </c>
      <c r="F1379" s="61"/>
      <c r="G1379" s="61">
        <v>132</v>
      </c>
      <c r="H1379">
        <v>5</v>
      </c>
      <c r="I1379" t="str">
        <f t="shared" si="66"/>
        <v>78</v>
      </c>
      <c r="J1379" t="str">
        <f t="shared" si="67"/>
        <v>3.8</v>
      </c>
      <c r="K1379" t="s">
        <v>8345</v>
      </c>
      <c r="L1379" t="s">
        <v>8354</v>
      </c>
      <c r="M1379">
        <v>1.5</v>
      </c>
      <c r="N1379">
        <v>2</v>
      </c>
      <c r="O1379">
        <f t="shared" si="68"/>
        <v>1</v>
      </c>
      <c r="P1379">
        <v>0.5</v>
      </c>
    </row>
    <row r="1380" spans="1:16">
      <c r="A1380" s="61">
        <v>103454047</v>
      </c>
      <c r="B1380" s="61" t="s">
        <v>7726</v>
      </c>
      <c r="C1380" s="100" t="s">
        <v>1613</v>
      </c>
      <c r="D1380" s="42" t="s">
        <v>5311</v>
      </c>
      <c r="E1380" s="61">
        <v>103177454</v>
      </c>
      <c r="F1380" s="61"/>
      <c r="G1380" s="61">
        <v>7</v>
      </c>
      <c r="H1380">
        <v>5</v>
      </c>
      <c r="I1380" t="str">
        <f t="shared" si="66"/>
        <v>78</v>
      </c>
      <c r="J1380" t="str">
        <f t="shared" si="67"/>
        <v>3.8</v>
      </c>
      <c r="K1380" t="s">
        <v>8345</v>
      </c>
      <c r="L1380" t="s">
        <v>8341</v>
      </c>
      <c r="M1380">
        <v>1.5</v>
      </c>
      <c r="N1380">
        <v>2</v>
      </c>
      <c r="O1380">
        <f t="shared" si="68"/>
        <v>1</v>
      </c>
      <c r="P1380">
        <v>0.5</v>
      </c>
    </row>
    <row r="1381" spans="1:16">
      <c r="A1381" s="61">
        <v>103454047</v>
      </c>
      <c r="B1381" s="61" t="s">
        <v>7726</v>
      </c>
      <c r="C1381" s="100" t="s">
        <v>1532</v>
      </c>
      <c r="D1381" s="42" t="s">
        <v>5312</v>
      </c>
      <c r="E1381" s="61" t="s">
        <v>4953</v>
      </c>
      <c r="F1381" s="61"/>
      <c r="G1381" s="61">
        <v>7</v>
      </c>
      <c r="H1381">
        <v>5</v>
      </c>
      <c r="I1381" t="str">
        <f t="shared" si="66"/>
        <v>78</v>
      </c>
      <c r="J1381" t="str">
        <f t="shared" si="67"/>
        <v>3.8</v>
      </c>
      <c r="K1381" t="s">
        <v>8345</v>
      </c>
      <c r="L1381" t="s">
        <v>8341</v>
      </c>
      <c r="M1381">
        <v>1.5</v>
      </c>
      <c r="N1381">
        <v>2</v>
      </c>
      <c r="O1381">
        <f t="shared" si="68"/>
        <v>1</v>
      </c>
      <c r="P1381">
        <v>0.5</v>
      </c>
    </row>
    <row r="1382" spans="1:16">
      <c r="A1382" s="61">
        <v>103454046</v>
      </c>
      <c r="B1382" s="61" t="s">
        <v>7725</v>
      </c>
      <c r="C1382" s="100" t="s">
        <v>1532</v>
      </c>
      <c r="D1382" s="42" t="s">
        <v>5309</v>
      </c>
      <c r="E1382" s="61">
        <v>101727985</v>
      </c>
      <c r="F1382" s="61"/>
      <c r="G1382" s="61">
        <v>7</v>
      </c>
      <c r="H1382">
        <v>5</v>
      </c>
      <c r="I1382" t="str">
        <f t="shared" si="66"/>
        <v>78</v>
      </c>
      <c r="J1382" t="str">
        <f t="shared" si="67"/>
        <v>3.8</v>
      </c>
      <c r="K1382" t="s">
        <v>8349</v>
      </c>
      <c r="L1382" t="s">
        <v>8341</v>
      </c>
      <c r="M1382">
        <v>1.5</v>
      </c>
      <c r="N1382">
        <v>2</v>
      </c>
      <c r="O1382">
        <f t="shared" si="68"/>
        <v>1</v>
      </c>
      <c r="P1382">
        <v>0.5</v>
      </c>
    </row>
    <row r="1383" spans="1:16">
      <c r="A1383" s="61">
        <v>103454046</v>
      </c>
      <c r="B1383" s="61" t="s">
        <v>7725</v>
      </c>
      <c r="C1383" s="100" t="s">
        <v>1613</v>
      </c>
      <c r="D1383" s="42" t="s">
        <v>5310</v>
      </c>
      <c r="E1383" s="61">
        <v>101727984</v>
      </c>
      <c r="F1383" s="61"/>
      <c r="G1383" s="61">
        <v>7</v>
      </c>
      <c r="H1383">
        <v>5</v>
      </c>
      <c r="I1383" t="str">
        <f t="shared" si="66"/>
        <v>78</v>
      </c>
      <c r="J1383" t="str">
        <f t="shared" si="67"/>
        <v>3.8</v>
      </c>
      <c r="K1383" t="s">
        <v>8349</v>
      </c>
      <c r="L1383" t="s">
        <v>8341</v>
      </c>
      <c r="M1383">
        <v>1.5</v>
      </c>
      <c r="N1383">
        <v>2</v>
      </c>
      <c r="O1383">
        <f t="shared" si="68"/>
        <v>1</v>
      </c>
      <c r="P1383">
        <v>0.5</v>
      </c>
    </row>
    <row r="1384" spans="1:16">
      <c r="A1384" s="61" t="s">
        <v>2624</v>
      </c>
      <c r="B1384" s="61" t="s">
        <v>6457</v>
      </c>
      <c r="C1384" s="62" t="s">
        <v>1532</v>
      </c>
      <c r="D1384" s="63" t="s">
        <v>3097</v>
      </c>
      <c r="E1384" s="61">
        <v>101490162</v>
      </c>
      <c r="F1384" s="61"/>
      <c r="G1384" s="64">
        <v>138</v>
      </c>
      <c r="H1384">
        <v>5</v>
      </c>
      <c r="I1384" t="str">
        <f t="shared" si="66"/>
        <v>78</v>
      </c>
      <c r="J1384" t="str">
        <f t="shared" si="67"/>
        <v>3.9</v>
      </c>
      <c r="K1384" t="s">
        <v>8342</v>
      </c>
      <c r="L1384" t="s">
        <v>8341</v>
      </c>
      <c r="M1384">
        <v>0.75</v>
      </c>
      <c r="N1384">
        <v>2</v>
      </c>
      <c r="O1384">
        <f t="shared" si="68"/>
        <v>1</v>
      </c>
      <c r="P1384">
        <v>0.5</v>
      </c>
    </row>
    <row r="1385" spans="1:16">
      <c r="A1385" s="64" t="s">
        <v>2624</v>
      </c>
      <c r="B1385" s="61" t="s">
        <v>6457</v>
      </c>
      <c r="C1385" s="62" t="s">
        <v>1613</v>
      </c>
      <c r="D1385" s="63" t="s">
        <v>2625</v>
      </c>
      <c r="E1385" s="64">
        <v>101490161</v>
      </c>
      <c r="F1385" s="64"/>
      <c r="G1385" s="64">
        <v>138</v>
      </c>
      <c r="H1385">
        <v>5</v>
      </c>
      <c r="I1385" t="str">
        <f t="shared" si="66"/>
        <v>78</v>
      </c>
      <c r="J1385" t="str">
        <f t="shared" si="67"/>
        <v>3.9</v>
      </c>
      <c r="K1385" t="s">
        <v>8342</v>
      </c>
      <c r="L1385" t="s">
        <v>8341</v>
      </c>
      <c r="M1385">
        <v>0.75</v>
      </c>
      <c r="N1385">
        <v>2</v>
      </c>
      <c r="O1385">
        <f t="shared" si="68"/>
        <v>1</v>
      </c>
      <c r="P1385">
        <v>0.5</v>
      </c>
    </row>
    <row r="1386" spans="1:16">
      <c r="A1386" s="61" t="s">
        <v>2341</v>
      </c>
      <c r="B1386" s="61" t="s">
        <v>6338</v>
      </c>
      <c r="C1386" s="62" t="s">
        <v>1532</v>
      </c>
      <c r="D1386" s="63" t="s">
        <v>2342</v>
      </c>
      <c r="E1386" s="61">
        <v>101490162</v>
      </c>
      <c r="F1386" s="61"/>
      <c r="G1386" s="64">
        <v>39</v>
      </c>
      <c r="H1386">
        <v>5</v>
      </c>
      <c r="I1386" t="str">
        <f t="shared" si="66"/>
        <v>78</v>
      </c>
      <c r="J1386" t="str">
        <f t="shared" si="67"/>
        <v>4.5</v>
      </c>
      <c r="K1386" t="s">
        <v>8344</v>
      </c>
      <c r="L1386" t="s">
        <v>8341</v>
      </c>
      <c r="M1386">
        <v>0.75</v>
      </c>
      <c r="N1386">
        <v>2</v>
      </c>
      <c r="O1386">
        <f t="shared" si="68"/>
        <v>1</v>
      </c>
      <c r="P1386">
        <v>0.5</v>
      </c>
    </row>
    <row r="1387" spans="1:16">
      <c r="A1387" s="64" t="s">
        <v>2341</v>
      </c>
      <c r="B1387" s="61" t="s">
        <v>6338</v>
      </c>
      <c r="C1387" s="62" t="s">
        <v>1613</v>
      </c>
      <c r="D1387" s="63" t="s">
        <v>2627</v>
      </c>
      <c r="E1387" s="64">
        <v>101490161</v>
      </c>
      <c r="F1387" s="64"/>
      <c r="G1387" s="64">
        <v>39</v>
      </c>
      <c r="H1387">
        <v>5</v>
      </c>
      <c r="I1387" t="str">
        <f t="shared" si="66"/>
        <v>78</v>
      </c>
      <c r="J1387" t="str">
        <f t="shared" si="67"/>
        <v>4.5</v>
      </c>
      <c r="K1387" t="s">
        <v>8344</v>
      </c>
      <c r="L1387" t="s">
        <v>8341</v>
      </c>
      <c r="M1387">
        <v>0.75</v>
      </c>
      <c r="N1387">
        <v>2</v>
      </c>
      <c r="O1387">
        <f t="shared" si="68"/>
        <v>1</v>
      </c>
      <c r="P1387">
        <v>0.5</v>
      </c>
    </row>
    <row r="1388" spans="1:16">
      <c r="A1388" s="61" t="s">
        <v>2635</v>
      </c>
      <c r="B1388" s="61" t="s">
        <v>6461</v>
      </c>
      <c r="C1388" s="62" t="s">
        <v>1532</v>
      </c>
      <c r="D1388" s="63" t="s">
        <v>2687</v>
      </c>
      <c r="E1388" s="61">
        <v>101490162</v>
      </c>
      <c r="F1388" s="61"/>
      <c r="G1388" s="64">
        <v>97</v>
      </c>
      <c r="H1388">
        <v>5</v>
      </c>
      <c r="I1388" t="str">
        <f t="shared" si="66"/>
        <v>78</v>
      </c>
      <c r="J1388" t="str">
        <f t="shared" si="67"/>
        <v>4.5</v>
      </c>
      <c r="K1388" t="s">
        <v>8342</v>
      </c>
      <c r="L1388" t="s">
        <v>8341</v>
      </c>
      <c r="M1388">
        <v>0.75</v>
      </c>
      <c r="N1388">
        <v>2</v>
      </c>
      <c r="O1388">
        <f t="shared" si="68"/>
        <v>1</v>
      </c>
      <c r="P1388">
        <v>0.5</v>
      </c>
    </row>
    <row r="1389" spans="1:16">
      <c r="A1389" s="61" t="s">
        <v>2632</v>
      </c>
      <c r="B1389" s="61" t="s">
        <v>6460</v>
      </c>
      <c r="C1389" s="62" t="s">
        <v>1532</v>
      </c>
      <c r="D1389" s="63" t="s">
        <v>2687</v>
      </c>
      <c r="E1389" s="61">
        <v>101490162</v>
      </c>
      <c r="F1389" s="61"/>
      <c r="G1389" s="64">
        <v>97</v>
      </c>
      <c r="H1389">
        <v>5</v>
      </c>
      <c r="I1389" t="str">
        <f t="shared" si="66"/>
        <v>78</v>
      </c>
      <c r="J1389" t="str">
        <f t="shared" si="67"/>
        <v>4.5</v>
      </c>
      <c r="K1389" t="s">
        <v>8342</v>
      </c>
      <c r="L1389" t="s">
        <v>8341</v>
      </c>
      <c r="M1389">
        <v>0.75</v>
      </c>
      <c r="N1389">
        <v>2</v>
      </c>
      <c r="O1389">
        <f t="shared" si="68"/>
        <v>1</v>
      </c>
      <c r="P1389">
        <v>0.5</v>
      </c>
    </row>
    <row r="1390" spans="1:16">
      <c r="A1390" s="64">
        <v>101340654</v>
      </c>
      <c r="B1390" s="61" t="s">
        <v>6458</v>
      </c>
      <c r="C1390" s="62" t="s">
        <v>1613</v>
      </c>
      <c r="D1390" s="63" t="s">
        <v>2629</v>
      </c>
      <c r="E1390" s="64">
        <v>101490161</v>
      </c>
      <c r="F1390" s="64"/>
      <c r="G1390" s="64">
        <v>97</v>
      </c>
      <c r="H1390">
        <v>5</v>
      </c>
      <c r="I1390" t="str">
        <f t="shared" si="66"/>
        <v>78</v>
      </c>
      <c r="J1390" t="str">
        <f t="shared" si="67"/>
        <v>4.5</v>
      </c>
      <c r="K1390" t="s">
        <v>8342</v>
      </c>
      <c r="L1390" t="s">
        <v>8341</v>
      </c>
      <c r="M1390">
        <v>0.75</v>
      </c>
      <c r="N1390">
        <v>2</v>
      </c>
      <c r="O1390">
        <f t="shared" si="68"/>
        <v>1</v>
      </c>
      <c r="P1390">
        <v>0.5</v>
      </c>
    </row>
    <row r="1391" spans="1:16">
      <c r="A1391" s="64" t="s">
        <v>2632</v>
      </c>
      <c r="B1391" s="61" t="s">
        <v>6460</v>
      </c>
      <c r="C1391" s="62" t="s">
        <v>1613</v>
      </c>
      <c r="D1391" s="63" t="s">
        <v>2633</v>
      </c>
      <c r="E1391" s="64">
        <v>101490161</v>
      </c>
      <c r="F1391" s="64"/>
      <c r="G1391" s="64">
        <v>97</v>
      </c>
      <c r="H1391">
        <v>5</v>
      </c>
      <c r="I1391" t="str">
        <f t="shared" si="66"/>
        <v>78</v>
      </c>
      <c r="J1391" t="str">
        <f t="shared" si="67"/>
        <v>4.5</v>
      </c>
      <c r="K1391" t="s">
        <v>8342</v>
      </c>
      <c r="L1391" t="s">
        <v>8341</v>
      </c>
      <c r="M1391">
        <v>0.75</v>
      </c>
      <c r="N1391">
        <v>2</v>
      </c>
      <c r="O1391">
        <f t="shared" si="68"/>
        <v>1</v>
      </c>
      <c r="P1391">
        <v>0.5</v>
      </c>
    </row>
    <row r="1392" spans="1:16">
      <c r="A1392" s="64" t="s">
        <v>2635</v>
      </c>
      <c r="B1392" s="61" t="s">
        <v>6461</v>
      </c>
      <c r="C1392" s="62" t="s">
        <v>1613</v>
      </c>
      <c r="D1392" s="63" t="s">
        <v>2636</v>
      </c>
      <c r="E1392" s="64">
        <v>101490161</v>
      </c>
      <c r="F1392" s="64"/>
      <c r="G1392" s="64">
        <v>97</v>
      </c>
      <c r="H1392">
        <v>5</v>
      </c>
      <c r="I1392" t="str">
        <f t="shared" si="66"/>
        <v>78</v>
      </c>
      <c r="J1392" t="str">
        <f t="shared" si="67"/>
        <v>4.5</v>
      </c>
      <c r="K1392" t="s">
        <v>8342</v>
      </c>
      <c r="L1392" t="s">
        <v>8341</v>
      </c>
      <c r="M1392">
        <v>0.75</v>
      </c>
      <c r="N1392">
        <v>2</v>
      </c>
      <c r="O1392">
        <f t="shared" si="68"/>
        <v>1</v>
      </c>
      <c r="P1392">
        <v>0.5</v>
      </c>
    </row>
    <row r="1393" spans="1:16">
      <c r="A1393" s="61" t="s">
        <v>2639</v>
      </c>
      <c r="B1393" s="61" t="s">
        <v>6463</v>
      </c>
      <c r="C1393" s="62" t="s">
        <v>1532</v>
      </c>
      <c r="D1393" s="63" t="s">
        <v>3343</v>
      </c>
      <c r="E1393" s="61">
        <v>101490162</v>
      </c>
      <c r="F1393" s="61"/>
      <c r="G1393" s="64">
        <v>97</v>
      </c>
      <c r="H1393">
        <v>5</v>
      </c>
      <c r="I1393" t="str">
        <f t="shared" si="66"/>
        <v>78</v>
      </c>
      <c r="J1393" t="str">
        <f t="shared" si="67"/>
        <v>4.5</v>
      </c>
      <c r="K1393" t="s">
        <v>8342</v>
      </c>
      <c r="L1393" t="s">
        <v>8341</v>
      </c>
      <c r="M1393">
        <v>0.75</v>
      </c>
      <c r="N1393">
        <v>2</v>
      </c>
      <c r="O1393">
        <f t="shared" si="68"/>
        <v>1</v>
      </c>
      <c r="P1393">
        <v>0.5</v>
      </c>
    </row>
    <row r="1394" spans="1:16">
      <c r="A1394" s="64" t="s">
        <v>2639</v>
      </c>
      <c r="B1394" s="61" t="s">
        <v>6463</v>
      </c>
      <c r="C1394" s="62" t="s">
        <v>1613</v>
      </c>
      <c r="D1394" s="63" t="s">
        <v>2640</v>
      </c>
      <c r="E1394" s="64">
        <v>101490161</v>
      </c>
      <c r="F1394" s="64"/>
      <c r="G1394" s="64">
        <v>97</v>
      </c>
      <c r="H1394">
        <v>5</v>
      </c>
      <c r="I1394" t="str">
        <f t="shared" si="66"/>
        <v>78</v>
      </c>
      <c r="J1394" t="str">
        <f t="shared" si="67"/>
        <v>4.5</v>
      </c>
      <c r="K1394" t="s">
        <v>8342</v>
      </c>
      <c r="L1394" t="s">
        <v>8341</v>
      </c>
      <c r="M1394">
        <v>0.75</v>
      </c>
      <c r="N1394">
        <v>2</v>
      </c>
      <c r="O1394">
        <f t="shared" si="68"/>
        <v>1</v>
      </c>
      <c r="P1394">
        <v>0.5</v>
      </c>
    </row>
    <row r="1395" spans="1:16">
      <c r="A1395" s="61" t="s">
        <v>1377</v>
      </c>
      <c r="B1395" s="61" t="s">
        <v>6924</v>
      </c>
      <c r="C1395" s="100" t="s">
        <v>5683</v>
      </c>
      <c r="D1395" s="42" t="s">
        <v>1378</v>
      </c>
      <c r="E1395" s="61" t="s">
        <v>5726</v>
      </c>
      <c r="F1395" s="61"/>
      <c r="G1395" s="61">
        <v>228</v>
      </c>
      <c r="H1395">
        <v>5</v>
      </c>
      <c r="I1395" t="str">
        <f t="shared" si="66"/>
        <v>78</v>
      </c>
      <c r="J1395" t="str">
        <f t="shared" si="67"/>
        <v>4.5</v>
      </c>
      <c r="K1395" t="s">
        <v>8342</v>
      </c>
      <c r="L1395" t="s">
        <v>8350</v>
      </c>
      <c r="M1395">
        <v>0.75</v>
      </c>
      <c r="N1395">
        <v>2</v>
      </c>
      <c r="O1395">
        <f t="shared" si="68"/>
        <v>1</v>
      </c>
      <c r="P1395">
        <v>0.5</v>
      </c>
    </row>
    <row r="1396" spans="1:16">
      <c r="A1396" s="61" t="s">
        <v>8105</v>
      </c>
      <c r="B1396" s="61" t="s">
        <v>9773</v>
      </c>
      <c r="C1396" s="100" t="s">
        <v>5683</v>
      </c>
      <c r="D1396" s="42" t="s">
        <v>8226</v>
      </c>
      <c r="E1396" s="61" t="s">
        <v>5726</v>
      </c>
      <c r="F1396" s="61"/>
      <c r="G1396" s="61">
        <v>97</v>
      </c>
      <c r="H1396">
        <v>5</v>
      </c>
      <c r="I1396" t="str">
        <f t="shared" si="66"/>
        <v>78</v>
      </c>
      <c r="J1396" t="str">
        <f t="shared" si="67"/>
        <v>4.5</v>
      </c>
      <c r="K1396" t="s">
        <v>8342</v>
      </c>
      <c r="L1396" t="s">
        <v>8341</v>
      </c>
      <c r="M1396">
        <v>0.75</v>
      </c>
      <c r="N1396">
        <v>2</v>
      </c>
      <c r="O1396">
        <f t="shared" si="68"/>
        <v>1</v>
      </c>
      <c r="P1396">
        <v>0.5</v>
      </c>
    </row>
    <row r="1397" spans="1:16">
      <c r="A1397" s="61">
        <v>101512988</v>
      </c>
      <c r="B1397" s="61" t="s">
        <v>6028</v>
      </c>
      <c r="C1397" s="62" t="s">
        <v>1532</v>
      </c>
      <c r="D1397" s="42" t="s">
        <v>1689</v>
      </c>
      <c r="E1397" s="61">
        <v>101490162</v>
      </c>
      <c r="F1397" s="61"/>
      <c r="G1397" s="61">
        <v>228</v>
      </c>
      <c r="H1397">
        <v>5</v>
      </c>
      <c r="I1397" t="str">
        <f t="shared" si="66"/>
        <v>78</v>
      </c>
      <c r="J1397" t="str">
        <f t="shared" si="67"/>
        <v>4.5</v>
      </c>
      <c r="K1397" t="s">
        <v>8342</v>
      </c>
      <c r="L1397" t="s">
        <v>8350</v>
      </c>
      <c r="M1397">
        <v>0.75</v>
      </c>
      <c r="N1397">
        <v>2</v>
      </c>
      <c r="O1397">
        <f t="shared" si="68"/>
        <v>1</v>
      </c>
      <c r="P1397">
        <v>0.5</v>
      </c>
    </row>
    <row r="1398" spans="1:16">
      <c r="A1398" s="61">
        <v>101512988</v>
      </c>
      <c r="B1398" s="61" t="s">
        <v>6028</v>
      </c>
      <c r="C1398" s="62" t="s">
        <v>1613</v>
      </c>
      <c r="D1398" s="42" t="s">
        <v>2641</v>
      </c>
      <c r="E1398" s="61">
        <v>101490161</v>
      </c>
      <c r="F1398" s="61"/>
      <c r="G1398" s="61">
        <v>228</v>
      </c>
      <c r="H1398">
        <v>5</v>
      </c>
      <c r="I1398" t="str">
        <f t="shared" si="66"/>
        <v>78</v>
      </c>
      <c r="J1398" t="str">
        <f t="shared" si="67"/>
        <v>4.5</v>
      </c>
      <c r="K1398" t="s">
        <v>8342</v>
      </c>
      <c r="L1398" t="s">
        <v>8350</v>
      </c>
      <c r="M1398">
        <v>0.75</v>
      </c>
      <c r="N1398">
        <v>2</v>
      </c>
      <c r="O1398">
        <f t="shared" si="68"/>
        <v>1</v>
      </c>
      <c r="P1398">
        <v>0.5</v>
      </c>
    </row>
    <row r="1399" spans="1:16">
      <c r="A1399" s="61">
        <v>101507379</v>
      </c>
      <c r="B1399" s="61" t="s">
        <v>6022</v>
      </c>
      <c r="C1399" s="62" t="s">
        <v>1532</v>
      </c>
      <c r="D1399" s="42" t="s">
        <v>1683</v>
      </c>
      <c r="E1399" s="61">
        <v>101490165</v>
      </c>
      <c r="F1399" s="61"/>
      <c r="G1399" s="61">
        <v>228</v>
      </c>
      <c r="H1399">
        <v>5</v>
      </c>
      <c r="I1399" t="str">
        <f t="shared" si="66"/>
        <v>78</v>
      </c>
      <c r="J1399" t="str">
        <f t="shared" si="67"/>
        <v>4.5</v>
      </c>
      <c r="K1399" t="s">
        <v>8342</v>
      </c>
      <c r="L1399" t="s">
        <v>8350</v>
      </c>
      <c r="M1399">
        <v>0.75</v>
      </c>
      <c r="N1399">
        <v>2</v>
      </c>
      <c r="O1399">
        <f t="shared" si="68"/>
        <v>1</v>
      </c>
      <c r="P1399">
        <v>0.5</v>
      </c>
    </row>
    <row r="1400" spans="1:16">
      <c r="A1400" s="69">
        <v>101507379</v>
      </c>
      <c r="B1400" s="61" t="s">
        <v>6022</v>
      </c>
      <c r="C1400" s="62" t="s">
        <v>1532</v>
      </c>
      <c r="D1400" s="73" t="s">
        <v>1683</v>
      </c>
      <c r="E1400" s="69" t="s">
        <v>1567</v>
      </c>
      <c r="F1400" s="69"/>
      <c r="G1400" s="61">
        <v>228</v>
      </c>
      <c r="H1400">
        <v>5</v>
      </c>
      <c r="I1400" t="str">
        <f t="shared" si="66"/>
        <v>78</v>
      </c>
      <c r="J1400" t="str">
        <f t="shared" si="67"/>
        <v>4.5</v>
      </c>
      <c r="K1400" t="s">
        <v>8342</v>
      </c>
      <c r="L1400" t="s">
        <v>8350</v>
      </c>
      <c r="M1400">
        <v>0.75</v>
      </c>
      <c r="N1400">
        <v>2</v>
      </c>
      <c r="O1400">
        <f t="shared" si="68"/>
        <v>1</v>
      </c>
      <c r="P1400">
        <v>0.5</v>
      </c>
    </row>
    <row r="1401" spans="1:16">
      <c r="A1401" s="61">
        <v>101507379</v>
      </c>
      <c r="B1401" s="61" t="s">
        <v>6022</v>
      </c>
      <c r="C1401" s="62" t="s">
        <v>1613</v>
      </c>
      <c r="D1401" s="42" t="s">
        <v>2644</v>
      </c>
      <c r="E1401" s="61">
        <v>101490161</v>
      </c>
      <c r="F1401" s="61"/>
      <c r="G1401" s="61">
        <v>228</v>
      </c>
      <c r="H1401">
        <v>5</v>
      </c>
      <c r="I1401" t="str">
        <f t="shared" si="66"/>
        <v>78</v>
      </c>
      <c r="J1401" t="str">
        <f t="shared" si="67"/>
        <v>4.5</v>
      </c>
      <c r="K1401" t="s">
        <v>8342</v>
      </c>
      <c r="L1401" t="s">
        <v>8350</v>
      </c>
      <c r="M1401">
        <v>0.75</v>
      </c>
      <c r="N1401">
        <v>2</v>
      </c>
      <c r="O1401">
        <f t="shared" si="68"/>
        <v>1</v>
      </c>
      <c r="P1401">
        <v>0.5</v>
      </c>
    </row>
    <row r="1402" spans="1:16">
      <c r="A1402" s="61">
        <v>102060027</v>
      </c>
      <c r="B1402" s="61" t="s">
        <v>6924</v>
      </c>
      <c r="C1402" s="62" t="s">
        <v>1532</v>
      </c>
      <c r="D1402" s="42" t="s">
        <v>339</v>
      </c>
      <c r="E1402" s="61">
        <v>101490171</v>
      </c>
      <c r="F1402" s="61"/>
      <c r="G1402" s="61">
        <v>228</v>
      </c>
      <c r="H1402">
        <v>5</v>
      </c>
      <c r="I1402" t="str">
        <f t="shared" si="66"/>
        <v>78</v>
      </c>
      <c r="J1402" t="str">
        <f t="shared" si="67"/>
        <v>4.5</v>
      </c>
      <c r="K1402" t="s">
        <v>8342</v>
      </c>
      <c r="L1402" t="s">
        <v>8350</v>
      </c>
      <c r="M1402">
        <v>0.75</v>
      </c>
      <c r="N1402">
        <v>2</v>
      </c>
      <c r="O1402">
        <f t="shared" si="68"/>
        <v>1</v>
      </c>
      <c r="P1402">
        <v>0.5</v>
      </c>
    </row>
    <row r="1403" spans="1:16">
      <c r="A1403" s="61">
        <v>102060027</v>
      </c>
      <c r="B1403" s="61" t="s">
        <v>6924</v>
      </c>
      <c r="C1403" s="62" t="s">
        <v>1613</v>
      </c>
      <c r="D1403" s="42" t="s">
        <v>4106</v>
      </c>
      <c r="E1403" s="61">
        <v>101490161</v>
      </c>
      <c r="F1403" s="61"/>
      <c r="G1403" s="61">
        <v>228</v>
      </c>
      <c r="H1403">
        <v>5</v>
      </c>
      <c r="I1403" t="str">
        <f t="shared" si="66"/>
        <v>78</v>
      </c>
      <c r="J1403" t="str">
        <f t="shared" si="67"/>
        <v>4.5</v>
      </c>
      <c r="K1403" t="s">
        <v>8342</v>
      </c>
      <c r="L1403" t="s">
        <v>8350</v>
      </c>
      <c r="M1403">
        <v>0.75</v>
      </c>
      <c r="N1403">
        <v>2</v>
      </c>
      <c r="O1403">
        <f t="shared" si="68"/>
        <v>1</v>
      </c>
      <c r="P1403">
        <v>0.5</v>
      </c>
    </row>
    <row r="1404" spans="1:16">
      <c r="A1404" s="74">
        <v>103300928</v>
      </c>
      <c r="B1404" s="61" t="s">
        <v>7525</v>
      </c>
      <c r="C1404" s="62" t="s">
        <v>1532</v>
      </c>
      <c r="D1404" s="94" t="s">
        <v>4980</v>
      </c>
      <c r="E1404" s="61">
        <v>101490162</v>
      </c>
      <c r="F1404" s="61"/>
      <c r="G1404" s="61">
        <v>406</v>
      </c>
      <c r="H1404">
        <v>5</v>
      </c>
      <c r="I1404" t="str">
        <f t="shared" si="66"/>
        <v>78</v>
      </c>
      <c r="J1404" t="str">
        <f t="shared" si="67"/>
        <v>4.5</v>
      </c>
      <c r="K1404" t="s">
        <v>8342</v>
      </c>
      <c r="L1404" t="s">
        <v>8352</v>
      </c>
      <c r="M1404">
        <v>0.75</v>
      </c>
      <c r="N1404">
        <v>2</v>
      </c>
      <c r="O1404">
        <f t="shared" si="68"/>
        <v>1</v>
      </c>
      <c r="P1404">
        <v>0.5</v>
      </c>
    </row>
    <row r="1405" spans="1:16">
      <c r="A1405" s="74">
        <v>103300928</v>
      </c>
      <c r="B1405" s="61" t="s">
        <v>7525</v>
      </c>
      <c r="C1405" s="62" t="s">
        <v>1613</v>
      </c>
      <c r="D1405" s="94" t="s">
        <v>4981</v>
      </c>
      <c r="E1405" s="61">
        <v>101490161</v>
      </c>
      <c r="F1405" s="61"/>
      <c r="G1405" s="61">
        <v>406</v>
      </c>
      <c r="H1405">
        <v>5</v>
      </c>
      <c r="I1405" t="str">
        <f t="shared" si="66"/>
        <v>78</v>
      </c>
      <c r="J1405" t="str">
        <f t="shared" si="67"/>
        <v>4.5</v>
      </c>
      <c r="K1405" t="s">
        <v>8342</v>
      </c>
      <c r="L1405" t="s">
        <v>8352</v>
      </c>
      <c r="M1405">
        <v>0.75</v>
      </c>
      <c r="N1405">
        <v>2</v>
      </c>
      <c r="O1405">
        <f t="shared" si="68"/>
        <v>1</v>
      </c>
      <c r="P1405">
        <v>0.5</v>
      </c>
    </row>
    <row r="1406" spans="1:16">
      <c r="A1406" s="61">
        <v>102864536</v>
      </c>
      <c r="B1406" s="61" t="s">
        <v>7108</v>
      </c>
      <c r="C1406" s="62" t="s">
        <v>1532</v>
      </c>
      <c r="D1406" s="42" t="s">
        <v>4402</v>
      </c>
      <c r="E1406" s="61">
        <v>101490171</v>
      </c>
      <c r="F1406" s="61"/>
      <c r="G1406" s="61">
        <v>97</v>
      </c>
      <c r="H1406">
        <v>5</v>
      </c>
      <c r="I1406" t="str">
        <f t="shared" si="66"/>
        <v>78</v>
      </c>
      <c r="J1406" t="str">
        <f t="shared" si="67"/>
        <v>4.5</v>
      </c>
      <c r="K1406" t="s">
        <v>8342</v>
      </c>
      <c r="L1406" t="s">
        <v>8341</v>
      </c>
      <c r="M1406">
        <v>0.75</v>
      </c>
      <c r="N1406">
        <v>2</v>
      </c>
      <c r="O1406">
        <f t="shared" si="68"/>
        <v>1</v>
      </c>
      <c r="P1406">
        <v>0.5</v>
      </c>
    </row>
    <row r="1407" spans="1:16">
      <c r="A1407" s="61">
        <v>102864536</v>
      </c>
      <c r="B1407" s="61" t="s">
        <v>7108</v>
      </c>
      <c r="C1407" s="62" t="s">
        <v>1613</v>
      </c>
      <c r="D1407" s="42" t="s">
        <v>4403</v>
      </c>
      <c r="E1407" s="61">
        <v>101490161</v>
      </c>
      <c r="F1407" s="61"/>
      <c r="G1407" s="61">
        <v>97</v>
      </c>
      <c r="H1407">
        <v>5</v>
      </c>
      <c r="I1407" t="str">
        <f t="shared" si="66"/>
        <v>78</v>
      </c>
      <c r="J1407" t="str">
        <f t="shared" si="67"/>
        <v>4.5</v>
      </c>
      <c r="K1407" t="s">
        <v>8342</v>
      </c>
      <c r="L1407" t="s">
        <v>8341</v>
      </c>
      <c r="M1407">
        <v>0.75</v>
      </c>
      <c r="N1407">
        <v>2</v>
      </c>
      <c r="O1407">
        <f t="shared" si="68"/>
        <v>1</v>
      </c>
      <c r="P1407">
        <v>0.5</v>
      </c>
    </row>
    <row r="1408" spans="1:16">
      <c r="A1408" s="61" t="s">
        <v>2646</v>
      </c>
      <c r="B1408" s="61" t="s">
        <v>6465</v>
      </c>
      <c r="C1408" s="62" t="s">
        <v>1532</v>
      </c>
      <c r="D1408" s="63" t="s">
        <v>3267</v>
      </c>
      <c r="E1408" s="61">
        <v>101490162</v>
      </c>
      <c r="F1408" s="61"/>
      <c r="G1408" s="64">
        <v>39</v>
      </c>
      <c r="H1408">
        <v>5</v>
      </c>
      <c r="I1408" t="str">
        <f t="shared" si="66"/>
        <v>78</v>
      </c>
      <c r="J1408" t="str">
        <f t="shared" si="67"/>
        <v>4.5</v>
      </c>
      <c r="K1408" t="s">
        <v>8342</v>
      </c>
      <c r="L1408" t="s">
        <v>8341</v>
      </c>
      <c r="M1408">
        <v>0.75</v>
      </c>
      <c r="N1408">
        <v>2</v>
      </c>
      <c r="O1408">
        <f t="shared" si="68"/>
        <v>1</v>
      </c>
      <c r="P1408">
        <v>0.5</v>
      </c>
    </row>
    <row r="1409" spans="1:16">
      <c r="A1409" s="64" t="s">
        <v>2646</v>
      </c>
      <c r="B1409" s="61" t="s">
        <v>6465</v>
      </c>
      <c r="C1409" s="62" t="s">
        <v>1613</v>
      </c>
      <c r="D1409" s="63" t="s">
        <v>2647</v>
      </c>
      <c r="E1409" s="64">
        <v>101490161</v>
      </c>
      <c r="F1409" s="64"/>
      <c r="G1409" s="64">
        <v>39</v>
      </c>
      <c r="H1409">
        <v>5</v>
      </c>
      <c r="I1409" t="str">
        <f t="shared" si="66"/>
        <v>78</v>
      </c>
      <c r="J1409" t="str">
        <f t="shared" si="67"/>
        <v>4.5</v>
      </c>
      <c r="K1409" t="s">
        <v>8342</v>
      </c>
      <c r="L1409" t="s">
        <v>8341</v>
      </c>
      <c r="M1409">
        <v>0.75</v>
      </c>
      <c r="N1409">
        <v>2</v>
      </c>
      <c r="O1409">
        <f t="shared" si="68"/>
        <v>1</v>
      </c>
      <c r="P1409">
        <v>0.5</v>
      </c>
    </row>
    <row r="1410" spans="1:16">
      <c r="A1410" s="64" t="s">
        <v>2650</v>
      </c>
      <c r="B1410" s="61" t="s">
        <v>6467</v>
      </c>
      <c r="C1410" s="62" t="s">
        <v>1613</v>
      </c>
      <c r="D1410" s="63" t="s">
        <v>2651</v>
      </c>
      <c r="E1410" s="64">
        <v>101490161</v>
      </c>
      <c r="F1410" s="64"/>
      <c r="G1410" s="64">
        <v>39</v>
      </c>
      <c r="H1410">
        <v>5</v>
      </c>
      <c r="I1410" t="str">
        <f t="shared" si="66"/>
        <v>78</v>
      </c>
      <c r="J1410" t="str">
        <f t="shared" si="67"/>
        <v>4.5</v>
      </c>
      <c r="K1410" t="s">
        <v>8342</v>
      </c>
      <c r="L1410" t="s">
        <v>8341</v>
      </c>
      <c r="M1410">
        <v>0.75</v>
      </c>
      <c r="N1410">
        <v>2</v>
      </c>
      <c r="O1410">
        <f t="shared" si="68"/>
        <v>1</v>
      </c>
      <c r="P1410">
        <v>0.5</v>
      </c>
    </row>
    <row r="1411" spans="1:16">
      <c r="A1411" s="61" t="s">
        <v>2650</v>
      </c>
      <c r="B1411" s="61" t="s">
        <v>6467</v>
      </c>
      <c r="C1411" s="62" t="s">
        <v>1532</v>
      </c>
      <c r="D1411" s="63" t="s">
        <v>3341</v>
      </c>
      <c r="E1411" s="61">
        <v>101490162</v>
      </c>
      <c r="F1411" s="61"/>
      <c r="G1411" s="64">
        <v>39</v>
      </c>
      <c r="H1411">
        <v>5</v>
      </c>
      <c r="I1411" t="str">
        <f t="shared" si="66"/>
        <v>78</v>
      </c>
      <c r="J1411" t="str">
        <f t="shared" si="67"/>
        <v>4.5</v>
      </c>
      <c r="K1411" t="s">
        <v>8342</v>
      </c>
      <c r="L1411" t="s">
        <v>8341</v>
      </c>
      <c r="M1411">
        <v>0.75</v>
      </c>
      <c r="N1411">
        <v>2</v>
      </c>
      <c r="O1411">
        <f t="shared" si="68"/>
        <v>1</v>
      </c>
      <c r="P1411">
        <v>0.5</v>
      </c>
    </row>
    <row r="1412" spans="1:16">
      <c r="A1412" s="61">
        <v>102918543</v>
      </c>
      <c r="B1412" s="61" t="s">
        <v>7153</v>
      </c>
      <c r="C1412" s="62" t="s">
        <v>1532</v>
      </c>
      <c r="D1412" s="42" t="s">
        <v>4461</v>
      </c>
      <c r="E1412" s="61">
        <v>101727990</v>
      </c>
      <c r="F1412" s="61"/>
      <c r="G1412" s="61">
        <v>228</v>
      </c>
      <c r="H1412">
        <v>5</v>
      </c>
      <c r="I1412" t="str">
        <f t="shared" si="66"/>
        <v>78</v>
      </c>
      <c r="J1412" t="str">
        <f t="shared" si="67"/>
        <v>4.5</v>
      </c>
      <c r="K1412" t="s">
        <v>8347</v>
      </c>
      <c r="L1412" t="s">
        <v>8350</v>
      </c>
      <c r="M1412">
        <v>1.5</v>
      </c>
      <c r="N1412">
        <v>2</v>
      </c>
      <c r="O1412">
        <f t="shared" si="68"/>
        <v>1</v>
      </c>
      <c r="P1412">
        <v>0.5</v>
      </c>
    </row>
    <row r="1413" spans="1:16">
      <c r="A1413" s="61">
        <v>102918543</v>
      </c>
      <c r="B1413" s="61" t="s">
        <v>7153</v>
      </c>
      <c r="C1413" s="62" t="s">
        <v>1613</v>
      </c>
      <c r="D1413" s="42" t="s">
        <v>4462</v>
      </c>
      <c r="E1413" s="61">
        <v>101727984</v>
      </c>
      <c r="F1413" s="61"/>
      <c r="G1413" s="61">
        <v>228</v>
      </c>
      <c r="H1413">
        <v>5</v>
      </c>
      <c r="I1413" t="str">
        <f t="shared" si="66"/>
        <v>78</v>
      </c>
      <c r="J1413" t="str">
        <f t="shared" si="67"/>
        <v>4.5</v>
      </c>
      <c r="K1413" t="s">
        <v>8347</v>
      </c>
      <c r="L1413" t="s">
        <v>8350</v>
      </c>
      <c r="M1413">
        <v>1.5</v>
      </c>
      <c r="N1413">
        <v>2</v>
      </c>
      <c r="O1413">
        <f t="shared" si="68"/>
        <v>1</v>
      </c>
      <c r="P1413">
        <v>0.5</v>
      </c>
    </row>
    <row r="1414" spans="1:16">
      <c r="A1414" s="61">
        <v>102829165</v>
      </c>
      <c r="B1414" s="61" t="s">
        <v>7075</v>
      </c>
      <c r="C1414" s="62" t="s">
        <v>1532</v>
      </c>
      <c r="D1414" s="42" t="s">
        <v>4342</v>
      </c>
      <c r="E1414" s="61">
        <v>101727985</v>
      </c>
      <c r="F1414" s="61"/>
      <c r="G1414" s="61">
        <v>97</v>
      </c>
      <c r="H1414">
        <v>5</v>
      </c>
      <c r="I1414" t="str">
        <f t="shared" si="66"/>
        <v>78</v>
      </c>
      <c r="J1414" t="str">
        <f t="shared" si="67"/>
        <v>4.5</v>
      </c>
      <c r="K1414" t="s">
        <v>8347</v>
      </c>
      <c r="L1414" t="s">
        <v>8341</v>
      </c>
      <c r="M1414">
        <v>1.5</v>
      </c>
      <c r="N1414">
        <v>2</v>
      </c>
      <c r="O1414">
        <f t="shared" si="68"/>
        <v>1</v>
      </c>
      <c r="P1414">
        <v>0.5</v>
      </c>
    </row>
    <row r="1415" spans="1:16">
      <c r="A1415" s="61">
        <v>102829165</v>
      </c>
      <c r="B1415" s="61" t="s">
        <v>7075</v>
      </c>
      <c r="C1415" s="62" t="s">
        <v>1613</v>
      </c>
      <c r="D1415" s="42" t="s">
        <v>4343</v>
      </c>
      <c r="E1415" s="61">
        <v>101727984</v>
      </c>
      <c r="F1415" s="61"/>
      <c r="G1415" s="61">
        <v>97</v>
      </c>
      <c r="H1415">
        <v>5</v>
      </c>
      <c r="I1415" t="str">
        <f t="shared" si="66"/>
        <v>78</v>
      </c>
      <c r="J1415" t="str">
        <f t="shared" si="67"/>
        <v>4.5</v>
      </c>
      <c r="K1415" t="s">
        <v>8347</v>
      </c>
      <c r="L1415" t="s">
        <v>8341</v>
      </c>
      <c r="M1415">
        <v>1.5</v>
      </c>
      <c r="N1415">
        <v>2</v>
      </c>
      <c r="O1415">
        <f t="shared" si="68"/>
        <v>1</v>
      </c>
      <c r="P1415">
        <v>0.5</v>
      </c>
    </row>
    <row r="1416" spans="1:16">
      <c r="A1416" s="61">
        <v>102918541</v>
      </c>
      <c r="B1416" s="61" t="s">
        <v>7152</v>
      </c>
      <c r="C1416" s="62" t="s">
        <v>1532</v>
      </c>
      <c r="D1416" s="42" t="s">
        <v>4459</v>
      </c>
      <c r="E1416" s="61">
        <v>101727990</v>
      </c>
      <c r="F1416" s="61"/>
      <c r="G1416" s="61">
        <v>97</v>
      </c>
      <c r="H1416">
        <v>5</v>
      </c>
      <c r="I1416" t="str">
        <f t="shared" si="66"/>
        <v>78</v>
      </c>
      <c r="J1416" t="str">
        <f t="shared" si="67"/>
        <v>4.5</v>
      </c>
      <c r="K1416" t="s">
        <v>8347</v>
      </c>
      <c r="L1416" t="s">
        <v>8341</v>
      </c>
      <c r="M1416">
        <v>1.5</v>
      </c>
      <c r="N1416">
        <v>2</v>
      </c>
      <c r="O1416">
        <f t="shared" si="68"/>
        <v>1</v>
      </c>
      <c r="P1416">
        <v>0.5</v>
      </c>
    </row>
    <row r="1417" spans="1:16">
      <c r="A1417" s="61">
        <v>102918541</v>
      </c>
      <c r="B1417" s="61" t="s">
        <v>7152</v>
      </c>
      <c r="C1417" s="62" t="s">
        <v>1613</v>
      </c>
      <c r="D1417" s="42" t="s">
        <v>4460</v>
      </c>
      <c r="E1417" s="61">
        <v>101727984</v>
      </c>
      <c r="F1417" s="61"/>
      <c r="G1417" s="61">
        <v>97</v>
      </c>
      <c r="H1417">
        <v>5</v>
      </c>
      <c r="I1417" t="str">
        <f t="shared" si="66"/>
        <v>78</v>
      </c>
      <c r="J1417" t="str">
        <f t="shared" si="67"/>
        <v>4.5</v>
      </c>
      <c r="K1417" t="s">
        <v>8347</v>
      </c>
      <c r="L1417" t="s">
        <v>8341</v>
      </c>
      <c r="M1417">
        <v>1.5</v>
      </c>
      <c r="N1417">
        <v>2</v>
      </c>
      <c r="O1417">
        <f t="shared" si="68"/>
        <v>1</v>
      </c>
      <c r="P1417">
        <v>0.5</v>
      </c>
    </row>
    <row r="1418" spans="1:16">
      <c r="A1418" s="61">
        <v>104643109</v>
      </c>
      <c r="B1418" s="61" t="s">
        <v>7944</v>
      </c>
      <c r="C1418" s="100" t="s">
        <v>1532</v>
      </c>
      <c r="D1418" s="42" t="s">
        <v>5642</v>
      </c>
      <c r="E1418" s="61">
        <v>104571972</v>
      </c>
      <c r="F1418" s="61"/>
      <c r="G1418" s="61">
        <v>97</v>
      </c>
      <c r="H1418">
        <v>5</v>
      </c>
      <c r="I1418" t="str">
        <f t="shared" si="66"/>
        <v>78</v>
      </c>
      <c r="J1418" t="str">
        <f t="shared" si="67"/>
        <v>4.5</v>
      </c>
      <c r="K1418" t="s">
        <v>8343</v>
      </c>
      <c r="L1418" t="s">
        <v>8341</v>
      </c>
      <c r="M1418">
        <v>0.75</v>
      </c>
      <c r="N1418">
        <v>2</v>
      </c>
      <c r="O1418">
        <f t="shared" si="68"/>
        <v>1</v>
      </c>
      <c r="P1418">
        <v>0.5</v>
      </c>
    </row>
    <row r="1419" spans="1:16">
      <c r="A1419" s="61">
        <v>104643109</v>
      </c>
      <c r="B1419" s="61" t="s">
        <v>7944</v>
      </c>
      <c r="C1419" s="100" t="s">
        <v>1613</v>
      </c>
      <c r="D1419" s="42" t="s">
        <v>5643</v>
      </c>
      <c r="E1419" s="61" t="s">
        <v>5554</v>
      </c>
      <c r="F1419" s="61"/>
      <c r="G1419" s="61">
        <v>97</v>
      </c>
      <c r="H1419">
        <v>5</v>
      </c>
      <c r="I1419" t="str">
        <f t="shared" si="66"/>
        <v>78</v>
      </c>
      <c r="J1419" t="str">
        <f t="shared" si="67"/>
        <v>4.5</v>
      </c>
      <c r="K1419" t="s">
        <v>8343</v>
      </c>
      <c r="L1419" t="s">
        <v>8341</v>
      </c>
      <c r="M1419">
        <v>0.75</v>
      </c>
      <c r="N1419">
        <v>2</v>
      </c>
      <c r="O1419">
        <f t="shared" si="68"/>
        <v>1</v>
      </c>
      <c r="P1419">
        <v>0.5</v>
      </c>
    </row>
    <row r="1420" spans="1:16">
      <c r="A1420" s="61">
        <v>103348618</v>
      </c>
      <c r="B1420" s="61" t="s">
        <v>7548</v>
      </c>
      <c r="C1420" s="100" t="s">
        <v>1532</v>
      </c>
      <c r="D1420" s="94" t="s">
        <v>5016</v>
      </c>
      <c r="E1420" s="18">
        <v>103177454</v>
      </c>
      <c r="F1420" s="61"/>
      <c r="G1420" s="61">
        <v>228</v>
      </c>
      <c r="H1420">
        <v>5</v>
      </c>
      <c r="I1420" t="str">
        <f t="shared" ref="I1420:I1483" si="69">MID(D1420,5,2)</f>
        <v>78</v>
      </c>
      <c r="J1420" t="str">
        <f t="shared" ref="J1420:J1483" si="70">MID(D1420,7,3)</f>
        <v>4.5</v>
      </c>
      <c r="K1420" t="s">
        <v>8345</v>
      </c>
      <c r="L1420" t="s">
        <v>8350</v>
      </c>
      <c r="M1420">
        <v>1.5</v>
      </c>
      <c r="N1420">
        <v>2</v>
      </c>
      <c r="O1420">
        <f t="shared" ref="O1420:O1483" si="71">N1420/2</f>
        <v>1</v>
      </c>
      <c r="P1420">
        <v>0.5</v>
      </c>
    </row>
    <row r="1421" spans="1:16">
      <c r="A1421" s="61">
        <v>103348618</v>
      </c>
      <c r="B1421" s="61" t="s">
        <v>7548</v>
      </c>
      <c r="C1421" s="100" t="s">
        <v>1613</v>
      </c>
      <c r="D1421" s="94" t="s">
        <v>5017</v>
      </c>
      <c r="E1421" s="18" t="s">
        <v>4953</v>
      </c>
      <c r="F1421" s="61"/>
      <c r="G1421" s="61">
        <v>228</v>
      </c>
      <c r="H1421">
        <v>5</v>
      </c>
      <c r="I1421" t="str">
        <f t="shared" si="69"/>
        <v>78</v>
      </c>
      <c r="J1421" t="str">
        <f t="shared" si="70"/>
        <v>4.5</v>
      </c>
      <c r="K1421" t="s">
        <v>8345</v>
      </c>
      <c r="L1421" t="s">
        <v>8350</v>
      </c>
      <c r="M1421">
        <v>1.5</v>
      </c>
      <c r="N1421">
        <v>2</v>
      </c>
      <c r="O1421">
        <f t="shared" si="71"/>
        <v>1</v>
      </c>
      <c r="P1421">
        <v>0.5</v>
      </c>
    </row>
    <row r="1422" spans="1:16">
      <c r="A1422" s="61">
        <v>103348616</v>
      </c>
      <c r="B1422" s="61" t="s">
        <v>7547</v>
      </c>
      <c r="C1422" s="100" t="s">
        <v>1532</v>
      </c>
      <c r="D1422" s="42" t="s">
        <v>5015</v>
      </c>
      <c r="E1422" s="18">
        <v>103177454</v>
      </c>
      <c r="F1422" s="61"/>
      <c r="G1422" s="61">
        <v>406</v>
      </c>
      <c r="H1422">
        <v>5</v>
      </c>
      <c r="I1422" t="str">
        <f t="shared" si="69"/>
        <v>78</v>
      </c>
      <c r="J1422" t="str">
        <f t="shared" si="70"/>
        <v>4.5</v>
      </c>
      <c r="K1422" t="s">
        <v>8345</v>
      </c>
      <c r="L1422" t="s">
        <v>8352</v>
      </c>
      <c r="M1422">
        <v>1.5</v>
      </c>
      <c r="N1422">
        <v>2</v>
      </c>
      <c r="O1422">
        <f t="shared" si="71"/>
        <v>1</v>
      </c>
      <c r="P1422">
        <v>0.5</v>
      </c>
    </row>
    <row r="1423" spans="1:16">
      <c r="A1423" s="61">
        <v>103348616</v>
      </c>
      <c r="B1423" s="61" t="s">
        <v>7547</v>
      </c>
      <c r="C1423" s="100" t="s">
        <v>1613</v>
      </c>
      <c r="D1423" s="42" t="s">
        <v>8227</v>
      </c>
      <c r="E1423" s="18" t="s">
        <v>4953</v>
      </c>
      <c r="F1423" s="61"/>
      <c r="G1423" s="61">
        <v>406</v>
      </c>
      <c r="H1423">
        <v>5</v>
      </c>
      <c r="I1423" t="str">
        <f t="shared" si="69"/>
        <v>78</v>
      </c>
      <c r="J1423" t="str">
        <f t="shared" si="70"/>
        <v>4.5</v>
      </c>
      <c r="K1423" t="s">
        <v>8345</v>
      </c>
      <c r="L1423" t="s">
        <v>8352</v>
      </c>
      <c r="M1423">
        <v>1.5</v>
      </c>
      <c r="N1423">
        <v>2</v>
      </c>
      <c r="O1423">
        <f t="shared" si="71"/>
        <v>1</v>
      </c>
      <c r="P1423">
        <v>0.5</v>
      </c>
    </row>
    <row r="1424" spans="1:16">
      <c r="A1424" s="61">
        <v>103348617</v>
      </c>
      <c r="B1424" s="61" t="s">
        <v>7546</v>
      </c>
      <c r="C1424" s="100" t="s">
        <v>1532</v>
      </c>
      <c r="D1424" s="94" t="s">
        <v>5013</v>
      </c>
      <c r="E1424" s="18">
        <v>103177454</v>
      </c>
      <c r="F1424" s="61"/>
      <c r="G1424" s="61">
        <v>97</v>
      </c>
      <c r="H1424">
        <v>5</v>
      </c>
      <c r="I1424" t="str">
        <f t="shared" si="69"/>
        <v>78</v>
      </c>
      <c r="J1424" t="str">
        <f t="shared" si="70"/>
        <v>4.5</v>
      </c>
      <c r="K1424" t="s">
        <v>8345</v>
      </c>
      <c r="L1424" t="s">
        <v>8341</v>
      </c>
      <c r="M1424">
        <v>1.5</v>
      </c>
      <c r="N1424">
        <v>2</v>
      </c>
      <c r="O1424">
        <f t="shared" si="71"/>
        <v>1</v>
      </c>
      <c r="P1424">
        <v>0.5</v>
      </c>
    </row>
    <row r="1425" spans="1:16">
      <c r="A1425" s="61">
        <v>103348617</v>
      </c>
      <c r="B1425" s="61" t="s">
        <v>7546</v>
      </c>
      <c r="C1425" s="100" t="s">
        <v>1613</v>
      </c>
      <c r="D1425" s="94" t="s">
        <v>5014</v>
      </c>
      <c r="E1425" s="18" t="s">
        <v>4953</v>
      </c>
      <c r="F1425" s="61"/>
      <c r="G1425" s="61">
        <v>97</v>
      </c>
      <c r="H1425">
        <v>5</v>
      </c>
      <c r="I1425" t="str">
        <f t="shared" si="69"/>
        <v>78</v>
      </c>
      <c r="J1425" t="str">
        <f t="shared" si="70"/>
        <v>4.5</v>
      </c>
      <c r="K1425" t="s">
        <v>8345</v>
      </c>
      <c r="L1425" t="s">
        <v>8341</v>
      </c>
      <c r="M1425">
        <v>1.5</v>
      </c>
      <c r="N1425">
        <v>2</v>
      </c>
      <c r="O1425">
        <f t="shared" si="71"/>
        <v>1</v>
      </c>
      <c r="P1425">
        <v>0.5</v>
      </c>
    </row>
    <row r="1426" spans="1:16">
      <c r="A1426" s="61" t="s">
        <v>8106</v>
      </c>
      <c r="B1426" s="61" t="s">
        <v>7153</v>
      </c>
      <c r="C1426" s="100" t="s">
        <v>5683</v>
      </c>
      <c r="D1426" s="42" t="s">
        <v>8228</v>
      </c>
      <c r="E1426" s="61"/>
      <c r="F1426" s="61"/>
      <c r="G1426" s="61">
        <v>228</v>
      </c>
      <c r="H1426">
        <v>5</v>
      </c>
      <c r="I1426" t="str">
        <f t="shared" si="69"/>
        <v>78</v>
      </c>
      <c r="J1426" t="str">
        <f t="shared" si="70"/>
        <v>4.5</v>
      </c>
      <c r="K1426" t="s">
        <v>8349</v>
      </c>
      <c r="L1426" t="s">
        <v>8354</v>
      </c>
      <c r="M1426">
        <v>1.5</v>
      </c>
      <c r="N1426">
        <v>2</v>
      </c>
      <c r="O1426">
        <f t="shared" si="71"/>
        <v>1</v>
      </c>
      <c r="P1426">
        <v>0.5</v>
      </c>
    </row>
    <row r="1427" spans="1:16">
      <c r="A1427" s="61">
        <v>104723679</v>
      </c>
      <c r="B1427" s="61" t="s">
        <v>7991</v>
      </c>
      <c r="C1427" s="100" t="s">
        <v>1532</v>
      </c>
      <c r="D1427" s="42" t="s">
        <v>8140</v>
      </c>
      <c r="E1427" s="61"/>
      <c r="F1427" s="61"/>
      <c r="G1427" s="61">
        <v>338</v>
      </c>
      <c r="H1427">
        <v>5</v>
      </c>
      <c r="I1427" t="str">
        <f t="shared" si="69"/>
        <v>78</v>
      </c>
      <c r="J1427" t="str">
        <f t="shared" si="70"/>
        <v>5.0</v>
      </c>
      <c r="K1427" t="s">
        <v>8342</v>
      </c>
      <c r="L1427" t="s">
        <v>8352</v>
      </c>
      <c r="M1427">
        <v>0.75</v>
      </c>
      <c r="N1427">
        <v>2</v>
      </c>
      <c r="O1427">
        <f t="shared" si="71"/>
        <v>1</v>
      </c>
      <c r="P1427">
        <v>0.5</v>
      </c>
    </row>
    <row r="1428" spans="1:16">
      <c r="A1428" s="61">
        <v>104723679</v>
      </c>
      <c r="B1428" s="61" t="s">
        <v>7991</v>
      </c>
      <c r="C1428" s="100" t="s">
        <v>1613</v>
      </c>
      <c r="D1428" s="42" t="s">
        <v>5709</v>
      </c>
      <c r="E1428" s="61"/>
      <c r="F1428" s="61"/>
      <c r="G1428" s="61">
        <v>338</v>
      </c>
      <c r="H1428">
        <v>5</v>
      </c>
      <c r="I1428" t="str">
        <f t="shared" si="69"/>
        <v>78</v>
      </c>
      <c r="J1428" t="str">
        <f t="shared" si="70"/>
        <v>5.0</v>
      </c>
      <c r="K1428" t="s">
        <v>8342</v>
      </c>
      <c r="L1428" t="s">
        <v>8352</v>
      </c>
      <c r="M1428">
        <v>0.75</v>
      </c>
      <c r="N1428">
        <v>2</v>
      </c>
      <c r="O1428">
        <f t="shared" si="71"/>
        <v>1</v>
      </c>
      <c r="P1428">
        <v>0.5</v>
      </c>
    </row>
    <row r="1429" spans="1:16">
      <c r="A1429" s="61" t="s">
        <v>5639</v>
      </c>
      <c r="B1429" s="61" t="s">
        <v>7941</v>
      </c>
      <c r="C1429" s="100" t="s">
        <v>1532</v>
      </c>
      <c r="D1429" s="42" t="s">
        <v>8229</v>
      </c>
      <c r="E1429" s="61">
        <v>101490162</v>
      </c>
      <c r="F1429" s="61"/>
      <c r="G1429" s="61">
        <v>232</v>
      </c>
      <c r="H1429">
        <v>5</v>
      </c>
      <c r="I1429" t="str">
        <f t="shared" si="69"/>
        <v>78</v>
      </c>
      <c r="J1429" t="str">
        <f t="shared" si="70"/>
        <v>5.0</v>
      </c>
      <c r="K1429" t="s">
        <v>8342</v>
      </c>
      <c r="L1429" t="s">
        <v>8341</v>
      </c>
      <c r="M1429">
        <v>0.75</v>
      </c>
      <c r="N1429">
        <v>2</v>
      </c>
      <c r="O1429">
        <f t="shared" si="71"/>
        <v>1</v>
      </c>
      <c r="P1429">
        <v>0.5</v>
      </c>
    </row>
    <row r="1430" spans="1:16">
      <c r="A1430" s="61" t="s">
        <v>5639</v>
      </c>
      <c r="B1430" s="61" t="s">
        <v>7941</v>
      </c>
      <c r="C1430" s="100" t="s">
        <v>1613</v>
      </c>
      <c r="D1430" s="42" t="s">
        <v>8230</v>
      </c>
      <c r="E1430" s="61">
        <v>101490161</v>
      </c>
      <c r="F1430" s="61"/>
      <c r="G1430" s="61">
        <v>232</v>
      </c>
      <c r="H1430">
        <v>5</v>
      </c>
      <c r="I1430" t="str">
        <f t="shared" si="69"/>
        <v>78</v>
      </c>
      <c r="J1430" t="str">
        <f t="shared" si="70"/>
        <v>5.0</v>
      </c>
      <c r="K1430" t="s">
        <v>8342</v>
      </c>
      <c r="L1430" t="s">
        <v>8341</v>
      </c>
      <c r="M1430">
        <v>0.75</v>
      </c>
      <c r="N1430">
        <v>2</v>
      </c>
      <c r="O1430">
        <f t="shared" si="71"/>
        <v>1</v>
      </c>
      <c r="P1430">
        <v>0.5</v>
      </c>
    </row>
    <row r="1431" spans="1:16">
      <c r="A1431" s="61">
        <v>102996318</v>
      </c>
      <c r="B1431" s="61" t="s">
        <v>180</v>
      </c>
      <c r="C1431" s="62" t="s">
        <v>1532</v>
      </c>
      <c r="D1431" s="42" t="s">
        <v>4530</v>
      </c>
      <c r="E1431" s="61">
        <v>101490162</v>
      </c>
      <c r="F1431" s="61"/>
      <c r="G1431" s="61">
        <v>232</v>
      </c>
      <c r="H1431">
        <v>5</v>
      </c>
      <c r="I1431" t="str">
        <f t="shared" si="69"/>
        <v>78</v>
      </c>
      <c r="J1431" t="str">
        <f t="shared" si="70"/>
        <v>5.0</v>
      </c>
      <c r="K1431" t="s">
        <v>8342</v>
      </c>
      <c r="L1431" t="s">
        <v>8341</v>
      </c>
      <c r="M1431">
        <v>0.75</v>
      </c>
      <c r="N1431">
        <v>2</v>
      </c>
      <c r="O1431">
        <f t="shared" si="71"/>
        <v>1</v>
      </c>
      <c r="P1431">
        <v>0.5</v>
      </c>
    </row>
    <row r="1432" spans="1:16">
      <c r="A1432" s="61">
        <v>102996318</v>
      </c>
      <c r="B1432" s="61" t="s">
        <v>180</v>
      </c>
      <c r="C1432" s="62" t="s">
        <v>1613</v>
      </c>
      <c r="D1432" s="42" t="s">
        <v>4531</v>
      </c>
      <c r="E1432" s="61">
        <v>101490161</v>
      </c>
      <c r="F1432" s="61"/>
      <c r="G1432" s="61">
        <v>232</v>
      </c>
      <c r="H1432">
        <v>5</v>
      </c>
      <c r="I1432" t="str">
        <f t="shared" si="69"/>
        <v>78</v>
      </c>
      <c r="J1432" t="str">
        <f t="shared" si="70"/>
        <v>5.0</v>
      </c>
      <c r="K1432" t="s">
        <v>8342</v>
      </c>
      <c r="L1432" t="s">
        <v>8341</v>
      </c>
      <c r="M1432">
        <v>0.75</v>
      </c>
      <c r="N1432">
        <v>2</v>
      </c>
      <c r="O1432">
        <f t="shared" si="71"/>
        <v>1</v>
      </c>
      <c r="P1432">
        <v>0.5</v>
      </c>
    </row>
    <row r="1433" spans="1:16">
      <c r="A1433" s="61">
        <v>103092353</v>
      </c>
      <c r="B1433" s="61" t="s">
        <v>7271</v>
      </c>
      <c r="C1433" s="62" t="s">
        <v>1532</v>
      </c>
      <c r="D1433" s="42" t="s">
        <v>4645</v>
      </c>
      <c r="E1433" s="61">
        <v>101727985</v>
      </c>
      <c r="F1433" s="61"/>
      <c r="G1433" s="61">
        <v>232</v>
      </c>
      <c r="H1433">
        <v>5</v>
      </c>
      <c r="I1433" t="str">
        <f t="shared" si="69"/>
        <v>78</v>
      </c>
      <c r="J1433" t="str">
        <f t="shared" si="70"/>
        <v>5.0</v>
      </c>
      <c r="K1433" t="s">
        <v>8345</v>
      </c>
      <c r="L1433" t="s">
        <v>8341</v>
      </c>
      <c r="M1433">
        <v>1.5</v>
      </c>
      <c r="N1433">
        <v>2</v>
      </c>
      <c r="O1433">
        <f t="shared" si="71"/>
        <v>1</v>
      </c>
      <c r="P1433">
        <v>0.5</v>
      </c>
    </row>
    <row r="1434" spans="1:16">
      <c r="A1434" s="61">
        <v>103092353</v>
      </c>
      <c r="B1434" s="61" t="s">
        <v>7271</v>
      </c>
      <c r="C1434" s="62" t="s">
        <v>1613</v>
      </c>
      <c r="D1434" s="42" t="s">
        <v>4646</v>
      </c>
      <c r="E1434" s="61">
        <v>101727984</v>
      </c>
      <c r="F1434" s="61"/>
      <c r="G1434" s="61">
        <v>232</v>
      </c>
      <c r="H1434">
        <v>5</v>
      </c>
      <c r="I1434" t="str">
        <f t="shared" si="69"/>
        <v>78</v>
      </c>
      <c r="J1434" t="str">
        <f t="shared" si="70"/>
        <v>5.0</v>
      </c>
      <c r="K1434" t="s">
        <v>8345</v>
      </c>
      <c r="L1434" t="s">
        <v>8341</v>
      </c>
      <c r="M1434">
        <v>1.5</v>
      </c>
      <c r="N1434">
        <v>2</v>
      </c>
      <c r="O1434">
        <f t="shared" si="71"/>
        <v>1</v>
      </c>
      <c r="P1434">
        <v>0.5</v>
      </c>
    </row>
    <row r="1435" spans="1:16">
      <c r="A1435" s="112">
        <v>103616939</v>
      </c>
      <c r="B1435" s="61" t="s">
        <v>7677</v>
      </c>
      <c r="C1435" s="100" t="s">
        <v>1532</v>
      </c>
      <c r="D1435" s="42" t="s">
        <v>5238</v>
      </c>
      <c r="E1435" s="112">
        <v>101490162</v>
      </c>
      <c r="F1435" s="112"/>
      <c r="G1435" s="112">
        <v>409</v>
      </c>
      <c r="H1435">
        <v>5</v>
      </c>
      <c r="I1435" t="str">
        <f t="shared" si="69"/>
        <v>78</v>
      </c>
      <c r="J1435" t="str">
        <f t="shared" si="70"/>
        <v>5.7</v>
      </c>
      <c r="K1435" t="s">
        <v>8342</v>
      </c>
      <c r="L1435" t="s">
        <v>8351</v>
      </c>
      <c r="M1435">
        <v>0.75</v>
      </c>
      <c r="N1435">
        <v>2</v>
      </c>
      <c r="O1435">
        <f t="shared" si="71"/>
        <v>1</v>
      </c>
      <c r="P1435">
        <v>0.5</v>
      </c>
    </row>
    <row r="1436" spans="1:16">
      <c r="A1436" s="135">
        <v>103616939</v>
      </c>
      <c r="B1436" s="61" t="s">
        <v>7677</v>
      </c>
      <c r="C1436" s="100" t="s">
        <v>1613</v>
      </c>
      <c r="D1436" s="42" t="s">
        <v>5239</v>
      </c>
      <c r="E1436" s="112">
        <v>101490161</v>
      </c>
      <c r="F1436" s="112"/>
      <c r="G1436" s="112">
        <v>409</v>
      </c>
      <c r="H1436">
        <v>5</v>
      </c>
      <c r="I1436" t="str">
        <f t="shared" si="69"/>
        <v>78</v>
      </c>
      <c r="J1436" t="str">
        <f t="shared" si="70"/>
        <v>5.7</v>
      </c>
      <c r="K1436" t="s">
        <v>8342</v>
      </c>
      <c r="L1436" t="s">
        <v>8351</v>
      </c>
      <c r="M1436">
        <v>0.75</v>
      </c>
      <c r="N1436">
        <v>2</v>
      </c>
      <c r="O1436">
        <f t="shared" si="71"/>
        <v>1</v>
      </c>
      <c r="P1436">
        <v>0.5</v>
      </c>
    </row>
    <row r="1437" spans="1:16">
      <c r="A1437" s="61">
        <v>104201635</v>
      </c>
      <c r="B1437" s="61" t="s">
        <v>7797</v>
      </c>
      <c r="C1437" s="100" t="s">
        <v>1532</v>
      </c>
      <c r="D1437" s="42" t="s">
        <v>5415</v>
      </c>
      <c r="E1437" s="61">
        <v>101490162</v>
      </c>
      <c r="F1437" s="61"/>
      <c r="G1437" s="61">
        <v>409</v>
      </c>
      <c r="H1437">
        <v>5</v>
      </c>
      <c r="I1437" t="str">
        <f t="shared" si="69"/>
        <v>78</v>
      </c>
      <c r="J1437" t="str">
        <f t="shared" si="70"/>
        <v>5.7</v>
      </c>
      <c r="K1437" t="s">
        <v>8342</v>
      </c>
      <c r="L1437" t="s">
        <v>8351</v>
      </c>
      <c r="M1437">
        <v>0.75</v>
      </c>
      <c r="N1437">
        <v>2</v>
      </c>
      <c r="O1437">
        <f t="shared" si="71"/>
        <v>1</v>
      </c>
      <c r="P1437">
        <v>0.5</v>
      </c>
    </row>
    <row r="1438" spans="1:16">
      <c r="A1438" s="61">
        <v>104407238</v>
      </c>
      <c r="B1438" s="61" t="s">
        <v>7843</v>
      </c>
      <c r="C1438" s="100" t="s">
        <v>1532</v>
      </c>
      <c r="D1438" s="42" t="s">
        <v>5415</v>
      </c>
      <c r="E1438" s="61">
        <v>101490162</v>
      </c>
      <c r="F1438" s="61"/>
      <c r="G1438" s="61">
        <v>409</v>
      </c>
      <c r="H1438">
        <v>5</v>
      </c>
      <c r="I1438" t="str">
        <f t="shared" si="69"/>
        <v>78</v>
      </c>
      <c r="J1438" t="str">
        <f t="shared" si="70"/>
        <v>5.7</v>
      </c>
      <c r="K1438" t="s">
        <v>8342</v>
      </c>
      <c r="L1438" t="s">
        <v>8351</v>
      </c>
      <c r="M1438">
        <v>0.75</v>
      </c>
      <c r="N1438">
        <v>2</v>
      </c>
      <c r="O1438">
        <f t="shared" si="71"/>
        <v>1</v>
      </c>
      <c r="P1438">
        <v>0.5</v>
      </c>
    </row>
    <row r="1439" spans="1:16">
      <c r="A1439" s="61">
        <v>104206501</v>
      </c>
      <c r="B1439" s="61" t="s">
        <v>7791</v>
      </c>
      <c r="C1439" s="100" t="s">
        <v>1532</v>
      </c>
      <c r="D1439" s="42" t="s">
        <v>5405</v>
      </c>
      <c r="E1439" s="61">
        <v>101490162</v>
      </c>
      <c r="F1439" s="61"/>
      <c r="G1439" s="61">
        <v>409</v>
      </c>
      <c r="H1439">
        <v>5</v>
      </c>
      <c r="I1439" t="str">
        <f t="shared" si="69"/>
        <v>78</v>
      </c>
      <c r="J1439" t="str">
        <f t="shared" si="70"/>
        <v>5.7</v>
      </c>
      <c r="K1439" t="s">
        <v>8342</v>
      </c>
      <c r="L1439" t="s">
        <v>8351</v>
      </c>
      <c r="M1439">
        <v>0.75</v>
      </c>
      <c r="N1439">
        <v>2</v>
      </c>
      <c r="O1439">
        <f t="shared" si="71"/>
        <v>1</v>
      </c>
      <c r="P1439">
        <v>0.5</v>
      </c>
    </row>
    <row r="1440" spans="1:16">
      <c r="A1440" s="61">
        <v>104206501</v>
      </c>
      <c r="B1440" s="61" t="s">
        <v>7791</v>
      </c>
      <c r="C1440" s="100" t="s">
        <v>1613</v>
      </c>
      <c r="D1440" s="42" t="s">
        <v>5406</v>
      </c>
      <c r="E1440" s="61">
        <v>101490161</v>
      </c>
      <c r="F1440" s="61"/>
      <c r="G1440" s="61">
        <v>409</v>
      </c>
      <c r="H1440">
        <v>5</v>
      </c>
      <c r="I1440" t="str">
        <f t="shared" si="69"/>
        <v>78</v>
      </c>
      <c r="J1440" t="str">
        <f t="shared" si="70"/>
        <v>5.7</v>
      </c>
      <c r="K1440" t="s">
        <v>8342</v>
      </c>
      <c r="L1440" t="s">
        <v>8351</v>
      </c>
      <c r="M1440">
        <v>0.75</v>
      </c>
      <c r="N1440">
        <v>2</v>
      </c>
      <c r="O1440">
        <f t="shared" si="71"/>
        <v>1</v>
      </c>
      <c r="P1440">
        <v>0.5</v>
      </c>
    </row>
    <row r="1441" spans="1:16">
      <c r="A1441" s="61">
        <v>104201635</v>
      </c>
      <c r="B1441" s="61" t="s">
        <v>7797</v>
      </c>
      <c r="C1441" s="100" t="s">
        <v>1613</v>
      </c>
      <c r="D1441" s="42" t="s">
        <v>5416</v>
      </c>
      <c r="E1441" s="61">
        <v>101490161</v>
      </c>
      <c r="F1441" s="61"/>
      <c r="G1441" s="61">
        <v>409</v>
      </c>
      <c r="H1441">
        <v>5</v>
      </c>
      <c r="I1441" t="str">
        <f t="shared" si="69"/>
        <v>78</v>
      </c>
      <c r="J1441" t="str">
        <f t="shared" si="70"/>
        <v>5.7</v>
      </c>
      <c r="K1441" t="s">
        <v>8342</v>
      </c>
      <c r="L1441" t="s">
        <v>8351</v>
      </c>
      <c r="M1441">
        <v>0.75</v>
      </c>
      <c r="N1441">
        <v>2</v>
      </c>
      <c r="O1441">
        <f t="shared" si="71"/>
        <v>1</v>
      </c>
      <c r="P1441">
        <v>0.5</v>
      </c>
    </row>
    <row r="1442" spans="1:16">
      <c r="A1442" s="61">
        <v>104407238</v>
      </c>
      <c r="B1442" s="61" t="s">
        <v>7843</v>
      </c>
      <c r="C1442" s="100" t="s">
        <v>1613</v>
      </c>
      <c r="D1442" s="42" t="s">
        <v>5416</v>
      </c>
      <c r="E1442" s="61">
        <v>101490161</v>
      </c>
      <c r="F1442" s="61"/>
      <c r="G1442" s="61">
        <v>409</v>
      </c>
      <c r="H1442">
        <v>5</v>
      </c>
      <c r="I1442" t="str">
        <f t="shared" si="69"/>
        <v>78</v>
      </c>
      <c r="J1442" t="str">
        <f t="shared" si="70"/>
        <v>5.7</v>
      </c>
      <c r="K1442" t="s">
        <v>8342</v>
      </c>
      <c r="L1442" t="s">
        <v>8351</v>
      </c>
      <c r="M1442">
        <v>0.75</v>
      </c>
      <c r="N1442">
        <v>2</v>
      </c>
      <c r="O1442">
        <f t="shared" si="71"/>
        <v>1</v>
      </c>
      <c r="P1442">
        <v>0.5</v>
      </c>
    </row>
    <row r="1443" spans="1:16">
      <c r="A1443" s="61">
        <v>104763331</v>
      </c>
      <c r="B1443" s="61" t="s">
        <v>8024</v>
      </c>
      <c r="C1443" s="100" t="s">
        <v>1532</v>
      </c>
      <c r="D1443" s="42" t="s">
        <v>8231</v>
      </c>
      <c r="E1443" s="61">
        <v>101490162</v>
      </c>
      <c r="F1443" s="61"/>
      <c r="G1443" s="61">
        <v>472</v>
      </c>
      <c r="H1443">
        <v>5</v>
      </c>
      <c r="I1443" t="str">
        <f t="shared" si="69"/>
        <v>78</v>
      </c>
      <c r="J1443" t="str">
        <f t="shared" si="70"/>
        <v>5.7</v>
      </c>
      <c r="K1443" t="s">
        <v>8342</v>
      </c>
      <c r="L1443" t="s">
        <v>8352</v>
      </c>
      <c r="M1443">
        <v>0.75</v>
      </c>
      <c r="N1443">
        <v>2</v>
      </c>
      <c r="O1443">
        <f t="shared" si="71"/>
        <v>1</v>
      </c>
      <c r="P1443">
        <v>0.5</v>
      </c>
    </row>
    <row r="1444" spans="1:16">
      <c r="A1444" s="61">
        <v>104763331</v>
      </c>
      <c r="B1444" s="61" t="s">
        <v>8024</v>
      </c>
      <c r="C1444" s="100" t="s">
        <v>1613</v>
      </c>
      <c r="D1444" s="42" t="s">
        <v>8232</v>
      </c>
      <c r="E1444" s="61">
        <v>101490161</v>
      </c>
      <c r="F1444" s="61"/>
      <c r="G1444" s="61">
        <v>472</v>
      </c>
      <c r="H1444">
        <v>5</v>
      </c>
      <c r="I1444" t="str">
        <f t="shared" si="69"/>
        <v>78</v>
      </c>
      <c r="J1444" t="str">
        <f t="shared" si="70"/>
        <v>5.7</v>
      </c>
      <c r="K1444" t="s">
        <v>8342</v>
      </c>
      <c r="L1444" t="s">
        <v>8352</v>
      </c>
      <c r="M1444">
        <v>0.75</v>
      </c>
      <c r="N1444">
        <v>2</v>
      </c>
      <c r="O1444">
        <f t="shared" si="71"/>
        <v>1</v>
      </c>
      <c r="P1444">
        <v>0.5</v>
      </c>
    </row>
    <row r="1445" spans="1:16">
      <c r="A1445" s="61">
        <v>103497463</v>
      </c>
      <c r="B1445" s="61" t="s">
        <v>7637</v>
      </c>
      <c r="C1445" s="100" t="s">
        <v>1532</v>
      </c>
      <c r="D1445" s="42" t="s">
        <v>5161</v>
      </c>
      <c r="E1445" s="61">
        <v>101490162</v>
      </c>
      <c r="F1445" s="61"/>
      <c r="G1445" s="61">
        <v>421</v>
      </c>
      <c r="H1445">
        <v>5</v>
      </c>
      <c r="I1445" t="str">
        <f t="shared" si="69"/>
        <v>78</v>
      </c>
      <c r="J1445" t="str">
        <f t="shared" si="70"/>
        <v>5.7</v>
      </c>
      <c r="K1445" t="s">
        <v>8342</v>
      </c>
      <c r="L1445" t="s">
        <v>8341</v>
      </c>
      <c r="M1445">
        <v>0.75</v>
      </c>
      <c r="N1445">
        <v>2</v>
      </c>
      <c r="O1445">
        <f t="shared" si="71"/>
        <v>1</v>
      </c>
      <c r="P1445">
        <v>0.5</v>
      </c>
    </row>
    <row r="1446" spans="1:16">
      <c r="A1446" s="61">
        <v>104415998</v>
      </c>
      <c r="B1446" s="61" t="s">
        <v>7861</v>
      </c>
      <c r="C1446" s="100" t="s">
        <v>1532</v>
      </c>
      <c r="D1446" s="42" t="s">
        <v>5161</v>
      </c>
      <c r="E1446" s="61" t="s">
        <v>5451</v>
      </c>
      <c r="F1446" s="61"/>
      <c r="G1446" s="61">
        <v>421</v>
      </c>
      <c r="H1446">
        <v>5</v>
      </c>
      <c r="I1446" t="str">
        <f t="shared" si="69"/>
        <v>78</v>
      </c>
      <c r="J1446" t="str">
        <f t="shared" si="70"/>
        <v>5.7</v>
      </c>
      <c r="K1446" t="s">
        <v>8342</v>
      </c>
      <c r="L1446" t="s">
        <v>8341</v>
      </c>
      <c r="M1446">
        <v>0.75</v>
      </c>
      <c r="N1446">
        <v>2</v>
      </c>
      <c r="O1446">
        <f t="shared" si="71"/>
        <v>1</v>
      </c>
      <c r="P1446">
        <v>0.5</v>
      </c>
    </row>
    <row r="1447" spans="1:16">
      <c r="A1447" s="61">
        <v>104415998</v>
      </c>
      <c r="B1447" s="61" t="s">
        <v>7861</v>
      </c>
      <c r="C1447" s="100" t="s">
        <v>1613</v>
      </c>
      <c r="D1447" s="42" t="s">
        <v>5509</v>
      </c>
      <c r="E1447" s="61" t="s">
        <v>5451</v>
      </c>
      <c r="F1447" s="61"/>
      <c r="G1447" s="61">
        <v>421</v>
      </c>
      <c r="H1447">
        <v>5</v>
      </c>
      <c r="I1447" t="str">
        <f t="shared" si="69"/>
        <v>78</v>
      </c>
      <c r="J1447" t="str">
        <f t="shared" si="70"/>
        <v>5.7</v>
      </c>
      <c r="K1447" t="s">
        <v>8342</v>
      </c>
      <c r="L1447" t="s">
        <v>8341</v>
      </c>
      <c r="M1447">
        <v>0.75</v>
      </c>
      <c r="N1447">
        <v>2</v>
      </c>
      <c r="O1447">
        <f t="shared" si="71"/>
        <v>1</v>
      </c>
      <c r="P1447">
        <v>0.5</v>
      </c>
    </row>
    <row r="1448" spans="1:16">
      <c r="A1448" s="61">
        <v>103497463</v>
      </c>
      <c r="B1448" s="61" t="s">
        <v>7637</v>
      </c>
      <c r="C1448" s="100" t="s">
        <v>1613</v>
      </c>
      <c r="D1448" s="42" t="s">
        <v>5162</v>
      </c>
      <c r="E1448" s="61">
        <v>101490161</v>
      </c>
      <c r="F1448" s="61"/>
      <c r="G1448" s="61">
        <v>421</v>
      </c>
      <c r="H1448">
        <v>5</v>
      </c>
      <c r="I1448" t="str">
        <f t="shared" si="69"/>
        <v>78</v>
      </c>
      <c r="J1448" t="str">
        <f t="shared" si="70"/>
        <v>5.7</v>
      </c>
      <c r="K1448" t="s">
        <v>8342</v>
      </c>
      <c r="L1448" t="s">
        <v>8341</v>
      </c>
      <c r="M1448">
        <v>0.75</v>
      </c>
      <c r="N1448">
        <v>2</v>
      </c>
      <c r="O1448">
        <f t="shared" si="71"/>
        <v>1</v>
      </c>
      <c r="P1448">
        <v>0.5</v>
      </c>
    </row>
    <row r="1449" spans="1:16" ht="25.5">
      <c r="A1449" s="61">
        <v>104235490</v>
      </c>
      <c r="B1449" s="61" t="s">
        <v>7780</v>
      </c>
      <c r="C1449" s="100" t="s">
        <v>1532</v>
      </c>
      <c r="D1449" s="42" t="s">
        <v>8141</v>
      </c>
      <c r="E1449" s="82" t="s">
        <v>5391</v>
      </c>
      <c r="F1449" s="61"/>
      <c r="G1449" s="61">
        <v>421</v>
      </c>
      <c r="H1449">
        <v>5</v>
      </c>
      <c r="I1449" t="str">
        <f t="shared" si="69"/>
        <v>78</v>
      </c>
      <c r="J1449" t="str">
        <f t="shared" si="70"/>
        <v>5.7</v>
      </c>
      <c r="K1449" t="s">
        <v>8342</v>
      </c>
      <c r="L1449" t="s">
        <v>8341</v>
      </c>
      <c r="M1449">
        <v>0.75</v>
      </c>
      <c r="N1449">
        <v>2</v>
      </c>
      <c r="O1449">
        <f t="shared" si="71"/>
        <v>1</v>
      </c>
      <c r="P1449">
        <v>0.5</v>
      </c>
    </row>
    <row r="1450" spans="1:16">
      <c r="A1450" s="61">
        <v>104235490</v>
      </c>
      <c r="B1450" s="61" t="s">
        <v>7780</v>
      </c>
      <c r="C1450" s="100" t="s">
        <v>1613</v>
      </c>
      <c r="D1450" s="42" t="s">
        <v>5392</v>
      </c>
      <c r="E1450" s="61">
        <v>101490161</v>
      </c>
      <c r="F1450" s="61"/>
      <c r="G1450" s="61">
        <v>421</v>
      </c>
      <c r="H1450">
        <v>5</v>
      </c>
      <c r="I1450" t="str">
        <f t="shared" si="69"/>
        <v>78</v>
      </c>
      <c r="J1450" t="str">
        <f t="shared" si="70"/>
        <v>5.7</v>
      </c>
      <c r="K1450" t="s">
        <v>8342</v>
      </c>
      <c r="L1450" t="s">
        <v>8341</v>
      </c>
      <c r="M1450">
        <v>0.75</v>
      </c>
      <c r="N1450">
        <v>2</v>
      </c>
      <c r="O1450">
        <f t="shared" si="71"/>
        <v>1</v>
      </c>
      <c r="P1450">
        <v>0.5</v>
      </c>
    </row>
    <row r="1451" spans="1:16">
      <c r="A1451" s="61">
        <v>103331921</v>
      </c>
      <c r="B1451" s="61" t="s">
        <v>7543</v>
      </c>
      <c r="C1451" s="62" t="s">
        <v>1532</v>
      </c>
      <c r="D1451" s="94" t="s">
        <v>5006</v>
      </c>
      <c r="E1451" s="61">
        <v>101490162</v>
      </c>
      <c r="F1451" s="61"/>
      <c r="G1451" s="61">
        <v>409</v>
      </c>
      <c r="H1451">
        <v>5</v>
      </c>
      <c r="I1451" t="str">
        <f t="shared" si="69"/>
        <v>78</v>
      </c>
      <c r="J1451" t="str">
        <f t="shared" si="70"/>
        <v>5.7</v>
      </c>
      <c r="K1451" t="s">
        <v>8342</v>
      </c>
      <c r="L1451" t="s">
        <v>8351</v>
      </c>
      <c r="M1451">
        <v>0.75</v>
      </c>
      <c r="N1451">
        <v>2</v>
      </c>
      <c r="O1451">
        <f t="shared" si="71"/>
        <v>1</v>
      </c>
      <c r="P1451">
        <v>0.5</v>
      </c>
    </row>
    <row r="1452" spans="1:16">
      <c r="A1452" s="61">
        <v>103331921</v>
      </c>
      <c r="B1452" s="61" t="s">
        <v>7543</v>
      </c>
      <c r="C1452" s="62" t="s">
        <v>1613</v>
      </c>
      <c r="D1452" s="94" t="s">
        <v>5007</v>
      </c>
      <c r="E1452" s="61">
        <v>101490161</v>
      </c>
      <c r="F1452" s="61"/>
      <c r="G1452" s="61">
        <v>409</v>
      </c>
      <c r="H1452">
        <v>5</v>
      </c>
      <c r="I1452" t="str">
        <f t="shared" si="69"/>
        <v>78</v>
      </c>
      <c r="J1452" t="str">
        <f t="shared" si="70"/>
        <v>5.7</v>
      </c>
      <c r="K1452" t="s">
        <v>8342</v>
      </c>
      <c r="L1452" t="s">
        <v>8351</v>
      </c>
      <c r="M1452">
        <v>0.75</v>
      </c>
      <c r="N1452">
        <v>2</v>
      </c>
      <c r="O1452">
        <f t="shared" si="71"/>
        <v>1</v>
      </c>
      <c r="P1452">
        <v>0.5</v>
      </c>
    </row>
    <row r="1453" spans="1:16">
      <c r="A1453" s="61">
        <v>104643041</v>
      </c>
      <c r="B1453" s="61" t="s">
        <v>7945</v>
      </c>
      <c r="C1453" s="100" t="s">
        <v>1532</v>
      </c>
      <c r="D1453" s="42" t="s">
        <v>5644</v>
      </c>
      <c r="E1453" s="61">
        <v>104571972</v>
      </c>
      <c r="F1453" s="61"/>
      <c r="G1453" s="61">
        <v>421</v>
      </c>
      <c r="H1453">
        <v>5</v>
      </c>
      <c r="I1453" t="str">
        <f t="shared" si="69"/>
        <v>78</v>
      </c>
      <c r="J1453" t="str">
        <f t="shared" si="70"/>
        <v>5.7</v>
      </c>
      <c r="K1453" t="s">
        <v>8343</v>
      </c>
      <c r="L1453" t="s">
        <v>8341</v>
      </c>
      <c r="M1453">
        <v>0.75</v>
      </c>
      <c r="N1453">
        <v>2</v>
      </c>
      <c r="O1453">
        <f t="shared" si="71"/>
        <v>1</v>
      </c>
      <c r="P1453">
        <v>0.5</v>
      </c>
    </row>
    <row r="1454" spans="1:16">
      <c r="A1454" s="61">
        <v>104643041</v>
      </c>
      <c r="B1454" s="61" t="s">
        <v>7945</v>
      </c>
      <c r="C1454" s="100" t="s">
        <v>1613</v>
      </c>
      <c r="D1454" s="42" t="s">
        <v>5645</v>
      </c>
      <c r="E1454" s="61" t="s">
        <v>5554</v>
      </c>
      <c r="F1454" s="61"/>
      <c r="G1454" s="61">
        <v>421</v>
      </c>
      <c r="H1454">
        <v>5</v>
      </c>
      <c r="I1454" t="str">
        <f t="shared" si="69"/>
        <v>78</v>
      </c>
      <c r="J1454" t="str">
        <f t="shared" si="70"/>
        <v>5.7</v>
      </c>
      <c r="K1454" t="s">
        <v>8343</v>
      </c>
      <c r="L1454" t="s">
        <v>8341</v>
      </c>
      <c r="M1454">
        <v>0.75</v>
      </c>
      <c r="N1454">
        <v>2</v>
      </c>
      <c r="O1454">
        <f t="shared" si="71"/>
        <v>1</v>
      </c>
      <c r="P1454">
        <v>0.5</v>
      </c>
    </row>
    <row r="1455" spans="1:16">
      <c r="A1455" s="120">
        <v>103621269</v>
      </c>
      <c r="B1455" s="61" t="s">
        <v>7679</v>
      </c>
      <c r="C1455" s="100" t="s">
        <v>1532</v>
      </c>
      <c r="D1455" s="42" t="s">
        <v>5242</v>
      </c>
      <c r="E1455" s="61">
        <v>103177454</v>
      </c>
      <c r="F1455" s="61"/>
      <c r="G1455" s="61">
        <v>421</v>
      </c>
      <c r="H1455">
        <v>5</v>
      </c>
      <c r="I1455" t="str">
        <f t="shared" si="69"/>
        <v>78</v>
      </c>
      <c r="J1455" t="str">
        <f t="shared" si="70"/>
        <v>5.7</v>
      </c>
      <c r="K1455" t="s">
        <v>8345</v>
      </c>
      <c r="L1455" t="s">
        <v>8341</v>
      </c>
      <c r="M1455">
        <v>1.5</v>
      </c>
      <c r="N1455">
        <v>2</v>
      </c>
      <c r="O1455">
        <f t="shared" si="71"/>
        <v>1</v>
      </c>
      <c r="P1455">
        <v>0.5</v>
      </c>
    </row>
    <row r="1456" spans="1:16">
      <c r="A1456" s="61">
        <v>103621269</v>
      </c>
      <c r="B1456" s="61" t="s">
        <v>7679</v>
      </c>
      <c r="C1456" s="100" t="s">
        <v>1613</v>
      </c>
      <c r="D1456" s="42" t="s">
        <v>5243</v>
      </c>
      <c r="E1456" s="61" t="s">
        <v>4953</v>
      </c>
      <c r="F1456" s="61"/>
      <c r="G1456" s="61">
        <v>421</v>
      </c>
      <c r="H1456">
        <v>5</v>
      </c>
      <c r="I1456" t="str">
        <f t="shared" si="69"/>
        <v>78</v>
      </c>
      <c r="J1456" t="str">
        <f t="shared" si="70"/>
        <v>5.7</v>
      </c>
      <c r="K1456" t="s">
        <v>8345</v>
      </c>
      <c r="L1456" t="s">
        <v>8341</v>
      </c>
      <c r="M1456">
        <v>1.5</v>
      </c>
      <c r="N1456">
        <v>2</v>
      </c>
      <c r="O1456">
        <f t="shared" si="71"/>
        <v>1</v>
      </c>
      <c r="P1456">
        <v>0.5</v>
      </c>
    </row>
    <row r="1457" spans="1:16">
      <c r="A1457" s="61">
        <v>102736008</v>
      </c>
      <c r="B1457" s="61" t="s">
        <v>7033</v>
      </c>
      <c r="C1457" s="62" t="s">
        <v>1532</v>
      </c>
      <c r="D1457" s="42" t="s">
        <v>4278</v>
      </c>
      <c r="E1457" s="61">
        <v>101490162</v>
      </c>
      <c r="F1457" s="61"/>
      <c r="G1457" s="61">
        <v>328</v>
      </c>
      <c r="H1457">
        <v>5</v>
      </c>
      <c r="I1457" t="str">
        <f t="shared" si="69"/>
        <v>78</v>
      </c>
      <c r="J1457" t="str">
        <f t="shared" si="70"/>
        <v>6.4</v>
      </c>
      <c r="K1457" t="s">
        <v>8342</v>
      </c>
      <c r="L1457" t="s">
        <v>8341</v>
      </c>
      <c r="M1457">
        <v>0.75</v>
      </c>
      <c r="N1457">
        <v>2</v>
      </c>
      <c r="O1457">
        <f t="shared" si="71"/>
        <v>1</v>
      </c>
      <c r="P1457">
        <v>0.5</v>
      </c>
    </row>
    <row r="1458" spans="1:16">
      <c r="A1458" s="61">
        <v>102736010</v>
      </c>
      <c r="B1458" s="61" t="s">
        <v>7034</v>
      </c>
      <c r="C1458" s="62" t="s">
        <v>1532</v>
      </c>
      <c r="D1458" s="42" t="s">
        <v>4280</v>
      </c>
      <c r="E1458" s="61">
        <v>101490162</v>
      </c>
      <c r="F1458" s="61"/>
      <c r="G1458" s="61">
        <v>328</v>
      </c>
      <c r="H1458">
        <v>5</v>
      </c>
      <c r="I1458" t="str">
        <f t="shared" si="69"/>
        <v>78</v>
      </c>
      <c r="J1458" t="str">
        <f t="shared" si="70"/>
        <v>6.4</v>
      </c>
      <c r="K1458" t="s">
        <v>8342</v>
      </c>
      <c r="L1458" t="s">
        <v>8341</v>
      </c>
      <c r="M1458">
        <v>0.75</v>
      </c>
      <c r="N1458">
        <v>2</v>
      </c>
      <c r="O1458">
        <f t="shared" si="71"/>
        <v>1</v>
      </c>
      <c r="P1458">
        <v>0.5</v>
      </c>
    </row>
    <row r="1459" spans="1:16">
      <c r="A1459" s="61">
        <v>102736010</v>
      </c>
      <c r="B1459" s="61" t="s">
        <v>7034</v>
      </c>
      <c r="C1459" s="62" t="s">
        <v>1613</v>
      </c>
      <c r="D1459" s="42" t="s">
        <v>4281</v>
      </c>
      <c r="E1459" s="61">
        <v>101490161</v>
      </c>
      <c r="F1459" s="61"/>
      <c r="G1459" s="61">
        <v>328</v>
      </c>
      <c r="H1459">
        <v>5</v>
      </c>
      <c r="I1459" t="str">
        <f t="shared" si="69"/>
        <v>78</v>
      </c>
      <c r="J1459" t="str">
        <f t="shared" si="70"/>
        <v>6.4</v>
      </c>
      <c r="K1459" t="s">
        <v>8342</v>
      </c>
      <c r="L1459" t="s">
        <v>8341</v>
      </c>
      <c r="M1459">
        <v>0.75</v>
      </c>
      <c r="N1459">
        <v>2</v>
      </c>
      <c r="O1459">
        <f t="shared" si="71"/>
        <v>1</v>
      </c>
      <c r="P1459">
        <v>0.5</v>
      </c>
    </row>
    <row r="1460" spans="1:16">
      <c r="A1460" s="61">
        <v>102736008</v>
      </c>
      <c r="B1460" s="61" t="s">
        <v>7033</v>
      </c>
      <c r="C1460" s="62" t="s">
        <v>1613</v>
      </c>
      <c r="D1460" s="42" t="s">
        <v>4279</v>
      </c>
      <c r="E1460" s="61">
        <v>101490161</v>
      </c>
      <c r="F1460" s="61"/>
      <c r="G1460" s="61">
        <v>328</v>
      </c>
      <c r="H1460">
        <v>5</v>
      </c>
      <c r="I1460" t="str">
        <f t="shared" si="69"/>
        <v>78</v>
      </c>
      <c r="J1460" t="str">
        <f t="shared" si="70"/>
        <v>6.4</v>
      </c>
      <c r="K1460" t="s">
        <v>8342</v>
      </c>
      <c r="L1460" t="s">
        <v>8341</v>
      </c>
      <c r="M1460">
        <v>0.75</v>
      </c>
      <c r="N1460">
        <v>2</v>
      </c>
      <c r="O1460">
        <f t="shared" si="71"/>
        <v>1</v>
      </c>
      <c r="P1460">
        <v>0.5</v>
      </c>
    </row>
    <row r="1461" spans="1:16">
      <c r="A1461" s="61">
        <v>104232069</v>
      </c>
      <c r="B1461" s="61" t="s">
        <v>7783</v>
      </c>
      <c r="C1461" s="100" t="s">
        <v>1532</v>
      </c>
      <c r="D1461" s="42" t="s">
        <v>5396</v>
      </c>
      <c r="E1461" s="61">
        <v>101490162</v>
      </c>
      <c r="F1461" s="61"/>
      <c r="G1461" s="61">
        <v>328</v>
      </c>
      <c r="H1461">
        <v>5</v>
      </c>
      <c r="I1461" t="str">
        <f t="shared" si="69"/>
        <v>78</v>
      </c>
      <c r="J1461" t="str">
        <f t="shared" si="70"/>
        <v>6.4</v>
      </c>
      <c r="K1461" t="s">
        <v>8342</v>
      </c>
      <c r="L1461" t="s">
        <v>8341</v>
      </c>
      <c r="M1461">
        <v>0.75</v>
      </c>
      <c r="N1461">
        <v>2</v>
      </c>
      <c r="O1461">
        <f t="shared" si="71"/>
        <v>1</v>
      </c>
      <c r="P1461">
        <v>0.5</v>
      </c>
    </row>
    <row r="1462" spans="1:16">
      <c r="A1462" s="61">
        <v>104232069</v>
      </c>
      <c r="B1462" s="61" t="s">
        <v>7783</v>
      </c>
      <c r="C1462" s="100" t="s">
        <v>1613</v>
      </c>
      <c r="D1462" s="42" t="s">
        <v>5397</v>
      </c>
      <c r="E1462" s="61">
        <v>101490161</v>
      </c>
      <c r="F1462" s="61"/>
      <c r="G1462" s="61">
        <v>328</v>
      </c>
      <c r="H1462">
        <v>5</v>
      </c>
      <c r="I1462" t="str">
        <f t="shared" si="69"/>
        <v>78</v>
      </c>
      <c r="J1462" t="str">
        <f t="shared" si="70"/>
        <v>6.4</v>
      </c>
      <c r="K1462" t="s">
        <v>8342</v>
      </c>
      <c r="L1462" t="s">
        <v>8341</v>
      </c>
      <c r="M1462">
        <v>0.75</v>
      </c>
      <c r="N1462">
        <v>2</v>
      </c>
      <c r="O1462">
        <f t="shared" si="71"/>
        <v>1</v>
      </c>
      <c r="P1462">
        <v>0.5</v>
      </c>
    </row>
    <row r="1463" spans="1:16">
      <c r="A1463" s="61">
        <v>103151678</v>
      </c>
      <c r="B1463" s="61" t="s">
        <v>7305</v>
      </c>
      <c r="C1463" s="62" t="s">
        <v>1532</v>
      </c>
      <c r="D1463" s="42" t="s">
        <v>4703</v>
      </c>
      <c r="E1463" s="61">
        <v>101490162</v>
      </c>
      <c r="F1463" s="61"/>
      <c r="G1463" s="61">
        <v>328</v>
      </c>
      <c r="H1463">
        <v>5</v>
      </c>
      <c r="I1463" t="str">
        <f t="shared" si="69"/>
        <v>78</v>
      </c>
      <c r="J1463" t="str">
        <f t="shared" si="70"/>
        <v>6.4</v>
      </c>
      <c r="K1463" t="s">
        <v>8342</v>
      </c>
      <c r="L1463" t="s">
        <v>8341</v>
      </c>
      <c r="M1463">
        <v>0.75</v>
      </c>
      <c r="N1463">
        <v>2</v>
      </c>
      <c r="O1463">
        <f t="shared" si="71"/>
        <v>1</v>
      </c>
      <c r="P1463">
        <v>0.5</v>
      </c>
    </row>
    <row r="1464" spans="1:16">
      <c r="A1464" s="61">
        <v>103259599</v>
      </c>
      <c r="B1464" s="61" t="s">
        <v>7498</v>
      </c>
      <c r="C1464" s="62" t="s">
        <v>1532</v>
      </c>
      <c r="D1464" s="42" t="s">
        <v>4703</v>
      </c>
      <c r="E1464" s="61">
        <v>101490162</v>
      </c>
      <c r="F1464" s="61"/>
      <c r="G1464" s="61">
        <v>328</v>
      </c>
      <c r="H1464">
        <v>5</v>
      </c>
      <c r="I1464" t="str">
        <f t="shared" si="69"/>
        <v>78</v>
      </c>
      <c r="J1464" t="str">
        <f t="shared" si="70"/>
        <v>6.4</v>
      </c>
      <c r="K1464" t="s">
        <v>8342</v>
      </c>
      <c r="L1464" t="s">
        <v>8341</v>
      </c>
      <c r="M1464">
        <v>0.75</v>
      </c>
      <c r="N1464">
        <v>2</v>
      </c>
      <c r="O1464">
        <f t="shared" si="71"/>
        <v>1</v>
      </c>
      <c r="P1464">
        <v>0.5</v>
      </c>
    </row>
    <row r="1465" spans="1:16">
      <c r="A1465" s="61">
        <v>103151678</v>
      </c>
      <c r="B1465" s="61" t="s">
        <v>7305</v>
      </c>
      <c r="C1465" s="62" t="s">
        <v>1613</v>
      </c>
      <c r="D1465" s="42" t="s">
        <v>4704</v>
      </c>
      <c r="E1465" s="61">
        <v>101490161</v>
      </c>
      <c r="F1465" s="61"/>
      <c r="G1465" s="61">
        <v>328</v>
      </c>
      <c r="H1465">
        <v>5</v>
      </c>
      <c r="I1465" t="str">
        <f t="shared" si="69"/>
        <v>78</v>
      </c>
      <c r="J1465" t="str">
        <f t="shared" si="70"/>
        <v>6.4</v>
      </c>
      <c r="K1465" t="s">
        <v>8342</v>
      </c>
      <c r="L1465" t="s">
        <v>8341</v>
      </c>
      <c r="M1465">
        <v>0.75</v>
      </c>
      <c r="N1465">
        <v>2</v>
      </c>
      <c r="O1465">
        <f t="shared" si="71"/>
        <v>1</v>
      </c>
      <c r="P1465">
        <v>0.5</v>
      </c>
    </row>
    <row r="1466" spans="1:16">
      <c r="A1466" s="61">
        <v>102836893</v>
      </c>
      <c r="B1466" s="61" t="s">
        <v>7354</v>
      </c>
      <c r="C1466" s="62" t="s">
        <v>1613</v>
      </c>
      <c r="D1466" s="42" t="s">
        <v>4704</v>
      </c>
      <c r="E1466" s="61">
        <v>101490161</v>
      </c>
      <c r="F1466" s="61"/>
      <c r="G1466" s="61">
        <v>332</v>
      </c>
      <c r="H1466">
        <v>5</v>
      </c>
      <c r="I1466" t="str">
        <f t="shared" si="69"/>
        <v>78</v>
      </c>
      <c r="J1466" t="str">
        <f t="shared" si="70"/>
        <v>6.4</v>
      </c>
      <c r="K1466" t="s">
        <v>8342</v>
      </c>
      <c r="L1466" t="s">
        <v>8341</v>
      </c>
      <c r="M1466">
        <v>0.75</v>
      </c>
      <c r="N1466">
        <v>2</v>
      </c>
      <c r="O1466">
        <f t="shared" si="71"/>
        <v>1</v>
      </c>
      <c r="P1466">
        <v>0.5</v>
      </c>
    </row>
    <row r="1467" spans="1:16">
      <c r="A1467" s="61">
        <v>103259599</v>
      </c>
      <c r="B1467" s="61" t="s">
        <v>7498</v>
      </c>
      <c r="C1467" s="62" t="s">
        <v>1613</v>
      </c>
      <c r="D1467" s="42" t="s">
        <v>4704</v>
      </c>
      <c r="E1467" s="61">
        <v>101490161</v>
      </c>
      <c r="F1467" s="61"/>
      <c r="G1467" s="61">
        <v>328</v>
      </c>
      <c r="H1467">
        <v>5</v>
      </c>
      <c r="I1467" t="str">
        <f t="shared" si="69"/>
        <v>78</v>
      </c>
      <c r="J1467" t="str">
        <f t="shared" si="70"/>
        <v>6.4</v>
      </c>
      <c r="K1467" t="s">
        <v>8342</v>
      </c>
      <c r="L1467" t="s">
        <v>8341</v>
      </c>
      <c r="M1467">
        <v>0.75</v>
      </c>
      <c r="N1467">
        <v>2</v>
      </c>
      <c r="O1467">
        <f t="shared" si="71"/>
        <v>1</v>
      </c>
      <c r="P1467">
        <v>0.5</v>
      </c>
    </row>
    <row r="1468" spans="1:16">
      <c r="A1468" s="61">
        <v>102843832</v>
      </c>
      <c r="B1468" s="61" t="s">
        <v>7106</v>
      </c>
      <c r="C1468" s="62" t="s">
        <v>1532</v>
      </c>
      <c r="D1468" s="42" t="s">
        <v>4399</v>
      </c>
      <c r="E1468" s="61">
        <v>101490162</v>
      </c>
      <c r="F1468" s="61"/>
      <c r="G1468" s="61">
        <v>339</v>
      </c>
      <c r="H1468">
        <v>5</v>
      </c>
      <c r="I1468" t="str">
        <f t="shared" si="69"/>
        <v>78</v>
      </c>
      <c r="J1468" t="str">
        <f t="shared" si="70"/>
        <v>6.4</v>
      </c>
      <c r="K1468" t="s">
        <v>8342</v>
      </c>
      <c r="L1468" t="s">
        <v>8341</v>
      </c>
      <c r="M1468">
        <v>0.75</v>
      </c>
      <c r="N1468">
        <v>2</v>
      </c>
      <c r="O1468">
        <f t="shared" si="71"/>
        <v>1</v>
      </c>
      <c r="P1468">
        <v>0.5</v>
      </c>
    </row>
    <row r="1469" spans="1:16">
      <c r="A1469" s="61">
        <v>102843832</v>
      </c>
      <c r="B1469" s="61" t="s">
        <v>7106</v>
      </c>
      <c r="C1469" s="62" t="s">
        <v>1613</v>
      </c>
      <c r="D1469" s="42" t="s">
        <v>4400</v>
      </c>
      <c r="E1469" s="61">
        <v>101490161</v>
      </c>
      <c r="F1469" s="61"/>
      <c r="G1469" s="61">
        <v>339</v>
      </c>
      <c r="H1469">
        <v>5</v>
      </c>
      <c r="I1469" t="str">
        <f t="shared" si="69"/>
        <v>78</v>
      </c>
      <c r="J1469" t="str">
        <f t="shared" si="70"/>
        <v>6.4</v>
      </c>
      <c r="K1469" t="s">
        <v>8342</v>
      </c>
      <c r="L1469" t="s">
        <v>8341</v>
      </c>
      <c r="M1469">
        <v>0.75</v>
      </c>
      <c r="N1469">
        <v>2</v>
      </c>
      <c r="O1469">
        <f t="shared" si="71"/>
        <v>1</v>
      </c>
      <c r="P1469">
        <v>0.5</v>
      </c>
    </row>
    <row r="1470" spans="1:16">
      <c r="A1470" s="61">
        <v>103373497</v>
      </c>
      <c r="B1470" s="61" t="s">
        <v>7809</v>
      </c>
      <c r="C1470" s="100" t="s">
        <v>1532</v>
      </c>
      <c r="D1470" s="42" t="s">
        <v>5433</v>
      </c>
      <c r="E1470" s="61">
        <v>101490162</v>
      </c>
      <c r="F1470" s="61"/>
      <c r="G1470" s="61">
        <v>280</v>
      </c>
      <c r="H1470">
        <v>5</v>
      </c>
      <c r="I1470" t="str">
        <f t="shared" si="69"/>
        <v>78</v>
      </c>
      <c r="J1470" t="str">
        <f t="shared" si="70"/>
        <v>8.2</v>
      </c>
      <c r="K1470" t="s">
        <v>8342</v>
      </c>
      <c r="L1470" t="s">
        <v>8341</v>
      </c>
      <c r="M1470">
        <v>0.75</v>
      </c>
      <c r="N1470">
        <v>2</v>
      </c>
      <c r="O1470">
        <f t="shared" si="71"/>
        <v>1</v>
      </c>
      <c r="P1470">
        <v>0.5</v>
      </c>
    </row>
    <row r="1471" spans="1:16">
      <c r="A1471" s="61">
        <v>103373497</v>
      </c>
      <c r="B1471" s="61" t="s">
        <v>7809</v>
      </c>
      <c r="C1471" s="100" t="s">
        <v>1613</v>
      </c>
      <c r="D1471" s="42" t="s">
        <v>5434</v>
      </c>
      <c r="E1471" s="61">
        <v>101490161</v>
      </c>
      <c r="F1471" s="61"/>
      <c r="G1471" s="61">
        <v>280</v>
      </c>
      <c r="H1471">
        <v>5</v>
      </c>
      <c r="I1471" t="str">
        <f t="shared" si="69"/>
        <v>78</v>
      </c>
      <c r="J1471" t="str">
        <f t="shared" si="70"/>
        <v>8.2</v>
      </c>
      <c r="K1471" t="s">
        <v>8342</v>
      </c>
      <c r="L1471" t="s">
        <v>8341</v>
      </c>
      <c r="M1471">
        <v>0.75</v>
      </c>
      <c r="N1471">
        <v>2</v>
      </c>
      <c r="O1471">
        <f t="shared" si="71"/>
        <v>1</v>
      </c>
      <c r="P1471">
        <v>0.5</v>
      </c>
    </row>
    <row r="1472" spans="1:16">
      <c r="A1472" s="61">
        <v>101234055</v>
      </c>
      <c r="B1472" s="61" t="s">
        <v>5887</v>
      </c>
      <c r="C1472" s="62" t="s">
        <v>1532</v>
      </c>
      <c r="D1472" s="63" t="s">
        <v>1542</v>
      </c>
      <c r="E1472" s="64">
        <v>101490162</v>
      </c>
      <c r="F1472" s="64"/>
      <c r="G1472" s="64">
        <v>230</v>
      </c>
      <c r="H1472">
        <v>5</v>
      </c>
      <c r="I1472" t="str">
        <f t="shared" si="69"/>
        <v>78</v>
      </c>
      <c r="J1472" t="str">
        <f t="shared" si="70"/>
        <v>8.2</v>
      </c>
      <c r="K1472" t="s">
        <v>8342</v>
      </c>
      <c r="L1472" t="s">
        <v>8350</v>
      </c>
      <c r="M1472">
        <v>0.75</v>
      </c>
      <c r="N1472">
        <v>2</v>
      </c>
      <c r="O1472">
        <f t="shared" si="71"/>
        <v>1</v>
      </c>
      <c r="P1472">
        <v>0.5</v>
      </c>
    </row>
    <row r="1473" spans="1:16">
      <c r="A1473" s="64">
        <v>101234055</v>
      </c>
      <c r="B1473" s="61" t="s">
        <v>5887</v>
      </c>
      <c r="C1473" s="62" t="s">
        <v>1613</v>
      </c>
      <c r="D1473" s="63" t="s">
        <v>2654</v>
      </c>
      <c r="E1473" s="64">
        <v>101490161</v>
      </c>
      <c r="F1473" s="64"/>
      <c r="G1473" s="64">
        <v>230</v>
      </c>
      <c r="H1473">
        <v>5</v>
      </c>
      <c r="I1473" t="str">
        <f t="shared" si="69"/>
        <v>78</v>
      </c>
      <c r="J1473" t="str">
        <f t="shared" si="70"/>
        <v>8.2</v>
      </c>
      <c r="K1473" t="s">
        <v>8342</v>
      </c>
      <c r="L1473" t="s">
        <v>8350</v>
      </c>
      <c r="M1473">
        <v>0.75</v>
      </c>
      <c r="N1473">
        <v>2</v>
      </c>
      <c r="O1473">
        <f t="shared" si="71"/>
        <v>1</v>
      </c>
      <c r="P1473">
        <v>0.5</v>
      </c>
    </row>
    <row r="1474" spans="1:16">
      <c r="A1474" s="61">
        <v>101665330</v>
      </c>
      <c r="B1474" s="61" t="s">
        <v>6843</v>
      </c>
      <c r="C1474" s="62" t="s">
        <v>1532</v>
      </c>
      <c r="D1474" s="42" t="s">
        <v>3962</v>
      </c>
      <c r="E1474" s="61">
        <v>101490171</v>
      </c>
      <c r="F1474" s="61"/>
      <c r="G1474" s="61">
        <v>230</v>
      </c>
      <c r="H1474">
        <v>5</v>
      </c>
      <c r="I1474" t="str">
        <f t="shared" si="69"/>
        <v>78</v>
      </c>
      <c r="J1474" t="str">
        <f t="shared" si="70"/>
        <v>8.2</v>
      </c>
      <c r="K1474" t="s">
        <v>8342</v>
      </c>
      <c r="L1474" t="s">
        <v>8350</v>
      </c>
      <c r="M1474">
        <v>0.75</v>
      </c>
      <c r="N1474">
        <v>2</v>
      </c>
      <c r="O1474">
        <f t="shared" si="71"/>
        <v>1</v>
      </c>
      <c r="P1474">
        <v>0.5</v>
      </c>
    </row>
    <row r="1475" spans="1:16">
      <c r="A1475" s="61">
        <v>101665330</v>
      </c>
      <c r="B1475" s="61" t="s">
        <v>6843</v>
      </c>
      <c r="C1475" s="62" t="s">
        <v>1532</v>
      </c>
      <c r="D1475" s="42" t="s">
        <v>3962</v>
      </c>
      <c r="E1475" s="61">
        <v>101490169</v>
      </c>
      <c r="F1475" s="61" t="s">
        <v>1534</v>
      </c>
      <c r="G1475" s="61">
        <v>230</v>
      </c>
      <c r="H1475">
        <v>5</v>
      </c>
      <c r="I1475" t="str">
        <f t="shared" si="69"/>
        <v>78</v>
      </c>
      <c r="J1475" t="str">
        <f t="shared" si="70"/>
        <v>8.2</v>
      </c>
      <c r="K1475" t="s">
        <v>8342</v>
      </c>
      <c r="L1475" t="s">
        <v>8350</v>
      </c>
      <c r="M1475">
        <v>0.75</v>
      </c>
      <c r="N1475">
        <v>2</v>
      </c>
      <c r="O1475">
        <f t="shared" si="71"/>
        <v>1</v>
      </c>
      <c r="P1475">
        <v>0.5</v>
      </c>
    </row>
    <row r="1476" spans="1:16">
      <c r="A1476" s="64">
        <v>101451385</v>
      </c>
      <c r="B1476" s="61" t="s">
        <v>6469</v>
      </c>
      <c r="C1476" s="62" t="s">
        <v>1613</v>
      </c>
      <c r="D1476" s="63" t="s">
        <v>2657</v>
      </c>
      <c r="E1476" s="64">
        <v>101490161</v>
      </c>
      <c r="F1476" s="64"/>
      <c r="G1476" s="64">
        <v>230</v>
      </c>
      <c r="H1476">
        <v>5</v>
      </c>
      <c r="I1476" t="str">
        <f t="shared" si="69"/>
        <v>78</v>
      </c>
      <c r="J1476" t="str">
        <f t="shared" si="70"/>
        <v>8.2</v>
      </c>
      <c r="K1476" t="s">
        <v>8342</v>
      </c>
      <c r="L1476" t="s">
        <v>8350</v>
      </c>
      <c r="M1476">
        <v>0.75</v>
      </c>
      <c r="N1476">
        <v>2</v>
      </c>
      <c r="O1476">
        <f t="shared" si="71"/>
        <v>1</v>
      </c>
      <c r="P1476">
        <v>0.5</v>
      </c>
    </row>
    <row r="1477" spans="1:16">
      <c r="A1477" s="61">
        <v>101665330</v>
      </c>
      <c r="B1477" s="61" t="s">
        <v>6843</v>
      </c>
      <c r="C1477" s="62" t="s">
        <v>1613</v>
      </c>
      <c r="D1477" s="42" t="s">
        <v>3963</v>
      </c>
      <c r="E1477" s="61">
        <v>101490161</v>
      </c>
      <c r="F1477" s="61"/>
      <c r="G1477" s="61">
        <v>230</v>
      </c>
      <c r="H1477">
        <v>5</v>
      </c>
      <c r="I1477" t="str">
        <f t="shared" si="69"/>
        <v>78</v>
      </c>
      <c r="J1477" t="str">
        <f t="shared" si="70"/>
        <v>8.2</v>
      </c>
      <c r="K1477" t="s">
        <v>8342</v>
      </c>
      <c r="L1477" t="s">
        <v>8350</v>
      </c>
      <c r="M1477">
        <v>0.75</v>
      </c>
      <c r="N1477">
        <v>2</v>
      </c>
      <c r="O1477">
        <f t="shared" si="71"/>
        <v>1</v>
      </c>
      <c r="P1477">
        <v>0.5</v>
      </c>
    </row>
    <row r="1478" spans="1:16">
      <c r="A1478" s="74">
        <v>103262389</v>
      </c>
      <c r="B1478" s="61" t="s">
        <v>7507</v>
      </c>
      <c r="C1478" s="62" t="s">
        <v>1532</v>
      </c>
      <c r="D1478" s="42" t="s">
        <v>4946</v>
      </c>
      <c r="E1478" s="61">
        <v>101490162</v>
      </c>
      <c r="F1478" s="61"/>
      <c r="G1478" s="61">
        <v>399</v>
      </c>
      <c r="H1478">
        <v>5</v>
      </c>
      <c r="I1478" t="str">
        <f t="shared" si="69"/>
        <v>78</v>
      </c>
      <c r="J1478" t="str">
        <f t="shared" si="70"/>
        <v>8.2</v>
      </c>
      <c r="K1478" t="s">
        <v>8342</v>
      </c>
      <c r="L1478" t="s">
        <v>8352</v>
      </c>
      <c r="M1478">
        <v>0.75</v>
      </c>
      <c r="N1478">
        <v>2</v>
      </c>
      <c r="O1478">
        <f t="shared" si="71"/>
        <v>1</v>
      </c>
      <c r="P1478">
        <v>0.5</v>
      </c>
    </row>
    <row r="1479" spans="1:16">
      <c r="A1479" s="74">
        <v>103262389</v>
      </c>
      <c r="B1479" s="61" t="s">
        <v>7507</v>
      </c>
      <c r="C1479" s="62" t="s">
        <v>1613</v>
      </c>
      <c r="D1479" s="42" t="s">
        <v>4947</v>
      </c>
      <c r="E1479" s="61">
        <v>101490161</v>
      </c>
      <c r="F1479" s="61"/>
      <c r="G1479" s="61">
        <v>399</v>
      </c>
      <c r="H1479">
        <v>5</v>
      </c>
      <c r="I1479" t="str">
        <f t="shared" si="69"/>
        <v>78</v>
      </c>
      <c r="J1479" t="str">
        <f t="shared" si="70"/>
        <v>8.2</v>
      </c>
      <c r="K1479" t="s">
        <v>8342</v>
      </c>
      <c r="L1479" t="s">
        <v>8352</v>
      </c>
      <c r="M1479">
        <v>0.75</v>
      </c>
      <c r="N1479">
        <v>2</v>
      </c>
      <c r="O1479">
        <f t="shared" si="71"/>
        <v>1</v>
      </c>
      <c r="P1479">
        <v>0.5</v>
      </c>
    </row>
    <row r="1480" spans="1:16">
      <c r="A1480" s="61">
        <v>101572464</v>
      </c>
      <c r="B1480" s="61" t="s">
        <v>6471</v>
      </c>
      <c r="C1480" s="62" t="s">
        <v>1532</v>
      </c>
      <c r="D1480" s="42" t="s">
        <v>3735</v>
      </c>
      <c r="E1480" s="61">
        <v>101490162</v>
      </c>
      <c r="F1480" s="61"/>
      <c r="G1480" s="61">
        <v>260</v>
      </c>
      <c r="H1480">
        <v>5</v>
      </c>
      <c r="I1480" t="str">
        <f t="shared" si="69"/>
        <v>78</v>
      </c>
      <c r="J1480" t="str">
        <f t="shared" si="70"/>
        <v>8.2</v>
      </c>
      <c r="K1480" t="s">
        <v>8342</v>
      </c>
      <c r="L1480" t="s">
        <v>8354</v>
      </c>
      <c r="M1480">
        <v>0.75</v>
      </c>
      <c r="N1480">
        <v>2</v>
      </c>
      <c r="O1480">
        <f t="shared" si="71"/>
        <v>1</v>
      </c>
      <c r="P1480">
        <v>0.5</v>
      </c>
    </row>
    <row r="1481" spans="1:16">
      <c r="A1481" s="61">
        <v>101572464</v>
      </c>
      <c r="B1481" s="61" t="s">
        <v>6471</v>
      </c>
      <c r="C1481" s="62" t="s">
        <v>1613</v>
      </c>
      <c r="D1481" s="42" t="s">
        <v>1173</v>
      </c>
      <c r="E1481" s="61">
        <v>101490161</v>
      </c>
      <c r="F1481" s="61"/>
      <c r="G1481" s="61">
        <v>260</v>
      </c>
      <c r="H1481">
        <v>5</v>
      </c>
      <c r="I1481" t="str">
        <f t="shared" si="69"/>
        <v>78</v>
      </c>
      <c r="J1481" t="str">
        <f t="shared" si="70"/>
        <v>8.2</v>
      </c>
      <c r="K1481" t="s">
        <v>8342</v>
      </c>
      <c r="L1481" t="s">
        <v>8354</v>
      </c>
      <c r="M1481">
        <v>0.75</v>
      </c>
      <c r="N1481">
        <v>2</v>
      </c>
      <c r="O1481">
        <f t="shared" si="71"/>
        <v>1</v>
      </c>
      <c r="P1481">
        <v>0.5</v>
      </c>
    </row>
    <row r="1482" spans="1:16">
      <c r="A1482" s="61">
        <v>101886798</v>
      </c>
      <c r="B1482" s="61" t="s">
        <v>133</v>
      </c>
      <c r="C1482" s="62" t="s">
        <v>1532</v>
      </c>
      <c r="D1482" s="42" t="s">
        <v>3987</v>
      </c>
      <c r="E1482" s="61">
        <v>101490162</v>
      </c>
      <c r="F1482" s="61"/>
      <c r="G1482" s="61">
        <v>280</v>
      </c>
      <c r="H1482">
        <v>5</v>
      </c>
      <c r="I1482" t="str">
        <f t="shared" si="69"/>
        <v>78</v>
      </c>
      <c r="J1482" t="str">
        <f t="shared" si="70"/>
        <v>8.2</v>
      </c>
      <c r="K1482" t="s">
        <v>8342</v>
      </c>
      <c r="L1482" t="s">
        <v>8341</v>
      </c>
      <c r="M1482">
        <v>0.75</v>
      </c>
      <c r="N1482">
        <v>2</v>
      </c>
      <c r="O1482">
        <f t="shared" si="71"/>
        <v>1</v>
      </c>
      <c r="P1482">
        <v>0.5</v>
      </c>
    </row>
    <row r="1483" spans="1:16">
      <c r="A1483" s="61">
        <v>103205525</v>
      </c>
      <c r="B1483" s="61" t="s">
        <v>7398</v>
      </c>
      <c r="C1483" s="62" t="s">
        <v>1532</v>
      </c>
      <c r="D1483" s="42" t="s">
        <v>4784</v>
      </c>
      <c r="E1483" s="61">
        <v>101490164</v>
      </c>
      <c r="F1483" s="61"/>
      <c r="G1483" s="61">
        <v>280</v>
      </c>
      <c r="H1483">
        <v>5</v>
      </c>
      <c r="I1483" t="str">
        <f t="shared" si="69"/>
        <v>78</v>
      </c>
      <c r="J1483" t="str">
        <f t="shared" si="70"/>
        <v>8.2</v>
      </c>
      <c r="K1483" t="s">
        <v>8342</v>
      </c>
      <c r="L1483" t="s">
        <v>8341</v>
      </c>
      <c r="M1483">
        <v>0.75</v>
      </c>
      <c r="N1483">
        <v>2</v>
      </c>
      <c r="O1483">
        <f t="shared" si="71"/>
        <v>1</v>
      </c>
      <c r="P1483">
        <v>0.5</v>
      </c>
    </row>
    <row r="1484" spans="1:16">
      <c r="A1484" s="61">
        <v>103205525</v>
      </c>
      <c r="B1484" s="61" t="s">
        <v>7398</v>
      </c>
      <c r="C1484" s="62" t="s">
        <v>1613</v>
      </c>
      <c r="D1484" s="42" t="s">
        <v>4785</v>
      </c>
      <c r="E1484" s="61">
        <v>101490161</v>
      </c>
      <c r="F1484" s="61"/>
      <c r="G1484" s="61">
        <v>280</v>
      </c>
      <c r="H1484">
        <v>5</v>
      </c>
      <c r="I1484" t="str">
        <f t="shared" ref="I1484:I1547" si="72">MID(D1484,5,2)</f>
        <v>78</v>
      </c>
      <c r="J1484" t="str">
        <f t="shared" ref="J1484:J1547" si="73">MID(D1484,7,3)</f>
        <v>8.2</v>
      </c>
      <c r="K1484" t="s">
        <v>8342</v>
      </c>
      <c r="L1484" t="s">
        <v>8341</v>
      </c>
      <c r="M1484">
        <v>0.75</v>
      </c>
      <c r="N1484">
        <v>2</v>
      </c>
      <c r="O1484">
        <f t="shared" ref="O1484:O1547" si="74">N1484/2</f>
        <v>1</v>
      </c>
      <c r="P1484">
        <v>0.5</v>
      </c>
    </row>
    <row r="1485" spans="1:16">
      <c r="A1485" s="61">
        <v>101886798</v>
      </c>
      <c r="B1485" s="61" t="s">
        <v>133</v>
      </c>
      <c r="C1485" s="62" t="s">
        <v>1613</v>
      </c>
      <c r="D1485" s="42" t="s">
        <v>3988</v>
      </c>
      <c r="E1485" s="61">
        <v>101490161</v>
      </c>
      <c r="F1485" s="61"/>
      <c r="G1485" s="61">
        <v>280</v>
      </c>
      <c r="H1485">
        <v>5</v>
      </c>
      <c r="I1485" t="str">
        <f t="shared" si="72"/>
        <v>78</v>
      </c>
      <c r="J1485" t="str">
        <f t="shared" si="73"/>
        <v>8.2</v>
      </c>
      <c r="K1485" t="s">
        <v>8342</v>
      </c>
      <c r="L1485" t="s">
        <v>8341</v>
      </c>
      <c r="M1485">
        <v>0.75</v>
      </c>
      <c r="N1485">
        <v>2</v>
      </c>
      <c r="O1485">
        <f t="shared" si="74"/>
        <v>1</v>
      </c>
      <c r="P1485">
        <v>0.5</v>
      </c>
    </row>
    <row r="1486" spans="1:16">
      <c r="A1486" s="61">
        <v>102676023</v>
      </c>
      <c r="B1486" s="61" t="s">
        <v>6998</v>
      </c>
      <c r="C1486" s="62" t="s">
        <v>1532</v>
      </c>
      <c r="D1486" s="42" t="s">
        <v>4212</v>
      </c>
      <c r="E1486" s="61">
        <v>101727985</v>
      </c>
      <c r="F1486" s="61"/>
      <c r="G1486" s="61">
        <v>260</v>
      </c>
      <c r="H1486">
        <v>5</v>
      </c>
      <c r="I1486" t="str">
        <f t="shared" si="72"/>
        <v>78</v>
      </c>
      <c r="J1486" t="str">
        <f t="shared" si="73"/>
        <v>8.2</v>
      </c>
      <c r="K1486" t="s">
        <v>8347</v>
      </c>
      <c r="L1486" t="s">
        <v>8354</v>
      </c>
      <c r="M1486">
        <v>1.5</v>
      </c>
      <c r="N1486">
        <v>2</v>
      </c>
      <c r="O1486">
        <f t="shared" si="74"/>
        <v>1</v>
      </c>
      <c r="P1486">
        <v>0.5</v>
      </c>
    </row>
    <row r="1487" spans="1:16">
      <c r="A1487" s="61">
        <v>102676023</v>
      </c>
      <c r="B1487" s="61" t="s">
        <v>6998</v>
      </c>
      <c r="C1487" s="62" t="s">
        <v>1613</v>
      </c>
      <c r="D1487" s="42" t="s">
        <v>4213</v>
      </c>
      <c r="E1487" s="61">
        <v>101727984</v>
      </c>
      <c r="F1487" s="61"/>
      <c r="G1487" s="61">
        <v>260</v>
      </c>
      <c r="H1487">
        <v>5</v>
      </c>
      <c r="I1487" t="str">
        <f t="shared" si="72"/>
        <v>78</v>
      </c>
      <c r="J1487" t="str">
        <f t="shared" si="73"/>
        <v>8.2</v>
      </c>
      <c r="K1487" t="s">
        <v>8347</v>
      </c>
      <c r="L1487" t="s">
        <v>8354</v>
      </c>
      <c r="M1487">
        <v>1.5</v>
      </c>
      <c r="N1487">
        <v>2</v>
      </c>
      <c r="O1487">
        <f t="shared" si="74"/>
        <v>1</v>
      </c>
      <c r="P1487">
        <v>0.5</v>
      </c>
    </row>
    <row r="1488" spans="1:16">
      <c r="A1488" s="61">
        <v>103341120</v>
      </c>
      <c r="B1488" s="61" t="s">
        <v>7554</v>
      </c>
      <c r="C1488" s="100" t="s">
        <v>1532</v>
      </c>
      <c r="D1488" s="94" t="s">
        <v>5028</v>
      </c>
      <c r="E1488" s="18">
        <v>103177454</v>
      </c>
      <c r="F1488" s="61"/>
      <c r="G1488" s="61">
        <v>399</v>
      </c>
      <c r="H1488">
        <v>5</v>
      </c>
      <c r="I1488" t="str">
        <f t="shared" si="72"/>
        <v>78</v>
      </c>
      <c r="J1488" t="str">
        <f t="shared" si="73"/>
        <v>8.2</v>
      </c>
      <c r="K1488" t="s">
        <v>8342</v>
      </c>
      <c r="L1488" t="s">
        <v>8352</v>
      </c>
      <c r="M1488">
        <v>0.75</v>
      </c>
      <c r="N1488">
        <v>2</v>
      </c>
      <c r="O1488">
        <f t="shared" si="74"/>
        <v>1</v>
      </c>
      <c r="P1488">
        <v>0.5</v>
      </c>
    </row>
    <row r="1489" spans="1:16">
      <c r="A1489" s="61">
        <v>103341120</v>
      </c>
      <c r="B1489" s="61" t="s">
        <v>7554</v>
      </c>
      <c r="C1489" s="100" t="s">
        <v>1613</v>
      </c>
      <c r="D1489" s="94" t="s">
        <v>5029</v>
      </c>
      <c r="E1489" s="18" t="s">
        <v>4953</v>
      </c>
      <c r="F1489" s="61"/>
      <c r="G1489" s="61">
        <v>399</v>
      </c>
      <c r="H1489">
        <v>5</v>
      </c>
      <c r="I1489" t="str">
        <f t="shared" si="72"/>
        <v>78</v>
      </c>
      <c r="J1489" t="str">
        <f t="shared" si="73"/>
        <v>8.2</v>
      </c>
      <c r="K1489" t="s">
        <v>8342</v>
      </c>
      <c r="L1489" t="s">
        <v>8352</v>
      </c>
      <c r="M1489">
        <v>0.75</v>
      </c>
      <c r="N1489">
        <v>2</v>
      </c>
      <c r="O1489">
        <f t="shared" si="74"/>
        <v>1</v>
      </c>
      <c r="P1489">
        <v>0.5</v>
      </c>
    </row>
    <row r="1490" spans="1:16">
      <c r="A1490" s="61">
        <v>103353399</v>
      </c>
      <c r="B1490" s="61" t="s">
        <v>7552</v>
      </c>
      <c r="C1490" s="100" t="s">
        <v>1532</v>
      </c>
      <c r="D1490" s="94" t="s">
        <v>5024</v>
      </c>
      <c r="E1490" s="18">
        <v>103177454</v>
      </c>
      <c r="F1490" s="61"/>
      <c r="G1490" s="61">
        <v>230</v>
      </c>
      <c r="H1490">
        <v>5</v>
      </c>
      <c r="I1490" t="str">
        <f t="shared" si="72"/>
        <v>78</v>
      </c>
      <c r="J1490" t="str">
        <f t="shared" si="73"/>
        <v>8.2</v>
      </c>
      <c r="K1490" t="s">
        <v>8345</v>
      </c>
      <c r="L1490" t="s">
        <v>8350</v>
      </c>
      <c r="M1490">
        <v>1.5</v>
      </c>
      <c r="N1490">
        <v>2</v>
      </c>
      <c r="O1490">
        <f t="shared" si="74"/>
        <v>1</v>
      </c>
      <c r="P1490">
        <v>0.5</v>
      </c>
    </row>
    <row r="1491" spans="1:16">
      <c r="A1491" s="61">
        <v>103353399</v>
      </c>
      <c r="B1491" s="61" t="s">
        <v>7552</v>
      </c>
      <c r="C1491" s="100" t="s">
        <v>1613</v>
      </c>
      <c r="D1491" s="94" t="s">
        <v>5025</v>
      </c>
      <c r="E1491" s="18" t="s">
        <v>4953</v>
      </c>
      <c r="F1491" s="61"/>
      <c r="G1491" s="61">
        <v>230</v>
      </c>
      <c r="H1491">
        <v>5</v>
      </c>
      <c r="I1491" t="str">
        <f t="shared" si="72"/>
        <v>78</v>
      </c>
      <c r="J1491" t="str">
        <f t="shared" si="73"/>
        <v>8.2</v>
      </c>
      <c r="K1491" t="s">
        <v>8345</v>
      </c>
      <c r="L1491" t="s">
        <v>8350</v>
      </c>
      <c r="M1491">
        <v>1.5</v>
      </c>
      <c r="N1491">
        <v>2</v>
      </c>
      <c r="O1491">
        <f t="shared" si="74"/>
        <v>1</v>
      </c>
      <c r="P1491">
        <v>0.5</v>
      </c>
    </row>
    <row r="1492" spans="1:16">
      <c r="A1492" s="61">
        <v>103353400</v>
      </c>
      <c r="B1492" s="61" t="s">
        <v>7549</v>
      </c>
      <c r="C1492" s="100" t="s">
        <v>1532</v>
      </c>
      <c r="D1492" s="94" t="s">
        <v>5018</v>
      </c>
      <c r="E1492" s="18">
        <v>103177454</v>
      </c>
      <c r="F1492" s="61"/>
      <c r="G1492" s="61">
        <v>260</v>
      </c>
      <c r="H1492">
        <v>5</v>
      </c>
      <c r="I1492" t="str">
        <f t="shared" si="72"/>
        <v>78</v>
      </c>
      <c r="J1492" t="str">
        <f t="shared" si="73"/>
        <v>8.2</v>
      </c>
      <c r="K1492" t="s">
        <v>8345</v>
      </c>
      <c r="L1492" t="s">
        <v>8354</v>
      </c>
      <c r="M1492">
        <v>1.5</v>
      </c>
      <c r="N1492">
        <v>2</v>
      </c>
      <c r="O1492">
        <f t="shared" si="74"/>
        <v>1</v>
      </c>
      <c r="P1492">
        <v>0.5</v>
      </c>
    </row>
    <row r="1493" spans="1:16">
      <c r="A1493" s="61">
        <v>103353400</v>
      </c>
      <c r="B1493" s="61" t="s">
        <v>7549</v>
      </c>
      <c r="C1493" s="100" t="s">
        <v>1613</v>
      </c>
      <c r="D1493" s="94" t="s">
        <v>5019</v>
      </c>
      <c r="E1493" s="18" t="s">
        <v>4953</v>
      </c>
      <c r="F1493" s="61"/>
      <c r="G1493" s="61">
        <v>260</v>
      </c>
      <c r="H1493">
        <v>5</v>
      </c>
      <c r="I1493" t="str">
        <f t="shared" si="72"/>
        <v>78</v>
      </c>
      <c r="J1493" t="str">
        <f t="shared" si="73"/>
        <v>8.2</v>
      </c>
      <c r="K1493" t="s">
        <v>8345</v>
      </c>
      <c r="L1493" t="s">
        <v>8354</v>
      </c>
      <c r="M1493">
        <v>1.5</v>
      </c>
      <c r="N1493">
        <v>2</v>
      </c>
      <c r="O1493">
        <f t="shared" si="74"/>
        <v>1</v>
      </c>
      <c r="P1493">
        <v>0.5</v>
      </c>
    </row>
    <row r="1494" spans="1:16">
      <c r="A1494" s="61">
        <v>103353398</v>
      </c>
      <c r="B1494" s="61" t="s">
        <v>7551</v>
      </c>
      <c r="C1494" s="100" t="s">
        <v>1532</v>
      </c>
      <c r="D1494" s="94" t="s">
        <v>5022</v>
      </c>
      <c r="E1494" s="18">
        <v>103177454</v>
      </c>
      <c r="F1494" s="61"/>
      <c r="G1494" s="61">
        <v>280</v>
      </c>
      <c r="H1494">
        <v>5</v>
      </c>
      <c r="I1494" t="str">
        <f t="shared" si="72"/>
        <v>78</v>
      </c>
      <c r="J1494" t="str">
        <f t="shared" si="73"/>
        <v>8.2</v>
      </c>
      <c r="K1494" t="s">
        <v>8345</v>
      </c>
      <c r="L1494" t="s">
        <v>8341</v>
      </c>
      <c r="M1494">
        <v>1.5</v>
      </c>
      <c r="N1494">
        <v>2</v>
      </c>
      <c r="O1494">
        <f t="shared" si="74"/>
        <v>1</v>
      </c>
      <c r="P1494">
        <v>0.5</v>
      </c>
    </row>
    <row r="1495" spans="1:16">
      <c r="A1495" s="61">
        <v>103663145</v>
      </c>
      <c r="B1495" s="61" t="s">
        <v>7761</v>
      </c>
      <c r="C1495" s="100" t="s">
        <v>1532</v>
      </c>
      <c r="D1495" s="42" t="s">
        <v>5022</v>
      </c>
      <c r="E1495" s="61">
        <v>103193075</v>
      </c>
      <c r="F1495" s="61"/>
      <c r="G1495" s="61">
        <v>280</v>
      </c>
      <c r="H1495">
        <v>5</v>
      </c>
      <c r="I1495" t="str">
        <f t="shared" si="72"/>
        <v>78</v>
      </c>
      <c r="J1495" t="str">
        <f t="shared" si="73"/>
        <v>8.2</v>
      </c>
      <c r="K1495" t="s">
        <v>8345</v>
      </c>
      <c r="L1495" t="s">
        <v>8341</v>
      </c>
      <c r="M1495">
        <v>1.5</v>
      </c>
      <c r="N1495">
        <v>2</v>
      </c>
      <c r="O1495">
        <f t="shared" si="74"/>
        <v>1</v>
      </c>
      <c r="P1495">
        <v>0.5</v>
      </c>
    </row>
    <row r="1496" spans="1:16">
      <c r="A1496" s="61">
        <v>104394648</v>
      </c>
      <c r="B1496" s="61" t="s">
        <v>7819</v>
      </c>
      <c r="C1496" s="100" t="s">
        <v>1532</v>
      </c>
      <c r="D1496" s="42" t="s">
        <v>5022</v>
      </c>
      <c r="E1496" s="61">
        <v>103193075</v>
      </c>
      <c r="F1496" s="61"/>
      <c r="G1496" s="61">
        <v>280</v>
      </c>
      <c r="H1496">
        <v>5</v>
      </c>
      <c r="I1496" t="str">
        <f t="shared" si="72"/>
        <v>78</v>
      </c>
      <c r="J1496" t="str">
        <f t="shared" si="73"/>
        <v>8.2</v>
      </c>
      <c r="K1496" t="s">
        <v>8345</v>
      </c>
      <c r="L1496" t="s">
        <v>8341</v>
      </c>
      <c r="M1496">
        <v>1.5</v>
      </c>
      <c r="N1496">
        <v>2</v>
      </c>
      <c r="O1496">
        <f t="shared" si="74"/>
        <v>1</v>
      </c>
      <c r="P1496">
        <v>0.5</v>
      </c>
    </row>
    <row r="1497" spans="1:16">
      <c r="A1497" s="61">
        <v>104394648</v>
      </c>
      <c r="B1497" s="61" t="s">
        <v>7819</v>
      </c>
      <c r="C1497" s="100" t="s">
        <v>1613</v>
      </c>
      <c r="D1497" s="42" t="s">
        <v>5449</v>
      </c>
      <c r="E1497" s="61" t="s">
        <v>4953</v>
      </c>
      <c r="F1497" s="61"/>
      <c r="G1497" s="61">
        <v>280</v>
      </c>
      <c r="H1497">
        <v>5</v>
      </c>
      <c r="I1497" t="str">
        <f t="shared" si="72"/>
        <v>78</v>
      </c>
      <c r="J1497" t="str">
        <f t="shared" si="73"/>
        <v>8.2</v>
      </c>
      <c r="K1497" t="s">
        <v>8345</v>
      </c>
      <c r="L1497" t="s">
        <v>8341</v>
      </c>
      <c r="M1497">
        <v>1.5</v>
      </c>
      <c r="N1497">
        <v>2</v>
      </c>
      <c r="O1497">
        <f t="shared" si="74"/>
        <v>1</v>
      </c>
      <c r="P1497">
        <v>0.5</v>
      </c>
    </row>
    <row r="1498" spans="1:16">
      <c r="A1498" s="61">
        <v>103353398</v>
      </c>
      <c r="B1498" s="61" t="s">
        <v>7551</v>
      </c>
      <c r="C1498" s="100" t="s">
        <v>1613</v>
      </c>
      <c r="D1498" s="94" t="s">
        <v>5023</v>
      </c>
      <c r="E1498" s="18" t="s">
        <v>4953</v>
      </c>
      <c r="F1498" s="61"/>
      <c r="G1498" s="61">
        <v>280</v>
      </c>
      <c r="H1498">
        <v>5</v>
      </c>
      <c r="I1498" t="str">
        <f t="shared" si="72"/>
        <v>78</v>
      </c>
      <c r="J1498" t="str">
        <f t="shared" si="73"/>
        <v>8.2</v>
      </c>
      <c r="K1498" t="s">
        <v>8345</v>
      </c>
      <c r="L1498" t="s">
        <v>8341</v>
      </c>
      <c r="M1498">
        <v>1.5</v>
      </c>
      <c r="N1498">
        <v>2</v>
      </c>
      <c r="O1498">
        <f t="shared" si="74"/>
        <v>1</v>
      </c>
      <c r="P1498">
        <v>0.5</v>
      </c>
    </row>
    <row r="1499" spans="1:16">
      <c r="A1499" s="61">
        <v>103663145</v>
      </c>
      <c r="B1499" s="61" t="s">
        <v>7761</v>
      </c>
      <c r="C1499" s="100" t="s">
        <v>1613</v>
      </c>
      <c r="D1499" s="42" t="s">
        <v>5023</v>
      </c>
      <c r="E1499" s="61" t="s">
        <v>4953</v>
      </c>
      <c r="F1499" s="61"/>
      <c r="G1499" s="61">
        <v>280</v>
      </c>
      <c r="H1499">
        <v>5</v>
      </c>
      <c r="I1499" t="str">
        <f t="shared" si="72"/>
        <v>78</v>
      </c>
      <c r="J1499" t="str">
        <f t="shared" si="73"/>
        <v>8.2</v>
      </c>
      <c r="K1499" t="s">
        <v>8345</v>
      </c>
      <c r="L1499" t="s">
        <v>8341</v>
      </c>
      <c r="M1499">
        <v>1.5</v>
      </c>
      <c r="N1499">
        <v>2</v>
      </c>
      <c r="O1499">
        <f t="shared" si="74"/>
        <v>1</v>
      </c>
      <c r="P1499">
        <v>0.5</v>
      </c>
    </row>
    <row r="1500" spans="1:16">
      <c r="A1500" s="61">
        <v>104470591</v>
      </c>
      <c r="B1500" s="61" t="s">
        <v>7870</v>
      </c>
      <c r="C1500" s="100" t="s">
        <v>1532</v>
      </c>
      <c r="D1500" s="42" t="s">
        <v>8142</v>
      </c>
      <c r="E1500" s="61" t="s">
        <v>5514</v>
      </c>
      <c r="F1500" s="61"/>
      <c r="G1500" s="61">
        <v>230</v>
      </c>
      <c r="H1500">
        <v>5</v>
      </c>
      <c r="I1500" t="str">
        <f t="shared" si="72"/>
        <v>78</v>
      </c>
      <c r="J1500" t="str">
        <f t="shared" si="73"/>
        <v>8.4</v>
      </c>
      <c r="K1500" t="s">
        <v>8342</v>
      </c>
      <c r="L1500" t="s">
        <v>8350</v>
      </c>
      <c r="M1500">
        <v>0.75</v>
      </c>
      <c r="N1500">
        <v>2</v>
      </c>
      <c r="O1500">
        <f t="shared" si="74"/>
        <v>1</v>
      </c>
      <c r="P1500">
        <v>0.5</v>
      </c>
    </row>
    <row r="1501" spans="1:16">
      <c r="A1501" s="61">
        <v>104470591</v>
      </c>
      <c r="B1501" s="61" t="s">
        <v>7870</v>
      </c>
      <c r="C1501" s="100" t="s">
        <v>1613</v>
      </c>
      <c r="D1501" s="42" t="s">
        <v>5522</v>
      </c>
      <c r="E1501" s="61">
        <v>101490161</v>
      </c>
      <c r="F1501" s="61"/>
      <c r="G1501" s="61">
        <v>230</v>
      </c>
      <c r="H1501">
        <v>5</v>
      </c>
      <c r="I1501" t="str">
        <f t="shared" si="72"/>
        <v>78</v>
      </c>
      <c r="J1501" t="str">
        <f t="shared" si="73"/>
        <v>8.4</v>
      </c>
      <c r="K1501" t="s">
        <v>8342</v>
      </c>
      <c r="L1501" t="s">
        <v>8350</v>
      </c>
      <c r="M1501">
        <v>0.75</v>
      </c>
      <c r="N1501">
        <v>2</v>
      </c>
      <c r="O1501">
        <f t="shared" si="74"/>
        <v>1</v>
      </c>
      <c r="P1501">
        <v>0.5</v>
      </c>
    </row>
    <row r="1502" spans="1:16">
      <c r="A1502" s="61" t="s">
        <v>8112</v>
      </c>
      <c r="B1502" s="61" t="s">
        <v>6473</v>
      </c>
      <c r="C1502" s="100" t="s">
        <v>5683</v>
      </c>
      <c r="D1502" s="42" t="s">
        <v>5751</v>
      </c>
      <c r="E1502" s="61" t="s">
        <v>5726</v>
      </c>
      <c r="F1502" s="61"/>
      <c r="G1502" s="61">
        <v>230</v>
      </c>
      <c r="H1502">
        <v>5</v>
      </c>
      <c r="I1502" t="str">
        <f t="shared" si="72"/>
        <v>78</v>
      </c>
      <c r="J1502" t="str">
        <f t="shared" si="73"/>
        <v>8.4</v>
      </c>
      <c r="K1502" t="s">
        <v>8342</v>
      </c>
      <c r="L1502" t="s">
        <v>8350</v>
      </c>
      <c r="M1502">
        <v>0.75</v>
      </c>
      <c r="N1502">
        <v>2</v>
      </c>
      <c r="O1502">
        <f t="shared" si="74"/>
        <v>1</v>
      </c>
      <c r="P1502">
        <v>0.5</v>
      </c>
    </row>
    <row r="1503" spans="1:16">
      <c r="A1503" s="61" t="s">
        <v>5633</v>
      </c>
      <c r="B1503" s="61" t="s">
        <v>7938</v>
      </c>
      <c r="C1503" s="100" t="s">
        <v>1532</v>
      </c>
      <c r="D1503" s="42" t="s">
        <v>8233</v>
      </c>
      <c r="E1503" s="61">
        <v>101490162</v>
      </c>
      <c r="F1503" s="61"/>
      <c r="G1503" s="61">
        <v>399</v>
      </c>
      <c r="H1503">
        <v>5</v>
      </c>
      <c r="I1503" t="str">
        <f t="shared" si="72"/>
        <v>78</v>
      </c>
      <c r="J1503" t="str">
        <f t="shared" si="73"/>
        <v>8.4</v>
      </c>
      <c r="K1503" t="s">
        <v>8342</v>
      </c>
      <c r="L1503" t="s">
        <v>8352</v>
      </c>
      <c r="M1503">
        <v>0.75</v>
      </c>
      <c r="N1503">
        <v>2</v>
      </c>
      <c r="O1503">
        <f t="shared" si="74"/>
        <v>1</v>
      </c>
      <c r="P1503">
        <v>0.5</v>
      </c>
    </row>
    <row r="1504" spans="1:16">
      <c r="A1504" s="61" t="s">
        <v>5633</v>
      </c>
      <c r="B1504" s="61" t="s">
        <v>7938</v>
      </c>
      <c r="C1504" s="100" t="s">
        <v>5634</v>
      </c>
      <c r="D1504" s="42" t="s">
        <v>8234</v>
      </c>
      <c r="E1504" s="61">
        <v>101490161</v>
      </c>
      <c r="F1504" s="61"/>
      <c r="G1504" s="61">
        <v>399</v>
      </c>
      <c r="H1504">
        <v>5</v>
      </c>
      <c r="I1504" t="str">
        <f t="shared" si="72"/>
        <v>78</v>
      </c>
      <c r="J1504" t="str">
        <f t="shared" si="73"/>
        <v>8.4</v>
      </c>
      <c r="K1504" t="s">
        <v>8342</v>
      </c>
      <c r="L1504" t="s">
        <v>8352</v>
      </c>
      <c r="M1504">
        <v>0.75</v>
      </c>
      <c r="N1504">
        <v>2</v>
      </c>
      <c r="O1504">
        <f t="shared" si="74"/>
        <v>1</v>
      </c>
      <c r="P1504">
        <v>0.5</v>
      </c>
    </row>
    <row r="1505" spans="1:16" ht="25.5">
      <c r="A1505" s="61">
        <v>104579133</v>
      </c>
      <c r="B1505" s="61" t="s">
        <v>7911</v>
      </c>
      <c r="C1505" s="100" t="s">
        <v>1532</v>
      </c>
      <c r="D1505" s="42" t="s">
        <v>8143</v>
      </c>
      <c r="E1505" s="82" t="s">
        <v>5585</v>
      </c>
      <c r="F1505" s="61"/>
      <c r="G1505" s="61">
        <v>447</v>
      </c>
      <c r="H1505">
        <v>5</v>
      </c>
      <c r="I1505" t="str">
        <f t="shared" si="72"/>
        <v>78</v>
      </c>
      <c r="J1505" t="str">
        <f t="shared" si="73"/>
        <v>8.4</v>
      </c>
      <c r="K1505" t="s">
        <v>8342</v>
      </c>
      <c r="L1505" t="s">
        <v>8341</v>
      </c>
      <c r="M1505">
        <v>0.75</v>
      </c>
      <c r="N1505">
        <v>2</v>
      </c>
      <c r="O1505">
        <f t="shared" si="74"/>
        <v>1</v>
      </c>
      <c r="P1505">
        <v>0.5</v>
      </c>
    </row>
    <row r="1506" spans="1:16">
      <c r="A1506" s="61">
        <v>104579133</v>
      </c>
      <c r="B1506" s="61" t="s">
        <v>7911</v>
      </c>
      <c r="C1506" s="100" t="s">
        <v>1613</v>
      </c>
      <c r="D1506" s="42" t="s">
        <v>5586</v>
      </c>
      <c r="E1506" s="61">
        <v>101490161</v>
      </c>
      <c r="F1506" s="61"/>
      <c r="G1506" s="61">
        <v>447</v>
      </c>
      <c r="H1506">
        <v>5</v>
      </c>
      <c r="I1506" t="str">
        <f t="shared" si="72"/>
        <v>78</v>
      </c>
      <c r="J1506" t="str">
        <f t="shared" si="73"/>
        <v>8.4</v>
      </c>
      <c r="K1506" t="s">
        <v>8342</v>
      </c>
      <c r="L1506" t="s">
        <v>8341</v>
      </c>
      <c r="M1506">
        <v>0.75</v>
      </c>
      <c r="N1506">
        <v>2</v>
      </c>
      <c r="O1506">
        <f t="shared" si="74"/>
        <v>1</v>
      </c>
      <c r="P1506">
        <v>0.5</v>
      </c>
    </row>
    <row r="1507" spans="1:16">
      <c r="A1507" s="61">
        <v>103404602</v>
      </c>
      <c r="B1507" s="61" t="s">
        <v>7624</v>
      </c>
      <c r="C1507" s="100" t="s">
        <v>1532</v>
      </c>
      <c r="D1507" s="42" t="s">
        <v>5144</v>
      </c>
      <c r="E1507" s="61">
        <v>101490162</v>
      </c>
      <c r="F1507" s="61"/>
      <c r="G1507" s="61">
        <v>280</v>
      </c>
      <c r="H1507">
        <v>5</v>
      </c>
      <c r="I1507" t="str">
        <f t="shared" si="72"/>
        <v>78</v>
      </c>
      <c r="J1507" t="str">
        <f t="shared" si="73"/>
        <v>8.4</v>
      </c>
      <c r="K1507" t="s">
        <v>8342</v>
      </c>
      <c r="L1507" t="s">
        <v>8341</v>
      </c>
      <c r="M1507">
        <v>0.75</v>
      </c>
      <c r="N1507">
        <v>2</v>
      </c>
      <c r="O1507">
        <f t="shared" si="74"/>
        <v>1</v>
      </c>
      <c r="P1507">
        <v>0.5</v>
      </c>
    </row>
    <row r="1508" spans="1:16">
      <c r="A1508" s="61">
        <v>103404602</v>
      </c>
      <c r="B1508" s="61" t="s">
        <v>7624</v>
      </c>
      <c r="C1508" s="100" t="s">
        <v>1613</v>
      </c>
      <c r="D1508" s="42" t="s">
        <v>5145</v>
      </c>
      <c r="E1508" s="61">
        <v>101490161</v>
      </c>
      <c r="F1508" s="61"/>
      <c r="G1508" s="61">
        <v>280</v>
      </c>
      <c r="H1508">
        <v>5</v>
      </c>
      <c r="I1508" t="str">
        <f t="shared" si="72"/>
        <v>78</v>
      </c>
      <c r="J1508" t="str">
        <f t="shared" si="73"/>
        <v>8.4</v>
      </c>
      <c r="K1508" t="s">
        <v>8342</v>
      </c>
      <c r="L1508" t="s">
        <v>8341</v>
      </c>
      <c r="M1508">
        <v>0.75</v>
      </c>
      <c r="N1508">
        <v>2</v>
      </c>
      <c r="O1508">
        <f t="shared" si="74"/>
        <v>1</v>
      </c>
      <c r="P1508">
        <v>0.5</v>
      </c>
    </row>
    <row r="1509" spans="1:16">
      <c r="A1509" s="61" t="s">
        <v>8111</v>
      </c>
      <c r="B1509" s="61" t="s">
        <v>6870</v>
      </c>
      <c r="C1509" s="100" t="s">
        <v>5683</v>
      </c>
      <c r="D1509" s="42" t="s">
        <v>1458</v>
      </c>
      <c r="E1509" s="61" t="s">
        <v>5726</v>
      </c>
      <c r="F1509" s="61"/>
      <c r="G1509" s="61">
        <v>280</v>
      </c>
      <c r="H1509">
        <v>5</v>
      </c>
      <c r="I1509" t="str">
        <f t="shared" si="72"/>
        <v>78</v>
      </c>
      <c r="J1509" t="str">
        <f t="shared" si="73"/>
        <v>8.4</v>
      </c>
      <c r="K1509" t="s">
        <v>8342</v>
      </c>
      <c r="L1509" t="s">
        <v>8341</v>
      </c>
      <c r="M1509">
        <v>0.75</v>
      </c>
      <c r="N1509">
        <v>2</v>
      </c>
      <c r="O1509">
        <f t="shared" si="74"/>
        <v>1</v>
      </c>
      <c r="P1509">
        <v>0.5</v>
      </c>
    </row>
    <row r="1510" spans="1:16">
      <c r="A1510" s="61">
        <v>101703096</v>
      </c>
      <c r="B1510" s="61" t="s">
        <v>6473</v>
      </c>
      <c r="C1510" s="62" t="s">
        <v>1532</v>
      </c>
      <c r="D1510" s="42" t="s">
        <v>3892</v>
      </c>
      <c r="E1510" s="61">
        <v>101490168</v>
      </c>
      <c r="F1510" s="61"/>
      <c r="G1510" s="61">
        <v>230</v>
      </c>
      <c r="H1510">
        <v>5</v>
      </c>
      <c r="I1510" t="str">
        <f t="shared" si="72"/>
        <v>78</v>
      </c>
      <c r="J1510" t="str">
        <f t="shared" si="73"/>
        <v>8.4</v>
      </c>
      <c r="K1510" t="s">
        <v>8342</v>
      </c>
      <c r="L1510" t="s">
        <v>8350</v>
      </c>
      <c r="M1510">
        <v>0.75</v>
      </c>
      <c r="N1510">
        <v>2</v>
      </c>
      <c r="O1510">
        <f t="shared" si="74"/>
        <v>1</v>
      </c>
      <c r="P1510">
        <v>0.5</v>
      </c>
    </row>
    <row r="1511" spans="1:16">
      <c r="A1511" s="61">
        <v>101703096</v>
      </c>
      <c r="B1511" s="61" t="s">
        <v>6473</v>
      </c>
      <c r="C1511" s="62" t="s">
        <v>1532</v>
      </c>
      <c r="D1511" s="42" t="s">
        <v>3892</v>
      </c>
      <c r="E1511" s="61">
        <v>101490169</v>
      </c>
      <c r="F1511" s="61" t="s">
        <v>1534</v>
      </c>
      <c r="G1511" s="61">
        <v>230</v>
      </c>
      <c r="H1511">
        <v>5</v>
      </c>
      <c r="I1511" t="str">
        <f t="shared" si="72"/>
        <v>78</v>
      </c>
      <c r="J1511" t="str">
        <f t="shared" si="73"/>
        <v>8.4</v>
      </c>
      <c r="K1511" t="s">
        <v>8342</v>
      </c>
      <c r="L1511" t="s">
        <v>8350</v>
      </c>
      <c r="M1511">
        <v>0.75</v>
      </c>
      <c r="N1511">
        <v>2</v>
      </c>
      <c r="O1511">
        <f t="shared" si="74"/>
        <v>1</v>
      </c>
      <c r="P1511">
        <v>0.5</v>
      </c>
    </row>
    <row r="1512" spans="1:16">
      <c r="A1512" s="61">
        <v>103182780</v>
      </c>
      <c r="B1512" s="61" t="s">
        <v>7338</v>
      </c>
      <c r="C1512" s="62" t="s">
        <v>1532</v>
      </c>
      <c r="D1512" s="42" t="s">
        <v>3892</v>
      </c>
      <c r="E1512" s="61">
        <v>101490168</v>
      </c>
      <c r="F1512" s="61"/>
      <c r="G1512" s="61">
        <v>230</v>
      </c>
      <c r="H1512">
        <v>5</v>
      </c>
      <c r="I1512" t="str">
        <f t="shared" si="72"/>
        <v>78</v>
      </c>
      <c r="J1512" t="str">
        <f t="shared" si="73"/>
        <v>8.4</v>
      </c>
      <c r="K1512" t="s">
        <v>8342</v>
      </c>
      <c r="L1512" t="s">
        <v>8350</v>
      </c>
      <c r="M1512">
        <v>0.75</v>
      </c>
      <c r="N1512">
        <v>2</v>
      </c>
      <c r="O1512">
        <f t="shared" si="74"/>
        <v>1</v>
      </c>
      <c r="P1512">
        <v>0.5</v>
      </c>
    </row>
    <row r="1513" spans="1:16">
      <c r="A1513" s="61">
        <v>101703096</v>
      </c>
      <c r="B1513" s="61" t="s">
        <v>6473</v>
      </c>
      <c r="C1513" s="62" t="s">
        <v>1613</v>
      </c>
      <c r="D1513" s="42" t="s">
        <v>2662</v>
      </c>
      <c r="E1513" s="61">
        <v>101490161</v>
      </c>
      <c r="F1513" s="61"/>
      <c r="G1513" s="61">
        <v>230</v>
      </c>
      <c r="H1513">
        <v>5</v>
      </c>
      <c r="I1513" t="str">
        <f t="shared" si="72"/>
        <v>78</v>
      </c>
      <c r="J1513" t="str">
        <f t="shared" si="73"/>
        <v>8.4</v>
      </c>
      <c r="K1513" t="s">
        <v>8342</v>
      </c>
      <c r="L1513" t="s">
        <v>8350</v>
      </c>
      <c r="M1513">
        <v>0.75</v>
      </c>
      <c r="N1513">
        <v>2</v>
      </c>
      <c r="O1513">
        <f t="shared" si="74"/>
        <v>1</v>
      </c>
      <c r="P1513">
        <v>0.5</v>
      </c>
    </row>
    <row r="1514" spans="1:16">
      <c r="A1514" s="61">
        <v>103182780</v>
      </c>
      <c r="B1514" s="61" t="s">
        <v>7338</v>
      </c>
      <c r="C1514" s="62" t="s">
        <v>1613</v>
      </c>
      <c r="D1514" s="42" t="s">
        <v>2662</v>
      </c>
      <c r="E1514" s="61">
        <v>101490161</v>
      </c>
      <c r="F1514" s="61"/>
      <c r="G1514" s="61">
        <v>230</v>
      </c>
      <c r="H1514">
        <v>5</v>
      </c>
      <c r="I1514" t="str">
        <f t="shared" si="72"/>
        <v>78</v>
      </c>
      <c r="J1514" t="str">
        <f t="shared" si="73"/>
        <v>8.4</v>
      </c>
      <c r="K1514" t="s">
        <v>8342</v>
      </c>
      <c r="L1514" t="s">
        <v>8350</v>
      </c>
      <c r="M1514">
        <v>0.75</v>
      </c>
      <c r="N1514">
        <v>2</v>
      </c>
      <c r="O1514">
        <f t="shared" si="74"/>
        <v>1</v>
      </c>
      <c r="P1514">
        <v>0.5</v>
      </c>
    </row>
    <row r="1515" spans="1:16">
      <c r="A1515" s="61">
        <v>103060126</v>
      </c>
      <c r="B1515" s="61" t="s">
        <v>7245</v>
      </c>
      <c r="C1515" s="62" t="s">
        <v>1532</v>
      </c>
      <c r="D1515" s="42" t="s">
        <v>4606</v>
      </c>
      <c r="E1515" s="61">
        <v>101490162</v>
      </c>
      <c r="F1515" s="61"/>
      <c r="G1515" s="61">
        <v>280</v>
      </c>
      <c r="H1515">
        <v>5</v>
      </c>
      <c r="I1515" t="str">
        <f t="shared" si="72"/>
        <v>78</v>
      </c>
      <c r="J1515" t="str">
        <f t="shared" si="73"/>
        <v>8.4</v>
      </c>
      <c r="K1515" t="s">
        <v>8342</v>
      </c>
      <c r="L1515" t="s">
        <v>8341</v>
      </c>
      <c r="M1515">
        <v>0.75</v>
      </c>
      <c r="N1515">
        <v>2</v>
      </c>
      <c r="O1515">
        <f t="shared" si="74"/>
        <v>1</v>
      </c>
      <c r="P1515">
        <v>0.5</v>
      </c>
    </row>
    <row r="1516" spans="1:16">
      <c r="A1516" s="61">
        <v>103060126</v>
      </c>
      <c r="B1516" s="61" t="s">
        <v>7245</v>
      </c>
      <c r="C1516" s="62" t="s">
        <v>1613</v>
      </c>
      <c r="D1516" s="42" t="s">
        <v>4607</v>
      </c>
      <c r="E1516" s="61">
        <v>101490162</v>
      </c>
      <c r="F1516" s="61"/>
      <c r="G1516" s="61">
        <v>280</v>
      </c>
      <c r="H1516">
        <v>5</v>
      </c>
      <c r="I1516" t="str">
        <f t="shared" si="72"/>
        <v>78</v>
      </c>
      <c r="J1516" t="str">
        <f t="shared" si="73"/>
        <v>8.4</v>
      </c>
      <c r="K1516" t="s">
        <v>8342</v>
      </c>
      <c r="L1516" t="s">
        <v>8341</v>
      </c>
      <c r="M1516">
        <v>0.75</v>
      </c>
      <c r="N1516">
        <v>2</v>
      </c>
      <c r="O1516">
        <f t="shared" si="74"/>
        <v>1</v>
      </c>
      <c r="P1516">
        <v>0.5</v>
      </c>
    </row>
    <row r="1517" spans="1:16">
      <c r="A1517" s="61">
        <v>101935102</v>
      </c>
      <c r="B1517" s="61" t="s">
        <v>6870</v>
      </c>
      <c r="C1517" s="62" t="s">
        <v>1532</v>
      </c>
      <c r="D1517" s="42" t="s">
        <v>4011</v>
      </c>
      <c r="E1517" s="61">
        <v>101490168</v>
      </c>
      <c r="F1517" s="61"/>
      <c r="G1517" s="61">
        <v>280</v>
      </c>
      <c r="H1517">
        <v>5</v>
      </c>
      <c r="I1517" t="str">
        <f t="shared" si="72"/>
        <v>78</v>
      </c>
      <c r="J1517" t="str">
        <f t="shared" si="73"/>
        <v>8.4</v>
      </c>
      <c r="K1517" t="s">
        <v>8342</v>
      </c>
      <c r="L1517" t="s">
        <v>8341</v>
      </c>
      <c r="M1517">
        <v>0.75</v>
      </c>
      <c r="N1517">
        <v>2</v>
      </c>
      <c r="O1517">
        <f t="shared" si="74"/>
        <v>1</v>
      </c>
      <c r="P1517">
        <v>0.5</v>
      </c>
    </row>
    <row r="1518" spans="1:16">
      <c r="A1518" s="61">
        <v>101935102</v>
      </c>
      <c r="B1518" s="61" t="s">
        <v>6870</v>
      </c>
      <c r="C1518" s="62" t="s">
        <v>1532</v>
      </c>
      <c r="D1518" s="42" t="s">
        <v>4011</v>
      </c>
      <c r="E1518" s="61">
        <v>101490168</v>
      </c>
      <c r="F1518" s="61" t="s">
        <v>1534</v>
      </c>
      <c r="G1518" s="61">
        <v>280</v>
      </c>
      <c r="H1518">
        <v>5</v>
      </c>
      <c r="I1518" t="str">
        <f t="shared" si="72"/>
        <v>78</v>
      </c>
      <c r="J1518" t="str">
        <f t="shared" si="73"/>
        <v>8.4</v>
      </c>
      <c r="K1518" t="s">
        <v>8342</v>
      </c>
      <c r="L1518" t="s">
        <v>8341</v>
      </c>
      <c r="M1518">
        <v>0.75</v>
      </c>
      <c r="N1518">
        <v>2</v>
      </c>
      <c r="O1518">
        <f t="shared" si="74"/>
        <v>1</v>
      </c>
      <c r="P1518">
        <v>0.5</v>
      </c>
    </row>
    <row r="1519" spans="1:16">
      <c r="A1519" s="61">
        <v>103182781</v>
      </c>
      <c r="B1519" s="61" t="s">
        <v>7339</v>
      </c>
      <c r="C1519" s="62" t="s">
        <v>1532</v>
      </c>
      <c r="D1519" s="42" t="s">
        <v>4011</v>
      </c>
      <c r="E1519" s="61">
        <v>101490168</v>
      </c>
      <c r="F1519" s="61"/>
      <c r="G1519" s="61">
        <v>280</v>
      </c>
      <c r="H1519">
        <v>5</v>
      </c>
      <c r="I1519" t="str">
        <f t="shared" si="72"/>
        <v>78</v>
      </c>
      <c r="J1519" t="str">
        <f t="shared" si="73"/>
        <v>8.4</v>
      </c>
      <c r="K1519" t="s">
        <v>8342</v>
      </c>
      <c r="L1519" t="s">
        <v>8341</v>
      </c>
      <c r="M1519">
        <v>0.75</v>
      </c>
      <c r="N1519">
        <v>2</v>
      </c>
      <c r="O1519">
        <f t="shared" si="74"/>
        <v>1</v>
      </c>
      <c r="P1519">
        <v>0.5</v>
      </c>
    </row>
    <row r="1520" spans="1:16">
      <c r="A1520" s="61">
        <v>101935102</v>
      </c>
      <c r="B1520" s="61" t="s">
        <v>6870</v>
      </c>
      <c r="C1520" s="62" t="s">
        <v>1613</v>
      </c>
      <c r="D1520" s="42" t="s">
        <v>4012</v>
      </c>
      <c r="E1520" s="61">
        <v>101490161</v>
      </c>
      <c r="F1520" s="61"/>
      <c r="G1520" s="61">
        <v>280</v>
      </c>
      <c r="H1520">
        <v>5</v>
      </c>
      <c r="I1520" t="str">
        <f t="shared" si="72"/>
        <v>78</v>
      </c>
      <c r="J1520" t="str">
        <f t="shared" si="73"/>
        <v>8.4</v>
      </c>
      <c r="K1520" t="s">
        <v>8342</v>
      </c>
      <c r="L1520" t="s">
        <v>8341</v>
      </c>
      <c r="M1520">
        <v>0.75</v>
      </c>
      <c r="N1520">
        <v>2</v>
      </c>
      <c r="O1520">
        <f t="shared" si="74"/>
        <v>1</v>
      </c>
      <c r="P1520">
        <v>0.5</v>
      </c>
    </row>
    <row r="1521" spans="1:16">
      <c r="A1521" s="61">
        <v>103182781</v>
      </c>
      <c r="B1521" s="61" t="s">
        <v>7339</v>
      </c>
      <c r="C1521" s="62" t="s">
        <v>1613</v>
      </c>
      <c r="D1521" s="42" t="s">
        <v>4012</v>
      </c>
      <c r="E1521" s="61">
        <v>101490161</v>
      </c>
      <c r="F1521" s="61"/>
      <c r="G1521" s="61">
        <v>280</v>
      </c>
      <c r="H1521">
        <v>5</v>
      </c>
      <c r="I1521" t="str">
        <f t="shared" si="72"/>
        <v>78</v>
      </c>
      <c r="J1521" t="str">
        <f t="shared" si="73"/>
        <v>8.4</v>
      </c>
      <c r="K1521" t="s">
        <v>8342</v>
      </c>
      <c r="L1521" t="s">
        <v>8341</v>
      </c>
      <c r="M1521">
        <v>0.75</v>
      </c>
      <c r="N1521">
        <v>2</v>
      </c>
      <c r="O1521">
        <f t="shared" si="74"/>
        <v>1</v>
      </c>
      <c r="P1521">
        <v>0.5</v>
      </c>
    </row>
    <row r="1522" spans="1:16">
      <c r="A1522" s="61">
        <v>102673747</v>
      </c>
      <c r="B1522" s="61" t="s">
        <v>6983</v>
      </c>
      <c r="C1522" s="62" t="s">
        <v>1532</v>
      </c>
      <c r="D1522" s="42" t="s">
        <v>4186</v>
      </c>
      <c r="E1522" s="61">
        <v>101727989</v>
      </c>
      <c r="F1522" s="61"/>
      <c r="G1522" s="61">
        <v>230</v>
      </c>
      <c r="H1522">
        <v>5</v>
      </c>
      <c r="I1522" t="str">
        <f t="shared" si="72"/>
        <v>78</v>
      </c>
      <c r="J1522" t="str">
        <f t="shared" si="73"/>
        <v>8.4</v>
      </c>
      <c r="K1522" t="s">
        <v>8347</v>
      </c>
      <c r="L1522" t="s">
        <v>8350</v>
      </c>
      <c r="M1522">
        <v>1.5</v>
      </c>
      <c r="N1522">
        <v>2</v>
      </c>
      <c r="O1522">
        <f t="shared" si="74"/>
        <v>1</v>
      </c>
      <c r="P1522">
        <v>0.5</v>
      </c>
    </row>
    <row r="1523" spans="1:16">
      <c r="A1523" s="61">
        <v>102673747</v>
      </c>
      <c r="B1523" s="61" t="s">
        <v>6983</v>
      </c>
      <c r="C1523" s="62" t="s">
        <v>1613</v>
      </c>
      <c r="D1523" s="42" t="s">
        <v>4187</v>
      </c>
      <c r="E1523" s="61">
        <v>101727984</v>
      </c>
      <c r="F1523" s="61"/>
      <c r="G1523" s="61">
        <v>230</v>
      </c>
      <c r="H1523">
        <v>5</v>
      </c>
      <c r="I1523" t="str">
        <f t="shared" si="72"/>
        <v>78</v>
      </c>
      <c r="J1523" t="str">
        <f t="shared" si="73"/>
        <v>8.4</v>
      </c>
      <c r="K1523" t="s">
        <v>8347</v>
      </c>
      <c r="L1523" t="s">
        <v>8350</v>
      </c>
      <c r="M1523">
        <v>1.5</v>
      </c>
      <c r="N1523">
        <v>2</v>
      </c>
      <c r="O1523">
        <f t="shared" si="74"/>
        <v>1</v>
      </c>
      <c r="P1523">
        <v>0.5</v>
      </c>
    </row>
    <row r="1524" spans="1:16">
      <c r="A1524" s="61">
        <v>102673746</v>
      </c>
      <c r="B1524" s="61" t="s">
        <v>6982</v>
      </c>
      <c r="C1524" s="62" t="s">
        <v>1532</v>
      </c>
      <c r="D1524" s="42" t="s">
        <v>4184</v>
      </c>
      <c r="E1524" s="61">
        <v>101727989</v>
      </c>
      <c r="F1524" s="61"/>
      <c r="G1524" s="61">
        <v>280</v>
      </c>
      <c r="H1524">
        <v>5</v>
      </c>
      <c r="I1524" t="str">
        <f t="shared" si="72"/>
        <v>78</v>
      </c>
      <c r="J1524" t="str">
        <f t="shared" si="73"/>
        <v>8.4</v>
      </c>
      <c r="K1524" t="s">
        <v>8347</v>
      </c>
      <c r="L1524" t="s">
        <v>8341</v>
      </c>
      <c r="M1524">
        <v>1.5</v>
      </c>
      <c r="N1524">
        <v>2</v>
      </c>
      <c r="O1524">
        <f t="shared" si="74"/>
        <v>1</v>
      </c>
      <c r="P1524">
        <v>0.5</v>
      </c>
    </row>
    <row r="1525" spans="1:16">
      <c r="A1525" s="61">
        <v>102673746</v>
      </c>
      <c r="B1525" s="61" t="s">
        <v>6982</v>
      </c>
      <c r="C1525" s="62" t="s">
        <v>1613</v>
      </c>
      <c r="D1525" s="42" t="s">
        <v>4185</v>
      </c>
      <c r="E1525" s="61">
        <v>101727984</v>
      </c>
      <c r="F1525" s="61"/>
      <c r="G1525" s="61">
        <v>280</v>
      </c>
      <c r="H1525">
        <v>5</v>
      </c>
      <c r="I1525" t="str">
        <f t="shared" si="72"/>
        <v>78</v>
      </c>
      <c r="J1525" t="str">
        <f t="shared" si="73"/>
        <v>8.4</v>
      </c>
      <c r="K1525" t="s">
        <v>8347</v>
      </c>
      <c r="L1525" t="s">
        <v>8341</v>
      </c>
      <c r="M1525">
        <v>1.5</v>
      </c>
      <c r="N1525">
        <v>2</v>
      </c>
      <c r="O1525">
        <f t="shared" si="74"/>
        <v>1</v>
      </c>
      <c r="P1525">
        <v>0.5</v>
      </c>
    </row>
    <row r="1526" spans="1:16">
      <c r="A1526" s="61">
        <v>103265023</v>
      </c>
      <c r="B1526" s="61" t="s">
        <v>7510</v>
      </c>
      <c r="C1526" s="62" t="s">
        <v>1532</v>
      </c>
      <c r="D1526" s="42" t="s">
        <v>4954</v>
      </c>
      <c r="E1526" s="61">
        <v>103265023</v>
      </c>
      <c r="F1526" s="61"/>
      <c r="G1526" s="61">
        <v>230</v>
      </c>
      <c r="H1526">
        <v>5</v>
      </c>
      <c r="I1526" t="str">
        <f t="shared" si="72"/>
        <v>78</v>
      </c>
      <c r="J1526" t="str">
        <f t="shared" si="73"/>
        <v>8.4</v>
      </c>
      <c r="K1526" t="s">
        <v>8342</v>
      </c>
      <c r="L1526" t="s">
        <v>8350</v>
      </c>
      <c r="M1526">
        <v>0.75</v>
      </c>
      <c r="N1526">
        <v>2</v>
      </c>
      <c r="O1526">
        <f t="shared" si="74"/>
        <v>1</v>
      </c>
      <c r="P1526">
        <v>0.5</v>
      </c>
    </row>
    <row r="1527" spans="1:16">
      <c r="A1527" s="61">
        <v>103265023</v>
      </c>
      <c r="B1527" s="61" t="s">
        <v>7510</v>
      </c>
      <c r="C1527" s="62" t="s">
        <v>1613</v>
      </c>
      <c r="D1527" s="42" t="s">
        <v>4955</v>
      </c>
      <c r="E1527" s="61" t="s">
        <v>4953</v>
      </c>
      <c r="F1527" s="61"/>
      <c r="G1527" s="61">
        <v>230</v>
      </c>
      <c r="H1527">
        <v>5</v>
      </c>
      <c r="I1527" t="str">
        <f t="shared" si="72"/>
        <v>78</v>
      </c>
      <c r="J1527" t="str">
        <f t="shared" si="73"/>
        <v>8.4</v>
      </c>
      <c r="K1527" t="s">
        <v>8342</v>
      </c>
      <c r="L1527" t="s">
        <v>8350</v>
      </c>
      <c r="M1527">
        <v>0.75</v>
      </c>
      <c r="N1527">
        <v>2</v>
      </c>
      <c r="O1527">
        <f t="shared" si="74"/>
        <v>1</v>
      </c>
      <c r="P1527">
        <v>0.5</v>
      </c>
    </row>
    <row r="1528" spans="1:16">
      <c r="A1528" s="61">
        <v>103265025</v>
      </c>
      <c r="B1528" s="61" t="s">
        <v>7511</v>
      </c>
      <c r="C1528" s="62" t="s">
        <v>1532</v>
      </c>
      <c r="D1528" s="42" t="s">
        <v>4956</v>
      </c>
      <c r="E1528" s="61">
        <v>103265023</v>
      </c>
      <c r="F1528" s="61"/>
      <c r="G1528" s="61">
        <v>280</v>
      </c>
      <c r="H1528">
        <v>5</v>
      </c>
      <c r="I1528" t="str">
        <f t="shared" si="72"/>
        <v>78</v>
      </c>
      <c r="J1528" t="str">
        <f t="shared" si="73"/>
        <v>8.4</v>
      </c>
      <c r="K1528" t="s">
        <v>8342</v>
      </c>
      <c r="L1528" t="s">
        <v>8341</v>
      </c>
      <c r="M1528">
        <v>0.75</v>
      </c>
      <c r="N1528">
        <v>2</v>
      </c>
      <c r="O1528">
        <f t="shared" si="74"/>
        <v>1</v>
      </c>
      <c r="P1528">
        <v>0.5</v>
      </c>
    </row>
    <row r="1529" spans="1:16">
      <c r="A1529" s="61">
        <v>103265025</v>
      </c>
      <c r="B1529" s="61" t="s">
        <v>7511</v>
      </c>
      <c r="C1529" s="62" t="s">
        <v>1613</v>
      </c>
      <c r="D1529" s="42" t="s">
        <v>4957</v>
      </c>
      <c r="E1529" s="61" t="s">
        <v>4953</v>
      </c>
      <c r="F1529" s="61"/>
      <c r="G1529" s="61">
        <v>280</v>
      </c>
      <c r="H1529">
        <v>5</v>
      </c>
      <c r="I1529" t="str">
        <f t="shared" si="72"/>
        <v>78</v>
      </c>
      <c r="J1529" t="str">
        <f t="shared" si="73"/>
        <v>8.4</v>
      </c>
      <c r="K1529" t="s">
        <v>8342</v>
      </c>
      <c r="L1529" t="s">
        <v>8341</v>
      </c>
      <c r="M1529">
        <v>0.75</v>
      </c>
      <c r="N1529">
        <v>2</v>
      </c>
      <c r="O1529">
        <f t="shared" si="74"/>
        <v>1</v>
      </c>
      <c r="P1529">
        <v>0.5</v>
      </c>
    </row>
    <row r="1530" spans="1:16">
      <c r="A1530" s="61">
        <v>103182777</v>
      </c>
      <c r="B1530" s="61" t="s">
        <v>7340</v>
      </c>
      <c r="C1530" s="62" t="s">
        <v>1532</v>
      </c>
      <c r="D1530" s="42" t="s">
        <v>4742</v>
      </c>
      <c r="E1530" s="61">
        <v>101727989</v>
      </c>
      <c r="F1530" s="61"/>
      <c r="G1530" s="61">
        <v>230</v>
      </c>
      <c r="H1530">
        <v>5</v>
      </c>
      <c r="I1530" t="str">
        <f t="shared" si="72"/>
        <v>78</v>
      </c>
      <c r="J1530" t="str">
        <f t="shared" si="73"/>
        <v>8.4</v>
      </c>
      <c r="K1530" t="s">
        <v>8345</v>
      </c>
      <c r="L1530" t="s">
        <v>8350</v>
      </c>
      <c r="M1530">
        <v>1.5</v>
      </c>
      <c r="N1530">
        <v>2</v>
      </c>
      <c r="O1530">
        <f t="shared" si="74"/>
        <v>1</v>
      </c>
      <c r="P1530">
        <v>0.5</v>
      </c>
    </row>
    <row r="1531" spans="1:16">
      <c r="A1531" s="61">
        <v>103182777</v>
      </c>
      <c r="B1531" s="61" t="s">
        <v>7340</v>
      </c>
      <c r="C1531" s="62" t="s">
        <v>1613</v>
      </c>
      <c r="D1531" s="42" t="s">
        <v>4743</v>
      </c>
      <c r="E1531" s="61">
        <v>101727984</v>
      </c>
      <c r="F1531" s="61"/>
      <c r="G1531" s="61">
        <v>230</v>
      </c>
      <c r="H1531">
        <v>5</v>
      </c>
      <c r="I1531" t="str">
        <f t="shared" si="72"/>
        <v>78</v>
      </c>
      <c r="J1531" t="str">
        <f t="shared" si="73"/>
        <v>8.4</v>
      </c>
      <c r="K1531" t="s">
        <v>8345</v>
      </c>
      <c r="L1531" t="s">
        <v>8350</v>
      </c>
      <c r="M1531">
        <v>1.5</v>
      </c>
      <c r="N1531">
        <v>2</v>
      </c>
      <c r="O1531">
        <f t="shared" si="74"/>
        <v>1</v>
      </c>
      <c r="P1531">
        <v>0.5</v>
      </c>
    </row>
    <row r="1532" spans="1:16">
      <c r="A1532" s="61">
        <v>103182779</v>
      </c>
      <c r="B1532" s="61" t="s">
        <v>7341</v>
      </c>
      <c r="C1532" s="62" t="s">
        <v>1532</v>
      </c>
      <c r="D1532" s="42" t="s">
        <v>4744</v>
      </c>
      <c r="E1532" s="61">
        <v>101727989</v>
      </c>
      <c r="F1532" s="61"/>
      <c r="G1532" s="61">
        <v>280</v>
      </c>
      <c r="H1532">
        <v>5</v>
      </c>
      <c r="I1532" t="str">
        <f t="shared" si="72"/>
        <v>78</v>
      </c>
      <c r="J1532" t="str">
        <f t="shared" si="73"/>
        <v>8.4</v>
      </c>
      <c r="K1532" t="s">
        <v>8345</v>
      </c>
      <c r="L1532" t="s">
        <v>8341</v>
      </c>
      <c r="M1532">
        <v>1.5</v>
      </c>
      <c r="N1532">
        <v>2</v>
      </c>
      <c r="O1532">
        <f t="shared" si="74"/>
        <v>1</v>
      </c>
      <c r="P1532">
        <v>0.5</v>
      </c>
    </row>
    <row r="1533" spans="1:16">
      <c r="A1533" s="61">
        <v>103182779</v>
      </c>
      <c r="B1533" s="61" t="s">
        <v>7341</v>
      </c>
      <c r="C1533" s="62" t="s">
        <v>1613</v>
      </c>
      <c r="D1533" s="42" t="s">
        <v>4745</v>
      </c>
      <c r="E1533" s="61">
        <v>101727984</v>
      </c>
      <c r="F1533" s="61"/>
      <c r="G1533" s="61">
        <v>280</v>
      </c>
      <c r="H1533">
        <v>5</v>
      </c>
      <c r="I1533" t="str">
        <f t="shared" si="72"/>
        <v>78</v>
      </c>
      <c r="J1533" t="str">
        <f t="shared" si="73"/>
        <v>8.4</v>
      </c>
      <c r="K1533" t="s">
        <v>8345</v>
      </c>
      <c r="L1533" t="s">
        <v>8341</v>
      </c>
      <c r="M1533">
        <v>1.5</v>
      </c>
      <c r="N1533">
        <v>2</v>
      </c>
      <c r="O1533">
        <f t="shared" si="74"/>
        <v>1</v>
      </c>
      <c r="P1533">
        <v>0.5</v>
      </c>
    </row>
    <row r="1534" spans="1:16">
      <c r="A1534" s="61">
        <v>104871944</v>
      </c>
      <c r="B1534" s="61" t="s">
        <v>8080</v>
      </c>
      <c r="C1534" s="100" t="s">
        <v>1532</v>
      </c>
      <c r="D1534" s="42" t="s">
        <v>8144</v>
      </c>
      <c r="E1534" s="61"/>
      <c r="F1534" s="61"/>
      <c r="G1534" s="61">
        <v>230</v>
      </c>
      <c r="H1534">
        <v>5</v>
      </c>
      <c r="I1534" t="str">
        <f t="shared" si="72"/>
        <v>78</v>
      </c>
      <c r="J1534" t="str">
        <f t="shared" si="73"/>
        <v>8.4</v>
      </c>
      <c r="K1534" t="s">
        <v>8343</v>
      </c>
      <c r="L1534" t="s">
        <v>8350</v>
      </c>
      <c r="M1534">
        <v>0.75</v>
      </c>
      <c r="N1534">
        <v>2</v>
      </c>
      <c r="O1534">
        <f t="shared" si="74"/>
        <v>1</v>
      </c>
      <c r="P1534">
        <v>0.5</v>
      </c>
    </row>
    <row r="1535" spans="1:16">
      <c r="A1535" s="61">
        <v>104871944</v>
      </c>
      <c r="B1535" s="61" t="s">
        <v>8080</v>
      </c>
      <c r="C1535" s="100" t="s">
        <v>1613</v>
      </c>
      <c r="D1535" s="42" t="s">
        <v>5858</v>
      </c>
      <c r="E1535" s="61"/>
      <c r="F1535" s="61"/>
      <c r="G1535" s="61">
        <v>230</v>
      </c>
      <c r="H1535">
        <v>5</v>
      </c>
      <c r="I1535" t="str">
        <f t="shared" si="72"/>
        <v>78</v>
      </c>
      <c r="J1535" t="str">
        <f t="shared" si="73"/>
        <v>8.4</v>
      </c>
      <c r="K1535" t="s">
        <v>8343</v>
      </c>
      <c r="L1535" t="s">
        <v>8350</v>
      </c>
      <c r="M1535">
        <v>0.75</v>
      </c>
      <c r="N1535">
        <v>2</v>
      </c>
      <c r="O1535">
        <f t="shared" si="74"/>
        <v>1</v>
      </c>
      <c r="P1535">
        <v>0.5</v>
      </c>
    </row>
    <row r="1536" spans="1:16">
      <c r="A1536" s="61">
        <v>104872172</v>
      </c>
      <c r="B1536" s="61" t="s">
        <v>8079</v>
      </c>
      <c r="C1536" s="100" t="s">
        <v>1613</v>
      </c>
      <c r="D1536" s="42" t="s">
        <v>5857</v>
      </c>
      <c r="E1536" s="61" t="s">
        <v>5554</v>
      </c>
      <c r="F1536" s="61"/>
      <c r="G1536" s="61">
        <v>260</v>
      </c>
      <c r="H1536">
        <v>5</v>
      </c>
      <c r="I1536" t="str">
        <f t="shared" si="72"/>
        <v>78</v>
      </c>
      <c r="J1536" t="str">
        <f t="shared" si="73"/>
        <v>8.4</v>
      </c>
      <c r="K1536" t="s">
        <v>8343</v>
      </c>
      <c r="L1536" t="s">
        <v>8354</v>
      </c>
      <c r="M1536">
        <v>0.75</v>
      </c>
      <c r="N1536">
        <v>2</v>
      </c>
      <c r="O1536">
        <f t="shared" si="74"/>
        <v>1</v>
      </c>
      <c r="P1536">
        <v>0.5</v>
      </c>
    </row>
    <row r="1537" spans="1:16">
      <c r="A1537" s="61">
        <v>104872172</v>
      </c>
      <c r="B1537" s="61" t="s">
        <v>8079</v>
      </c>
      <c r="C1537" s="100" t="s">
        <v>1532</v>
      </c>
      <c r="D1537" s="42" t="s">
        <v>5856</v>
      </c>
      <c r="E1537" s="61">
        <v>104571972</v>
      </c>
      <c r="F1537" s="61"/>
      <c r="G1537" s="61">
        <v>260</v>
      </c>
      <c r="H1537">
        <v>5</v>
      </c>
      <c r="I1537" t="str">
        <f t="shared" si="72"/>
        <v>78</v>
      </c>
      <c r="J1537" t="str">
        <f t="shared" si="73"/>
        <v>8.4</v>
      </c>
      <c r="K1537" t="s">
        <v>8343</v>
      </c>
      <c r="L1537" t="s">
        <v>8354</v>
      </c>
      <c r="M1537">
        <v>0.75</v>
      </c>
      <c r="N1537">
        <v>2</v>
      </c>
      <c r="O1537">
        <f t="shared" si="74"/>
        <v>1</v>
      </c>
      <c r="P1537">
        <v>0.5</v>
      </c>
    </row>
    <row r="1538" spans="1:16">
      <c r="A1538" s="61">
        <v>104700820</v>
      </c>
      <c r="B1538" s="61" t="s">
        <v>7997</v>
      </c>
      <c r="C1538" s="100" t="s">
        <v>1532</v>
      </c>
      <c r="D1538" s="42" t="s">
        <v>5718</v>
      </c>
      <c r="E1538" s="61"/>
      <c r="F1538" s="61"/>
      <c r="G1538" s="61">
        <v>450</v>
      </c>
      <c r="H1538">
        <v>5</v>
      </c>
      <c r="I1538" t="str">
        <f t="shared" si="72"/>
        <v>78</v>
      </c>
      <c r="J1538" t="str">
        <f t="shared" si="73"/>
        <v>8.4</v>
      </c>
      <c r="K1538" t="s">
        <v>8345</v>
      </c>
      <c r="L1538" t="s">
        <v>8341</v>
      </c>
      <c r="M1538">
        <v>1.5</v>
      </c>
      <c r="N1538">
        <v>2</v>
      </c>
      <c r="O1538">
        <f t="shared" si="74"/>
        <v>1</v>
      </c>
      <c r="P1538">
        <v>0.5</v>
      </c>
    </row>
    <row r="1539" spans="1:16">
      <c r="A1539" s="61">
        <v>104700820</v>
      </c>
      <c r="B1539" s="61" t="s">
        <v>7997</v>
      </c>
      <c r="C1539" s="100" t="s">
        <v>1613</v>
      </c>
      <c r="D1539" s="42" t="s">
        <v>5719</v>
      </c>
      <c r="E1539" s="61"/>
      <c r="F1539" s="61"/>
      <c r="G1539" s="61">
        <v>450</v>
      </c>
      <c r="H1539">
        <v>5</v>
      </c>
      <c r="I1539" t="str">
        <f t="shared" si="72"/>
        <v>78</v>
      </c>
      <c r="J1539" t="str">
        <f t="shared" si="73"/>
        <v>8.4</v>
      </c>
      <c r="K1539" t="s">
        <v>8345</v>
      </c>
      <c r="L1539" t="s">
        <v>8341</v>
      </c>
      <c r="M1539">
        <v>1.5</v>
      </c>
      <c r="N1539">
        <v>2</v>
      </c>
      <c r="O1539">
        <f t="shared" si="74"/>
        <v>1</v>
      </c>
      <c r="P1539">
        <v>0.5</v>
      </c>
    </row>
    <row r="1540" spans="1:16">
      <c r="A1540" s="61" t="s">
        <v>5636</v>
      </c>
      <c r="B1540" s="61" t="s">
        <v>7939</v>
      </c>
      <c r="C1540" s="100" t="s">
        <v>1532</v>
      </c>
      <c r="D1540" s="42" t="s">
        <v>8145</v>
      </c>
      <c r="E1540" s="61">
        <v>103177454</v>
      </c>
      <c r="F1540" s="61"/>
      <c r="G1540" s="61">
        <v>399</v>
      </c>
      <c r="H1540">
        <v>5</v>
      </c>
      <c r="I1540" t="str">
        <f t="shared" si="72"/>
        <v>78</v>
      </c>
      <c r="J1540" t="str">
        <f t="shared" si="73"/>
        <v>8.4</v>
      </c>
      <c r="K1540" t="s">
        <v>8345</v>
      </c>
      <c r="L1540" t="s">
        <v>8352</v>
      </c>
      <c r="M1540">
        <v>1.5</v>
      </c>
      <c r="N1540">
        <v>2</v>
      </c>
      <c r="O1540">
        <f t="shared" si="74"/>
        <v>1</v>
      </c>
      <c r="P1540">
        <v>0.5</v>
      </c>
    </row>
    <row r="1541" spans="1:16">
      <c r="A1541" s="61" t="s">
        <v>5636</v>
      </c>
      <c r="B1541" s="61" t="s">
        <v>7939</v>
      </c>
      <c r="C1541" s="100" t="s">
        <v>1613</v>
      </c>
      <c r="D1541" s="42" t="s">
        <v>5637</v>
      </c>
      <c r="E1541" s="61" t="s">
        <v>4953</v>
      </c>
      <c r="F1541" s="61"/>
      <c r="G1541" s="61">
        <v>399</v>
      </c>
      <c r="H1541">
        <v>5</v>
      </c>
      <c r="I1541" t="str">
        <f t="shared" si="72"/>
        <v>78</v>
      </c>
      <c r="J1541" t="str">
        <f t="shared" si="73"/>
        <v>8.4</v>
      </c>
      <c r="K1541" t="s">
        <v>8345</v>
      </c>
      <c r="L1541" t="s">
        <v>8352</v>
      </c>
      <c r="M1541">
        <v>1.5</v>
      </c>
      <c r="N1541">
        <v>2</v>
      </c>
      <c r="O1541">
        <f t="shared" si="74"/>
        <v>1</v>
      </c>
      <c r="P1541">
        <v>0.5</v>
      </c>
    </row>
    <row r="1542" spans="1:16">
      <c r="A1542" s="61">
        <v>104404334</v>
      </c>
      <c r="B1542" s="61" t="s">
        <v>7829</v>
      </c>
      <c r="C1542" s="100" t="s">
        <v>1532</v>
      </c>
      <c r="D1542" s="42" t="s">
        <v>8235</v>
      </c>
      <c r="E1542" s="61">
        <v>101727985</v>
      </c>
      <c r="F1542" s="61"/>
      <c r="G1542" s="61">
        <v>280</v>
      </c>
      <c r="H1542">
        <v>5</v>
      </c>
      <c r="I1542" t="str">
        <f t="shared" si="72"/>
        <v>78</v>
      </c>
      <c r="J1542" t="str">
        <f t="shared" si="73"/>
        <v>8.4</v>
      </c>
      <c r="K1542" t="s">
        <v>8349</v>
      </c>
      <c r="L1542" t="s">
        <v>8341</v>
      </c>
      <c r="M1542">
        <v>1.5</v>
      </c>
      <c r="N1542">
        <v>2</v>
      </c>
      <c r="O1542">
        <f t="shared" si="74"/>
        <v>1</v>
      </c>
      <c r="P1542">
        <v>0.5</v>
      </c>
    </row>
    <row r="1543" spans="1:16">
      <c r="A1543" s="61">
        <v>104404334</v>
      </c>
      <c r="B1543" s="61" t="s">
        <v>7829</v>
      </c>
      <c r="C1543" s="100" t="s">
        <v>1613</v>
      </c>
      <c r="D1543" s="42" t="s">
        <v>8236</v>
      </c>
      <c r="E1543" s="61">
        <v>101727984</v>
      </c>
      <c r="F1543" s="61"/>
      <c r="G1543" s="61">
        <v>280</v>
      </c>
      <c r="H1543">
        <v>5</v>
      </c>
      <c r="I1543" t="str">
        <f t="shared" si="72"/>
        <v>78</v>
      </c>
      <c r="J1543" t="str">
        <f t="shared" si="73"/>
        <v>8.4</v>
      </c>
      <c r="K1543" t="s">
        <v>8349</v>
      </c>
      <c r="L1543" t="s">
        <v>8341</v>
      </c>
      <c r="M1543">
        <v>1.5</v>
      </c>
      <c r="N1543">
        <v>2</v>
      </c>
      <c r="O1543">
        <f t="shared" si="74"/>
        <v>1</v>
      </c>
      <c r="P1543">
        <v>0.5</v>
      </c>
    </row>
    <row r="1544" spans="1:16">
      <c r="A1544" s="61">
        <v>101948491</v>
      </c>
      <c r="B1544" s="61" t="s">
        <v>6878</v>
      </c>
      <c r="C1544" s="62" t="s">
        <v>1613</v>
      </c>
      <c r="D1544" s="42" t="s">
        <v>4024</v>
      </c>
      <c r="E1544" s="61">
        <v>101490161</v>
      </c>
      <c r="F1544" s="61"/>
      <c r="G1544" s="61">
        <v>286</v>
      </c>
      <c r="H1544">
        <v>5</v>
      </c>
      <c r="I1544" t="str">
        <f t="shared" si="72"/>
        <v>78</v>
      </c>
      <c r="J1544" t="str">
        <f t="shared" si="73"/>
        <v>9.4</v>
      </c>
      <c r="K1544" t="s">
        <v>8342</v>
      </c>
      <c r="L1544" t="s">
        <v>8350</v>
      </c>
      <c r="M1544">
        <v>0.75</v>
      </c>
      <c r="N1544">
        <v>2</v>
      </c>
      <c r="O1544">
        <f t="shared" si="74"/>
        <v>1</v>
      </c>
      <c r="P1544">
        <v>0.5</v>
      </c>
    </row>
    <row r="1545" spans="1:16">
      <c r="A1545" s="61">
        <v>101948491</v>
      </c>
      <c r="B1545" s="61" t="s">
        <v>6878</v>
      </c>
      <c r="C1545" s="62" t="s">
        <v>1532</v>
      </c>
      <c r="D1545" s="42" t="s">
        <v>4023</v>
      </c>
      <c r="E1545" s="61">
        <v>101490162</v>
      </c>
      <c r="F1545" s="61"/>
      <c r="G1545" s="61">
        <v>286</v>
      </c>
      <c r="H1545">
        <v>5</v>
      </c>
      <c r="I1545" t="str">
        <f t="shared" si="72"/>
        <v>79</v>
      </c>
      <c r="J1545" t="str">
        <f t="shared" si="73"/>
        <v>8.4</v>
      </c>
      <c r="K1545" t="s">
        <v>8342</v>
      </c>
      <c r="L1545" t="s">
        <v>8350</v>
      </c>
      <c r="M1545">
        <v>0.75</v>
      </c>
      <c r="N1545">
        <v>2</v>
      </c>
      <c r="O1545">
        <f t="shared" si="74"/>
        <v>1</v>
      </c>
      <c r="P1545">
        <v>0.5</v>
      </c>
    </row>
    <row r="1546" spans="1:16">
      <c r="A1546" s="61">
        <v>103615160</v>
      </c>
      <c r="B1546" s="61" t="s">
        <v>7654</v>
      </c>
      <c r="C1546" s="100" t="s">
        <v>1532</v>
      </c>
      <c r="D1546" s="42" t="s">
        <v>5196</v>
      </c>
      <c r="E1546" s="61">
        <v>101490162</v>
      </c>
      <c r="F1546" s="61"/>
      <c r="G1546" s="61">
        <v>381</v>
      </c>
      <c r="H1546">
        <v>5</v>
      </c>
      <c r="I1546" t="str">
        <f t="shared" si="72"/>
        <v>89</v>
      </c>
      <c r="J1546" t="str">
        <f t="shared" si="73"/>
        <v>6.0</v>
      </c>
      <c r="K1546" t="s">
        <v>8342</v>
      </c>
      <c r="L1546" t="s">
        <v>8350</v>
      </c>
      <c r="M1546">
        <v>0.75</v>
      </c>
      <c r="N1546">
        <v>2</v>
      </c>
      <c r="O1546">
        <f t="shared" si="74"/>
        <v>1</v>
      </c>
      <c r="P1546">
        <v>0.5</v>
      </c>
    </row>
    <row r="1547" spans="1:16">
      <c r="A1547" s="61">
        <v>103615160</v>
      </c>
      <c r="B1547" s="61" t="s">
        <v>7654</v>
      </c>
      <c r="C1547" s="100" t="s">
        <v>1532</v>
      </c>
      <c r="D1547" s="42" t="s">
        <v>5196</v>
      </c>
      <c r="E1547" s="61">
        <v>101490162</v>
      </c>
      <c r="F1547" s="61"/>
      <c r="G1547" s="61">
        <v>381</v>
      </c>
      <c r="H1547">
        <v>5</v>
      </c>
      <c r="I1547" t="str">
        <f t="shared" si="72"/>
        <v>89</v>
      </c>
      <c r="J1547" t="str">
        <f t="shared" si="73"/>
        <v>6.0</v>
      </c>
      <c r="K1547" t="s">
        <v>8342</v>
      </c>
      <c r="L1547" t="s">
        <v>8350</v>
      </c>
      <c r="M1547">
        <v>0.75</v>
      </c>
      <c r="N1547">
        <v>2</v>
      </c>
      <c r="O1547">
        <f t="shared" si="74"/>
        <v>1</v>
      </c>
      <c r="P1547">
        <v>0.5</v>
      </c>
    </row>
    <row r="1548" spans="1:16">
      <c r="A1548" s="61">
        <v>103615160</v>
      </c>
      <c r="B1548" s="61" t="s">
        <v>7654</v>
      </c>
      <c r="C1548" s="100" t="s">
        <v>1613</v>
      </c>
      <c r="D1548" s="42" t="s">
        <v>5197</v>
      </c>
      <c r="E1548" s="61">
        <v>101490161</v>
      </c>
      <c r="F1548" s="61"/>
      <c r="G1548" s="61">
        <v>381</v>
      </c>
      <c r="H1548">
        <v>5</v>
      </c>
      <c r="I1548" t="str">
        <f t="shared" ref="I1548:I1611" si="75">MID(D1548,5,2)</f>
        <v>89</v>
      </c>
      <c r="J1548" t="str">
        <f t="shared" ref="J1548:J1611" si="76">MID(D1548,7,3)</f>
        <v>6.0</v>
      </c>
      <c r="K1548" t="s">
        <v>8342</v>
      </c>
      <c r="L1548" t="s">
        <v>8350</v>
      </c>
      <c r="M1548">
        <v>0.75</v>
      </c>
      <c r="N1548">
        <v>2</v>
      </c>
      <c r="O1548">
        <f t="shared" ref="O1548:O1611" si="77">N1548/2</f>
        <v>1</v>
      </c>
      <c r="P1548">
        <v>0.5</v>
      </c>
    </row>
    <row r="1549" spans="1:16">
      <c r="A1549" s="61">
        <v>103615160</v>
      </c>
      <c r="B1549" s="61" t="s">
        <v>7654</v>
      </c>
      <c r="C1549" s="100" t="s">
        <v>1613</v>
      </c>
      <c r="D1549" s="42" t="s">
        <v>5197</v>
      </c>
      <c r="E1549" s="61">
        <v>101490161</v>
      </c>
      <c r="F1549" s="61"/>
      <c r="G1549" s="61">
        <v>381</v>
      </c>
      <c r="H1549">
        <v>5</v>
      </c>
      <c r="I1549" t="str">
        <f t="shared" si="75"/>
        <v>89</v>
      </c>
      <c r="J1549" t="str">
        <f t="shared" si="76"/>
        <v>6.0</v>
      </c>
      <c r="K1549" t="s">
        <v>8342</v>
      </c>
      <c r="L1549" t="s">
        <v>8350</v>
      </c>
      <c r="M1549">
        <v>0.75</v>
      </c>
      <c r="N1549">
        <v>2</v>
      </c>
      <c r="O1549">
        <f t="shared" si="77"/>
        <v>1</v>
      </c>
      <c r="P1549">
        <v>0.5</v>
      </c>
    </row>
    <row r="1550" spans="1:16">
      <c r="A1550" s="61">
        <v>104755214</v>
      </c>
      <c r="B1550" s="61" t="s">
        <v>8019</v>
      </c>
      <c r="C1550" s="100" t="s">
        <v>1532</v>
      </c>
      <c r="D1550" s="42" t="s">
        <v>5759</v>
      </c>
      <c r="E1550" s="61" t="s">
        <v>5451</v>
      </c>
      <c r="F1550" s="61"/>
      <c r="G1550" s="61">
        <v>469</v>
      </c>
      <c r="H1550">
        <v>5</v>
      </c>
      <c r="I1550" t="str">
        <f t="shared" si="75"/>
        <v>89</v>
      </c>
      <c r="J1550" t="str">
        <f t="shared" si="76"/>
        <v>6.0</v>
      </c>
      <c r="K1550" t="s">
        <v>8342</v>
      </c>
      <c r="L1550" t="s">
        <v>8352</v>
      </c>
      <c r="M1550">
        <v>0.75</v>
      </c>
      <c r="N1550">
        <v>2</v>
      </c>
      <c r="O1550">
        <f t="shared" si="77"/>
        <v>1</v>
      </c>
      <c r="P1550">
        <v>0.5</v>
      </c>
    </row>
    <row r="1551" spans="1:16">
      <c r="A1551" s="61">
        <v>104755214</v>
      </c>
      <c r="B1551" s="61" t="s">
        <v>8019</v>
      </c>
      <c r="C1551" s="100" t="s">
        <v>1613</v>
      </c>
      <c r="D1551" s="42" t="s">
        <v>5760</v>
      </c>
      <c r="E1551" s="61" t="s">
        <v>5451</v>
      </c>
      <c r="F1551" s="61"/>
      <c r="G1551" s="61">
        <v>469</v>
      </c>
      <c r="H1551">
        <v>5</v>
      </c>
      <c r="I1551" t="str">
        <f t="shared" si="75"/>
        <v>89</v>
      </c>
      <c r="J1551" t="str">
        <f t="shared" si="76"/>
        <v>6.0</v>
      </c>
      <c r="K1551" t="s">
        <v>8342</v>
      </c>
      <c r="L1551" t="s">
        <v>8352</v>
      </c>
      <c r="M1551">
        <v>0.75</v>
      </c>
      <c r="N1551">
        <v>2</v>
      </c>
      <c r="O1551">
        <f t="shared" si="77"/>
        <v>1</v>
      </c>
      <c r="P1551">
        <v>0.5</v>
      </c>
    </row>
    <row r="1552" spans="1:16">
      <c r="A1552" s="61">
        <v>102905794</v>
      </c>
      <c r="B1552" s="61" t="s">
        <v>7154</v>
      </c>
      <c r="C1552" s="62" t="s">
        <v>1532</v>
      </c>
      <c r="D1552" s="42" t="s">
        <v>4463</v>
      </c>
      <c r="E1552" s="61">
        <v>101490162</v>
      </c>
      <c r="F1552" s="61"/>
      <c r="G1552" s="61">
        <v>344</v>
      </c>
      <c r="H1552">
        <v>5</v>
      </c>
      <c r="I1552" t="str">
        <f t="shared" si="75"/>
        <v>89</v>
      </c>
      <c r="J1552" t="str">
        <f t="shared" si="76"/>
        <v>6.0</v>
      </c>
      <c r="K1552" t="s">
        <v>8342</v>
      </c>
      <c r="L1552" t="s">
        <v>8351</v>
      </c>
      <c r="M1552">
        <v>0.75</v>
      </c>
      <c r="N1552">
        <v>2</v>
      </c>
      <c r="O1552">
        <f t="shared" si="77"/>
        <v>1</v>
      </c>
      <c r="P1552">
        <v>0.5</v>
      </c>
    </row>
    <row r="1553" spans="1:16">
      <c r="A1553" s="61">
        <v>102905794</v>
      </c>
      <c r="B1553" s="61" t="s">
        <v>7154</v>
      </c>
      <c r="C1553" s="62" t="s">
        <v>1613</v>
      </c>
      <c r="D1553" s="42" t="s">
        <v>4464</v>
      </c>
      <c r="E1553" s="61">
        <v>101490161</v>
      </c>
      <c r="F1553" s="61"/>
      <c r="G1553" s="61">
        <v>344</v>
      </c>
      <c r="H1553">
        <v>5</v>
      </c>
      <c r="I1553" t="str">
        <f t="shared" si="75"/>
        <v>89</v>
      </c>
      <c r="J1553" t="str">
        <f t="shared" si="76"/>
        <v>6.0</v>
      </c>
      <c r="K1553" t="s">
        <v>8342</v>
      </c>
      <c r="L1553" t="s">
        <v>8351</v>
      </c>
      <c r="M1553">
        <v>0.75</v>
      </c>
      <c r="N1553">
        <v>2</v>
      </c>
      <c r="O1553">
        <f t="shared" si="77"/>
        <v>1</v>
      </c>
      <c r="P1553">
        <v>0.5</v>
      </c>
    </row>
    <row r="1554" spans="1:16">
      <c r="A1554" s="61">
        <v>103157054</v>
      </c>
      <c r="B1554" s="61" t="s">
        <v>7310</v>
      </c>
      <c r="C1554" s="62" t="s">
        <v>1532</v>
      </c>
      <c r="D1554" s="42" t="s">
        <v>4710</v>
      </c>
      <c r="E1554" s="61">
        <v>101490162</v>
      </c>
      <c r="F1554" s="61"/>
      <c r="G1554" s="61">
        <v>381</v>
      </c>
      <c r="H1554">
        <v>5</v>
      </c>
      <c r="I1554" t="str">
        <f t="shared" si="75"/>
        <v>89</v>
      </c>
      <c r="J1554" t="str">
        <f t="shared" si="76"/>
        <v>6.0</v>
      </c>
      <c r="K1554" t="s">
        <v>8342</v>
      </c>
      <c r="L1554" t="s">
        <v>8350</v>
      </c>
      <c r="M1554">
        <v>0.75</v>
      </c>
      <c r="N1554">
        <v>2</v>
      </c>
      <c r="O1554">
        <f t="shared" si="77"/>
        <v>1</v>
      </c>
      <c r="P1554">
        <v>0.5</v>
      </c>
    </row>
    <row r="1555" spans="1:16">
      <c r="A1555" s="61">
        <v>103157054</v>
      </c>
      <c r="B1555" s="61" t="s">
        <v>7310</v>
      </c>
      <c r="C1555" s="62" t="s">
        <v>1613</v>
      </c>
      <c r="D1555" s="42" t="s">
        <v>4711</v>
      </c>
      <c r="E1555" s="61">
        <v>101490161</v>
      </c>
      <c r="F1555" s="61"/>
      <c r="G1555" s="61">
        <v>381</v>
      </c>
      <c r="H1555">
        <v>5</v>
      </c>
      <c r="I1555" t="str">
        <f t="shared" si="75"/>
        <v>89</v>
      </c>
      <c r="J1555" t="str">
        <f t="shared" si="76"/>
        <v>6.0</v>
      </c>
      <c r="K1555" t="s">
        <v>8342</v>
      </c>
      <c r="L1555" t="s">
        <v>8350</v>
      </c>
      <c r="M1555">
        <v>0.75</v>
      </c>
      <c r="N1555">
        <v>2</v>
      </c>
      <c r="O1555">
        <f t="shared" si="77"/>
        <v>1</v>
      </c>
      <c r="P1555">
        <v>0.5</v>
      </c>
    </row>
    <row r="1556" spans="1:16">
      <c r="A1556" s="61">
        <v>103400998</v>
      </c>
      <c r="B1556" s="61" t="s">
        <v>7620</v>
      </c>
      <c r="C1556" s="100" t="s">
        <v>1532</v>
      </c>
      <c r="D1556" s="42" t="s">
        <v>5140</v>
      </c>
      <c r="E1556" s="61">
        <v>101490162</v>
      </c>
      <c r="F1556" s="61"/>
      <c r="G1556" s="61">
        <v>416</v>
      </c>
      <c r="H1556">
        <v>5.15</v>
      </c>
      <c r="I1556" t="str">
        <f t="shared" si="75"/>
        <v>67</v>
      </c>
      <c r="J1556" t="str">
        <f t="shared" si="76"/>
        <v>10.</v>
      </c>
      <c r="K1556" t="s">
        <v>8342</v>
      </c>
      <c r="L1556" t="s">
        <v>8350</v>
      </c>
      <c r="M1556">
        <v>0.75</v>
      </c>
      <c r="N1556">
        <v>2</v>
      </c>
      <c r="O1556">
        <f t="shared" si="77"/>
        <v>1</v>
      </c>
      <c r="P1556">
        <v>0.5</v>
      </c>
    </row>
    <row r="1557" spans="1:16">
      <c r="A1557" s="61">
        <v>103400998</v>
      </c>
      <c r="B1557" s="61" t="s">
        <v>7620</v>
      </c>
      <c r="C1557" s="100" t="s">
        <v>1613</v>
      </c>
      <c r="D1557" s="42" t="s">
        <v>658</v>
      </c>
      <c r="E1557" s="61">
        <v>101490161</v>
      </c>
      <c r="F1557" s="61"/>
      <c r="G1557" s="61">
        <v>416</v>
      </c>
      <c r="H1557">
        <v>5.15</v>
      </c>
      <c r="I1557" t="str">
        <f t="shared" si="75"/>
        <v>67</v>
      </c>
      <c r="J1557" t="str">
        <f t="shared" si="76"/>
        <v>10.</v>
      </c>
      <c r="K1557" t="s">
        <v>8342</v>
      </c>
      <c r="L1557" t="s">
        <v>8350</v>
      </c>
      <c r="M1557">
        <v>0.75</v>
      </c>
      <c r="N1557">
        <v>2</v>
      </c>
      <c r="O1557">
        <f t="shared" si="77"/>
        <v>1</v>
      </c>
      <c r="P1557">
        <v>0.5</v>
      </c>
    </row>
    <row r="1558" spans="1:16">
      <c r="A1558" s="61">
        <v>104588702</v>
      </c>
      <c r="B1558" s="61" t="s">
        <v>7897</v>
      </c>
      <c r="C1558" s="100" t="s">
        <v>1532</v>
      </c>
      <c r="D1558" s="42" t="s">
        <v>5561</v>
      </c>
      <c r="E1558" s="61">
        <v>101490162</v>
      </c>
      <c r="F1558" s="61"/>
      <c r="G1558" s="61">
        <v>337</v>
      </c>
      <c r="H1558">
        <v>5.15</v>
      </c>
      <c r="I1558" t="str">
        <f t="shared" si="75"/>
        <v>67</v>
      </c>
      <c r="J1558" t="str">
        <f t="shared" si="76"/>
        <v>10.</v>
      </c>
      <c r="K1558" t="s">
        <v>8342</v>
      </c>
      <c r="L1558" t="s">
        <v>8341</v>
      </c>
      <c r="M1558">
        <v>0.75</v>
      </c>
      <c r="N1558">
        <v>2</v>
      </c>
      <c r="O1558">
        <f t="shared" si="77"/>
        <v>1</v>
      </c>
      <c r="P1558">
        <v>0.5</v>
      </c>
    </row>
    <row r="1559" spans="1:16">
      <c r="A1559" s="61">
        <v>104588702</v>
      </c>
      <c r="B1559" s="61" t="s">
        <v>7897</v>
      </c>
      <c r="C1559" s="100" t="s">
        <v>1613</v>
      </c>
      <c r="D1559" s="42" t="s">
        <v>5562</v>
      </c>
      <c r="E1559" s="61">
        <v>101490161</v>
      </c>
      <c r="F1559" s="61"/>
      <c r="G1559" s="61">
        <v>337</v>
      </c>
      <c r="H1559">
        <v>5.15</v>
      </c>
      <c r="I1559" t="str">
        <f t="shared" si="75"/>
        <v>67</v>
      </c>
      <c r="J1559" t="str">
        <f t="shared" si="76"/>
        <v>10.</v>
      </c>
      <c r="K1559" t="s">
        <v>8342</v>
      </c>
      <c r="L1559" t="s">
        <v>8341</v>
      </c>
      <c r="M1559">
        <v>0.75</v>
      </c>
      <c r="N1559">
        <v>2</v>
      </c>
      <c r="O1559">
        <f t="shared" si="77"/>
        <v>1</v>
      </c>
      <c r="P1559">
        <v>0.5</v>
      </c>
    </row>
    <row r="1560" spans="1:16">
      <c r="A1560" s="61">
        <v>102940089</v>
      </c>
      <c r="B1560" s="61" t="s">
        <v>7158</v>
      </c>
      <c r="C1560" s="62" t="s">
        <v>1532</v>
      </c>
      <c r="D1560" s="42" t="s">
        <v>4469</v>
      </c>
      <c r="E1560" s="61">
        <v>101490162</v>
      </c>
      <c r="F1560" s="61"/>
      <c r="G1560" s="61">
        <v>349</v>
      </c>
      <c r="H1560">
        <v>5.15</v>
      </c>
      <c r="I1560" t="str">
        <f t="shared" si="75"/>
        <v>67</v>
      </c>
      <c r="J1560" t="str">
        <f t="shared" si="76"/>
        <v>10.</v>
      </c>
      <c r="K1560" t="s">
        <v>8342</v>
      </c>
      <c r="L1560" t="s">
        <v>8351</v>
      </c>
      <c r="M1560">
        <v>0.75</v>
      </c>
      <c r="N1560">
        <v>2</v>
      </c>
      <c r="O1560">
        <f t="shared" si="77"/>
        <v>1</v>
      </c>
      <c r="P1560">
        <v>0.5</v>
      </c>
    </row>
    <row r="1561" spans="1:16">
      <c r="A1561" s="61">
        <v>102940089</v>
      </c>
      <c r="B1561" s="61" t="s">
        <v>7158</v>
      </c>
      <c r="C1561" s="62" t="s">
        <v>1613</v>
      </c>
      <c r="D1561" s="42" t="s">
        <v>4470</v>
      </c>
      <c r="E1561" s="61">
        <v>101490161</v>
      </c>
      <c r="F1561" s="61"/>
      <c r="G1561" s="61">
        <v>349</v>
      </c>
      <c r="H1561">
        <v>5.15</v>
      </c>
      <c r="I1561" t="str">
        <f t="shared" si="75"/>
        <v>67</v>
      </c>
      <c r="J1561" t="str">
        <f t="shared" si="76"/>
        <v>10.</v>
      </c>
      <c r="K1561" t="s">
        <v>8342</v>
      </c>
      <c r="L1561" t="s">
        <v>8351</v>
      </c>
      <c r="M1561">
        <v>0.75</v>
      </c>
      <c r="N1561">
        <v>2</v>
      </c>
      <c r="O1561">
        <f t="shared" si="77"/>
        <v>1</v>
      </c>
      <c r="P1561">
        <v>0.5</v>
      </c>
    </row>
    <row r="1562" spans="1:16">
      <c r="A1562" s="61">
        <v>102842268</v>
      </c>
      <c r="B1562" s="61" t="s">
        <v>124</v>
      </c>
      <c r="C1562" s="62" t="s">
        <v>1532</v>
      </c>
      <c r="D1562" s="42" t="s">
        <v>4394</v>
      </c>
      <c r="E1562" s="61">
        <v>101490162</v>
      </c>
      <c r="F1562" s="61"/>
      <c r="G1562" s="61">
        <v>337</v>
      </c>
      <c r="H1562">
        <v>5.15</v>
      </c>
      <c r="I1562" t="str">
        <f t="shared" si="75"/>
        <v>67</v>
      </c>
      <c r="J1562" t="str">
        <f t="shared" si="76"/>
        <v>10.</v>
      </c>
      <c r="K1562" t="s">
        <v>8342</v>
      </c>
      <c r="L1562" t="s">
        <v>8341</v>
      </c>
      <c r="M1562">
        <v>0.75</v>
      </c>
      <c r="N1562">
        <v>2</v>
      </c>
      <c r="O1562">
        <f t="shared" si="77"/>
        <v>1</v>
      </c>
      <c r="P1562">
        <v>0.5</v>
      </c>
    </row>
    <row r="1563" spans="1:16">
      <c r="A1563" s="61">
        <v>102842268</v>
      </c>
      <c r="B1563" s="61" t="s">
        <v>124</v>
      </c>
      <c r="C1563" s="62" t="s">
        <v>1613</v>
      </c>
      <c r="D1563" s="42" t="s">
        <v>4395</v>
      </c>
      <c r="E1563" s="61">
        <v>101490161</v>
      </c>
      <c r="F1563" s="61"/>
      <c r="G1563" s="61">
        <v>337</v>
      </c>
      <c r="H1563">
        <v>5.15</v>
      </c>
      <c r="I1563" t="str">
        <f t="shared" si="75"/>
        <v>67</v>
      </c>
      <c r="J1563" t="str">
        <f t="shared" si="76"/>
        <v>10.</v>
      </c>
      <c r="K1563" t="s">
        <v>8342</v>
      </c>
      <c r="L1563" t="s">
        <v>8341</v>
      </c>
      <c r="M1563">
        <v>0.75</v>
      </c>
      <c r="N1563">
        <v>2</v>
      </c>
      <c r="O1563">
        <f t="shared" si="77"/>
        <v>1</v>
      </c>
      <c r="P1563">
        <v>0.5</v>
      </c>
    </row>
    <row r="1564" spans="1:16">
      <c r="A1564" s="61">
        <v>103557906</v>
      </c>
      <c r="B1564" s="61" t="s">
        <v>7658</v>
      </c>
      <c r="C1564" s="100" t="s">
        <v>1532</v>
      </c>
      <c r="D1564" s="42" t="s">
        <v>5203</v>
      </c>
      <c r="E1564" s="61">
        <v>103177454</v>
      </c>
      <c r="F1564" s="61"/>
      <c r="G1564" s="61">
        <v>416</v>
      </c>
      <c r="H1564">
        <v>5.15</v>
      </c>
      <c r="I1564" t="str">
        <f t="shared" si="75"/>
        <v>67</v>
      </c>
      <c r="J1564" t="str">
        <f t="shared" si="76"/>
        <v>10.</v>
      </c>
      <c r="K1564" t="s">
        <v>8345</v>
      </c>
      <c r="L1564" t="s">
        <v>8350</v>
      </c>
      <c r="M1564">
        <v>1.5</v>
      </c>
      <c r="N1564">
        <v>2</v>
      </c>
      <c r="O1564">
        <f t="shared" si="77"/>
        <v>1</v>
      </c>
      <c r="P1564">
        <v>0.5</v>
      </c>
    </row>
    <row r="1565" spans="1:16">
      <c r="A1565" s="61">
        <v>103557906</v>
      </c>
      <c r="B1565" s="61" t="s">
        <v>7658</v>
      </c>
      <c r="C1565" s="100" t="s">
        <v>1613</v>
      </c>
      <c r="D1565" s="42" t="s">
        <v>5204</v>
      </c>
      <c r="E1565" s="61" t="s">
        <v>4953</v>
      </c>
      <c r="F1565" s="61"/>
      <c r="G1565" s="61">
        <v>416</v>
      </c>
      <c r="H1565">
        <v>5.15</v>
      </c>
      <c r="I1565" t="str">
        <f t="shared" si="75"/>
        <v>67</v>
      </c>
      <c r="J1565" t="str">
        <f t="shared" si="76"/>
        <v>10.</v>
      </c>
      <c r="K1565" t="s">
        <v>8345</v>
      </c>
      <c r="L1565" t="s">
        <v>8350</v>
      </c>
      <c r="M1565">
        <v>1.5</v>
      </c>
      <c r="N1565">
        <v>2</v>
      </c>
      <c r="O1565">
        <f t="shared" si="77"/>
        <v>1</v>
      </c>
      <c r="P1565">
        <v>0.5</v>
      </c>
    </row>
    <row r="1566" spans="1:16">
      <c r="A1566" s="61">
        <v>104401938</v>
      </c>
      <c r="B1566" s="61" t="s">
        <v>62</v>
      </c>
      <c r="C1566" s="100" t="s">
        <v>1532</v>
      </c>
      <c r="D1566" s="42" t="s">
        <v>5459</v>
      </c>
      <c r="E1566" s="61">
        <v>101727985</v>
      </c>
      <c r="F1566" s="61"/>
      <c r="G1566" s="61">
        <v>349</v>
      </c>
      <c r="H1566">
        <v>5.15</v>
      </c>
      <c r="I1566" t="str">
        <f t="shared" si="75"/>
        <v>67</v>
      </c>
      <c r="J1566" t="str">
        <f t="shared" si="76"/>
        <v>10.</v>
      </c>
      <c r="K1566" t="s">
        <v>8349</v>
      </c>
      <c r="L1566" t="s">
        <v>8351</v>
      </c>
      <c r="M1566">
        <v>1.5</v>
      </c>
      <c r="N1566">
        <v>2</v>
      </c>
      <c r="O1566">
        <f t="shared" si="77"/>
        <v>1</v>
      </c>
      <c r="P1566">
        <v>0.5</v>
      </c>
    </row>
    <row r="1567" spans="1:16">
      <c r="A1567" s="61">
        <v>104401938</v>
      </c>
      <c r="B1567" s="61" t="s">
        <v>62</v>
      </c>
      <c r="C1567" s="100" t="s">
        <v>1613</v>
      </c>
      <c r="D1567" s="42" t="s">
        <v>5460</v>
      </c>
      <c r="E1567" s="61">
        <v>101727984</v>
      </c>
      <c r="F1567" s="61"/>
      <c r="G1567" s="61">
        <v>349</v>
      </c>
      <c r="H1567">
        <v>5.15</v>
      </c>
      <c r="I1567" t="str">
        <f t="shared" si="75"/>
        <v>67</v>
      </c>
      <c r="J1567" t="str">
        <f t="shared" si="76"/>
        <v>10.</v>
      </c>
      <c r="K1567" t="s">
        <v>8349</v>
      </c>
      <c r="L1567" t="s">
        <v>8351</v>
      </c>
      <c r="M1567">
        <v>1.5</v>
      </c>
      <c r="N1567">
        <v>2</v>
      </c>
      <c r="O1567">
        <f t="shared" si="77"/>
        <v>1</v>
      </c>
      <c r="P1567">
        <v>0.5</v>
      </c>
    </row>
    <row r="1568" spans="1:16">
      <c r="A1568" s="61">
        <v>104588156</v>
      </c>
      <c r="B1568" s="61" t="s">
        <v>7896</v>
      </c>
      <c r="C1568" s="100" t="s">
        <v>1532</v>
      </c>
      <c r="D1568" s="42" t="s">
        <v>5274</v>
      </c>
      <c r="E1568" s="61">
        <v>101727985</v>
      </c>
      <c r="F1568" s="61"/>
      <c r="G1568" s="61">
        <v>416</v>
      </c>
      <c r="H1568">
        <v>5.15</v>
      </c>
      <c r="I1568" t="str">
        <f t="shared" si="75"/>
        <v>67</v>
      </c>
      <c r="J1568" t="str">
        <f t="shared" si="76"/>
        <v>10.</v>
      </c>
      <c r="K1568" t="s">
        <v>8349</v>
      </c>
      <c r="L1568" t="s">
        <v>8350</v>
      </c>
      <c r="M1568">
        <v>1.5</v>
      </c>
      <c r="N1568">
        <v>2</v>
      </c>
      <c r="O1568">
        <f t="shared" si="77"/>
        <v>1</v>
      </c>
      <c r="P1568">
        <v>0.5</v>
      </c>
    </row>
    <row r="1569" spans="1:16">
      <c r="A1569" s="61">
        <v>103636168</v>
      </c>
      <c r="B1569" s="61" t="s">
        <v>63</v>
      </c>
      <c r="C1569" s="100" t="s">
        <v>1532</v>
      </c>
      <c r="D1569" s="42" t="s">
        <v>5274</v>
      </c>
      <c r="E1569" s="61">
        <v>101727985</v>
      </c>
      <c r="F1569" s="61"/>
      <c r="G1569" s="61">
        <v>416</v>
      </c>
      <c r="H1569">
        <v>5.15</v>
      </c>
      <c r="I1569" t="str">
        <f t="shared" si="75"/>
        <v>67</v>
      </c>
      <c r="J1569" t="str">
        <f t="shared" si="76"/>
        <v>10.</v>
      </c>
      <c r="K1569" t="s">
        <v>8349</v>
      </c>
      <c r="L1569" t="s">
        <v>8350</v>
      </c>
      <c r="M1569">
        <v>1.5</v>
      </c>
      <c r="N1569">
        <v>2</v>
      </c>
      <c r="O1569">
        <f t="shared" si="77"/>
        <v>1</v>
      </c>
      <c r="P1569">
        <v>0.5</v>
      </c>
    </row>
    <row r="1570" spans="1:16">
      <c r="A1570" s="61">
        <v>104588156</v>
      </c>
      <c r="B1570" s="61" t="s">
        <v>7896</v>
      </c>
      <c r="C1570" s="100" t="s">
        <v>1613</v>
      </c>
      <c r="D1570" s="42" t="s">
        <v>8237</v>
      </c>
      <c r="E1570" s="61">
        <v>101727984</v>
      </c>
      <c r="F1570" s="61"/>
      <c r="G1570" s="61">
        <v>416</v>
      </c>
      <c r="H1570">
        <v>5.15</v>
      </c>
      <c r="I1570" t="str">
        <f t="shared" si="75"/>
        <v>67</v>
      </c>
      <c r="J1570" t="str">
        <f t="shared" si="76"/>
        <v>10.</v>
      </c>
      <c r="K1570" t="s">
        <v>8349</v>
      </c>
      <c r="L1570" t="s">
        <v>8350</v>
      </c>
      <c r="M1570">
        <v>1.5</v>
      </c>
      <c r="N1570">
        <v>2</v>
      </c>
      <c r="O1570">
        <f t="shared" si="77"/>
        <v>1</v>
      </c>
      <c r="P1570">
        <v>0.5</v>
      </c>
    </row>
    <row r="1571" spans="1:16">
      <c r="A1571" s="61">
        <v>103636168</v>
      </c>
      <c r="B1571" s="61" t="s">
        <v>63</v>
      </c>
      <c r="C1571" s="100" t="s">
        <v>1613</v>
      </c>
      <c r="D1571" s="42" t="s">
        <v>159</v>
      </c>
      <c r="E1571" s="61">
        <v>101727984</v>
      </c>
      <c r="F1571" s="61"/>
      <c r="G1571" s="61">
        <v>416</v>
      </c>
      <c r="H1571">
        <v>5.15</v>
      </c>
      <c r="I1571" t="str">
        <f t="shared" si="75"/>
        <v>67</v>
      </c>
      <c r="J1571" t="str">
        <f t="shared" si="76"/>
        <v>10.</v>
      </c>
      <c r="K1571" t="s">
        <v>8349</v>
      </c>
      <c r="L1571" t="s">
        <v>8350</v>
      </c>
      <c r="M1571">
        <v>1.5</v>
      </c>
      <c r="N1571">
        <v>2</v>
      </c>
      <c r="O1571">
        <f t="shared" si="77"/>
        <v>1</v>
      </c>
      <c r="P1571">
        <v>0.5</v>
      </c>
    </row>
    <row r="1572" spans="1:16">
      <c r="A1572" s="61">
        <v>102758215</v>
      </c>
      <c r="B1572" s="61" t="s">
        <v>7051</v>
      </c>
      <c r="C1572" s="62" t="s">
        <v>1532</v>
      </c>
      <c r="D1572" s="42" t="s">
        <v>4302</v>
      </c>
      <c r="E1572" s="61">
        <v>101490162</v>
      </c>
      <c r="F1572" s="61"/>
      <c r="G1572" s="61">
        <v>331</v>
      </c>
      <c r="H1572">
        <v>5.15</v>
      </c>
      <c r="I1572" t="str">
        <f t="shared" si="75"/>
        <v>67</v>
      </c>
      <c r="J1572" t="str">
        <f t="shared" si="76"/>
        <v>12.</v>
      </c>
      <c r="K1572" t="s">
        <v>8342</v>
      </c>
      <c r="L1572" t="s">
        <v>8341</v>
      </c>
      <c r="M1572">
        <v>0.75</v>
      </c>
      <c r="N1572">
        <v>2</v>
      </c>
      <c r="O1572">
        <f t="shared" si="77"/>
        <v>1</v>
      </c>
      <c r="P1572">
        <v>0.5</v>
      </c>
    </row>
    <row r="1573" spans="1:16">
      <c r="A1573" s="61">
        <v>102758215</v>
      </c>
      <c r="B1573" s="61" t="s">
        <v>7051</v>
      </c>
      <c r="C1573" s="62" t="s">
        <v>1613</v>
      </c>
      <c r="D1573" s="42" t="s">
        <v>4303</v>
      </c>
      <c r="E1573" s="61">
        <v>101490161</v>
      </c>
      <c r="F1573" s="61"/>
      <c r="G1573" s="61">
        <v>331</v>
      </c>
      <c r="H1573">
        <v>5.15</v>
      </c>
      <c r="I1573" t="str">
        <f t="shared" si="75"/>
        <v>67</v>
      </c>
      <c r="J1573" t="str">
        <f t="shared" si="76"/>
        <v>12.</v>
      </c>
      <c r="K1573" t="s">
        <v>8342</v>
      </c>
      <c r="L1573" t="s">
        <v>8341</v>
      </c>
      <c r="M1573">
        <v>0.75</v>
      </c>
      <c r="N1573">
        <v>2</v>
      </c>
      <c r="O1573">
        <f t="shared" si="77"/>
        <v>1</v>
      </c>
      <c r="P1573">
        <v>0.5</v>
      </c>
    </row>
    <row r="1574" spans="1:16">
      <c r="A1574" s="61" t="s">
        <v>2665</v>
      </c>
      <c r="B1574" s="61" t="s">
        <v>6475</v>
      </c>
      <c r="C1574" s="62" t="s">
        <v>1532</v>
      </c>
      <c r="D1574" s="63" t="s">
        <v>3565</v>
      </c>
      <c r="E1574" s="61">
        <v>101490162</v>
      </c>
      <c r="F1574" s="61"/>
      <c r="G1574" s="64">
        <v>41</v>
      </c>
      <c r="H1574">
        <v>5.25</v>
      </c>
      <c r="I1574" t="str">
        <f t="shared" si="75"/>
        <v>45</v>
      </c>
      <c r="J1574" t="str">
        <f t="shared" si="76"/>
        <v>3.5</v>
      </c>
      <c r="K1574" t="s">
        <v>8344</v>
      </c>
      <c r="L1574" t="s">
        <v>8341</v>
      </c>
      <c r="M1574">
        <v>0.75</v>
      </c>
      <c r="N1574">
        <v>2</v>
      </c>
      <c r="O1574">
        <f t="shared" si="77"/>
        <v>1</v>
      </c>
      <c r="P1574">
        <v>0.5</v>
      </c>
    </row>
    <row r="1575" spans="1:16">
      <c r="A1575" s="64" t="s">
        <v>2665</v>
      </c>
      <c r="B1575" s="61" t="s">
        <v>6475</v>
      </c>
      <c r="C1575" s="62" t="s">
        <v>1613</v>
      </c>
      <c r="D1575" s="63" t="s">
        <v>2666</v>
      </c>
      <c r="E1575" s="64">
        <v>101490161</v>
      </c>
      <c r="F1575" s="64"/>
      <c r="G1575" s="64">
        <v>41</v>
      </c>
      <c r="H1575">
        <v>5.25</v>
      </c>
      <c r="I1575" t="str">
        <f t="shared" si="75"/>
        <v>45</v>
      </c>
      <c r="J1575" t="str">
        <f t="shared" si="76"/>
        <v>3.5</v>
      </c>
      <c r="K1575" t="s">
        <v>8342</v>
      </c>
      <c r="L1575" t="s">
        <v>8341</v>
      </c>
      <c r="M1575">
        <v>0.75</v>
      </c>
      <c r="N1575">
        <v>2</v>
      </c>
      <c r="O1575">
        <f t="shared" si="77"/>
        <v>1</v>
      </c>
      <c r="P1575">
        <v>0.5</v>
      </c>
    </row>
    <row r="1576" spans="1:16">
      <c r="A1576" s="61">
        <v>102763137</v>
      </c>
      <c r="B1576" s="61" t="s">
        <v>7308</v>
      </c>
      <c r="C1576" s="62" t="s">
        <v>1532</v>
      </c>
      <c r="D1576" s="42" t="s">
        <v>4708</v>
      </c>
      <c r="E1576" s="61">
        <v>101490162</v>
      </c>
      <c r="F1576" s="61"/>
      <c r="G1576" s="61">
        <v>142</v>
      </c>
      <c r="H1576">
        <v>5.25</v>
      </c>
      <c r="I1576" t="str">
        <f t="shared" si="75"/>
        <v>56</v>
      </c>
      <c r="J1576" t="str">
        <f t="shared" si="76"/>
        <v>1.0</v>
      </c>
      <c r="K1576" t="s">
        <v>8344</v>
      </c>
      <c r="L1576" t="s">
        <v>8341</v>
      </c>
      <c r="M1576">
        <v>0.75</v>
      </c>
      <c r="N1576">
        <v>2</v>
      </c>
      <c r="O1576">
        <f t="shared" si="77"/>
        <v>1</v>
      </c>
      <c r="P1576">
        <v>0.5</v>
      </c>
    </row>
    <row r="1577" spans="1:16">
      <c r="A1577" s="61">
        <v>102729380</v>
      </c>
      <c r="B1577" s="61" t="s">
        <v>7035</v>
      </c>
      <c r="C1577" s="62" t="s">
        <v>1613</v>
      </c>
      <c r="D1577" s="42" t="s">
        <v>4282</v>
      </c>
      <c r="E1577" s="69" t="s">
        <v>1567</v>
      </c>
      <c r="F1577" s="61"/>
      <c r="G1577" s="61">
        <v>324</v>
      </c>
      <c r="H1577">
        <v>5.25</v>
      </c>
      <c r="I1577" t="str">
        <f t="shared" si="75"/>
        <v>56</v>
      </c>
      <c r="J1577" t="str">
        <f t="shared" si="76"/>
        <v>1.1</v>
      </c>
      <c r="K1577" t="s">
        <v>8342</v>
      </c>
      <c r="L1577" t="s">
        <v>8353</v>
      </c>
      <c r="M1577">
        <v>0.75</v>
      </c>
      <c r="N1577">
        <v>2</v>
      </c>
      <c r="O1577">
        <f t="shared" si="77"/>
        <v>1</v>
      </c>
      <c r="P1577">
        <v>0.5</v>
      </c>
    </row>
    <row r="1578" spans="1:16">
      <c r="A1578" s="61">
        <v>101645250</v>
      </c>
      <c r="B1578" s="61" t="s">
        <v>6477</v>
      </c>
      <c r="C1578" s="62" t="s">
        <v>1532</v>
      </c>
      <c r="D1578" s="42" t="s">
        <v>3855</v>
      </c>
      <c r="E1578" s="69" t="s">
        <v>1567</v>
      </c>
      <c r="F1578" s="61"/>
      <c r="G1578" s="61">
        <v>142</v>
      </c>
      <c r="H1578">
        <v>5.25</v>
      </c>
      <c r="I1578" t="str">
        <f t="shared" si="75"/>
        <v>56</v>
      </c>
      <c r="J1578" t="str">
        <f t="shared" si="76"/>
        <v>6.0</v>
      </c>
      <c r="K1578" t="s">
        <v>8344</v>
      </c>
      <c r="L1578" t="s">
        <v>8341</v>
      </c>
      <c r="M1578">
        <v>0.75</v>
      </c>
      <c r="N1578">
        <v>2</v>
      </c>
      <c r="O1578">
        <f t="shared" si="77"/>
        <v>1</v>
      </c>
      <c r="P1578">
        <v>0.5</v>
      </c>
    </row>
    <row r="1579" spans="1:16">
      <c r="A1579" s="61">
        <v>101645250</v>
      </c>
      <c r="B1579" s="61" t="s">
        <v>6477</v>
      </c>
      <c r="C1579" s="62" t="s">
        <v>1613</v>
      </c>
      <c r="D1579" s="42" t="s">
        <v>2669</v>
      </c>
      <c r="E1579" s="69" t="s">
        <v>1567</v>
      </c>
      <c r="F1579" s="61"/>
      <c r="G1579" s="61">
        <v>142</v>
      </c>
      <c r="H1579">
        <v>5.25</v>
      </c>
      <c r="I1579" t="str">
        <f t="shared" si="75"/>
        <v>56</v>
      </c>
      <c r="J1579" t="str">
        <f t="shared" si="76"/>
        <v>6.0</v>
      </c>
      <c r="K1579" t="s">
        <v>8344</v>
      </c>
      <c r="L1579" t="s">
        <v>8341</v>
      </c>
      <c r="M1579">
        <v>0.75</v>
      </c>
      <c r="N1579">
        <v>2</v>
      </c>
      <c r="O1579">
        <f t="shared" si="77"/>
        <v>1</v>
      </c>
      <c r="P1579">
        <v>0.5</v>
      </c>
    </row>
    <row r="1580" spans="1:16">
      <c r="A1580" s="61">
        <v>103373066</v>
      </c>
      <c r="B1580" s="61" t="s">
        <v>7586</v>
      </c>
      <c r="C1580" s="100" t="s">
        <v>1532</v>
      </c>
      <c r="D1580" s="42" t="s">
        <v>5083</v>
      </c>
      <c r="E1580" s="61">
        <v>101490162</v>
      </c>
      <c r="F1580" s="61"/>
      <c r="G1580" s="61">
        <v>383</v>
      </c>
      <c r="H1580">
        <v>5.25</v>
      </c>
      <c r="I1580" t="str">
        <f t="shared" si="75"/>
        <v>56</v>
      </c>
      <c r="J1580" t="str">
        <f t="shared" si="76"/>
        <v>8.4</v>
      </c>
      <c r="K1580" t="s">
        <v>8342</v>
      </c>
      <c r="L1580" t="s">
        <v>8350</v>
      </c>
      <c r="M1580">
        <v>0.75</v>
      </c>
      <c r="N1580">
        <v>2</v>
      </c>
      <c r="O1580">
        <f t="shared" si="77"/>
        <v>1</v>
      </c>
      <c r="P1580">
        <v>0.5</v>
      </c>
    </row>
    <row r="1581" spans="1:16">
      <c r="A1581" s="61">
        <v>103602419</v>
      </c>
      <c r="B1581" s="61" t="s">
        <v>7645</v>
      </c>
      <c r="C1581" s="100" t="s">
        <v>1532</v>
      </c>
      <c r="D1581" s="42" t="s">
        <v>5083</v>
      </c>
      <c r="E1581" s="61">
        <v>101490162</v>
      </c>
      <c r="F1581" s="61"/>
      <c r="G1581" s="61">
        <v>383</v>
      </c>
      <c r="H1581">
        <v>5.25</v>
      </c>
      <c r="I1581" t="str">
        <f t="shared" si="75"/>
        <v>56</v>
      </c>
      <c r="J1581" t="str">
        <f t="shared" si="76"/>
        <v>8.4</v>
      </c>
      <c r="K1581" t="s">
        <v>8342</v>
      </c>
      <c r="L1581" t="s">
        <v>8350</v>
      </c>
      <c r="M1581">
        <v>0.75</v>
      </c>
      <c r="N1581">
        <v>2</v>
      </c>
      <c r="O1581">
        <f t="shared" si="77"/>
        <v>1</v>
      </c>
      <c r="P1581">
        <v>0.5</v>
      </c>
    </row>
    <row r="1582" spans="1:16">
      <c r="A1582" s="61">
        <v>104573126</v>
      </c>
      <c r="B1582" s="61" t="s">
        <v>7935</v>
      </c>
      <c r="C1582" s="100" t="s">
        <v>1532</v>
      </c>
      <c r="D1582" s="42" t="s">
        <v>5083</v>
      </c>
      <c r="E1582" s="61">
        <v>103183144</v>
      </c>
      <c r="F1582" s="61"/>
      <c r="G1582" s="61">
        <v>383</v>
      </c>
      <c r="H1582">
        <v>5.25</v>
      </c>
      <c r="I1582" t="str">
        <f t="shared" si="75"/>
        <v>56</v>
      </c>
      <c r="J1582" t="str">
        <f t="shared" si="76"/>
        <v>8.4</v>
      </c>
      <c r="K1582" t="s">
        <v>8342</v>
      </c>
      <c r="L1582" t="s">
        <v>8350</v>
      </c>
      <c r="M1582">
        <v>0.75</v>
      </c>
      <c r="N1582">
        <v>2</v>
      </c>
      <c r="O1582">
        <f t="shared" si="77"/>
        <v>1</v>
      </c>
      <c r="P1582">
        <v>0.5</v>
      </c>
    </row>
    <row r="1583" spans="1:16">
      <c r="A1583" s="61">
        <v>103373066</v>
      </c>
      <c r="B1583" s="61" t="s">
        <v>7586</v>
      </c>
      <c r="C1583" s="100" t="s">
        <v>1613</v>
      </c>
      <c r="D1583" s="42" t="s">
        <v>5084</v>
      </c>
      <c r="E1583" s="61">
        <v>101490161</v>
      </c>
      <c r="F1583" s="61"/>
      <c r="G1583" s="61">
        <v>383</v>
      </c>
      <c r="H1583">
        <v>5.25</v>
      </c>
      <c r="I1583" t="str">
        <f t="shared" si="75"/>
        <v>56</v>
      </c>
      <c r="J1583" t="str">
        <f t="shared" si="76"/>
        <v>8.4</v>
      </c>
      <c r="K1583" t="s">
        <v>8342</v>
      </c>
      <c r="L1583" t="s">
        <v>8350</v>
      </c>
      <c r="M1583">
        <v>0.75</v>
      </c>
      <c r="N1583">
        <v>2</v>
      </c>
      <c r="O1583">
        <f t="shared" si="77"/>
        <v>1</v>
      </c>
      <c r="P1583">
        <v>0.5</v>
      </c>
    </row>
    <row r="1584" spans="1:16">
      <c r="A1584" s="61">
        <v>103602419</v>
      </c>
      <c r="B1584" s="61" t="s">
        <v>7645</v>
      </c>
      <c r="C1584" s="100" t="s">
        <v>1613</v>
      </c>
      <c r="D1584" s="42" t="s">
        <v>5084</v>
      </c>
      <c r="E1584" s="61">
        <v>101490161</v>
      </c>
      <c r="F1584" s="61"/>
      <c r="G1584" s="61">
        <v>383</v>
      </c>
      <c r="H1584">
        <v>5.25</v>
      </c>
      <c r="I1584" t="str">
        <f t="shared" si="75"/>
        <v>56</v>
      </c>
      <c r="J1584" t="str">
        <f t="shared" si="76"/>
        <v>8.4</v>
      </c>
      <c r="K1584" t="s">
        <v>8342</v>
      </c>
      <c r="L1584" t="s">
        <v>8350</v>
      </c>
      <c r="M1584">
        <v>0.75</v>
      </c>
      <c r="N1584">
        <v>2</v>
      </c>
      <c r="O1584">
        <f t="shared" si="77"/>
        <v>1</v>
      </c>
      <c r="P1584">
        <v>0.5</v>
      </c>
    </row>
    <row r="1585" spans="1:16">
      <c r="A1585" s="61">
        <v>104573126</v>
      </c>
      <c r="B1585" s="61" t="s">
        <v>7935</v>
      </c>
      <c r="C1585" s="100" t="s">
        <v>1613</v>
      </c>
      <c r="D1585" s="42" t="s">
        <v>5084</v>
      </c>
      <c r="E1585" s="61" t="s">
        <v>5630</v>
      </c>
      <c r="F1585" s="61"/>
      <c r="G1585" s="61">
        <v>383</v>
      </c>
      <c r="H1585">
        <v>5.25</v>
      </c>
      <c r="I1585" t="str">
        <f t="shared" si="75"/>
        <v>56</v>
      </c>
      <c r="J1585" t="str">
        <f t="shared" si="76"/>
        <v>8.4</v>
      </c>
      <c r="K1585" t="s">
        <v>8342</v>
      </c>
      <c r="L1585" t="s">
        <v>8350</v>
      </c>
      <c r="M1585">
        <v>0.75</v>
      </c>
      <c r="N1585">
        <v>2</v>
      </c>
      <c r="O1585">
        <f t="shared" si="77"/>
        <v>1</v>
      </c>
      <c r="P1585">
        <v>0.5</v>
      </c>
    </row>
    <row r="1586" spans="1:16">
      <c r="A1586" s="61">
        <v>103616934</v>
      </c>
      <c r="B1586" s="61" t="s">
        <v>7665</v>
      </c>
      <c r="C1586" s="100" t="s">
        <v>1532</v>
      </c>
      <c r="D1586" s="42" t="s">
        <v>5217</v>
      </c>
      <c r="E1586" s="61">
        <v>101490162</v>
      </c>
      <c r="F1586" s="61"/>
      <c r="G1586" s="61">
        <v>369</v>
      </c>
      <c r="H1586">
        <v>5.25</v>
      </c>
      <c r="I1586" t="str">
        <f t="shared" si="75"/>
        <v>56</v>
      </c>
      <c r="J1586" t="str">
        <f t="shared" si="76"/>
        <v>8.4</v>
      </c>
      <c r="K1586" t="s">
        <v>8342</v>
      </c>
      <c r="L1586" t="s">
        <v>8341</v>
      </c>
      <c r="M1586">
        <v>0.75</v>
      </c>
      <c r="N1586">
        <v>2</v>
      </c>
      <c r="O1586">
        <f t="shared" si="77"/>
        <v>1</v>
      </c>
      <c r="P1586">
        <v>0.5</v>
      </c>
    </row>
    <row r="1587" spans="1:16">
      <c r="A1587" s="61">
        <v>103616934</v>
      </c>
      <c r="B1587" s="61" t="s">
        <v>7665</v>
      </c>
      <c r="C1587" s="100" t="s">
        <v>1532</v>
      </c>
      <c r="D1587" s="42" t="s">
        <v>5217</v>
      </c>
      <c r="E1587" s="61">
        <v>101490162</v>
      </c>
      <c r="F1587" s="61"/>
      <c r="G1587" s="61">
        <v>369</v>
      </c>
      <c r="H1587">
        <v>5.25</v>
      </c>
      <c r="I1587" t="str">
        <f t="shared" si="75"/>
        <v>56</v>
      </c>
      <c r="J1587" t="str">
        <f t="shared" si="76"/>
        <v>8.4</v>
      </c>
      <c r="K1587" t="s">
        <v>8342</v>
      </c>
      <c r="L1587" t="s">
        <v>8341</v>
      </c>
      <c r="M1587">
        <v>0.75</v>
      </c>
      <c r="N1587">
        <v>2</v>
      </c>
      <c r="O1587">
        <f t="shared" si="77"/>
        <v>1</v>
      </c>
      <c r="P1587">
        <v>0.5</v>
      </c>
    </row>
    <row r="1588" spans="1:16">
      <c r="A1588" s="61">
        <v>104407211</v>
      </c>
      <c r="B1588" s="61" t="s">
        <v>7849</v>
      </c>
      <c r="C1588" s="100" t="s">
        <v>1532</v>
      </c>
      <c r="D1588" s="42" t="s">
        <v>5217</v>
      </c>
      <c r="E1588" s="61" t="s">
        <v>75</v>
      </c>
      <c r="F1588" s="61"/>
      <c r="G1588" s="66">
        <v>999</v>
      </c>
      <c r="H1588">
        <v>5.25</v>
      </c>
      <c r="I1588" t="str">
        <f t="shared" si="75"/>
        <v>56</v>
      </c>
      <c r="J1588" t="str">
        <f t="shared" si="76"/>
        <v>8.4</v>
      </c>
      <c r="K1588" t="s">
        <v>8342</v>
      </c>
      <c r="L1588" t="s">
        <v>8341</v>
      </c>
      <c r="M1588">
        <v>0.75</v>
      </c>
      <c r="N1588">
        <v>2</v>
      </c>
      <c r="O1588">
        <f t="shared" si="77"/>
        <v>1</v>
      </c>
      <c r="P1588">
        <v>0.5</v>
      </c>
    </row>
    <row r="1589" spans="1:16">
      <c r="A1589" s="61">
        <v>104388439</v>
      </c>
      <c r="B1589" s="61" t="s">
        <v>7824</v>
      </c>
      <c r="C1589" s="100" t="s">
        <v>1532</v>
      </c>
      <c r="D1589" s="42" t="s">
        <v>5217</v>
      </c>
      <c r="E1589" s="61" t="s">
        <v>5451</v>
      </c>
      <c r="F1589" s="61"/>
      <c r="G1589" s="61">
        <v>369</v>
      </c>
      <c r="H1589">
        <v>5.25</v>
      </c>
      <c r="I1589" t="str">
        <f t="shared" si="75"/>
        <v>56</v>
      </c>
      <c r="J1589" t="str">
        <f t="shared" si="76"/>
        <v>8.4</v>
      </c>
      <c r="K1589" t="s">
        <v>8342</v>
      </c>
      <c r="L1589" t="s">
        <v>8341</v>
      </c>
      <c r="M1589">
        <v>0.75</v>
      </c>
      <c r="N1589">
        <v>2</v>
      </c>
      <c r="O1589">
        <f t="shared" si="77"/>
        <v>1</v>
      </c>
      <c r="P1589">
        <v>0.5</v>
      </c>
    </row>
    <row r="1590" spans="1:16">
      <c r="A1590" s="61">
        <v>104388439</v>
      </c>
      <c r="B1590" s="61" t="s">
        <v>7824</v>
      </c>
      <c r="C1590" s="100" t="s">
        <v>1613</v>
      </c>
      <c r="D1590" s="42" t="s">
        <v>5458</v>
      </c>
      <c r="E1590" s="61" t="s">
        <v>5451</v>
      </c>
      <c r="F1590" s="61"/>
      <c r="G1590" s="61">
        <v>369</v>
      </c>
      <c r="H1590">
        <v>5.25</v>
      </c>
      <c r="I1590" t="str">
        <f t="shared" si="75"/>
        <v>56</v>
      </c>
      <c r="J1590" t="str">
        <f t="shared" si="76"/>
        <v>8.4</v>
      </c>
      <c r="K1590" t="s">
        <v>8342</v>
      </c>
      <c r="L1590" t="s">
        <v>8341</v>
      </c>
      <c r="M1590">
        <v>0.75</v>
      </c>
      <c r="N1590">
        <v>2</v>
      </c>
      <c r="O1590">
        <f t="shared" si="77"/>
        <v>1</v>
      </c>
      <c r="P1590">
        <v>0.5</v>
      </c>
    </row>
    <row r="1591" spans="1:16">
      <c r="A1591" s="61">
        <v>104622253</v>
      </c>
      <c r="B1591" s="61" t="s">
        <v>7926</v>
      </c>
      <c r="C1591" s="100" t="s">
        <v>1532</v>
      </c>
      <c r="D1591" s="42" t="s">
        <v>5617</v>
      </c>
      <c r="E1591" s="18">
        <v>103183144</v>
      </c>
      <c r="F1591" s="61"/>
      <c r="G1591" s="61">
        <v>369</v>
      </c>
      <c r="H1591">
        <v>5.25</v>
      </c>
      <c r="I1591" t="str">
        <f t="shared" si="75"/>
        <v>56</v>
      </c>
      <c r="J1591" t="str">
        <f t="shared" si="76"/>
        <v>8.4</v>
      </c>
      <c r="K1591" t="s">
        <v>8342</v>
      </c>
      <c r="L1591" t="s">
        <v>8341</v>
      </c>
      <c r="M1591">
        <v>0.75</v>
      </c>
      <c r="N1591">
        <v>2</v>
      </c>
      <c r="O1591">
        <f t="shared" si="77"/>
        <v>1</v>
      </c>
      <c r="P1591">
        <v>0.5</v>
      </c>
    </row>
    <row r="1592" spans="1:16">
      <c r="A1592" s="61">
        <v>104622253</v>
      </c>
      <c r="B1592" s="61" t="s">
        <v>7926</v>
      </c>
      <c r="C1592" s="100" t="s">
        <v>1613</v>
      </c>
      <c r="D1592" s="42" t="s">
        <v>5618</v>
      </c>
      <c r="E1592" s="61">
        <v>101490161</v>
      </c>
      <c r="F1592" s="61"/>
      <c r="G1592" s="61">
        <v>369</v>
      </c>
      <c r="H1592">
        <v>5.25</v>
      </c>
      <c r="I1592" t="str">
        <f t="shared" si="75"/>
        <v>56</v>
      </c>
      <c r="J1592" t="str">
        <f t="shared" si="76"/>
        <v>8.4</v>
      </c>
      <c r="K1592" t="s">
        <v>8342</v>
      </c>
      <c r="L1592" t="s">
        <v>8341</v>
      </c>
      <c r="M1592">
        <v>0.75</v>
      </c>
      <c r="N1592">
        <v>2</v>
      </c>
      <c r="O1592">
        <f t="shared" si="77"/>
        <v>1</v>
      </c>
      <c r="P1592">
        <v>0.5</v>
      </c>
    </row>
    <row r="1593" spans="1:16">
      <c r="A1593" s="61">
        <v>103616934</v>
      </c>
      <c r="B1593" s="61" t="s">
        <v>7665</v>
      </c>
      <c r="C1593" s="100" t="s">
        <v>1613</v>
      </c>
      <c r="D1593" s="42" t="s">
        <v>5218</v>
      </c>
      <c r="E1593" s="61">
        <v>101490161</v>
      </c>
      <c r="F1593" s="61"/>
      <c r="G1593" s="61">
        <v>369</v>
      </c>
      <c r="H1593">
        <v>5.25</v>
      </c>
      <c r="I1593" t="str">
        <f t="shared" si="75"/>
        <v>56</v>
      </c>
      <c r="J1593" t="str">
        <f t="shared" si="76"/>
        <v>8.4</v>
      </c>
      <c r="K1593" t="s">
        <v>8342</v>
      </c>
      <c r="L1593" t="s">
        <v>8341</v>
      </c>
      <c r="M1593">
        <v>0.75</v>
      </c>
      <c r="N1593">
        <v>2</v>
      </c>
      <c r="O1593">
        <f t="shared" si="77"/>
        <v>1</v>
      </c>
      <c r="P1593">
        <v>0.5</v>
      </c>
    </row>
    <row r="1594" spans="1:16">
      <c r="A1594" s="61">
        <v>103616934</v>
      </c>
      <c r="B1594" s="61" t="s">
        <v>7665</v>
      </c>
      <c r="C1594" s="100" t="s">
        <v>1613</v>
      </c>
      <c r="D1594" s="42" t="s">
        <v>5218</v>
      </c>
      <c r="E1594" s="61">
        <v>101490161</v>
      </c>
      <c r="F1594" s="61"/>
      <c r="G1594" s="61">
        <v>369</v>
      </c>
      <c r="H1594">
        <v>5.25</v>
      </c>
      <c r="I1594" t="str">
        <f t="shared" si="75"/>
        <v>56</v>
      </c>
      <c r="J1594" t="str">
        <f t="shared" si="76"/>
        <v>8.4</v>
      </c>
      <c r="K1594" t="s">
        <v>8342</v>
      </c>
      <c r="L1594" t="s">
        <v>8341</v>
      </c>
      <c r="M1594">
        <v>0.75</v>
      </c>
      <c r="N1594">
        <v>2</v>
      </c>
      <c r="O1594">
        <f t="shared" si="77"/>
        <v>1</v>
      </c>
      <c r="P1594">
        <v>0.5</v>
      </c>
    </row>
    <row r="1595" spans="1:16">
      <c r="A1595" s="61">
        <v>104407211</v>
      </c>
      <c r="B1595" s="61" t="s">
        <v>7849</v>
      </c>
      <c r="C1595" s="100" t="s">
        <v>1613</v>
      </c>
      <c r="D1595" s="42" t="s">
        <v>5218</v>
      </c>
      <c r="E1595" s="61" t="s">
        <v>75</v>
      </c>
      <c r="F1595" s="61"/>
      <c r="G1595" s="66">
        <v>999</v>
      </c>
      <c r="H1595">
        <v>5.25</v>
      </c>
      <c r="I1595" t="str">
        <f t="shared" si="75"/>
        <v>56</v>
      </c>
      <c r="J1595" t="str">
        <f t="shared" si="76"/>
        <v>8.4</v>
      </c>
      <c r="K1595" t="s">
        <v>8342</v>
      </c>
      <c r="L1595" t="s">
        <v>8341</v>
      </c>
      <c r="M1595">
        <v>0.75</v>
      </c>
      <c r="N1595">
        <v>2</v>
      </c>
      <c r="O1595">
        <f t="shared" si="77"/>
        <v>1</v>
      </c>
      <c r="P1595">
        <v>0.5</v>
      </c>
    </row>
    <row r="1596" spans="1:16">
      <c r="A1596" s="61">
        <v>103200564</v>
      </c>
      <c r="B1596" s="61" t="s">
        <v>7372</v>
      </c>
      <c r="C1596" s="62" t="s">
        <v>1532</v>
      </c>
      <c r="D1596" s="42" t="s">
        <v>4765</v>
      </c>
      <c r="E1596" s="61">
        <v>101490162</v>
      </c>
      <c r="F1596" s="61"/>
      <c r="G1596" s="61">
        <v>383</v>
      </c>
      <c r="H1596">
        <v>5.25</v>
      </c>
      <c r="I1596" t="str">
        <f t="shared" si="75"/>
        <v>56</v>
      </c>
      <c r="J1596" t="str">
        <f t="shared" si="76"/>
        <v>8.4</v>
      </c>
      <c r="K1596" t="s">
        <v>8342</v>
      </c>
      <c r="L1596" t="s">
        <v>8350</v>
      </c>
      <c r="M1596">
        <v>0.75</v>
      </c>
      <c r="N1596">
        <v>2</v>
      </c>
      <c r="O1596">
        <f t="shared" si="77"/>
        <v>1</v>
      </c>
      <c r="P1596">
        <v>0.5</v>
      </c>
    </row>
    <row r="1597" spans="1:16">
      <c r="A1597" s="61">
        <v>103200564</v>
      </c>
      <c r="B1597" s="61" t="s">
        <v>7372</v>
      </c>
      <c r="C1597" s="62" t="s">
        <v>1613</v>
      </c>
      <c r="D1597" s="42" t="s">
        <v>4766</v>
      </c>
      <c r="E1597" s="61">
        <v>101490161</v>
      </c>
      <c r="F1597" s="61"/>
      <c r="G1597" s="61">
        <v>383</v>
      </c>
      <c r="H1597">
        <v>5.25</v>
      </c>
      <c r="I1597" t="str">
        <f t="shared" si="75"/>
        <v>56</v>
      </c>
      <c r="J1597" t="str">
        <f t="shared" si="76"/>
        <v>8.4</v>
      </c>
      <c r="K1597" t="s">
        <v>8342</v>
      </c>
      <c r="L1597" t="s">
        <v>8350</v>
      </c>
      <c r="M1597">
        <v>0.75</v>
      </c>
      <c r="N1597">
        <v>2</v>
      </c>
      <c r="O1597">
        <f t="shared" si="77"/>
        <v>1</v>
      </c>
      <c r="P1597">
        <v>0.5</v>
      </c>
    </row>
    <row r="1598" spans="1:16">
      <c r="A1598" s="61">
        <v>103183144</v>
      </c>
      <c r="B1598" s="61" t="s">
        <v>7325</v>
      </c>
      <c r="C1598" s="62" t="s">
        <v>1532</v>
      </c>
      <c r="D1598" s="42" t="s">
        <v>4729</v>
      </c>
      <c r="E1598" s="61">
        <v>101490162</v>
      </c>
      <c r="F1598" s="61"/>
      <c r="G1598" s="61">
        <v>369</v>
      </c>
      <c r="H1598">
        <v>5.25</v>
      </c>
      <c r="I1598" t="str">
        <f t="shared" si="75"/>
        <v>56</v>
      </c>
      <c r="J1598" t="str">
        <f t="shared" si="76"/>
        <v>8.4</v>
      </c>
      <c r="K1598" t="s">
        <v>8342</v>
      </c>
      <c r="L1598" t="s">
        <v>8341</v>
      </c>
      <c r="M1598">
        <v>0.75</v>
      </c>
      <c r="N1598">
        <v>2</v>
      </c>
      <c r="O1598">
        <f t="shared" si="77"/>
        <v>1</v>
      </c>
      <c r="P1598">
        <v>0.5</v>
      </c>
    </row>
    <row r="1599" spans="1:16">
      <c r="A1599" s="61">
        <v>103183144</v>
      </c>
      <c r="B1599" s="61" t="s">
        <v>7325</v>
      </c>
      <c r="C1599" s="62" t="s">
        <v>1613</v>
      </c>
      <c r="D1599" s="42" t="s">
        <v>4730</v>
      </c>
      <c r="E1599" s="61">
        <v>101490161</v>
      </c>
      <c r="F1599" s="61"/>
      <c r="G1599" s="61">
        <v>369</v>
      </c>
      <c r="H1599">
        <v>5.25</v>
      </c>
      <c r="I1599" t="str">
        <f t="shared" si="75"/>
        <v>56</v>
      </c>
      <c r="J1599" t="str">
        <f t="shared" si="76"/>
        <v>8.4</v>
      </c>
      <c r="K1599" t="s">
        <v>8342</v>
      </c>
      <c r="L1599" t="s">
        <v>8341</v>
      </c>
      <c r="M1599">
        <v>0.75</v>
      </c>
      <c r="N1599">
        <v>2</v>
      </c>
      <c r="O1599">
        <f t="shared" si="77"/>
        <v>1</v>
      </c>
      <c r="P1599">
        <v>0.5</v>
      </c>
    </row>
    <row r="1600" spans="1:16">
      <c r="A1600" s="42" t="s">
        <v>9780</v>
      </c>
      <c r="B1600" s="42" t="s">
        <v>9782</v>
      </c>
      <c r="C1600" s="100" t="s">
        <v>1532</v>
      </c>
      <c r="D1600" s="42" t="s">
        <v>9781</v>
      </c>
      <c r="E1600" s="42"/>
      <c r="F1600" s="42"/>
      <c r="G1600" s="61">
        <v>450</v>
      </c>
      <c r="H1600">
        <v>5</v>
      </c>
      <c r="I1600" t="str">
        <f t="shared" si="75"/>
        <v>78</v>
      </c>
      <c r="J1600" t="str">
        <f t="shared" si="76"/>
        <v>8.4</v>
      </c>
      <c r="K1600" t="s">
        <v>8343</v>
      </c>
      <c r="L1600" t="s">
        <v>8350</v>
      </c>
      <c r="M1600">
        <v>0.75</v>
      </c>
      <c r="N1600">
        <v>2</v>
      </c>
      <c r="O1600">
        <f t="shared" si="77"/>
        <v>1</v>
      </c>
      <c r="P1600">
        <v>0.5</v>
      </c>
    </row>
    <row r="1601" spans="1:16">
      <c r="A1601" s="61">
        <v>104884188</v>
      </c>
      <c r="B1601" s="42" t="s">
        <v>9788</v>
      </c>
      <c r="C1601" s="42"/>
      <c r="D1601" s="42" t="s">
        <v>9787</v>
      </c>
      <c r="E1601" s="42"/>
      <c r="F1601" s="42"/>
      <c r="G1601" s="61">
        <v>195</v>
      </c>
      <c r="H1601">
        <v>5</v>
      </c>
      <c r="I1601" t="str">
        <f t="shared" si="75"/>
        <v>78</v>
      </c>
      <c r="J1601" t="str">
        <f t="shared" si="76"/>
        <v>6.8</v>
      </c>
      <c r="K1601" t="s">
        <v>8343</v>
      </c>
      <c r="L1601" t="s">
        <v>8341</v>
      </c>
      <c r="M1601">
        <v>0.75</v>
      </c>
      <c r="N1601">
        <v>2</v>
      </c>
      <c r="O1601">
        <f t="shared" si="77"/>
        <v>1</v>
      </c>
      <c r="P1601">
        <v>0.5</v>
      </c>
    </row>
    <row r="1602" spans="1:16">
      <c r="A1602" s="61">
        <v>102863760</v>
      </c>
      <c r="B1602" s="61" t="s">
        <v>7109</v>
      </c>
      <c r="C1602" s="62" t="s">
        <v>1532</v>
      </c>
      <c r="D1602" s="42" t="s">
        <v>4404</v>
      </c>
      <c r="E1602" s="61">
        <v>101490162</v>
      </c>
      <c r="F1602" s="61"/>
      <c r="G1602" s="61">
        <v>337</v>
      </c>
      <c r="H1602">
        <v>5.25</v>
      </c>
      <c r="I1602" t="str">
        <f t="shared" si="75"/>
        <v>67</v>
      </c>
      <c r="J1602" t="str">
        <f t="shared" si="76"/>
        <v>10.</v>
      </c>
      <c r="K1602" t="s">
        <v>8342</v>
      </c>
      <c r="L1602" t="s">
        <v>8341</v>
      </c>
      <c r="M1602">
        <v>0.75</v>
      </c>
      <c r="N1602">
        <v>2</v>
      </c>
      <c r="O1602">
        <f t="shared" si="77"/>
        <v>1</v>
      </c>
      <c r="P1602">
        <v>0.5</v>
      </c>
    </row>
    <row r="1603" spans="1:16">
      <c r="A1603" s="61">
        <v>102863760</v>
      </c>
      <c r="B1603" s="61" t="s">
        <v>7109</v>
      </c>
      <c r="C1603" s="62" t="s">
        <v>1613</v>
      </c>
      <c r="D1603" s="42" t="s">
        <v>4405</v>
      </c>
      <c r="E1603" s="61">
        <v>101490161</v>
      </c>
      <c r="F1603" s="61"/>
      <c r="G1603" s="61">
        <v>337</v>
      </c>
      <c r="H1603">
        <v>5.25</v>
      </c>
      <c r="I1603" t="str">
        <f t="shared" si="75"/>
        <v>67</v>
      </c>
      <c r="J1603" t="str">
        <f t="shared" si="76"/>
        <v>10.</v>
      </c>
      <c r="K1603" t="s">
        <v>8342</v>
      </c>
      <c r="L1603" t="s">
        <v>8341</v>
      </c>
      <c r="M1603">
        <v>0.75</v>
      </c>
      <c r="N1603">
        <v>2</v>
      </c>
      <c r="O1603">
        <f t="shared" si="77"/>
        <v>1</v>
      </c>
      <c r="P1603">
        <v>0.5</v>
      </c>
    </row>
    <row r="1604" spans="1:16">
      <c r="A1604" s="61">
        <v>104605991</v>
      </c>
      <c r="B1604" s="61" t="s">
        <v>7933</v>
      </c>
      <c r="C1604" s="100" t="s">
        <v>1532</v>
      </c>
      <c r="D1604" s="42" t="s">
        <v>5627</v>
      </c>
      <c r="E1604" s="61">
        <v>101490171</v>
      </c>
      <c r="F1604" s="61"/>
      <c r="G1604" s="61">
        <v>439</v>
      </c>
      <c r="H1604">
        <v>5.25</v>
      </c>
      <c r="I1604" t="str">
        <f t="shared" si="75"/>
        <v>67</v>
      </c>
      <c r="J1604" t="str">
        <f t="shared" si="76"/>
        <v>10.</v>
      </c>
      <c r="K1604" t="s">
        <v>8342</v>
      </c>
      <c r="L1604" t="s">
        <v>8351</v>
      </c>
      <c r="M1604">
        <v>0.75</v>
      </c>
      <c r="N1604">
        <v>2</v>
      </c>
      <c r="O1604">
        <f t="shared" si="77"/>
        <v>1</v>
      </c>
      <c r="P1604">
        <v>0.5</v>
      </c>
    </row>
    <row r="1605" spans="1:16">
      <c r="A1605" s="61">
        <v>104605991</v>
      </c>
      <c r="B1605" s="61" t="s">
        <v>7933</v>
      </c>
      <c r="C1605" s="100" t="s">
        <v>1613</v>
      </c>
      <c r="D1605" s="42" t="s">
        <v>5628</v>
      </c>
      <c r="E1605" s="61">
        <v>101490161</v>
      </c>
      <c r="F1605" s="61"/>
      <c r="G1605" s="61">
        <v>439</v>
      </c>
      <c r="H1605">
        <v>5.25</v>
      </c>
      <c r="I1605" t="str">
        <f t="shared" si="75"/>
        <v>67</v>
      </c>
      <c r="J1605" t="str">
        <f t="shared" si="76"/>
        <v>10.</v>
      </c>
      <c r="K1605" t="s">
        <v>8342</v>
      </c>
      <c r="L1605" t="s">
        <v>8351</v>
      </c>
      <c r="M1605">
        <v>0.75</v>
      </c>
      <c r="N1605">
        <v>2</v>
      </c>
      <c r="O1605">
        <f t="shared" si="77"/>
        <v>1</v>
      </c>
      <c r="P1605">
        <v>0.5</v>
      </c>
    </row>
    <row r="1606" spans="1:16">
      <c r="A1606" s="61">
        <v>104227230</v>
      </c>
      <c r="B1606" s="61" t="s">
        <v>7802</v>
      </c>
      <c r="C1606" s="100" t="s">
        <v>1613</v>
      </c>
      <c r="D1606" s="42" t="s">
        <v>5420</v>
      </c>
      <c r="E1606" s="61">
        <v>101490169</v>
      </c>
      <c r="F1606" s="61"/>
      <c r="G1606" s="61">
        <v>439</v>
      </c>
      <c r="H1606">
        <v>5.25</v>
      </c>
      <c r="I1606" t="str">
        <f t="shared" si="75"/>
        <v>67</v>
      </c>
      <c r="J1606" t="str">
        <f t="shared" si="76"/>
        <v>10.</v>
      </c>
      <c r="K1606" t="s">
        <v>8342</v>
      </c>
      <c r="L1606" t="s">
        <v>8350</v>
      </c>
      <c r="M1606">
        <v>0.75</v>
      </c>
      <c r="N1606">
        <v>2</v>
      </c>
      <c r="O1606">
        <f t="shared" si="77"/>
        <v>1</v>
      </c>
      <c r="P1606">
        <v>0.5</v>
      </c>
    </row>
    <row r="1607" spans="1:16">
      <c r="A1607" s="61">
        <v>104227230</v>
      </c>
      <c r="B1607" s="61" t="s">
        <v>7802</v>
      </c>
      <c r="C1607" s="100" t="s">
        <v>1532</v>
      </c>
      <c r="D1607" s="42" t="s">
        <v>5421</v>
      </c>
      <c r="E1607" s="61">
        <v>101490161</v>
      </c>
      <c r="F1607" s="61"/>
      <c r="G1607" s="61">
        <v>439</v>
      </c>
      <c r="H1607">
        <v>5.25</v>
      </c>
      <c r="I1607" t="str">
        <f t="shared" si="75"/>
        <v>67</v>
      </c>
      <c r="J1607" t="str">
        <f t="shared" si="76"/>
        <v>10.</v>
      </c>
      <c r="K1607" t="s">
        <v>8342</v>
      </c>
      <c r="L1607" t="s">
        <v>8350</v>
      </c>
      <c r="M1607">
        <v>0.75</v>
      </c>
      <c r="N1607">
        <v>2</v>
      </c>
      <c r="O1607">
        <f t="shared" si="77"/>
        <v>1</v>
      </c>
      <c r="P1607">
        <v>0.5</v>
      </c>
    </row>
    <row r="1608" spans="1:16">
      <c r="A1608" s="61">
        <v>104227229</v>
      </c>
      <c r="B1608" s="61" t="s">
        <v>179</v>
      </c>
      <c r="C1608" s="100" t="s">
        <v>1532</v>
      </c>
      <c r="D1608" s="42" t="s">
        <v>1371</v>
      </c>
      <c r="E1608" s="61">
        <v>101490169</v>
      </c>
      <c r="F1608" s="61"/>
      <c r="G1608" s="61">
        <v>437</v>
      </c>
      <c r="H1608">
        <v>5.25</v>
      </c>
      <c r="I1608" t="str">
        <f t="shared" si="75"/>
        <v>67</v>
      </c>
      <c r="J1608" t="str">
        <f t="shared" si="76"/>
        <v>10.</v>
      </c>
      <c r="K1608" t="s">
        <v>8342</v>
      </c>
      <c r="L1608" t="s">
        <v>8341</v>
      </c>
      <c r="M1608">
        <v>0.75</v>
      </c>
      <c r="N1608">
        <v>2</v>
      </c>
      <c r="O1608">
        <f t="shared" si="77"/>
        <v>1</v>
      </c>
      <c r="P1608">
        <v>0.5</v>
      </c>
    </row>
    <row r="1609" spans="1:16">
      <c r="A1609" s="61">
        <v>104606089</v>
      </c>
      <c r="B1609" s="61" t="s">
        <v>7932</v>
      </c>
      <c r="C1609" s="100" t="s">
        <v>1532</v>
      </c>
      <c r="D1609" s="42" t="s">
        <v>1371</v>
      </c>
      <c r="E1609" s="61">
        <v>101490171</v>
      </c>
      <c r="F1609" s="61"/>
      <c r="G1609" s="61">
        <v>437</v>
      </c>
      <c r="H1609">
        <v>5.25</v>
      </c>
      <c r="I1609" t="str">
        <f t="shared" si="75"/>
        <v>67</v>
      </c>
      <c r="J1609" t="str">
        <f t="shared" si="76"/>
        <v>10.</v>
      </c>
      <c r="K1609" t="s">
        <v>8342</v>
      </c>
      <c r="L1609" t="s">
        <v>8341</v>
      </c>
      <c r="M1609">
        <v>0.75</v>
      </c>
      <c r="N1609">
        <v>2</v>
      </c>
      <c r="O1609">
        <f t="shared" si="77"/>
        <v>1</v>
      </c>
      <c r="P1609">
        <v>0.5</v>
      </c>
    </row>
    <row r="1610" spans="1:16">
      <c r="A1610" s="61">
        <v>104227229</v>
      </c>
      <c r="B1610" s="61" t="s">
        <v>179</v>
      </c>
      <c r="C1610" s="100" t="s">
        <v>1613</v>
      </c>
      <c r="D1610" s="42" t="s">
        <v>178</v>
      </c>
      <c r="E1610" s="61">
        <v>101490161</v>
      </c>
      <c r="F1610" s="61"/>
      <c r="G1610" s="61">
        <v>437</v>
      </c>
      <c r="H1610">
        <v>5.25</v>
      </c>
      <c r="I1610" t="str">
        <f t="shared" si="75"/>
        <v>67</v>
      </c>
      <c r="J1610" t="str">
        <f t="shared" si="76"/>
        <v>10.</v>
      </c>
      <c r="K1610" t="s">
        <v>8342</v>
      </c>
      <c r="L1610" t="s">
        <v>8341</v>
      </c>
      <c r="M1610">
        <v>0.75</v>
      </c>
      <c r="N1610">
        <v>2</v>
      </c>
      <c r="O1610">
        <f t="shared" si="77"/>
        <v>1</v>
      </c>
      <c r="P1610">
        <v>0.5</v>
      </c>
    </row>
    <row r="1611" spans="1:16">
      <c r="A1611" s="61">
        <v>104606089</v>
      </c>
      <c r="B1611" s="61" t="s">
        <v>7932</v>
      </c>
      <c r="C1611" s="100" t="s">
        <v>1613</v>
      </c>
      <c r="D1611" s="42" t="s">
        <v>178</v>
      </c>
      <c r="E1611" s="61">
        <v>101490161</v>
      </c>
      <c r="F1611" s="61"/>
      <c r="G1611" s="61">
        <v>437</v>
      </c>
      <c r="H1611">
        <v>5.25</v>
      </c>
      <c r="I1611" t="str">
        <f t="shared" si="75"/>
        <v>67</v>
      </c>
      <c r="J1611" t="str">
        <f t="shared" si="76"/>
        <v>10.</v>
      </c>
      <c r="K1611" t="s">
        <v>8342</v>
      </c>
      <c r="L1611" t="s">
        <v>8341</v>
      </c>
      <c r="M1611">
        <v>0.75</v>
      </c>
      <c r="N1611">
        <v>2</v>
      </c>
      <c r="O1611">
        <f t="shared" si="77"/>
        <v>1</v>
      </c>
      <c r="P1611">
        <v>0.5</v>
      </c>
    </row>
    <row r="1612" spans="1:16">
      <c r="A1612" s="61">
        <v>104833234</v>
      </c>
      <c r="B1612" s="61" t="s">
        <v>8064</v>
      </c>
      <c r="C1612" s="100" t="s">
        <v>1532</v>
      </c>
      <c r="D1612" s="42" t="s">
        <v>5837</v>
      </c>
      <c r="E1612" s="18">
        <v>103183144</v>
      </c>
      <c r="F1612" s="61"/>
      <c r="G1612" s="61">
        <v>477</v>
      </c>
      <c r="H1612">
        <v>5.25</v>
      </c>
      <c r="I1612" t="str">
        <f t="shared" ref="I1612:I1675" si="78">MID(D1612,5,2)</f>
        <v>67</v>
      </c>
      <c r="J1612" t="str">
        <f t="shared" ref="J1612:J1675" si="79">MID(D1612,7,3)</f>
        <v>10.</v>
      </c>
      <c r="K1612" t="s">
        <v>8342</v>
      </c>
      <c r="L1612" t="s">
        <v>8351</v>
      </c>
      <c r="M1612">
        <v>0.75</v>
      </c>
      <c r="N1612">
        <v>2</v>
      </c>
      <c r="O1612">
        <f t="shared" ref="O1612:O1675" si="80">N1612/2</f>
        <v>1</v>
      </c>
      <c r="P1612">
        <v>0.5</v>
      </c>
    </row>
    <row r="1613" spans="1:16">
      <c r="A1613" s="61">
        <v>104833234</v>
      </c>
      <c r="B1613" s="61" t="s">
        <v>8064</v>
      </c>
      <c r="C1613" s="100" t="s">
        <v>1613</v>
      </c>
      <c r="D1613" s="42" t="s">
        <v>5838</v>
      </c>
      <c r="E1613" s="18" t="s">
        <v>5630</v>
      </c>
      <c r="F1613" s="61"/>
      <c r="G1613" s="61">
        <v>477</v>
      </c>
      <c r="H1613">
        <v>5.25</v>
      </c>
      <c r="I1613" t="str">
        <f t="shared" si="78"/>
        <v>67</v>
      </c>
      <c r="J1613" t="str">
        <f t="shared" si="79"/>
        <v>10.</v>
      </c>
      <c r="K1613" t="s">
        <v>8342</v>
      </c>
      <c r="L1613" t="s">
        <v>8351</v>
      </c>
      <c r="M1613">
        <v>0.75</v>
      </c>
      <c r="N1613">
        <v>2</v>
      </c>
      <c r="O1613">
        <f t="shared" si="80"/>
        <v>1</v>
      </c>
      <c r="P1613">
        <v>0.5</v>
      </c>
    </row>
    <row r="1614" spans="1:16">
      <c r="A1614" s="61">
        <v>104218094</v>
      </c>
      <c r="B1614" s="61" t="s">
        <v>7793</v>
      </c>
      <c r="C1614" s="100" t="s">
        <v>1532</v>
      </c>
      <c r="D1614" s="42" t="s">
        <v>5409</v>
      </c>
      <c r="E1614" s="61">
        <v>101490162</v>
      </c>
      <c r="F1614" s="61"/>
      <c r="G1614" s="61">
        <v>171</v>
      </c>
      <c r="H1614">
        <v>5.25</v>
      </c>
      <c r="I1614" t="str">
        <f t="shared" si="78"/>
        <v>67</v>
      </c>
      <c r="J1614" t="str">
        <f t="shared" si="79"/>
        <v>8.0</v>
      </c>
      <c r="K1614" t="s">
        <v>8342</v>
      </c>
      <c r="L1614" t="s">
        <v>8350</v>
      </c>
      <c r="M1614">
        <v>0.75</v>
      </c>
      <c r="N1614">
        <v>2</v>
      </c>
      <c r="O1614">
        <f t="shared" si="80"/>
        <v>1</v>
      </c>
      <c r="P1614">
        <v>0.5</v>
      </c>
    </row>
    <row r="1615" spans="1:16">
      <c r="A1615" s="61">
        <v>104406733</v>
      </c>
      <c r="B1615" s="61" t="s">
        <v>7851</v>
      </c>
      <c r="C1615" s="100" t="s">
        <v>1532</v>
      </c>
      <c r="D1615" s="42" t="s">
        <v>5409</v>
      </c>
      <c r="E1615" s="61">
        <v>101490162</v>
      </c>
      <c r="F1615" s="61"/>
      <c r="G1615" s="61">
        <v>171</v>
      </c>
      <c r="H1615">
        <v>5.25</v>
      </c>
      <c r="I1615" t="str">
        <f t="shared" si="78"/>
        <v>67</v>
      </c>
      <c r="J1615" t="str">
        <f t="shared" si="79"/>
        <v>8.0</v>
      </c>
      <c r="K1615" t="s">
        <v>8342</v>
      </c>
      <c r="L1615" t="s">
        <v>8350</v>
      </c>
      <c r="M1615">
        <v>0.75</v>
      </c>
      <c r="N1615">
        <v>2</v>
      </c>
      <c r="O1615">
        <f t="shared" si="80"/>
        <v>1</v>
      </c>
      <c r="P1615">
        <v>0.5</v>
      </c>
    </row>
    <row r="1616" spans="1:16">
      <c r="A1616" s="61">
        <v>104218094</v>
      </c>
      <c r="B1616" s="61" t="s">
        <v>7793</v>
      </c>
      <c r="C1616" s="100" t="s">
        <v>1613</v>
      </c>
      <c r="D1616" s="42" t="s">
        <v>5410</v>
      </c>
      <c r="E1616" s="61">
        <v>101490161</v>
      </c>
      <c r="F1616" s="61"/>
      <c r="G1616" s="61">
        <v>171</v>
      </c>
      <c r="H1616">
        <v>5.25</v>
      </c>
      <c r="I1616" t="str">
        <f t="shared" si="78"/>
        <v>67</v>
      </c>
      <c r="J1616" t="str">
        <f t="shared" si="79"/>
        <v>8.0</v>
      </c>
      <c r="K1616" t="s">
        <v>8342</v>
      </c>
      <c r="L1616" t="s">
        <v>8350</v>
      </c>
      <c r="M1616">
        <v>0.75</v>
      </c>
      <c r="N1616">
        <v>2</v>
      </c>
      <c r="O1616">
        <f t="shared" si="80"/>
        <v>1</v>
      </c>
      <c r="P1616">
        <v>0.5</v>
      </c>
    </row>
    <row r="1617" spans="1:16">
      <c r="A1617" s="61">
        <v>104406733</v>
      </c>
      <c r="B1617" s="61" t="s">
        <v>7851</v>
      </c>
      <c r="C1617" s="100" t="s">
        <v>1613</v>
      </c>
      <c r="D1617" s="42" t="s">
        <v>5410</v>
      </c>
      <c r="E1617" s="61">
        <v>101490161</v>
      </c>
      <c r="F1617" s="61"/>
      <c r="G1617" s="61">
        <v>171</v>
      </c>
      <c r="H1617">
        <v>5.25</v>
      </c>
      <c r="I1617" t="str">
        <f t="shared" si="78"/>
        <v>67</v>
      </c>
      <c r="J1617" t="str">
        <f t="shared" si="79"/>
        <v>8.0</v>
      </c>
      <c r="K1617" t="s">
        <v>8342</v>
      </c>
      <c r="L1617" t="s">
        <v>8350</v>
      </c>
      <c r="M1617">
        <v>0.75</v>
      </c>
      <c r="N1617">
        <v>2</v>
      </c>
      <c r="O1617">
        <f t="shared" si="80"/>
        <v>1</v>
      </c>
      <c r="P1617">
        <v>0.5</v>
      </c>
    </row>
    <row r="1618" spans="1:16">
      <c r="A1618" s="61">
        <v>104681041</v>
      </c>
      <c r="B1618" s="61" t="s">
        <v>7966</v>
      </c>
      <c r="C1618" s="100" t="s">
        <v>1532</v>
      </c>
      <c r="D1618" s="42" t="s">
        <v>5679</v>
      </c>
      <c r="E1618" s="61">
        <v>101490162</v>
      </c>
      <c r="F1618" s="61"/>
      <c r="G1618" s="61">
        <v>443</v>
      </c>
      <c r="H1618">
        <v>5.25</v>
      </c>
      <c r="I1618" t="str">
        <f t="shared" si="78"/>
        <v>67</v>
      </c>
      <c r="J1618" t="str">
        <f t="shared" si="79"/>
        <v>8.2</v>
      </c>
      <c r="K1618" t="s">
        <v>8342</v>
      </c>
      <c r="L1618" t="s">
        <v>8341</v>
      </c>
      <c r="M1618">
        <v>0.75</v>
      </c>
      <c r="N1618">
        <v>2</v>
      </c>
      <c r="O1618">
        <f t="shared" si="80"/>
        <v>1</v>
      </c>
      <c r="P1618">
        <v>0.5</v>
      </c>
    </row>
    <row r="1619" spans="1:16">
      <c r="A1619" s="61">
        <v>104681041</v>
      </c>
      <c r="B1619" s="61" t="s">
        <v>7966</v>
      </c>
      <c r="C1619" s="100" t="s">
        <v>1613</v>
      </c>
      <c r="D1619" s="42" t="s">
        <v>5680</v>
      </c>
      <c r="E1619" s="61">
        <v>101490161</v>
      </c>
      <c r="F1619" s="61"/>
      <c r="G1619" s="61">
        <v>443</v>
      </c>
      <c r="H1619">
        <v>5.25</v>
      </c>
      <c r="I1619" t="str">
        <f t="shared" si="78"/>
        <v>67</v>
      </c>
      <c r="J1619" t="str">
        <f t="shared" si="79"/>
        <v>8.2</v>
      </c>
      <c r="K1619" t="s">
        <v>8342</v>
      </c>
      <c r="L1619" t="s">
        <v>8341</v>
      </c>
      <c r="M1619">
        <v>0.75</v>
      </c>
      <c r="N1619">
        <v>2</v>
      </c>
      <c r="O1619">
        <f t="shared" si="80"/>
        <v>1</v>
      </c>
      <c r="P1619">
        <v>0.5</v>
      </c>
    </row>
    <row r="1620" spans="1:16">
      <c r="A1620" s="61">
        <v>104425426</v>
      </c>
      <c r="B1620" s="61" t="s">
        <v>7847</v>
      </c>
      <c r="C1620" s="100" t="s">
        <v>1532</v>
      </c>
      <c r="D1620" s="42" t="s">
        <v>5493</v>
      </c>
      <c r="E1620" s="61">
        <v>103177454</v>
      </c>
      <c r="F1620" s="61"/>
      <c r="G1620" s="61">
        <v>443</v>
      </c>
      <c r="H1620">
        <v>5.25</v>
      </c>
      <c r="I1620" t="str">
        <f t="shared" si="78"/>
        <v>67</v>
      </c>
      <c r="J1620" t="str">
        <f t="shared" si="79"/>
        <v>8.2</v>
      </c>
      <c r="K1620" t="s">
        <v>8345</v>
      </c>
      <c r="L1620" t="s">
        <v>8341</v>
      </c>
      <c r="M1620">
        <v>1.5</v>
      </c>
      <c r="N1620">
        <v>2</v>
      </c>
      <c r="O1620">
        <f t="shared" si="80"/>
        <v>1</v>
      </c>
      <c r="P1620">
        <v>0.5</v>
      </c>
    </row>
    <row r="1621" spans="1:16">
      <c r="A1621" s="61">
        <v>104425426</v>
      </c>
      <c r="B1621" s="61" t="s">
        <v>7847</v>
      </c>
      <c r="C1621" s="100" t="s">
        <v>1613</v>
      </c>
      <c r="D1621" s="42" t="s">
        <v>5494</v>
      </c>
      <c r="E1621" s="61" t="s">
        <v>4953</v>
      </c>
      <c r="F1621" s="61"/>
      <c r="G1621" s="61">
        <v>443</v>
      </c>
      <c r="H1621">
        <v>5.25</v>
      </c>
      <c r="I1621" t="str">
        <f t="shared" si="78"/>
        <v>67</v>
      </c>
      <c r="J1621" t="str">
        <f t="shared" si="79"/>
        <v>8.2</v>
      </c>
      <c r="K1621" t="s">
        <v>8345</v>
      </c>
      <c r="L1621" t="s">
        <v>8341</v>
      </c>
      <c r="M1621">
        <v>1.5</v>
      </c>
      <c r="N1621">
        <v>2</v>
      </c>
      <c r="O1621">
        <f t="shared" si="80"/>
        <v>1</v>
      </c>
      <c r="P1621">
        <v>0.5</v>
      </c>
    </row>
    <row r="1622" spans="1:16">
      <c r="A1622" s="61">
        <v>104204268</v>
      </c>
      <c r="B1622" s="61" t="s">
        <v>7744</v>
      </c>
      <c r="C1622" s="100" t="s">
        <v>1532</v>
      </c>
      <c r="D1622" s="42" t="s">
        <v>5334</v>
      </c>
      <c r="E1622" s="61">
        <v>101490162</v>
      </c>
      <c r="F1622" s="61"/>
      <c r="G1622" s="61">
        <v>434</v>
      </c>
      <c r="H1622">
        <v>5.25</v>
      </c>
      <c r="I1622" t="str">
        <f t="shared" si="78"/>
        <v>67</v>
      </c>
      <c r="J1622" t="str">
        <f t="shared" si="79"/>
        <v>8.8</v>
      </c>
      <c r="K1622" t="s">
        <v>8342</v>
      </c>
      <c r="L1622" t="s">
        <v>8350</v>
      </c>
      <c r="M1622">
        <v>0.75</v>
      </c>
      <c r="N1622">
        <v>2</v>
      </c>
      <c r="O1622">
        <f t="shared" si="80"/>
        <v>1</v>
      </c>
      <c r="P1622">
        <v>0.5</v>
      </c>
    </row>
    <row r="1623" spans="1:16">
      <c r="A1623" s="61">
        <v>104204268</v>
      </c>
      <c r="B1623" s="61" t="s">
        <v>7744</v>
      </c>
      <c r="C1623" s="100" t="s">
        <v>1613</v>
      </c>
      <c r="D1623" s="42" t="s">
        <v>5335</v>
      </c>
      <c r="E1623" s="61">
        <v>101490161</v>
      </c>
      <c r="F1623" s="61"/>
      <c r="G1623" s="61">
        <v>434</v>
      </c>
      <c r="H1623">
        <v>5.25</v>
      </c>
      <c r="I1623" t="str">
        <f t="shared" si="78"/>
        <v>67</v>
      </c>
      <c r="J1623" t="str">
        <f t="shared" si="79"/>
        <v>8.8</v>
      </c>
      <c r="K1623" t="s">
        <v>8342</v>
      </c>
      <c r="L1623" t="s">
        <v>8350</v>
      </c>
      <c r="M1623">
        <v>0.75</v>
      </c>
      <c r="N1623">
        <v>2</v>
      </c>
      <c r="O1623">
        <f t="shared" si="80"/>
        <v>1</v>
      </c>
      <c r="P1623">
        <v>0.5</v>
      </c>
    </row>
    <row r="1624" spans="1:16">
      <c r="A1624" s="61">
        <v>104209671</v>
      </c>
      <c r="B1624" s="61" t="s">
        <v>7742</v>
      </c>
      <c r="C1624" s="100" t="s">
        <v>1532</v>
      </c>
      <c r="D1624" s="42" t="s">
        <v>5330</v>
      </c>
      <c r="E1624" s="61">
        <v>101490162</v>
      </c>
      <c r="F1624" s="61"/>
      <c r="G1624" s="61">
        <v>435</v>
      </c>
      <c r="H1624">
        <v>5.25</v>
      </c>
      <c r="I1624" t="str">
        <f t="shared" si="78"/>
        <v>67</v>
      </c>
      <c r="J1624" t="str">
        <f t="shared" si="79"/>
        <v>8.8</v>
      </c>
      <c r="K1624" t="s">
        <v>8342</v>
      </c>
      <c r="L1624" t="s">
        <v>8341</v>
      </c>
      <c r="M1624">
        <v>0.75</v>
      </c>
      <c r="N1624">
        <v>2</v>
      </c>
      <c r="O1624">
        <f t="shared" si="80"/>
        <v>1</v>
      </c>
      <c r="P1624">
        <v>0.5</v>
      </c>
    </row>
    <row r="1625" spans="1:16">
      <c r="A1625" s="61">
        <v>104209671</v>
      </c>
      <c r="B1625" s="61" t="s">
        <v>7742</v>
      </c>
      <c r="C1625" s="100" t="s">
        <v>1613</v>
      </c>
      <c r="D1625" s="42" t="s">
        <v>5331</v>
      </c>
      <c r="E1625" s="61">
        <v>101490161</v>
      </c>
      <c r="F1625" s="61"/>
      <c r="G1625" s="61">
        <v>435</v>
      </c>
      <c r="H1625">
        <v>5.25</v>
      </c>
      <c r="I1625" t="str">
        <f t="shared" si="78"/>
        <v>67</v>
      </c>
      <c r="J1625" t="str">
        <f t="shared" si="79"/>
        <v>8.8</v>
      </c>
      <c r="K1625" t="s">
        <v>8342</v>
      </c>
      <c r="L1625" t="s">
        <v>8341</v>
      </c>
      <c r="M1625">
        <v>0.75</v>
      </c>
      <c r="N1625">
        <v>2</v>
      </c>
      <c r="O1625">
        <f t="shared" si="80"/>
        <v>1</v>
      </c>
      <c r="P1625">
        <v>0.5</v>
      </c>
    </row>
    <row r="1626" spans="1:16">
      <c r="A1626" s="61">
        <v>103635784</v>
      </c>
      <c r="B1626" s="61" t="s">
        <v>7680</v>
      </c>
      <c r="C1626" s="100" t="s">
        <v>1613</v>
      </c>
      <c r="D1626" s="42" t="s">
        <v>5244</v>
      </c>
      <c r="E1626" s="61">
        <v>101490161</v>
      </c>
      <c r="F1626" s="61"/>
      <c r="G1626" s="61">
        <v>429</v>
      </c>
      <c r="H1626">
        <v>5.25</v>
      </c>
      <c r="I1626" t="str">
        <f t="shared" si="78"/>
        <v>78</v>
      </c>
      <c r="J1626" t="str">
        <f t="shared" si="79"/>
        <v>1.0</v>
      </c>
      <c r="K1626" t="s">
        <v>8342</v>
      </c>
      <c r="L1626" t="s">
        <v>8341</v>
      </c>
      <c r="M1626">
        <v>0.75</v>
      </c>
      <c r="N1626">
        <v>2</v>
      </c>
      <c r="O1626">
        <f t="shared" si="80"/>
        <v>1</v>
      </c>
      <c r="P1626">
        <v>0.5</v>
      </c>
    </row>
    <row r="1627" spans="1:16">
      <c r="A1627" s="61">
        <v>103443607</v>
      </c>
      <c r="B1627" s="61" t="s">
        <v>7627</v>
      </c>
      <c r="C1627" s="100" t="s">
        <v>1532</v>
      </c>
      <c r="D1627" s="42" t="s">
        <v>5151</v>
      </c>
      <c r="E1627" s="61">
        <v>101490162</v>
      </c>
      <c r="F1627" s="61"/>
      <c r="G1627" s="61">
        <v>417</v>
      </c>
      <c r="H1627">
        <v>5.25</v>
      </c>
      <c r="I1627" t="str">
        <f t="shared" si="78"/>
        <v>78</v>
      </c>
      <c r="J1627" t="str">
        <f t="shared" si="79"/>
        <v>13.</v>
      </c>
      <c r="K1627" t="s">
        <v>8342</v>
      </c>
      <c r="L1627" t="s">
        <v>8350</v>
      </c>
      <c r="M1627">
        <v>0.75</v>
      </c>
      <c r="N1627">
        <v>2</v>
      </c>
      <c r="O1627">
        <f t="shared" si="80"/>
        <v>1</v>
      </c>
      <c r="P1627">
        <v>0.5</v>
      </c>
    </row>
    <row r="1628" spans="1:16">
      <c r="A1628" s="42">
        <v>103443607</v>
      </c>
      <c r="B1628" s="61" t="s">
        <v>7627</v>
      </c>
      <c r="C1628" s="100" t="s">
        <v>1613</v>
      </c>
      <c r="D1628" s="42" t="s">
        <v>5152</v>
      </c>
      <c r="E1628" s="61">
        <v>101490161</v>
      </c>
      <c r="F1628" s="61"/>
      <c r="G1628" s="61">
        <v>417</v>
      </c>
      <c r="H1628">
        <v>5.25</v>
      </c>
      <c r="I1628" t="str">
        <f t="shared" si="78"/>
        <v>78</v>
      </c>
      <c r="J1628" t="str">
        <f t="shared" si="79"/>
        <v>13.</v>
      </c>
      <c r="K1628" t="s">
        <v>8342</v>
      </c>
      <c r="L1628" t="s">
        <v>8350</v>
      </c>
      <c r="M1628">
        <v>0.75</v>
      </c>
      <c r="N1628">
        <v>2</v>
      </c>
      <c r="O1628">
        <f t="shared" si="80"/>
        <v>1</v>
      </c>
      <c r="P1628">
        <v>0.5</v>
      </c>
    </row>
    <row r="1629" spans="1:16">
      <c r="A1629" s="120">
        <v>103463708</v>
      </c>
      <c r="B1629" s="61" t="s">
        <v>7639</v>
      </c>
      <c r="C1629" s="100" t="s">
        <v>1532</v>
      </c>
      <c r="D1629" s="42" t="s">
        <v>5165</v>
      </c>
      <c r="E1629" s="61">
        <v>103177454</v>
      </c>
      <c r="F1629" s="61"/>
      <c r="G1629" s="61">
        <v>417</v>
      </c>
      <c r="H1629">
        <v>5.25</v>
      </c>
      <c r="I1629" t="str">
        <f t="shared" si="78"/>
        <v>78</v>
      </c>
      <c r="J1629" t="str">
        <f t="shared" si="79"/>
        <v>13.</v>
      </c>
      <c r="K1629" t="s">
        <v>8345</v>
      </c>
      <c r="L1629" t="s">
        <v>8350</v>
      </c>
      <c r="M1629">
        <v>1.5</v>
      </c>
      <c r="N1629">
        <v>2</v>
      </c>
      <c r="O1629">
        <f t="shared" si="80"/>
        <v>1</v>
      </c>
      <c r="P1629">
        <v>0.5</v>
      </c>
    </row>
    <row r="1630" spans="1:16">
      <c r="A1630" s="120">
        <v>103463708</v>
      </c>
      <c r="B1630" s="61" t="s">
        <v>7639</v>
      </c>
      <c r="C1630" s="100" t="s">
        <v>1532</v>
      </c>
      <c r="D1630" s="42" t="s">
        <v>5166</v>
      </c>
      <c r="E1630" s="61" t="s">
        <v>4953</v>
      </c>
      <c r="F1630" s="61"/>
      <c r="G1630" s="61">
        <v>417</v>
      </c>
      <c r="H1630">
        <v>5.25</v>
      </c>
      <c r="I1630" t="str">
        <f t="shared" si="78"/>
        <v>78</v>
      </c>
      <c r="J1630" t="str">
        <f t="shared" si="79"/>
        <v>13.</v>
      </c>
      <c r="K1630" t="s">
        <v>8345</v>
      </c>
      <c r="L1630" t="s">
        <v>8350</v>
      </c>
      <c r="M1630">
        <v>1.5</v>
      </c>
      <c r="N1630">
        <v>2</v>
      </c>
      <c r="O1630">
        <f t="shared" si="80"/>
        <v>1</v>
      </c>
      <c r="P1630">
        <v>0.5</v>
      </c>
    </row>
    <row r="1631" spans="1:16">
      <c r="A1631" s="120">
        <v>103463707</v>
      </c>
      <c r="B1631" s="61" t="s">
        <v>7638</v>
      </c>
      <c r="C1631" s="100" t="s">
        <v>1532</v>
      </c>
      <c r="D1631" s="42" t="s">
        <v>5163</v>
      </c>
      <c r="E1631" s="61">
        <v>101727985</v>
      </c>
      <c r="F1631" s="61"/>
      <c r="G1631" s="61">
        <v>417</v>
      </c>
      <c r="H1631">
        <v>5.25</v>
      </c>
      <c r="I1631" t="str">
        <f t="shared" si="78"/>
        <v>78</v>
      </c>
      <c r="J1631" t="str">
        <f t="shared" si="79"/>
        <v>13.</v>
      </c>
      <c r="K1631" t="s">
        <v>8349</v>
      </c>
      <c r="L1631" t="s">
        <v>8350</v>
      </c>
      <c r="M1631">
        <v>1.5</v>
      </c>
      <c r="N1631">
        <v>2</v>
      </c>
      <c r="O1631">
        <f t="shared" si="80"/>
        <v>1</v>
      </c>
      <c r="P1631">
        <v>0.5</v>
      </c>
    </row>
    <row r="1632" spans="1:16">
      <c r="A1632" s="120">
        <v>103463707</v>
      </c>
      <c r="B1632" s="61" t="s">
        <v>7638</v>
      </c>
      <c r="C1632" s="100" t="s">
        <v>1613</v>
      </c>
      <c r="D1632" s="42" t="s">
        <v>5164</v>
      </c>
      <c r="E1632" s="61">
        <v>101727984</v>
      </c>
      <c r="F1632" s="61"/>
      <c r="G1632" s="61">
        <v>417</v>
      </c>
      <c r="H1632">
        <v>5.25</v>
      </c>
      <c r="I1632" t="str">
        <f t="shared" si="78"/>
        <v>78</v>
      </c>
      <c r="J1632" t="str">
        <f t="shared" si="79"/>
        <v>13.</v>
      </c>
      <c r="K1632" t="s">
        <v>8349</v>
      </c>
      <c r="L1632" t="s">
        <v>8350</v>
      </c>
      <c r="M1632">
        <v>1.5</v>
      </c>
      <c r="N1632">
        <v>2</v>
      </c>
      <c r="O1632">
        <f t="shared" si="80"/>
        <v>1</v>
      </c>
      <c r="P1632">
        <v>0.5</v>
      </c>
    </row>
    <row r="1633" spans="1:16">
      <c r="A1633" s="61">
        <v>104361505</v>
      </c>
      <c r="B1633" s="61" t="s">
        <v>7821</v>
      </c>
      <c r="C1633" s="100" t="s">
        <v>1532</v>
      </c>
      <c r="D1633" s="42" t="s">
        <v>5453</v>
      </c>
      <c r="E1633" s="61">
        <v>101490162</v>
      </c>
      <c r="F1633" s="61"/>
      <c r="G1633" s="61">
        <v>409</v>
      </c>
      <c r="H1633">
        <v>5.25</v>
      </c>
      <c r="I1633" t="str">
        <f t="shared" si="78"/>
        <v>78</v>
      </c>
      <c r="J1633" t="str">
        <f t="shared" si="79"/>
        <v>5.7</v>
      </c>
      <c r="K1633" t="s">
        <v>8342</v>
      </c>
      <c r="L1633" t="s">
        <v>8351</v>
      </c>
      <c r="M1633">
        <v>0.75</v>
      </c>
      <c r="N1633">
        <v>2</v>
      </c>
      <c r="O1633">
        <f t="shared" si="80"/>
        <v>1</v>
      </c>
      <c r="P1633">
        <v>0.5</v>
      </c>
    </row>
    <row r="1634" spans="1:16">
      <c r="A1634" s="61">
        <v>104710168</v>
      </c>
      <c r="B1634" s="61" t="s">
        <v>7983</v>
      </c>
      <c r="C1634" s="100" t="s">
        <v>1532</v>
      </c>
      <c r="D1634" s="42" t="s">
        <v>5703</v>
      </c>
      <c r="E1634" s="61">
        <v>101490162</v>
      </c>
      <c r="F1634" s="61"/>
      <c r="G1634" s="61">
        <v>341</v>
      </c>
      <c r="H1634">
        <v>5.25</v>
      </c>
      <c r="I1634" t="str">
        <f t="shared" si="78"/>
        <v>78</v>
      </c>
      <c r="J1634" t="str">
        <f t="shared" si="79"/>
        <v>6.8</v>
      </c>
      <c r="K1634" t="s">
        <v>8342</v>
      </c>
      <c r="L1634" t="s">
        <v>8341</v>
      </c>
      <c r="M1634">
        <v>0.75</v>
      </c>
      <c r="N1634">
        <v>2</v>
      </c>
      <c r="O1634">
        <f t="shared" si="80"/>
        <v>1</v>
      </c>
      <c r="P1634">
        <v>0.5</v>
      </c>
    </row>
    <row r="1635" spans="1:16">
      <c r="A1635" s="61">
        <v>104710168</v>
      </c>
      <c r="B1635" s="61" t="s">
        <v>7983</v>
      </c>
      <c r="C1635" s="100" t="s">
        <v>1613</v>
      </c>
      <c r="D1635" s="42" t="s">
        <v>5704</v>
      </c>
      <c r="E1635" s="61">
        <v>101490161</v>
      </c>
      <c r="F1635" s="61"/>
      <c r="G1635" s="61">
        <v>341</v>
      </c>
      <c r="H1635">
        <v>5.25</v>
      </c>
      <c r="I1635" t="str">
        <f t="shared" si="78"/>
        <v>78</v>
      </c>
      <c r="J1635" t="str">
        <f t="shared" si="79"/>
        <v>6.8</v>
      </c>
      <c r="K1635" t="s">
        <v>8342</v>
      </c>
      <c r="L1635" t="s">
        <v>8341</v>
      </c>
      <c r="M1635">
        <v>0.75</v>
      </c>
      <c r="N1635">
        <v>2</v>
      </c>
      <c r="O1635">
        <f t="shared" si="80"/>
        <v>1</v>
      </c>
      <c r="P1635">
        <v>0.5</v>
      </c>
    </row>
    <row r="1636" spans="1:16">
      <c r="A1636" s="61">
        <v>103197343</v>
      </c>
      <c r="B1636" s="61" t="s">
        <v>7364</v>
      </c>
      <c r="C1636" s="62" t="s">
        <v>1532</v>
      </c>
      <c r="D1636" s="42" t="s">
        <v>4761</v>
      </c>
      <c r="E1636" s="61">
        <v>101490162</v>
      </c>
      <c r="F1636" s="61"/>
      <c r="G1636" s="61">
        <v>341</v>
      </c>
      <c r="H1636">
        <v>5.25</v>
      </c>
      <c r="I1636" t="str">
        <f t="shared" si="78"/>
        <v>78</v>
      </c>
      <c r="J1636" t="str">
        <f t="shared" si="79"/>
        <v>6.8</v>
      </c>
      <c r="K1636" t="s">
        <v>8342</v>
      </c>
      <c r="L1636" t="s">
        <v>8341</v>
      </c>
      <c r="M1636">
        <v>0.75</v>
      </c>
      <c r="N1636">
        <v>2</v>
      </c>
      <c r="O1636">
        <f t="shared" si="80"/>
        <v>1</v>
      </c>
      <c r="P1636">
        <v>0.5</v>
      </c>
    </row>
    <row r="1637" spans="1:16">
      <c r="A1637" s="61">
        <v>103197343</v>
      </c>
      <c r="B1637" s="61" t="s">
        <v>7364</v>
      </c>
      <c r="C1637" s="62" t="s">
        <v>1613</v>
      </c>
      <c r="D1637" s="42" t="s">
        <v>4762</v>
      </c>
      <c r="E1637" s="61">
        <v>101490161</v>
      </c>
      <c r="F1637" s="61"/>
      <c r="G1637" s="61">
        <v>341</v>
      </c>
      <c r="H1637">
        <v>5.25</v>
      </c>
      <c r="I1637" t="str">
        <f t="shared" si="78"/>
        <v>78</v>
      </c>
      <c r="J1637" t="str">
        <f t="shared" si="79"/>
        <v>6.8</v>
      </c>
      <c r="K1637" t="s">
        <v>8342</v>
      </c>
      <c r="L1637" t="s">
        <v>8341</v>
      </c>
      <c r="M1637">
        <v>0.75</v>
      </c>
      <c r="N1637">
        <v>2</v>
      </c>
      <c r="O1637">
        <f t="shared" si="80"/>
        <v>1</v>
      </c>
      <c r="P1637">
        <v>0.5</v>
      </c>
    </row>
    <row r="1638" spans="1:16">
      <c r="A1638" s="61">
        <v>102859188</v>
      </c>
      <c r="B1638" s="61" t="s">
        <v>7144</v>
      </c>
      <c r="C1638" s="62" t="s">
        <v>1532</v>
      </c>
      <c r="D1638" s="42" t="s">
        <v>4450</v>
      </c>
      <c r="E1638" s="61">
        <v>101490168</v>
      </c>
      <c r="F1638" s="61"/>
      <c r="G1638" s="61">
        <v>341</v>
      </c>
      <c r="H1638">
        <v>5.25</v>
      </c>
      <c r="I1638" t="str">
        <f t="shared" si="78"/>
        <v>78</v>
      </c>
      <c r="J1638" t="str">
        <f t="shared" si="79"/>
        <v>6.8</v>
      </c>
      <c r="K1638" t="s">
        <v>8342</v>
      </c>
      <c r="L1638" t="s">
        <v>8341</v>
      </c>
      <c r="M1638">
        <v>0.75</v>
      </c>
      <c r="N1638">
        <v>2</v>
      </c>
      <c r="O1638">
        <f t="shared" si="80"/>
        <v>1</v>
      </c>
      <c r="P1638">
        <v>0.5</v>
      </c>
    </row>
    <row r="1639" spans="1:16">
      <c r="A1639" s="61">
        <v>103183298</v>
      </c>
      <c r="B1639" s="61" t="s">
        <v>7369</v>
      </c>
      <c r="C1639" s="62" t="s">
        <v>1532</v>
      </c>
      <c r="D1639" s="42" t="s">
        <v>4450</v>
      </c>
      <c r="E1639" s="61">
        <v>101490168</v>
      </c>
      <c r="F1639" s="61"/>
      <c r="G1639" s="61">
        <v>341</v>
      </c>
      <c r="H1639">
        <v>5.25</v>
      </c>
      <c r="I1639" t="str">
        <f t="shared" si="78"/>
        <v>78</v>
      </c>
      <c r="J1639" t="str">
        <f t="shared" si="79"/>
        <v>6.8</v>
      </c>
      <c r="K1639" t="s">
        <v>8342</v>
      </c>
      <c r="L1639" t="s">
        <v>8341</v>
      </c>
      <c r="M1639">
        <v>0.75</v>
      </c>
      <c r="N1639">
        <v>2</v>
      </c>
      <c r="O1639">
        <f t="shared" si="80"/>
        <v>1</v>
      </c>
      <c r="P1639">
        <v>0.5</v>
      </c>
    </row>
    <row r="1640" spans="1:16">
      <c r="A1640" s="61">
        <v>102859188</v>
      </c>
      <c r="B1640" s="61" t="s">
        <v>7144</v>
      </c>
      <c r="C1640" s="62" t="s">
        <v>1613</v>
      </c>
      <c r="D1640" s="42" t="s">
        <v>4451</v>
      </c>
      <c r="E1640" s="61">
        <v>101490161</v>
      </c>
      <c r="F1640" s="61"/>
      <c r="G1640" s="61">
        <v>341</v>
      </c>
      <c r="H1640">
        <v>5.25</v>
      </c>
      <c r="I1640" t="str">
        <f t="shared" si="78"/>
        <v>78</v>
      </c>
      <c r="J1640" t="str">
        <f t="shared" si="79"/>
        <v>6.8</v>
      </c>
      <c r="K1640" t="s">
        <v>8342</v>
      </c>
      <c r="L1640" t="s">
        <v>8341</v>
      </c>
      <c r="M1640">
        <v>0.75</v>
      </c>
      <c r="N1640">
        <v>2</v>
      </c>
      <c r="O1640">
        <f t="shared" si="80"/>
        <v>1</v>
      </c>
      <c r="P1640">
        <v>0.5</v>
      </c>
    </row>
    <row r="1641" spans="1:16">
      <c r="A1641" s="61">
        <v>103183298</v>
      </c>
      <c r="B1641" s="61" t="s">
        <v>7369</v>
      </c>
      <c r="C1641" s="62" t="s">
        <v>1613</v>
      </c>
      <c r="D1641" s="42" t="s">
        <v>4451</v>
      </c>
      <c r="E1641" s="61">
        <v>101490161</v>
      </c>
      <c r="F1641" s="61"/>
      <c r="G1641" s="61">
        <v>341</v>
      </c>
      <c r="H1641">
        <v>5.25</v>
      </c>
      <c r="I1641" t="str">
        <f t="shared" si="78"/>
        <v>78</v>
      </c>
      <c r="J1641" t="str">
        <f t="shared" si="79"/>
        <v>6.8</v>
      </c>
      <c r="K1641" t="s">
        <v>8342</v>
      </c>
      <c r="L1641" t="s">
        <v>8341</v>
      </c>
      <c r="M1641">
        <v>0.75</v>
      </c>
      <c r="N1641">
        <v>2</v>
      </c>
      <c r="O1641">
        <f t="shared" si="80"/>
        <v>1</v>
      </c>
      <c r="P1641">
        <v>0.5</v>
      </c>
    </row>
    <row r="1642" spans="1:16">
      <c r="A1642" s="61">
        <v>103358290</v>
      </c>
      <c r="B1642" s="61" t="s">
        <v>7567</v>
      </c>
      <c r="C1642" s="100" t="s">
        <v>1532</v>
      </c>
      <c r="D1642" s="94" t="s">
        <v>5049</v>
      </c>
      <c r="E1642" s="18">
        <v>103177454</v>
      </c>
      <c r="F1642" s="61"/>
      <c r="G1642" s="61">
        <v>341</v>
      </c>
      <c r="H1642">
        <v>5.25</v>
      </c>
      <c r="I1642" t="str">
        <f t="shared" si="78"/>
        <v>78</v>
      </c>
      <c r="J1642" t="str">
        <f t="shared" si="79"/>
        <v>6.8</v>
      </c>
      <c r="K1642" t="s">
        <v>8345</v>
      </c>
      <c r="L1642" t="s">
        <v>8341</v>
      </c>
      <c r="M1642">
        <v>1.5</v>
      </c>
      <c r="N1642">
        <v>2</v>
      </c>
      <c r="O1642">
        <f t="shared" si="80"/>
        <v>1</v>
      </c>
      <c r="P1642">
        <v>0.5</v>
      </c>
    </row>
    <row r="1643" spans="1:16">
      <c r="A1643" s="61">
        <v>104710274</v>
      </c>
      <c r="B1643" s="61" t="s">
        <v>7982</v>
      </c>
      <c r="C1643" s="100" t="s">
        <v>1532</v>
      </c>
      <c r="D1643" s="42" t="s">
        <v>5049</v>
      </c>
      <c r="E1643" s="61">
        <v>103177454</v>
      </c>
      <c r="F1643" s="61"/>
      <c r="G1643" s="61">
        <v>341</v>
      </c>
      <c r="H1643">
        <v>5.25</v>
      </c>
      <c r="I1643" t="str">
        <f t="shared" si="78"/>
        <v>78</v>
      </c>
      <c r="J1643" t="str">
        <f t="shared" si="79"/>
        <v>6.8</v>
      </c>
      <c r="K1643" t="s">
        <v>8345</v>
      </c>
      <c r="L1643" t="s">
        <v>8341</v>
      </c>
      <c r="M1643">
        <v>1.5</v>
      </c>
      <c r="N1643">
        <v>2</v>
      </c>
      <c r="O1643">
        <f t="shared" si="80"/>
        <v>1</v>
      </c>
      <c r="P1643">
        <v>0.5</v>
      </c>
    </row>
    <row r="1644" spans="1:16">
      <c r="A1644" s="61">
        <v>104710274</v>
      </c>
      <c r="B1644" s="61" t="s">
        <v>7982</v>
      </c>
      <c r="C1644" s="100" t="s">
        <v>1613</v>
      </c>
      <c r="D1644" s="42" t="s">
        <v>5702</v>
      </c>
      <c r="E1644" s="61" t="s">
        <v>4953</v>
      </c>
      <c r="F1644" s="61"/>
      <c r="G1644" s="61">
        <v>341</v>
      </c>
      <c r="H1644">
        <v>5.25</v>
      </c>
      <c r="I1644" t="str">
        <f t="shared" si="78"/>
        <v>78</v>
      </c>
      <c r="J1644" t="str">
        <f t="shared" si="79"/>
        <v>6.8</v>
      </c>
      <c r="K1644" t="s">
        <v>8345</v>
      </c>
      <c r="L1644" t="s">
        <v>8341</v>
      </c>
      <c r="M1644">
        <v>1.5</v>
      </c>
      <c r="N1644">
        <v>2</v>
      </c>
      <c r="O1644">
        <f t="shared" si="80"/>
        <v>1</v>
      </c>
      <c r="P1644">
        <v>0.5</v>
      </c>
    </row>
    <row r="1645" spans="1:16">
      <c r="A1645" s="61">
        <v>103358290</v>
      </c>
      <c r="B1645" s="61" t="s">
        <v>7567</v>
      </c>
      <c r="C1645" s="100" t="s">
        <v>1613</v>
      </c>
      <c r="D1645" s="94" t="s">
        <v>5050</v>
      </c>
      <c r="E1645" s="18" t="s">
        <v>4953</v>
      </c>
      <c r="F1645" s="61"/>
      <c r="G1645" s="61">
        <v>341</v>
      </c>
      <c r="H1645">
        <v>5.25</v>
      </c>
      <c r="I1645" t="str">
        <f t="shared" si="78"/>
        <v>78</v>
      </c>
      <c r="J1645" t="str">
        <f t="shared" si="79"/>
        <v>6.8</v>
      </c>
      <c r="K1645" t="s">
        <v>8345</v>
      </c>
      <c r="L1645" t="s">
        <v>8341</v>
      </c>
      <c r="M1645">
        <v>1.5</v>
      </c>
      <c r="N1645">
        <v>2</v>
      </c>
      <c r="O1645">
        <f t="shared" si="80"/>
        <v>1</v>
      </c>
      <c r="P1645">
        <v>0.5</v>
      </c>
    </row>
    <row r="1646" spans="1:16">
      <c r="A1646" s="61">
        <v>103358290</v>
      </c>
      <c r="B1646" s="61" t="s">
        <v>7567</v>
      </c>
      <c r="C1646" s="100" t="s">
        <v>1532</v>
      </c>
      <c r="D1646" s="42" t="s">
        <v>5479</v>
      </c>
      <c r="E1646" s="61"/>
      <c r="F1646" s="61"/>
      <c r="G1646" s="61">
        <v>341</v>
      </c>
      <c r="H1646">
        <v>5.25</v>
      </c>
      <c r="I1646" t="str">
        <f t="shared" si="78"/>
        <v>78</v>
      </c>
      <c r="J1646" t="str">
        <f t="shared" si="79"/>
        <v>6.8</v>
      </c>
      <c r="K1646" t="s">
        <v>8345</v>
      </c>
      <c r="L1646" t="s">
        <v>8341</v>
      </c>
      <c r="M1646">
        <v>1.5</v>
      </c>
      <c r="N1646">
        <v>2</v>
      </c>
      <c r="O1646">
        <f t="shared" si="80"/>
        <v>1</v>
      </c>
      <c r="P1646">
        <v>0.5</v>
      </c>
    </row>
    <row r="1647" spans="1:16">
      <c r="A1647" s="61">
        <v>103358290</v>
      </c>
      <c r="B1647" s="61" t="s">
        <v>7567</v>
      </c>
      <c r="C1647" s="100" t="s">
        <v>1613</v>
      </c>
      <c r="D1647" s="42" t="s">
        <v>5480</v>
      </c>
      <c r="E1647" s="61"/>
      <c r="F1647" s="61"/>
      <c r="G1647" s="61">
        <v>341</v>
      </c>
      <c r="H1647">
        <v>5.25</v>
      </c>
      <c r="I1647" t="str">
        <f t="shared" si="78"/>
        <v>78</v>
      </c>
      <c r="J1647" t="str">
        <f t="shared" si="79"/>
        <v>6.8</v>
      </c>
      <c r="K1647" t="s">
        <v>8345</v>
      </c>
      <c r="L1647" t="s">
        <v>8341</v>
      </c>
      <c r="M1647">
        <v>1.5</v>
      </c>
      <c r="N1647">
        <v>2</v>
      </c>
      <c r="O1647">
        <f t="shared" si="80"/>
        <v>1</v>
      </c>
      <c r="P1647">
        <v>0.5</v>
      </c>
    </row>
    <row r="1648" spans="1:16">
      <c r="A1648" s="61">
        <v>103354934</v>
      </c>
      <c r="B1648" s="61" t="s">
        <v>7553</v>
      </c>
      <c r="C1648" s="100" t="s">
        <v>1532</v>
      </c>
      <c r="D1648" s="94" t="s">
        <v>5026</v>
      </c>
      <c r="E1648" s="61">
        <v>101727985</v>
      </c>
      <c r="F1648" s="61"/>
      <c r="G1648" s="61">
        <v>341</v>
      </c>
      <c r="H1648">
        <v>5.25</v>
      </c>
      <c r="I1648" t="str">
        <f t="shared" si="78"/>
        <v>78</v>
      </c>
      <c r="J1648" t="str">
        <f t="shared" si="79"/>
        <v>6.8</v>
      </c>
      <c r="K1648" t="s">
        <v>8349</v>
      </c>
      <c r="L1648" t="s">
        <v>8341</v>
      </c>
      <c r="M1648">
        <v>1.5</v>
      </c>
      <c r="N1648">
        <v>2</v>
      </c>
      <c r="O1648">
        <f t="shared" si="80"/>
        <v>1</v>
      </c>
      <c r="P1648">
        <v>0.5</v>
      </c>
    </row>
    <row r="1649" spans="1:16">
      <c r="A1649" s="61">
        <v>103354934</v>
      </c>
      <c r="B1649" s="61" t="s">
        <v>7553</v>
      </c>
      <c r="C1649" s="100" t="s">
        <v>1613</v>
      </c>
      <c r="D1649" s="94" t="s">
        <v>5027</v>
      </c>
      <c r="E1649" s="61">
        <v>101727984</v>
      </c>
      <c r="F1649" s="61"/>
      <c r="G1649" s="61">
        <v>341</v>
      </c>
      <c r="H1649">
        <v>5.25</v>
      </c>
      <c r="I1649" t="str">
        <f t="shared" si="78"/>
        <v>78</v>
      </c>
      <c r="J1649" t="str">
        <f t="shared" si="79"/>
        <v>6.8</v>
      </c>
      <c r="K1649" t="s">
        <v>8349</v>
      </c>
      <c r="L1649" t="s">
        <v>8341</v>
      </c>
      <c r="M1649">
        <v>1.5</v>
      </c>
      <c r="N1649">
        <v>2</v>
      </c>
      <c r="O1649">
        <f t="shared" si="80"/>
        <v>1</v>
      </c>
      <c r="P1649">
        <v>0.5</v>
      </c>
    </row>
    <row r="1650" spans="1:16">
      <c r="A1650" s="61">
        <v>103354934</v>
      </c>
      <c r="B1650" s="61" t="s">
        <v>7553</v>
      </c>
      <c r="C1650" s="100" t="s">
        <v>1532</v>
      </c>
      <c r="D1650" s="42" t="s">
        <v>8238</v>
      </c>
      <c r="E1650" s="61"/>
      <c r="F1650" s="61"/>
      <c r="G1650" s="66">
        <v>999</v>
      </c>
      <c r="H1650">
        <v>5.25</v>
      </c>
      <c r="I1650" t="str">
        <f t="shared" si="78"/>
        <v>78</v>
      </c>
      <c r="J1650" t="str">
        <f t="shared" si="79"/>
        <v>6.8</v>
      </c>
      <c r="K1650" t="s">
        <v>8349</v>
      </c>
      <c r="L1650" t="s">
        <v>8341</v>
      </c>
      <c r="M1650">
        <v>1.5</v>
      </c>
      <c r="N1650">
        <v>2</v>
      </c>
      <c r="O1650">
        <f t="shared" si="80"/>
        <v>1</v>
      </c>
      <c r="P1650">
        <v>0.5</v>
      </c>
    </row>
    <row r="1651" spans="1:16">
      <c r="A1651" s="61">
        <v>103354934</v>
      </c>
      <c r="B1651" s="61" t="s">
        <v>7553</v>
      </c>
      <c r="C1651" s="100" t="s">
        <v>1613</v>
      </c>
      <c r="D1651" s="42" t="s">
        <v>5478</v>
      </c>
      <c r="E1651" s="61"/>
      <c r="F1651" s="61"/>
      <c r="G1651" s="66">
        <v>999</v>
      </c>
      <c r="H1651">
        <v>5.25</v>
      </c>
      <c r="I1651" t="str">
        <f t="shared" si="78"/>
        <v>78</v>
      </c>
      <c r="J1651" t="str">
        <f t="shared" si="79"/>
        <v>6.8</v>
      </c>
      <c r="K1651" t="s">
        <v>8349</v>
      </c>
      <c r="L1651" t="s">
        <v>8341</v>
      </c>
      <c r="M1651">
        <v>1.5</v>
      </c>
      <c r="N1651">
        <v>2</v>
      </c>
      <c r="O1651">
        <f t="shared" si="80"/>
        <v>1</v>
      </c>
      <c r="P1651">
        <v>0.5</v>
      </c>
    </row>
    <row r="1652" spans="1:16">
      <c r="A1652" s="61">
        <v>104799507</v>
      </c>
      <c r="B1652" s="61" t="s">
        <v>8062</v>
      </c>
      <c r="C1652" s="100" t="s">
        <v>1532</v>
      </c>
      <c r="D1652" s="42" t="s">
        <v>5832</v>
      </c>
      <c r="E1652" s="61">
        <v>101490162</v>
      </c>
      <c r="F1652" s="61"/>
      <c r="G1652" s="61">
        <v>475</v>
      </c>
      <c r="H1652">
        <v>5.35</v>
      </c>
      <c r="I1652" t="str">
        <f t="shared" si="78"/>
        <v>67</v>
      </c>
      <c r="J1652" t="str">
        <f t="shared" si="79"/>
        <v>10.</v>
      </c>
      <c r="K1652" t="s">
        <v>8342</v>
      </c>
      <c r="L1652" t="s">
        <v>8350</v>
      </c>
      <c r="M1652">
        <v>0.75</v>
      </c>
      <c r="N1652">
        <v>2</v>
      </c>
      <c r="O1652">
        <f t="shared" si="80"/>
        <v>1</v>
      </c>
      <c r="P1652">
        <v>0.5</v>
      </c>
    </row>
    <row r="1653" spans="1:16">
      <c r="A1653" s="61" t="s">
        <v>8126</v>
      </c>
      <c r="B1653" s="61" t="s">
        <v>8062</v>
      </c>
      <c r="C1653" s="100" t="s">
        <v>5683</v>
      </c>
      <c r="D1653" s="42" t="s">
        <v>5834</v>
      </c>
      <c r="E1653" s="61" t="s">
        <v>5686</v>
      </c>
      <c r="F1653" s="61"/>
      <c r="G1653" s="61">
        <v>475</v>
      </c>
      <c r="H1653">
        <v>5.35</v>
      </c>
      <c r="I1653" t="str">
        <f t="shared" si="78"/>
        <v>67</v>
      </c>
      <c r="J1653" t="str">
        <f t="shared" si="79"/>
        <v>10.</v>
      </c>
      <c r="K1653" t="s">
        <v>8342</v>
      </c>
      <c r="L1653" t="s">
        <v>8350</v>
      </c>
      <c r="M1653">
        <v>0.75</v>
      </c>
      <c r="N1653">
        <v>2</v>
      </c>
      <c r="O1653">
        <f t="shared" si="80"/>
        <v>1</v>
      </c>
      <c r="P1653">
        <v>0.5</v>
      </c>
    </row>
    <row r="1654" spans="1:16">
      <c r="A1654" s="61">
        <v>104799507</v>
      </c>
      <c r="B1654" s="61" t="s">
        <v>8062</v>
      </c>
      <c r="C1654" s="100" t="s">
        <v>1613</v>
      </c>
      <c r="D1654" s="42" t="s">
        <v>5833</v>
      </c>
      <c r="E1654" s="61">
        <v>101490161</v>
      </c>
      <c r="F1654" s="61"/>
      <c r="G1654" s="61">
        <v>475</v>
      </c>
      <c r="H1654">
        <v>5.35</v>
      </c>
      <c r="I1654" t="str">
        <f t="shared" si="78"/>
        <v>67</v>
      </c>
      <c r="J1654" t="str">
        <f t="shared" si="79"/>
        <v>10.</v>
      </c>
      <c r="K1654" t="s">
        <v>8342</v>
      </c>
      <c r="L1654" t="s">
        <v>8350</v>
      </c>
      <c r="M1654">
        <v>0.75</v>
      </c>
      <c r="N1654">
        <v>2</v>
      </c>
      <c r="O1654">
        <f t="shared" si="80"/>
        <v>1</v>
      </c>
      <c r="P1654">
        <v>0.5</v>
      </c>
    </row>
    <row r="1655" spans="1:16">
      <c r="A1655" s="61" t="s">
        <v>1862</v>
      </c>
      <c r="B1655" s="61" t="s">
        <v>6123</v>
      </c>
      <c r="C1655" s="62" t="s">
        <v>1532</v>
      </c>
      <c r="D1655" s="63" t="s">
        <v>1863</v>
      </c>
      <c r="E1655" s="61">
        <v>101490162</v>
      </c>
      <c r="F1655" s="61"/>
      <c r="G1655" s="67" t="s">
        <v>1473</v>
      </c>
      <c r="H1655">
        <v>5.5</v>
      </c>
      <c r="I1655" t="str">
        <f t="shared" si="78"/>
        <v>45</v>
      </c>
      <c r="J1655" t="str">
        <f t="shared" si="79"/>
        <v>3.5</v>
      </c>
      <c r="K1655" t="s">
        <v>8342</v>
      </c>
      <c r="L1655" t="s">
        <v>8341</v>
      </c>
      <c r="M1655">
        <v>0.75</v>
      </c>
      <c r="N1655">
        <v>2</v>
      </c>
      <c r="O1655">
        <f t="shared" si="80"/>
        <v>1</v>
      </c>
      <c r="P1655">
        <v>0.5</v>
      </c>
    </row>
    <row r="1656" spans="1:16">
      <c r="A1656" s="64" t="s">
        <v>1862</v>
      </c>
      <c r="B1656" s="61" t="s">
        <v>6123</v>
      </c>
      <c r="C1656" s="62" t="s">
        <v>1613</v>
      </c>
      <c r="D1656" s="63" t="s">
        <v>2672</v>
      </c>
      <c r="E1656" s="64">
        <v>101490161</v>
      </c>
      <c r="F1656" s="64"/>
      <c r="G1656" s="67" t="s">
        <v>1473</v>
      </c>
      <c r="H1656">
        <v>5.5</v>
      </c>
      <c r="I1656" t="str">
        <f t="shared" si="78"/>
        <v>45</v>
      </c>
      <c r="J1656" t="str">
        <f t="shared" si="79"/>
        <v>3.5</v>
      </c>
      <c r="K1656" t="s">
        <v>8342</v>
      </c>
      <c r="L1656" t="s">
        <v>8341</v>
      </c>
      <c r="M1656">
        <v>0.75</v>
      </c>
      <c r="N1656">
        <v>2</v>
      </c>
      <c r="O1656">
        <f t="shared" si="80"/>
        <v>1</v>
      </c>
      <c r="P1656">
        <v>0.5</v>
      </c>
    </row>
    <row r="1657" spans="1:16">
      <c r="A1657" s="74">
        <v>103297361</v>
      </c>
      <c r="B1657" s="61" t="s">
        <v>7526</v>
      </c>
      <c r="C1657" s="62" t="s">
        <v>1532</v>
      </c>
      <c r="D1657" s="94" t="s">
        <v>4982</v>
      </c>
      <c r="E1657" s="61">
        <v>101490162</v>
      </c>
      <c r="F1657" s="61"/>
      <c r="G1657" s="61">
        <v>405</v>
      </c>
      <c r="H1657">
        <v>5.5</v>
      </c>
      <c r="I1657" t="str">
        <f t="shared" si="78"/>
        <v>67</v>
      </c>
      <c r="J1657" t="str">
        <f t="shared" si="79"/>
        <v>11.</v>
      </c>
      <c r="K1657" t="s">
        <v>8342</v>
      </c>
      <c r="L1657" t="s">
        <v>8341</v>
      </c>
      <c r="M1657">
        <v>0.75</v>
      </c>
      <c r="N1657">
        <v>2</v>
      </c>
      <c r="O1657">
        <f t="shared" si="80"/>
        <v>1</v>
      </c>
      <c r="P1657">
        <v>0.5</v>
      </c>
    </row>
    <row r="1658" spans="1:16">
      <c r="A1658" s="74">
        <v>103297361</v>
      </c>
      <c r="B1658" s="61" t="s">
        <v>7526</v>
      </c>
      <c r="C1658" s="62" t="s">
        <v>1613</v>
      </c>
      <c r="D1658" s="94" t="s">
        <v>4983</v>
      </c>
      <c r="E1658" s="61">
        <v>101490161</v>
      </c>
      <c r="F1658" s="61"/>
      <c r="G1658" s="61">
        <v>405</v>
      </c>
      <c r="H1658">
        <v>5.5</v>
      </c>
      <c r="I1658" t="str">
        <f t="shared" si="78"/>
        <v>67</v>
      </c>
      <c r="J1658" t="str">
        <f t="shared" si="79"/>
        <v>11.</v>
      </c>
      <c r="K1658" t="s">
        <v>8342</v>
      </c>
      <c r="L1658" t="s">
        <v>8341</v>
      </c>
      <c r="M1658">
        <v>0.75</v>
      </c>
      <c r="N1658">
        <v>2</v>
      </c>
      <c r="O1658">
        <f t="shared" si="80"/>
        <v>1</v>
      </c>
      <c r="P1658">
        <v>0.5</v>
      </c>
    </row>
    <row r="1659" spans="1:16">
      <c r="A1659" s="61">
        <v>106048772</v>
      </c>
      <c r="B1659" s="61" t="s">
        <v>9793</v>
      </c>
      <c r="C1659" s="42"/>
      <c r="D1659" s="42" t="s">
        <v>9794</v>
      </c>
      <c r="E1659" s="42"/>
      <c r="F1659" s="42"/>
      <c r="G1659" s="61">
        <v>18</v>
      </c>
      <c r="H1659">
        <v>5</v>
      </c>
      <c r="I1659" t="str">
        <f t="shared" si="78"/>
        <v>78</v>
      </c>
      <c r="J1659" t="str">
        <f t="shared" si="79"/>
        <v>5.0</v>
      </c>
      <c r="K1659" t="s">
        <v>8343</v>
      </c>
      <c r="L1659" t="s">
        <v>8341</v>
      </c>
      <c r="M1659">
        <v>0.75</v>
      </c>
      <c r="N1659">
        <v>2</v>
      </c>
      <c r="O1659">
        <f t="shared" si="80"/>
        <v>1</v>
      </c>
      <c r="P1659">
        <v>0.5</v>
      </c>
    </row>
    <row r="1660" spans="1:16">
      <c r="A1660" s="61">
        <v>104872005</v>
      </c>
      <c r="B1660" s="61" t="s">
        <v>9782</v>
      </c>
      <c r="C1660" s="42"/>
      <c r="D1660" s="42" t="s">
        <v>9795</v>
      </c>
      <c r="E1660" s="42"/>
      <c r="F1660" s="42"/>
      <c r="G1660" s="61">
        <v>450</v>
      </c>
      <c r="H1660">
        <v>5</v>
      </c>
      <c r="I1660" t="str">
        <f t="shared" si="78"/>
        <v>78</v>
      </c>
      <c r="J1660" t="str">
        <f t="shared" si="79"/>
        <v>8.4</v>
      </c>
      <c r="K1660" t="s">
        <v>8343</v>
      </c>
      <c r="L1660" t="s">
        <v>8341</v>
      </c>
      <c r="M1660">
        <v>0.75</v>
      </c>
      <c r="N1660">
        <v>2</v>
      </c>
      <c r="O1660">
        <f t="shared" si="80"/>
        <v>1</v>
      </c>
      <c r="P1660">
        <v>0.5</v>
      </c>
    </row>
    <row r="1661" spans="1:16">
      <c r="A1661" s="61">
        <v>103657338</v>
      </c>
      <c r="B1661" s="61" t="s">
        <v>7723</v>
      </c>
      <c r="C1661" s="100" t="s">
        <v>1613</v>
      </c>
      <c r="D1661" s="42" t="s">
        <v>5305</v>
      </c>
      <c r="E1661" s="61">
        <v>103177454</v>
      </c>
      <c r="F1661" s="61"/>
      <c r="G1661" s="61">
        <v>405</v>
      </c>
      <c r="H1661">
        <v>5.5</v>
      </c>
      <c r="I1661" t="str">
        <f t="shared" si="78"/>
        <v>67</v>
      </c>
      <c r="J1661" t="str">
        <f t="shared" si="79"/>
        <v>11.</v>
      </c>
      <c r="K1661" t="s">
        <v>8345</v>
      </c>
      <c r="L1661" t="s">
        <v>8341</v>
      </c>
      <c r="M1661">
        <v>1.5</v>
      </c>
      <c r="N1661">
        <v>2</v>
      </c>
      <c r="O1661">
        <f t="shared" si="80"/>
        <v>1</v>
      </c>
      <c r="P1661">
        <v>0.5</v>
      </c>
    </row>
    <row r="1662" spans="1:16">
      <c r="A1662" s="61">
        <v>103657338</v>
      </c>
      <c r="B1662" s="61" t="s">
        <v>7723</v>
      </c>
      <c r="C1662" s="100" t="s">
        <v>1532</v>
      </c>
      <c r="D1662" s="42" t="s">
        <v>5306</v>
      </c>
      <c r="E1662" s="61" t="s">
        <v>4953</v>
      </c>
      <c r="F1662" s="61"/>
      <c r="G1662" s="61">
        <v>405</v>
      </c>
      <c r="H1662">
        <v>5.5</v>
      </c>
      <c r="I1662" t="str">
        <f t="shared" si="78"/>
        <v>67</v>
      </c>
      <c r="J1662" t="str">
        <f t="shared" si="79"/>
        <v>11.</v>
      </c>
      <c r="K1662" t="s">
        <v>8345</v>
      </c>
      <c r="L1662" t="s">
        <v>8341</v>
      </c>
      <c r="M1662">
        <v>1.5</v>
      </c>
      <c r="N1662">
        <v>2</v>
      </c>
      <c r="O1662">
        <f t="shared" si="80"/>
        <v>1</v>
      </c>
      <c r="P1662">
        <v>0.5</v>
      </c>
    </row>
    <row r="1663" spans="1:16">
      <c r="A1663" s="61">
        <v>104750356</v>
      </c>
      <c r="B1663" s="61" t="s">
        <v>8016</v>
      </c>
      <c r="C1663" s="100" t="s">
        <v>1532</v>
      </c>
      <c r="D1663" s="42" t="s">
        <v>8239</v>
      </c>
      <c r="E1663" s="61">
        <v>101490162</v>
      </c>
      <c r="F1663" s="61"/>
      <c r="G1663" s="61">
        <v>435</v>
      </c>
      <c r="H1663">
        <v>5.5</v>
      </c>
      <c r="I1663" t="str">
        <f t="shared" si="78"/>
        <v>67</v>
      </c>
      <c r="J1663" t="str">
        <f t="shared" si="79"/>
        <v>8.8</v>
      </c>
      <c r="K1663" t="s">
        <v>8342</v>
      </c>
      <c r="L1663" t="s">
        <v>8341</v>
      </c>
      <c r="M1663">
        <v>0.75</v>
      </c>
      <c r="N1663">
        <v>2</v>
      </c>
      <c r="O1663">
        <f t="shared" si="80"/>
        <v>1</v>
      </c>
      <c r="P1663">
        <v>0.5</v>
      </c>
    </row>
    <row r="1664" spans="1:16">
      <c r="A1664" s="61">
        <v>104750356</v>
      </c>
      <c r="B1664" s="61" t="s">
        <v>8016</v>
      </c>
      <c r="C1664" s="100" t="s">
        <v>1613</v>
      </c>
      <c r="D1664" s="42" t="s">
        <v>8240</v>
      </c>
      <c r="E1664" s="61">
        <v>101490161</v>
      </c>
      <c r="F1664" s="61"/>
      <c r="G1664" s="61">
        <v>435</v>
      </c>
      <c r="H1664">
        <v>5.5</v>
      </c>
      <c r="I1664" t="str">
        <f t="shared" si="78"/>
        <v>67</v>
      </c>
      <c r="J1664" t="str">
        <f t="shared" si="79"/>
        <v>8.8</v>
      </c>
      <c r="K1664" t="s">
        <v>8342</v>
      </c>
      <c r="L1664" t="s">
        <v>8341</v>
      </c>
      <c r="M1664">
        <v>0.75</v>
      </c>
      <c r="N1664">
        <v>2</v>
      </c>
      <c r="O1664">
        <f t="shared" si="80"/>
        <v>1</v>
      </c>
      <c r="P1664">
        <v>0.5</v>
      </c>
    </row>
    <row r="1665" spans="1:16">
      <c r="A1665" s="42">
        <v>104870736</v>
      </c>
      <c r="B1665" s="42" t="s">
        <v>9796</v>
      </c>
      <c r="C1665" s="42"/>
      <c r="D1665" s="42" t="s">
        <v>9842</v>
      </c>
      <c r="E1665" s="42"/>
      <c r="F1665" s="42"/>
      <c r="G1665" s="42">
        <v>230</v>
      </c>
      <c r="H1665">
        <v>5</v>
      </c>
      <c r="I1665" t="str">
        <f t="shared" si="78"/>
        <v>78</v>
      </c>
      <c r="J1665" t="str">
        <f t="shared" si="79"/>
        <v>8.4</v>
      </c>
      <c r="K1665" t="s">
        <v>8343</v>
      </c>
      <c r="L1665" t="s">
        <v>8350</v>
      </c>
      <c r="M1665">
        <v>0.75</v>
      </c>
      <c r="N1665">
        <v>2</v>
      </c>
      <c r="O1665">
        <f t="shared" ref="O1665:O1666" si="81">N1665/2</f>
        <v>1</v>
      </c>
      <c r="P1665">
        <v>0.5</v>
      </c>
    </row>
    <row r="1666" spans="1:16">
      <c r="A1666" s="42">
        <v>104884484</v>
      </c>
      <c r="B1666" s="42" t="s">
        <v>9797</v>
      </c>
      <c r="C1666" s="42"/>
      <c r="D1666" s="42" t="s">
        <v>9843</v>
      </c>
      <c r="E1666" s="42"/>
      <c r="F1666" s="42"/>
      <c r="G1666" s="42">
        <v>184</v>
      </c>
      <c r="H1666">
        <v>5</v>
      </c>
      <c r="I1666" t="str">
        <f t="shared" si="78"/>
        <v>56</v>
      </c>
      <c r="J1666" t="str">
        <f t="shared" si="79"/>
        <v>4.0</v>
      </c>
      <c r="K1666" t="s">
        <v>8343</v>
      </c>
      <c r="L1666" t="s">
        <v>8341</v>
      </c>
      <c r="M1666">
        <v>0.75</v>
      </c>
      <c r="N1666">
        <v>2</v>
      </c>
      <c r="O1666">
        <f t="shared" si="81"/>
        <v>1</v>
      </c>
      <c r="P1666">
        <v>0.5</v>
      </c>
    </row>
    <row r="1667" spans="1:16">
      <c r="A1667" s="61" t="s">
        <v>5512</v>
      </c>
      <c r="B1667" s="61" t="s">
        <v>7864</v>
      </c>
      <c r="C1667" s="100" t="s">
        <v>1532</v>
      </c>
      <c r="D1667" s="42" t="s">
        <v>8146</v>
      </c>
      <c r="E1667" s="61">
        <v>103177454</v>
      </c>
      <c r="F1667" s="61"/>
      <c r="G1667" s="61">
        <v>435</v>
      </c>
      <c r="H1667">
        <v>5.5</v>
      </c>
      <c r="I1667" t="str">
        <f t="shared" si="78"/>
        <v>67</v>
      </c>
      <c r="J1667" t="str">
        <f t="shared" si="79"/>
        <v>8.8</v>
      </c>
      <c r="K1667" t="s">
        <v>8345</v>
      </c>
      <c r="L1667" t="s">
        <v>8341</v>
      </c>
      <c r="M1667">
        <v>1.5</v>
      </c>
      <c r="N1667">
        <v>2</v>
      </c>
      <c r="O1667">
        <f t="shared" ref="O1667:O1730" si="82">N1667/2</f>
        <v>1</v>
      </c>
      <c r="P1667">
        <v>0.5</v>
      </c>
    </row>
    <row r="1668" spans="1:16">
      <c r="A1668" s="61" t="s">
        <v>5512</v>
      </c>
      <c r="B1668" s="61" t="s">
        <v>7864</v>
      </c>
      <c r="C1668" s="100" t="s">
        <v>1613</v>
      </c>
      <c r="D1668" s="42" t="s">
        <v>5513</v>
      </c>
      <c r="E1668" s="61" t="s">
        <v>4953</v>
      </c>
      <c r="F1668" s="61"/>
      <c r="G1668" s="61">
        <v>435</v>
      </c>
      <c r="H1668">
        <v>5.5</v>
      </c>
      <c r="I1668" t="str">
        <f t="shared" si="78"/>
        <v>67</v>
      </c>
      <c r="J1668" t="str">
        <f t="shared" si="79"/>
        <v>8.8</v>
      </c>
      <c r="K1668" t="s">
        <v>8345</v>
      </c>
      <c r="L1668" t="s">
        <v>8341</v>
      </c>
      <c r="M1668">
        <v>1.5</v>
      </c>
      <c r="N1668">
        <v>2</v>
      </c>
      <c r="O1668">
        <f t="shared" si="82"/>
        <v>1</v>
      </c>
      <c r="P1668">
        <v>0.5</v>
      </c>
    </row>
    <row r="1669" spans="1:16">
      <c r="A1669" s="61">
        <v>104746521</v>
      </c>
      <c r="B1669" s="61" t="s">
        <v>8004</v>
      </c>
      <c r="C1669" s="100" t="s">
        <v>1532</v>
      </c>
      <c r="D1669" s="42" t="s">
        <v>8147</v>
      </c>
      <c r="E1669" s="61">
        <v>101490162</v>
      </c>
      <c r="F1669" s="61"/>
      <c r="G1669" s="61">
        <v>417</v>
      </c>
      <c r="H1669">
        <v>5.5</v>
      </c>
      <c r="I1669" t="str">
        <f t="shared" si="78"/>
        <v>78</v>
      </c>
      <c r="J1669" t="str">
        <f t="shared" si="79"/>
        <v>13.</v>
      </c>
      <c r="K1669" t="s">
        <v>8342</v>
      </c>
      <c r="L1669" t="s">
        <v>8350</v>
      </c>
      <c r="M1669">
        <v>0.75</v>
      </c>
      <c r="N1669">
        <v>2</v>
      </c>
      <c r="O1669">
        <f t="shared" si="82"/>
        <v>1</v>
      </c>
      <c r="P1669">
        <v>0.5</v>
      </c>
    </row>
    <row r="1670" spans="1:16">
      <c r="A1670" s="61">
        <v>104746521</v>
      </c>
      <c r="B1670" s="61" t="s">
        <v>8004</v>
      </c>
      <c r="C1670" s="100" t="s">
        <v>1613</v>
      </c>
      <c r="D1670" s="42" t="s">
        <v>5738</v>
      </c>
      <c r="E1670" s="61">
        <v>101490161</v>
      </c>
      <c r="F1670" s="61"/>
      <c r="G1670" s="61">
        <v>417</v>
      </c>
      <c r="H1670">
        <v>5.5</v>
      </c>
      <c r="I1670" t="str">
        <f t="shared" si="78"/>
        <v>78</v>
      </c>
      <c r="J1670" t="str">
        <f t="shared" si="79"/>
        <v>13.</v>
      </c>
      <c r="K1670" t="s">
        <v>8342</v>
      </c>
      <c r="L1670" t="s">
        <v>8350</v>
      </c>
      <c r="M1670">
        <v>0.75</v>
      </c>
      <c r="N1670">
        <v>2</v>
      </c>
      <c r="O1670">
        <f t="shared" si="82"/>
        <v>1</v>
      </c>
      <c r="P1670">
        <v>0.5</v>
      </c>
    </row>
    <row r="1671" spans="1:16">
      <c r="A1671" s="61">
        <v>104746518</v>
      </c>
      <c r="B1671" s="61" t="s">
        <v>8010</v>
      </c>
      <c r="C1671" s="100" t="s">
        <v>1532</v>
      </c>
      <c r="D1671" s="42" t="s">
        <v>5742</v>
      </c>
      <c r="E1671" s="61">
        <v>103177454</v>
      </c>
      <c r="F1671" s="61"/>
      <c r="G1671" s="61">
        <v>417</v>
      </c>
      <c r="H1671">
        <v>5.5</v>
      </c>
      <c r="I1671" t="str">
        <f t="shared" si="78"/>
        <v>78</v>
      </c>
      <c r="J1671" t="str">
        <f t="shared" si="79"/>
        <v>13.</v>
      </c>
      <c r="K1671" t="s">
        <v>8345</v>
      </c>
      <c r="L1671" t="s">
        <v>8350</v>
      </c>
      <c r="M1671">
        <v>1.5</v>
      </c>
      <c r="N1671">
        <v>2</v>
      </c>
      <c r="O1671">
        <f t="shared" si="82"/>
        <v>1</v>
      </c>
      <c r="P1671">
        <v>0.5</v>
      </c>
    </row>
    <row r="1672" spans="1:16">
      <c r="A1672" s="61">
        <v>104746518</v>
      </c>
      <c r="B1672" s="61" t="s">
        <v>8010</v>
      </c>
      <c r="C1672" s="100" t="s">
        <v>1613</v>
      </c>
      <c r="D1672" s="42" t="s">
        <v>5743</v>
      </c>
      <c r="E1672" s="61" t="s">
        <v>4953</v>
      </c>
      <c r="F1672" s="61"/>
      <c r="G1672" s="61">
        <v>417</v>
      </c>
      <c r="H1672">
        <v>5.5</v>
      </c>
      <c r="I1672" t="str">
        <f t="shared" si="78"/>
        <v>78</v>
      </c>
      <c r="J1672" t="str">
        <f t="shared" si="79"/>
        <v>13.</v>
      </c>
      <c r="K1672" t="s">
        <v>8345</v>
      </c>
      <c r="L1672" t="s">
        <v>8350</v>
      </c>
      <c r="M1672">
        <v>1.5</v>
      </c>
      <c r="N1672">
        <v>2</v>
      </c>
      <c r="O1672">
        <f t="shared" si="82"/>
        <v>1</v>
      </c>
      <c r="P1672">
        <v>0.5</v>
      </c>
    </row>
    <row r="1673" spans="1:16">
      <c r="A1673" s="61">
        <v>103632398</v>
      </c>
      <c r="B1673" s="61" t="s">
        <v>7660</v>
      </c>
      <c r="C1673" s="100" t="s">
        <v>1532</v>
      </c>
      <c r="D1673" s="42" t="s">
        <v>5207</v>
      </c>
      <c r="E1673" s="61">
        <v>101490162</v>
      </c>
      <c r="F1673" s="61"/>
      <c r="G1673" s="61">
        <v>431</v>
      </c>
      <c r="H1673">
        <v>5.5</v>
      </c>
      <c r="I1673" t="str">
        <f t="shared" si="78"/>
        <v>78</v>
      </c>
      <c r="J1673" t="str">
        <f t="shared" si="79"/>
        <v>7.6</v>
      </c>
      <c r="K1673" t="s">
        <v>8342</v>
      </c>
      <c r="L1673" t="s">
        <v>8341</v>
      </c>
      <c r="M1673">
        <v>0.75</v>
      </c>
      <c r="N1673">
        <v>2</v>
      </c>
      <c r="O1673">
        <f t="shared" si="82"/>
        <v>1</v>
      </c>
      <c r="P1673">
        <v>0.5</v>
      </c>
    </row>
    <row r="1674" spans="1:16">
      <c r="A1674" s="61">
        <v>103632398</v>
      </c>
      <c r="B1674" s="61" t="s">
        <v>7660</v>
      </c>
      <c r="C1674" s="100" t="s">
        <v>1613</v>
      </c>
      <c r="D1674" s="42" t="s">
        <v>5208</v>
      </c>
      <c r="E1674" s="61">
        <v>101490161</v>
      </c>
      <c r="F1674" s="61"/>
      <c r="G1674" s="61">
        <v>431</v>
      </c>
      <c r="H1674">
        <v>5.5</v>
      </c>
      <c r="I1674" t="str">
        <f t="shared" si="78"/>
        <v>78</v>
      </c>
      <c r="J1674" t="str">
        <f t="shared" si="79"/>
        <v>7.6</v>
      </c>
      <c r="K1674" t="s">
        <v>8342</v>
      </c>
      <c r="L1674" t="s">
        <v>8341</v>
      </c>
      <c r="M1674">
        <v>0.75</v>
      </c>
      <c r="N1674">
        <v>2</v>
      </c>
      <c r="O1674">
        <f t="shared" si="82"/>
        <v>1</v>
      </c>
      <c r="P1674">
        <v>0.5</v>
      </c>
    </row>
    <row r="1675" spans="1:16">
      <c r="A1675" s="61">
        <v>103683479</v>
      </c>
      <c r="B1675" s="61" t="s">
        <v>7759</v>
      </c>
      <c r="C1675" s="100" t="s">
        <v>1532</v>
      </c>
      <c r="D1675" s="42" t="s">
        <v>5360</v>
      </c>
      <c r="E1675" s="61">
        <v>103177454</v>
      </c>
      <c r="F1675" s="61"/>
      <c r="G1675" s="61">
        <v>431</v>
      </c>
      <c r="H1675">
        <v>5.5</v>
      </c>
      <c r="I1675" t="str">
        <f t="shared" si="78"/>
        <v>78</v>
      </c>
      <c r="J1675" t="str">
        <f t="shared" si="79"/>
        <v>7.6</v>
      </c>
      <c r="K1675" t="s">
        <v>8345</v>
      </c>
      <c r="L1675" t="s">
        <v>8341</v>
      </c>
      <c r="M1675">
        <v>1.5</v>
      </c>
      <c r="N1675">
        <v>2</v>
      </c>
      <c r="O1675">
        <f t="shared" si="82"/>
        <v>1</v>
      </c>
      <c r="P1675">
        <v>0.5</v>
      </c>
    </row>
    <row r="1676" spans="1:16">
      <c r="A1676" s="61">
        <v>103683479</v>
      </c>
      <c r="B1676" s="61" t="s">
        <v>7759</v>
      </c>
      <c r="C1676" s="100" t="s">
        <v>1613</v>
      </c>
      <c r="D1676" s="42" t="s">
        <v>5361</v>
      </c>
      <c r="E1676" s="61" t="s">
        <v>4953</v>
      </c>
      <c r="F1676" s="61"/>
      <c r="G1676" s="61">
        <v>431</v>
      </c>
      <c r="H1676">
        <v>5.5</v>
      </c>
      <c r="I1676" t="str">
        <f t="shared" ref="I1676:I1739" si="83">MID(D1676,5,2)</f>
        <v>78</v>
      </c>
      <c r="J1676" t="str">
        <f t="shared" ref="J1676:J1739" si="84">MID(D1676,7,3)</f>
        <v>7.6</v>
      </c>
      <c r="K1676" t="s">
        <v>8345</v>
      </c>
      <c r="L1676" t="s">
        <v>8341</v>
      </c>
      <c r="M1676">
        <v>1.5</v>
      </c>
      <c r="N1676">
        <v>2</v>
      </c>
      <c r="O1676">
        <f t="shared" si="82"/>
        <v>1</v>
      </c>
      <c r="P1676">
        <v>0.5</v>
      </c>
    </row>
    <row r="1677" spans="1:16">
      <c r="A1677" s="120">
        <v>103611563</v>
      </c>
      <c r="B1677" s="61" t="s">
        <v>54</v>
      </c>
      <c r="C1677" s="100" t="s">
        <v>1532</v>
      </c>
      <c r="D1677" s="42" t="s">
        <v>5186</v>
      </c>
      <c r="E1677" s="61">
        <v>101490162</v>
      </c>
      <c r="F1677" s="61"/>
      <c r="G1677" s="61">
        <v>427</v>
      </c>
      <c r="H1677">
        <v>5.5</v>
      </c>
      <c r="I1677" t="str">
        <f t="shared" si="83"/>
        <v>78</v>
      </c>
      <c r="J1677" t="str">
        <f t="shared" si="84"/>
        <v>8.5</v>
      </c>
      <c r="K1677" t="s">
        <v>8342</v>
      </c>
      <c r="L1677" t="s">
        <v>8341</v>
      </c>
      <c r="M1677">
        <v>0.75</v>
      </c>
      <c r="N1677">
        <v>2</v>
      </c>
      <c r="O1677">
        <f t="shared" si="82"/>
        <v>1</v>
      </c>
      <c r="P1677">
        <v>0.5</v>
      </c>
    </row>
    <row r="1678" spans="1:16">
      <c r="A1678" s="61">
        <v>103611563</v>
      </c>
      <c r="B1678" s="61" t="s">
        <v>54</v>
      </c>
      <c r="C1678" s="100" t="s">
        <v>1532</v>
      </c>
      <c r="D1678" s="42" t="s">
        <v>1444</v>
      </c>
      <c r="E1678" s="61">
        <v>101490162</v>
      </c>
      <c r="F1678" s="61"/>
      <c r="G1678" s="61">
        <v>427</v>
      </c>
      <c r="H1678">
        <v>5.5</v>
      </c>
      <c r="I1678" t="str">
        <f t="shared" si="83"/>
        <v>78</v>
      </c>
      <c r="J1678" t="str">
        <f t="shared" si="84"/>
        <v>8.5</v>
      </c>
      <c r="K1678" t="s">
        <v>8342</v>
      </c>
      <c r="L1678" t="s">
        <v>8341</v>
      </c>
      <c r="M1678">
        <v>0.75</v>
      </c>
      <c r="N1678">
        <v>2</v>
      </c>
      <c r="O1678">
        <f t="shared" si="82"/>
        <v>1</v>
      </c>
      <c r="P1678">
        <v>0.5</v>
      </c>
    </row>
    <row r="1679" spans="1:16">
      <c r="A1679" s="61">
        <v>103611563</v>
      </c>
      <c r="B1679" s="61" t="s">
        <v>54</v>
      </c>
      <c r="C1679" s="100" t="s">
        <v>1613</v>
      </c>
      <c r="D1679" s="42" t="s">
        <v>150</v>
      </c>
      <c r="E1679" s="61">
        <v>101490161</v>
      </c>
      <c r="F1679" s="61"/>
      <c r="G1679" s="61">
        <v>427</v>
      </c>
      <c r="H1679">
        <v>5.5</v>
      </c>
      <c r="I1679" t="str">
        <f t="shared" si="83"/>
        <v>78</v>
      </c>
      <c r="J1679" t="str">
        <f t="shared" si="84"/>
        <v>8.5</v>
      </c>
      <c r="K1679" t="s">
        <v>8342</v>
      </c>
      <c r="L1679" t="s">
        <v>8341</v>
      </c>
      <c r="M1679">
        <v>0.75</v>
      </c>
      <c r="N1679">
        <v>2</v>
      </c>
      <c r="O1679">
        <f t="shared" si="82"/>
        <v>1</v>
      </c>
      <c r="P1679">
        <v>0.5</v>
      </c>
    </row>
    <row r="1680" spans="1:16">
      <c r="A1680" s="120">
        <v>103611563</v>
      </c>
      <c r="B1680" s="61" t="s">
        <v>54</v>
      </c>
      <c r="C1680" s="100" t="s">
        <v>1613</v>
      </c>
      <c r="D1680" s="42" t="s">
        <v>5187</v>
      </c>
      <c r="E1680" s="61">
        <v>101490161</v>
      </c>
      <c r="F1680" s="61"/>
      <c r="G1680" s="61">
        <v>427</v>
      </c>
      <c r="H1680">
        <v>5.5</v>
      </c>
      <c r="I1680" t="str">
        <f t="shared" si="83"/>
        <v>78</v>
      </c>
      <c r="J1680" t="str">
        <f t="shared" si="84"/>
        <v>8.5</v>
      </c>
      <c r="K1680" t="s">
        <v>8342</v>
      </c>
      <c r="L1680" t="s">
        <v>8341</v>
      </c>
      <c r="M1680">
        <v>0.75</v>
      </c>
      <c r="N1680">
        <v>2</v>
      </c>
      <c r="O1680">
        <f t="shared" si="82"/>
        <v>1</v>
      </c>
      <c r="P1680">
        <v>0.5</v>
      </c>
    </row>
    <row r="1681" spans="1:16">
      <c r="A1681" s="61">
        <v>104396890</v>
      </c>
      <c r="B1681" s="61" t="s">
        <v>102</v>
      </c>
      <c r="C1681" s="100" t="s">
        <v>1532</v>
      </c>
      <c r="D1681" s="42" t="s">
        <v>5466</v>
      </c>
      <c r="E1681" s="61">
        <v>101490162</v>
      </c>
      <c r="F1681" s="61"/>
      <c r="G1681" s="61">
        <v>441</v>
      </c>
      <c r="H1681">
        <v>5.75</v>
      </c>
      <c r="I1681" t="str">
        <f t="shared" si="83"/>
        <v>67</v>
      </c>
      <c r="J1681" t="str">
        <f t="shared" si="84"/>
        <v>10.</v>
      </c>
      <c r="K1681" t="s">
        <v>8342</v>
      </c>
      <c r="L1681" t="s">
        <v>8341</v>
      </c>
      <c r="M1681">
        <v>0.75</v>
      </c>
      <c r="N1681">
        <v>2</v>
      </c>
      <c r="O1681">
        <f t="shared" si="82"/>
        <v>1</v>
      </c>
      <c r="P1681">
        <v>0.5</v>
      </c>
    </row>
    <row r="1682" spans="1:16">
      <c r="A1682" s="61">
        <v>104396890</v>
      </c>
      <c r="B1682" s="61" t="s">
        <v>102</v>
      </c>
      <c r="C1682" s="100" t="s">
        <v>1613</v>
      </c>
      <c r="D1682" s="42" t="s">
        <v>170</v>
      </c>
      <c r="E1682" s="61">
        <v>101490161</v>
      </c>
      <c r="F1682" s="61"/>
      <c r="G1682" s="61">
        <v>441</v>
      </c>
      <c r="H1682">
        <v>5.75</v>
      </c>
      <c r="I1682" t="str">
        <f t="shared" si="83"/>
        <v>67</v>
      </c>
      <c r="J1682" t="str">
        <f t="shared" si="84"/>
        <v>10.</v>
      </c>
      <c r="K1682" t="s">
        <v>8342</v>
      </c>
      <c r="L1682" t="s">
        <v>8341</v>
      </c>
      <c r="M1682">
        <v>0.75</v>
      </c>
      <c r="N1682">
        <v>2</v>
      </c>
      <c r="O1682">
        <f t="shared" si="82"/>
        <v>1</v>
      </c>
      <c r="P1682">
        <v>0.5</v>
      </c>
    </row>
    <row r="1683" spans="1:16">
      <c r="A1683" s="61">
        <v>102732546</v>
      </c>
      <c r="B1683" s="61" t="s">
        <v>7029</v>
      </c>
      <c r="C1683" s="62" t="s">
        <v>1532</v>
      </c>
      <c r="D1683" s="42" t="s">
        <v>4270</v>
      </c>
      <c r="E1683" s="61">
        <v>101490162</v>
      </c>
      <c r="F1683" s="61"/>
      <c r="G1683" s="61">
        <v>326</v>
      </c>
      <c r="H1683">
        <v>5.75</v>
      </c>
      <c r="I1683" t="str">
        <f t="shared" si="83"/>
        <v>67</v>
      </c>
      <c r="J1683" t="str">
        <f t="shared" si="84"/>
        <v>11.</v>
      </c>
      <c r="K1683" t="s">
        <v>8342</v>
      </c>
      <c r="L1683" t="s">
        <v>8341</v>
      </c>
      <c r="M1683">
        <v>0.75</v>
      </c>
      <c r="N1683">
        <v>2</v>
      </c>
      <c r="O1683">
        <f t="shared" si="82"/>
        <v>1</v>
      </c>
      <c r="P1683">
        <v>0.5</v>
      </c>
    </row>
    <row r="1684" spans="1:16">
      <c r="A1684" s="61">
        <v>102732546</v>
      </c>
      <c r="B1684" s="61" t="s">
        <v>7029</v>
      </c>
      <c r="C1684" s="62" t="s">
        <v>1613</v>
      </c>
      <c r="D1684" s="42" t="s">
        <v>4271</v>
      </c>
      <c r="E1684" s="61">
        <v>101490161</v>
      </c>
      <c r="F1684" s="61"/>
      <c r="G1684" s="61">
        <v>326</v>
      </c>
      <c r="H1684">
        <v>5.75</v>
      </c>
      <c r="I1684" t="str">
        <f t="shared" si="83"/>
        <v>67</v>
      </c>
      <c r="J1684" t="str">
        <f t="shared" si="84"/>
        <v>11.</v>
      </c>
      <c r="K1684" t="s">
        <v>8342</v>
      </c>
      <c r="L1684" t="s">
        <v>8341</v>
      </c>
      <c r="M1684">
        <v>0.75</v>
      </c>
      <c r="N1684">
        <v>2</v>
      </c>
      <c r="O1684">
        <f t="shared" si="82"/>
        <v>1</v>
      </c>
      <c r="P1684">
        <v>0.5</v>
      </c>
    </row>
    <row r="1685" spans="1:16">
      <c r="A1685" s="61">
        <v>102779972</v>
      </c>
      <c r="B1685" s="61" t="s">
        <v>7063</v>
      </c>
      <c r="C1685" s="62" t="s">
        <v>1532</v>
      </c>
      <c r="D1685" s="42" t="s">
        <v>4326</v>
      </c>
      <c r="E1685" s="61">
        <v>101727985</v>
      </c>
      <c r="F1685" s="61"/>
      <c r="G1685" s="61">
        <v>326</v>
      </c>
      <c r="H1685">
        <v>5.75</v>
      </c>
      <c r="I1685" t="str">
        <f t="shared" si="83"/>
        <v>67</v>
      </c>
      <c r="J1685" t="str">
        <f t="shared" si="84"/>
        <v>11.</v>
      </c>
      <c r="K1685" t="s">
        <v>8347</v>
      </c>
      <c r="L1685" t="s">
        <v>8341</v>
      </c>
      <c r="M1685">
        <v>1.5</v>
      </c>
      <c r="N1685">
        <v>2</v>
      </c>
      <c r="O1685">
        <f t="shared" si="82"/>
        <v>1</v>
      </c>
      <c r="P1685">
        <v>0.5</v>
      </c>
    </row>
    <row r="1686" spans="1:16">
      <c r="A1686" s="61">
        <v>102779972</v>
      </c>
      <c r="B1686" s="61" t="s">
        <v>7063</v>
      </c>
      <c r="C1686" s="62" t="s">
        <v>1613</v>
      </c>
      <c r="D1686" s="42" t="s">
        <v>4327</v>
      </c>
      <c r="E1686" s="61">
        <v>101727984</v>
      </c>
      <c r="F1686" s="61"/>
      <c r="G1686" s="61">
        <v>326</v>
      </c>
      <c r="H1686">
        <v>5.75</v>
      </c>
      <c r="I1686" t="str">
        <f t="shared" si="83"/>
        <v>67</v>
      </c>
      <c r="J1686" t="str">
        <f t="shared" si="84"/>
        <v>11.</v>
      </c>
      <c r="K1686" t="s">
        <v>8347</v>
      </c>
      <c r="L1686" t="s">
        <v>8341</v>
      </c>
      <c r="M1686">
        <v>1.5</v>
      </c>
      <c r="N1686">
        <v>2</v>
      </c>
      <c r="O1686">
        <f t="shared" si="82"/>
        <v>1</v>
      </c>
      <c r="P1686">
        <v>0.5</v>
      </c>
    </row>
    <row r="1687" spans="1:16">
      <c r="A1687" s="61">
        <v>104622306</v>
      </c>
      <c r="B1687" s="61" t="s">
        <v>7927</v>
      </c>
      <c r="C1687" s="100" t="s">
        <v>1532</v>
      </c>
      <c r="D1687" s="42" t="s">
        <v>5619</v>
      </c>
      <c r="E1687" s="61" t="s">
        <v>5514</v>
      </c>
      <c r="F1687" s="61"/>
      <c r="G1687" s="61">
        <v>448</v>
      </c>
      <c r="H1687">
        <v>5.75</v>
      </c>
      <c r="I1687" t="str">
        <f t="shared" si="83"/>
        <v>67</v>
      </c>
      <c r="J1687" t="str">
        <f t="shared" si="84"/>
        <v>11.</v>
      </c>
      <c r="K1687" t="s">
        <v>8342</v>
      </c>
      <c r="L1687" t="s">
        <v>8341</v>
      </c>
      <c r="M1687">
        <v>0.75</v>
      </c>
      <c r="N1687">
        <v>2</v>
      </c>
      <c r="O1687">
        <f t="shared" si="82"/>
        <v>1</v>
      </c>
      <c r="P1687">
        <v>0.5</v>
      </c>
    </row>
    <row r="1688" spans="1:16">
      <c r="A1688" s="61">
        <v>104622306</v>
      </c>
      <c r="B1688" s="61" t="s">
        <v>7927</v>
      </c>
      <c r="C1688" s="100" t="s">
        <v>1613</v>
      </c>
      <c r="D1688" s="42" t="s">
        <v>5620</v>
      </c>
      <c r="E1688" s="61">
        <v>101490161</v>
      </c>
      <c r="F1688" s="61"/>
      <c r="G1688" s="61">
        <v>448</v>
      </c>
      <c r="H1688">
        <v>5.75</v>
      </c>
      <c r="I1688" t="str">
        <f t="shared" si="83"/>
        <v>67</v>
      </c>
      <c r="J1688" t="str">
        <f t="shared" si="84"/>
        <v>11.</v>
      </c>
      <c r="K1688" t="s">
        <v>8342</v>
      </c>
      <c r="L1688" t="s">
        <v>8341</v>
      </c>
      <c r="M1688">
        <v>0.75</v>
      </c>
      <c r="N1688">
        <v>2</v>
      </c>
      <c r="O1688">
        <f t="shared" si="82"/>
        <v>1</v>
      </c>
      <c r="P1688">
        <v>0.5</v>
      </c>
    </row>
    <row r="1689" spans="1:16">
      <c r="A1689" s="61">
        <v>104503524</v>
      </c>
      <c r="B1689" s="61" t="s">
        <v>33</v>
      </c>
      <c r="C1689" s="100" t="s">
        <v>1532</v>
      </c>
      <c r="D1689" s="42" t="s">
        <v>1448</v>
      </c>
      <c r="E1689" s="61">
        <v>101490171</v>
      </c>
      <c r="F1689" s="61"/>
      <c r="G1689" s="61">
        <v>448</v>
      </c>
      <c r="H1689">
        <v>5.75</v>
      </c>
      <c r="I1689" t="str">
        <f t="shared" si="83"/>
        <v>67</v>
      </c>
      <c r="J1689" t="str">
        <f t="shared" si="84"/>
        <v>11.</v>
      </c>
      <c r="K1689" t="s">
        <v>8342</v>
      </c>
      <c r="L1689" t="s">
        <v>8341</v>
      </c>
      <c r="M1689">
        <v>0.75</v>
      </c>
      <c r="N1689">
        <v>2</v>
      </c>
      <c r="O1689">
        <f t="shared" si="82"/>
        <v>1</v>
      </c>
      <c r="P1689">
        <v>0.5</v>
      </c>
    </row>
    <row r="1690" spans="1:16">
      <c r="A1690" s="61">
        <v>104503524</v>
      </c>
      <c r="B1690" s="61" t="s">
        <v>33</v>
      </c>
      <c r="C1690" s="100" t="s">
        <v>1613</v>
      </c>
      <c r="D1690" s="42" t="s">
        <v>1491</v>
      </c>
      <c r="E1690" s="61">
        <v>101490161</v>
      </c>
      <c r="F1690" s="61"/>
      <c r="G1690" s="61">
        <v>448</v>
      </c>
      <c r="H1690">
        <v>5.75</v>
      </c>
      <c r="I1690" t="str">
        <f t="shared" si="83"/>
        <v>67</v>
      </c>
      <c r="J1690" t="str">
        <f t="shared" si="84"/>
        <v>11.</v>
      </c>
      <c r="K1690" t="s">
        <v>8342</v>
      </c>
      <c r="L1690" t="s">
        <v>8341</v>
      </c>
      <c r="M1690">
        <v>0.75</v>
      </c>
      <c r="N1690">
        <v>2</v>
      </c>
      <c r="O1690">
        <f t="shared" si="82"/>
        <v>1</v>
      </c>
      <c r="P1690">
        <v>0.5</v>
      </c>
    </row>
    <row r="1691" spans="1:16">
      <c r="A1691" s="61">
        <v>104781094</v>
      </c>
      <c r="B1691" s="61" t="s">
        <v>25</v>
      </c>
      <c r="C1691" s="100" t="s">
        <v>1532</v>
      </c>
      <c r="D1691" s="42" t="s">
        <v>1449</v>
      </c>
      <c r="E1691" s="61">
        <v>101490171</v>
      </c>
      <c r="F1691" s="61"/>
      <c r="G1691" s="61">
        <v>431</v>
      </c>
      <c r="H1691">
        <v>5.75</v>
      </c>
      <c r="I1691" t="str">
        <f t="shared" si="83"/>
        <v>78</v>
      </c>
      <c r="J1691" t="str">
        <f t="shared" si="84"/>
        <v>7.6</v>
      </c>
      <c r="K1691" t="s">
        <v>8342</v>
      </c>
      <c r="L1691" t="s">
        <v>8341</v>
      </c>
      <c r="M1691">
        <v>0.75</v>
      </c>
      <c r="N1691">
        <v>2</v>
      </c>
      <c r="O1691">
        <f t="shared" si="82"/>
        <v>1</v>
      </c>
      <c r="P1691">
        <v>0.5</v>
      </c>
    </row>
    <row r="1692" spans="1:16">
      <c r="A1692" s="61">
        <v>104781094</v>
      </c>
      <c r="B1692" s="61" t="s">
        <v>25</v>
      </c>
      <c r="C1692" s="100" t="s">
        <v>1613</v>
      </c>
      <c r="D1692" s="42" t="s">
        <v>131</v>
      </c>
      <c r="E1692" s="61">
        <v>101490161</v>
      </c>
      <c r="F1692" s="61"/>
      <c r="G1692" s="61">
        <v>431</v>
      </c>
      <c r="H1692">
        <v>5.75</v>
      </c>
      <c r="I1692" t="str">
        <f t="shared" si="83"/>
        <v>78</v>
      </c>
      <c r="J1692" t="str">
        <f t="shared" si="84"/>
        <v>7.6</v>
      </c>
      <c r="K1692" t="s">
        <v>8342</v>
      </c>
      <c r="L1692" t="s">
        <v>8341</v>
      </c>
      <c r="M1692">
        <v>0.75</v>
      </c>
      <c r="N1692">
        <v>2</v>
      </c>
      <c r="O1692">
        <f t="shared" si="82"/>
        <v>1</v>
      </c>
      <c r="P1692">
        <v>0.5</v>
      </c>
    </row>
    <row r="1693" spans="1:16">
      <c r="A1693" s="61">
        <v>104686246</v>
      </c>
      <c r="B1693" s="61" t="s">
        <v>7978</v>
      </c>
      <c r="C1693" s="100" t="s">
        <v>1532</v>
      </c>
      <c r="D1693" s="42" t="s">
        <v>8148</v>
      </c>
      <c r="E1693" s="61" t="s">
        <v>5514</v>
      </c>
      <c r="F1693" s="61"/>
      <c r="G1693" s="61">
        <v>459</v>
      </c>
      <c r="H1693">
        <v>5.75</v>
      </c>
      <c r="I1693" t="str">
        <f t="shared" si="83"/>
        <v>91</v>
      </c>
      <c r="J1693" t="str">
        <f t="shared" si="84"/>
        <v>011</v>
      </c>
      <c r="K1693" t="s">
        <v>8342</v>
      </c>
      <c r="L1693" t="s">
        <v>8341</v>
      </c>
      <c r="M1693">
        <v>0.75</v>
      </c>
      <c r="N1693">
        <v>2</v>
      </c>
      <c r="O1693">
        <f t="shared" si="82"/>
        <v>1</v>
      </c>
      <c r="P1693">
        <v>0.5</v>
      </c>
    </row>
    <row r="1694" spans="1:16">
      <c r="A1694" s="61">
        <v>104686246</v>
      </c>
      <c r="B1694" s="61" t="s">
        <v>7978</v>
      </c>
      <c r="C1694" s="100" t="s">
        <v>1613</v>
      </c>
      <c r="D1694" s="42" t="s">
        <v>5697</v>
      </c>
      <c r="E1694" s="61">
        <v>101490161</v>
      </c>
      <c r="F1694" s="61"/>
      <c r="G1694" s="61">
        <v>459</v>
      </c>
      <c r="H1694">
        <v>5.75</v>
      </c>
      <c r="I1694" t="str">
        <f t="shared" si="83"/>
        <v>91</v>
      </c>
      <c r="J1694" t="str">
        <f t="shared" si="84"/>
        <v>011</v>
      </c>
      <c r="K1694" t="s">
        <v>8342</v>
      </c>
      <c r="L1694" t="s">
        <v>8341</v>
      </c>
      <c r="M1694">
        <v>0.75</v>
      </c>
      <c r="N1694">
        <v>2</v>
      </c>
      <c r="O1694">
        <f t="shared" si="82"/>
        <v>1</v>
      </c>
      <c r="P1694">
        <v>0.5</v>
      </c>
    </row>
    <row r="1695" spans="1:16">
      <c r="A1695" s="61">
        <v>102732511</v>
      </c>
      <c r="B1695" s="61" t="s">
        <v>7028</v>
      </c>
      <c r="C1695" s="62" t="s">
        <v>1532</v>
      </c>
      <c r="D1695" s="42" t="s">
        <v>4268</v>
      </c>
      <c r="E1695" s="61">
        <v>101490162</v>
      </c>
      <c r="F1695" s="61"/>
      <c r="G1695" s="61">
        <v>325</v>
      </c>
      <c r="H1695">
        <v>5.75</v>
      </c>
      <c r="I1695" t="str">
        <f t="shared" si="83"/>
        <v>91</v>
      </c>
      <c r="J1695" t="str">
        <f t="shared" si="84"/>
        <v>011</v>
      </c>
      <c r="K1695" t="s">
        <v>8342</v>
      </c>
      <c r="L1695" t="s">
        <v>8341</v>
      </c>
      <c r="M1695">
        <v>0.75</v>
      </c>
      <c r="N1695">
        <v>2</v>
      </c>
      <c r="O1695">
        <f t="shared" si="82"/>
        <v>1</v>
      </c>
      <c r="P1695">
        <v>0.5</v>
      </c>
    </row>
    <row r="1696" spans="1:16">
      <c r="A1696" s="61">
        <v>102732511</v>
      </c>
      <c r="B1696" s="61" t="s">
        <v>7028</v>
      </c>
      <c r="C1696" s="62" t="s">
        <v>1613</v>
      </c>
      <c r="D1696" s="42" t="s">
        <v>4269</v>
      </c>
      <c r="E1696" s="61">
        <v>101490161</v>
      </c>
      <c r="F1696" s="61"/>
      <c r="G1696" s="61">
        <v>325</v>
      </c>
      <c r="H1696">
        <v>5.75</v>
      </c>
      <c r="I1696" t="str">
        <f t="shared" si="83"/>
        <v>91</v>
      </c>
      <c r="J1696" t="str">
        <f t="shared" si="84"/>
        <v>011</v>
      </c>
      <c r="K1696" t="s">
        <v>8342</v>
      </c>
      <c r="L1696" t="s">
        <v>8341</v>
      </c>
      <c r="M1696">
        <v>0.75</v>
      </c>
      <c r="N1696">
        <v>2</v>
      </c>
      <c r="O1696">
        <f t="shared" si="82"/>
        <v>1</v>
      </c>
      <c r="P1696">
        <v>0.5</v>
      </c>
    </row>
    <row r="1697" spans="1:16">
      <c r="A1697" s="61">
        <v>102779967</v>
      </c>
      <c r="B1697" s="61" t="s">
        <v>7062</v>
      </c>
      <c r="C1697" s="62" t="s">
        <v>1532</v>
      </c>
      <c r="D1697" s="42" t="s">
        <v>4324</v>
      </c>
      <c r="E1697" s="61">
        <v>101727985</v>
      </c>
      <c r="F1697" s="61"/>
      <c r="G1697" s="61">
        <v>325</v>
      </c>
      <c r="H1697">
        <v>5.75</v>
      </c>
      <c r="I1697" t="str">
        <f t="shared" si="83"/>
        <v>91</v>
      </c>
      <c r="J1697" t="str">
        <f t="shared" si="84"/>
        <v>011</v>
      </c>
      <c r="K1697" t="s">
        <v>8347</v>
      </c>
      <c r="L1697" t="s">
        <v>8341</v>
      </c>
      <c r="M1697">
        <v>1.5</v>
      </c>
      <c r="N1697">
        <v>2</v>
      </c>
      <c r="O1697">
        <f t="shared" si="82"/>
        <v>1</v>
      </c>
      <c r="P1697">
        <v>0.5</v>
      </c>
    </row>
    <row r="1698" spans="1:16">
      <c r="A1698" s="61">
        <v>102779967</v>
      </c>
      <c r="B1698" s="61" t="s">
        <v>7062</v>
      </c>
      <c r="C1698" s="62" t="s">
        <v>1613</v>
      </c>
      <c r="D1698" s="42" t="s">
        <v>4325</v>
      </c>
      <c r="E1698" s="61">
        <v>101727984</v>
      </c>
      <c r="F1698" s="61"/>
      <c r="G1698" s="61">
        <v>325</v>
      </c>
      <c r="H1698">
        <v>5.75</v>
      </c>
      <c r="I1698" t="str">
        <f t="shared" si="83"/>
        <v>91</v>
      </c>
      <c r="J1698" t="str">
        <f t="shared" si="84"/>
        <v>011</v>
      </c>
      <c r="K1698" t="s">
        <v>8347</v>
      </c>
      <c r="L1698" t="s">
        <v>8341</v>
      </c>
      <c r="M1698">
        <v>1.5</v>
      </c>
      <c r="N1698">
        <v>2</v>
      </c>
      <c r="O1698">
        <f t="shared" si="82"/>
        <v>1</v>
      </c>
      <c r="P1698">
        <v>0.5</v>
      </c>
    </row>
    <row r="1699" spans="1:16">
      <c r="A1699" s="64" t="s">
        <v>2046</v>
      </c>
      <c r="B1699" s="61" t="s">
        <v>6210</v>
      </c>
      <c r="C1699" s="62" t="s">
        <v>1532</v>
      </c>
      <c r="D1699" s="63" t="s">
        <v>2047</v>
      </c>
      <c r="E1699" s="64">
        <v>101490168</v>
      </c>
      <c r="F1699" s="61" t="s">
        <v>1534</v>
      </c>
      <c r="G1699" s="64">
        <v>47</v>
      </c>
      <c r="H1699">
        <v>6.25</v>
      </c>
      <c r="I1699" t="str">
        <f t="shared" si="83"/>
        <v>45</v>
      </c>
      <c r="J1699" t="str">
        <f t="shared" si="84"/>
        <v>7.5</v>
      </c>
      <c r="K1699" t="s">
        <v>8342</v>
      </c>
      <c r="L1699" t="s">
        <v>8350</v>
      </c>
      <c r="M1699">
        <v>0.75</v>
      </c>
      <c r="N1699">
        <v>2</v>
      </c>
      <c r="O1699">
        <f t="shared" si="82"/>
        <v>1</v>
      </c>
      <c r="P1699">
        <v>0.5</v>
      </c>
    </row>
    <row r="1700" spans="1:16">
      <c r="A1700" s="72" t="s">
        <v>2046</v>
      </c>
      <c r="B1700" s="61" t="s">
        <v>6210</v>
      </c>
      <c r="C1700" s="62" t="s">
        <v>1532</v>
      </c>
      <c r="D1700" s="71" t="s">
        <v>2047</v>
      </c>
      <c r="E1700" s="69" t="s">
        <v>1567</v>
      </c>
      <c r="F1700" s="69"/>
      <c r="G1700" s="64">
        <v>47</v>
      </c>
      <c r="H1700">
        <v>6.25</v>
      </c>
      <c r="I1700" t="str">
        <f t="shared" si="83"/>
        <v>45</v>
      </c>
      <c r="J1700" t="str">
        <f t="shared" si="84"/>
        <v>7.5</v>
      </c>
      <c r="K1700" t="s">
        <v>8342</v>
      </c>
      <c r="L1700" t="s">
        <v>8350</v>
      </c>
      <c r="M1700">
        <v>0.75</v>
      </c>
      <c r="N1700">
        <v>2</v>
      </c>
      <c r="O1700">
        <f t="shared" si="82"/>
        <v>1</v>
      </c>
      <c r="P1700">
        <v>0.5</v>
      </c>
    </row>
    <row r="1701" spans="1:16">
      <c r="A1701" s="64" t="s">
        <v>2046</v>
      </c>
      <c r="B1701" s="61" t="s">
        <v>6210</v>
      </c>
      <c r="C1701" s="62" t="s">
        <v>1613</v>
      </c>
      <c r="D1701" s="63" t="s">
        <v>2681</v>
      </c>
      <c r="E1701" s="64">
        <v>101490161</v>
      </c>
      <c r="F1701" s="64"/>
      <c r="G1701" s="64">
        <v>47</v>
      </c>
      <c r="H1701">
        <v>6.25</v>
      </c>
      <c r="I1701" t="str">
        <f t="shared" si="83"/>
        <v>45</v>
      </c>
      <c r="J1701" t="str">
        <f t="shared" si="84"/>
        <v>7.5</v>
      </c>
      <c r="K1701" t="s">
        <v>8342</v>
      </c>
      <c r="L1701" t="s">
        <v>8350</v>
      </c>
      <c r="M1701">
        <v>0.75</v>
      </c>
      <c r="N1701">
        <v>2</v>
      </c>
      <c r="O1701">
        <f t="shared" si="82"/>
        <v>1</v>
      </c>
      <c r="P1701">
        <v>0.5</v>
      </c>
    </row>
    <row r="1702" spans="1:16">
      <c r="A1702" s="72" t="s">
        <v>2041</v>
      </c>
      <c r="B1702" s="61" t="s">
        <v>6208</v>
      </c>
      <c r="C1702" s="62" t="s">
        <v>1532</v>
      </c>
      <c r="D1702" s="71" t="s">
        <v>2043</v>
      </c>
      <c r="E1702" s="69" t="s">
        <v>1567</v>
      </c>
      <c r="F1702" s="69"/>
      <c r="G1702" s="67" t="s">
        <v>1819</v>
      </c>
      <c r="H1702">
        <v>6.25</v>
      </c>
      <c r="I1702" t="str">
        <f t="shared" si="83"/>
        <v>45</v>
      </c>
      <c r="J1702" t="str">
        <f t="shared" si="84"/>
        <v>7.5</v>
      </c>
      <c r="K1702" t="s">
        <v>8342</v>
      </c>
      <c r="L1702" t="s">
        <v>8341</v>
      </c>
      <c r="M1702">
        <v>0.75</v>
      </c>
      <c r="N1702">
        <v>2</v>
      </c>
      <c r="O1702">
        <f t="shared" si="82"/>
        <v>1</v>
      </c>
      <c r="P1702">
        <v>0.5</v>
      </c>
    </row>
    <row r="1703" spans="1:16">
      <c r="A1703" s="64" t="s">
        <v>2041</v>
      </c>
      <c r="B1703" s="61" t="s">
        <v>6208</v>
      </c>
      <c r="C1703" s="62" t="s">
        <v>1613</v>
      </c>
      <c r="D1703" s="63" t="s">
        <v>2684</v>
      </c>
      <c r="E1703" s="64">
        <v>101490161</v>
      </c>
      <c r="F1703" s="64"/>
      <c r="G1703" s="67" t="s">
        <v>1819</v>
      </c>
      <c r="H1703">
        <v>6.25</v>
      </c>
      <c r="I1703" t="str">
        <f t="shared" si="83"/>
        <v>45</v>
      </c>
      <c r="J1703" t="str">
        <f t="shared" si="84"/>
        <v>7.5</v>
      </c>
      <c r="K1703" t="s">
        <v>8342</v>
      </c>
      <c r="L1703" t="s">
        <v>8341</v>
      </c>
      <c r="M1703">
        <v>0.75</v>
      </c>
      <c r="N1703">
        <v>2</v>
      </c>
      <c r="O1703">
        <f t="shared" si="82"/>
        <v>1</v>
      </c>
      <c r="P1703">
        <v>0.5</v>
      </c>
    </row>
    <row r="1704" spans="1:16">
      <c r="A1704" s="61" t="s">
        <v>1817</v>
      </c>
      <c r="B1704" s="61" t="s">
        <v>6104</v>
      </c>
      <c r="C1704" s="62" t="s">
        <v>1532</v>
      </c>
      <c r="D1704" s="63" t="s">
        <v>1818</v>
      </c>
      <c r="E1704" s="61">
        <v>101490162</v>
      </c>
      <c r="F1704" s="61"/>
      <c r="G1704" s="67" t="s">
        <v>1819</v>
      </c>
      <c r="H1704">
        <v>6.25</v>
      </c>
      <c r="I1704" t="str">
        <f t="shared" si="83"/>
        <v>45</v>
      </c>
      <c r="J1704" t="str">
        <f t="shared" si="84"/>
        <v>7.5</v>
      </c>
      <c r="K1704" t="s">
        <v>8344</v>
      </c>
      <c r="L1704" t="s">
        <v>8341</v>
      </c>
      <c r="M1704">
        <v>0.75</v>
      </c>
      <c r="N1704">
        <v>2</v>
      </c>
      <c r="O1704">
        <f t="shared" si="82"/>
        <v>1</v>
      </c>
      <c r="P1704">
        <v>0.5</v>
      </c>
    </row>
    <row r="1705" spans="1:16">
      <c r="A1705" s="64" t="s">
        <v>1817</v>
      </c>
      <c r="B1705" s="61" t="s">
        <v>6104</v>
      </c>
      <c r="C1705" s="62" t="s">
        <v>1613</v>
      </c>
      <c r="D1705" s="63" t="s">
        <v>2686</v>
      </c>
      <c r="E1705" s="64">
        <v>101490161</v>
      </c>
      <c r="F1705" s="64"/>
      <c r="G1705" s="67" t="s">
        <v>1819</v>
      </c>
      <c r="H1705">
        <v>6.25</v>
      </c>
      <c r="I1705" t="str">
        <f t="shared" si="83"/>
        <v>45</v>
      </c>
      <c r="J1705" t="str">
        <f t="shared" si="84"/>
        <v>7.5</v>
      </c>
      <c r="K1705" t="s">
        <v>8344</v>
      </c>
      <c r="L1705" t="s">
        <v>8341</v>
      </c>
      <c r="M1705">
        <v>0.75</v>
      </c>
      <c r="N1705">
        <v>2</v>
      </c>
      <c r="O1705">
        <f t="shared" si="82"/>
        <v>1</v>
      </c>
      <c r="P1705">
        <v>0.5</v>
      </c>
    </row>
    <row r="1706" spans="1:16">
      <c r="A1706" s="64" t="s">
        <v>2041</v>
      </c>
      <c r="B1706" s="61" t="s">
        <v>6208</v>
      </c>
      <c r="C1706" s="62" t="s">
        <v>1532</v>
      </c>
      <c r="D1706" s="63" t="s">
        <v>2042</v>
      </c>
      <c r="E1706" s="69" t="s">
        <v>1567</v>
      </c>
      <c r="F1706" s="61"/>
      <c r="G1706" s="67" t="s">
        <v>1819</v>
      </c>
      <c r="H1706">
        <v>6.25</v>
      </c>
      <c r="I1706" t="str">
        <f t="shared" si="83"/>
        <v>45</v>
      </c>
      <c r="J1706" t="str">
        <f t="shared" si="84"/>
        <v>7.5</v>
      </c>
      <c r="K1706" t="s">
        <v>8344</v>
      </c>
      <c r="L1706" t="s">
        <v>8341</v>
      </c>
      <c r="M1706">
        <v>0.75</v>
      </c>
      <c r="N1706">
        <v>2</v>
      </c>
      <c r="O1706">
        <f t="shared" si="82"/>
        <v>1</v>
      </c>
      <c r="P1706">
        <v>0.5</v>
      </c>
    </row>
    <row r="1707" spans="1:16">
      <c r="A1707" s="61" t="s">
        <v>2031</v>
      </c>
      <c r="B1707" s="61" t="s">
        <v>6203</v>
      </c>
      <c r="C1707" s="62" t="s">
        <v>1532</v>
      </c>
      <c r="D1707" s="63" t="s">
        <v>2032</v>
      </c>
      <c r="E1707" s="61">
        <v>101490162</v>
      </c>
      <c r="F1707" s="61"/>
      <c r="G1707" s="64">
        <v>47</v>
      </c>
      <c r="H1707">
        <v>6.25</v>
      </c>
      <c r="I1707" t="str">
        <f t="shared" si="83"/>
        <v>45</v>
      </c>
      <c r="J1707" t="str">
        <f t="shared" si="84"/>
        <v>7.5</v>
      </c>
      <c r="K1707" t="s">
        <v>8342</v>
      </c>
      <c r="L1707" t="s">
        <v>8350</v>
      </c>
      <c r="M1707">
        <v>0.75</v>
      </c>
      <c r="N1707">
        <v>2</v>
      </c>
      <c r="O1707">
        <f t="shared" si="82"/>
        <v>1</v>
      </c>
      <c r="P1707">
        <v>0.5</v>
      </c>
    </row>
    <row r="1708" spans="1:16">
      <c r="A1708" s="64" t="s">
        <v>2031</v>
      </c>
      <c r="B1708" s="61" t="s">
        <v>6203</v>
      </c>
      <c r="C1708" s="62" t="s">
        <v>1613</v>
      </c>
      <c r="D1708" s="63" t="s">
        <v>2690</v>
      </c>
      <c r="E1708" s="64">
        <v>101490161</v>
      </c>
      <c r="F1708" s="64"/>
      <c r="G1708" s="64">
        <v>47</v>
      </c>
      <c r="H1708">
        <v>6.25</v>
      </c>
      <c r="I1708" t="str">
        <f t="shared" si="83"/>
        <v>45</v>
      </c>
      <c r="J1708" t="str">
        <f t="shared" si="84"/>
        <v>7.5</v>
      </c>
      <c r="K1708" t="s">
        <v>8342</v>
      </c>
      <c r="L1708" t="s">
        <v>8350</v>
      </c>
      <c r="M1708">
        <v>0.75</v>
      </c>
      <c r="N1708">
        <v>2</v>
      </c>
      <c r="O1708">
        <f t="shared" si="82"/>
        <v>1</v>
      </c>
      <c r="P1708">
        <v>0.5</v>
      </c>
    </row>
    <row r="1709" spans="1:16">
      <c r="A1709" s="61" t="s">
        <v>2697</v>
      </c>
      <c r="B1709" s="61" t="s">
        <v>6487</v>
      </c>
      <c r="C1709" s="62" t="s">
        <v>1532</v>
      </c>
      <c r="D1709" s="63" t="s">
        <v>2796</v>
      </c>
      <c r="E1709" s="61">
        <v>101490162</v>
      </c>
      <c r="F1709" s="61"/>
      <c r="G1709" s="64">
        <v>47</v>
      </c>
      <c r="H1709">
        <v>6.25</v>
      </c>
      <c r="I1709" t="str">
        <f t="shared" si="83"/>
        <v>45</v>
      </c>
      <c r="J1709" t="str">
        <f t="shared" si="84"/>
        <v>7.5</v>
      </c>
      <c r="K1709" t="s">
        <v>8342</v>
      </c>
      <c r="L1709" t="s">
        <v>8341</v>
      </c>
      <c r="M1709">
        <v>0.75</v>
      </c>
      <c r="N1709">
        <v>2</v>
      </c>
      <c r="O1709">
        <f t="shared" si="82"/>
        <v>1</v>
      </c>
      <c r="P1709">
        <v>0.5</v>
      </c>
    </row>
    <row r="1710" spans="1:16">
      <c r="A1710" s="64" t="s">
        <v>2693</v>
      </c>
      <c r="B1710" s="61" t="s">
        <v>6485</v>
      </c>
      <c r="C1710" s="62" t="s">
        <v>1532</v>
      </c>
      <c r="D1710" s="63" t="s">
        <v>2694</v>
      </c>
      <c r="E1710" s="64">
        <v>101490168</v>
      </c>
      <c r="F1710" s="64"/>
      <c r="G1710" s="67">
        <v>47</v>
      </c>
      <c r="H1710">
        <v>6.25</v>
      </c>
      <c r="I1710" t="str">
        <f t="shared" si="83"/>
        <v>45</v>
      </c>
      <c r="J1710" t="str">
        <f t="shared" si="84"/>
        <v>7.5</v>
      </c>
      <c r="K1710" t="s">
        <v>8342</v>
      </c>
      <c r="L1710" t="s">
        <v>8341</v>
      </c>
      <c r="M1710">
        <v>0.75</v>
      </c>
      <c r="N1710">
        <v>2</v>
      </c>
      <c r="O1710">
        <f t="shared" si="82"/>
        <v>1</v>
      </c>
      <c r="P1710">
        <v>0.5</v>
      </c>
    </row>
    <row r="1711" spans="1:16">
      <c r="A1711" s="64" t="s">
        <v>2693</v>
      </c>
      <c r="B1711" s="61" t="s">
        <v>6485</v>
      </c>
      <c r="C1711" s="62" t="s">
        <v>1532</v>
      </c>
      <c r="D1711" s="63" t="s">
        <v>2694</v>
      </c>
      <c r="E1711" s="64">
        <v>101490168</v>
      </c>
      <c r="F1711" s="61" t="s">
        <v>1534</v>
      </c>
      <c r="G1711" s="67">
        <v>47</v>
      </c>
      <c r="H1711">
        <v>6.25</v>
      </c>
      <c r="I1711" t="str">
        <f t="shared" si="83"/>
        <v>45</v>
      </c>
      <c r="J1711" t="str">
        <f t="shared" si="84"/>
        <v>7.5</v>
      </c>
      <c r="K1711" t="s">
        <v>8342</v>
      </c>
      <c r="L1711" t="s">
        <v>8341</v>
      </c>
      <c r="M1711">
        <v>0.75</v>
      </c>
      <c r="N1711">
        <v>2</v>
      </c>
      <c r="O1711">
        <f t="shared" si="82"/>
        <v>1</v>
      </c>
      <c r="P1711">
        <v>0.5</v>
      </c>
    </row>
    <row r="1712" spans="1:16">
      <c r="A1712" s="64" t="s">
        <v>2693</v>
      </c>
      <c r="B1712" s="61" t="s">
        <v>6485</v>
      </c>
      <c r="C1712" s="62" t="s">
        <v>1613</v>
      </c>
      <c r="D1712" s="63" t="s">
        <v>2694</v>
      </c>
      <c r="E1712" s="64">
        <v>101490161</v>
      </c>
      <c r="F1712" s="64"/>
      <c r="G1712" s="67">
        <v>47</v>
      </c>
      <c r="H1712">
        <v>6.25</v>
      </c>
      <c r="I1712" t="str">
        <f t="shared" si="83"/>
        <v>45</v>
      </c>
      <c r="J1712" t="str">
        <f t="shared" si="84"/>
        <v>7.5</v>
      </c>
      <c r="K1712" t="s">
        <v>8342</v>
      </c>
      <c r="L1712" t="s">
        <v>8341</v>
      </c>
      <c r="M1712">
        <v>0.75</v>
      </c>
      <c r="N1712">
        <v>2</v>
      </c>
      <c r="O1712">
        <f t="shared" si="82"/>
        <v>1</v>
      </c>
      <c r="P1712">
        <v>0.5</v>
      </c>
    </row>
    <row r="1713" spans="1:16">
      <c r="A1713" s="64" t="s">
        <v>2697</v>
      </c>
      <c r="B1713" s="61" t="s">
        <v>6487</v>
      </c>
      <c r="C1713" s="62" t="s">
        <v>1613</v>
      </c>
      <c r="D1713" s="63" t="s">
        <v>2698</v>
      </c>
      <c r="E1713" s="64">
        <v>101490161</v>
      </c>
      <c r="F1713" s="64"/>
      <c r="G1713" s="64">
        <v>47</v>
      </c>
      <c r="H1713">
        <v>6.25</v>
      </c>
      <c r="I1713" t="str">
        <f t="shared" si="83"/>
        <v>45</v>
      </c>
      <c r="J1713" t="str">
        <f t="shared" si="84"/>
        <v>7.5</v>
      </c>
      <c r="K1713" t="s">
        <v>8342</v>
      </c>
      <c r="L1713" t="s">
        <v>8341</v>
      </c>
      <c r="M1713">
        <v>0.75</v>
      </c>
      <c r="N1713">
        <v>2</v>
      </c>
      <c r="O1713">
        <f t="shared" si="82"/>
        <v>1</v>
      </c>
      <c r="P1713">
        <v>0.5</v>
      </c>
    </row>
    <row r="1714" spans="1:16">
      <c r="A1714" s="61">
        <v>101909612</v>
      </c>
      <c r="B1714" s="61" t="s">
        <v>6856</v>
      </c>
      <c r="C1714" s="62" t="s">
        <v>1532</v>
      </c>
      <c r="D1714" s="42" t="s">
        <v>3991</v>
      </c>
      <c r="E1714" s="61">
        <v>101490171</v>
      </c>
      <c r="F1714" s="61" t="s">
        <v>1534</v>
      </c>
      <c r="G1714" s="61">
        <v>47</v>
      </c>
      <c r="H1714">
        <v>6.25</v>
      </c>
      <c r="I1714" t="str">
        <f t="shared" si="83"/>
        <v>45</v>
      </c>
      <c r="J1714" t="str">
        <f t="shared" si="84"/>
        <v>7.5</v>
      </c>
      <c r="K1714" t="s">
        <v>8342</v>
      </c>
      <c r="L1714" t="s">
        <v>8341</v>
      </c>
      <c r="M1714">
        <v>0.75</v>
      </c>
      <c r="N1714">
        <v>2</v>
      </c>
      <c r="O1714">
        <f t="shared" si="82"/>
        <v>1</v>
      </c>
      <c r="P1714">
        <v>0.5</v>
      </c>
    </row>
    <row r="1715" spans="1:16">
      <c r="A1715" s="61">
        <v>101909612</v>
      </c>
      <c r="B1715" s="61" t="s">
        <v>6856</v>
      </c>
      <c r="C1715" s="62" t="s">
        <v>1532</v>
      </c>
      <c r="D1715" s="42" t="s">
        <v>3991</v>
      </c>
      <c r="E1715" s="61">
        <v>101490171</v>
      </c>
      <c r="F1715" s="61"/>
      <c r="G1715" s="61">
        <v>47</v>
      </c>
      <c r="H1715">
        <v>6.25</v>
      </c>
      <c r="I1715" t="str">
        <f t="shared" si="83"/>
        <v>45</v>
      </c>
      <c r="J1715" t="str">
        <f t="shared" si="84"/>
        <v>7.5</v>
      </c>
      <c r="K1715" t="s">
        <v>8342</v>
      </c>
      <c r="L1715" t="s">
        <v>8341</v>
      </c>
      <c r="M1715">
        <v>0.75</v>
      </c>
      <c r="N1715">
        <v>2</v>
      </c>
      <c r="O1715">
        <f t="shared" si="82"/>
        <v>1</v>
      </c>
      <c r="P1715">
        <v>0.5</v>
      </c>
    </row>
    <row r="1716" spans="1:16">
      <c r="A1716" s="61">
        <v>101909612</v>
      </c>
      <c r="B1716" s="61" t="s">
        <v>6856</v>
      </c>
      <c r="C1716" s="62" t="s">
        <v>1613</v>
      </c>
      <c r="D1716" s="42" t="s">
        <v>3992</v>
      </c>
      <c r="E1716" s="61">
        <v>101490161</v>
      </c>
      <c r="F1716" s="61"/>
      <c r="G1716" s="61">
        <v>47</v>
      </c>
      <c r="H1716">
        <v>6.25</v>
      </c>
      <c r="I1716" t="str">
        <f t="shared" si="83"/>
        <v>45</v>
      </c>
      <c r="J1716" t="str">
        <f t="shared" si="84"/>
        <v>7.5</v>
      </c>
      <c r="K1716" t="s">
        <v>8342</v>
      </c>
      <c r="L1716" t="s">
        <v>8341</v>
      </c>
      <c r="M1716">
        <v>0.75</v>
      </c>
      <c r="N1716">
        <v>2</v>
      </c>
      <c r="O1716">
        <f t="shared" si="82"/>
        <v>1</v>
      </c>
      <c r="P1716">
        <v>0.5</v>
      </c>
    </row>
    <row r="1717" spans="1:16">
      <c r="A1717" s="64" t="s">
        <v>2286</v>
      </c>
      <c r="B1717" s="61" t="s">
        <v>6312</v>
      </c>
      <c r="C1717" s="62" t="s">
        <v>1532</v>
      </c>
      <c r="D1717" s="63" t="s">
        <v>2287</v>
      </c>
      <c r="E1717" s="64">
        <v>101490164</v>
      </c>
      <c r="F1717" s="64"/>
      <c r="G1717" s="67" t="s">
        <v>1819</v>
      </c>
      <c r="H1717">
        <v>6.25</v>
      </c>
      <c r="I1717" t="str">
        <f t="shared" si="83"/>
        <v>45</v>
      </c>
      <c r="J1717" t="str">
        <f t="shared" si="84"/>
        <v>7.5</v>
      </c>
      <c r="K1717" t="s">
        <v>8342</v>
      </c>
      <c r="L1717" t="s">
        <v>8341</v>
      </c>
      <c r="M1717">
        <v>0.75</v>
      </c>
      <c r="N1717">
        <v>2</v>
      </c>
      <c r="O1717">
        <f t="shared" si="82"/>
        <v>1</v>
      </c>
      <c r="P1717">
        <v>0.5</v>
      </c>
    </row>
    <row r="1718" spans="1:16">
      <c r="A1718" s="64" t="s">
        <v>2286</v>
      </c>
      <c r="B1718" s="61" t="s">
        <v>6312</v>
      </c>
      <c r="C1718" s="62" t="s">
        <v>1532</v>
      </c>
      <c r="D1718" s="63" t="s">
        <v>2287</v>
      </c>
      <c r="E1718" s="64">
        <v>101490164</v>
      </c>
      <c r="F1718" s="61" t="s">
        <v>1534</v>
      </c>
      <c r="G1718" s="67" t="s">
        <v>1819</v>
      </c>
      <c r="H1718">
        <v>6.25</v>
      </c>
      <c r="I1718" t="str">
        <f t="shared" si="83"/>
        <v>45</v>
      </c>
      <c r="J1718" t="str">
        <f t="shared" si="84"/>
        <v>7.5</v>
      </c>
      <c r="K1718" t="s">
        <v>8342</v>
      </c>
      <c r="L1718" t="s">
        <v>8341</v>
      </c>
      <c r="M1718">
        <v>0.75</v>
      </c>
      <c r="N1718">
        <v>2</v>
      </c>
      <c r="O1718">
        <f t="shared" si="82"/>
        <v>1</v>
      </c>
      <c r="P1718">
        <v>0.5</v>
      </c>
    </row>
    <row r="1719" spans="1:16">
      <c r="A1719" s="64" t="s">
        <v>2286</v>
      </c>
      <c r="B1719" s="61" t="s">
        <v>6312</v>
      </c>
      <c r="C1719" s="62" t="s">
        <v>1613</v>
      </c>
      <c r="D1719" s="63" t="s">
        <v>2700</v>
      </c>
      <c r="E1719" s="64">
        <v>101490161</v>
      </c>
      <c r="F1719" s="64"/>
      <c r="G1719" s="67" t="s">
        <v>1819</v>
      </c>
      <c r="H1719">
        <v>6.25</v>
      </c>
      <c r="I1719" t="str">
        <f t="shared" si="83"/>
        <v>45</v>
      </c>
      <c r="J1719" t="str">
        <f t="shared" si="84"/>
        <v>7.5</v>
      </c>
      <c r="K1719" t="s">
        <v>8342</v>
      </c>
      <c r="L1719" t="s">
        <v>8341</v>
      </c>
      <c r="M1719">
        <v>0.75</v>
      </c>
      <c r="N1719">
        <v>2</v>
      </c>
      <c r="O1719">
        <f t="shared" si="82"/>
        <v>1</v>
      </c>
      <c r="P1719">
        <v>0.5</v>
      </c>
    </row>
    <row r="1720" spans="1:16">
      <c r="A1720" s="64" t="s">
        <v>2617</v>
      </c>
      <c r="B1720" s="61" t="s">
        <v>6454</v>
      </c>
      <c r="C1720" s="62" t="s">
        <v>1532</v>
      </c>
      <c r="D1720" s="63" t="s">
        <v>2618</v>
      </c>
      <c r="E1720" s="64">
        <v>101490164</v>
      </c>
      <c r="F1720" s="64"/>
      <c r="G1720" s="67" t="s">
        <v>1819</v>
      </c>
      <c r="H1720">
        <v>6.25</v>
      </c>
      <c r="I1720" t="str">
        <f t="shared" si="83"/>
        <v>45</v>
      </c>
      <c r="J1720" t="str">
        <f t="shared" si="84"/>
        <v>7.5</v>
      </c>
      <c r="K1720" t="s">
        <v>8342</v>
      </c>
      <c r="L1720" t="s">
        <v>8341</v>
      </c>
      <c r="M1720">
        <v>0.75</v>
      </c>
      <c r="N1720">
        <v>2</v>
      </c>
      <c r="O1720">
        <f t="shared" si="82"/>
        <v>1</v>
      </c>
      <c r="P1720">
        <v>0.5</v>
      </c>
    </row>
    <row r="1721" spans="1:16">
      <c r="A1721" s="64" t="s">
        <v>2617</v>
      </c>
      <c r="B1721" s="61" t="s">
        <v>6454</v>
      </c>
      <c r="C1721" s="62" t="s">
        <v>1532</v>
      </c>
      <c r="D1721" s="63" t="s">
        <v>2618</v>
      </c>
      <c r="E1721" s="64">
        <v>101490164</v>
      </c>
      <c r="F1721" s="61" t="s">
        <v>1534</v>
      </c>
      <c r="G1721" s="67" t="s">
        <v>1819</v>
      </c>
      <c r="H1721">
        <v>6.25</v>
      </c>
      <c r="I1721" t="str">
        <f t="shared" si="83"/>
        <v>45</v>
      </c>
      <c r="J1721" t="str">
        <f t="shared" si="84"/>
        <v>7.5</v>
      </c>
      <c r="K1721" t="s">
        <v>8342</v>
      </c>
      <c r="L1721" t="s">
        <v>8341</v>
      </c>
      <c r="M1721">
        <v>0.75</v>
      </c>
      <c r="N1721">
        <v>2</v>
      </c>
      <c r="O1721">
        <f t="shared" si="82"/>
        <v>1</v>
      </c>
      <c r="P1721">
        <v>0.5</v>
      </c>
    </row>
    <row r="1722" spans="1:16">
      <c r="A1722" s="64" t="s">
        <v>2617</v>
      </c>
      <c r="B1722" s="61" t="s">
        <v>6454</v>
      </c>
      <c r="C1722" s="62" t="s">
        <v>1613</v>
      </c>
      <c r="D1722" s="63" t="s">
        <v>2702</v>
      </c>
      <c r="E1722" s="64">
        <v>101490161</v>
      </c>
      <c r="F1722" s="64"/>
      <c r="G1722" s="67" t="s">
        <v>1819</v>
      </c>
      <c r="H1722">
        <v>6.25</v>
      </c>
      <c r="I1722" t="str">
        <f t="shared" si="83"/>
        <v>45</v>
      </c>
      <c r="J1722" t="str">
        <f t="shared" si="84"/>
        <v>7.5</v>
      </c>
      <c r="K1722" t="s">
        <v>8342</v>
      </c>
      <c r="L1722" t="s">
        <v>8341</v>
      </c>
      <c r="M1722">
        <v>0.75</v>
      </c>
      <c r="N1722">
        <v>2</v>
      </c>
      <c r="O1722">
        <f t="shared" si="82"/>
        <v>1</v>
      </c>
      <c r="P1722">
        <v>0.5</v>
      </c>
    </row>
    <row r="1723" spans="1:16">
      <c r="A1723" s="61">
        <v>103176928</v>
      </c>
      <c r="B1723" s="61" t="s">
        <v>7320</v>
      </c>
      <c r="C1723" s="62" t="s">
        <v>1532</v>
      </c>
      <c r="D1723" s="42" t="s">
        <v>4725</v>
      </c>
      <c r="E1723" s="61">
        <v>101490162</v>
      </c>
      <c r="F1723" s="61"/>
      <c r="G1723" s="61">
        <v>326</v>
      </c>
      <c r="H1723">
        <v>6.25</v>
      </c>
      <c r="I1723" t="str">
        <f t="shared" si="83"/>
        <v>67</v>
      </c>
      <c r="J1723" t="str">
        <f t="shared" si="84"/>
        <v>11.</v>
      </c>
      <c r="K1723" t="s">
        <v>8342</v>
      </c>
      <c r="L1723" t="s">
        <v>8341</v>
      </c>
      <c r="M1723">
        <v>0.75</v>
      </c>
      <c r="N1723">
        <v>2</v>
      </c>
      <c r="O1723">
        <f t="shared" si="82"/>
        <v>1</v>
      </c>
      <c r="P1723">
        <v>0.5</v>
      </c>
    </row>
    <row r="1724" spans="1:16">
      <c r="A1724" s="61">
        <v>103176928</v>
      </c>
      <c r="B1724" s="61" t="s">
        <v>7320</v>
      </c>
      <c r="C1724" s="62" t="s">
        <v>1613</v>
      </c>
      <c r="D1724" s="42" t="s">
        <v>4726</v>
      </c>
      <c r="E1724" s="61">
        <v>101490161</v>
      </c>
      <c r="F1724" s="61"/>
      <c r="G1724" s="61">
        <v>326</v>
      </c>
      <c r="H1724">
        <v>6.25</v>
      </c>
      <c r="I1724" t="str">
        <f t="shared" si="83"/>
        <v>67</v>
      </c>
      <c r="J1724" t="str">
        <f t="shared" si="84"/>
        <v>11.</v>
      </c>
      <c r="K1724" t="s">
        <v>8342</v>
      </c>
      <c r="L1724" t="s">
        <v>8341</v>
      </c>
      <c r="M1724">
        <v>0.75</v>
      </c>
      <c r="N1724">
        <v>2</v>
      </c>
      <c r="O1724">
        <f t="shared" si="82"/>
        <v>1</v>
      </c>
      <c r="P1724">
        <v>0.5</v>
      </c>
    </row>
    <row r="1725" spans="1:16">
      <c r="A1725" s="61" t="s">
        <v>2705</v>
      </c>
      <c r="B1725" s="61" t="s">
        <v>6489</v>
      </c>
      <c r="C1725" s="62" t="s">
        <v>1532</v>
      </c>
      <c r="D1725" s="63" t="s">
        <v>3463</v>
      </c>
      <c r="E1725" s="61">
        <v>101490162</v>
      </c>
      <c r="F1725" s="61"/>
      <c r="G1725" s="64">
        <v>186</v>
      </c>
      <c r="H1725">
        <v>6.25</v>
      </c>
      <c r="I1725" t="str">
        <f t="shared" si="83"/>
        <v>67</v>
      </c>
      <c r="J1725" t="str">
        <f t="shared" si="84"/>
        <v>5.0</v>
      </c>
      <c r="K1725" t="s">
        <v>8344</v>
      </c>
      <c r="L1725" t="s">
        <v>8350</v>
      </c>
      <c r="M1725">
        <v>0.75</v>
      </c>
      <c r="N1725">
        <v>2</v>
      </c>
      <c r="O1725">
        <f t="shared" si="82"/>
        <v>1</v>
      </c>
      <c r="P1725">
        <v>0.5</v>
      </c>
    </row>
    <row r="1726" spans="1:16">
      <c r="A1726" s="64" t="s">
        <v>2705</v>
      </c>
      <c r="B1726" s="61" t="s">
        <v>6489</v>
      </c>
      <c r="C1726" s="62" t="s">
        <v>1613</v>
      </c>
      <c r="D1726" s="63" t="s">
        <v>2706</v>
      </c>
      <c r="E1726" s="64">
        <v>101490161</v>
      </c>
      <c r="F1726" s="64"/>
      <c r="G1726" s="64">
        <v>186</v>
      </c>
      <c r="H1726">
        <v>6.25</v>
      </c>
      <c r="I1726" t="str">
        <f t="shared" si="83"/>
        <v>67</v>
      </c>
      <c r="J1726" t="str">
        <f t="shared" si="84"/>
        <v>5.0</v>
      </c>
      <c r="K1726" t="s">
        <v>8344</v>
      </c>
      <c r="L1726" t="s">
        <v>8350</v>
      </c>
      <c r="M1726">
        <v>0.75</v>
      </c>
      <c r="N1726">
        <v>2</v>
      </c>
      <c r="O1726">
        <f t="shared" si="82"/>
        <v>1</v>
      </c>
      <c r="P1726">
        <v>0.5</v>
      </c>
    </row>
    <row r="1727" spans="1:16">
      <c r="A1727" s="61" t="s">
        <v>2709</v>
      </c>
      <c r="B1727" s="61" t="s">
        <v>6491</v>
      </c>
      <c r="C1727" s="62" t="s">
        <v>1532</v>
      </c>
      <c r="D1727" s="63" t="s">
        <v>3467</v>
      </c>
      <c r="E1727" s="61">
        <v>101490162</v>
      </c>
      <c r="F1727" s="61"/>
      <c r="G1727" s="64">
        <v>187</v>
      </c>
      <c r="H1727">
        <v>6.25</v>
      </c>
      <c r="I1727" t="str">
        <f t="shared" si="83"/>
        <v>67</v>
      </c>
      <c r="J1727" t="str">
        <f t="shared" si="84"/>
        <v>5.0</v>
      </c>
      <c r="K1727" t="s">
        <v>8344</v>
      </c>
      <c r="L1727" t="s">
        <v>8354</v>
      </c>
      <c r="M1727">
        <v>0.75</v>
      </c>
      <c r="N1727">
        <v>2</v>
      </c>
      <c r="O1727">
        <f t="shared" si="82"/>
        <v>1</v>
      </c>
      <c r="P1727">
        <v>0.5</v>
      </c>
    </row>
    <row r="1728" spans="1:16">
      <c r="A1728" s="64" t="s">
        <v>2709</v>
      </c>
      <c r="B1728" s="61" t="s">
        <v>6491</v>
      </c>
      <c r="C1728" s="62" t="s">
        <v>1613</v>
      </c>
      <c r="D1728" s="63" t="s">
        <v>2710</v>
      </c>
      <c r="E1728" s="64">
        <v>101490161</v>
      </c>
      <c r="F1728" s="64"/>
      <c r="G1728" s="64">
        <v>187</v>
      </c>
      <c r="H1728">
        <v>6.25</v>
      </c>
      <c r="I1728" t="str">
        <f t="shared" si="83"/>
        <v>67</v>
      </c>
      <c r="J1728" t="str">
        <f t="shared" si="84"/>
        <v>5.0</v>
      </c>
      <c r="K1728" t="s">
        <v>8344</v>
      </c>
      <c r="L1728" t="s">
        <v>8354</v>
      </c>
      <c r="M1728">
        <v>0.75</v>
      </c>
      <c r="N1728">
        <v>2</v>
      </c>
      <c r="O1728">
        <f t="shared" si="82"/>
        <v>1</v>
      </c>
      <c r="P1728">
        <v>0.5</v>
      </c>
    </row>
    <row r="1729" spans="1:16">
      <c r="A1729" s="61" t="s">
        <v>2711</v>
      </c>
      <c r="B1729" s="61" t="s">
        <v>6492</v>
      </c>
      <c r="C1729" s="62" t="s">
        <v>1532</v>
      </c>
      <c r="D1729" s="63" t="s">
        <v>3459</v>
      </c>
      <c r="E1729" s="61">
        <v>101490162</v>
      </c>
      <c r="F1729" s="61"/>
      <c r="G1729" s="64">
        <v>185</v>
      </c>
      <c r="H1729">
        <v>6.25</v>
      </c>
      <c r="I1729" t="str">
        <f t="shared" si="83"/>
        <v>67</v>
      </c>
      <c r="J1729" t="str">
        <f t="shared" si="84"/>
        <v>5.0</v>
      </c>
      <c r="K1729" t="s">
        <v>8344</v>
      </c>
      <c r="L1729" t="s">
        <v>8341</v>
      </c>
      <c r="M1729">
        <v>0.75</v>
      </c>
      <c r="N1729">
        <v>2</v>
      </c>
      <c r="O1729">
        <f t="shared" si="82"/>
        <v>1</v>
      </c>
      <c r="P1729">
        <v>0.5</v>
      </c>
    </row>
    <row r="1730" spans="1:16">
      <c r="A1730" s="64" t="s">
        <v>2711</v>
      </c>
      <c r="B1730" s="61" t="s">
        <v>6492</v>
      </c>
      <c r="C1730" s="62" t="s">
        <v>1613</v>
      </c>
      <c r="D1730" s="63" t="s">
        <v>2712</v>
      </c>
      <c r="E1730" s="64">
        <v>101490161</v>
      </c>
      <c r="F1730" s="64"/>
      <c r="G1730" s="64">
        <v>185</v>
      </c>
      <c r="H1730">
        <v>6.25</v>
      </c>
      <c r="I1730" t="str">
        <f t="shared" si="83"/>
        <v>67</v>
      </c>
      <c r="J1730" t="str">
        <f t="shared" si="84"/>
        <v>5.0</v>
      </c>
      <c r="K1730" t="s">
        <v>8344</v>
      </c>
      <c r="L1730" t="s">
        <v>8341</v>
      </c>
      <c r="M1730">
        <v>0.75</v>
      </c>
      <c r="N1730">
        <v>2</v>
      </c>
      <c r="O1730">
        <f t="shared" si="82"/>
        <v>1</v>
      </c>
      <c r="P1730">
        <v>0.5</v>
      </c>
    </row>
    <row r="1731" spans="1:16">
      <c r="A1731" s="61" t="s">
        <v>2715</v>
      </c>
      <c r="B1731" s="61" t="s">
        <v>6494</v>
      </c>
      <c r="C1731" s="62" t="s">
        <v>1532</v>
      </c>
      <c r="D1731" s="63" t="s">
        <v>3465</v>
      </c>
      <c r="E1731" s="61">
        <v>101490162</v>
      </c>
      <c r="F1731" s="61"/>
      <c r="G1731" s="64">
        <v>187</v>
      </c>
      <c r="H1731">
        <v>6.25</v>
      </c>
      <c r="I1731" t="str">
        <f t="shared" si="83"/>
        <v>67</v>
      </c>
      <c r="J1731" t="str">
        <f t="shared" si="84"/>
        <v>5.0</v>
      </c>
      <c r="K1731" t="s">
        <v>8342</v>
      </c>
      <c r="L1731" t="s">
        <v>8350</v>
      </c>
      <c r="M1731">
        <v>0.75</v>
      </c>
      <c r="N1731">
        <v>2</v>
      </c>
      <c r="O1731">
        <f t="shared" ref="O1731:O1794" si="85">N1731/2</f>
        <v>1</v>
      </c>
      <c r="P1731">
        <v>0.5</v>
      </c>
    </row>
    <row r="1732" spans="1:16">
      <c r="A1732" s="64" t="s">
        <v>2715</v>
      </c>
      <c r="B1732" s="61" t="s">
        <v>6494</v>
      </c>
      <c r="C1732" s="62" t="s">
        <v>1613</v>
      </c>
      <c r="D1732" s="63" t="s">
        <v>2716</v>
      </c>
      <c r="E1732" s="64">
        <v>101490161</v>
      </c>
      <c r="F1732" s="64"/>
      <c r="G1732" s="64">
        <v>187</v>
      </c>
      <c r="H1732">
        <v>6.25</v>
      </c>
      <c r="I1732" t="str">
        <f t="shared" si="83"/>
        <v>67</v>
      </c>
      <c r="J1732" t="str">
        <f t="shared" si="84"/>
        <v>5.0</v>
      </c>
      <c r="K1732" t="s">
        <v>8342</v>
      </c>
      <c r="L1732" t="s">
        <v>8350</v>
      </c>
      <c r="M1732">
        <v>0.75</v>
      </c>
      <c r="N1732">
        <v>2</v>
      </c>
      <c r="O1732">
        <f t="shared" si="85"/>
        <v>1</v>
      </c>
      <c r="P1732">
        <v>0.5</v>
      </c>
    </row>
    <row r="1733" spans="1:16">
      <c r="A1733" s="61" t="s">
        <v>2721</v>
      </c>
      <c r="B1733" s="61" t="s">
        <v>6496</v>
      </c>
      <c r="C1733" s="62" t="s">
        <v>1532</v>
      </c>
      <c r="D1733" s="63" t="s">
        <v>3461</v>
      </c>
      <c r="E1733" s="61">
        <v>101490162</v>
      </c>
      <c r="F1733" s="61"/>
      <c r="G1733" s="64">
        <v>186</v>
      </c>
      <c r="H1733">
        <v>6.25</v>
      </c>
      <c r="I1733" t="str">
        <f t="shared" si="83"/>
        <v>67</v>
      </c>
      <c r="J1733" t="str">
        <f t="shared" si="84"/>
        <v>5.0</v>
      </c>
      <c r="K1733" t="s">
        <v>8342</v>
      </c>
      <c r="L1733" t="s">
        <v>8341</v>
      </c>
      <c r="M1733">
        <v>0.75</v>
      </c>
      <c r="N1733">
        <v>2</v>
      </c>
      <c r="O1733">
        <f t="shared" si="85"/>
        <v>1</v>
      </c>
      <c r="P1733">
        <v>0.5</v>
      </c>
    </row>
    <row r="1734" spans="1:16">
      <c r="A1734" s="61">
        <v>101446315</v>
      </c>
      <c r="B1734" s="61" t="s">
        <v>5972</v>
      </c>
      <c r="C1734" s="62" t="s">
        <v>1532</v>
      </c>
      <c r="D1734" s="63" t="s">
        <v>1628</v>
      </c>
      <c r="E1734" s="64">
        <v>101490162</v>
      </c>
      <c r="F1734" s="64"/>
      <c r="G1734" s="64">
        <v>186</v>
      </c>
      <c r="H1734">
        <v>6.25</v>
      </c>
      <c r="I1734" t="str">
        <f t="shared" si="83"/>
        <v>67</v>
      </c>
      <c r="J1734" t="str">
        <f t="shared" si="84"/>
        <v>5.0</v>
      </c>
      <c r="K1734" t="s">
        <v>8342</v>
      </c>
      <c r="L1734" t="s">
        <v>8341</v>
      </c>
      <c r="M1734">
        <v>0.75</v>
      </c>
      <c r="N1734">
        <v>2</v>
      </c>
      <c r="O1734">
        <f t="shared" si="85"/>
        <v>1</v>
      </c>
      <c r="P1734">
        <v>0.5</v>
      </c>
    </row>
    <row r="1735" spans="1:16">
      <c r="A1735" s="64">
        <v>101446315</v>
      </c>
      <c r="B1735" s="61" t="s">
        <v>5972</v>
      </c>
      <c r="C1735" s="62" t="s">
        <v>1613</v>
      </c>
      <c r="D1735" s="63" t="s">
        <v>2718</v>
      </c>
      <c r="E1735" s="64">
        <v>101490161</v>
      </c>
      <c r="F1735" s="64"/>
      <c r="G1735" s="64">
        <v>186</v>
      </c>
      <c r="H1735">
        <v>6.25</v>
      </c>
      <c r="I1735" t="str">
        <f t="shared" si="83"/>
        <v>67</v>
      </c>
      <c r="J1735" t="str">
        <f t="shared" si="84"/>
        <v>5.0</v>
      </c>
      <c r="K1735" t="s">
        <v>8342</v>
      </c>
      <c r="L1735" t="s">
        <v>8341</v>
      </c>
      <c r="M1735">
        <v>0.75</v>
      </c>
      <c r="N1735">
        <v>2</v>
      </c>
      <c r="O1735">
        <f t="shared" si="85"/>
        <v>1</v>
      </c>
      <c r="P1735">
        <v>0.5</v>
      </c>
    </row>
    <row r="1736" spans="1:16">
      <c r="A1736" s="64" t="s">
        <v>2721</v>
      </c>
      <c r="B1736" s="61" t="s">
        <v>6496</v>
      </c>
      <c r="C1736" s="62" t="s">
        <v>1613</v>
      </c>
      <c r="D1736" s="63" t="s">
        <v>2722</v>
      </c>
      <c r="E1736" s="64">
        <v>101490161</v>
      </c>
      <c r="F1736" s="64"/>
      <c r="G1736" s="64">
        <v>186</v>
      </c>
      <c r="H1736">
        <v>6.25</v>
      </c>
      <c r="I1736" t="str">
        <f t="shared" si="83"/>
        <v>67</v>
      </c>
      <c r="J1736" t="str">
        <f t="shared" si="84"/>
        <v>5.0</v>
      </c>
      <c r="K1736" t="s">
        <v>8342</v>
      </c>
      <c r="L1736" t="s">
        <v>8341</v>
      </c>
      <c r="M1736">
        <v>0.75</v>
      </c>
      <c r="N1736">
        <v>2</v>
      </c>
      <c r="O1736">
        <f t="shared" si="85"/>
        <v>1</v>
      </c>
      <c r="P1736">
        <v>0.5</v>
      </c>
    </row>
    <row r="1737" spans="1:16">
      <c r="A1737" s="61" t="s">
        <v>2723</v>
      </c>
      <c r="B1737" s="61" t="s">
        <v>6497</v>
      </c>
      <c r="C1737" s="62" t="s">
        <v>1532</v>
      </c>
      <c r="D1737" s="63" t="s">
        <v>3490</v>
      </c>
      <c r="E1737" s="61">
        <v>101490162</v>
      </c>
      <c r="F1737" s="61"/>
      <c r="G1737" s="64">
        <v>185</v>
      </c>
      <c r="H1737">
        <v>6.25</v>
      </c>
      <c r="I1737" t="str">
        <f t="shared" si="83"/>
        <v>67</v>
      </c>
      <c r="J1737" t="str">
        <f t="shared" si="84"/>
        <v>5.0</v>
      </c>
      <c r="K1737" t="s">
        <v>8342</v>
      </c>
      <c r="L1737" t="s">
        <v>8357</v>
      </c>
      <c r="M1737">
        <v>0.75</v>
      </c>
      <c r="N1737">
        <v>2</v>
      </c>
      <c r="O1737">
        <f t="shared" si="85"/>
        <v>1</v>
      </c>
      <c r="P1737">
        <v>0.5</v>
      </c>
    </row>
    <row r="1738" spans="1:16">
      <c r="A1738" s="64" t="s">
        <v>2723</v>
      </c>
      <c r="B1738" s="61" t="s">
        <v>6497</v>
      </c>
      <c r="C1738" s="62" t="s">
        <v>1613</v>
      </c>
      <c r="D1738" s="63" t="s">
        <v>2724</v>
      </c>
      <c r="E1738" s="64">
        <v>101490161</v>
      </c>
      <c r="F1738" s="64"/>
      <c r="G1738" s="64">
        <v>185</v>
      </c>
      <c r="H1738">
        <v>6.25</v>
      </c>
      <c r="I1738" t="str">
        <f t="shared" si="83"/>
        <v>67</v>
      </c>
      <c r="J1738" t="str">
        <f t="shared" si="84"/>
        <v>5.0</v>
      </c>
      <c r="K1738" t="s">
        <v>8342</v>
      </c>
      <c r="L1738" t="s">
        <v>8357</v>
      </c>
      <c r="M1738">
        <v>0.75</v>
      </c>
      <c r="N1738">
        <v>2</v>
      </c>
      <c r="O1738">
        <f t="shared" si="85"/>
        <v>1</v>
      </c>
      <c r="P1738">
        <v>0.5</v>
      </c>
    </row>
    <row r="1739" spans="1:16">
      <c r="A1739" s="61" t="s">
        <v>2316</v>
      </c>
      <c r="B1739" s="61" t="s">
        <v>6327</v>
      </c>
      <c r="C1739" s="62" t="s">
        <v>1532</v>
      </c>
      <c r="D1739" s="63" t="s">
        <v>2317</v>
      </c>
      <c r="E1739" s="61">
        <v>101490162</v>
      </c>
      <c r="F1739" s="61"/>
      <c r="G1739" s="64">
        <v>92</v>
      </c>
      <c r="H1739">
        <v>6.25</v>
      </c>
      <c r="I1739" t="str">
        <f t="shared" si="83"/>
        <v>78</v>
      </c>
      <c r="J1739" t="str">
        <f t="shared" si="84"/>
        <v>2.5</v>
      </c>
      <c r="K1739" t="s">
        <v>8342</v>
      </c>
      <c r="L1739" t="s">
        <v>8350</v>
      </c>
      <c r="M1739">
        <v>0.75</v>
      </c>
      <c r="N1739">
        <v>2</v>
      </c>
      <c r="O1739">
        <f t="shared" si="85"/>
        <v>1</v>
      </c>
      <c r="P1739">
        <v>0.5</v>
      </c>
    </row>
    <row r="1740" spans="1:16">
      <c r="A1740" s="64" t="s">
        <v>2316</v>
      </c>
      <c r="B1740" s="61" t="s">
        <v>6327</v>
      </c>
      <c r="C1740" s="62" t="s">
        <v>1613</v>
      </c>
      <c r="D1740" s="63" t="s">
        <v>2729</v>
      </c>
      <c r="E1740" s="64">
        <v>101490161</v>
      </c>
      <c r="F1740" s="64"/>
      <c r="G1740" s="64">
        <v>92</v>
      </c>
      <c r="H1740">
        <v>6.25</v>
      </c>
      <c r="I1740" t="str">
        <f t="shared" ref="I1740:I1803" si="86">MID(D1740,5,2)</f>
        <v>78</v>
      </c>
      <c r="J1740" t="str">
        <f t="shared" ref="J1740:J1803" si="87">MID(D1740,7,3)</f>
        <v>2.5</v>
      </c>
      <c r="K1740" t="s">
        <v>8342</v>
      </c>
      <c r="L1740" t="s">
        <v>8350</v>
      </c>
      <c r="M1740">
        <v>0.75</v>
      </c>
      <c r="N1740">
        <v>2</v>
      </c>
      <c r="O1740">
        <f t="shared" si="85"/>
        <v>1</v>
      </c>
      <c r="P1740">
        <v>0.5</v>
      </c>
    </row>
    <row r="1741" spans="1:16">
      <c r="A1741" s="61" t="s">
        <v>2294</v>
      </c>
      <c r="B1741" s="61" t="s">
        <v>6316</v>
      </c>
      <c r="C1741" s="62" t="s">
        <v>1532</v>
      </c>
      <c r="D1741" s="63" t="s">
        <v>2295</v>
      </c>
      <c r="E1741" s="61">
        <v>101490162</v>
      </c>
      <c r="F1741" s="61"/>
      <c r="G1741" s="64">
        <v>90</v>
      </c>
      <c r="H1741">
        <v>6.25</v>
      </c>
      <c r="I1741" t="str">
        <f t="shared" si="86"/>
        <v>78</v>
      </c>
      <c r="J1741" t="str">
        <f t="shared" si="87"/>
        <v>2.5</v>
      </c>
      <c r="K1741" t="s">
        <v>8342</v>
      </c>
      <c r="L1741" t="s">
        <v>8341</v>
      </c>
      <c r="M1741">
        <v>0.75</v>
      </c>
      <c r="N1741">
        <v>2</v>
      </c>
      <c r="O1741">
        <f t="shared" si="85"/>
        <v>1</v>
      </c>
      <c r="P1741">
        <v>0.5</v>
      </c>
    </row>
    <row r="1742" spans="1:16">
      <c r="A1742" s="64" t="s">
        <v>2294</v>
      </c>
      <c r="B1742" s="61" t="s">
        <v>6316</v>
      </c>
      <c r="C1742" s="62" t="s">
        <v>1613</v>
      </c>
      <c r="D1742" s="63" t="s">
        <v>2730</v>
      </c>
      <c r="E1742" s="64">
        <v>101490161</v>
      </c>
      <c r="F1742" s="64"/>
      <c r="G1742" s="64">
        <v>90</v>
      </c>
      <c r="H1742">
        <v>6.25</v>
      </c>
      <c r="I1742" t="str">
        <f t="shared" si="86"/>
        <v>78</v>
      </c>
      <c r="J1742" t="str">
        <f t="shared" si="87"/>
        <v>2.5</v>
      </c>
      <c r="K1742" t="s">
        <v>8342</v>
      </c>
      <c r="L1742" t="s">
        <v>8341</v>
      </c>
      <c r="M1742">
        <v>0.75</v>
      </c>
      <c r="N1742">
        <v>2</v>
      </c>
      <c r="O1742">
        <f t="shared" si="85"/>
        <v>1</v>
      </c>
      <c r="P1742">
        <v>0.5</v>
      </c>
    </row>
    <row r="1743" spans="1:16">
      <c r="A1743" s="61" t="s">
        <v>2312</v>
      </c>
      <c r="B1743" s="61" t="s">
        <v>6325</v>
      </c>
      <c r="C1743" s="62" t="s">
        <v>1532</v>
      </c>
      <c r="D1743" s="63" t="s">
        <v>2313</v>
      </c>
      <c r="E1743" s="61">
        <v>101490162</v>
      </c>
      <c r="F1743" s="61"/>
      <c r="G1743" s="64">
        <v>92</v>
      </c>
      <c r="H1743">
        <v>6.25</v>
      </c>
      <c r="I1743" t="str">
        <f t="shared" si="86"/>
        <v>78</v>
      </c>
      <c r="J1743" t="str">
        <f t="shared" si="87"/>
        <v>2.5</v>
      </c>
      <c r="K1743" t="s">
        <v>8342</v>
      </c>
      <c r="L1743" t="s">
        <v>8341</v>
      </c>
      <c r="M1743">
        <v>0.75</v>
      </c>
      <c r="N1743">
        <v>2</v>
      </c>
      <c r="O1743">
        <f t="shared" si="85"/>
        <v>1</v>
      </c>
      <c r="P1743">
        <v>0.5</v>
      </c>
    </row>
    <row r="1744" spans="1:16">
      <c r="A1744" s="64" t="s">
        <v>2312</v>
      </c>
      <c r="B1744" s="61" t="s">
        <v>6325</v>
      </c>
      <c r="C1744" s="62" t="s">
        <v>1613</v>
      </c>
      <c r="D1744" s="63" t="s">
        <v>2733</v>
      </c>
      <c r="E1744" s="64">
        <v>101490161</v>
      </c>
      <c r="F1744" s="64"/>
      <c r="G1744" s="64">
        <v>92</v>
      </c>
      <c r="H1744">
        <v>6.25</v>
      </c>
      <c r="I1744" t="str">
        <f t="shared" si="86"/>
        <v>78</v>
      </c>
      <c r="J1744" t="str">
        <f t="shared" si="87"/>
        <v>2.5</v>
      </c>
      <c r="K1744" t="s">
        <v>8342</v>
      </c>
      <c r="L1744" t="s">
        <v>8341</v>
      </c>
      <c r="M1744">
        <v>0.75</v>
      </c>
      <c r="N1744">
        <v>2</v>
      </c>
      <c r="O1744">
        <f t="shared" si="85"/>
        <v>1</v>
      </c>
      <c r="P1744">
        <v>0.5</v>
      </c>
    </row>
    <row r="1745" spans="1:16">
      <c r="A1745" s="69" t="s">
        <v>4015</v>
      </c>
      <c r="B1745" s="61" t="s">
        <v>6872</v>
      </c>
      <c r="C1745" s="62" t="s">
        <v>1532</v>
      </c>
      <c r="D1745" s="73" t="s">
        <v>4016</v>
      </c>
      <c r="E1745" s="69" t="s">
        <v>1567</v>
      </c>
      <c r="F1745" s="69"/>
      <c r="G1745" s="61">
        <v>92</v>
      </c>
      <c r="H1745">
        <v>6.25</v>
      </c>
      <c r="I1745" t="str">
        <f t="shared" si="86"/>
        <v>78</v>
      </c>
      <c r="J1745" t="str">
        <f t="shared" si="87"/>
        <v>2.5</v>
      </c>
      <c r="K1745" t="s">
        <v>8342</v>
      </c>
      <c r="L1745" t="s">
        <v>8341</v>
      </c>
      <c r="M1745">
        <v>0.75</v>
      </c>
      <c r="N1745">
        <v>2</v>
      </c>
      <c r="O1745">
        <f t="shared" si="85"/>
        <v>1</v>
      </c>
      <c r="P1745">
        <v>0.5</v>
      </c>
    </row>
    <row r="1746" spans="1:16">
      <c r="A1746" s="69" t="s">
        <v>4015</v>
      </c>
      <c r="B1746" s="61" t="s">
        <v>6872</v>
      </c>
      <c r="C1746" s="62" t="s">
        <v>1613</v>
      </c>
      <c r="D1746" s="73" t="s">
        <v>4019</v>
      </c>
      <c r="E1746" s="69" t="s">
        <v>1567</v>
      </c>
      <c r="F1746" s="69"/>
      <c r="G1746" s="61">
        <v>92</v>
      </c>
      <c r="H1746">
        <v>6.25</v>
      </c>
      <c r="I1746" t="str">
        <f t="shared" si="86"/>
        <v>78</v>
      </c>
      <c r="J1746" t="str">
        <f t="shared" si="87"/>
        <v>2.5</v>
      </c>
      <c r="K1746" t="s">
        <v>8342</v>
      </c>
      <c r="L1746" t="s">
        <v>8341</v>
      </c>
      <c r="M1746">
        <v>0.75</v>
      </c>
      <c r="N1746">
        <v>2</v>
      </c>
      <c r="O1746">
        <f t="shared" si="85"/>
        <v>1</v>
      </c>
      <c r="P1746">
        <v>0.5</v>
      </c>
    </row>
    <row r="1747" spans="1:16">
      <c r="A1747" s="61">
        <v>102094241</v>
      </c>
      <c r="B1747" s="61" t="s">
        <v>6960</v>
      </c>
      <c r="C1747" s="62" t="s">
        <v>1532</v>
      </c>
      <c r="D1747" s="42" t="s">
        <v>4145</v>
      </c>
      <c r="E1747" s="61">
        <v>101727985</v>
      </c>
      <c r="F1747" s="61"/>
      <c r="G1747" s="61">
        <v>92</v>
      </c>
      <c r="H1747">
        <v>6.25</v>
      </c>
      <c r="I1747" t="str">
        <f t="shared" si="86"/>
        <v>78</v>
      </c>
      <c r="J1747" t="str">
        <f t="shared" si="87"/>
        <v>2.5</v>
      </c>
      <c r="K1747" t="s">
        <v>8347</v>
      </c>
      <c r="L1747" t="s">
        <v>8341</v>
      </c>
      <c r="M1747">
        <v>1.5</v>
      </c>
      <c r="N1747">
        <v>2</v>
      </c>
      <c r="O1747">
        <f t="shared" si="85"/>
        <v>1</v>
      </c>
      <c r="P1747">
        <v>0.5</v>
      </c>
    </row>
    <row r="1748" spans="1:16">
      <c r="A1748" s="61">
        <v>102094241</v>
      </c>
      <c r="B1748" s="61" t="s">
        <v>6960</v>
      </c>
      <c r="C1748" s="62" t="s">
        <v>1613</v>
      </c>
      <c r="D1748" s="42" t="s">
        <v>4146</v>
      </c>
      <c r="E1748" s="61">
        <v>101727984</v>
      </c>
      <c r="F1748" s="61"/>
      <c r="G1748" s="61">
        <v>92</v>
      </c>
      <c r="H1748">
        <v>6.25</v>
      </c>
      <c r="I1748" t="str">
        <f t="shared" si="86"/>
        <v>78</v>
      </c>
      <c r="J1748" t="str">
        <f t="shared" si="87"/>
        <v>2.5</v>
      </c>
      <c r="K1748" t="s">
        <v>8347</v>
      </c>
      <c r="L1748" t="s">
        <v>8341</v>
      </c>
      <c r="M1748">
        <v>1.5</v>
      </c>
      <c r="N1748">
        <v>2</v>
      </c>
      <c r="O1748">
        <f t="shared" si="85"/>
        <v>1</v>
      </c>
      <c r="P1748">
        <v>0.5</v>
      </c>
    </row>
    <row r="1749" spans="1:16">
      <c r="A1749" s="61" t="s">
        <v>2734</v>
      </c>
      <c r="B1749" s="61" t="s">
        <v>6501</v>
      </c>
      <c r="C1749" s="62" t="s">
        <v>1532</v>
      </c>
      <c r="D1749" s="63" t="s">
        <v>2843</v>
      </c>
      <c r="E1749" s="61">
        <v>101490162</v>
      </c>
      <c r="F1749" s="61"/>
      <c r="G1749" s="64">
        <v>92</v>
      </c>
      <c r="H1749">
        <v>6.25</v>
      </c>
      <c r="I1749" t="str">
        <f t="shared" si="86"/>
        <v>78</v>
      </c>
      <c r="J1749" t="str">
        <f t="shared" si="87"/>
        <v>2.5</v>
      </c>
      <c r="K1749" t="s">
        <v>8342</v>
      </c>
      <c r="L1749" t="s">
        <v>8341</v>
      </c>
      <c r="M1749">
        <v>0.75</v>
      </c>
      <c r="N1749">
        <v>2</v>
      </c>
      <c r="O1749">
        <f t="shared" si="85"/>
        <v>1</v>
      </c>
      <c r="P1749">
        <v>0.5</v>
      </c>
    </row>
    <row r="1750" spans="1:16">
      <c r="A1750" s="64" t="s">
        <v>2734</v>
      </c>
      <c r="B1750" s="61" t="s">
        <v>6501</v>
      </c>
      <c r="C1750" s="62" t="s">
        <v>1613</v>
      </c>
      <c r="D1750" s="63" t="s">
        <v>2735</v>
      </c>
      <c r="E1750" s="64">
        <v>101490161</v>
      </c>
      <c r="F1750" s="64"/>
      <c r="G1750" s="64">
        <v>92</v>
      </c>
      <c r="H1750">
        <v>6.25</v>
      </c>
      <c r="I1750" t="str">
        <f t="shared" si="86"/>
        <v>78</v>
      </c>
      <c r="J1750" t="str">
        <f t="shared" si="87"/>
        <v>2.5</v>
      </c>
      <c r="K1750" t="s">
        <v>8342</v>
      </c>
      <c r="L1750" t="s">
        <v>8341</v>
      </c>
      <c r="M1750">
        <v>0.75</v>
      </c>
      <c r="N1750">
        <v>2</v>
      </c>
      <c r="O1750">
        <f t="shared" si="85"/>
        <v>1</v>
      </c>
      <c r="P1750">
        <v>0.5</v>
      </c>
    </row>
    <row r="1751" spans="1:16">
      <c r="A1751" s="61" t="s">
        <v>2535</v>
      </c>
      <c r="B1751" s="61" t="s">
        <v>6421</v>
      </c>
      <c r="C1751" s="62" t="s">
        <v>1532</v>
      </c>
      <c r="D1751" s="63" t="s">
        <v>2536</v>
      </c>
      <c r="E1751" s="61">
        <v>101490162</v>
      </c>
      <c r="F1751" s="61"/>
      <c r="G1751" s="64">
        <v>114</v>
      </c>
      <c r="H1751">
        <v>6.25</v>
      </c>
      <c r="I1751" t="str">
        <f t="shared" si="86"/>
        <v>78</v>
      </c>
      <c r="J1751" t="str">
        <f t="shared" si="87"/>
        <v>2.8</v>
      </c>
      <c r="K1751" t="s">
        <v>8342</v>
      </c>
      <c r="L1751" t="s">
        <v>8350</v>
      </c>
      <c r="M1751">
        <v>0.75</v>
      </c>
      <c r="N1751">
        <v>2</v>
      </c>
      <c r="O1751">
        <f t="shared" si="85"/>
        <v>1</v>
      </c>
      <c r="P1751">
        <v>0.5</v>
      </c>
    </row>
    <row r="1752" spans="1:16">
      <c r="A1752" s="64" t="s">
        <v>2535</v>
      </c>
      <c r="B1752" s="61" t="s">
        <v>6421</v>
      </c>
      <c r="C1752" s="62" t="s">
        <v>1613</v>
      </c>
      <c r="D1752" s="63" t="s">
        <v>2741</v>
      </c>
      <c r="E1752" s="64">
        <v>101490161</v>
      </c>
      <c r="F1752" s="64"/>
      <c r="G1752" s="64">
        <v>114</v>
      </c>
      <c r="H1752">
        <v>6.25</v>
      </c>
      <c r="I1752" t="str">
        <f t="shared" si="86"/>
        <v>78</v>
      </c>
      <c r="J1752" t="str">
        <f t="shared" si="87"/>
        <v>2.8</v>
      </c>
      <c r="K1752" t="s">
        <v>8342</v>
      </c>
      <c r="L1752" t="s">
        <v>8350</v>
      </c>
      <c r="M1752">
        <v>0.75</v>
      </c>
      <c r="N1752">
        <v>2</v>
      </c>
      <c r="O1752">
        <f t="shared" si="85"/>
        <v>1</v>
      </c>
      <c r="P1752">
        <v>0.5</v>
      </c>
    </row>
    <row r="1753" spans="1:16">
      <c r="A1753" s="61" t="s">
        <v>2739</v>
      </c>
      <c r="B1753" s="61" t="s">
        <v>6503</v>
      </c>
      <c r="C1753" s="62" t="s">
        <v>1532</v>
      </c>
      <c r="D1753" s="63" t="s">
        <v>2740</v>
      </c>
      <c r="E1753" s="61">
        <v>101490162</v>
      </c>
      <c r="F1753" s="61"/>
      <c r="G1753" s="64">
        <v>114</v>
      </c>
      <c r="H1753">
        <v>6.25</v>
      </c>
      <c r="I1753" t="str">
        <f t="shared" si="86"/>
        <v>78</v>
      </c>
      <c r="J1753" t="str">
        <f t="shared" si="87"/>
        <v>2.8</v>
      </c>
      <c r="K1753" t="s">
        <v>8342</v>
      </c>
      <c r="L1753" t="s">
        <v>8341</v>
      </c>
      <c r="M1753">
        <v>0.75</v>
      </c>
      <c r="N1753">
        <v>2</v>
      </c>
      <c r="O1753">
        <f t="shared" si="85"/>
        <v>1</v>
      </c>
      <c r="P1753">
        <v>0.5</v>
      </c>
    </row>
    <row r="1754" spans="1:16">
      <c r="A1754" s="64" t="s">
        <v>2739</v>
      </c>
      <c r="B1754" s="61" t="s">
        <v>6503</v>
      </c>
      <c r="C1754" s="62" t="s">
        <v>1613</v>
      </c>
      <c r="D1754" s="63" t="s">
        <v>2743</v>
      </c>
      <c r="E1754" s="64">
        <v>101490161</v>
      </c>
      <c r="F1754" s="64"/>
      <c r="G1754" s="64">
        <v>114</v>
      </c>
      <c r="H1754">
        <v>6.25</v>
      </c>
      <c r="I1754" t="str">
        <f t="shared" si="86"/>
        <v>78</v>
      </c>
      <c r="J1754" t="str">
        <f t="shared" si="87"/>
        <v>2.8</v>
      </c>
      <c r="K1754" t="s">
        <v>8342</v>
      </c>
      <c r="L1754" t="s">
        <v>8341</v>
      </c>
      <c r="M1754">
        <v>0.75</v>
      </c>
      <c r="N1754">
        <v>2</v>
      </c>
      <c r="O1754">
        <f t="shared" si="85"/>
        <v>1</v>
      </c>
      <c r="P1754">
        <v>0.5</v>
      </c>
    </row>
    <row r="1755" spans="1:16">
      <c r="A1755" s="61" t="s">
        <v>1885</v>
      </c>
      <c r="B1755" s="61" t="s">
        <v>6134</v>
      </c>
      <c r="C1755" s="62" t="s">
        <v>1532</v>
      </c>
      <c r="D1755" s="63" t="s">
        <v>1886</v>
      </c>
      <c r="E1755" s="61">
        <v>101490162</v>
      </c>
      <c r="F1755" s="61"/>
      <c r="G1755" s="67" t="s">
        <v>1682</v>
      </c>
      <c r="H1755">
        <v>6.25</v>
      </c>
      <c r="I1755" t="str">
        <f t="shared" si="86"/>
        <v>78</v>
      </c>
      <c r="J1755" t="str">
        <f t="shared" si="87"/>
        <v>2.8</v>
      </c>
      <c r="K1755" t="s">
        <v>8342</v>
      </c>
      <c r="L1755" t="s">
        <v>8341</v>
      </c>
      <c r="M1755">
        <v>0.75</v>
      </c>
      <c r="N1755">
        <v>2</v>
      </c>
      <c r="O1755">
        <f t="shared" si="85"/>
        <v>1</v>
      </c>
      <c r="P1755">
        <v>0.5</v>
      </c>
    </row>
    <row r="1756" spans="1:16">
      <c r="A1756" s="61" t="s">
        <v>2344</v>
      </c>
      <c r="B1756" s="61" t="s">
        <v>6339</v>
      </c>
      <c r="C1756" s="62" t="s">
        <v>1532</v>
      </c>
      <c r="D1756" s="63" t="s">
        <v>2345</v>
      </c>
      <c r="E1756" s="61">
        <v>101490162</v>
      </c>
      <c r="F1756" s="61"/>
      <c r="G1756" s="67" t="s">
        <v>1682</v>
      </c>
      <c r="H1756">
        <v>6.25</v>
      </c>
      <c r="I1756" t="str">
        <f t="shared" si="86"/>
        <v>78</v>
      </c>
      <c r="J1756" t="str">
        <f t="shared" si="87"/>
        <v>2.8</v>
      </c>
      <c r="K1756" t="s">
        <v>8342</v>
      </c>
      <c r="L1756" t="s">
        <v>8341</v>
      </c>
      <c r="M1756">
        <v>0.75</v>
      </c>
      <c r="N1756">
        <v>2</v>
      </c>
      <c r="O1756">
        <f t="shared" si="85"/>
        <v>1</v>
      </c>
      <c r="P1756">
        <v>0.5</v>
      </c>
    </row>
    <row r="1757" spans="1:16">
      <c r="A1757" s="64" t="s">
        <v>2344</v>
      </c>
      <c r="B1757" s="61" t="s">
        <v>6339</v>
      </c>
      <c r="C1757" s="62" t="s">
        <v>1613</v>
      </c>
      <c r="D1757" s="63" t="s">
        <v>2746</v>
      </c>
      <c r="E1757" s="64">
        <v>101490161</v>
      </c>
      <c r="F1757" s="64"/>
      <c r="G1757" s="67" t="s">
        <v>1682</v>
      </c>
      <c r="H1757">
        <v>6.25</v>
      </c>
      <c r="I1757" t="str">
        <f t="shared" si="86"/>
        <v>78</v>
      </c>
      <c r="J1757" t="str">
        <f t="shared" si="87"/>
        <v>2.8</v>
      </c>
      <c r="K1757" t="s">
        <v>8342</v>
      </c>
      <c r="L1757" t="s">
        <v>8341</v>
      </c>
      <c r="M1757">
        <v>0.75</v>
      </c>
      <c r="N1757">
        <v>2</v>
      </c>
      <c r="O1757">
        <f t="shared" si="85"/>
        <v>1</v>
      </c>
      <c r="P1757">
        <v>0.5</v>
      </c>
    </row>
    <row r="1758" spans="1:16">
      <c r="A1758" s="64" t="s">
        <v>1885</v>
      </c>
      <c r="B1758" s="61" t="s">
        <v>6134</v>
      </c>
      <c r="C1758" s="62" t="s">
        <v>1613</v>
      </c>
      <c r="D1758" s="63" t="s">
        <v>2748</v>
      </c>
      <c r="E1758" s="64">
        <v>101490161</v>
      </c>
      <c r="F1758" s="64"/>
      <c r="G1758" s="67" t="s">
        <v>1682</v>
      </c>
      <c r="H1758">
        <v>6.25</v>
      </c>
      <c r="I1758" t="str">
        <f t="shared" si="86"/>
        <v>78</v>
      </c>
      <c r="J1758" t="str">
        <f t="shared" si="87"/>
        <v>2.8</v>
      </c>
      <c r="K1758" t="s">
        <v>8344</v>
      </c>
      <c r="L1758" t="s">
        <v>8341</v>
      </c>
      <c r="M1758">
        <v>0.75</v>
      </c>
      <c r="N1758">
        <v>2</v>
      </c>
      <c r="O1758">
        <f t="shared" si="85"/>
        <v>1</v>
      </c>
      <c r="P1758">
        <v>0.5</v>
      </c>
    </row>
    <row r="1759" spans="1:16">
      <c r="A1759" s="61" t="s">
        <v>2570</v>
      </c>
      <c r="B1759" s="61" t="s">
        <v>6434</v>
      </c>
      <c r="C1759" s="62" t="s">
        <v>1532</v>
      </c>
      <c r="D1759" s="63" t="s">
        <v>2571</v>
      </c>
      <c r="E1759" s="61">
        <v>101490162</v>
      </c>
      <c r="F1759" s="61"/>
      <c r="G1759" s="64">
        <v>114</v>
      </c>
      <c r="H1759">
        <v>6.25</v>
      </c>
      <c r="I1759" t="str">
        <f t="shared" si="86"/>
        <v>78</v>
      </c>
      <c r="J1759" t="str">
        <f t="shared" si="87"/>
        <v>2.8</v>
      </c>
      <c r="K1759" t="s">
        <v>8342</v>
      </c>
      <c r="L1759" t="s">
        <v>8341</v>
      </c>
      <c r="M1759">
        <v>0.75</v>
      </c>
      <c r="N1759">
        <v>2</v>
      </c>
      <c r="O1759">
        <f t="shared" si="85"/>
        <v>1</v>
      </c>
      <c r="P1759">
        <v>0.5</v>
      </c>
    </row>
    <row r="1760" spans="1:16">
      <c r="A1760" s="64" t="s">
        <v>2570</v>
      </c>
      <c r="B1760" s="61" t="s">
        <v>6434</v>
      </c>
      <c r="C1760" s="62" t="s">
        <v>1613</v>
      </c>
      <c r="D1760" s="63" t="s">
        <v>2749</v>
      </c>
      <c r="E1760" s="64">
        <v>101490161</v>
      </c>
      <c r="F1760" s="64"/>
      <c r="G1760" s="64">
        <v>114</v>
      </c>
      <c r="H1760">
        <v>6.25</v>
      </c>
      <c r="I1760" t="str">
        <f t="shared" si="86"/>
        <v>78</v>
      </c>
      <c r="J1760" t="str">
        <f t="shared" si="87"/>
        <v>2.8</v>
      </c>
      <c r="K1760" t="s">
        <v>8342</v>
      </c>
      <c r="L1760" t="s">
        <v>8341</v>
      </c>
      <c r="M1760">
        <v>0.75</v>
      </c>
      <c r="N1760">
        <v>2</v>
      </c>
      <c r="O1760">
        <f t="shared" si="85"/>
        <v>1</v>
      </c>
      <c r="P1760">
        <v>0.5</v>
      </c>
    </row>
    <row r="1761" spans="1:16">
      <c r="A1761" s="61">
        <v>101507205</v>
      </c>
      <c r="B1761" s="61" t="s">
        <v>6021</v>
      </c>
      <c r="C1761" s="62" t="s">
        <v>1532</v>
      </c>
      <c r="D1761" s="42" t="s">
        <v>1681</v>
      </c>
      <c r="E1761" s="61">
        <v>101490168</v>
      </c>
      <c r="F1761" s="61"/>
      <c r="G1761" s="67" t="s">
        <v>1682</v>
      </c>
      <c r="H1761">
        <v>6.25</v>
      </c>
      <c r="I1761" t="str">
        <f t="shared" si="86"/>
        <v>78</v>
      </c>
      <c r="J1761" t="str">
        <f t="shared" si="87"/>
        <v>2.8</v>
      </c>
      <c r="K1761" t="s">
        <v>8344</v>
      </c>
      <c r="L1761" t="s">
        <v>8341</v>
      </c>
      <c r="M1761">
        <v>0.75</v>
      </c>
      <c r="N1761">
        <v>2</v>
      </c>
      <c r="O1761">
        <f t="shared" si="85"/>
        <v>1</v>
      </c>
      <c r="P1761">
        <v>0.5</v>
      </c>
    </row>
    <row r="1762" spans="1:16">
      <c r="A1762" s="61">
        <v>101507205</v>
      </c>
      <c r="B1762" s="61" t="s">
        <v>6021</v>
      </c>
      <c r="C1762" s="62" t="s">
        <v>1532</v>
      </c>
      <c r="D1762" s="42" t="s">
        <v>1681</v>
      </c>
      <c r="E1762" s="61">
        <v>101490168</v>
      </c>
      <c r="F1762" s="61" t="s">
        <v>1534</v>
      </c>
      <c r="G1762" s="67" t="s">
        <v>1682</v>
      </c>
      <c r="H1762">
        <v>6.25</v>
      </c>
      <c r="I1762" t="str">
        <f t="shared" si="86"/>
        <v>78</v>
      </c>
      <c r="J1762" t="str">
        <f t="shared" si="87"/>
        <v>2.8</v>
      </c>
      <c r="K1762" t="s">
        <v>8344</v>
      </c>
      <c r="L1762" t="s">
        <v>8341</v>
      </c>
      <c r="M1762">
        <v>0.75</v>
      </c>
      <c r="N1762">
        <v>2</v>
      </c>
      <c r="O1762">
        <f t="shared" si="85"/>
        <v>1</v>
      </c>
      <c r="P1762">
        <v>0.5</v>
      </c>
    </row>
    <row r="1763" spans="1:16">
      <c r="A1763" s="61">
        <v>101507205</v>
      </c>
      <c r="B1763" s="61" t="s">
        <v>6021</v>
      </c>
      <c r="C1763" s="62" t="s">
        <v>1613</v>
      </c>
      <c r="D1763" s="42" t="s">
        <v>2752</v>
      </c>
      <c r="E1763" s="61">
        <v>101490161</v>
      </c>
      <c r="F1763" s="61"/>
      <c r="G1763" s="67" t="s">
        <v>1682</v>
      </c>
      <c r="H1763">
        <v>6.25</v>
      </c>
      <c r="I1763" t="str">
        <f t="shared" si="86"/>
        <v>78</v>
      </c>
      <c r="J1763" t="str">
        <f t="shared" si="87"/>
        <v>2.8</v>
      </c>
      <c r="K1763" t="s">
        <v>8344</v>
      </c>
      <c r="L1763" t="s">
        <v>8341</v>
      </c>
      <c r="M1763">
        <v>0.75</v>
      </c>
      <c r="N1763">
        <v>2</v>
      </c>
      <c r="O1763">
        <f t="shared" si="85"/>
        <v>1</v>
      </c>
      <c r="P1763">
        <v>0.5</v>
      </c>
    </row>
    <row r="1764" spans="1:16">
      <c r="A1764" s="61" t="s">
        <v>2759</v>
      </c>
      <c r="B1764" s="61" t="s">
        <v>6509</v>
      </c>
      <c r="C1764" s="62" t="s">
        <v>1532</v>
      </c>
      <c r="D1764" s="63" t="s">
        <v>2892</v>
      </c>
      <c r="E1764" s="61">
        <v>101490162</v>
      </c>
      <c r="F1764" s="61"/>
      <c r="G1764" s="64">
        <v>98</v>
      </c>
      <c r="H1764">
        <v>6.25</v>
      </c>
      <c r="I1764" t="str">
        <f t="shared" si="86"/>
        <v>78</v>
      </c>
      <c r="J1764" t="str">
        <f t="shared" si="87"/>
        <v>2.9</v>
      </c>
      <c r="K1764" t="s">
        <v>8342</v>
      </c>
      <c r="L1764" t="s">
        <v>8341</v>
      </c>
      <c r="M1764">
        <v>0.75</v>
      </c>
      <c r="N1764">
        <v>2</v>
      </c>
      <c r="O1764">
        <f t="shared" si="85"/>
        <v>1</v>
      </c>
      <c r="P1764">
        <v>0.5</v>
      </c>
    </row>
    <row r="1765" spans="1:16">
      <c r="A1765" s="64" t="s">
        <v>2762</v>
      </c>
      <c r="B1765" s="61" t="s">
        <v>6510</v>
      </c>
      <c r="C1765" s="62" t="s">
        <v>1532</v>
      </c>
      <c r="D1765" s="63" t="s">
        <v>2892</v>
      </c>
      <c r="E1765" s="64">
        <v>101490164</v>
      </c>
      <c r="F1765" s="64"/>
      <c r="G1765" s="64">
        <v>98</v>
      </c>
      <c r="H1765">
        <v>6.25</v>
      </c>
      <c r="I1765" t="str">
        <f t="shared" si="86"/>
        <v>78</v>
      </c>
      <c r="J1765" t="str">
        <f t="shared" si="87"/>
        <v>2.9</v>
      </c>
      <c r="K1765" t="s">
        <v>8342</v>
      </c>
      <c r="L1765" t="s">
        <v>8341</v>
      </c>
      <c r="M1765">
        <v>0.75</v>
      </c>
      <c r="N1765">
        <v>2</v>
      </c>
      <c r="O1765">
        <f t="shared" si="85"/>
        <v>1</v>
      </c>
      <c r="P1765">
        <v>0.5</v>
      </c>
    </row>
    <row r="1766" spans="1:16">
      <c r="A1766" s="64" t="s">
        <v>2762</v>
      </c>
      <c r="B1766" s="61" t="s">
        <v>6510</v>
      </c>
      <c r="C1766" s="62" t="s">
        <v>1532</v>
      </c>
      <c r="D1766" s="63" t="s">
        <v>2892</v>
      </c>
      <c r="E1766" s="64">
        <v>101490164</v>
      </c>
      <c r="F1766" s="61" t="s">
        <v>1534</v>
      </c>
      <c r="G1766" s="64">
        <v>98</v>
      </c>
      <c r="H1766">
        <v>6.25</v>
      </c>
      <c r="I1766" t="str">
        <f t="shared" si="86"/>
        <v>78</v>
      </c>
      <c r="J1766" t="str">
        <f t="shared" si="87"/>
        <v>2.9</v>
      </c>
      <c r="K1766" t="s">
        <v>8342</v>
      </c>
      <c r="L1766" t="s">
        <v>8341</v>
      </c>
      <c r="M1766">
        <v>0.75</v>
      </c>
      <c r="N1766">
        <v>2</v>
      </c>
      <c r="O1766">
        <f t="shared" si="85"/>
        <v>1</v>
      </c>
      <c r="P1766">
        <v>0.5</v>
      </c>
    </row>
    <row r="1767" spans="1:16">
      <c r="A1767" s="64" t="s">
        <v>2759</v>
      </c>
      <c r="B1767" s="61" t="s">
        <v>6509</v>
      </c>
      <c r="C1767" s="62" t="s">
        <v>1613</v>
      </c>
      <c r="D1767" s="63" t="s">
        <v>2760</v>
      </c>
      <c r="E1767" s="64">
        <v>101490161</v>
      </c>
      <c r="F1767" s="64"/>
      <c r="G1767" s="64">
        <v>98</v>
      </c>
      <c r="H1767">
        <v>6.25</v>
      </c>
      <c r="I1767" t="str">
        <f t="shared" si="86"/>
        <v>78</v>
      </c>
      <c r="J1767" t="str">
        <f t="shared" si="87"/>
        <v>2.9</v>
      </c>
      <c r="K1767" t="s">
        <v>8342</v>
      </c>
      <c r="L1767" t="s">
        <v>8341</v>
      </c>
      <c r="M1767">
        <v>0.75</v>
      </c>
      <c r="N1767">
        <v>2</v>
      </c>
      <c r="O1767">
        <f t="shared" si="85"/>
        <v>1</v>
      </c>
      <c r="P1767">
        <v>0.5</v>
      </c>
    </row>
    <row r="1768" spans="1:16">
      <c r="A1768" s="64" t="s">
        <v>2762</v>
      </c>
      <c r="B1768" s="61" t="s">
        <v>6510</v>
      </c>
      <c r="C1768" s="62" t="s">
        <v>1613</v>
      </c>
      <c r="D1768" s="63" t="s">
        <v>2760</v>
      </c>
      <c r="E1768" s="64">
        <v>101490161</v>
      </c>
      <c r="F1768" s="64"/>
      <c r="G1768" s="64">
        <v>98</v>
      </c>
      <c r="H1768">
        <v>6.25</v>
      </c>
      <c r="I1768" t="str">
        <f t="shared" si="86"/>
        <v>78</v>
      </c>
      <c r="J1768" t="str">
        <f t="shared" si="87"/>
        <v>2.9</v>
      </c>
      <c r="K1768" t="s">
        <v>8342</v>
      </c>
      <c r="L1768" t="s">
        <v>8341</v>
      </c>
      <c r="M1768">
        <v>0.75</v>
      </c>
      <c r="N1768">
        <v>2</v>
      </c>
      <c r="O1768">
        <f t="shared" si="85"/>
        <v>1</v>
      </c>
      <c r="P1768">
        <v>0.5</v>
      </c>
    </row>
    <row r="1769" spans="1:16">
      <c r="A1769" s="61" t="s">
        <v>2202</v>
      </c>
      <c r="B1769" s="61" t="s">
        <v>6278</v>
      </c>
      <c r="C1769" s="62" t="s">
        <v>1532</v>
      </c>
      <c r="D1769" s="63" t="s">
        <v>2203</v>
      </c>
      <c r="E1769" s="61">
        <v>101490162</v>
      </c>
      <c r="F1769" s="61"/>
      <c r="G1769" s="64">
        <v>33</v>
      </c>
      <c r="H1769">
        <v>6.25</v>
      </c>
      <c r="I1769" t="str">
        <f t="shared" si="86"/>
        <v>78</v>
      </c>
      <c r="J1769" t="str">
        <f t="shared" si="87"/>
        <v>2.9</v>
      </c>
      <c r="K1769" t="s">
        <v>8342</v>
      </c>
      <c r="L1769" t="s">
        <v>8357</v>
      </c>
      <c r="M1769">
        <v>0.75</v>
      </c>
      <c r="N1769">
        <v>2</v>
      </c>
      <c r="O1769">
        <f t="shared" si="85"/>
        <v>1</v>
      </c>
      <c r="P1769">
        <v>0.5</v>
      </c>
    </row>
    <row r="1770" spans="1:16">
      <c r="A1770" s="64" t="s">
        <v>2202</v>
      </c>
      <c r="B1770" s="61" t="s">
        <v>6278</v>
      </c>
      <c r="C1770" s="62" t="s">
        <v>1613</v>
      </c>
      <c r="D1770" s="63" t="s">
        <v>2764</v>
      </c>
      <c r="E1770" s="64">
        <v>101490161</v>
      </c>
      <c r="F1770" s="64"/>
      <c r="G1770" s="64">
        <v>33</v>
      </c>
      <c r="H1770">
        <v>6.25</v>
      </c>
      <c r="I1770" t="str">
        <f t="shared" si="86"/>
        <v>78</v>
      </c>
      <c r="J1770" t="str">
        <f t="shared" si="87"/>
        <v>2.9</v>
      </c>
      <c r="K1770" t="s">
        <v>8342</v>
      </c>
      <c r="L1770" t="s">
        <v>8357</v>
      </c>
      <c r="M1770">
        <v>0.75</v>
      </c>
      <c r="N1770">
        <v>2</v>
      </c>
      <c r="O1770">
        <f t="shared" si="85"/>
        <v>1</v>
      </c>
      <c r="P1770">
        <v>0.5</v>
      </c>
    </row>
    <row r="1771" spans="1:16">
      <c r="A1771" s="64" t="s">
        <v>2767</v>
      </c>
      <c r="B1771" s="61" t="s">
        <v>6512</v>
      </c>
      <c r="C1771" s="62" t="s">
        <v>1532</v>
      </c>
      <c r="D1771" s="63" t="s">
        <v>2961</v>
      </c>
      <c r="E1771" s="64">
        <v>101490164</v>
      </c>
      <c r="F1771" s="64"/>
      <c r="G1771" s="64">
        <v>33</v>
      </c>
      <c r="H1771">
        <v>6.25</v>
      </c>
      <c r="I1771" t="str">
        <f t="shared" si="86"/>
        <v>78</v>
      </c>
      <c r="J1771" t="str">
        <f t="shared" si="87"/>
        <v>2.9</v>
      </c>
      <c r="K1771" t="s">
        <v>8342</v>
      </c>
      <c r="L1771" t="s">
        <v>8341</v>
      </c>
      <c r="M1771">
        <v>0.75</v>
      </c>
      <c r="N1771">
        <v>2</v>
      </c>
      <c r="O1771">
        <f t="shared" si="85"/>
        <v>1</v>
      </c>
      <c r="P1771">
        <v>0.5</v>
      </c>
    </row>
    <row r="1772" spans="1:16">
      <c r="A1772" s="64" t="s">
        <v>2767</v>
      </c>
      <c r="B1772" s="61" t="s">
        <v>6512</v>
      </c>
      <c r="C1772" s="62" t="s">
        <v>1532</v>
      </c>
      <c r="D1772" s="63" t="s">
        <v>2961</v>
      </c>
      <c r="E1772" s="64">
        <v>101490164</v>
      </c>
      <c r="F1772" s="61" t="s">
        <v>1534</v>
      </c>
      <c r="G1772" s="64">
        <v>33</v>
      </c>
      <c r="H1772">
        <v>6.25</v>
      </c>
      <c r="I1772" t="str">
        <f t="shared" si="86"/>
        <v>78</v>
      </c>
      <c r="J1772" t="str">
        <f t="shared" si="87"/>
        <v>2.9</v>
      </c>
      <c r="K1772" t="s">
        <v>8342</v>
      </c>
      <c r="L1772" t="s">
        <v>8341</v>
      </c>
      <c r="M1772">
        <v>0.75</v>
      </c>
      <c r="N1772">
        <v>2</v>
      </c>
      <c r="O1772">
        <f t="shared" si="85"/>
        <v>1</v>
      </c>
      <c r="P1772">
        <v>0.5</v>
      </c>
    </row>
    <row r="1773" spans="1:16">
      <c r="A1773" s="64" t="s">
        <v>2767</v>
      </c>
      <c r="B1773" s="61" t="s">
        <v>6512</v>
      </c>
      <c r="C1773" s="62" t="s">
        <v>1613</v>
      </c>
      <c r="D1773" s="63" t="s">
        <v>2768</v>
      </c>
      <c r="E1773" s="64">
        <v>101490161</v>
      </c>
      <c r="F1773" s="64"/>
      <c r="G1773" s="64">
        <v>33</v>
      </c>
      <c r="H1773">
        <v>6.25</v>
      </c>
      <c r="I1773" t="str">
        <f t="shared" si="86"/>
        <v>78</v>
      </c>
      <c r="J1773" t="str">
        <f t="shared" si="87"/>
        <v>2.9</v>
      </c>
      <c r="K1773" t="s">
        <v>8342</v>
      </c>
      <c r="L1773" t="s">
        <v>8341</v>
      </c>
      <c r="M1773">
        <v>0.75</v>
      </c>
      <c r="N1773">
        <v>2</v>
      </c>
      <c r="O1773">
        <f t="shared" si="85"/>
        <v>1</v>
      </c>
      <c r="P1773">
        <v>0.5</v>
      </c>
    </row>
    <row r="1774" spans="1:16">
      <c r="A1774" s="64" t="s">
        <v>2037</v>
      </c>
      <c r="B1774" s="61" t="s">
        <v>6206</v>
      </c>
      <c r="C1774" s="62" t="s">
        <v>1532</v>
      </c>
      <c r="D1774" s="63" t="s">
        <v>2038</v>
      </c>
      <c r="E1774" s="64">
        <v>101490168</v>
      </c>
      <c r="F1774" s="61" t="s">
        <v>1534</v>
      </c>
      <c r="G1774" s="64">
        <v>33</v>
      </c>
      <c r="H1774">
        <v>6.25</v>
      </c>
      <c r="I1774" t="str">
        <f t="shared" si="86"/>
        <v>78</v>
      </c>
      <c r="J1774" t="str">
        <f t="shared" si="87"/>
        <v>2.9</v>
      </c>
      <c r="K1774" t="s">
        <v>8342</v>
      </c>
      <c r="L1774" t="s">
        <v>8341</v>
      </c>
      <c r="M1774">
        <v>0.75</v>
      </c>
      <c r="N1774">
        <v>2</v>
      </c>
      <c r="O1774">
        <f t="shared" si="85"/>
        <v>1</v>
      </c>
      <c r="P1774">
        <v>0.5</v>
      </c>
    </row>
    <row r="1775" spans="1:16">
      <c r="A1775" s="72" t="s">
        <v>2037</v>
      </c>
      <c r="B1775" s="61" t="s">
        <v>6206</v>
      </c>
      <c r="C1775" s="62" t="s">
        <v>1532</v>
      </c>
      <c r="D1775" s="71" t="s">
        <v>2038</v>
      </c>
      <c r="E1775" s="69" t="s">
        <v>1567</v>
      </c>
      <c r="F1775" s="69"/>
      <c r="G1775" s="64">
        <v>33</v>
      </c>
      <c r="H1775">
        <v>6.25</v>
      </c>
      <c r="I1775" t="str">
        <f t="shared" si="86"/>
        <v>78</v>
      </c>
      <c r="J1775" t="str">
        <f t="shared" si="87"/>
        <v>2.9</v>
      </c>
      <c r="K1775" t="s">
        <v>8342</v>
      </c>
      <c r="L1775" t="s">
        <v>8341</v>
      </c>
      <c r="M1775">
        <v>0.75</v>
      </c>
      <c r="N1775">
        <v>2</v>
      </c>
      <c r="O1775">
        <f t="shared" si="85"/>
        <v>1</v>
      </c>
      <c r="P1775">
        <v>0.5</v>
      </c>
    </row>
    <row r="1776" spans="1:16">
      <c r="A1776" s="64" t="s">
        <v>2037</v>
      </c>
      <c r="B1776" s="61" t="s">
        <v>6206</v>
      </c>
      <c r="C1776" s="62" t="s">
        <v>1613</v>
      </c>
      <c r="D1776" s="63" t="s">
        <v>2771</v>
      </c>
      <c r="E1776" s="64">
        <v>101490161</v>
      </c>
      <c r="F1776" s="64"/>
      <c r="G1776" s="64">
        <v>33</v>
      </c>
      <c r="H1776">
        <v>6.25</v>
      </c>
      <c r="I1776" t="str">
        <f t="shared" si="86"/>
        <v>78</v>
      </c>
      <c r="J1776" t="str">
        <f t="shared" si="87"/>
        <v>2.9</v>
      </c>
      <c r="K1776" t="s">
        <v>8342</v>
      </c>
      <c r="L1776" t="s">
        <v>8341</v>
      </c>
      <c r="M1776">
        <v>0.75</v>
      </c>
      <c r="N1776">
        <v>2</v>
      </c>
      <c r="O1776">
        <f t="shared" si="85"/>
        <v>1</v>
      </c>
      <c r="P1776">
        <v>0.5</v>
      </c>
    </row>
    <row r="1777" spans="1:16">
      <c r="A1777" s="61" t="s">
        <v>2381</v>
      </c>
      <c r="B1777" s="61" t="s">
        <v>6354</v>
      </c>
      <c r="C1777" s="62" t="s">
        <v>1532</v>
      </c>
      <c r="D1777" s="63" t="s">
        <v>2382</v>
      </c>
      <c r="E1777" s="61">
        <v>101490162</v>
      </c>
      <c r="F1777" s="61"/>
      <c r="G1777" s="64">
        <v>98</v>
      </c>
      <c r="H1777">
        <v>6.25</v>
      </c>
      <c r="I1777" t="str">
        <f t="shared" si="86"/>
        <v>78</v>
      </c>
      <c r="J1777" t="str">
        <f t="shared" si="87"/>
        <v>2.9</v>
      </c>
      <c r="K1777" t="s">
        <v>8344</v>
      </c>
      <c r="L1777" t="s">
        <v>8350</v>
      </c>
      <c r="M1777">
        <v>0.75</v>
      </c>
      <c r="N1777">
        <v>2</v>
      </c>
      <c r="O1777">
        <f t="shared" si="85"/>
        <v>1</v>
      </c>
      <c r="P1777">
        <v>0.5</v>
      </c>
    </row>
    <row r="1778" spans="1:16">
      <c r="A1778" s="64" t="s">
        <v>2381</v>
      </c>
      <c r="B1778" s="61" t="s">
        <v>6354</v>
      </c>
      <c r="C1778" s="62" t="s">
        <v>1613</v>
      </c>
      <c r="D1778" s="63" t="s">
        <v>2774</v>
      </c>
      <c r="E1778" s="64">
        <v>101490161</v>
      </c>
      <c r="F1778" s="64"/>
      <c r="G1778" s="64">
        <v>98</v>
      </c>
      <c r="H1778">
        <v>6.25</v>
      </c>
      <c r="I1778" t="str">
        <f t="shared" si="86"/>
        <v>78</v>
      </c>
      <c r="J1778" t="str">
        <f t="shared" si="87"/>
        <v>2.9</v>
      </c>
      <c r="K1778" t="s">
        <v>8344</v>
      </c>
      <c r="L1778" t="s">
        <v>8350</v>
      </c>
      <c r="M1778">
        <v>0.75</v>
      </c>
      <c r="N1778">
        <v>2</v>
      </c>
      <c r="O1778">
        <f t="shared" si="85"/>
        <v>1</v>
      </c>
      <c r="P1778">
        <v>0.5</v>
      </c>
    </row>
    <row r="1779" spans="1:16">
      <c r="A1779" s="61" t="s">
        <v>1913</v>
      </c>
      <c r="B1779" s="61" t="s">
        <v>6148</v>
      </c>
      <c r="C1779" s="62" t="s">
        <v>1532</v>
      </c>
      <c r="D1779" s="63" t="s">
        <v>1914</v>
      </c>
      <c r="E1779" s="61">
        <v>101490162</v>
      </c>
      <c r="F1779" s="61"/>
      <c r="G1779" s="64">
        <v>33</v>
      </c>
      <c r="H1779">
        <v>6.25</v>
      </c>
      <c r="I1779" t="str">
        <f t="shared" si="86"/>
        <v>78</v>
      </c>
      <c r="J1779" t="str">
        <f t="shared" si="87"/>
        <v>2.9</v>
      </c>
      <c r="K1779" t="s">
        <v>8344</v>
      </c>
      <c r="L1779" t="s">
        <v>8341</v>
      </c>
      <c r="M1779">
        <v>0.75</v>
      </c>
      <c r="N1779">
        <v>2</v>
      </c>
      <c r="O1779">
        <f t="shared" si="85"/>
        <v>1</v>
      </c>
      <c r="P1779">
        <v>0.5</v>
      </c>
    </row>
    <row r="1780" spans="1:16">
      <c r="A1780" s="64" t="s">
        <v>1913</v>
      </c>
      <c r="B1780" s="61" t="s">
        <v>6148</v>
      </c>
      <c r="C1780" s="62" t="s">
        <v>1613</v>
      </c>
      <c r="D1780" s="63" t="s">
        <v>2776</v>
      </c>
      <c r="E1780" s="64">
        <v>101490161</v>
      </c>
      <c r="F1780" s="64"/>
      <c r="G1780" s="64">
        <v>33</v>
      </c>
      <c r="H1780">
        <v>6.25</v>
      </c>
      <c r="I1780" t="str">
        <f t="shared" si="86"/>
        <v>78</v>
      </c>
      <c r="J1780" t="str">
        <f t="shared" si="87"/>
        <v>2.9</v>
      </c>
      <c r="K1780" t="s">
        <v>8344</v>
      </c>
      <c r="L1780" t="s">
        <v>8341</v>
      </c>
      <c r="M1780">
        <v>0.75</v>
      </c>
      <c r="N1780">
        <v>2</v>
      </c>
      <c r="O1780">
        <f t="shared" si="85"/>
        <v>1</v>
      </c>
      <c r="P1780">
        <v>0.5</v>
      </c>
    </row>
    <row r="1781" spans="1:16">
      <c r="A1781" s="61" t="s">
        <v>2378</v>
      </c>
      <c r="B1781" s="61" t="s">
        <v>6353</v>
      </c>
      <c r="C1781" s="62" t="s">
        <v>1532</v>
      </c>
      <c r="D1781" s="63" t="s">
        <v>2379</v>
      </c>
      <c r="E1781" s="61">
        <v>101490162</v>
      </c>
      <c r="F1781" s="61"/>
      <c r="G1781" s="64">
        <v>98</v>
      </c>
      <c r="H1781">
        <v>6.25</v>
      </c>
      <c r="I1781" t="str">
        <f t="shared" si="86"/>
        <v>78</v>
      </c>
      <c r="J1781" t="str">
        <f t="shared" si="87"/>
        <v>2.9</v>
      </c>
      <c r="K1781" t="s">
        <v>8342</v>
      </c>
      <c r="L1781" t="s">
        <v>8341</v>
      </c>
      <c r="M1781">
        <v>0.75</v>
      </c>
      <c r="N1781">
        <v>2</v>
      </c>
      <c r="O1781">
        <f t="shared" si="85"/>
        <v>1</v>
      </c>
      <c r="P1781">
        <v>0.5</v>
      </c>
    </row>
    <row r="1782" spans="1:16">
      <c r="A1782" s="64" t="s">
        <v>2378</v>
      </c>
      <c r="B1782" s="61" t="s">
        <v>6353</v>
      </c>
      <c r="C1782" s="62" t="s">
        <v>1613</v>
      </c>
      <c r="D1782" s="63" t="s">
        <v>2778</v>
      </c>
      <c r="E1782" s="64">
        <v>101490161</v>
      </c>
      <c r="F1782" s="64"/>
      <c r="G1782" s="64">
        <v>98</v>
      </c>
      <c r="H1782">
        <v>6.25</v>
      </c>
      <c r="I1782" t="str">
        <f t="shared" si="86"/>
        <v>78</v>
      </c>
      <c r="J1782" t="str">
        <f t="shared" si="87"/>
        <v>2.9</v>
      </c>
      <c r="K1782" t="s">
        <v>8342</v>
      </c>
      <c r="L1782" t="s">
        <v>8341</v>
      </c>
      <c r="M1782">
        <v>0.75</v>
      </c>
      <c r="N1782">
        <v>2</v>
      </c>
      <c r="O1782">
        <f t="shared" si="85"/>
        <v>1</v>
      </c>
      <c r="P1782">
        <v>0.5</v>
      </c>
    </row>
    <row r="1783" spans="1:16">
      <c r="A1783" s="61">
        <v>101527883</v>
      </c>
      <c r="B1783" s="61" t="s">
        <v>6044</v>
      </c>
      <c r="C1783" s="62" t="s">
        <v>1532</v>
      </c>
      <c r="D1783" s="42" t="s">
        <v>1706</v>
      </c>
      <c r="E1783" s="61">
        <v>101490168</v>
      </c>
      <c r="F1783" s="61"/>
      <c r="G1783" s="61">
        <v>33</v>
      </c>
      <c r="H1783">
        <v>6.25</v>
      </c>
      <c r="I1783" t="str">
        <f t="shared" si="86"/>
        <v>78</v>
      </c>
      <c r="J1783" t="str">
        <f t="shared" si="87"/>
        <v>2.9</v>
      </c>
      <c r="K1783" t="s">
        <v>8344</v>
      </c>
      <c r="L1783" t="s">
        <v>8341</v>
      </c>
      <c r="M1783">
        <v>0.75</v>
      </c>
      <c r="N1783">
        <v>2</v>
      </c>
      <c r="O1783">
        <f t="shared" si="85"/>
        <v>1</v>
      </c>
      <c r="P1783">
        <v>0.5</v>
      </c>
    </row>
    <row r="1784" spans="1:16">
      <c r="A1784" s="61">
        <v>101527883</v>
      </c>
      <c r="B1784" s="61" t="s">
        <v>6044</v>
      </c>
      <c r="C1784" s="62" t="s">
        <v>1532</v>
      </c>
      <c r="D1784" s="42" t="s">
        <v>1706</v>
      </c>
      <c r="E1784" s="61">
        <v>101490168</v>
      </c>
      <c r="F1784" s="61" t="s">
        <v>1534</v>
      </c>
      <c r="G1784" s="61">
        <v>33</v>
      </c>
      <c r="H1784">
        <v>6.25</v>
      </c>
      <c r="I1784" t="str">
        <f t="shared" si="86"/>
        <v>78</v>
      </c>
      <c r="J1784" t="str">
        <f t="shared" si="87"/>
        <v>2.9</v>
      </c>
      <c r="K1784" t="s">
        <v>8344</v>
      </c>
      <c r="L1784" t="s">
        <v>8341</v>
      </c>
      <c r="M1784">
        <v>0.75</v>
      </c>
      <c r="N1784">
        <v>2</v>
      </c>
      <c r="O1784">
        <f t="shared" si="85"/>
        <v>1</v>
      </c>
      <c r="P1784">
        <v>0.5</v>
      </c>
    </row>
    <row r="1785" spans="1:16">
      <c r="A1785" s="61">
        <v>101527883</v>
      </c>
      <c r="B1785" s="61" t="s">
        <v>6044</v>
      </c>
      <c r="C1785" s="62" t="s">
        <v>1613</v>
      </c>
      <c r="D1785" s="42" t="s">
        <v>2781</v>
      </c>
      <c r="E1785" s="61">
        <v>101490161</v>
      </c>
      <c r="F1785" s="61"/>
      <c r="G1785" s="61">
        <v>33</v>
      </c>
      <c r="H1785">
        <v>6.25</v>
      </c>
      <c r="I1785" t="str">
        <f t="shared" si="86"/>
        <v>78</v>
      </c>
      <c r="J1785" t="str">
        <f t="shared" si="87"/>
        <v>2.9</v>
      </c>
      <c r="K1785" t="s">
        <v>8344</v>
      </c>
      <c r="L1785" t="s">
        <v>8341</v>
      </c>
      <c r="M1785">
        <v>0.75</v>
      </c>
      <c r="N1785">
        <v>2</v>
      </c>
      <c r="O1785">
        <f t="shared" si="85"/>
        <v>1</v>
      </c>
      <c r="P1785">
        <v>0.5</v>
      </c>
    </row>
    <row r="1786" spans="1:16">
      <c r="A1786" s="61" t="s">
        <v>2637</v>
      </c>
      <c r="B1786" s="61" t="s">
        <v>6462</v>
      </c>
      <c r="C1786" s="62" t="s">
        <v>1532</v>
      </c>
      <c r="D1786" s="63" t="s">
        <v>2638</v>
      </c>
      <c r="E1786" s="61">
        <v>101490162</v>
      </c>
      <c r="F1786" s="61"/>
      <c r="G1786" s="64">
        <v>129</v>
      </c>
      <c r="H1786">
        <v>6.25</v>
      </c>
      <c r="I1786" t="str">
        <f t="shared" si="86"/>
        <v>78</v>
      </c>
      <c r="J1786" t="str">
        <f t="shared" si="87"/>
        <v>3.0</v>
      </c>
      <c r="K1786" t="s">
        <v>8344</v>
      </c>
      <c r="L1786" t="s">
        <v>8341</v>
      </c>
      <c r="M1786">
        <v>0.75</v>
      </c>
      <c r="N1786">
        <v>2</v>
      </c>
      <c r="O1786">
        <f t="shared" si="85"/>
        <v>1</v>
      </c>
      <c r="P1786">
        <v>0.5</v>
      </c>
    </row>
    <row r="1787" spans="1:16">
      <c r="A1787" s="64" t="s">
        <v>2637</v>
      </c>
      <c r="B1787" s="61" t="s">
        <v>6462</v>
      </c>
      <c r="C1787" s="62" t="s">
        <v>1613</v>
      </c>
      <c r="D1787" s="63" t="s">
        <v>2784</v>
      </c>
      <c r="E1787" s="64">
        <v>101490161</v>
      </c>
      <c r="F1787" s="64"/>
      <c r="G1787" s="64">
        <v>129</v>
      </c>
      <c r="H1787">
        <v>6.25</v>
      </c>
      <c r="I1787" t="str">
        <f t="shared" si="86"/>
        <v>78</v>
      </c>
      <c r="J1787" t="str">
        <f t="shared" si="87"/>
        <v>3.0</v>
      </c>
      <c r="K1787" t="s">
        <v>8344</v>
      </c>
      <c r="L1787" t="s">
        <v>8341</v>
      </c>
      <c r="M1787">
        <v>0.75</v>
      </c>
      <c r="N1787">
        <v>2</v>
      </c>
      <c r="O1787">
        <f t="shared" si="85"/>
        <v>1</v>
      </c>
      <c r="P1787">
        <v>0.5</v>
      </c>
    </row>
    <row r="1788" spans="1:16">
      <c r="A1788" s="61">
        <v>104704452</v>
      </c>
      <c r="B1788" s="61" t="s">
        <v>224</v>
      </c>
      <c r="C1788" s="100" t="s">
        <v>1532</v>
      </c>
      <c r="D1788" s="42" t="s">
        <v>5699</v>
      </c>
      <c r="E1788" s="61">
        <v>101490162</v>
      </c>
      <c r="F1788" s="61"/>
      <c r="G1788" s="61">
        <v>129</v>
      </c>
      <c r="H1788">
        <v>6.25</v>
      </c>
      <c r="I1788" t="str">
        <f t="shared" si="86"/>
        <v>78</v>
      </c>
      <c r="J1788" t="str">
        <f t="shared" si="87"/>
        <v>3.0</v>
      </c>
      <c r="K1788" t="s">
        <v>8342</v>
      </c>
      <c r="L1788" t="s">
        <v>8352</v>
      </c>
      <c r="M1788">
        <v>0.75</v>
      </c>
      <c r="N1788">
        <v>2</v>
      </c>
      <c r="O1788">
        <f t="shared" si="85"/>
        <v>1</v>
      </c>
      <c r="P1788">
        <v>0.5</v>
      </c>
    </row>
    <row r="1789" spans="1:16">
      <c r="A1789" s="61">
        <v>104704452</v>
      </c>
      <c r="B1789" s="61" t="s">
        <v>224</v>
      </c>
      <c r="C1789" s="100" t="s">
        <v>1613</v>
      </c>
      <c r="D1789" s="42" t="s">
        <v>223</v>
      </c>
      <c r="E1789" s="61">
        <v>101490161</v>
      </c>
      <c r="F1789" s="61"/>
      <c r="G1789" s="61">
        <v>129</v>
      </c>
      <c r="H1789">
        <v>6.25</v>
      </c>
      <c r="I1789" t="str">
        <f t="shared" si="86"/>
        <v>78</v>
      </c>
      <c r="J1789" t="str">
        <f t="shared" si="87"/>
        <v>3.0</v>
      </c>
      <c r="K1789" t="s">
        <v>8342</v>
      </c>
      <c r="L1789" t="s">
        <v>8352</v>
      </c>
      <c r="M1789">
        <v>0.75</v>
      </c>
      <c r="N1789">
        <v>2</v>
      </c>
      <c r="O1789">
        <f t="shared" si="85"/>
        <v>1</v>
      </c>
      <c r="P1789">
        <v>0.5</v>
      </c>
    </row>
    <row r="1790" spans="1:16">
      <c r="A1790" s="61">
        <v>102032866</v>
      </c>
      <c r="B1790" s="61" t="s">
        <v>6913</v>
      </c>
      <c r="C1790" s="62" t="s">
        <v>1532</v>
      </c>
      <c r="D1790" s="42" t="s">
        <v>4089</v>
      </c>
      <c r="E1790" s="61">
        <v>101460162</v>
      </c>
      <c r="F1790" s="61"/>
      <c r="G1790" s="61">
        <v>290</v>
      </c>
      <c r="H1790">
        <v>6.25</v>
      </c>
      <c r="I1790" t="str">
        <f t="shared" si="86"/>
        <v>78</v>
      </c>
      <c r="J1790" t="str">
        <f t="shared" si="87"/>
        <v>3.0</v>
      </c>
      <c r="K1790" t="s">
        <v>8342</v>
      </c>
      <c r="L1790" t="s">
        <v>8341</v>
      </c>
      <c r="M1790">
        <v>0.75</v>
      </c>
      <c r="N1790">
        <v>2</v>
      </c>
      <c r="O1790">
        <f t="shared" si="85"/>
        <v>1</v>
      </c>
      <c r="P1790">
        <v>0.5</v>
      </c>
    </row>
    <row r="1791" spans="1:16">
      <c r="A1791" s="61">
        <v>102032866</v>
      </c>
      <c r="B1791" s="61" t="s">
        <v>6913</v>
      </c>
      <c r="C1791" s="62" t="s">
        <v>1613</v>
      </c>
      <c r="D1791" s="42" t="s">
        <v>4090</v>
      </c>
      <c r="E1791" s="61">
        <v>101490161</v>
      </c>
      <c r="F1791" s="61"/>
      <c r="G1791" s="61">
        <v>290</v>
      </c>
      <c r="H1791">
        <v>6.25</v>
      </c>
      <c r="I1791" t="str">
        <f t="shared" si="86"/>
        <v>78</v>
      </c>
      <c r="J1791" t="str">
        <f t="shared" si="87"/>
        <v>3.0</v>
      </c>
      <c r="K1791" t="s">
        <v>8342</v>
      </c>
      <c r="L1791" t="s">
        <v>8341</v>
      </c>
      <c r="M1791">
        <v>0.75</v>
      </c>
      <c r="N1791">
        <v>2</v>
      </c>
      <c r="O1791">
        <f t="shared" si="85"/>
        <v>1</v>
      </c>
      <c r="P1791">
        <v>0.5</v>
      </c>
    </row>
    <row r="1792" spans="1:16">
      <c r="A1792" s="61" t="s">
        <v>2387</v>
      </c>
      <c r="B1792" s="61" t="s">
        <v>6357</v>
      </c>
      <c r="C1792" s="62" t="s">
        <v>1532</v>
      </c>
      <c r="D1792" s="63" t="s">
        <v>2388</v>
      </c>
      <c r="E1792" s="61">
        <v>101490162</v>
      </c>
      <c r="F1792" s="61"/>
      <c r="G1792" s="61">
        <v>99</v>
      </c>
      <c r="H1792">
        <v>6.25</v>
      </c>
      <c r="I1792" t="str">
        <f t="shared" si="86"/>
        <v>78</v>
      </c>
      <c r="J1792" t="str">
        <f t="shared" si="87"/>
        <v>3.3</v>
      </c>
      <c r="K1792" t="s">
        <v>8342</v>
      </c>
      <c r="L1792" t="s">
        <v>8350</v>
      </c>
      <c r="M1792">
        <v>0.75</v>
      </c>
      <c r="N1792">
        <v>2</v>
      </c>
      <c r="O1792">
        <f t="shared" si="85"/>
        <v>1</v>
      </c>
      <c r="P1792">
        <v>0.5</v>
      </c>
    </row>
    <row r="1793" spans="1:16">
      <c r="A1793" s="64" t="s">
        <v>2387</v>
      </c>
      <c r="B1793" s="61" t="s">
        <v>6357</v>
      </c>
      <c r="C1793" s="62" t="s">
        <v>1613</v>
      </c>
      <c r="D1793" s="63" t="s">
        <v>2788</v>
      </c>
      <c r="E1793" s="64">
        <v>101490161</v>
      </c>
      <c r="F1793" s="64"/>
      <c r="G1793" s="64">
        <v>99</v>
      </c>
      <c r="H1793">
        <v>6.25</v>
      </c>
      <c r="I1793" t="str">
        <f t="shared" si="86"/>
        <v>78</v>
      </c>
      <c r="J1793" t="str">
        <f t="shared" si="87"/>
        <v>3.3</v>
      </c>
      <c r="K1793" t="s">
        <v>8342</v>
      </c>
      <c r="L1793" t="s">
        <v>8350</v>
      </c>
      <c r="M1793">
        <v>0.75</v>
      </c>
      <c r="N1793">
        <v>2</v>
      </c>
      <c r="O1793">
        <f t="shared" si="85"/>
        <v>1</v>
      </c>
      <c r="P1793">
        <v>0.5</v>
      </c>
    </row>
    <row r="1794" spans="1:16">
      <c r="A1794" s="61" t="s">
        <v>2790</v>
      </c>
      <c r="B1794" s="61" t="s">
        <v>6517</v>
      </c>
      <c r="C1794" s="62" t="s">
        <v>1532</v>
      </c>
      <c r="D1794" s="63" t="s">
        <v>2898</v>
      </c>
      <c r="E1794" s="61">
        <v>101490162</v>
      </c>
      <c r="F1794" s="61"/>
      <c r="G1794" s="64">
        <v>227</v>
      </c>
      <c r="H1794">
        <v>6.25</v>
      </c>
      <c r="I1794" t="str">
        <f t="shared" si="86"/>
        <v>78</v>
      </c>
      <c r="J1794" t="str">
        <f t="shared" si="87"/>
        <v>3.3</v>
      </c>
      <c r="K1794" t="s">
        <v>8342</v>
      </c>
      <c r="L1794" t="s">
        <v>8341</v>
      </c>
      <c r="M1794">
        <v>0.75</v>
      </c>
      <c r="N1794">
        <v>2</v>
      </c>
      <c r="O1794">
        <f t="shared" si="85"/>
        <v>1</v>
      </c>
      <c r="P1794">
        <v>0.5</v>
      </c>
    </row>
    <row r="1795" spans="1:16">
      <c r="A1795" s="64" t="s">
        <v>2790</v>
      </c>
      <c r="B1795" s="61" t="s">
        <v>6517</v>
      </c>
      <c r="C1795" s="62" t="s">
        <v>1613</v>
      </c>
      <c r="D1795" s="63" t="s">
        <v>2791</v>
      </c>
      <c r="E1795" s="64">
        <v>101490161</v>
      </c>
      <c r="F1795" s="64"/>
      <c r="G1795" s="64">
        <v>227</v>
      </c>
      <c r="H1795">
        <v>6.25</v>
      </c>
      <c r="I1795" t="str">
        <f t="shared" si="86"/>
        <v>78</v>
      </c>
      <c r="J1795" t="str">
        <f t="shared" si="87"/>
        <v>3.3</v>
      </c>
      <c r="K1795" t="s">
        <v>8342</v>
      </c>
      <c r="L1795" t="s">
        <v>8341</v>
      </c>
      <c r="M1795">
        <v>0.75</v>
      </c>
      <c r="N1795">
        <v>2</v>
      </c>
      <c r="O1795">
        <f t="shared" ref="O1795:O1858" si="88">N1795/2</f>
        <v>1</v>
      </c>
      <c r="P1795">
        <v>0.5</v>
      </c>
    </row>
    <row r="1796" spans="1:16">
      <c r="A1796" s="61" t="s">
        <v>2481</v>
      </c>
      <c r="B1796" s="61" t="s">
        <v>6397</v>
      </c>
      <c r="C1796" s="62" t="s">
        <v>1532</v>
      </c>
      <c r="D1796" s="63" t="s">
        <v>2482</v>
      </c>
      <c r="E1796" s="61">
        <v>101490162</v>
      </c>
      <c r="F1796" s="61"/>
      <c r="G1796" s="64">
        <v>69</v>
      </c>
      <c r="H1796">
        <v>6.25</v>
      </c>
      <c r="I1796" t="str">
        <f t="shared" si="86"/>
        <v>78</v>
      </c>
      <c r="J1796" t="str">
        <f t="shared" si="87"/>
        <v>3.3</v>
      </c>
      <c r="K1796" t="s">
        <v>8342</v>
      </c>
      <c r="L1796" t="s">
        <v>8357</v>
      </c>
      <c r="M1796">
        <v>0.75</v>
      </c>
      <c r="N1796">
        <v>2</v>
      </c>
      <c r="O1796">
        <f t="shared" si="88"/>
        <v>1</v>
      </c>
      <c r="P1796">
        <v>0.5</v>
      </c>
    </row>
    <row r="1797" spans="1:16">
      <c r="A1797" s="64" t="s">
        <v>2481</v>
      </c>
      <c r="B1797" s="61" t="s">
        <v>6397</v>
      </c>
      <c r="C1797" s="62" t="s">
        <v>1613</v>
      </c>
      <c r="D1797" s="63" t="s">
        <v>2793</v>
      </c>
      <c r="E1797" s="64">
        <v>101490161</v>
      </c>
      <c r="F1797" s="64"/>
      <c r="G1797" s="64">
        <v>69</v>
      </c>
      <c r="H1797">
        <v>6.25</v>
      </c>
      <c r="I1797" t="str">
        <f t="shared" si="86"/>
        <v>78</v>
      </c>
      <c r="J1797" t="str">
        <f t="shared" si="87"/>
        <v>3.3</v>
      </c>
      <c r="K1797" t="s">
        <v>8342</v>
      </c>
      <c r="L1797" t="s">
        <v>8357</v>
      </c>
      <c r="M1797">
        <v>0.75</v>
      </c>
      <c r="N1797">
        <v>2</v>
      </c>
      <c r="O1797">
        <f t="shared" si="88"/>
        <v>1</v>
      </c>
      <c r="P1797">
        <v>0.5</v>
      </c>
    </row>
    <row r="1798" spans="1:16">
      <c r="A1798" s="61" t="s">
        <v>2141</v>
      </c>
      <c r="B1798" s="61" t="s">
        <v>6255</v>
      </c>
      <c r="C1798" s="62" t="s">
        <v>1532</v>
      </c>
      <c r="D1798" s="63" t="s">
        <v>2142</v>
      </c>
      <c r="E1798" s="61">
        <v>101490162</v>
      </c>
      <c r="F1798" s="61"/>
      <c r="G1798" s="64">
        <v>69</v>
      </c>
      <c r="H1798">
        <v>6.25</v>
      </c>
      <c r="I1798" t="str">
        <f t="shared" si="86"/>
        <v>78</v>
      </c>
      <c r="J1798" t="str">
        <f t="shared" si="87"/>
        <v>3.3</v>
      </c>
      <c r="K1798" t="s">
        <v>8342</v>
      </c>
      <c r="L1798" t="s">
        <v>8341</v>
      </c>
      <c r="M1798">
        <v>0.75</v>
      </c>
      <c r="N1798">
        <v>2</v>
      </c>
      <c r="O1798">
        <f t="shared" si="88"/>
        <v>1</v>
      </c>
      <c r="P1798">
        <v>0.5</v>
      </c>
    </row>
    <row r="1799" spans="1:16">
      <c r="A1799" s="64" t="s">
        <v>2141</v>
      </c>
      <c r="B1799" s="61" t="s">
        <v>6255</v>
      </c>
      <c r="C1799" s="62" t="s">
        <v>1613</v>
      </c>
      <c r="D1799" s="63" t="s">
        <v>2795</v>
      </c>
      <c r="E1799" s="64">
        <v>101490161</v>
      </c>
      <c r="F1799" s="64"/>
      <c r="G1799" s="64">
        <v>69</v>
      </c>
      <c r="H1799">
        <v>6.25</v>
      </c>
      <c r="I1799" t="str">
        <f t="shared" si="86"/>
        <v>78</v>
      </c>
      <c r="J1799" t="str">
        <f t="shared" si="87"/>
        <v>3.3</v>
      </c>
      <c r="K1799" t="s">
        <v>8342</v>
      </c>
      <c r="L1799" t="s">
        <v>8341</v>
      </c>
      <c r="M1799">
        <v>0.75</v>
      </c>
      <c r="N1799">
        <v>2</v>
      </c>
      <c r="O1799">
        <f t="shared" si="88"/>
        <v>1</v>
      </c>
      <c r="P1799">
        <v>0.5</v>
      </c>
    </row>
    <row r="1800" spans="1:16">
      <c r="A1800" s="61" t="s">
        <v>2385</v>
      </c>
      <c r="B1800" s="61" t="s">
        <v>6356</v>
      </c>
      <c r="C1800" s="62" t="s">
        <v>1532</v>
      </c>
      <c r="D1800" s="63" t="s">
        <v>2386</v>
      </c>
      <c r="E1800" s="61">
        <v>101490162</v>
      </c>
      <c r="F1800" s="61"/>
      <c r="G1800" s="64">
        <v>227</v>
      </c>
      <c r="H1800">
        <v>6.25</v>
      </c>
      <c r="I1800" t="str">
        <f t="shared" si="86"/>
        <v>78</v>
      </c>
      <c r="J1800" t="str">
        <f t="shared" si="87"/>
        <v>3.3</v>
      </c>
      <c r="K1800" t="s">
        <v>8342</v>
      </c>
      <c r="L1800" t="s">
        <v>8341</v>
      </c>
      <c r="M1800">
        <v>0.75</v>
      </c>
      <c r="N1800">
        <v>2</v>
      </c>
      <c r="O1800">
        <f t="shared" si="88"/>
        <v>1</v>
      </c>
      <c r="P1800">
        <v>0.5</v>
      </c>
    </row>
    <row r="1801" spans="1:16">
      <c r="A1801" s="64" t="s">
        <v>2385</v>
      </c>
      <c r="B1801" s="61" t="s">
        <v>6356</v>
      </c>
      <c r="C1801" s="62" t="s">
        <v>1613</v>
      </c>
      <c r="D1801" s="63" t="s">
        <v>2797</v>
      </c>
      <c r="E1801" s="64">
        <v>101490161</v>
      </c>
      <c r="F1801" s="64"/>
      <c r="G1801" s="64">
        <v>227</v>
      </c>
      <c r="H1801">
        <v>6.25</v>
      </c>
      <c r="I1801" t="str">
        <f t="shared" si="86"/>
        <v>78</v>
      </c>
      <c r="J1801" t="str">
        <f t="shared" si="87"/>
        <v>3.3</v>
      </c>
      <c r="K1801" t="s">
        <v>8342</v>
      </c>
      <c r="L1801" t="s">
        <v>8341</v>
      </c>
      <c r="M1801">
        <v>0.75</v>
      </c>
      <c r="N1801">
        <v>2</v>
      </c>
      <c r="O1801">
        <f t="shared" si="88"/>
        <v>1</v>
      </c>
      <c r="P1801">
        <v>0.5</v>
      </c>
    </row>
    <row r="1802" spans="1:16">
      <c r="A1802" s="61" t="s">
        <v>2464</v>
      </c>
      <c r="B1802" s="61" t="s">
        <v>6389</v>
      </c>
      <c r="C1802" s="62" t="s">
        <v>1532</v>
      </c>
      <c r="D1802" s="63" t="s">
        <v>2465</v>
      </c>
      <c r="E1802" s="61">
        <v>101490162</v>
      </c>
      <c r="F1802" s="61"/>
      <c r="G1802" s="64">
        <v>100</v>
      </c>
      <c r="H1802">
        <v>6.25</v>
      </c>
      <c r="I1802" t="str">
        <f t="shared" si="86"/>
        <v>78</v>
      </c>
      <c r="J1802" t="str">
        <f t="shared" si="87"/>
        <v>3.5</v>
      </c>
      <c r="K1802" t="s">
        <v>8342</v>
      </c>
      <c r="L1802" t="s">
        <v>8350</v>
      </c>
      <c r="M1802">
        <v>0.75</v>
      </c>
      <c r="N1802">
        <v>2</v>
      </c>
      <c r="O1802">
        <f t="shared" si="88"/>
        <v>1</v>
      </c>
      <c r="P1802">
        <v>0.5</v>
      </c>
    </row>
    <row r="1803" spans="1:16">
      <c r="A1803" s="64" t="s">
        <v>2464</v>
      </c>
      <c r="B1803" s="61" t="s">
        <v>6389</v>
      </c>
      <c r="C1803" s="62" t="s">
        <v>1613</v>
      </c>
      <c r="D1803" s="63" t="s">
        <v>2801</v>
      </c>
      <c r="E1803" s="64">
        <v>101490161</v>
      </c>
      <c r="F1803" s="64"/>
      <c r="G1803" s="64">
        <v>100</v>
      </c>
      <c r="H1803">
        <v>6.25</v>
      </c>
      <c r="I1803" t="str">
        <f t="shared" si="86"/>
        <v>78</v>
      </c>
      <c r="J1803" t="str">
        <f t="shared" si="87"/>
        <v>3.5</v>
      </c>
      <c r="K1803" t="s">
        <v>8342</v>
      </c>
      <c r="L1803" t="s">
        <v>8350</v>
      </c>
      <c r="M1803">
        <v>0.75</v>
      </c>
      <c r="N1803">
        <v>2</v>
      </c>
      <c r="O1803">
        <f t="shared" si="88"/>
        <v>1</v>
      </c>
      <c r="P1803">
        <v>0.5</v>
      </c>
    </row>
    <row r="1804" spans="1:16">
      <c r="A1804" s="61" t="s">
        <v>2461</v>
      </c>
      <c r="B1804" s="61" t="s">
        <v>6388</v>
      </c>
      <c r="C1804" s="62" t="s">
        <v>1532</v>
      </c>
      <c r="D1804" s="63" t="s">
        <v>2462</v>
      </c>
      <c r="E1804" s="61">
        <v>101490162</v>
      </c>
      <c r="F1804" s="61"/>
      <c r="G1804" s="64">
        <v>100</v>
      </c>
      <c r="H1804">
        <v>6.25</v>
      </c>
      <c r="I1804" t="str">
        <f t="shared" ref="I1804:I1867" si="89">MID(D1804,5,2)</f>
        <v>78</v>
      </c>
      <c r="J1804" t="str">
        <f t="shared" ref="J1804:J1867" si="90">MID(D1804,7,3)</f>
        <v>3.5</v>
      </c>
      <c r="K1804" t="s">
        <v>8342</v>
      </c>
      <c r="L1804" t="s">
        <v>8341</v>
      </c>
      <c r="M1804">
        <v>0.75</v>
      </c>
      <c r="N1804">
        <v>2</v>
      </c>
      <c r="O1804">
        <f t="shared" si="88"/>
        <v>1</v>
      </c>
      <c r="P1804">
        <v>0.5</v>
      </c>
    </row>
    <row r="1805" spans="1:16">
      <c r="A1805" s="64" t="s">
        <v>2461</v>
      </c>
      <c r="B1805" s="61" t="s">
        <v>6388</v>
      </c>
      <c r="C1805" s="62" t="s">
        <v>1613</v>
      </c>
      <c r="D1805" s="63" t="s">
        <v>2804</v>
      </c>
      <c r="E1805" s="64">
        <v>101490161</v>
      </c>
      <c r="F1805" s="64"/>
      <c r="G1805" s="64">
        <v>100</v>
      </c>
      <c r="H1805">
        <v>6.25</v>
      </c>
      <c r="I1805" t="str">
        <f t="shared" si="89"/>
        <v>78</v>
      </c>
      <c r="J1805" t="str">
        <f t="shared" si="90"/>
        <v>3.5</v>
      </c>
      <c r="K1805" t="s">
        <v>8342</v>
      </c>
      <c r="L1805" t="s">
        <v>8341</v>
      </c>
      <c r="M1805">
        <v>0.75</v>
      </c>
      <c r="N1805">
        <v>2</v>
      </c>
      <c r="O1805">
        <f t="shared" si="88"/>
        <v>1</v>
      </c>
      <c r="P1805">
        <v>0.5</v>
      </c>
    </row>
    <row r="1806" spans="1:16">
      <c r="A1806" s="61">
        <v>101985027</v>
      </c>
      <c r="B1806" s="61" t="s">
        <v>6888</v>
      </c>
      <c r="C1806" s="62" t="s">
        <v>1613</v>
      </c>
      <c r="D1806" s="42" t="s">
        <v>4038</v>
      </c>
      <c r="E1806" s="61">
        <v>101490161</v>
      </c>
      <c r="F1806" s="61"/>
      <c r="G1806" s="61">
        <v>100</v>
      </c>
      <c r="H1806">
        <v>6.25</v>
      </c>
      <c r="I1806" t="str">
        <f t="shared" si="89"/>
        <v>78</v>
      </c>
      <c r="J1806" t="str">
        <f t="shared" si="90"/>
        <v>3.5</v>
      </c>
      <c r="K1806" t="s">
        <v>8342</v>
      </c>
      <c r="L1806" t="s">
        <v>8341</v>
      </c>
      <c r="M1806">
        <v>0.75</v>
      </c>
      <c r="N1806">
        <v>2</v>
      </c>
      <c r="O1806">
        <f t="shared" si="88"/>
        <v>1</v>
      </c>
      <c r="P1806">
        <v>0.5</v>
      </c>
    </row>
    <row r="1807" spans="1:16">
      <c r="A1807" s="61">
        <v>101985027</v>
      </c>
      <c r="B1807" s="61" t="s">
        <v>6888</v>
      </c>
      <c r="C1807" s="62" t="s">
        <v>1532</v>
      </c>
      <c r="D1807" s="42" t="s">
        <v>4037</v>
      </c>
      <c r="E1807" s="61">
        <v>101490162</v>
      </c>
      <c r="F1807" s="61"/>
      <c r="G1807" s="61">
        <v>100</v>
      </c>
      <c r="H1807">
        <v>6.25</v>
      </c>
      <c r="I1807" t="str">
        <f t="shared" si="89"/>
        <v>78</v>
      </c>
      <c r="J1807" t="str">
        <f t="shared" si="90"/>
        <v>3.5</v>
      </c>
      <c r="K1807" t="s">
        <v>8342</v>
      </c>
      <c r="L1807" t="s">
        <v>8341</v>
      </c>
      <c r="M1807">
        <v>0.75</v>
      </c>
      <c r="N1807">
        <v>2</v>
      </c>
      <c r="O1807">
        <f t="shared" si="88"/>
        <v>1</v>
      </c>
      <c r="P1807">
        <v>0.5</v>
      </c>
    </row>
    <row r="1808" spans="1:16">
      <c r="A1808" s="61" t="s">
        <v>2237</v>
      </c>
      <c r="B1808" s="61" t="s">
        <v>6289</v>
      </c>
      <c r="C1808" s="62" t="s">
        <v>1532</v>
      </c>
      <c r="D1808" s="63" t="s">
        <v>2238</v>
      </c>
      <c r="E1808" s="61">
        <v>101490162</v>
      </c>
      <c r="F1808" s="61"/>
      <c r="G1808" s="64">
        <v>85</v>
      </c>
      <c r="H1808">
        <v>6.25</v>
      </c>
      <c r="I1808" t="str">
        <f t="shared" si="89"/>
        <v>78</v>
      </c>
      <c r="J1808" t="str">
        <f t="shared" si="90"/>
        <v>3.8</v>
      </c>
      <c r="K1808" t="s">
        <v>8342</v>
      </c>
      <c r="L1808" t="s">
        <v>8341</v>
      </c>
      <c r="M1808">
        <v>0.75</v>
      </c>
      <c r="N1808">
        <v>2</v>
      </c>
      <c r="O1808">
        <f t="shared" si="88"/>
        <v>1</v>
      </c>
      <c r="P1808">
        <v>0.5</v>
      </c>
    </row>
    <row r="1809" spans="1:16">
      <c r="A1809" s="64" t="s">
        <v>2237</v>
      </c>
      <c r="B1809" s="61" t="s">
        <v>6289</v>
      </c>
      <c r="C1809" s="62" t="s">
        <v>1613</v>
      </c>
      <c r="D1809" s="63" t="s">
        <v>2808</v>
      </c>
      <c r="E1809" s="64">
        <v>101490161</v>
      </c>
      <c r="F1809" s="64"/>
      <c r="G1809" s="64">
        <v>85</v>
      </c>
      <c r="H1809">
        <v>6.25</v>
      </c>
      <c r="I1809" t="str">
        <f t="shared" si="89"/>
        <v>78</v>
      </c>
      <c r="J1809" t="str">
        <f t="shared" si="90"/>
        <v>3.8</v>
      </c>
      <c r="K1809" t="s">
        <v>8342</v>
      </c>
      <c r="L1809" t="s">
        <v>8341</v>
      </c>
      <c r="M1809">
        <v>0.75</v>
      </c>
      <c r="N1809">
        <v>2</v>
      </c>
      <c r="O1809">
        <f t="shared" si="88"/>
        <v>1</v>
      </c>
      <c r="P1809">
        <v>0.5</v>
      </c>
    </row>
    <row r="1810" spans="1:16">
      <c r="A1810" s="64" t="s">
        <v>2695</v>
      </c>
      <c r="B1810" s="61" t="s">
        <v>6486</v>
      </c>
      <c r="C1810" s="62" t="s">
        <v>1613</v>
      </c>
      <c r="D1810" s="63" t="s">
        <v>2811</v>
      </c>
      <c r="E1810" s="64">
        <v>101490161</v>
      </c>
      <c r="F1810" s="64"/>
      <c r="G1810" s="64">
        <v>130</v>
      </c>
      <c r="H1810">
        <v>6.25</v>
      </c>
      <c r="I1810" t="str">
        <f t="shared" si="89"/>
        <v>78</v>
      </c>
      <c r="J1810" t="str">
        <f t="shared" si="90"/>
        <v>4.0</v>
      </c>
      <c r="K1810" t="s">
        <v>8342</v>
      </c>
      <c r="L1810" t="s">
        <v>8341</v>
      </c>
      <c r="M1810">
        <v>0.75</v>
      </c>
      <c r="N1810">
        <v>2</v>
      </c>
      <c r="O1810">
        <f t="shared" si="88"/>
        <v>1</v>
      </c>
      <c r="P1810">
        <v>0.5</v>
      </c>
    </row>
    <row r="1811" spans="1:16">
      <c r="A1811" s="61" t="s">
        <v>2695</v>
      </c>
      <c r="B1811" s="61" t="s">
        <v>6486</v>
      </c>
      <c r="C1811" s="62" t="s">
        <v>1532</v>
      </c>
      <c r="D1811" s="63" t="s">
        <v>2696</v>
      </c>
      <c r="E1811" s="61">
        <v>101490162</v>
      </c>
      <c r="F1811" s="61"/>
      <c r="G1811" s="64">
        <v>130</v>
      </c>
      <c r="H1811">
        <v>6.25</v>
      </c>
      <c r="I1811" t="str">
        <f t="shared" si="89"/>
        <v>78</v>
      </c>
      <c r="J1811" t="str">
        <f t="shared" si="90"/>
        <v>4.0</v>
      </c>
      <c r="K1811" t="s">
        <v>8342</v>
      </c>
      <c r="L1811" t="s">
        <v>8341</v>
      </c>
      <c r="M1811">
        <v>0.75</v>
      </c>
      <c r="N1811">
        <v>2</v>
      </c>
      <c r="O1811">
        <f t="shared" si="88"/>
        <v>1</v>
      </c>
      <c r="P1811">
        <v>0.5</v>
      </c>
    </row>
    <row r="1812" spans="1:16">
      <c r="A1812" s="61" t="s">
        <v>2024</v>
      </c>
      <c r="B1812" s="61" t="s">
        <v>6200</v>
      </c>
      <c r="C1812" s="62" t="s">
        <v>1532</v>
      </c>
      <c r="D1812" s="63" t="s">
        <v>2025</v>
      </c>
      <c r="E1812" s="61">
        <v>101490162</v>
      </c>
      <c r="F1812" s="61"/>
      <c r="G1812" s="64">
        <v>48</v>
      </c>
      <c r="H1812">
        <v>6.25</v>
      </c>
      <c r="I1812" t="str">
        <f t="shared" si="89"/>
        <v>78</v>
      </c>
      <c r="J1812" t="str">
        <f t="shared" si="90"/>
        <v>4.8</v>
      </c>
      <c r="K1812" t="s">
        <v>8344</v>
      </c>
      <c r="L1812" t="s">
        <v>8350</v>
      </c>
      <c r="M1812">
        <v>0.75</v>
      </c>
      <c r="N1812">
        <v>2</v>
      </c>
      <c r="O1812">
        <f t="shared" si="88"/>
        <v>1</v>
      </c>
      <c r="P1812">
        <v>0.5</v>
      </c>
    </row>
    <row r="1813" spans="1:16">
      <c r="A1813" s="64" t="s">
        <v>2819</v>
      </c>
      <c r="B1813" s="61" t="s">
        <v>6524</v>
      </c>
      <c r="C1813" s="62" t="s">
        <v>1532</v>
      </c>
      <c r="D1813" s="63" t="s">
        <v>3339</v>
      </c>
      <c r="E1813" s="64">
        <v>101490164</v>
      </c>
      <c r="F1813" s="64"/>
      <c r="G1813" s="64">
        <v>10</v>
      </c>
      <c r="H1813">
        <v>6.25</v>
      </c>
      <c r="I1813" t="str">
        <f t="shared" si="89"/>
        <v>78</v>
      </c>
      <c r="J1813" t="str">
        <f t="shared" si="90"/>
        <v>4.8</v>
      </c>
      <c r="K1813" t="s">
        <v>8344</v>
      </c>
      <c r="L1813" t="s">
        <v>8341</v>
      </c>
      <c r="M1813">
        <v>0.75</v>
      </c>
      <c r="N1813">
        <v>2</v>
      </c>
      <c r="O1813">
        <f t="shared" si="88"/>
        <v>1</v>
      </c>
      <c r="P1813">
        <v>0.5</v>
      </c>
    </row>
    <row r="1814" spans="1:16">
      <c r="A1814" s="64" t="s">
        <v>2819</v>
      </c>
      <c r="B1814" s="61" t="s">
        <v>6524</v>
      </c>
      <c r="C1814" s="62" t="s">
        <v>1532</v>
      </c>
      <c r="D1814" s="63" t="s">
        <v>3339</v>
      </c>
      <c r="E1814" s="64">
        <v>101490164</v>
      </c>
      <c r="F1814" s="61" t="s">
        <v>1534</v>
      </c>
      <c r="G1814" s="64">
        <v>10</v>
      </c>
      <c r="H1814">
        <v>6.25</v>
      </c>
      <c r="I1814" t="str">
        <f t="shared" si="89"/>
        <v>78</v>
      </c>
      <c r="J1814" t="str">
        <f t="shared" si="90"/>
        <v>4.8</v>
      </c>
      <c r="K1814" t="s">
        <v>8344</v>
      </c>
      <c r="L1814" t="s">
        <v>8341</v>
      </c>
      <c r="M1814">
        <v>0.75</v>
      </c>
      <c r="N1814">
        <v>2</v>
      </c>
      <c r="O1814">
        <f t="shared" si="88"/>
        <v>1</v>
      </c>
      <c r="P1814">
        <v>0.5</v>
      </c>
    </row>
    <row r="1815" spans="1:16">
      <c r="A1815" s="64" t="s">
        <v>2024</v>
      </c>
      <c r="B1815" s="61" t="s">
        <v>6200</v>
      </c>
      <c r="C1815" s="62" t="s">
        <v>1613</v>
      </c>
      <c r="D1815" s="63" t="s">
        <v>2814</v>
      </c>
      <c r="E1815" s="64">
        <v>101490161</v>
      </c>
      <c r="F1815" s="64"/>
      <c r="G1815" s="64">
        <v>48</v>
      </c>
      <c r="H1815">
        <v>6.25</v>
      </c>
      <c r="I1815" t="str">
        <f t="shared" si="89"/>
        <v>78</v>
      </c>
      <c r="J1815" t="str">
        <f t="shared" si="90"/>
        <v>4.8</v>
      </c>
      <c r="K1815" t="s">
        <v>8342</v>
      </c>
      <c r="L1815" t="s">
        <v>8350</v>
      </c>
      <c r="M1815">
        <v>0.75</v>
      </c>
      <c r="N1815">
        <v>2</v>
      </c>
      <c r="O1815">
        <f t="shared" si="88"/>
        <v>1</v>
      </c>
      <c r="P1815">
        <v>0.5</v>
      </c>
    </row>
    <row r="1816" spans="1:16">
      <c r="A1816" s="61" t="s">
        <v>2816</v>
      </c>
      <c r="B1816" s="61" t="s">
        <v>6523</v>
      </c>
      <c r="C1816" s="62" t="s">
        <v>1532</v>
      </c>
      <c r="D1816" s="63" t="s">
        <v>2900</v>
      </c>
      <c r="E1816" s="61">
        <v>101490162</v>
      </c>
      <c r="F1816" s="61"/>
      <c r="G1816" s="64">
        <v>48</v>
      </c>
      <c r="H1816">
        <v>6.25</v>
      </c>
      <c r="I1816" t="str">
        <f t="shared" si="89"/>
        <v>78</v>
      </c>
      <c r="J1816" t="str">
        <f t="shared" si="90"/>
        <v>4.8</v>
      </c>
      <c r="K1816" t="s">
        <v>8342</v>
      </c>
      <c r="L1816" t="s">
        <v>8341</v>
      </c>
      <c r="M1816">
        <v>0.75</v>
      </c>
      <c r="N1816">
        <v>2</v>
      </c>
      <c r="O1816">
        <f t="shared" si="88"/>
        <v>1</v>
      </c>
      <c r="P1816">
        <v>0.5</v>
      </c>
    </row>
    <row r="1817" spans="1:16">
      <c r="A1817" s="64" t="s">
        <v>2816</v>
      </c>
      <c r="B1817" s="61" t="s">
        <v>6523</v>
      </c>
      <c r="C1817" s="62" t="s">
        <v>1613</v>
      </c>
      <c r="D1817" s="63" t="s">
        <v>2817</v>
      </c>
      <c r="E1817" s="64">
        <v>101490161</v>
      </c>
      <c r="F1817" s="64"/>
      <c r="G1817" s="64">
        <v>48</v>
      </c>
      <c r="H1817">
        <v>6.25</v>
      </c>
      <c r="I1817" t="str">
        <f t="shared" si="89"/>
        <v>78</v>
      </c>
      <c r="J1817" t="str">
        <f t="shared" si="90"/>
        <v>4.8</v>
      </c>
      <c r="K1817" t="s">
        <v>8342</v>
      </c>
      <c r="L1817" t="s">
        <v>8341</v>
      </c>
      <c r="M1817">
        <v>0.75</v>
      </c>
      <c r="N1817">
        <v>2</v>
      </c>
      <c r="O1817">
        <f t="shared" si="88"/>
        <v>1</v>
      </c>
      <c r="P1817">
        <v>0.5</v>
      </c>
    </row>
    <row r="1818" spans="1:16">
      <c r="A1818" s="64" t="s">
        <v>2819</v>
      </c>
      <c r="B1818" s="61" t="s">
        <v>6524</v>
      </c>
      <c r="C1818" s="62" t="s">
        <v>1613</v>
      </c>
      <c r="D1818" s="63" t="s">
        <v>2820</v>
      </c>
      <c r="E1818" s="64">
        <v>101490161</v>
      </c>
      <c r="F1818" s="64"/>
      <c r="G1818" s="64">
        <v>10</v>
      </c>
      <c r="H1818">
        <v>6.25</v>
      </c>
      <c r="I1818" t="str">
        <f t="shared" si="89"/>
        <v>78</v>
      </c>
      <c r="J1818" t="str">
        <f t="shared" si="90"/>
        <v>4.8</v>
      </c>
      <c r="K1818" t="s">
        <v>8342</v>
      </c>
      <c r="L1818" t="s">
        <v>8341</v>
      </c>
      <c r="M1818">
        <v>0.75</v>
      </c>
      <c r="N1818">
        <v>2</v>
      </c>
      <c r="O1818">
        <f t="shared" si="88"/>
        <v>1</v>
      </c>
      <c r="P1818">
        <v>0.5</v>
      </c>
    </row>
    <row r="1819" spans="1:16">
      <c r="A1819" s="64" t="s">
        <v>2604</v>
      </c>
      <c r="B1819" s="61" t="s">
        <v>6448</v>
      </c>
      <c r="C1819" s="62" t="s">
        <v>1532</v>
      </c>
      <c r="D1819" s="63" t="s">
        <v>8149</v>
      </c>
      <c r="E1819" s="64">
        <v>101490164</v>
      </c>
      <c r="F1819" s="64"/>
      <c r="G1819" s="64">
        <v>10</v>
      </c>
      <c r="H1819">
        <v>6.25</v>
      </c>
      <c r="I1819" t="str">
        <f t="shared" si="89"/>
        <v>78</v>
      </c>
      <c r="J1819" t="str">
        <f t="shared" si="90"/>
        <v>4.8</v>
      </c>
      <c r="K1819" t="s">
        <v>8342</v>
      </c>
      <c r="L1819" t="s">
        <v>8341</v>
      </c>
      <c r="M1819">
        <v>0.75</v>
      </c>
      <c r="N1819">
        <v>2</v>
      </c>
      <c r="O1819">
        <f t="shared" si="88"/>
        <v>1</v>
      </c>
      <c r="P1819">
        <v>0.5</v>
      </c>
    </row>
    <row r="1820" spans="1:16">
      <c r="A1820" s="64" t="s">
        <v>2604</v>
      </c>
      <c r="B1820" s="61" t="s">
        <v>6448</v>
      </c>
      <c r="C1820" s="62" t="s">
        <v>1532</v>
      </c>
      <c r="D1820" s="63" t="s">
        <v>8149</v>
      </c>
      <c r="E1820" s="64">
        <v>101490164</v>
      </c>
      <c r="F1820" s="61" t="s">
        <v>1534</v>
      </c>
      <c r="G1820" s="64">
        <v>10</v>
      </c>
      <c r="H1820">
        <v>6.25</v>
      </c>
      <c r="I1820" t="str">
        <f t="shared" si="89"/>
        <v>78</v>
      </c>
      <c r="J1820" t="str">
        <f t="shared" si="90"/>
        <v>4.8</v>
      </c>
      <c r="K1820" t="s">
        <v>8342</v>
      </c>
      <c r="L1820" t="s">
        <v>8341</v>
      </c>
      <c r="M1820">
        <v>0.75</v>
      </c>
      <c r="N1820">
        <v>2</v>
      </c>
      <c r="O1820">
        <f t="shared" si="88"/>
        <v>1</v>
      </c>
      <c r="P1820">
        <v>0.5</v>
      </c>
    </row>
    <row r="1821" spans="1:16">
      <c r="A1821" s="64" t="s">
        <v>2604</v>
      </c>
      <c r="B1821" s="61" t="s">
        <v>6448</v>
      </c>
      <c r="C1821" s="62" t="s">
        <v>1613</v>
      </c>
      <c r="D1821" s="63" t="s">
        <v>2822</v>
      </c>
      <c r="E1821" s="64">
        <v>101490161</v>
      </c>
      <c r="F1821" s="64"/>
      <c r="G1821" s="64">
        <v>10</v>
      </c>
      <c r="H1821">
        <v>6.25</v>
      </c>
      <c r="I1821" t="str">
        <f t="shared" si="89"/>
        <v>78</v>
      </c>
      <c r="J1821" t="str">
        <f t="shared" si="90"/>
        <v>4.8</v>
      </c>
      <c r="K1821" t="s">
        <v>8342</v>
      </c>
      <c r="L1821" t="s">
        <v>8341</v>
      </c>
      <c r="M1821">
        <v>0.75</v>
      </c>
      <c r="N1821">
        <v>2</v>
      </c>
      <c r="O1821">
        <f t="shared" si="88"/>
        <v>1</v>
      </c>
      <c r="P1821">
        <v>0.5</v>
      </c>
    </row>
    <row r="1822" spans="1:16">
      <c r="A1822" s="61" t="s">
        <v>1824</v>
      </c>
      <c r="B1822" s="61" t="s">
        <v>6107</v>
      </c>
      <c r="C1822" s="62" t="s">
        <v>1532</v>
      </c>
      <c r="D1822" s="63" t="s">
        <v>1825</v>
      </c>
      <c r="E1822" s="61">
        <v>101490162</v>
      </c>
      <c r="F1822" s="61"/>
      <c r="G1822" s="64">
        <v>10</v>
      </c>
      <c r="H1822">
        <v>6.25</v>
      </c>
      <c r="I1822" t="str">
        <f t="shared" si="89"/>
        <v>78</v>
      </c>
      <c r="J1822" t="str">
        <f t="shared" si="90"/>
        <v>4.8</v>
      </c>
      <c r="K1822" t="s">
        <v>8344</v>
      </c>
      <c r="L1822" t="s">
        <v>8341</v>
      </c>
      <c r="M1822">
        <v>0.75</v>
      </c>
      <c r="N1822">
        <v>2</v>
      </c>
      <c r="O1822">
        <f t="shared" si="88"/>
        <v>1</v>
      </c>
      <c r="P1822">
        <v>0.5</v>
      </c>
    </row>
    <row r="1823" spans="1:16">
      <c r="A1823" s="64" t="s">
        <v>1824</v>
      </c>
      <c r="B1823" s="61" t="s">
        <v>6107</v>
      </c>
      <c r="C1823" s="62" t="s">
        <v>1613</v>
      </c>
      <c r="D1823" s="63" t="s">
        <v>2825</v>
      </c>
      <c r="E1823" s="64">
        <v>101490161</v>
      </c>
      <c r="F1823" s="64"/>
      <c r="G1823" s="64">
        <v>10</v>
      </c>
      <c r="H1823">
        <v>6.25</v>
      </c>
      <c r="I1823" t="str">
        <f t="shared" si="89"/>
        <v>78</v>
      </c>
      <c r="J1823" t="str">
        <f t="shared" si="90"/>
        <v>4.8</v>
      </c>
      <c r="K1823" t="s">
        <v>8344</v>
      </c>
      <c r="L1823" t="s">
        <v>8341</v>
      </c>
      <c r="M1823">
        <v>0.75</v>
      </c>
      <c r="N1823">
        <v>2</v>
      </c>
      <c r="O1823">
        <f t="shared" si="88"/>
        <v>1</v>
      </c>
      <c r="P1823">
        <v>0.5</v>
      </c>
    </row>
    <row r="1824" spans="1:16">
      <c r="A1824" s="61" t="s">
        <v>2247</v>
      </c>
      <c r="B1824" s="61" t="s">
        <v>6293</v>
      </c>
      <c r="C1824" s="62" t="s">
        <v>1532</v>
      </c>
      <c r="D1824" s="63" t="s">
        <v>2248</v>
      </c>
      <c r="E1824" s="61">
        <v>101490162</v>
      </c>
      <c r="F1824" s="61"/>
      <c r="G1824" s="64">
        <v>48</v>
      </c>
      <c r="H1824">
        <v>6.25</v>
      </c>
      <c r="I1824" t="str">
        <f t="shared" si="89"/>
        <v>78</v>
      </c>
      <c r="J1824" t="str">
        <f t="shared" si="90"/>
        <v>4.8</v>
      </c>
      <c r="K1824" t="s">
        <v>8342</v>
      </c>
      <c r="L1824" t="s">
        <v>8341</v>
      </c>
      <c r="M1824">
        <v>0.75</v>
      </c>
      <c r="N1824">
        <v>2</v>
      </c>
      <c r="O1824">
        <f t="shared" si="88"/>
        <v>1</v>
      </c>
      <c r="P1824">
        <v>0.5</v>
      </c>
    </row>
    <row r="1825" spans="1:16">
      <c r="A1825" s="64" t="s">
        <v>2247</v>
      </c>
      <c r="B1825" s="61" t="s">
        <v>6293</v>
      </c>
      <c r="C1825" s="62" t="s">
        <v>1613</v>
      </c>
      <c r="D1825" s="63" t="s">
        <v>2827</v>
      </c>
      <c r="E1825" s="64">
        <v>101490161</v>
      </c>
      <c r="F1825" s="64"/>
      <c r="G1825" s="64">
        <v>48</v>
      </c>
      <c r="H1825">
        <v>6.25</v>
      </c>
      <c r="I1825" t="str">
        <f t="shared" si="89"/>
        <v>78</v>
      </c>
      <c r="J1825" t="str">
        <f t="shared" si="90"/>
        <v>4.8</v>
      </c>
      <c r="K1825" t="s">
        <v>8342</v>
      </c>
      <c r="L1825" t="s">
        <v>8341</v>
      </c>
      <c r="M1825">
        <v>0.75</v>
      </c>
      <c r="N1825">
        <v>2</v>
      </c>
      <c r="O1825">
        <f t="shared" si="88"/>
        <v>1</v>
      </c>
      <c r="P1825">
        <v>0.5</v>
      </c>
    </row>
    <row r="1826" spans="1:16">
      <c r="A1826" s="61">
        <v>101528990</v>
      </c>
      <c r="B1826" s="61" t="s">
        <v>6045</v>
      </c>
      <c r="C1826" s="62" t="s">
        <v>1532</v>
      </c>
      <c r="D1826" s="42" t="s">
        <v>1707</v>
      </c>
      <c r="E1826" s="61">
        <v>101490168</v>
      </c>
      <c r="F1826" s="61"/>
      <c r="G1826" s="61">
        <v>48</v>
      </c>
      <c r="H1826">
        <v>6.25</v>
      </c>
      <c r="I1826" t="str">
        <f t="shared" si="89"/>
        <v>78</v>
      </c>
      <c r="J1826" t="str">
        <f t="shared" si="90"/>
        <v>4.8</v>
      </c>
      <c r="K1826" t="s">
        <v>8342</v>
      </c>
      <c r="L1826" t="s">
        <v>8341</v>
      </c>
      <c r="M1826">
        <v>0.75</v>
      </c>
      <c r="N1826">
        <v>2</v>
      </c>
      <c r="O1826">
        <f t="shared" si="88"/>
        <v>1</v>
      </c>
      <c r="P1826">
        <v>0.5</v>
      </c>
    </row>
    <row r="1827" spans="1:16">
      <c r="A1827" s="61">
        <v>101528990</v>
      </c>
      <c r="B1827" s="61" t="s">
        <v>6045</v>
      </c>
      <c r="C1827" s="62" t="s">
        <v>1532</v>
      </c>
      <c r="D1827" s="42" t="s">
        <v>1707</v>
      </c>
      <c r="E1827" s="61">
        <v>101490168</v>
      </c>
      <c r="F1827" s="61" t="s">
        <v>1534</v>
      </c>
      <c r="G1827" s="61">
        <v>48</v>
      </c>
      <c r="H1827">
        <v>6.25</v>
      </c>
      <c r="I1827" t="str">
        <f t="shared" si="89"/>
        <v>78</v>
      </c>
      <c r="J1827" t="str">
        <f t="shared" si="90"/>
        <v>4.8</v>
      </c>
      <c r="K1827" t="s">
        <v>8342</v>
      </c>
      <c r="L1827" t="s">
        <v>8341</v>
      </c>
      <c r="M1827">
        <v>0.75</v>
      </c>
      <c r="N1827">
        <v>2</v>
      </c>
      <c r="O1827">
        <f t="shared" si="88"/>
        <v>1</v>
      </c>
      <c r="P1827">
        <v>0.5</v>
      </c>
    </row>
    <row r="1828" spans="1:16">
      <c r="A1828" s="61">
        <v>101528990</v>
      </c>
      <c r="B1828" s="61" t="s">
        <v>6045</v>
      </c>
      <c r="C1828" s="62" t="s">
        <v>1613</v>
      </c>
      <c r="D1828" s="42" t="s">
        <v>2830</v>
      </c>
      <c r="E1828" s="61">
        <v>101490161</v>
      </c>
      <c r="F1828" s="61"/>
      <c r="G1828" s="61">
        <v>48</v>
      </c>
      <c r="H1828">
        <v>6.25</v>
      </c>
      <c r="I1828" t="str">
        <f t="shared" si="89"/>
        <v>78</v>
      </c>
      <c r="J1828" t="str">
        <f t="shared" si="90"/>
        <v>4.8</v>
      </c>
      <c r="K1828" t="s">
        <v>8342</v>
      </c>
      <c r="L1828" t="s">
        <v>8341</v>
      </c>
      <c r="M1828">
        <v>0.75</v>
      </c>
      <c r="N1828">
        <v>2</v>
      </c>
      <c r="O1828">
        <f t="shared" si="88"/>
        <v>1</v>
      </c>
      <c r="P1828">
        <v>0.5</v>
      </c>
    </row>
    <row r="1829" spans="1:16">
      <c r="A1829" s="61">
        <v>101985029</v>
      </c>
      <c r="B1829" s="61" t="s">
        <v>6889</v>
      </c>
      <c r="C1829" s="62" t="s">
        <v>1532</v>
      </c>
      <c r="D1829" s="42" t="s">
        <v>4039</v>
      </c>
      <c r="E1829" s="61">
        <v>101490162</v>
      </c>
      <c r="F1829" s="61"/>
      <c r="G1829" s="61">
        <v>48</v>
      </c>
      <c r="H1829">
        <v>6.25</v>
      </c>
      <c r="I1829" t="str">
        <f t="shared" si="89"/>
        <v>78</v>
      </c>
      <c r="J1829" t="str">
        <f t="shared" si="90"/>
        <v>4.8</v>
      </c>
      <c r="K1829" t="s">
        <v>8342</v>
      </c>
      <c r="L1829" t="s">
        <v>8341</v>
      </c>
      <c r="M1829">
        <v>0.75</v>
      </c>
      <c r="N1829">
        <v>2</v>
      </c>
      <c r="O1829">
        <f t="shared" si="88"/>
        <v>1</v>
      </c>
      <c r="P1829">
        <v>0.5</v>
      </c>
    </row>
    <row r="1830" spans="1:16">
      <c r="A1830" s="61">
        <v>101985029</v>
      </c>
      <c r="B1830" s="61" t="s">
        <v>6889</v>
      </c>
      <c r="C1830" s="62" t="s">
        <v>1613</v>
      </c>
      <c r="D1830" s="42" t="s">
        <v>4040</v>
      </c>
      <c r="E1830" s="61">
        <v>101490161</v>
      </c>
      <c r="F1830" s="61"/>
      <c r="G1830" s="61">
        <v>48</v>
      </c>
      <c r="H1830">
        <v>6.25</v>
      </c>
      <c r="I1830" t="str">
        <f t="shared" si="89"/>
        <v>78</v>
      </c>
      <c r="J1830" t="str">
        <f t="shared" si="90"/>
        <v>4.8</v>
      </c>
      <c r="K1830" t="s">
        <v>8342</v>
      </c>
      <c r="L1830" t="s">
        <v>8341</v>
      </c>
      <c r="M1830">
        <v>0.75</v>
      </c>
      <c r="N1830">
        <v>2</v>
      </c>
      <c r="O1830">
        <f t="shared" si="88"/>
        <v>1</v>
      </c>
      <c r="P1830">
        <v>0.5</v>
      </c>
    </row>
    <row r="1831" spans="1:16">
      <c r="A1831" s="64" t="s">
        <v>2251</v>
      </c>
      <c r="B1831" s="61" t="s">
        <v>6295</v>
      </c>
      <c r="C1831" s="62" t="s">
        <v>1613</v>
      </c>
      <c r="D1831" s="63" t="s">
        <v>2833</v>
      </c>
      <c r="E1831" s="64">
        <v>101490161</v>
      </c>
      <c r="F1831" s="64"/>
      <c r="G1831" s="64">
        <v>86</v>
      </c>
      <c r="H1831">
        <v>6.25</v>
      </c>
      <c r="I1831" t="str">
        <f t="shared" si="89"/>
        <v>78</v>
      </c>
      <c r="J1831" t="str">
        <f t="shared" si="90"/>
        <v>6.7</v>
      </c>
      <c r="K1831" t="s">
        <v>8342</v>
      </c>
      <c r="L1831" t="s">
        <v>8341</v>
      </c>
      <c r="M1831">
        <v>0.75</v>
      </c>
      <c r="N1831">
        <v>2</v>
      </c>
      <c r="O1831">
        <f t="shared" si="88"/>
        <v>1</v>
      </c>
      <c r="P1831">
        <v>0.5</v>
      </c>
    </row>
    <row r="1832" spans="1:16">
      <c r="A1832" s="61" t="s">
        <v>2251</v>
      </c>
      <c r="B1832" s="61" t="s">
        <v>6295</v>
      </c>
      <c r="C1832" s="62" t="s">
        <v>1532</v>
      </c>
      <c r="D1832" s="63" t="s">
        <v>2252</v>
      </c>
      <c r="E1832" s="61">
        <v>101490162</v>
      </c>
      <c r="F1832" s="61"/>
      <c r="G1832" s="64">
        <v>86</v>
      </c>
      <c r="H1832">
        <v>6.25</v>
      </c>
      <c r="I1832" t="str">
        <f t="shared" si="89"/>
        <v>78</v>
      </c>
      <c r="J1832" t="str">
        <f t="shared" si="90"/>
        <v>6.7</v>
      </c>
      <c r="K1832" t="s">
        <v>8344</v>
      </c>
      <c r="L1832" t="s">
        <v>8341</v>
      </c>
      <c r="M1832">
        <v>0.75</v>
      </c>
      <c r="N1832">
        <v>2</v>
      </c>
      <c r="O1832">
        <f t="shared" si="88"/>
        <v>1</v>
      </c>
      <c r="P1832">
        <v>0.5</v>
      </c>
    </row>
    <row r="1833" spans="1:16">
      <c r="A1833" s="61" t="s">
        <v>2425</v>
      </c>
      <c r="B1833" s="61" t="s">
        <v>6372</v>
      </c>
      <c r="C1833" s="62" t="s">
        <v>1532</v>
      </c>
      <c r="D1833" s="63" t="s">
        <v>2426</v>
      </c>
      <c r="E1833" s="61">
        <v>101490162</v>
      </c>
      <c r="F1833" s="61"/>
      <c r="G1833" s="64">
        <v>68</v>
      </c>
      <c r="H1833">
        <v>6.5</v>
      </c>
      <c r="I1833" t="str">
        <f t="shared" si="89"/>
        <v>23</v>
      </c>
      <c r="J1833" t="str">
        <f t="shared" si="90"/>
        <v>7.8</v>
      </c>
      <c r="K1833" t="s">
        <v>8342</v>
      </c>
      <c r="L1833" t="s">
        <v>8357</v>
      </c>
      <c r="M1833">
        <v>0.75</v>
      </c>
      <c r="N1833">
        <v>2</v>
      </c>
      <c r="O1833">
        <f t="shared" si="88"/>
        <v>1</v>
      </c>
      <c r="P1833">
        <v>0.5</v>
      </c>
    </row>
    <row r="1834" spans="1:16">
      <c r="A1834" s="64" t="s">
        <v>2425</v>
      </c>
      <c r="B1834" s="61" t="s">
        <v>6372</v>
      </c>
      <c r="C1834" s="62" t="s">
        <v>1613</v>
      </c>
      <c r="D1834" s="63" t="s">
        <v>2836</v>
      </c>
      <c r="E1834" s="64">
        <v>101490161</v>
      </c>
      <c r="F1834" s="64"/>
      <c r="G1834" s="64">
        <v>68</v>
      </c>
      <c r="H1834">
        <v>6.5</v>
      </c>
      <c r="I1834" t="str">
        <f t="shared" si="89"/>
        <v>23</v>
      </c>
      <c r="J1834" t="str">
        <f t="shared" si="90"/>
        <v>7.8</v>
      </c>
      <c r="K1834" t="s">
        <v>8342</v>
      </c>
      <c r="L1834" t="s">
        <v>8357</v>
      </c>
      <c r="M1834">
        <v>0.75</v>
      </c>
      <c r="N1834">
        <v>2</v>
      </c>
      <c r="O1834">
        <f t="shared" si="88"/>
        <v>1</v>
      </c>
      <c r="P1834">
        <v>0.5</v>
      </c>
    </row>
    <row r="1835" spans="1:16">
      <c r="A1835" s="61" t="s">
        <v>2135</v>
      </c>
      <c r="B1835" s="61" t="s">
        <v>6252</v>
      </c>
      <c r="C1835" s="62" t="s">
        <v>1532</v>
      </c>
      <c r="D1835" s="63" t="s">
        <v>2136</v>
      </c>
      <c r="E1835" s="61">
        <v>101490162</v>
      </c>
      <c r="F1835" s="61"/>
      <c r="G1835" s="64">
        <v>68</v>
      </c>
      <c r="H1835">
        <v>6.5</v>
      </c>
      <c r="I1835" t="str">
        <f t="shared" si="89"/>
        <v>23</v>
      </c>
      <c r="J1835" t="str">
        <f t="shared" si="90"/>
        <v>7.8</v>
      </c>
      <c r="K1835" t="s">
        <v>8342</v>
      </c>
      <c r="L1835" t="s">
        <v>8341</v>
      </c>
      <c r="M1835">
        <v>0.75</v>
      </c>
      <c r="N1835">
        <v>2</v>
      </c>
      <c r="O1835">
        <f t="shared" si="88"/>
        <v>1</v>
      </c>
      <c r="P1835">
        <v>0.5</v>
      </c>
    </row>
    <row r="1836" spans="1:16">
      <c r="A1836" s="64" t="s">
        <v>2135</v>
      </c>
      <c r="B1836" s="61" t="s">
        <v>6252</v>
      </c>
      <c r="C1836" s="62" t="s">
        <v>1613</v>
      </c>
      <c r="D1836" s="63" t="s">
        <v>2838</v>
      </c>
      <c r="E1836" s="64">
        <v>101490161</v>
      </c>
      <c r="F1836" s="64"/>
      <c r="G1836" s="64">
        <v>68</v>
      </c>
      <c r="H1836">
        <v>6.5</v>
      </c>
      <c r="I1836" t="str">
        <f t="shared" si="89"/>
        <v>23</v>
      </c>
      <c r="J1836" t="str">
        <f t="shared" si="90"/>
        <v>7.8</v>
      </c>
      <c r="K1836" t="s">
        <v>8342</v>
      </c>
      <c r="L1836" t="s">
        <v>8341</v>
      </c>
      <c r="M1836">
        <v>0.75</v>
      </c>
      <c r="N1836">
        <v>2</v>
      </c>
      <c r="O1836">
        <f t="shared" si="88"/>
        <v>1</v>
      </c>
      <c r="P1836">
        <v>0.5</v>
      </c>
    </row>
    <row r="1837" spans="1:16">
      <c r="A1837" s="61" t="s">
        <v>2841</v>
      </c>
      <c r="B1837" s="61" t="s">
        <v>6529</v>
      </c>
      <c r="C1837" s="62" t="s">
        <v>1532</v>
      </c>
      <c r="D1837" s="63" t="s">
        <v>3536</v>
      </c>
      <c r="E1837" s="61">
        <v>101490162</v>
      </c>
      <c r="F1837" s="61"/>
      <c r="G1837" s="64">
        <v>11</v>
      </c>
      <c r="H1837">
        <v>6.5</v>
      </c>
      <c r="I1837" t="str">
        <f t="shared" si="89"/>
        <v>45</v>
      </c>
      <c r="J1837" t="str">
        <f t="shared" si="90"/>
        <v>3.1</v>
      </c>
      <c r="K1837" t="s">
        <v>8342</v>
      </c>
      <c r="L1837" t="s">
        <v>8352</v>
      </c>
      <c r="M1837">
        <v>0.75</v>
      </c>
      <c r="N1837">
        <v>2</v>
      </c>
      <c r="O1837">
        <f t="shared" si="88"/>
        <v>1</v>
      </c>
      <c r="P1837">
        <v>0.5</v>
      </c>
    </row>
    <row r="1838" spans="1:16">
      <c r="A1838" s="64" t="s">
        <v>2841</v>
      </c>
      <c r="B1838" s="61" t="s">
        <v>6529</v>
      </c>
      <c r="C1838" s="62" t="s">
        <v>1613</v>
      </c>
      <c r="D1838" s="63" t="s">
        <v>2842</v>
      </c>
      <c r="E1838" s="64">
        <v>101490161</v>
      </c>
      <c r="F1838" s="64"/>
      <c r="G1838" s="64">
        <v>11</v>
      </c>
      <c r="H1838">
        <v>6.5</v>
      </c>
      <c r="I1838" t="str">
        <f t="shared" si="89"/>
        <v>45</v>
      </c>
      <c r="J1838" t="str">
        <f t="shared" si="90"/>
        <v>3.1</v>
      </c>
      <c r="K1838" t="s">
        <v>8342</v>
      </c>
      <c r="L1838" t="s">
        <v>8352</v>
      </c>
      <c r="M1838">
        <v>0.75</v>
      </c>
      <c r="N1838">
        <v>2</v>
      </c>
      <c r="O1838">
        <f t="shared" si="88"/>
        <v>1</v>
      </c>
      <c r="P1838">
        <v>0.5</v>
      </c>
    </row>
    <row r="1839" spans="1:16">
      <c r="A1839" s="61" t="s">
        <v>2846</v>
      </c>
      <c r="B1839" s="61" t="s">
        <v>6531</v>
      </c>
      <c r="C1839" s="62" t="s">
        <v>1532</v>
      </c>
      <c r="D1839" s="63" t="s">
        <v>3046</v>
      </c>
      <c r="E1839" s="61">
        <v>101490162</v>
      </c>
      <c r="F1839" s="61"/>
      <c r="G1839" s="64">
        <v>60</v>
      </c>
      <c r="H1839">
        <v>6.5</v>
      </c>
      <c r="I1839" t="str">
        <f t="shared" si="89"/>
        <v>45</v>
      </c>
      <c r="J1839" t="str">
        <f t="shared" si="90"/>
        <v>7.0</v>
      </c>
      <c r="K1839" t="s">
        <v>8344</v>
      </c>
      <c r="L1839" t="s">
        <v>8350</v>
      </c>
      <c r="M1839">
        <v>0.75</v>
      </c>
      <c r="N1839">
        <v>2</v>
      </c>
      <c r="O1839">
        <f t="shared" si="88"/>
        <v>1</v>
      </c>
      <c r="P1839">
        <v>0.5</v>
      </c>
    </row>
    <row r="1840" spans="1:16">
      <c r="A1840" s="64" t="s">
        <v>2846</v>
      </c>
      <c r="B1840" s="61" t="s">
        <v>6531</v>
      </c>
      <c r="C1840" s="62" t="s">
        <v>1613</v>
      </c>
      <c r="D1840" s="63" t="s">
        <v>2847</v>
      </c>
      <c r="E1840" s="64">
        <v>101490161</v>
      </c>
      <c r="F1840" s="64"/>
      <c r="G1840" s="64">
        <v>60</v>
      </c>
      <c r="H1840">
        <v>6.5</v>
      </c>
      <c r="I1840" t="str">
        <f t="shared" si="89"/>
        <v>45</v>
      </c>
      <c r="J1840" t="str">
        <f t="shared" si="90"/>
        <v>7.0</v>
      </c>
      <c r="K1840" t="s">
        <v>8342</v>
      </c>
      <c r="L1840" t="s">
        <v>8350</v>
      </c>
      <c r="M1840">
        <v>0.75</v>
      </c>
      <c r="N1840">
        <v>2</v>
      </c>
      <c r="O1840">
        <f t="shared" si="88"/>
        <v>1</v>
      </c>
      <c r="P1840">
        <v>0.5</v>
      </c>
    </row>
    <row r="1841" spans="1:16">
      <c r="A1841" s="61" t="s">
        <v>2421</v>
      </c>
      <c r="B1841" s="61" t="s">
        <v>6370</v>
      </c>
      <c r="C1841" s="62" t="s">
        <v>1532</v>
      </c>
      <c r="D1841" s="63" t="s">
        <v>2422</v>
      </c>
      <c r="E1841" s="61">
        <v>101490162</v>
      </c>
      <c r="F1841" s="61"/>
      <c r="G1841" s="64">
        <v>59</v>
      </c>
      <c r="H1841">
        <v>6.5</v>
      </c>
      <c r="I1841" t="str">
        <f t="shared" si="89"/>
        <v>45</v>
      </c>
      <c r="J1841" t="str">
        <f t="shared" si="90"/>
        <v>7.0</v>
      </c>
      <c r="K1841" t="s">
        <v>8342</v>
      </c>
      <c r="L1841" t="s">
        <v>8341</v>
      </c>
      <c r="M1841">
        <v>0.75</v>
      </c>
      <c r="N1841">
        <v>2</v>
      </c>
      <c r="O1841">
        <f t="shared" si="88"/>
        <v>1</v>
      </c>
      <c r="P1841">
        <v>0.5</v>
      </c>
    </row>
    <row r="1842" spans="1:16">
      <c r="A1842" s="64" t="s">
        <v>2421</v>
      </c>
      <c r="B1842" s="61" t="s">
        <v>6370</v>
      </c>
      <c r="C1842" s="62" t="s">
        <v>1613</v>
      </c>
      <c r="D1842" s="63" t="s">
        <v>2850</v>
      </c>
      <c r="E1842" s="64">
        <v>101490161</v>
      </c>
      <c r="F1842" s="64"/>
      <c r="G1842" s="64">
        <v>59</v>
      </c>
      <c r="H1842">
        <v>6.5</v>
      </c>
      <c r="I1842" t="str">
        <f t="shared" si="89"/>
        <v>45</v>
      </c>
      <c r="J1842" t="str">
        <f t="shared" si="90"/>
        <v>7.0</v>
      </c>
      <c r="K1842" t="s">
        <v>8342</v>
      </c>
      <c r="L1842" t="s">
        <v>8341</v>
      </c>
      <c r="M1842">
        <v>0.75</v>
      </c>
      <c r="N1842">
        <v>2</v>
      </c>
      <c r="O1842">
        <f t="shared" si="88"/>
        <v>1</v>
      </c>
      <c r="P1842">
        <v>0.5</v>
      </c>
    </row>
    <row r="1843" spans="1:16">
      <c r="A1843" s="61" t="s">
        <v>2851</v>
      </c>
      <c r="B1843" s="61" t="s">
        <v>6533</v>
      </c>
      <c r="C1843" s="62" t="s">
        <v>1532</v>
      </c>
      <c r="D1843" s="63" t="s">
        <v>2934</v>
      </c>
      <c r="E1843" s="61">
        <v>101490162</v>
      </c>
      <c r="F1843" s="61"/>
      <c r="G1843" s="64">
        <v>59</v>
      </c>
      <c r="H1843">
        <v>6.5</v>
      </c>
      <c r="I1843" t="str">
        <f t="shared" si="89"/>
        <v>45</v>
      </c>
      <c r="J1843" t="str">
        <f t="shared" si="90"/>
        <v>7.0</v>
      </c>
      <c r="K1843" t="s">
        <v>8342</v>
      </c>
      <c r="L1843" t="s">
        <v>8341</v>
      </c>
      <c r="M1843">
        <v>0.75</v>
      </c>
      <c r="N1843">
        <v>2</v>
      </c>
      <c r="O1843">
        <f t="shared" si="88"/>
        <v>1</v>
      </c>
      <c r="P1843">
        <v>0.5</v>
      </c>
    </row>
    <row r="1844" spans="1:16">
      <c r="A1844" s="64" t="s">
        <v>2851</v>
      </c>
      <c r="B1844" s="61" t="s">
        <v>6533</v>
      </c>
      <c r="C1844" s="62" t="s">
        <v>1613</v>
      </c>
      <c r="D1844" s="63" t="s">
        <v>2852</v>
      </c>
      <c r="E1844" s="64">
        <v>101490161</v>
      </c>
      <c r="F1844" s="64"/>
      <c r="G1844" s="64">
        <v>59</v>
      </c>
      <c r="H1844">
        <v>6.5</v>
      </c>
      <c r="I1844" t="str">
        <f t="shared" si="89"/>
        <v>45</v>
      </c>
      <c r="J1844" t="str">
        <f t="shared" si="90"/>
        <v>7.0</v>
      </c>
      <c r="K1844" t="s">
        <v>8342</v>
      </c>
      <c r="L1844" t="s">
        <v>8341</v>
      </c>
      <c r="M1844">
        <v>0.75</v>
      </c>
      <c r="N1844">
        <v>2</v>
      </c>
      <c r="O1844">
        <f t="shared" si="88"/>
        <v>1</v>
      </c>
      <c r="P1844">
        <v>0.5</v>
      </c>
    </row>
    <row r="1845" spans="1:16">
      <c r="A1845" s="61" t="s">
        <v>2855</v>
      </c>
      <c r="B1845" s="61" t="s">
        <v>6535</v>
      </c>
      <c r="C1845" s="62" t="s">
        <v>1532</v>
      </c>
      <c r="D1845" s="63" t="s">
        <v>3319</v>
      </c>
      <c r="E1845" s="61">
        <v>101490162</v>
      </c>
      <c r="F1845" s="61"/>
      <c r="G1845" s="64">
        <v>11</v>
      </c>
      <c r="H1845">
        <v>6.5</v>
      </c>
      <c r="I1845" t="str">
        <f t="shared" si="89"/>
        <v>45</v>
      </c>
      <c r="J1845" t="str">
        <f t="shared" si="90"/>
        <v>7.0</v>
      </c>
      <c r="K1845" t="s">
        <v>8344</v>
      </c>
      <c r="L1845" t="s">
        <v>8341</v>
      </c>
      <c r="M1845">
        <v>0.75</v>
      </c>
      <c r="N1845">
        <v>2</v>
      </c>
      <c r="O1845">
        <f t="shared" si="88"/>
        <v>1</v>
      </c>
      <c r="P1845">
        <v>0.5</v>
      </c>
    </row>
    <row r="1846" spans="1:16">
      <c r="A1846" s="64" t="s">
        <v>2855</v>
      </c>
      <c r="B1846" s="61" t="s">
        <v>6535</v>
      </c>
      <c r="C1846" s="62" t="s">
        <v>1613</v>
      </c>
      <c r="D1846" s="63" t="s">
        <v>2856</v>
      </c>
      <c r="E1846" s="64">
        <v>101490161</v>
      </c>
      <c r="F1846" s="64"/>
      <c r="G1846" s="64">
        <v>11</v>
      </c>
      <c r="H1846">
        <v>6.5</v>
      </c>
      <c r="I1846" t="str">
        <f t="shared" si="89"/>
        <v>45</v>
      </c>
      <c r="J1846" t="str">
        <f t="shared" si="90"/>
        <v>7.0</v>
      </c>
      <c r="K1846" t="s">
        <v>8344</v>
      </c>
      <c r="L1846" t="s">
        <v>8341</v>
      </c>
      <c r="M1846">
        <v>0.75</v>
      </c>
      <c r="N1846">
        <v>2</v>
      </c>
      <c r="O1846">
        <f t="shared" si="88"/>
        <v>1</v>
      </c>
      <c r="P1846">
        <v>0.5</v>
      </c>
    </row>
    <row r="1847" spans="1:16">
      <c r="A1847" s="61" t="s">
        <v>2859</v>
      </c>
      <c r="B1847" s="61" t="s">
        <v>6537</v>
      </c>
      <c r="C1847" s="62" t="s">
        <v>1532</v>
      </c>
      <c r="D1847" s="63" t="s">
        <v>3533</v>
      </c>
      <c r="E1847" s="61">
        <v>101490162</v>
      </c>
      <c r="F1847" s="61"/>
      <c r="G1847" s="64">
        <v>60</v>
      </c>
      <c r="H1847">
        <v>6.5</v>
      </c>
      <c r="I1847" t="str">
        <f t="shared" si="89"/>
        <v>45</v>
      </c>
      <c r="J1847" t="str">
        <f t="shared" si="90"/>
        <v>7.0</v>
      </c>
      <c r="K1847" t="s">
        <v>8342</v>
      </c>
      <c r="L1847" t="s">
        <v>8352</v>
      </c>
      <c r="M1847">
        <v>0.75</v>
      </c>
      <c r="N1847">
        <v>2</v>
      </c>
      <c r="O1847">
        <f t="shared" si="88"/>
        <v>1</v>
      </c>
      <c r="P1847">
        <v>0.5</v>
      </c>
    </row>
    <row r="1848" spans="1:16">
      <c r="A1848" s="64" t="s">
        <v>2859</v>
      </c>
      <c r="B1848" s="61" t="s">
        <v>6537</v>
      </c>
      <c r="C1848" s="62" t="s">
        <v>1613</v>
      </c>
      <c r="D1848" s="63" t="s">
        <v>2860</v>
      </c>
      <c r="E1848" s="64">
        <v>101490161</v>
      </c>
      <c r="F1848" s="64"/>
      <c r="G1848" s="64">
        <v>60</v>
      </c>
      <c r="H1848">
        <v>6.5</v>
      </c>
      <c r="I1848" t="str">
        <f t="shared" si="89"/>
        <v>45</v>
      </c>
      <c r="J1848" t="str">
        <f t="shared" si="90"/>
        <v>7.0</v>
      </c>
      <c r="K1848" t="s">
        <v>8342</v>
      </c>
      <c r="L1848" t="s">
        <v>8352</v>
      </c>
      <c r="M1848">
        <v>0.75</v>
      </c>
      <c r="N1848">
        <v>2</v>
      </c>
      <c r="O1848">
        <f t="shared" si="88"/>
        <v>1</v>
      </c>
      <c r="P1848">
        <v>0.5</v>
      </c>
    </row>
    <row r="1849" spans="1:16">
      <c r="A1849" s="64" t="s">
        <v>2866</v>
      </c>
      <c r="B1849" s="61" t="s">
        <v>6540</v>
      </c>
      <c r="C1849" s="62" t="s">
        <v>1532</v>
      </c>
      <c r="D1849" s="63" t="s">
        <v>3129</v>
      </c>
      <c r="E1849" s="64">
        <v>101490164</v>
      </c>
      <c r="F1849" s="64"/>
      <c r="G1849" s="64">
        <v>12</v>
      </c>
      <c r="H1849">
        <v>6.5</v>
      </c>
      <c r="I1849" t="str">
        <f t="shared" si="89"/>
        <v>45</v>
      </c>
      <c r="J1849" t="str">
        <f t="shared" si="90"/>
        <v>7.0</v>
      </c>
      <c r="K1849" t="s">
        <v>8342</v>
      </c>
      <c r="L1849" t="s">
        <v>8341</v>
      </c>
      <c r="M1849">
        <v>0.75</v>
      </c>
      <c r="N1849">
        <v>2</v>
      </c>
      <c r="O1849">
        <f t="shared" si="88"/>
        <v>1</v>
      </c>
      <c r="P1849">
        <v>0.5</v>
      </c>
    </row>
    <row r="1850" spans="1:16">
      <c r="A1850" s="64" t="s">
        <v>2866</v>
      </c>
      <c r="B1850" s="61" t="s">
        <v>6540</v>
      </c>
      <c r="C1850" s="62" t="s">
        <v>1532</v>
      </c>
      <c r="D1850" s="63" t="s">
        <v>3129</v>
      </c>
      <c r="E1850" s="64">
        <v>101490164</v>
      </c>
      <c r="F1850" s="61" t="s">
        <v>1534</v>
      </c>
      <c r="G1850" s="64">
        <v>12</v>
      </c>
      <c r="H1850">
        <v>6.5</v>
      </c>
      <c r="I1850" t="str">
        <f t="shared" si="89"/>
        <v>45</v>
      </c>
      <c r="J1850" t="str">
        <f t="shared" si="90"/>
        <v>7.0</v>
      </c>
      <c r="K1850" t="s">
        <v>8342</v>
      </c>
      <c r="L1850" t="s">
        <v>8341</v>
      </c>
      <c r="M1850">
        <v>0.75</v>
      </c>
      <c r="N1850">
        <v>2</v>
      </c>
      <c r="O1850">
        <f t="shared" si="88"/>
        <v>1</v>
      </c>
      <c r="P1850">
        <v>0.5</v>
      </c>
    </row>
    <row r="1851" spans="1:16">
      <c r="A1851" s="61" t="s">
        <v>2857</v>
      </c>
      <c r="B1851" s="61" t="s">
        <v>6536</v>
      </c>
      <c r="C1851" s="62" t="s">
        <v>1532</v>
      </c>
      <c r="D1851" s="63" t="s">
        <v>2858</v>
      </c>
      <c r="E1851" s="61">
        <v>101490162</v>
      </c>
      <c r="F1851" s="61"/>
      <c r="G1851" s="64">
        <v>12</v>
      </c>
      <c r="H1851">
        <v>6.5</v>
      </c>
      <c r="I1851" t="str">
        <f t="shared" si="89"/>
        <v>45</v>
      </c>
      <c r="J1851" t="str">
        <f t="shared" si="90"/>
        <v>7.0</v>
      </c>
      <c r="K1851" t="s">
        <v>8342</v>
      </c>
      <c r="L1851" t="s">
        <v>8341</v>
      </c>
      <c r="M1851">
        <v>0.75</v>
      </c>
      <c r="N1851">
        <v>2</v>
      </c>
      <c r="O1851">
        <f t="shared" si="88"/>
        <v>1</v>
      </c>
      <c r="P1851">
        <v>0.5</v>
      </c>
    </row>
    <row r="1852" spans="1:16">
      <c r="A1852" s="64" t="s">
        <v>2857</v>
      </c>
      <c r="B1852" s="61" t="s">
        <v>6536</v>
      </c>
      <c r="C1852" s="62" t="s">
        <v>1613</v>
      </c>
      <c r="D1852" s="63" t="s">
        <v>2863</v>
      </c>
      <c r="E1852" s="64">
        <v>101490161</v>
      </c>
      <c r="F1852" s="64"/>
      <c r="G1852" s="64">
        <v>12</v>
      </c>
      <c r="H1852">
        <v>6.5</v>
      </c>
      <c r="I1852" t="str">
        <f t="shared" si="89"/>
        <v>45</v>
      </c>
      <c r="J1852" t="str">
        <f t="shared" si="90"/>
        <v>7.0</v>
      </c>
      <c r="K1852" t="s">
        <v>8342</v>
      </c>
      <c r="L1852" t="s">
        <v>8341</v>
      </c>
      <c r="M1852">
        <v>0.75</v>
      </c>
      <c r="N1852">
        <v>2</v>
      </c>
      <c r="O1852">
        <f t="shared" si="88"/>
        <v>1</v>
      </c>
      <c r="P1852">
        <v>0.5</v>
      </c>
    </row>
    <row r="1853" spans="1:16">
      <c r="A1853" s="64" t="s">
        <v>2866</v>
      </c>
      <c r="B1853" s="61" t="s">
        <v>6540</v>
      </c>
      <c r="C1853" s="62" t="s">
        <v>1613</v>
      </c>
      <c r="D1853" s="63" t="s">
        <v>2867</v>
      </c>
      <c r="E1853" s="64">
        <v>101490161</v>
      </c>
      <c r="F1853" s="64"/>
      <c r="G1853" s="64">
        <v>12</v>
      </c>
      <c r="H1853">
        <v>6.5</v>
      </c>
      <c r="I1853" t="str">
        <f t="shared" si="89"/>
        <v>45</v>
      </c>
      <c r="J1853" t="str">
        <f t="shared" si="90"/>
        <v>7.0</v>
      </c>
      <c r="K1853" t="s">
        <v>8342</v>
      </c>
      <c r="L1853" t="s">
        <v>8341</v>
      </c>
      <c r="M1853">
        <v>0.75</v>
      </c>
      <c r="N1853">
        <v>2</v>
      </c>
      <c r="O1853">
        <f t="shared" si="88"/>
        <v>1</v>
      </c>
      <c r="P1853">
        <v>0.5</v>
      </c>
    </row>
    <row r="1854" spans="1:16">
      <c r="A1854" s="61">
        <v>104723633</v>
      </c>
      <c r="B1854" s="61" t="s">
        <v>36</v>
      </c>
      <c r="C1854" s="100" t="s">
        <v>1532</v>
      </c>
      <c r="D1854" s="42" t="s">
        <v>5717</v>
      </c>
      <c r="E1854" s="61">
        <v>101490162</v>
      </c>
      <c r="F1854" s="61"/>
      <c r="G1854" s="61">
        <v>411</v>
      </c>
      <c r="H1854">
        <v>6.5</v>
      </c>
      <c r="I1854" t="str">
        <f t="shared" si="89"/>
        <v>45</v>
      </c>
      <c r="J1854" t="str">
        <f t="shared" si="90"/>
        <v>7.0</v>
      </c>
      <c r="K1854" t="s">
        <v>8342</v>
      </c>
      <c r="L1854" t="s">
        <v>8352</v>
      </c>
      <c r="M1854">
        <v>0.75</v>
      </c>
      <c r="N1854">
        <v>2</v>
      </c>
      <c r="O1854">
        <f t="shared" si="88"/>
        <v>1</v>
      </c>
      <c r="P1854">
        <v>0.5</v>
      </c>
    </row>
    <row r="1855" spans="1:16">
      <c r="A1855" s="61">
        <v>104723633</v>
      </c>
      <c r="B1855" s="61" t="s">
        <v>36</v>
      </c>
      <c r="C1855" s="100" t="s">
        <v>1613</v>
      </c>
      <c r="D1855" s="42" t="s">
        <v>1498</v>
      </c>
      <c r="E1855" s="61">
        <v>101490161</v>
      </c>
      <c r="F1855" s="61"/>
      <c r="G1855" s="61">
        <v>411</v>
      </c>
      <c r="H1855">
        <v>6.5</v>
      </c>
      <c r="I1855" t="str">
        <f t="shared" si="89"/>
        <v>45</v>
      </c>
      <c r="J1855" t="str">
        <f t="shared" si="90"/>
        <v>7.0</v>
      </c>
      <c r="K1855" t="s">
        <v>8342</v>
      </c>
      <c r="L1855" t="s">
        <v>8352</v>
      </c>
      <c r="M1855">
        <v>0.75</v>
      </c>
      <c r="N1855">
        <v>2</v>
      </c>
      <c r="O1855">
        <f t="shared" si="88"/>
        <v>1</v>
      </c>
      <c r="P1855">
        <v>0.5</v>
      </c>
    </row>
    <row r="1856" spans="1:16">
      <c r="A1856" s="64">
        <v>101290853</v>
      </c>
      <c r="B1856" s="61" t="s">
        <v>5905</v>
      </c>
      <c r="C1856" s="62" t="s">
        <v>1532</v>
      </c>
      <c r="D1856" s="63" t="s">
        <v>1562</v>
      </c>
      <c r="E1856" s="64">
        <v>101490164</v>
      </c>
      <c r="F1856" s="64"/>
      <c r="G1856" s="64">
        <v>59</v>
      </c>
      <c r="H1856">
        <v>6.5</v>
      </c>
      <c r="I1856" t="str">
        <f t="shared" si="89"/>
        <v>45</v>
      </c>
      <c r="J1856" t="str">
        <f t="shared" si="90"/>
        <v>7.0</v>
      </c>
      <c r="K1856" t="s">
        <v>8344</v>
      </c>
      <c r="L1856" t="s">
        <v>8341</v>
      </c>
      <c r="M1856">
        <v>0.75</v>
      </c>
      <c r="N1856">
        <v>2</v>
      </c>
      <c r="O1856">
        <f t="shared" si="88"/>
        <v>1</v>
      </c>
      <c r="P1856">
        <v>0.5</v>
      </c>
    </row>
    <row r="1857" spans="1:16">
      <c r="A1857" s="64">
        <v>101290853</v>
      </c>
      <c r="B1857" s="61" t="s">
        <v>5905</v>
      </c>
      <c r="C1857" s="62" t="s">
        <v>1532</v>
      </c>
      <c r="D1857" s="63" t="s">
        <v>1562</v>
      </c>
      <c r="E1857" s="64">
        <v>101490164</v>
      </c>
      <c r="F1857" s="61" t="s">
        <v>1534</v>
      </c>
      <c r="G1857" s="64">
        <v>59</v>
      </c>
      <c r="H1857">
        <v>6.5</v>
      </c>
      <c r="I1857" t="str">
        <f t="shared" si="89"/>
        <v>45</v>
      </c>
      <c r="J1857" t="str">
        <f t="shared" si="90"/>
        <v>7.0</v>
      </c>
      <c r="K1857" t="s">
        <v>8344</v>
      </c>
      <c r="L1857" t="s">
        <v>8341</v>
      </c>
      <c r="M1857">
        <v>0.75</v>
      </c>
      <c r="N1857">
        <v>2</v>
      </c>
      <c r="O1857">
        <f t="shared" si="88"/>
        <v>1</v>
      </c>
      <c r="P1857">
        <v>0.5</v>
      </c>
    </row>
    <row r="1858" spans="1:16">
      <c r="A1858" s="61" t="s">
        <v>2868</v>
      </c>
      <c r="B1858" s="61" t="s">
        <v>6541</v>
      </c>
      <c r="C1858" s="62" t="s">
        <v>1613</v>
      </c>
      <c r="D1858" s="63" t="s">
        <v>2869</v>
      </c>
      <c r="E1858" s="64">
        <v>101490161</v>
      </c>
      <c r="F1858" s="64"/>
      <c r="G1858" s="64">
        <v>59</v>
      </c>
      <c r="H1858">
        <v>6.5</v>
      </c>
      <c r="I1858" t="str">
        <f t="shared" si="89"/>
        <v>45</v>
      </c>
      <c r="J1858" t="str">
        <f t="shared" si="90"/>
        <v>7.0</v>
      </c>
      <c r="K1858" t="s">
        <v>8344</v>
      </c>
      <c r="L1858" t="s">
        <v>8341</v>
      </c>
      <c r="M1858">
        <v>0.75</v>
      </c>
      <c r="N1858">
        <v>2</v>
      </c>
      <c r="O1858">
        <f t="shared" si="88"/>
        <v>1</v>
      </c>
      <c r="P1858">
        <v>0.5</v>
      </c>
    </row>
    <row r="1859" spans="1:16">
      <c r="A1859" s="61">
        <v>102829961</v>
      </c>
      <c r="B1859" s="61" t="s">
        <v>7101</v>
      </c>
      <c r="C1859" s="62" t="s">
        <v>1532</v>
      </c>
      <c r="D1859" s="42" t="s">
        <v>4386</v>
      </c>
      <c r="E1859" s="61">
        <v>101490162</v>
      </c>
      <c r="F1859" s="61"/>
      <c r="G1859" s="61">
        <v>242</v>
      </c>
      <c r="H1859">
        <v>6.5</v>
      </c>
      <c r="I1859" t="str">
        <f t="shared" si="89"/>
        <v>45</v>
      </c>
      <c r="J1859" t="str">
        <f t="shared" si="90"/>
        <v>7.0</v>
      </c>
      <c r="K1859" t="s">
        <v>8342</v>
      </c>
      <c r="L1859" t="s">
        <v>8350</v>
      </c>
      <c r="M1859">
        <v>0.75</v>
      </c>
      <c r="N1859">
        <v>2</v>
      </c>
      <c r="O1859">
        <f t="shared" ref="O1859:O1922" si="91">N1859/2</f>
        <v>1</v>
      </c>
      <c r="P1859">
        <v>0.5</v>
      </c>
    </row>
    <row r="1860" spans="1:16">
      <c r="A1860" s="61">
        <v>102829961</v>
      </c>
      <c r="B1860" s="61" t="s">
        <v>7101</v>
      </c>
      <c r="C1860" s="62" t="s">
        <v>1613</v>
      </c>
      <c r="D1860" s="42" t="s">
        <v>4387</v>
      </c>
      <c r="E1860" s="61">
        <v>101490161</v>
      </c>
      <c r="F1860" s="61"/>
      <c r="G1860" s="61">
        <v>242</v>
      </c>
      <c r="H1860">
        <v>6.5</v>
      </c>
      <c r="I1860" t="str">
        <f t="shared" si="89"/>
        <v>45</v>
      </c>
      <c r="J1860" t="str">
        <f t="shared" si="90"/>
        <v>7.0</v>
      </c>
      <c r="K1860" t="s">
        <v>8342</v>
      </c>
      <c r="L1860" t="s">
        <v>8350</v>
      </c>
      <c r="M1860">
        <v>0.75</v>
      </c>
      <c r="N1860">
        <v>2</v>
      </c>
      <c r="O1860">
        <f t="shared" si="91"/>
        <v>1</v>
      </c>
      <c r="P1860">
        <v>0.5</v>
      </c>
    </row>
    <row r="1861" spans="1:16">
      <c r="A1861" s="61">
        <v>102016562</v>
      </c>
      <c r="B1861" s="61" t="s">
        <v>6884</v>
      </c>
      <c r="C1861" s="62" t="s">
        <v>1532</v>
      </c>
      <c r="D1861" s="42" t="s">
        <v>4032</v>
      </c>
      <c r="E1861" s="61">
        <v>101490164</v>
      </c>
      <c r="F1861" s="61"/>
      <c r="G1861" s="61">
        <v>11</v>
      </c>
      <c r="H1861">
        <v>6.5</v>
      </c>
      <c r="I1861" t="str">
        <f t="shared" si="89"/>
        <v>45</v>
      </c>
      <c r="J1861" t="str">
        <f t="shared" si="90"/>
        <v>7.0</v>
      </c>
      <c r="K1861" t="s">
        <v>8342</v>
      </c>
      <c r="L1861" t="s">
        <v>8352</v>
      </c>
      <c r="M1861">
        <v>0.75</v>
      </c>
      <c r="N1861">
        <v>2</v>
      </c>
      <c r="O1861">
        <f t="shared" si="91"/>
        <v>1</v>
      </c>
      <c r="P1861">
        <v>0.5</v>
      </c>
    </row>
    <row r="1862" spans="1:16">
      <c r="A1862" s="83">
        <v>102016562</v>
      </c>
      <c r="B1862" s="61" t="s">
        <v>6884</v>
      </c>
      <c r="C1862" s="62" t="s">
        <v>1613</v>
      </c>
      <c r="D1862" s="84" t="s">
        <v>4033</v>
      </c>
      <c r="E1862" s="83">
        <v>101490161</v>
      </c>
      <c r="F1862" s="83"/>
      <c r="G1862" s="83">
        <v>11</v>
      </c>
      <c r="H1862">
        <v>6.5</v>
      </c>
      <c r="I1862" t="str">
        <f t="shared" si="89"/>
        <v>45</v>
      </c>
      <c r="J1862" t="str">
        <f t="shared" si="90"/>
        <v>7.0</v>
      </c>
      <c r="K1862" t="s">
        <v>8342</v>
      </c>
      <c r="L1862" t="s">
        <v>8352</v>
      </c>
      <c r="M1862">
        <v>0.75</v>
      </c>
      <c r="N1862">
        <v>2</v>
      </c>
      <c r="O1862">
        <f t="shared" si="91"/>
        <v>1</v>
      </c>
      <c r="P1862">
        <v>0.5</v>
      </c>
    </row>
    <row r="1863" spans="1:16">
      <c r="A1863" s="61">
        <v>102829963</v>
      </c>
      <c r="B1863" s="61" t="s">
        <v>7102</v>
      </c>
      <c r="C1863" s="62" t="s">
        <v>1532</v>
      </c>
      <c r="D1863" s="42" t="s">
        <v>4388</v>
      </c>
      <c r="E1863" s="61">
        <v>101490162</v>
      </c>
      <c r="F1863" s="61"/>
      <c r="G1863" s="61">
        <v>50</v>
      </c>
      <c r="H1863">
        <v>6.5</v>
      </c>
      <c r="I1863" t="str">
        <f t="shared" si="89"/>
        <v>45</v>
      </c>
      <c r="J1863" t="str">
        <f t="shared" si="90"/>
        <v>7.0</v>
      </c>
      <c r="K1863" t="s">
        <v>8342</v>
      </c>
      <c r="L1863" t="s">
        <v>8354</v>
      </c>
      <c r="M1863">
        <v>0.75</v>
      </c>
      <c r="N1863">
        <v>2</v>
      </c>
      <c r="O1863">
        <f t="shared" si="91"/>
        <v>1</v>
      </c>
      <c r="P1863">
        <v>0.5</v>
      </c>
    </row>
    <row r="1864" spans="1:16">
      <c r="A1864" s="61">
        <v>102829963</v>
      </c>
      <c r="B1864" s="61" t="s">
        <v>7102</v>
      </c>
      <c r="C1864" s="62" t="s">
        <v>1613</v>
      </c>
      <c r="D1864" s="42" t="s">
        <v>4389</v>
      </c>
      <c r="E1864" s="61">
        <v>101490161</v>
      </c>
      <c r="F1864" s="61"/>
      <c r="G1864" s="61">
        <v>50</v>
      </c>
      <c r="H1864">
        <v>6.5</v>
      </c>
      <c r="I1864" t="str">
        <f t="shared" si="89"/>
        <v>45</v>
      </c>
      <c r="J1864" t="str">
        <f t="shared" si="90"/>
        <v>7.0</v>
      </c>
      <c r="K1864" t="s">
        <v>8342</v>
      </c>
      <c r="L1864" t="s">
        <v>8354</v>
      </c>
      <c r="M1864">
        <v>0.75</v>
      </c>
      <c r="N1864">
        <v>2</v>
      </c>
      <c r="O1864">
        <f t="shared" si="91"/>
        <v>1</v>
      </c>
      <c r="P1864">
        <v>0.5</v>
      </c>
    </row>
    <row r="1865" spans="1:16">
      <c r="A1865" s="64">
        <v>101290849</v>
      </c>
      <c r="B1865" s="61" t="s">
        <v>5904</v>
      </c>
      <c r="C1865" s="62" t="s">
        <v>1532</v>
      </c>
      <c r="D1865" s="63" t="s">
        <v>1561</v>
      </c>
      <c r="E1865" s="64">
        <v>101490164</v>
      </c>
      <c r="F1865" s="64"/>
      <c r="G1865" s="64">
        <v>12</v>
      </c>
      <c r="H1865">
        <v>6.5</v>
      </c>
      <c r="I1865" t="str">
        <f t="shared" si="89"/>
        <v>45</v>
      </c>
      <c r="J1865" t="str">
        <f t="shared" si="90"/>
        <v>7.0</v>
      </c>
      <c r="K1865" t="s">
        <v>8342</v>
      </c>
      <c r="L1865" t="s">
        <v>8341</v>
      </c>
      <c r="M1865">
        <v>0.75</v>
      </c>
      <c r="N1865">
        <v>2</v>
      </c>
      <c r="O1865">
        <f t="shared" si="91"/>
        <v>1</v>
      </c>
      <c r="P1865">
        <v>0.5</v>
      </c>
    </row>
    <row r="1866" spans="1:16">
      <c r="A1866" s="64">
        <v>101290849</v>
      </c>
      <c r="B1866" s="61" t="s">
        <v>5904</v>
      </c>
      <c r="C1866" s="62" t="s">
        <v>1532</v>
      </c>
      <c r="D1866" s="63" t="s">
        <v>1561</v>
      </c>
      <c r="E1866" s="64">
        <v>101490164</v>
      </c>
      <c r="F1866" s="61" t="s">
        <v>1534</v>
      </c>
      <c r="G1866" s="64">
        <v>12</v>
      </c>
      <c r="H1866">
        <v>6.5</v>
      </c>
      <c r="I1866" t="str">
        <f t="shared" si="89"/>
        <v>45</v>
      </c>
      <c r="J1866" t="str">
        <f t="shared" si="90"/>
        <v>7.0</v>
      </c>
      <c r="K1866" t="s">
        <v>8342</v>
      </c>
      <c r="L1866" t="s">
        <v>8341</v>
      </c>
      <c r="M1866">
        <v>0.75</v>
      </c>
      <c r="N1866">
        <v>2</v>
      </c>
      <c r="O1866">
        <f t="shared" si="91"/>
        <v>1</v>
      </c>
      <c r="P1866">
        <v>0.5</v>
      </c>
    </row>
    <row r="1867" spans="1:16">
      <c r="A1867" s="64">
        <v>101290849</v>
      </c>
      <c r="B1867" s="61" t="s">
        <v>5904</v>
      </c>
      <c r="C1867" s="62" t="s">
        <v>1613</v>
      </c>
      <c r="D1867" s="63" t="s">
        <v>2872</v>
      </c>
      <c r="E1867" s="64">
        <v>101490161</v>
      </c>
      <c r="F1867" s="64"/>
      <c r="G1867" s="64">
        <v>12</v>
      </c>
      <c r="H1867">
        <v>6.5</v>
      </c>
      <c r="I1867" t="str">
        <f t="shared" si="89"/>
        <v>45</v>
      </c>
      <c r="J1867" t="str">
        <f t="shared" si="90"/>
        <v>7.0</v>
      </c>
      <c r="K1867" t="s">
        <v>8342</v>
      </c>
      <c r="L1867" t="s">
        <v>8341</v>
      </c>
      <c r="M1867">
        <v>0.75</v>
      </c>
      <c r="N1867">
        <v>2</v>
      </c>
      <c r="O1867">
        <f t="shared" si="91"/>
        <v>1</v>
      </c>
      <c r="P1867">
        <v>0.5</v>
      </c>
    </row>
    <row r="1868" spans="1:16">
      <c r="A1868" s="61" t="s">
        <v>2677</v>
      </c>
      <c r="B1868" s="61" t="s">
        <v>6480</v>
      </c>
      <c r="C1868" s="62" t="s">
        <v>1532</v>
      </c>
      <c r="D1868" s="63" t="s">
        <v>2678</v>
      </c>
      <c r="E1868" s="61">
        <v>101490162</v>
      </c>
      <c r="F1868" s="61"/>
      <c r="G1868" s="64">
        <v>60</v>
      </c>
      <c r="H1868">
        <v>6.5</v>
      </c>
      <c r="I1868" t="str">
        <f t="shared" ref="I1868:I1931" si="92">MID(D1868,5,2)</f>
        <v>45</v>
      </c>
      <c r="J1868" t="str">
        <f t="shared" ref="J1868:J1931" si="93">MID(D1868,7,3)</f>
        <v>7.0</v>
      </c>
      <c r="K1868" t="s">
        <v>8342</v>
      </c>
      <c r="L1868" t="s">
        <v>8341</v>
      </c>
      <c r="M1868">
        <v>0.75</v>
      </c>
      <c r="N1868">
        <v>2</v>
      </c>
      <c r="O1868">
        <f t="shared" si="91"/>
        <v>1</v>
      </c>
      <c r="P1868">
        <v>0.5</v>
      </c>
    </row>
    <row r="1869" spans="1:16">
      <c r="A1869" s="64" t="s">
        <v>2677</v>
      </c>
      <c r="B1869" s="61" t="s">
        <v>6480</v>
      </c>
      <c r="C1869" s="62" t="s">
        <v>1613</v>
      </c>
      <c r="D1869" s="63" t="s">
        <v>2875</v>
      </c>
      <c r="E1869" s="64">
        <v>101490161</v>
      </c>
      <c r="F1869" s="64"/>
      <c r="G1869" s="64">
        <v>60</v>
      </c>
      <c r="H1869">
        <v>6.5</v>
      </c>
      <c r="I1869" t="str">
        <f t="shared" si="92"/>
        <v>45</v>
      </c>
      <c r="J1869" t="str">
        <f t="shared" si="93"/>
        <v>7.0</v>
      </c>
      <c r="K1869" t="s">
        <v>8342</v>
      </c>
      <c r="L1869" t="s">
        <v>8341</v>
      </c>
      <c r="M1869">
        <v>0.75</v>
      </c>
      <c r="N1869">
        <v>2</v>
      </c>
      <c r="O1869">
        <f t="shared" si="91"/>
        <v>1</v>
      </c>
      <c r="P1869">
        <v>0.5</v>
      </c>
    </row>
    <row r="1870" spans="1:16">
      <c r="A1870" s="61">
        <v>103112387</v>
      </c>
      <c r="B1870" s="61" t="s">
        <v>7272</v>
      </c>
      <c r="C1870" s="62" t="s">
        <v>1532</v>
      </c>
      <c r="D1870" s="42" t="s">
        <v>4647</v>
      </c>
      <c r="E1870" s="61">
        <v>101727985</v>
      </c>
      <c r="F1870" s="61"/>
      <c r="G1870" s="61">
        <v>60</v>
      </c>
      <c r="H1870">
        <v>6.5</v>
      </c>
      <c r="I1870" t="str">
        <f t="shared" si="92"/>
        <v>45</v>
      </c>
      <c r="J1870" t="str">
        <f t="shared" si="93"/>
        <v>7.0</v>
      </c>
      <c r="K1870" t="s">
        <v>8345</v>
      </c>
      <c r="L1870" t="s">
        <v>8341</v>
      </c>
      <c r="M1870">
        <v>1.5</v>
      </c>
      <c r="N1870">
        <v>2</v>
      </c>
      <c r="O1870">
        <f t="shared" si="91"/>
        <v>1</v>
      </c>
      <c r="P1870">
        <v>0.5</v>
      </c>
    </row>
    <row r="1871" spans="1:16">
      <c r="A1871" s="61">
        <v>103112387</v>
      </c>
      <c r="B1871" s="61" t="s">
        <v>7272</v>
      </c>
      <c r="C1871" s="62" t="s">
        <v>1613</v>
      </c>
      <c r="D1871" s="42" t="s">
        <v>4648</v>
      </c>
      <c r="E1871" s="61">
        <v>101727984</v>
      </c>
      <c r="F1871" s="61"/>
      <c r="G1871" s="61">
        <v>60</v>
      </c>
      <c r="H1871">
        <v>6.5</v>
      </c>
      <c r="I1871" t="str">
        <f t="shared" si="92"/>
        <v>45</v>
      </c>
      <c r="J1871" t="str">
        <f t="shared" si="93"/>
        <v>7.0</v>
      </c>
      <c r="K1871" t="s">
        <v>8345</v>
      </c>
      <c r="L1871" t="s">
        <v>8341</v>
      </c>
      <c r="M1871">
        <v>1.5</v>
      </c>
      <c r="N1871">
        <v>2</v>
      </c>
      <c r="O1871">
        <f t="shared" si="91"/>
        <v>1</v>
      </c>
      <c r="P1871">
        <v>0.5</v>
      </c>
    </row>
    <row r="1872" spans="1:16">
      <c r="A1872" s="61" t="s">
        <v>2658</v>
      </c>
      <c r="B1872" s="61" t="s">
        <v>6470</v>
      </c>
      <c r="C1872" s="62" t="s">
        <v>1532</v>
      </c>
      <c r="D1872" s="63" t="s">
        <v>2659</v>
      </c>
      <c r="E1872" s="61">
        <v>101490162</v>
      </c>
      <c r="F1872" s="61"/>
      <c r="G1872" s="64">
        <v>47</v>
      </c>
      <c r="H1872">
        <v>6.5</v>
      </c>
      <c r="I1872" t="str">
        <f t="shared" si="92"/>
        <v>45</v>
      </c>
      <c r="J1872" t="str">
        <f t="shared" si="93"/>
        <v>7.5</v>
      </c>
      <c r="K1872" t="s">
        <v>8342</v>
      </c>
      <c r="L1872" t="s">
        <v>8350</v>
      </c>
      <c r="M1872">
        <v>0.75</v>
      </c>
      <c r="N1872">
        <v>2</v>
      </c>
      <c r="O1872">
        <f t="shared" si="91"/>
        <v>1</v>
      </c>
      <c r="P1872">
        <v>0.5</v>
      </c>
    </row>
    <row r="1873" spans="1:16">
      <c r="A1873" s="64" t="s">
        <v>2658</v>
      </c>
      <c r="B1873" s="61" t="s">
        <v>6470</v>
      </c>
      <c r="C1873" s="62" t="s">
        <v>1613</v>
      </c>
      <c r="D1873" s="63" t="s">
        <v>2878</v>
      </c>
      <c r="E1873" s="64">
        <v>101490161</v>
      </c>
      <c r="F1873" s="64"/>
      <c r="G1873" s="64">
        <v>47</v>
      </c>
      <c r="H1873">
        <v>6.5</v>
      </c>
      <c r="I1873" t="str">
        <f t="shared" si="92"/>
        <v>45</v>
      </c>
      <c r="J1873" t="str">
        <f t="shared" si="93"/>
        <v>7.5</v>
      </c>
      <c r="K1873" t="s">
        <v>8342</v>
      </c>
      <c r="L1873" t="s">
        <v>8350</v>
      </c>
      <c r="M1873">
        <v>0.75</v>
      </c>
      <c r="N1873">
        <v>2</v>
      </c>
      <c r="O1873">
        <f t="shared" si="91"/>
        <v>1</v>
      </c>
      <c r="P1873">
        <v>0.5</v>
      </c>
    </row>
    <row r="1874" spans="1:16">
      <c r="A1874" s="61" t="s">
        <v>2630</v>
      </c>
      <c r="B1874" s="61" t="s">
        <v>6459</v>
      </c>
      <c r="C1874" s="62" t="s">
        <v>1532</v>
      </c>
      <c r="D1874" s="63" t="s">
        <v>2631</v>
      </c>
      <c r="E1874" s="61">
        <v>101490162</v>
      </c>
      <c r="F1874" s="61"/>
      <c r="G1874" s="64">
        <v>47</v>
      </c>
      <c r="H1874">
        <v>6.5</v>
      </c>
      <c r="I1874" t="str">
        <f t="shared" si="92"/>
        <v>45</v>
      </c>
      <c r="J1874" t="str">
        <f t="shared" si="93"/>
        <v>7.5</v>
      </c>
      <c r="K1874" t="s">
        <v>8342</v>
      </c>
      <c r="L1874" t="s">
        <v>8341</v>
      </c>
      <c r="M1874">
        <v>0.75</v>
      </c>
      <c r="N1874">
        <v>2</v>
      </c>
      <c r="O1874">
        <f t="shared" si="91"/>
        <v>1</v>
      </c>
      <c r="P1874">
        <v>0.5</v>
      </c>
    </row>
    <row r="1875" spans="1:16">
      <c r="A1875" s="64" t="s">
        <v>2630</v>
      </c>
      <c r="B1875" s="61" t="s">
        <v>6459</v>
      </c>
      <c r="C1875" s="62" t="s">
        <v>1613</v>
      </c>
      <c r="D1875" s="63" t="s">
        <v>2879</v>
      </c>
      <c r="E1875" s="64">
        <v>101490161</v>
      </c>
      <c r="F1875" s="64"/>
      <c r="G1875" s="64">
        <v>47</v>
      </c>
      <c r="H1875">
        <v>6.5</v>
      </c>
      <c r="I1875" t="str">
        <f t="shared" si="92"/>
        <v>45</v>
      </c>
      <c r="J1875" t="str">
        <f t="shared" si="93"/>
        <v>7.5</v>
      </c>
      <c r="K1875" t="s">
        <v>8342</v>
      </c>
      <c r="L1875" t="s">
        <v>8341</v>
      </c>
      <c r="M1875">
        <v>0.75</v>
      </c>
      <c r="N1875">
        <v>2</v>
      </c>
      <c r="O1875">
        <f t="shared" si="91"/>
        <v>1</v>
      </c>
      <c r="P1875">
        <v>0.5</v>
      </c>
    </row>
    <row r="1876" spans="1:16">
      <c r="A1876" s="61" t="s">
        <v>2281</v>
      </c>
      <c r="B1876" s="61" t="s">
        <v>6310</v>
      </c>
      <c r="C1876" s="62" t="s">
        <v>1532</v>
      </c>
      <c r="D1876" s="63" t="s">
        <v>2282</v>
      </c>
      <c r="E1876" s="61">
        <v>101490162</v>
      </c>
      <c r="F1876" s="61"/>
      <c r="G1876" s="67" t="s">
        <v>1819</v>
      </c>
      <c r="H1876">
        <v>6.5</v>
      </c>
      <c r="I1876" t="str">
        <f t="shared" si="92"/>
        <v>45</v>
      </c>
      <c r="J1876" t="str">
        <f t="shared" si="93"/>
        <v>7.5</v>
      </c>
      <c r="K1876" t="s">
        <v>8344</v>
      </c>
      <c r="L1876" t="s">
        <v>8341</v>
      </c>
      <c r="M1876">
        <v>0.75</v>
      </c>
      <c r="N1876">
        <v>2</v>
      </c>
      <c r="O1876">
        <f t="shared" si="91"/>
        <v>1</v>
      </c>
      <c r="P1876">
        <v>0.5</v>
      </c>
    </row>
    <row r="1877" spans="1:16">
      <c r="A1877" s="64" t="s">
        <v>2281</v>
      </c>
      <c r="B1877" s="61" t="s">
        <v>6310</v>
      </c>
      <c r="C1877" s="62" t="s">
        <v>1613</v>
      </c>
      <c r="D1877" s="63" t="s">
        <v>2881</v>
      </c>
      <c r="E1877" s="64">
        <v>101490161</v>
      </c>
      <c r="F1877" s="64"/>
      <c r="G1877" s="67" t="s">
        <v>1819</v>
      </c>
      <c r="H1877">
        <v>6.5</v>
      </c>
      <c r="I1877" t="str">
        <f t="shared" si="92"/>
        <v>45</v>
      </c>
      <c r="J1877" t="str">
        <f t="shared" si="93"/>
        <v>7.5</v>
      </c>
      <c r="K1877" t="s">
        <v>8344</v>
      </c>
      <c r="L1877" t="s">
        <v>8341</v>
      </c>
      <c r="M1877">
        <v>0.75</v>
      </c>
      <c r="N1877">
        <v>2</v>
      </c>
      <c r="O1877">
        <f t="shared" si="91"/>
        <v>1</v>
      </c>
      <c r="P1877">
        <v>0.5</v>
      </c>
    </row>
    <row r="1878" spans="1:16">
      <c r="A1878" s="61">
        <v>102104701</v>
      </c>
      <c r="B1878" s="61" t="s">
        <v>6959</v>
      </c>
      <c r="C1878" s="62" t="s">
        <v>1613</v>
      </c>
      <c r="D1878" s="42" t="s">
        <v>4144</v>
      </c>
      <c r="E1878" s="69" t="s">
        <v>1567</v>
      </c>
      <c r="F1878" s="61"/>
      <c r="G1878" s="61">
        <v>316</v>
      </c>
      <c r="H1878">
        <v>6.5</v>
      </c>
      <c r="I1878" t="str">
        <f t="shared" si="92"/>
        <v>56</v>
      </c>
      <c r="J1878" t="str">
        <f t="shared" si="93"/>
        <v>1.1</v>
      </c>
      <c r="K1878" t="s">
        <v>8344</v>
      </c>
      <c r="L1878" t="s">
        <v>8341</v>
      </c>
      <c r="M1878">
        <v>0.75</v>
      </c>
      <c r="N1878">
        <v>2</v>
      </c>
      <c r="O1878">
        <f t="shared" si="91"/>
        <v>1</v>
      </c>
      <c r="P1878">
        <v>0.5</v>
      </c>
    </row>
    <row r="1879" spans="1:16">
      <c r="A1879" s="61">
        <v>103063059</v>
      </c>
      <c r="B1879" s="61" t="s">
        <v>7238</v>
      </c>
      <c r="C1879" s="62" t="s">
        <v>1532</v>
      </c>
      <c r="D1879" s="42" t="s">
        <v>4593</v>
      </c>
      <c r="E1879" s="61">
        <v>101490162</v>
      </c>
      <c r="F1879" s="61"/>
      <c r="G1879" s="61">
        <v>367</v>
      </c>
      <c r="H1879">
        <v>6.5</v>
      </c>
      <c r="I1879" t="str">
        <f t="shared" si="92"/>
        <v>56</v>
      </c>
      <c r="J1879" t="str">
        <f t="shared" si="93"/>
        <v>4.7</v>
      </c>
      <c r="K1879" t="s">
        <v>8342</v>
      </c>
      <c r="L1879" t="s">
        <v>8351</v>
      </c>
      <c r="M1879">
        <v>0.75</v>
      </c>
      <c r="N1879">
        <v>2</v>
      </c>
      <c r="O1879">
        <f t="shared" si="91"/>
        <v>1</v>
      </c>
      <c r="P1879">
        <v>0.5</v>
      </c>
    </row>
    <row r="1880" spans="1:16">
      <c r="A1880" s="61">
        <v>103063059</v>
      </c>
      <c r="B1880" s="61" t="s">
        <v>7238</v>
      </c>
      <c r="C1880" s="62" t="s">
        <v>1613</v>
      </c>
      <c r="D1880" s="42" t="s">
        <v>4594</v>
      </c>
      <c r="E1880" s="61">
        <v>101490161</v>
      </c>
      <c r="F1880" s="61"/>
      <c r="G1880" s="61">
        <v>367</v>
      </c>
      <c r="H1880">
        <v>6.5</v>
      </c>
      <c r="I1880" t="str">
        <f t="shared" si="92"/>
        <v>56</v>
      </c>
      <c r="J1880" t="str">
        <f t="shared" si="93"/>
        <v>4.7</v>
      </c>
      <c r="K1880" t="s">
        <v>8342</v>
      </c>
      <c r="L1880" t="s">
        <v>8351</v>
      </c>
      <c r="M1880">
        <v>0.75</v>
      </c>
      <c r="N1880">
        <v>2</v>
      </c>
      <c r="O1880">
        <f t="shared" si="91"/>
        <v>1</v>
      </c>
      <c r="P1880">
        <v>0.5</v>
      </c>
    </row>
    <row r="1881" spans="1:16">
      <c r="A1881" s="61">
        <v>102986359</v>
      </c>
      <c r="B1881" s="61" t="s">
        <v>7284</v>
      </c>
      <c r="C1881" s="76" t="s">
        <v>2549</v>
      </c>
      <c r="D1881" s="42" t="s">
        <v>4669</v>
      </c>
      <c r="E1881" s="61">
        <v>101490162</v>
      </c>
      <c r="F1881" s="61"/>
      <c r="G1881" s="61">
        <v>332</v>
      </c>
      <c r="H1881">
        <v>6.5</v>
      </c>
      <c r="I1881" t="str">
        <f t="shared" si="92"/>
        <v>56</v>
      </c>
      <c r="J1881" t="str">
        <f t="shared" si="93"/>
        <v>8.1</v>
      </c>
      <c r="K1881" t="s">
        <v>8342</v>
      </c>
      <c r="L1881" t="s">
        <v>8341</v>
      </c>
      <c r="M1881">
        <v>0.75</v>
      </c>
      <c r="N1881">
        <v>2</v>
      </c>
      <c r="O1881">
        <f t="shared" si="91"/>
        <v>1</v>
      </c>
      <c r="P1881">
        <v>0.5</v>
      </c>
    </row>
    <row r="1882" spans="1:16">
      <c r="A1882" s="61">
        <v>102986359</v>
      </c>
      <c r="B1882" s="61" t="s">
        <v>7284</v>
      </c>
      <c r="C1882" s="76" t="s">
        <v>2549</v>
      </c>
      <c r="D1882" s="42" t="s">
        <v>4670</v>
      </c>
      <c r="E1882" s="61">
        <v>101490161</v>
      </c>
      <c r="F1882" s="61"/>
      <c r="G1882" s="61">
        <v>332</v>
      </c>
      <c r="H1882">
        <v>6.5</v>
      </c>
      <c r="I1882" t="str">
        <f t="shared" si="92"/>
        <v>56</v>
      </c>
      <c r="J1882" t="str">
        <f t="shared" si="93"/>
        <v>8.1</v>
      </c>
      <c r="K1882" t="s">
        <v>8342</v>
      </c>
      <c r="L1882" t="s">
        <v>8341</v>
      </c>
      <c r="M1882">
        <v>0.75</v>
      </c>
      <c r="N1882">
        <v>2</v>
      </c>
      <c r="O1882">
        <f t="shared" si="91"/>
        <v>1</v>
      </c>
      <c r="P1882">
        <v>0.5</v>
      </c>
    </row>
    <row r="1883" spans="1:16">
      <c r="A1883" s="61" t="s">
        <v>2757</v>
      </c>
      <c r="B1883" s="61" t="s">
        <v>6508</v>
      </c>
      <c r="C1883" s="62" t="s">
        <v>1532</v>
      </c>
      <c r="D1883" s="63" t="s">
        <v>2758</v>
      </c>
      <c r="E1883" s="61">
        <v>101490162</v>
      </c>
      <c r="F1883" s="61"/>
      <c r="G1883" s="64">
        <v>35</v>
      </c>
      <c r="H1883">
        <v>6.5</v>
      </c>
      <c r="I1883" t="str">
        <f t="shared" si="92"/>
        <v>67</v>
      </c>
      <c r="J1883" t="str">
        <f t="shared" si="93"/>
        <v>5.0</v>
      </c>
      <c r="K1883" t="s">
        <v>8342</v>
      </c>
      <c r="L1883" t="s">
        <v>8350</v>
      </c>
      <c r="M1883">
        <v>0.75</v>
      </c>
      <c r="N1883">
        <v>2</v>
      </c>
      <c r="O1883">
        <f t="shared" si="91"/>
        <v>1</v>
      </c>
      <c r="P1883">
        <v>0.5</v>
      </c>
    </row>
    <row r="1884" spans="1:16">
      <c r="A1884" s="64" t="s">
        <v>2757</v>
      </c>
      <c r="B1884" s="61" t="s">
        <v>6508</v>
      </c>
      <c r="C1884" s="62" t="s">
        <v>1613</v>
      </c>
      <c r="D1884" s="63" t="s">
        <v>2884</v>
      </c>
      <c r="E1884" s="64">
        <v>101490161</v>
      </c>
      <c r="F1884" s="64"/>
      <c r="G1884" s="64">
        <v>35</v>
      </c>
      <c r="H1884">
        <v>6.5</v>
      </c>
      <c r="I1884" t="str">
        <f t="shared" si="92"/>
        <v>67</v>
      </c>
      <c r="J1884" t="str">
        <f t="shared" si="93"/>
        <v>5.0</v>
      </c>
      <c r="K1884" t="s">
        <v>8342</v>
      </c>
      <c r="L1884" t="s">
        <v>8350</v>
      </c>
      <c r="M1884">
        <v>0.75</v>
      </c>
      <c r="N1884">
        <v>2</v>
      </c>
      <c r="O1884">
        <f t="shared" si="91"/>
        <v>1</v>
      </c>
      <c r="P1884">
        <v>0.5</v>
      </c>
    </row>
    <row r="1885" spans="1:16">
      <c r="A1885" s="64" t="s">
        <v>2886</v>
      </c>
      <c r="B1885" s="61" t="s">
        <v>6546</v>
      </c>
      <c r="C1885" s="62" t="s">
        <v>1613</v>
      </c>
      <c r="D1885" s="63" t="s">
        <v>2887</v>
      </c>
      <c r="E1885" s="64">
        <v>101490161</v>
      </c>
      <c r="F1885" s="64"/>
      <c r="G1885" s="64">
        <v>35</v>
      </c>
      <c r="H1885">
        <v>6.5</v>
      </c>
      <c r="I1885" t="str">
        <f t="shared" si="92"/>
        <v>67</v>
      </c>
      <c r="J1885" t="str">
        <f t="shared" si="93"/>
        <v>5.0</v>
      </c>
      <c r="K1885" t="s">
        <v>8344</v>
      </c>
      <c r="L1885" t="s">
        <v>8350</v>
      </c>
      <c r="M1885">
        <v>0.75</v>
      </c>
      <c r="N1885">
        <v>2</v>
      </c>
      <c r="O1885">
        <f t="shared" si="91"/>
        <v>1</v>
      </c>
      <c r="P1885">
        <v>0.5</v>
      </c>
    </row>
    <row r="1886" spans="1:16">
      <c r="A1886" s="61" t="s">
        <v>2886</v>
      </c>
      <c r="B1886" s="61" t="s">
        <v>6546</v>
      </c>
      <c r="C1886" s="62" t="s">
        <v>1532</v>
      </c>
      <c r="D1886" s="63" t="s">
        <v>3320</v>
      </c>
      <c r="E1886" s="61">
        <v>101490162</v>
      </c>
      <c r="F1886" s="61"/>
      <c r="G1886" s="64">
        <v>35</v>
      </c>
      <c r="H1886">
        <v>6.5</v>
      </c>
      <c r="I1886" t="str">
        <f t="shared" si="92"/>
        <v>67</v>
      </c>
      <c r="J1886" t="str">
        <f t="shared" si="93"/>
        <v>5.0</v>
      </c>
      <c r="K1886" t="s">
        <v>8344</v>
      </c>
      <c r="L1886" t="s">
        <v>8350</v>
      </c>
      <c r="M1886">
        <v>0.75</v>
      </c>
      <c r="N1886">
        <v>2</v>
      </c>
      <c r="O1886">
        <f t="shared" si="91"/>
        <v>1</v>
      </c>
      <c r="P1886">
        <v>0.5</v>
      </c>
    </row>
    <row r="1887" spans="1:16">
      <c r="A1887" s="61" t="s">
        <v>2864</v>
      </c>
      <c r="B1887" s="61" t="s">
        <v>6539</v>
      </c>
      <c r="C1887" s="62" t="s">
        <v>1532</v>
      </c>
      <c r="D1887" s="63" t="s">
        <v>2865</v>
      </c>
      <c r="E1887" s="61">
        <v>101490162</v>
      </c>
      <c r="F1887" s="61"/>
      <c r="G1887" s="64">
        <v>34</v>
      </c>
      <c r="H1887">
        <v>6.5</v>
      </c>
      <c r="I1887" t="str">
        <f t="shared" si="92"/>
        <v>67</v>
      </c>
      <c r="J1887" t="str">
        <f t="shared" si="93"/>
        <v>5.0</v>
      </c>
      <c r="K1887" t="s">
        <v>8344</v>
      </c>
      <c r="L1887" t="s">
        <v>8341</v>
      </c>
      <c r="M1887">
        <v>0.75</v>
      </c>
      <c r="N1887">
        <v>2</v>
      </c>
      <c r="O1887">
        <f t="shared" si="91"/>
        <v>1</v>
      </c>
      <c r="P1887">
        <v>0.5</v>
      </c>
    </row>
    <row r="1888" spans="1:16">
      <c r="A1888" s="61" t="s">
        <v>2350</v>
      </c>
      <c r="B1888" s="61" t="s">
        <v>6342</v>
      </c>
      <c r="C1888" s="62" t="s">
        <v>1532</v>
      </c>
      <c r="D1888" s="63" t="s">
        <v>2351</v>
      </c>
      <c r="E1888" s="61">
        <v>101490162</v>
      </c>
      <c r="F1888" s="61"/>
      <c r="G1888" s="64">
        <v>34</v>
      </c>
      <c r="H1888">
        <v>6.5</v>
      </c>
      <c r="I1888" t="str">
        <f t="shared" si="92"/>
        <v>67</v>
      </c>
      <c r="J1888" t="str">
        <f t="shared" si="93"/>
        <v>5.0</v>
      </c>
      <c r="K1888" t="s">
        <v>8344</v>
      </c>
      <c r="L1888" t="s">
        <v>8341</v>
      </c>
      <c r="M1888">
        <v>0.75</v>
      </c>
      <c r="N1888">
        <v>2</v>
      </c>
      <c r="O1888">
        <f t="shared" si="91"/>
        <v>1</v>
      </c>
      <c r="P1888">
        <v>0.5</v>
      </c>
    </row>
    <row r="1889" spans="1:16">
      <c r="A1889" s="64" t="s">
        <v>2350</v>
      </c>
      <c r="B1889" s="61" t="s">
        <v>6342</v>
      </c>
      <c r="C1889" s="62" t="s">
        <v>1613</v>
      </c>
      <c r="D1889" s="63" t="s">
        <v>2351</v>
      </c>
      <c r="E1889" s="64">
        <v>101490161</v>
      </c>
      <c r="F1889" s="64"/>
      <c r="G1889" s="64">
        <v>34</v>
      </c>
      <c r="H1889">
        <v>6.5</v>
      </c>
      <c r="I1889" t="str">
        <f t="shared" si="92"/>
        <v>67</v>
      </c>
      <c r="J1889" t="str">
        <f t="shared" si="93"/>
        <v>5.0</v>
      </c>
      <c r="K1889" t="s">
        <v>8344</v>
      </c>
      <c r="L1889" t="s">
        <v>8341</v>
      </c>
      <c r="M1889">
        <v>0.75</v>
      </c>
      <c r="N1889">
        <v>2</v>
      </c>
      <c r="O1889">
        <f t="shared" si="91"/>
        <v>1</v>
      </c>
      <c r="P1889">
        <v>0.5</v>
      </c>
    </row>
    <row r="1890" spans="1:16">
      <c r="A1890" s="64" t="s">
        <v>2682</v>
      </c>
      <c r="B1890" s="61" t="s">
        <v>6482</v>
      </c>
      <c r="C1890" s="62" t="s">
        <v>1613</v>
      </c>
      <c r="D1890" s="63" t="s">
        <v>2891</v>
      </c>
      <c r="E1890" s="64">
        <v>101490161</v>
      </c>
      <c r="F1890" s="64"/>
      <c r="G1890" s="64">
        <v>34</v>
      </c>
      <c r="H1890">
        <v>6.5</v>
      </c>
      <c r="I1890" t="str">
        <f t="shared" si="92"/>
        <v>67</v>
      </c>
      <c r="J1890" t="str">
        <f t="shared" si="93"/>
        <v>5.0</v>
      </c>
      <c r="K1890" t="s">
        <v>8344</v>
      </c>
      <c r="L1890" t="s">
        <v>8341</v>
      </c>
      <c r="M1890">
        <v>0.75</v>
      </c>
      <c r="N1890">
        <v>2</v>
      </c>
      <c r="O1890">
        <f t="shared" si="91"/>
        <v>1</v>
      </c>
      <c r="P1890">
        <v>0.5</v>
      </c>
    </row>
    <row r="1891" spans="1:16">
      <c r="A1891" s="61" t="s">
        <v>2682</v>
      </c>
      <c r="B1891" s="61" t="s">
        <v>6482</v>
      </c>
      <c r="C1891" s="62" t="s">
        <v>1532</v>
      </c>
      <c r="D1891" s="63" t="s">
        <v>2683</v>
      </c>
      <c r="E1891" s="61">
        <v>101490162</v>
      </c>
      <c r="F1891" s="61"/>
      <c r="G1891" s="64">
        <v>34</v>
      </c>
      <c r="H1891">
        <v>6.5</v>
      </c>
      <c r="I1891" t="str">
        <f t="shared" si="92"/>
        <v>67</v>
      </c>
      <c r="J1891" t="str">
        <f t="shared" si="93"/>
        <v>5.0</v>
      </c>
      <c r="K1891" t="s">
        <v>8344</v>
      </c>
      <c r="L1891" t="s">
        <v>8341</v>
      </c>
      <c r="M1891">
        <v>0.75</v>
      </c>
      <c r="N1891">
        <v>2</v>
      </c>
      <c r="O1891">
        <f t="shared" si="91"/>
        <v>1</v>
      </c>
      <c r="P1891">
        <v>0.5</v>
      </c>
    </row>
    <row r="1892" spans="1:16">
      <c r="A1892" s="64" t="s">
        <v>2864</v>
      </c>
      <c r="B1892" s="61" t="s">
        <v>6539</v>
      </c>
      <c r="C1892" s="62" t="s">
        <v>1613</v>
      </c>
      <c r="D1892" s="63" t="s">
        <v>2893</v>
      </c>
      <c r="E1892" s="64">
        <v>101490161</v>
      </c>
      <c r="F1892" s="64"/>
      <c r="G1892" s="64">
        <v>34</v>
      </c>
      <c r="H1892">
        <v>6.5</v>
      </c>
      <c r="I1892" t="str">
        <f t="shared" si="92"/>
        <v>67</v>
      </c>
      <c r="J1892" t="str">
        <f t="shared" si="93"/>
        <v>5.0</v>
      </c>
      <c r="K1892" t="s">
        <v>8344</v>
      </c>
      <c r="L1892" t="s">
        <v>8341</v>
      </c>
      <c r="M1892">
        <v>0.75</v>
      </c>
      <c r="N1892">
        <v>2</v>
      </c>
      <c r="O1892">
        <f t="shared" si="91"/>
        <v>1</v>
      </c>
      <c r="P1892">
        <v>0.5</v>
      </c>
    </row>
    <row r="1893" spans="1:16">
      <c r="A1893" s="61">
        <v>101445294</v>
      </c>
      <c r="B1893" s="61" t="s">
        <v>5970</v>
      </c>
      <c r="C1893" s="62" t="s">
        <v>1532</v>
      </c>
      <c r="D1893" s="63" t="s">
        <v>1626</v>
      </c>
      <c r="E1893" s="64">
        <v>101490164</v>
      </c>
      <c r="F1893" s="64"/>
      <c r="G1893" s="64">
        <v>35</v>
      </c>
      <c r="H1893">
        <v>6.5</v>
      </c>
      <c r="I1893" t="str">
        <f t="shared" si="92"/>
        <v>67</v>
      </c>
      <c r="J1893" t="str">
        <f t="shared" si="93"/>
        <v>5.0</v>
      </c>
      <c r="K1893" t="s">
        <v>8342</v>
      </c>
      <c r="L1893" t="s">
        <v>8341</v>
      </c>
      <c r="M1893">
        <v>0.75</v>
      </c>
      <c r="N1893">
        <v>2</v>
      </c>
      <c r="O1893">
        <f t="shared" si="91"/>
        <v>1</v>
      </c>
      <c r="P1893">
        <v>0.5</v>
      </c>
    </row>
    <row r="1894" spans="1:16">
      <c r="A1894" s="61">
        <v>101445294</v>
      </c>
      <c r="B1894" s="61" t="s">
        <v>5970</v>
      </c>
      <c r="C1894" s="62" t="s">
        <v>1532</v>
      </c>
      <c r="D1894" s="63" t="s">
        <v>1626</v>
      </c>
      <c r="E1894" s="64">
        <v>101490164</v>
      </c>
      <c r="F1894" s="61" t="s">
        <v>1534</v>
      </c>
      <c r="G1894" s="64">
        <v>35</v>
      </c>
      <c r="H1894">
        <v>6.5</v>
      </c>
      <c r="I1894" t="str">
        <f t="shared" si="92"/>
        <v>67</v>
      </c>
      <c r="J1894" t="str">
        <f t="shared" si="93"/>
        <v>5.0</v>
      </c>
      <c r="K1894" t="s">
        <v>8342</v>
      </c>
      <c r="L1894" t="s">
        <v>8341</v>
      </c>
      <c r="M1894">
        <v>0.75</v>
      </c>
      <c r="N1894">
        <v>2</v>
      </c>
      <c r="O1894">
        <f t="shared" si="91"/>
        <v>1</v>
      </c>
      <c r="P1894">
        <v>0.5</v>
      </c>
    </row>
    <row r="1895" spans="1:16">
      <c r="A1895" s="61" t="s">
        <v>2826</v>
      </c>
      <c r="B1895" s="61" t="s">
        <v>6525</v>
      </c>
      <c r="C1895" s="62" t="s">
        <v>1532</v>
      </c>
      <c r="D1895" s="63" t="s">
        <v>1626</v>
      </c>
      <c r="E1895" s="61">
        <v>101490162</v>
      </c>
      <c r="F1895" s="61"/>
      <c r="G1895" s="64">
        <v>35</v>
      </c>
      <c r="H1895">
        <v>6.5</v>
      </c>
      <c r="I1895" t="str">
        <f t="shared" si="92"/>
        <v>67</v>
      </c>
      <c r="J1895" t="str">
        <f t="shared" si="93"/>
        <v>5.0</v>
      </c>
      <c r="K1895" t="s">
        <v>8342</v>
      </c>
      <c r="L1895" t="s">
        <v>8341</v>
      </c>
      <c r="M1895">
        <v>0.75</v>
      </c>
      <c r="N1895">
        <v>2</v>
      </c>
      <c r="O1895">
        <f t="shared" si="91"/>
        <v>1</v>
      </c>
      <c r="P1895">
        <v>0.5</v>
      </c>
    </row>
    <row r="1896" spans="1:16">
      <c r="A1896" s="64" t="s">
        <v>2896</v>
      </c>
      <c r="B1896" s="61" t="s">
        <v>6549</v>
      </c>
      <c r="C1896" s="62" t="s">
        <v>1613</v>
      </c>
      <c r="D1896" s="63" t="s">
        <v>2897</v>
      </c>
      <c r="E1896" s="64">
        <v>101490161</v>
      </c>
      <c r="F1896" s="64"/>
      <c r="G1896" s="64">
        <v>35</v>
      </c>
      <c r="H1896">
        <v>6.5</v>
      </c>
      <c r="I1896" t="str">
        <f t="shared" si="92"/>
        <v>67</v>
      </c>
      <c r="J1896" t="str">
        <f t="shared" si="93"/>
        <v>5.0</v>
      </c>
      <c r="K1896" t="s">
        <v>8342</v>
      </c>
      <c r="L1896" t="s">
        <v>8341</v>
      </c>
      <c r="M1896">
        <v>0.75</v>
      </c>
      <c r="N1896">
        <v>2</v>
      </c>
      <c r="O1896">
        <f t="shared" si="91"/>
        <v>1</v>
      </c>
      <c r="P1896">
        <v>0.5</v>
      </c>
    </row>
    <row r="1897" spans="1:16">
      <c r="A1897" s="61" t="s">
        <v>2896</v>
      </c>
      <c r="B1897" s="61" t="s">
        <v>6549</v>
      </c>
      <c r="C1897" s="62" t="s">
        <v>1532</v>
      </c>
      <c r="D1897" s="63" t="s">
        <v>3152</v>
      </c>
      <c r="E1897" s="61">
        <v>101490162</v>
      </c>
      <c r="F1897" s="61"/>
      <c r="G1897" s="64">
        <v>35</v>
      </c>
      <c r="H1897">
        <v>6.5</v>
      </c>
      <c r="I1897" t="str">
        <f t="shared" si="92"/>
        <v>67</v>
      </c>
      <c r="J1897" t="str">
        <f t="shared" si="93"/>
        <v>5.0</v>
      </c>
      <c r="K1897" t="s">
        <v>8342</v>
      </c>
      <c r="L1897" t="s">
        <v>8341</v>
      </c>
      <c r="M1897">
        <v>0.75</v>
      </c>
      <c r="N1897">
        <v>2</v>
      </c>
      <c r="O1897">
        <f t="shared" si="91"/>
        <v>1</v>
      </c>
      <c r="P1897">
        <v>0.5</v>
      </c>
    </row>
    <row r="1898" spans="1:16">
      <c r="A1898" s="64" t="s">
        <v>2826</v>
      </c>
      <c r="B1898" s="61" t="s">
        <v>6525</v>
      </c>
      <c r="C1898" s="62" t="s">
        <v>1613</v>
      </c>
      <c r="D1898" s="63" t="s">
        <v>2899</v>
      </c>
      <c r="E1898" s="64">
        <v>101490161</v>
      </c>
      <c r="F1898" s="64"/>
      <c r="G1898" s="64">
        <v>35</v>
      </c>
      <c r="H1898">
        <v>6.5</v>
      </c>
      <c r="I1898" t="str">
        <f t="shared" si="92"/>
        <v>67</v>
      </c>
      <c r="J1898" t="str">
        <f t="shared" si="93"/>
        <v>5.0</v>
      </c>
      <c r="K1898" t="s">
        <v>8342</v>
      </c>
      <c r="L1898" t="s">
        <v>8341</v>
      </c>
      <c r="M1898">
        <v>0.75</v>
      </c>
      <c r="N1898">
        <v>2</v>
      </c>
      <c r="O1898">
        <f t="shared" si="91"/>
        <v>1</v>
      </c>
      <c r="P1898">
        <v>0.5</v>
      </c>
    </row>
    <row r="1899" spans="1:16">
      <c r="A1899" s="61">
        <v>101507404</v>
      </c>
      <c r="B1899" s="61" t="s">
        <v>6023</v>
      </c>
      <c r="C1899" s="62" t="s">
        <v>1532</v>
      </c>
      <c r="D1899" s="42" t="s">
        <v>1684</v>
      </c>
      <c r="E1899" s="61">
        <v>101490162</v>
      </c>
      <c r="F1899" s="61"/>
      <c r="G1899" s="61">
        <v>186</v>
      </c>
      <c r="H1899">
        <v>6.5</v>
      </c>
      <c r="I1899" t="str">
        <f t="shared" si="92"/>
        <v>67</v>
      </c>
      <c r="J1899" t="str">
        <f t="shared" si="93"/>
        <v>5.0</v>
      </c>
      <c r="K1899" t="s">
        <v>8342</v>
      </c>
      <c r="L1899" t="s">
        <v>8341</v>
      </c>
      <c r="M1899">
        <v>0.75</v>
      </c>
      <c r="N1899">
        <v>2</v>
      </c>
      <c r="O1899">
        <f t="shared" si="91"/>
        <v>1</v>
      </c>
      <c r="P1899">
        <v>0.5</v>
      </c>
    </row>
    <row r="1900" spans="1:16">
      <c r="A1900" s="61">
        <v>101507404</v>
      </c>
      <c r="B1900" s="61" t="s">
        <v>6023</v>
      </c>
      <c r="C1900" s="62" t="s">
        <v>1613</v>
      </c>
      <c r="D1900" s="42" t="s">
        <v>2901</v>
      </c>
      <c r="E1900" s="61">
        <v>101490161</v>
      </c>
      <c r="F1900" s="61"/>
      <c r="G1900" s="61">
        <v>186</v>
      </c>
      <c r="H1900">
        <v>6.5</v>
      </c>
      <c r="I1900" t="str">
        <f t="shared" si="92"/>
        <v>67</v>
      </c>
      <c r="J1900" t="str">
        <f t="shared" si="93"/>
        <v>5.0</v>
      </c>
      <c r="K1900" t="s">
        <v>8342</v>
      </c>
      <c r="L1900" t="s">
        <v>8341</v>
      </c>
      <c r="M1900">
        <v>0.75</v>
      </c>
      <c r="N1900">
        <v>2</v>
      </c>
      <c r="O1900">
        <f t="shared" si="91"/>
        <v>1</v>
      </c>
      <c r="P1900">
        <v>0.5</v>
      </c>
    </row>
    <row r="1901" spans="1:16">
      <c r="A1901" s="64" t="s">
        <v>2903</v>
      </c>
      <c r="B1901" s="61" t="s">
        <v>6551</v>
      </c>
      <c r="C1901" s="62" t="s">
        <v>1613</v>
      </c>
      <c r="D1901" s="63" t="s">
        <v>2904</v>
      </c>
      <c r="E1901" s="64">
        <v>101490161</v>
      </c>
      <c r="F1901" s="64"/>
      <c r="G1901" s="64">
        <v>34</v>
      </c>
      <c r="H1901">
        <v>6.5</v>
      </c>
      <c r="I1901" t="str">
        <f t="shared" si="92"/>
        <v>67</v>
      </c>
      <c r="J1901" t="str">
        <f t="shared" si="93"/>
        <v>5.0</v>
      </c>
      <c r="K1901" t="s">
        <v>8342</v>
      </c>
      <c r="L1901" t="s">
        <v>8357</v>
      </c>
      <c r="M1901">
        <v>0.75</v>
      </c>
      <c r="N1901">
        <v>2</v>
      </c>
      <c r="O1901">
        <f t="shared" si="91"/>
        <v>1</v>
      </c>
      <c r="P1901">
        <v>0.5</v>
      </c>
    </row>
    <row r="1902" spans="1:16">
      <c r="A1902" s="61" t="s">
        <v>2903</v>
      </c>
      <c r="B1902" s="61" t="s">
        <v>6551</v>
      </c>
      <c r="C1902" s="62" t="s">
        <v>1532</v>
      </c>
      <c r="D1902" s="63" t="s">
        <v>3325</v>
      </c>
      <c r="E1902" s="61">
        <v>101490162</v>
      </c>
      <c r="F1902" s="61"/>
      <c r="G1902" s="64">
        <v>34</v>
      </c>
      <c r="H1902">
        <v>6.5</v>
      </c>
      <c r="I1902" t="str">
        <f t="shared" si="92"/>
        <v>67</v>
      </c>
      <c r="J1902" t="str">
        <f t="shared" si="93"/>
        <v>5.0</v>
      </c>
      <c r="K1902" t="s">
        <v>8342</v>
      </c>
      <c r="L1902" t="s">
        <v>8357</v>
      </c>
      <c r="M1902">
        <v>0.75</v>
      </c>
      <c r="N1902">
        <v>2</v>
      </c>
      <c r="O1902">
        <f t="shared" si="91"/>
        <v>1</v>
      </c>
      <c r="P1902">
        <v>0.5</v>
      </c>
    </row>
    <row r="1903" spans="1:16">
      <c r="A1903" s="61">
        <v>101447074</v>
      </c>
      <c r="B1903" s="61" t="s">
        <v>5973</v>
      </c>
      <c r="C1903" s="62" t="s">
        <v>1532</v>
      </c>
      <c r="D1903" s="42" t="s">
        <v>1629</v>
      </c>
      <c r="E1903" s="64">
        <v>101490162</v>
      </c>
      <c r="F1903" s="64"/>
      <c r="G1903" s="64">
        <v>205</v>
      </c>
      <c r="H1903">
        <v>6.5</v>
      </c>
      <c r="I1903" t="str">
        <f t="shared" si="92"/>
        <v>67</v>
      </c>
      <c r="J1903" t="str">
        <f t="shared" si="93"/>
        <v>5.0</v>
      </c>
      <c r="K1903" t="s">
        <v>8342</v>
      </c>
      <c r="L1903" t="s">
        <v>8354</v>
      </c>
      <c r="M1903">
        <v>0.75</v>
      </c>
      <c r="N1903">
        <v>2</v>
      </c>
      <c r="O1903">
        <f t="shared" si="91"/>
        <v>1</v>
      </c>
      <c r="P1903">
        <v>0.5</v>
      </c>
    </row>
    <row r="1904" spans="1:16">
      <c r="A1904" s="64">
        <v>101447074</v>
      </c>
      <c r="B1904" s="61" t="s">
        <v>5973</v>
      </c>
      <c r="C1904" s="62" t="s">
        <v>1613</v>
      </c>
      <c r="D1904" s="42" t="s">
        <v>2907</v>
      </c>
      <c r="E1904" s="64">
        <v>101490161</v>
      </c>
      <c r="F1904" s="64"/>
      <c r="G1904" s="64">
        <v>205</v>
      </c>
      <c r="H1904">
        <v>6.5</v>
      </c>
      <c r="I1904" t="str">
        <f t="shared" si="92"/>
        <v>67</v>
      </c>
      <c r="J1904" t="str">
        <f t="shared" si="93"/>
        <v>5.0</v>
      </c>
      <c r="K1904" t="s">
        <v>8342</v>
      </c>
      <c r="L1904" t="s">
        <v>8354</v>
      </c>
      <c r="M1904">
        <v>0.75</v>
      </c>
      <c r="N1904">
        <v>2</v>
      </c>
      <c r="O1904">
        <f t="shared" si="91"/>
        <v>1</v>
      </c>
      <c r="P1904">
        <v>0.5</v>
      </c>
    </row>
    <row r="1905" spans="1:16">
      <c r="A1905" s="61">
        <v>102987665</v>
      </c>
      <c r="B1905" s="61" t="s">
        <v>7203</v>
      </c>
      <c r="C1905" s="62" t="s">
        <v>1532</v>
      </c>
      <c r="D1905" s="42" t="s">
        <v>4534</v>
      </c>
      <c r="E1905" s="61">
        <v>101490162</v>
      </c>
      <c r="F1905" s="61"/>
      <c r="G1905" s="61">
        <v>186</v>
      </c>
      <c r="H1905">
        <v>6.5</v>
      </c>
      <c r="I1905" t="str">
        <f t="shared" si="92"/>
        <v>67</v>
      </c>
      <c r="J1905" t="str">
        <f t="shared" si="93"/>
        <v>5.0</v>
      </c>
      <c r="K1905" t="s">
        <v>8342</v>
      </c>
      <c r="L1905" t="s">
        <v>8341</v>
      </c>
      <c r="M1905">
        <v>0.75</v>
      </c>
      <c r="N1905">
        <v>2</v>
      </c>
      <c r="O1905">
        <f t="shared" si="91"/>
        <v>1</v>
      </c>
      <c r="P1905">
        <v>0.5</v>
      </c>
    </row>
    <row r="1906" spans="1:16">
      <c r="A1906" s="61">
        <v>103287661</v>
      </c>
      <c r="B1906" s="61" t="s">
        <v>7518</v>
      </c>
      <c r="C1906" s="62" t="s">
        <v>1532</v>
      </c>
      <c r="D1906" s="42" t="s">
        <v>4966</v>
      </c>
      <c r="E1906" s="61">
        <v>101490162</v>
      </c>
      <c r="F1906" s="61"/>
      <c r="G1906" s="61">
        <v>35</v>
      </c>
      <c r="H1906">
        <v>6.5</v>
      </c>
      <c r="I1906" t="str">
        <f t="shared" si="92"/>
        <v>67</v>
      </c>
      <c r="J1906" t="str">
        <f t="shared" si="93"/>
        <v>5.0</v>
      </c>
      <c r="K1906" t="s">
        <v>8342</v>
      </c>
      <c r="L1906" t="s">
        <v>8341</v>
      </c>
      <c r="M1906">
        <v>0.75</v>
      </c>
      <c r="N1906">
        <v>2</v>
      </c>
      <c r="O1906">
        <f t="shared" si="91"/>
        <v>1</v>
      </c>
      <c r="P1906">
        <v>0.5</v>
      </c>
    </row>
    <row r="1907" spans="1:16">
      <c r="A1907" s="61">
        <v>103287661</v>
      </c>
      <c r="B1907" s="61" t="s">
        <v>7518</v>
      </c>
      <c r="C1907" s="62" t="s">
        <v>1613</v>
      </c>
      <c r="D1907" s="42" t="s">
        <v>4967</v>
      </c>
      <c r="E1907" s="61">
        <v>101490161</v>
      </c>
      <c r="F1907" s="61"/>
      <c r="G1907" s="61">
        <v>35</v>
      </c>
      <c r="H1907">
        <v>6.5</v>
      </c>
      <c r="I1907" t="str">
        <f t="shared" si="92"/>
        <v>67</v>
      </c>
      <c r="J1907" t="str">
        <f t="shared" si="93"/>
        <v>5.0</v>
      </c>
      <c r="K1907" t="s">
        <v>8342</v>
      </c>
      <c r="L1907" t="s">
        <v>8341</v>
      </c>
      <c r="M1907">
        <v>0.75</v>
      </c>
      <c r="N1907">
        <v>2</v>
      </c>
      <c r="O1907">
        <f t="shared" si="91"/>
        <v>1</v>
      </c>
      <c r="P1907">
        <v>0.5</v>
      </c>
    </row>
    <row r="1908" spans="1:16">
      <c r="A1908" s="61">
        <v>102987665</v>
      </c>
      <c r="B1908" s="61" t="s">
        <v>7203</v>
      </c>
      <c r="C1908" s="62" t="s">
        <v>1613</v>
      </c>
      <c r="D1908" s="42" t="s">
        <v>4535</v>
      </c>
      <c r="E1908" s="61">
        <v>101490161</v>
      </c>
      <c r="F1908" s="61"/>
      <c r="G1908" s="61">
        <v>186</v>
      </c>
      <c r="H1908">
        <v>6.5</v>
      </c>
      <c r="I1908" t="str">
        <f t="shared" si="92"/>
        <v>67</v>
      </c>
      <c r="J1908" t="str">
        <f t="shared" si="93"/>
        <v>5.0</v>
      </c>
      <c r="K1908" t="s">
        <v>8342</v>
      </c>
      <c r="L1908" t="s">
        <v>8341</v>
      </c>
      <c r="M1908">
        <v>0.75</v>
      </c>
      <c r="N1908">
        <v>2</v>
      </c>
      <c r="O1908">
        <f t="shared" si="91"/>
        <v>1</v>
      </c>
      <c r="P1908">
        <v>0.5</v>
      </c>
    </row>
    <row r="1909" spans="1:16">
      <c r="A1909" s="61">
        <v>102828709</v>
      </c>
      <c r="B1909" s="61" t="s">
        <v>7073</v>
      </c>
      <c r="C1909" s="62" t="s">
        <v>1532</v>
      </c>
      <c r="D1909" s="42" t="s">
        <v>4338</v>
      </c>
      <c r="E1909" s="61">
        <v>101727985</v>
      </c>
      <c r="F1909" s="61"/>
      <c r="G1909" s="61">
        <v>35</v>
      </c>
      <c r="H1909">
        <v>6.5</v>
      </c>
      <c r="I1909" t="str">
        <f t="shared" si="92"/>
        <v>67</v>
      </c>
      <c r="J1909" t="str">
        <f t="shared" si="93"/>
        <v>5.0</v>
      </c>
      <c r="K1909" t="s">
        <v>8347</v>
      </c>
      <c r="L1909" t="s">
        <v>8341</v>
      </c>
      <c r="M1909">
        <v>1.5</v>
      </c>
      <c r="N1909">
        <v>2</v>
      </c>
      <c r="O1909">
        <f t="shared" si="91"/>
        <v>1</v>
      </c>
      <c r="P1909">
        <v>0.5</v>
      </c>
    </row>
    <row r="1910" spans="1:16">
      <c r="A1910" s="61">
        <v>102828709</v>
      </c>
      <c r="B1910" s="61" t="s">
        <v>7073</v>
      </c>
      <c r="C1910" s="62" t="s">
        <v>1613</v>
      </c>
      <c r="D1910" s="42" t="s">
        <v>4339</v>
      </c>
      <c r="E1910" s="61">
        <v>101727984</v>
      </c>
      <c r="F1910" s="61"/>
      <c r="G1910" s="61">
        <v>35</v>
      </c>
      <c r="H1910">
        <v>6.5</v>
      </c>
      <c r="I1910" t="str">
        <f t="shared" si="92"/>
        <v>67</v>
      </c>
      <c r="J1910" t="str">
        <f t="shared" si="93"/>
        <v>5.0</v>
      </c>
      <c r="K1910" t="s">
        <v>8347</v>
      </c>
      <c r="L1910" t="s">
        <v>8341</v>
      </c>
      <c r="M1910">
        <v>1.5</v>
      </c>
      <c r="N1910">
        <v>2</v>
      </c>
      <c r="O1910">
        <f t="shared" si="91"/>
        <v>1</v>
      </c>
      <c r="P1910">
        <v>0.5</v>
      </c>
    </row>
    <row r="1911" spans="1:16">
      <c r="A1911" s="61">
        <v>103113864</v>
      </c>
      <c r="B1911" s="61" t="s">
        <v>7275</v>
      </c>
      <c r="C1911" s="62" t="s">
        <v>1532</v>
      </c>
      <c r="D1911" s="42" t="s">
        <v>4653</v>
      </c>
      <c r="E1911" s="61">
        <v>101727985</v>
      </c>
      <c r="F1911" s="61"/>
      <c r="G1911" s="61">
        <v>35</v>
      </c>
      <c r="H1911">
        <v>6.5</v>
      </c>
      <c r="I1911" t="str">
        <f t="shared" si="92"/>
        <v>67</v>
      </c>
      <c r="J1911" t="str">
        <f t="shared" si="93"/>
        <v>5.0</v>
      </c>
      <c r="K1911" t="s">
        <v>8345</v>
      </c>
      <c r="L1911" t="s">
        <v>8341</v>
      </c>
      <c r="M1911">
        <v>1.5</v>
      </c>
      <c r="N1911">
        <v>2</v>
      </c>
      <c r="O1911">
        <f t="shared" si="91"/>
        <v>1</v>
      </c>
      <c r="P1911">
        <v>0.5</v>
      </c>
    </row>
    <row r="1912" spans="1:16">
      <c r="A1912" s="61">
        <v>103113864</v>
      </c>
      <c r="B1912" s="61" t="s">
        <v>7275</v>
      </c>
      <c r="C1912" s="62" t="s">
        <v>1613</v>
      </c>
      <c r="D1912" s="42" t="s">
        <v>4654</v>
      </c>
      <c r="E1912" s="61">
        <v>101727984</v>
      </c>
      <c r="F1912" s="61"/>
      <c r="G1912" s="61">
        <v>35</v>
      </c>
      <c r="H1912">
        <v>6.5</v>
      </c>
      <c r="I1912" t="str">
        <f t="shared" si="92"/>
        <v>67</v>
      </c>
      <c r="J1912" t="str">
        <f t="shared" si="93"/>
        <v>5.0</v>
      </c>
      <c r="K1912" t="s">
        <v>8345</v>
      </c>
      <c r="L1912" t="s">
        <v>8341</v>
      </c>
      <c r="M1912">
        <v>1.5</v>
      </c>
      <c r="N1912">
        <v>2</v>
      </c>
      <c r="O1912">
        <f t="shared" si="91"/>
        <v>1</v>
      </c>
      <c r="P1912">
        <v>0.5</v>
      </c>
    </row>
    <row r="1913" spans="1:16">
      <c r="A1913" s="61">
        <v>104233136</v>
      </c>
      <c r="B1913" s="61" t="s">
        <v>112</v>
      </c>
      <c r="C1913" s="100" t="s">
        <v>1532</v>
      </c>
      <c r="D1913" s="42" t="s">
        <v>5454</v>
      </c>
      <c r="E1913" s="61" t="s">
        <v>5451</v>
      </c>
      <c r="F1913" s="61"/>
      <c r="G1913" s="61">
        <v>35</v>
      </c>
      <c r="H1913">
        <v>6.5</v>
      </c>
      <c r="I1913" t="str">
        <f t="shared" si="92"/>
        <v>67</v>
      </c>
      <c r="J1913" t="str">
        <f t="shared" si="93"/>
        <v>5.0</v>
      </c>
      <c r="K1913" t="s">
        <v>8342</v>
      </c>
      <c r="L1913" t="s">
        <v>8341</v>
      </c>
      <c r="M1913">
        <v>0.75</v>
      </c>
      <c r="N1913">
        <v>2</v>
      </c>
      <c r="O1913">
        <f t="shared" si="91"/>
        <v>1</v>
      </c>
      <c r="P1913">
        <v>0.5</v>
      </c>
    </row>
    <row r="1914" spans="1:16">
      <c r="A1914" s="61">
        <v>104233136</v>
      </c>
      <c r="B1914" s="61" t="s">
        <v>112</v>
      </c>
      <c r="C1914" s="100" t="s">
        <v>1613</v>
      </c>
      <c r="D1914" s="42" t="s">
        <v>5455</v>
      </c>
      <c r="E1914" s="61" t="s">
        <v>5451</v>
      </c>
      <c r="F1914" s="61"/>
      <c r="G1914" s="61">
        <v>35</v>
      </c>
      <c r="H1914">
        <v>6.5</v>
      </c>
      <c r="I1914" t="str">
        <f t="shared" si="92"/>
        <v>67</v>
      </c>
      <c r="J1914" t="str">
        <f t="shared" si="93"/>
        <v>5.0</v>
      </c>
      <c r="K1914" t="s">
        <v>8342</v>
      </c>
      <c r="L1914" t="s">
        <v>8341</v>
      </c>
      <c r="M1914">
        <v>0.75</v>
      </c>
      <c r="N1914">
        <v>2</v>
      </c>
      <c r="O1914">
        <f t="shared" si="91"/>
        <v>1</v>
      </c>
      <c r="P1914">
        <v>0.5</v>
      </c>
    </row>
    <row r="1915" spans="1:16">
      <c r="A1915" s="61">
        <v>104413172</v>
      </c>
      <c r="B1915" s="61" t="s">
        <v>7833</v>
      </c>
      <c r="C1915" s="100" t="s">
        <v>1532</v>
      </c>
      <c r="D1915" s="42" t="s">
        <v>5472</v>
      </c>
      <c r="E1915" s="61">
        <v>101727985</v>
      </c>
      <c r="F1915" s="61"/>
      <c r="G1915" s="61">
        <v>34</v>
      </c>
      <c r="H1915">
        <v>6.5</v>
      </c>
      <c r="I1915" t="str">
        <f t="shared" si="92"/>
        <v>67</v>
      </c>
      <c r="J1915" t="str">
        <f t="shared" si="93"/>
        <v>5.0</v>
      </c>
      <c r="K1915" t="s">
        <v>8349</v>
      </c>
      <c r="L1915" t="s">
        <v>8352</v>
      </c>
      <c r="M1915">
        <v>1.5</v>
      </c>
      <c r="N1915">
        <v>2</v>
      </c>
      <c r="O1915">
        <f t="shared" si="91"/>
        <v>1</v>
      </c>
      <c r="P1915">
        <v>0.5</v>
      </c>
    </row>
    <row r="1916" spans="1:16">
      <c r="A1916" s="61">
        <v>104413172</v>
      </c>
      <c r="B1916" s="61" t="s">
        <v>7833</v>
      </c>
      <c r="C1916" s="100" t="s">
        <v>1613</v>
      </c>
      <c r="D1916" s="42" t="s">
        <v>5473</v>
      </c>
      <c r="E1916" s="61">
        <v>101727984</v>
      </c>
      <c r="F1916" s="61"/>
      <c r="G1916" s="61">
        <v>34</v>
      </c>
      <c r="H1916">
        <v>6.5</v>
      </c>
      <c r="I1916" t="str">
        <f t="shared" si="92"/>
        <v>67</v>
      </c>
      <c r="J1916" t="str">
        <f t="shared" si="93"/>
        <v>5.0</v>
      </c>
      <c r="K1916" t="s">
        <v>8349</v>
      </c>
      <c r="L1916" t="s">
        <v>8352</v>
      </c>
      <c r="M1916">
        <v>1.5</v>
      </c>
      <c r="N1916">
        <v>2</v>
      </c>
      <c r="O1916">
        <f t="shared" si="91"/>
        <v>1</v>
      </c>
      <c r="P1916">
        <v>0.5</v>
      </c>
    </row>
    <row r="1917" spans="1:16">
      <c r="A1917" s="61">
        <v>103627857</v>
      </c>
      <c r="B1917" s="61" t="s">
        <v>7682</v>
      </c>
      <c r="C1917" s="100" t="s">
        <v>1613</v>
      </c>
      <c r="D1917" s="42" t="s">
        <v>5246</v>
      </c>
      <c r="E1917" s="61">
        <v>101490161</v>
      </c>
      <c r="F1917" s="61"/>
      <c r="G1917" s="61">
        <v>428</v>
      </c>
      <c r="H1917">
        <v>6.5</v>
      </c>
      <c r="I1917" t="str">
        <f t="shared" si="92"/>
        <v>78</v>
      </c>
      <c r="J1917" t="str">
        <f t="shared" si="93"/>
        <v>1.0</v>
      </c>
      <c r="K1917" t="s">
        <v>8342</v>
      </c>
      <c r="L1917" t="s">
        <v>8341</v>
      </c>
      <c r="M1917">
        <v>0.75</v>
      </c>
      <c r="N1917">
        <v>2</v>
      </c>
      <c r="O1917">
        <f t="shared" si="91"/>
        <v>1</v>
      </c>
      <c r="P1917">
        <v>0.5</v>
      </c>
    </row>
    <row r="1918" spans="1:16">
      <c r="A1918" s="61" t="s">
        <v>1959</v>
      </c>
      <c r="B1918" s="61" t="s">
        <v>6170</v>
      </c>
      <c r="C1918" s="62" t="s">
        <v>1532</v>
      </c>
      <c r="D1918" s="42" t="s">
        <v>1960</v>
      </c>
      <c r="E1918" s="61">
        <v>101490162</v>
      </c>
      <c r="F1918" s="61"/>
      <c r="G1918" s="64">
        <v>14</v>
      </c>
      <c r="H1918">
        <v>6.5</v>
      </c>
      <c r="I1918" t="str">
        <f t="shared" si="92"/>
        <v>78</v>
      </c>
      <c r="J1918" t="str">
        <f t="shared" si="93"/>
        <v>2.1</v>
      </c>
      <c r="K1918" t="s">
        <v>8344</v>
      </c>
      <c r="L1918" t="s">
        <v>8350</v>
      </c>
      <c r="M1918">
        <v>0.75</v>
      </c>
      <c r="N1918">
        <v>2</v>
      </c>
      <c r="O1918">
        <f t="shared" si="91"/>
        <v>1</v>
      </c>
      <c r="P1918">
        <v>0.5</v>
      </c>
    </row>
    <row r="1919" spans="1:16">
      <c r="A1919" s="64" t="s">
        <v>1959</v>
      </c>
      <c r="B1919" s="61" t="s">
        <v>6170</v>
      </c>
      <c r="C1919" s="62" t="s">
        <v>1613</v>
      </c>
      <c r="D1919" s="42" t="s">
        <v>2910</v>
      </c>
      <c r="E1919" s="64">
        <v>101490161</v>
      </c>
      <c r="F1919" s="64"/>
      <c r="G1919" s="64">
        <v>14</v>
      </c>
      <c r="H1919">
        <v>6.5</v>
      </c>
      <c r="I1919" t="str">
        <f t="shared" si="92"/>
        <v>78</v>
      </c>
      <c r="J1919" t="str">
        <f t="shared" si="93"/>
        <v>2.1</v>
      </c>
      <c r="K1919" t="s">
        <v>8344</v>
      </c>
      <c r="L1919" t="s">
        <v>8350</v>
      </c>
      <c r="M1919">
        <v>0.75</v>
      </c>
      <c r="N1919">
        <v>2</v>
      </c>
      <c r="O1919">
        <f t="shared" si="91"/>
        <v>1</v>
      </c>
      <c r="P1919">
        <v>0.5</v>
      </c>
    </row>
    <row r="1920" spans="1:16">
      <c r="A1920" s="61" t="s">
        <v>2574</v>
      </c>
      <c r="B1920" s="61" t="s">
        <v>6436</v>
      </c>
      <c r="C1920" s="62" t="s">
        <v>1532</v>
      </c>
      <c r="D1920" s="42" t="s">
        <v>2575</v>
      </c>
      <c r="E1920" s="61">
        <v>101490162</v>
      </c>
      <c r="F1920" s="61"/>
      <c r="G1920" s="61">
        <v>255</v>
      </c>
      <c r="H1920">
        <v>6.5</v>
      </c>
      <c r="I1920" t="str">
        <f t="shared" si="92"/>
        <v>78</v>
      </c>
      <c r="J1920" t="str">
        <f t="shared" si="93"/>
        <v>2.1</v>
      </c>
      <c r="K1920" t="s">
        <v>8342</v>
      </c>
      <c r="L1920" t="s">
        <v>8352</v>
      </c>
      <c r="M1920">
        <v>0.75</v>
      </c>
      <c r="N1920">
        <v>2</v>
      </c>
      <c r="O1920">
        <f t="shared" si="91"/>
        <v>1</v>
      </c>
      <c r="P1920">
        <v>0.5</v>
      </c>
    </row>
    <row r="1921" spans="1:16">
      <c r="A1921" s="61" t="s">
        <v>2574</v>
      </c>
      <c r="B1921" s="61" t="s">
        <v>6436</v>
      </c>
      <c r="C1921" s="62" t="s">
        <v>1613</v>
      </c>
      <c r="D1921" s="42" t="s">
        <v>2913</v>
      </c>
      <c r="E1921" s="61">
        <v>101490161</v>
      </c>
      <c r="F1921" s="61"/>
      <c r="G1921" s="61">
        <v>255</v>
      </c>
      <c r="H1921">
        <v>6.5</v>
      </c>
      <c r="I1921" t="str">
        <f t="shared" si="92"/>
        <v>78</v>
      </c>
      <c r="J1921" t="str">
        <f t="shared" si="93"/>
        <v>2.1</v>
      </c>
      <c r="K1921" t="s">
        <v>8342</v>
      </c>
      <c r="L1921" t="s">
        <v>8352</v>
      </c>
      <c r="M1921">
        <v>0.75</v>
      </c>
      <c r="N1921">
        <v>2</v>
      </c>
      <c r="O1921">
        <f t="shared" si="91"/>
        <v>1</v>
      </c>
      <c r="P1921">
        <v>0.5</v>
      </c>
    </row>
    <row r="1922" spans="1:16">
      <c r="A1922" s="61">
        <v>102700985</v>
      </c>
      <c r="B1922" s="61" t="s">
        <v>7018</v>
      </c>
      <c r="C1922" s="62" t="s">
        <v>1532</v>
      </c>
      <c r="D1922" s="42" t="s">
        <v>4254</v>
      </c>
      <c r="E1922" s="61">
        <v>101490162</v>
      </c>
      <c r="F1922" s="61"/>
      <c r="G1922" s="61">
        <v>320</v>
      </c>
      <c r="H1922">
        <v>6.5</v>
      </c>
      <c r="I1922" t="str">
        <f t="shared" si="92"/>
        <v>78</v>
      </c>
      <c r="J1922" t="str">
        <f t="shared" si="93"/>
        <v>2.3</v>
      </c>
      <c r="K1922" t="s">
        <v>8342</v>
      </c>
      <c r="L1922" t="s">
        <v>8341</v>
      </c>
      <c r="M1922">
        <v>0.75</v>
      </c>
      <c r="N1922">
        <v>2</v>
      </c>
      <c r="O1922">
        <f t="shared" si="91"/>
        <v>1</v>
      </c>
      <c r="P1922">
        <v>0.5</v>
      </c>
    </row>
    <row r="1923" spans="1:16">
      <c r="A1923" s="61">
        <v>102700985</v>
      </c>
      <c r="B1923" s="61" t="s">
        <v>7018</v>
      </c>
      <c r="C1923" s="62" t="s">
        <v>1613</v>
      </c>
      <c r="D1923" s="42" t="s">
        <v>4255</v>
      </c>
      <c r="E1923" s="61">
        <v>101490161</v>
      </c>
      <c r="F1923" s="61"/>
      <c r="G1923" s="61">
        <v>320</v>
      </c>
      <c r="H1923">
        <v>6.5</v>
      </c>
      <c r="I1923" t="str">
        <f t="shared" si="92"/>
        <v>78</v>
      </c>
      <c r="J1923" t="str">
        <f t="shared" si="93"/>
        <v>2.3</v>
      </c>
      <c r="K1923" t="s">
        <v>8342</v>
      </c>
      <c r="L1923" t="s">
        <v>8341</v>
      </c>
      <c r="M1923">
        <v>0.75</v>
      </c>
      <c r="N1923">
        <v>2</v>
      </c>
      <c r="O1923">
        <f t="shared" ref="O1923:O1986" si="94">N1923/2</f>
        <v>1</v>
      </c>
      <c r="P1923">
        <v>0.5</v>
      </c>
    </row>
    <row r="1924" spans="1:16">
      <c r="A1924" s="61" t="s">
        <v>2916</v>
      </c>
      <c r="B1924" s="61" t="s">
        <v>6556</v>
      </c>
      <c r="C1924" s="62" t="s">
        <v>1532</v>
      </c>
      <c r="D1924" s="63" t="s">
        <v>3013</v>
      </c>
      <c r="E1924" s="61">
        <v>101490162</v>
      </c>
      <c r="F1924" s="61"/>
      <c r="G1924" s="64">
        <v>114</v>
      </c>
      <c r="H1924">
        <v>6.5</v>
      </c>
      <c r="I1924" t="str">
        <f t="shared" si="92"/>
        <v>78</v>
      </c>
      <c r="J1924" t="str">
        <f t="shared" si="93"/>
        <v>2.8</v>
      </c>
      <c r="K1924" t="s">
        <v>8342</v>
      </c>
      <c r="L1924" t="s">
        <v>8350</v>
      </c>
      <c r="M1924">
        <v>0.75</v>
      </c>
      <c r="N1924">
        <v>2</v>
      </c>
      <c r="O1924">
        <f t="shared" si="94"/>
        <v>1</v>
      </c>
      <c r="P1924">
        <v>0.5</v>
      </c>
    </row>
    <row r="1925" spans="1:16">
      <c r="A1925" s="64" t="s">
        <v>2916</v>
      </c>
      <c r="B1925" s="61" t="s">
        <v>6556</v>
      </c>
      <c r="C1925" s="62" t="s">
        <v>1613</v>
      </c>
      <c r="D1925" s="63" t="s">
        <v>2917</v>
      </c>
      <c r="E1925" s="64">
        <v>101490161</v>
      </c>
      <c r="F1925" s="64"/>
      <c r="G1925" s="64">
        <v>114</v>
      </c>
      <c r="H1925">
        <v>6.5</v>
      </c>
      <c r="I1925" t="str">
        <f t="shared" si="92"/>
        <v>78</v>
      </c>
      <c r="J1925" t="str">
        <f t="shared" si="93"/>
        <v>2.8</v>
      </c>
      <c r="K1925" t="s">
        <v>8342</v>
      </c>
      <c r="L1925" t="s">
        <v>8350</v>
      </c>
      <c r="M1925">
        <v>0.75</v>
      </c>
      <c r="N1925">
        <v>2</v>
      </c>
      <c r="O1925">
        <f t="shared" si="94"/>
        <v>1</v>
      </c>
      <c r="P1925">
        <v>0.5</v>
      </c>
    </row>
    <row r="1926" spans="1:16">
      <c r="A1926" s="61" t="s">
        <v>2670</v>
      </c>
      <c r="B1926" s="61" t="s">
        <v>6478</v>
      </c>
      <c r="C1926" s="62" t="s">
        <v>1532</v>
      </c>
      <c r="D1926" s="63" t="s">
        <v>2671</v>
      </c>
      <c r="E1926" s="61">
        <v>101490162</v>
      </c>
      <c r="F1926" s="61"/>
      <c r="G1926" s="64">
        <v>114</v>
      </c>
      <c r="H1926">
        <v>6.5</v>
      </c>
      <c r="I1926" t="str">
        <f t="shared" si="92"/>
        <v>78</v>
      </c>
      <c r="J1926" t="str">
        <f t="shared" si="93"/>
        <v>2.8</v>
      </c>
      <c r="K1926" t="s">
        <v>8342</v>
      </c>
      <c r="L1926" t="s">
        <v>8341</v>
      </c>
      <c r="M1926">
        <v>0.75</v>
      </c>
      <c r="N1926">
        <v>2</v>
      </c>
      <c r="O1926">
        <f t="shared" si="94"/>
        <v>1</v>
      </c>
      <c r="P1926">
        <v>0.5</v>
      </c>
    </row>
    <row r="1927" spans="1:16">
      <c r="A1927" s="64" t="s">
        <v>2670</v>
      </c>
      <c r="B1927" s="61" t="s">
        <v>6478</v>
      </c>
      <c r="C1927" s="62" t="s">
        <v>1613</v>
      </c>
      <c r="D1927" s="63" t="s">
        <v>2920</v>
      </c>
      <c r="E1927" s="64">
        <v>101490161</v>
      </c>
      <c r="F1927" s="64"/>
      <c r="G1927" s="64">
        <v>114</v>
      </c>
      <c r="H1927">
        <v>6.5</v>
      </c>
      <c r="I1927" t="str">
        <f t="shared" si="92"/>
        <v>78</v>
      </c>
      <c r="J1927" t="str">
        <f t="shared" si="93"/>
        <v>2.8</v>
      </c>
      <c r="K1927" t="s">
        <v>8342</v>
      </c>
      <c r="L1927" t="s">
        <v>8341</v>
      </c>
      <c r="M1927">
        <v>0.75</v>
      </c>
      <c r="N1927">
        <v>2</v>
      </c>
      <c r="O1927">
        <f t="shared" si="94"/>
        <v>1</v>
      </c>
      <c r="P1927">
        <v>0.5</v>
      </c>
    </row>
    <row r="1928" spans="1:16">
      <c r="A1928" s="61" t="s">
        <v>2434</v>
      </c>
      <c r="B1928" s="61" t="s">
        <v>6376</v>
      </c>
      <c r="C1928" s="62" t="s">
        <v>1532</v>
      </c>
      <c r="D1928" s="63" t="s">
        <v>2435</v>
      </c>
      <c r="E1928" s="61">
        <v>101490162</v>
      </c>
      <c r="F1928" s="61"/>
      <c r="G1928" s="64">
        <v>98</v>
      </c>
      <c r="H1928">
        <v>6.5</v>
      </c>
      <c r="I1928" t="str">
        <f t="shared" si="92"/>
        <v>78</v>
      </c>
      <c r="J1928" t="str">
        <f t="shared" si="93"/>
        <v>2.9</v>
      </c>
      <c r="K1928" t="s">
        <v>8344</v>
      </c>
      <c r="L1928" t="s">
        <v>8350</v>
      </c>
      <c r="M1928">
        <v>0.75</v>
      </c>
      <c r="N1928">
        <v>2</v>
      </c>
      <c r="O1928">
        <f t="shared" si="94"/>
        <v>1</v>
      </c>
      <c r="P1928">
        <v>0.5</v>
      </c>
    </row>
    <row r="1929" spans="1:16">
      <c r="A1929" s="64" t="s">
        <v>2434</v>
      </c>
      <c r="B1929" s="61" t="s">
        <v>6376</v>
      </c>
      <c r="C1929" s="62" t="s">
        <v>1613</v>
      </c>
      <c r="D1929" s="63" t="s">
        <v>2925</v>
      </c>
      <c r="E1929" s="64">
        <v>101490161</v>
      </c>
      <c r="F1929" s="64"/>
      <c r="G1929" s="64">
        <v>98</v>
      </c>
      <c r="H1929">
        <v>6.5</v>
      </c>
      <c r="I1929" t="str">
        <f t="shared" si="92"/>
        <v>78</v>
      </c>
      <c r="J1929" t="str">
        <f t="shared" si="93"/>
        <v>2.9</v>
      </c>
      <c r="K1929" t="s">
        <v>8344</v>
      </c>
      <c r="L1929" t="s">
        <v>8350</v>
      </c>
      <c r="M1929">
        <v>0.75</v>
      </c>
      <c r="N1929">
        <v>2</v>
      </c>
      <c r="O1929">
        <f t="shared" si="94"/>
        <v>1</v>
      </c>
      <c r="P1929">
        <v>0.5</v>
      </c>
    </row>
    <row r="1930" spans="1:16">
      <c r="A1930" s="61" t="s">
        <v>2107</v>
      </c>
      <c r="B1930" s="61" t="s">
        <v>6239</v>
      </c>
      <c r="C1930" s="62" t="s">
        <v>1532</v>
      </c>
      <c r="D1930" s="63" t="s">
        <v>2108</v>
      </c>
      <c r="E1930" s="61">
        <v>101490162</v>
      </c>
      <c r="F1930" s="61"/>
      <c r="G1930" s="64">
        <v>33</v>
      </c>
      <c r="H1930">
        <v>6.5</v>
      </c>
      <c r="I1930" t="str">
        <f t="shared" si="92"/>
        <v>78</v>
      </c>
      <c r="J1930" t="str">
        <f t="shared" si="93"/>
        <v>2.9</v>
      </c>
      <c r="K1930" t="s">
        <v>8344</v>
      </c>
      <c r="L1930" t="s">
        <v>8341</v>
      </c>
      <c r="M1930">
        <v>0.75</v>
      </c>
      <c r="N1930">
        <v>2</v>
      </c>
      <c r="O1930">
        <f t="shared" si="94"/>
        <v>1</v>
      </c>
      <c r="P1930">
        <v>0.5</v>
      </c>
    </row>
    <row r="1931" spans="1:16">
      <c r="A1931" s="61" t="s">
        <v>2172</v>
      </c>
      <c r="B1931" s="61" t="s">
        <v>6267</v>
      </c>
      <c r="C1931" s="62" t="s">
        <v>1532</v>
      </c>
      <c r="D1931" s="63" t="s">
        <v>2173</v>
      </c>
      <c r="E1931" s="61">
        <v>101490162</v>
      </c>
      <c r="F1931" s="61"/>
      <c r="G1931" s="64">
        <v>33</v>
      </c>
      <c r="H1931">
        <v>6.5</v>
      </c>
      <c r="I1931" t="str">
        <f t="shared" si="92"/>
        <v>78</v>
      </c>
      <c r="J1931" t="str">
        <f t="shared" si="93"/>
        <v>2.9</v>
      </c>
      <c r="K1931" t="s">
        <v>8344</v>
      </c>
      <c r="L1931" t="s">
        <v>8341</v>
      </c>
      <c r="M1931">
        <v>0.75</v>
      </c>
      <c r="N1931">
        <v>2</v>
      </c>
      <c r="O1931">
        <f t="shared" si="94"/>
        <v>1</v>
      </c>
      <c r="P1931">
        <v>0.5</v>
      </c>
    </row>
    <row r="1932" spans="1:16">
      <c r="A1932" s="64" t="s">
        <v>2172</v>
      </c>
      <c r="B1932" s="61" t="s">
        <v>6267</v>
      </c>
      <c r="C1932" s="62" t="s">
        <v>1613</v>
      </c>
      <c r="D1932" s="63" t="s">
        <v>2928</v>
      </c>
      <c r="E1932" s="64">
        <v>101490161</v>
      </c>
      <c r="F1932" s="64"/>
      <c r="G1932" s="64">
        <v>33</v>
      </c>
      <c r="H1932">
        <v>6.5</v>
      </c>
      <c r="I1932" t="str">
        <f t="shared" ref="I1932:I1995" si="95">MID(D1932,5,2)</f>
        <v>78</v>
      </c>
      <c r="J1932" t="str">
        <f t="shared" ref="J1932:J1995" si="96">MID(D1932,7,3)</f>
        <v>2.9</v>
      </c>
      <c r="K1932" t="s">
        <v>8344</v>
      </c>
      <c r="L1932" t="s">
        <v>8341</v>
      </c>
      <c r="M1932">
        <v>0.75</v>
      </c>
      <c r="N1932">
        <v>2</v>
      </c>
      <c r="O1932">
        <f t="shared" si="94"/>
        <v>1</v>
      </c>
      <c r="P1932">
        <v>0.5</v>
      </c>
    </row>
    <row r="1933" spans="1:16">
      <c r="A1933" s="64" t="s">
        <v>2107</v>
      </c>
      <c r="B1933" s="61" t="s">
        <v>6239</v>
      </c>
      <c r="C1933" s="62" t="s">
        <v>1613</v>
      </c>
      <c r="D1933" s="63" t="s">
        <v>2930</v>
      </c>
      <c r="E1933" s="64">
        <v>101490161</v>
      </c>
      <c r="F1933" s="64"/>
      <c r="G1933" s="64">
        <v>33</v>
      </c>
      <c r="H1933">
        <v>6.5</v>
      </c>
      <c r="I1933" t="str">
        <f t="shared" si="95"/>
        <v>78</v>
      </c>
      <c r="J1933" t="str">
        <f t="shared" si="96"/>
        <v>2.9</v>
      </c>
      <c r="K1933" t="s">
        <v>8344</v>
      </c>
      <c r="L1933" t="s">
        <v>8341</v>
      </c>
      <c r="M1933">
        <v>0.75</v>
      </c>
      <c r="N1933">
        <v>2</v>
      </c>
      <c r="O1933">
        <f t="shared" si="94"/>
        <v>1</v>
      </c>
      <c r="P1933">
        <v>0.5</v>
      </c>
    </row>
    <row r="1934" spans="1:16">
      <c r="A1934" s="61" t="s">
        <v>2206</v>
      </c>
      <c r="B1934" s="61" t="s">
        <v>6280</v>
      </c>
      <c r="C1934" s="62" t="s">
        <v>1532</v>
      </c>
      <c r="D1934" s="63" t="s">
        <v>2207</v>
      </c>
      <c r="E1934" s="61">
        <v>101490162</v>
      </c>
      <c r="F1934" s="61"/>
      <c r="G1934" s="64">
        <v>33</v>
      </c>
      <c r="H1934">
        <v>6.5</v>
      </c>
      <c r="I1934" t="str">
        <f t="shared" si="95"/>
        <v>78</v>
      </c>
      <c r="J1934" t="str">
        <f t="shared" si="96"/>
        <v>2.9</v>
      </c>
      <c r="K1934" t="s">
        <v>8342</v>
      </c>
      <c r="L1934" t="s">
        <v>8352</v>
      </c>
      <c r="M1934">
        <v>0.75</v>
      </c>
      <c r="N1934">
        <v>2</v>
      </c>
      <c r="O1934">
        <f t="shared" si="94"/>
        <v>1</v>
      </c>
      <c r="P1934">
        <v>0.5</v>
      </c>
    </row>
    <row r="1935" spans="1:16">
      <c r="A1935" s="64" t="s">
        <v>2206</v>
      </c>
      <c r="B1935" s="61" t="s">
        <v>6280</v>
      </c>
      <c r="C1935" s="62" t="s">
        <v>1613</v>
      </c>
      <c r="D1935" s="63" t="s">
        <v>2933</v>
      </c>
      <c r="E1935" s="64">
        <v>101490161</v>
      </c>
      <c r="F1935" s="64"/>
      <c r="G1935" s="64">
        <v>33</v>
      </c>
      <c r="H1935">
        <v>6.5</v>
      </c>
      <c r="I1935" t="str">
        <f t="shared" si="95"/>
        <v>78</v>
      </c>
      <c r="J1935" t="str">
        <f t="shared" si="96"/>
        <v>2.9</v>
      </c>
      <c r="K1935" t="s">
        <v>8342</v>
      </c>
      <c r="L1935" t="s">
        <v>8352</v>
      </c>
      <c r="M1935">
        <v>0.75</v>
      </c>
      <c r="N1935">
        <v>2</v>
      </c>
      <c r="O1935">
        <f t="shared" si="94"/>
        <v>1</v>
      </c>
      <c r="P1935">
        <v>0.5</v>
      </c>
    </row>
    <row r="1936" spans="1:16">
      <c r="A1936" s="61" t="s">
        <v>2935</v>
      </c>
      <c r="B1936" s="61" t="s">
        <v>6562</v>
      </c>
      <c r="C1936" s="62" t="s">
        <v>1532</v>
      </c>
      <c r="D1936" s="63" t="s">
        <v>2966</v>
      </c>
      <c r="E1936" s="61">
        <v>101490162</v>
      </c>
      <c r="F1936" s="61"/>
      <c r="G1936" s="64">
        <v>98</v>
      </c>
      <c r="H1936">
        <v>6.5</v>
      </c>
      <c r="I1936" t="str">
        <f t="shared" si="95"/>
        <v>78</v>
      </c>
      <c r="J1936" t="str">
        <f t="shared" si="96"/>
        <v>2.9</v>
      </c>
      <c r="K1936" t="s">
        <v>8342</v>
      </c>
      <c r="L1936" t="s">
        <v>8341</v>
      </c>
      <c r="M1936">
        <v>0.75</v>
      </c>
      <c r="N1936">
        <v>2</v>
      </c>
      <c r="O1936">
        <f t="shared" si="94"/>
        <v>1</v>
      </c>
      <c r="P1936">
        <v>0.5</v>
      </c>
    </row>
    <row r="1937" spans="1:16">
      <c r="A1937" s="64" t="s">
        <v>2935</v>
      </c>
      <c r="B1937" s="61" t="s">
        <v>6562</v>
      </c>
      <c r="C1937" s="62" t="s">
        <v>1613</v>
      </c>
      <c r="D1937" s="63" t="s">
        <v>2936</v>
      </c>
      <c r="E1937" s="64">
        <v>101490161</v>
      </c>
      <c r="F1937" s="64"/>
      <c r="G1937" s="64">
        <v>98</v>
      </c>
      <c r="H1937">
        <v>6.5</v>
      </c>
      <c r="I1937" t="str">
        <f t="shared" si="95"/>
        <v>78</v>
      </c>
      <c r="J1937" t="str">
        <f t="shared" si="96"/>
        <v>2.9</v>
      </c>
      <c r="K1937" t="s">
        <v>8342</v>
      </c>
      <c r="L1937" t="s">
        <v>8341</v>
      </c>
      <c r="M1937">
        <v>0.75</v>
      </c>
      <c r="N1937">
        <v>2</v>
      </c>
      <c r="O1937">
        <f t="shared" si="94"/>
        <v>1</v>
      </c>
      <c r="P1937">
        <v>0.5</v>
      </c>
    </row>
    <row r="1938" spans="1:16">
      <c r="A1938" s="61" t="s">
        <v>2431</v>
      </c>
      <c r="B1938" s="61" t="s">
        <v>6375</v>
      </c>
      <c r="C1938" s="62" t="s">
        <v>1532</v>
      </c>
      <c r="D1938" s="42" t="s">
        <v>2432</v>
      </c>
      <c r="E1938" s="61">
        <v>101490162</v>
      </c>
      <c r="F1938" s="61"/>
      <c r="G1938" s="64">
        <v>98</v>
      </c>
      <c r="H1938">
        <v>6.5</v>
      </c>
      <c r="I1938" t="str">
        <f t="shared" si="95"/>
        <v>78</v>
      </c>
      <c r="J1938" t="str">
        <f t="shared" si="96"/>
        <v>2.9</v>
      </c>
      <c r="K1938" t="s">
        <v>8342</v>
      </c>
      <c r="L1938" t="s">
        <v>8341</v>
      </c>
      <c r="M1938">
        <v>0.75</v>
      </c>
      <c r="N1938">
        <v>2</v>
      </c>
      <c r="O1938">
        <f t="shared" si="94"/>
        <v>1</v>
      </c>
      <c r="P1938">
        <v>0.5</v>
      </c>
    </row>
    <row r="1939" spans="1:16">
      <c r="A1939" s="61" t="s">
        <v>2939</v>
      </c>
      <c r="B1939" s="61" t="s">
        <v>6564</v>
      </c>
      <c r="C1939" s="62" t="s">
        <v>1532</v>
      </c>
      <c r="D1939" s="63" t="s">
        <v>3193</v>
      </c>
      <c r="E1939" s="61">
        <v>101490162</v>
      </c>
      <c r="F1939" s="61"/>
      <c r="G1939" s="64">
        <v>98</v>
      </c>
      <c r="H1939">
        <v>6.5</v>
      </c>
      <c r="I1939" t="str">
        <f t="shared" si="95"/>
        <v>78</v>
      </c>
      <c r="J1939" t="str">
        <f t="shared" si="96"/>
        <v>2.9</v>
      </c>
      <c r="K1939" t="s">
        <v>8342</v>
      </c>
      <c r="L1939" t="s">
        <v>8341</v>
      </c>
      <c r="M1939">
        <v>0.75</v>
      </c>
      <c r="N1939">
        <v>2</v>
      </c>
      <c r="O1939">
        <f t="shared" si="94"/>
        <v>1</v>
      </c>
      <c r="P1939">
        <v>0.5</v>
      </c>
    </row>
    <row r="1940" spans="1:16">
      <c r="A1940" s="64" t="s">
        <v>2939</v>
      </c>
      <c r="B1940" s="61" t="s">
        <v>6564</v>
      </c>
      <c r="C1940" s="62" t="s">
        <v>1613</v>
      </c>
      <c r="D1940" s="63" t="s">
        <v>2940</v>
      </c>
      <c r="E1940" s="64">
        <v>101490161</v>
      </c>
      <c r="F1940" s="64"/>
      <c r="G1940" s="64">
        <v>98</v>
      </c>
      <c r="H1940">
        <v>6.5</v>
      </c>
      <c r="I1940" t="str">
        <f t="shared" si="95"/>
        <v>78</v>
      </c>
      <c r="J1940" t="str">
        <f t="shared" si="96"/>
        <v>2.9</v>
      </c>
      <c r="K1940" t="s">
        <v>8342</v>
      </c>
      <c r="L1940" t="s">
        <v>8341</v>
      </c>
      <c r="M1940">
        <v>0.75</v>
      </c>
      <c r="N1940">
        <v>2</v>
      </c>
      <c r="O1940">
        <f t="shared" si="94"/>
        <v>1</v>
      </c>
      <c r="P1940">
        <v>0.5</v>
      </c>
    </row>
    <row r="1941" spans="1:16">
      <c r="A1941" s="64" t="s">
        <v>2431</v>
      </c>
      <c r="B1941" s="61" t="s">
        <v>6375</v>
      </c>
      <c r="C1941" s="62" t="s">
        <v>1613</v>
      </c>
      <c r="D1941" s="63" t="s">
        <v>2942</v>
      </c>
      <c r="E1941" s="64">
        <v>101490161</v>
      </c>
      <c r="F1941" s="64"/>
      <c r="G1941" s="64">
        <v>98</v>
      </c>
      <c r="H1941">
        <v>6.5</v>
      </c>
      <c r="I1941" t="str">
        <f t="shared" si="95"/>
        <v>78</v>
      </c>
      <c r="J1941" t="str">
        <f t="shared" si="96"/>
        <v>2.9</v>
      </c>
      <c r="K1941" t="s">
        <v>8342</v>
      </c>
      <c r="L1941" t="s">
        <v>8341</v>
      </c>
      <c r="M1941">
        <v>0.75</v>
      </c>
      <c r="N1941">
        <v>2</v>
      </c>
      <c r="O1941">
        <f t="shared" si="94"/>
        <v>1</v>
      </c>
      <c r="P1941">
        <v>0.5</v>
      </c>
    </row>
    <row r="1942" spans="1:16">
      <c r="A1942" s="61" t="s">
        <v>2945</v>
      </c>
      <c r="B1942" s="61" t="s">
        <v>6566</v>
      </c>
      <c r="C1942" s="62" t="s">
        <v>1532</v>
      </c>
      <c r="D1942" s="63" t="s">
        <v>3293</v>
      </c>
      <c r="E1942" s="61">
        <v>101490162</v>
      </c>
      <c r="F1942" s="61"/>
      <c r="G1942" s="64">
        <v>33</v>
      </c>
      <c r="H1942">
        <v>6.5</v>
      </c>
      <c r="I1942" t="str">
        <f t="shared" si="95"/>
        <v>78</v>
      </c>
      <c r="J1942" t="str">
        <f t="shared" si="96"/>
        <v>2.9</v>
      </c>
      <c r="K1942" t="s">
        <v>8344</v>
      </c>
      <c r="L1942" t="s">
        <v>8341</v>
      </c>
      <c r="M1942">
        <v>0.75</v>
      </c>
      <c r="N1942">
        <v>2</v>
      </c>
      <c r="O1942">
        <f t="shared" si="94"/>
        <v>1</v>
      </c>
      <c r="P1942">
        <v>0.5</v>
      </c>
    </row>
    <row r="1943" spans="1:16">
      <c r="A1943" s="64" t="s">
        <v>2945</v>
      </c>
      <c r="B1943" s="61" t="s">
        <v>6566</v>
      </c>
      <c r="C1943" s="62" t="s">
        <v>1613</v>
      </c>
      <c r="D1943" s="63" t="s">
        <v>2946</v>
      </c>
      <c r="E1943" s="64">
        <v>101490161</v>
      </c>
      <c r="F1943" s="64"/>
      <c r="G1943" s="64">
        <v>33</v>
      </c>
      <c r="H1943">
        <v>6.5</v>
      </c>
      <c r="I1943" t="str">
        <f t="shared" si="95"/>
        <v>78</v>
      </c>
      <c r="J1943" t="str">
        <f t="shared" si="96"/>
        <v>2.9</v>
      </c>
      <c r="K1943" t="s">
        <v>8344</v>
      </c>
      <c r="L1943" t="s">
        <v>8341</v>
      </c>
      <c r="M1943">
        <v>0.75</v>
      </c>
      <c r="N1943">
        <v>2</v>
      </c>
      <c r="O1943">
        <f t="shared" si="94"/>
        <v>1</v>
      </c>
      <c r="P1943">
        <v>0.5</v>
      </c>
    </row>
    <row r="1944" spans="1:16">
      <c r="A1944" s="61" t="s">
        <v>2948</v>
      </c>
      <c r="B1944" s="61" t="s">
        <v>6567</v>
      </c>
      <c r="C1944" s="62" t="s">
        <v>1532</v>
      </c>
      <c r="D1944" s="42" t="s">
        <v>3360</v>
      </c>
      <c r="E1944" s="61">
        <v>101490162</v>
      </c>
      <c r="F1944" s="61"/>
      <c r="G1944" s="61">
        <v>169</v>
      </c>
      <c r="H1944">
        <v>6.5</v>
      </c>
      <c r="I1944" t="str">
        <f t="shared" si="95"/>
        <v>78</v>
      </c>
      <c r="J1944" t="str">
        <f t="shared" si="96"/>
        <v>2.9</v>
      </c>
      <c r="K1944" t="s">
        <v>8342</v>
      </c>
      <c r="L1944" t="s">
        <v>8341</v>
      </c>
      <c r="M1944">
        <v>0.75</v>
      </c>
      <c r="N1944">
        <v>2</v>
      </c>
      <c r="O1944">
        <f t="shared" si="94"/>
        <v>1</v>
      </c>
      <c r="P1944">
        <v>0.5</v>
      </c>
    </row>
    <row r="1945" spans="1:16">
      <c r="A1945" s="61" t="s">
        <v>2948</v>
      </c>
      <c r="B1945" s="61" t="s">
        <v>6567</v>
      </c>
      <c r="C1945" s="62" t="s">
        <v>1613</v>
      </c>
      <c r="D1945" s="42" t="s">
        <v>2949</v>
      </c>
      <c r="E1945" s="61">
        <v>101490161</v>
      </c>
      <c r="F1945" s="61"/>
      <c r="G1945" s="61">
        <v>169</v>
      </c>
      <c r="H1945">
        <v>6.5</v>
      </c>
      <c r="I1945" t="str">
        <f t="shared" si="95"/>
        <v>78</v>
      </c>
      <c r="J1945" t="str">
        <f t="shared" si="96"/>
        <v>2.9</v>
      </c>
      <c r="K1945" t="s">
        <v>8342</v>
      </c>
      <c r="L1945" t="s">
        <v>8341</v>
      </c>
      <c r="M1945">
        <v>0.75</v>
      </c>
      <c r="N1945">
        <v>2</v>
      </c>
      <c r="O1945">
        <f t="shared" si="94"/>
        <v>1</v>
      </c>
      <c r="P1945">
        <v>0.5</v>
      </c>
    </row>
    <row r="1946" spans="1:16">
      <c r="A1946" s="61" t="s">
        <v>2911</v>
      </c>
      <c r="B1946" s="61" t="s">
        <v>6554</v>
      </c>
      <c r="C1946" s="62" t="s">
        <v>1532</v>
      </c>
      <c r="D1946" s="63" t="s">
        <v>2912</v>
      </c>
      <c r="E1946" s="61">
        <v>101490162</v>
      </c>
      <c r="F1946" s="61"/>
      <c r="G1946" s="64">
        <v>136</v>
      </c>
      <c r="H1946">
        <v>6.5</v>
      </c>
      <c r="I1946" t="str">
        <f t="shared" si="95"/>
        <v>78</v>
      </c>
      <c r="J1946" t="str">
        <f t="shared" si="96"/>
        <v>3.0</v>
      </c>
      <c r="K1946" t="s">
        <v>8344</v>
      </c>
      <c r="L1946" t="s">
        <v>8350</v>
      </c>
      <c r="M1946">
        <v>0.75</v>
      </c>
      <c r="N1946">
        <v>2</v>
      </c>
      <c r="O1946">
        <f t="shared" si="94"/>
        <v>1</v>
      </c>
      <c r="P1946">
        <v>0.5</v>
      </c>
    </row>
    <row r="1947" spans="1:16">
      <c r="A1947" s="61" t="s">
        <v>2713</v>
      </c>
      <c r="B1947" s="61" t="s">
        <v>6493</v>
      </c>
      <c r="C1947" s="62" t="s">
        <v>1532</v>
      </c>
      <c r="D1947" s="63" t="s">
        <v>2714</v>
      </c>
      <c r="E1947" s="61">
        <v>101490162</v>
      </c>
      <c r="F1947" s="61"/>
      <c r="G1947" s="64">
        <v>16</v>
      </c>
      <c r="H1947">
        <v>6.5</v>
      </c>
      <c r="I1947" t="str">
        <f t="shared" si="95"/>
        <v>78</v>
      </c>
      <c r="J1947" t="str">
        <f t="shared" si="96"/>
        <v>3.0</v>
      </c>
      <c r="K1947" t="s">
        <v>8342</v>
      </c>
      <c r="L1947" t="s">
        <v>8350</v>
      </c>
      <c r="M1947">
        <v>0.75</v>
      </c>
      <c r="N1947">
        <v>2</v>
      </c>
      <c r="O1947">
        <f t="shared" si="94"/>
        <v>1</v>
      </c>
      <c r="P1947">
        <v>0.5</v>
      </c>
    </row>
    <row r="1948" spans="1:16">
      <c r="A1948" s="64" t="s">
        <v>2713</v>
      </c>
      <c r="B1948" s="61" t="s">
        <v>6493</v>
      </c>
      <c r="C1948" s="62" t="s">
        <v>1613</v>
      </c>
      <c r="D1948" s="63" t="s">
        <v>2952</v>
      </c>
      <c r="E1948" s="64">
        <v>101490161</v>
      </c>
      <c r="F1948" s="64"/>
      <c r="G1948" s="64">
        <v>16</v>
      </c>
      <c r="H1948">
        <v>6.5</v>
      </c>
      <c r="I1948" t="str">
        <f t="shared" si="95"/>
        <v>78</v>
      </c>
      <c r="J1948" t="str">
        <f t="shared" si="96"/>
        <v>3.0</v>
      </c>
      <c r="K1948" t="s">
        <v>8342</v>
      </c>
      <c r="L1948" t="s">
        <v>8350</v>
      </c>
      <c r="M1948">
        <v>0.75</v>
      </c>
      <c r="N1948">
        <v>2</v>
      </c>
      <c r="O1948">
        <f t="shared" si="94"/>
        <v>1</v>
      </c>
      <c r="P1948">
        <v>0.5</v>
      </c>
    </row>
    <row r="1949" spans="1:16">
      <c r="A1949" s="61" t="s">
        <v>2703</v>
      </c>
      <c r="B1949" s="61" t="s">
        <v>6488</v>
      </c>
      <c r="C1949" s="62" t="s">
        <v>1532</v>
      </c>
      <c r="D1949" s="63" t="s">
        <v>2704</v>
      </c>
      <c r="E1949" s="61">
        <v>101490162</v>
      </c>
      <c r="F1949" s="61"/>
      <c r="G1949" s="64">
        <v>15</v>
      </c>
      <c r="H1949">
        <v>6.5</v>
      </c>
      <c r="I1949" t="str">
        <f t="shared" si="95"/>
        <v>78</v>
      </c>
      <c r="J1949" t="str">
        <f t="shared" si="96"/>
        <v>3.0</v>
      </c>
      <c r="K1949" t="s">
        <v>8342</v>
      </c>
      <c r="L1949" t="s">
        <v>8341</v>
      </c>
      <c r="M1949">
        <v>0.75</v>
      </c>
      <c r="N1949">
        <v>2</v>
      </c>
      <c r="O1949">
        <f t="shared" si="94"/>
        <v>1</v>
      </c>
      <c r="P1949">
        <v>0.5</v>
      </c>
    </row>
    <row r="1950" spans="1:16">
      <c r="A1950" s="64" t="s">
        <v>2703</v>
      </c>
      <c r="B1950" s="61" t="s">
        <v>6488</v>
      </c>
      <c r="C1950" s="62" t="s">
        <v>1613</v>
      </c>
      <c r="D1950" s="63" t="s">
        <v>2954</v>
      </c>
      <c r="E1950" s="64">
        <v>101490161</v>
      </c>
      <c r="F1950" s="64"/>
      <c r="G1950" s="64">
        <v>15</v>
      </c>
      <c r="H1950">
        <v>6.5</v>
      </c>
      <c r="I1950" t="str">
        <f t="shared" si="95"/>
        <v>78</v>
      </c>
      <c r="J1950" t="str">
        <f t="shared" si="96"/>
        <v>3.0</v>
      </c>
      <c r="K1950" t="s">
        <v>8342</v>
      </c>
      <c r="L1950" t="s">
        <v>8341</v>
      </c>
      <c r="M1950">
        <v>0.75</v>
      </c>
      <c r="N1950">
        <v>2</v>
      </c>
      <c r="O1950">
        <f t="shared" si="94"/>
        <v>1</v>
      </c>
      <c r="P1950">
        <v>0.5</v>
      </c>
    </row>
    <row r="1951" spans="1:16">
      <c r="A1951" s="61" t="s">
        <v>2937</v>
      </c>
      <c r="B1951" s="61" t="s">
        <v>6563</v>
      </c>
      <c r="C1951" s="62" t="s">
        <v>1532</v>
      </c>
      <c r="D1951" s="63" t="s">
        <v>2938</v>
      </c>
      <c r="E1951" s="61">
        <v>101490162</v>
      </c>
      <c r="F1951" s="61"/>
      <c r="G1951" s="64">
        <v>135</v>
      </c>
      <c r="H1951">
        <v>6.5</v>
      </c>
      <c r="I1951" t="str">
        <f t="shared" si="95"/>
        <v>78</v>
      </c>
      <c r="J1951" t="str">
        <f t="shared" si="96"/>
        <v>3.0</v>
      </c>
      <c r="K1951" t="s">
        <v>8344</v>
      </c>
      <c r="L1951" t="s">
        <v>8341</v>
      </c>
      <c r="M1951">
        <v>0.75</v>
      </c>
      <c r="N1951">
        <v>2</v>
      </c>
      <c r="O1951">
        <f t="shared" si="94"/>
        <v>1</v>
      </c>
      <c r="P1951">
        <v>0.5</v>
      </c>
    </row>
    <row r="1952" spans="1:16">
      <c r="A1952" s="61" t="s">
        <v>2923</v>
      </c>
      <c r="B1952" s="61" t="s">
        <v>6559</v>
      </c>
      <c r="C1952" s="62" t="s">
        <v>1532</v>
      </c>
      <c r="D1952" s="63" t="s">
        <v>2924</v>
      </c>
      <c r="E1952" s="61">
        <v>101490162</v>
      </c>
      <c r="F1952" s="61"/>
      <c r="G1952" s="64">
        <v>15</v>
      </c>
      <c r="H1952">
        <v>6.5</v>
      </c>
      <c r="I1952" t="str">
        <f t="shared" si="95"/>
        <v>78</v>
      </c>
      <c r="J1952" t="str">
        <f t="shared" si="96"/>
        <v>3.0</v>
      </c>
      <c r="K1952" t="s">
        <v>8344</v>
      </c>
      <c r="L1952" t="s">
        <v>8341</v>
      </c>
      <c r="M1952">
        <v>0.75</v>
      </c>
      <c r="N1952">
        <v>2</v>
      </c>
      <c r="O1952">
        <f t="shared" si="94"/>
        <v>1</v>
      </c>
      <c r="P1952">
        <v>0.5</v>
      </c>
    </row>
    <row r="1953" spans="1:16">
      <c r="A1953" s="64" t="s">
        <v>2923</v>
      </c>
      <c r="B1953" s="61" t="s">
        <v>6559</v>
      </c>
      <c r="C1953" s="62" t="s">
        <v>1613</v>
      </c>
      <c r="D1953" s="63" t="s">
        <v>2957</v>
      </c>
      <c r="E1953" s="64">
        <v>101490161</v>
      </c>
      <c r="F1953" s="64"/>
      <c r="G1953" s="64">
        <v>15</v>
      </c>
      <c r="H1953">
        <v>6.5</v>
      </c>
      <c r="I1953" t="str">
        <f t="shared" si="95"/>
        <v>78</v>
      </c>
      <c r="J1953" t="str">
        <f t="shared" si="96"/>
        <v>3.0</v>
      </c>
      <c r="K1953" t="s">
        <v>8344</v>
      </c>
      <c r="L1953" t="s">
        <v>8341</v>
      </c>
      <c r="M1953">
        <v>0.75</v>
      </c>
      <c r="N1953">
        <v>2</v>
      </c>
      <c r="O1953">
        <f t="shared" si="94"/>
        <v>1</v>
      </c>
      <c r="P1953">
        <v>0.5</v>
      </c>
    </row>
    <row r="1954" spans="1:16">
      <c r="A1954" s="64" t="s">
        <v>2937</v>
      </c>
      <c r="B1954" s="61" t="s">
        <v>6563</v>
      </c>
      <c r="C1954" s="62" t="s">
        <v>1613</v>
      </c>
      <c r="D1954" s="63" t="s">
        <v>2960</v>
      </c>
      <c r="E1954" s="64">
        <v>101490161</v>
      </c>
      <c r="F1954" s="64"/>
      <c r="G1954" s="64">
        <v>135</v>
      </c>
      <c r="H1954">
        <v>6.5</v>
      </c>
      <c r="I1954" t="str">
        <f t="shared" si="95"/>
        <v>78</v>
      </c>
      <c r="J1954" t="str">
        <f t="shared" si="96"/>
        <v>3.0</v>
      </c>
      <c r="K1954" t="s">
        <v>8344</v>
      </c>
      <c r="L1954" t="s">
        <v>8341</v>
      </c>
      <c r="M1954">
        <v>0.75</v>
      </c>
      <c r="N1954">
        <v>2</v>
      </c>
      <c r="O1954">
        <f t="shared" si="94"/>
        <v>1</v>
      </c>
      <c r="P1954">
        <v>0.5</v>
      </c>
    </row>
    <row r="1955" spans="1:16">
      <c r="A1955" s="61" t="s">
        <v>2873</v>
      </c>
      <c r="B1955" s="61" t="s">
        <v>6543</v>
      </c>
      <c r="C1955" s="62" t="s">
        <v>1532</v>
      </c>
      <c r="D1955" s="63" t="s">
        <v>2874</v>
      </c>
      <c r="E1955" s="61">
        <v>101490162</v>
      </c>
      <c r="F1955" s="61"/>
      <c r="G1955" s="64">
        <v>16</v>
      </c>
      <c r="H1955">
        <v>6.5</v>
      </c>
      <c r="I1955" t="str">
        <f t="shared" si="95"/>
        <v>78</v>
      </c>
      <c r="J1955" t="str">
        <f t="shared" si="96"/>
        <v>3.0</v>
      </c>
      <c r="K1955" t="s">
        <v>8342</v>
      </c>
      <c r="L1955" t="s">
        <v>8341</v>
      </c>
      <c r="M1955">
        <v>0.75</v>
      </c>
      <c r="N1955">
        <v>2</v>
      </c>
      <c r="O1955">
        <f t="shared" si="94"/>
        <v>1</v>
      </c>
      <c r="P1955">
        <v>0.5</v>
      </c>
    </row>
    <row r="1956" spans="1:16">
      <c r="A1956" s="61" t="s">
        <v>2876</v>
      </c>
      <c r="B1956" s="61" t="s">
        <v>6544</v>
      </c>
      <c r="C1956" s="62" t="s">
        <v>1532</v>
      </c>
      <c r="D1956" s="63" t="s">
        <v>2877</v>
      </c>
      <c r="E1956" s="61">
        <v>101490162</v>
      </c>
      <c r="F1956" s="61"/>
      <c r="G1956" s="64">
        <v>63</v>
      </c>
      <c r="H1956">
        <v>6.5</v>
      </c>
      <c r="I1956" t="str">
        <f t="shared" si="95"/>
        <v>78</v>
      </c>
      <c r="J1956" t="str">
        <f t="shared" si="96"/>
        <v>3.0</v>
      </c>
      <c r="K1956" t="s">
        <v>8342</v>
      </c>
      <c r="L1956" t="s">
        <v>8341</v>
      </c>
      <c r="M1956">
        <v>0.75</v>
      </c>
      <c r="N1956">
        <v>2</v>
      </c>
      <c r="O1956">
        <f t="shared" si="94"/>
        <v>1</v>
      </c>
      <c r="P1956">
        <v>0.5</v>
      </c>
    </row>
    <row r="1957" spans="1:16">
      <c r="A1957" s="64" t="s">
        <v>2876</v>
      </c>
      <c r="B1957" s="61" t="s">
        <v>6544</v>
      </c>
      <c r="C1957" s="62" t="s">
        <v>1613</v>
      </c>
      <c r="D1957" s="63" t="s">
        <v>2962</v>
      </c>
      <c r="E1957" s="64">
        <v>101490161</v>
      </c>
      <c r="F1957" s="64"/>
      <c r="G1957" s="64">
        <v>63</v>
      </c>
      <c r="H1957">
        <v>6.5</v>
      </c>
      <c r="I1957" t="str">
        <f t="shared" si="95"/>
        <v>78</v>
      </c>
      <c r="J1957" t="str">
        <f t="shared" si="96"/>
        <v>3.0</v>
      </c>
      <c r="K1957" t="s">
        <v>8342</v>
      </c>
      <c r="L1957" t="s">
        <v>8341</v>
      </c>
      <c r="M1957">
        <v>0.75</v>
      </c>
      <c r="N1957">
        <v>2</v>
      </c>
      <c r="O1957">
        <f t="shared" si="94"/>
        <v>1</v>
      </c>
      <c r="P1957">
        <v>0.5</v>
      </c>
    </row>
    <row r="1958" spans="1:16">
      <c r="A1958" s="64" t="s">
        <v>2873</v>
      </c>
      <c r="B1958" s="61" t="s">
        <v>6543</v>
      </c>
      <c r="C1958" s="62" t="s">
        <v>1613</v>
      </c>
      <c r="D1958" s="63" t="s">
        <v>2964</v>
      </c>
      <c r="E1958" s="64">
        <v>101490161</v>
      </c>
      <c r="F1958" s="64"/>
      <c r="G1958" s="64">
        <v>16</v>
      </c>
      <c r="H1958">
        <v>6.5</v>
      </c>
      <c r="I1958" t="str">
        <f t="shared" si="95"/>
        <v>78</v>
      </c>
      <c r="J1958" t="str">
        <f t="shared" si="96"/>
        <v>3.0</v>
      </c>
      <c r="K1958" t="s">
        <v>8342</v>
      </c>
      <c r="L1958" t="s">
        <v>8341</v>
      </c>
      <c r="M1958">
        <v>0.75</v>
      </c>
      <c r="N1958">
        <v>2</v>
      </c>
      <c r="O1958">
        <f t="shared" si="94"/>
        <v>1</v>
      </c>
      <c r="P1958">
        <v>0.5</v>
      </c>
    </row>
    <row r="1959" spans="1:16">
      <c r="A1959" s="64" t="s">
        <v>2911</v>
      </c>
      <c r="B1959" s="61" t="s">
        <v>6554</v>
      </c>
      <c r="C1959" s="62" t="s">
        <v>1613</v>
      </c>
      <c r="D1959" s="63" t="s">
        <v>2967</v>
      </c>
      <c r="E1959" s="64">
        <v>101490161</v>
      </c>
      <c r="F1959" s="64"/>
      <c r="G1959" s="64">
        <v>136</v>
      </c>
      <c r="H1959">
        <v>6.5</v>
      </c>
      <c r="I1959" t="str">
        <f t="shared" si="95"/>
        <v>78</v>
      </c>
      <c r="J1959" t="str">
        <f t="shared" si="96"/>
        <v>3.0</v>
      </c>
      <c r="K1959" t="s">
        <v>8342</v>
      </c>
      <c r="L1959" t="s">
        <v>8350</v>
      </c>
      <c r="M1959">
        <v>0.75</v>
      </c>
      <c r="N1959">
        <v>2</v>
      </c>
      <c r="O1959">
        <f t="shared" si="94"/>
        <v>1</v>
      </c>
      <c r="P1959">
        <v>0.5</v>
      </c>
    </row>
    <row r="1960" spans="1:16">
      <c r="A1960" s="61" t="s">
        <v>2970</v>
      </c>
      <c r="B1960" s="61" t="s">
        <v>6572</v>
      </c>
      <c r="C1960" s="62" t="s">
        <v>1532</v>
      </c>
      <c r="D1960" s="63" t="s">
        <v>3317</v>
      </c>
      <c r="E1960" s="61">
        <v>101490162</v>
      </c>
      <c r="F1960" s="61"/>
      <c r="G1960" s="64">
        <v>135</v>
      </c>
      <c r="H1960">
        <v>6.5</v>
      </c>
      <c r="I1960" t="str">
        <f t="shared" si="95"/>
        <v>78</v>
      </c>
      <c r="J1960" t="str">
        <f t="shared" si="96"/>
        <v>3.0</v>
      </c>
      <c r="K1960" t="s">
        <v>8342</v>
      </c>
      <c r="L1960" t="s">
        <v>8341</v>
      </c>
      <c r="M1960">
        <v>0.75</v>
      </c>
      <c r="N1960">
        <v>2</v>
      </c>
      <c r="O1960">
        <f t="shared" si="94"/>
        <v>1</v>
      </c>
      <c r="P1960">
        <v>0.5</v>
      </c>
    </row>
    <row r="1961" spans="1:16">
      <c r="A1961" s="64" t="s">
        <v>2970</v>
      </c>
      <c r="B1961" s="61" t="s">
        <v>6572</v>
      </c>
      <c r="C1961" s="62" t="s">
        <v>1613</v>
      </c>
      <c r="D1961" s="63" t="s">
        <v>2971</v>
      </c>
      <c r="E1961" s="64">
        <v>101490161</v>
      </c>
      <c r="F1961" s="64"/>
      <c r="G1961" s="64">
        <v>135</v>
      </c>
      <c r="H1961">
        <v>6.5</v>
      </c>
      <c r="I1961" t="str">
        <f t="shared" si="95"/>
        <v>78</v>
      </c>
      <c r="J1961" t="str">
        <f t="shared" si="96"/>
        <v>3.0</v>
      </c>
      <c r="K1961" t="s">
        <v>8342</v>
      </c>
      <c r="L1961" t="s">
        <v>8341</v>
      </c>
      <c r="M1961">
        <v>0.75</v>
      </c>
      <c r="N1961">
        <v>2</v>
      </c>
      <c r="O1961">
        <f t="shared" si="94"/>
        <v>1</v>
      </c>
      <c r="P1961">
        <v>0.5</v>
      </c>
    </row>
    <row r="1962" spans="1:16">
      <c r="A1962" s="61" t="s">
        <v>2727</v>
      </c>
      <c r="B1962" s="61" t="s">
        <v>6499</v>
      </c>
      <c r="C1962" s="62" t="s">
        <v>1532</v>
      </c>
      <c r="D1962" s="63" t="s">
        <v>2728</v>
      </c>
      <c r="E1962" s="61">
        <v>101490162</v>
      </c>
      <c r="F1962" s="61"/>
      <c r="G1962" s="64">
        <v>135</v>
      </c>
      <c r="H1962">
        <v>6.5</v>
      </c>
      <c r="I1962" t="str">
        <f t="shared" si="95"/>
        <v>78</v>
      </c>
      <c r="J1962" t="str">
        <f t="shared" si="96"/>
        <v>3.0</v>
      </c>
      <c r="K1962" t="s">
        <v>8344</v>
      </c>
      <c r="L1962" t="s">
        <v>8341</v>
      </c>
      <c r="M1962">
        <v>0.75</v>
      </c>
      <c r="N1962">
        <v>2</v>
      </c>
      <c r="O1962">
        <f t="shared" si="94"/>
        <v>1</v>
      </c>
      <c r="P1962">
        <v>0.5</v>
      </c>
    </row>
    <row r="1963" spans="1:16">
      <c r="A1963" s="61" t="s">
        <v>2973</v>
      </c>
      <c r="B1963" s="61" t="s">
        <v>6573</v>
      </c>
      <c r="C1963" s="62" t="s">
        <v>1532</v>
      </c>
      <c r="D1963" s="63" t="s">
        <v>3134</v>
      </c>
      <c r="E1963" s="61">
        <v>101490164</v>
      </c>
      <c r="F1963" s="61"/>
      <c r="G1963" s="64">
        <v>129</v>
      </c>
      <c r="H1963">
        <v>6.5</v>
      </c>
      <c r="I1963" t="str">
        <f t="shared" si="95"/>
        <v>78</v>
      </c>
      <c r="J1963" t="str">
        <f t="shared" si="96"/>
        <v>3.0</v>
      </c>
      <c r="K1963" t="s">
        <v>8344</v>
      </c>
      <c r="L1963" t="s">
        <v>8341</v>
      </c>
      <c r="M1963">
        <v>0.75</v>
      </c>
      <c r="N1963">
        <v>2</v>
      </c>
      <c r="O1963">
        <f t="shared" si="94"/>
        <v>1</v>
      </c>
      <c r="P1963">
        <v>0.5</v>
      </c>
    </row>
    <row r="1964" spans="1:16">
      <c r="A1964" s="61" t="s">
        <v>2973</v>
      </c>
      <c r="B1964" s="61" t="s">
        <v>6573</v>
      </c>
      <c r="C1964" s="62" t="s">
        <v>1532</v>
      </c>
      <c r="D1964" s="63" t="s">
        <v>3134</v>
      </c>
      <c r="E1964" s="61">
        <v>101490164</v>
      </c>
      <c r="F1964" s="61" t="s">
        <v>1534</v>
      </c>
      <c r="G1964" s="64">
        <v>129</v>
      </c>
      <c r="H1964">
        <v>6.5</v>
      </c>
      <c r="I1964" t="str">
        <f t="shared" si="95"/>
        <v>78</v>
      </c>
      <c r="J1964" t="str">
        <f t="shared" si="96"/>
        <v>3.0</v>
      </c>
      <c r="K1964" t="s">
        <v>8344</v>
      </c>
      <c r="L1964" t="s">
        <v>8341</v>
      </c>
      <c r="M1964">
        <v>0.75</v>
      </c>
      <c r="N1964">
        <v>2</v>
      </c>
      <c r="O1964">
        <f t="shared" si="94"/>
        <v>1</v>
      </c>
      <c r="P1964">
        <v>0.5</v>
      </c>
    </row>
    <row r="1965" spans="1:16">
      <c r="A1965" s="64" t="s">
        <v>2973</v>
      </c>
      <c r="B1965" s="61" t="s">
        <v>6573</v>
      </c>
      <c r="C1965" s="62" t="s">
        <v>1613</v>
      </c>
      <c r="D1965" s="63" t="s">
        <v>2974</v>
      </c>
      <c r="E1965" s="64">
        <v>101490161</v>
      </c>
      <c r="F1965" s="64"/>
      <c r="G1965" s="64">
        <v>129</v>
      </c>
      <c r="H1965">
        <v>6.5</v>
      </c>
      <c r="I1965" t="str">
        <f t="shared" si="95"/>
        <v>78</v>
      </c>
      <c r="J1965" t="str">
        <f t="shared" si="96"/>
        <v>3.0</v>
      </c>
      <c r="K1965" t="s">
        <v>8344</v>
      </c>
      <c r="L1965" t="s">
        <v>8341</v>
      </c>
      <c r="M1965">
        <v>0.75</v>
      </c>
      <c r="N1965">
        <v>2</v>
      </c>
      <c r="O1965">
        <f t="shared" si="94"/>
        <v>1</v>
      </c>
      <c r="P1965">
        <v>0.5</v>
      </c>
    </row>
    <row r="1966" spans="1:16">
      <c r="A1966" s="64" t="s">
        <v>2727</v>
      </c>
      <c r="B1966" s="61" t="s">
        <v>6499</v>
      </c>
      <c r="C1966" s="62" t="s">
        <v>1613</v>
      </c>
      <c r="D1966" s="63" t="s">
        <v>2977</v>
      </c>
      <c r="E1966" s="64">
        <v>101490161</v>
      </c>
      <c r="F1966" s="64"/>
      <c r="G1966" s="64">
        <v>135</v>
      </c>
      <c r="H1966">
        <v>6.5</v>
      </c>
      <c r="I1966" t="str">
        <f t="shared" si="95"/>
        <v>78</v>
      </c>
      <c r="J1966" t="str">
        <f t="shared" si="96"/>
        <v>3.0</v>
      </c>
      <c r="K1966" t="s">
        <v>8344</v>
      </c>
      <c r="L1966" t="s">
        <v>8341</v>
      </c>
      <c r="M1966">
        <v>0.75</v>
      </c>
      <c r="N1966">
        <v>2</v>
      </c>
      <c r="O1966">
        <f t="shared" si="94"/>
        <v>1</v>
      </c>
      <c r="P1966">
        <v>0.5</v>
      </c>
    </row>
    <row r="1967" spans="1:16">
      <c r="A1967" s="61" t="s">
        <v>2731</v>
      </c>
      <c r="B1967" s="61" t="s">
        <v>6500</v>
      </c>
      <c r="C1967" s="62" t="s">
        <v>1532</v>
      </c>
      <c r="D1967" s="63" t="s">
        <v>2732</v>
      </c>
      <c r="E1967" s="61">
        <v>101490162</v>
      </c>
      <c r="F1967" s="61"/>
      <c r="G1967" s="64">
        <v>136</v>
      </c>
      <c r="H1967">
        <v>6.5</v>
      </c>
      <c r="I1967" t="str">
        <f t="shared" si="95"/>
        <v>78</v>
      </c>
      <c r="J1967" t="str">
        <f t="shared" si="96"/>
        <v>3.0</v>
      </c>
      <c r="K1967" t="s">
        <v>8342</v>
      </c>
      <c r="L1967" t="s">
        <v>8341</v>
      </c>
      <c r="M1967">
        <v>0.75</v>
      </c>
      <c r="N1967">
        <v>2</v>
      </c>
      <c r="O1967">
        <f t="shared" si="94"/>
        <v>1</v>
      </c>
      <c r="P1967">
        <v>0.5</v>
      </c>
    </row>
    <row r="1968" spans="1:16">
      <c r="A1968" s="64" t="s">
        <v>2731</v>
      </c>
      <c r="B1968" s="61" t="s">
        <v>6500</v>
      </c>
      <c r="C1968" s="62" t="s">
        <v>1613</v>
      </c>
      <c r="D1968" s="63" t="s">
        <v>2980</v>
      </c>
      <c r="E1968" s="64">
        <v>101490161</v>
      </c>
      <c r="F1968" s="64"/>
      <c r="G1968" s="64">
        <v>136</v>
      </c>
      <c r="H1968">
        <v>6.5</v>
      </c>
      <c r="I1968" t="str">
        <f t="shared" si="95"/>
        <v>78</v>
      </c>
      <c r="J1968" t="str">
        <f t="shared" si="96"/>
        <v>3.0</v>
      </c>
      <c r="K1968" t="s">
        <v>8342</v>
      </c>
      <c r="L1968" t="s">
        <v>8341</v>
      </c>
      <c r="M1968">
        <v>0.75</v>
      </c>
      <c r="N1968">
        <v>2</v>
      </c>
      <c r="O1968">
        <f t="shared" si="94"/>
        <v>1</v>
      </c>
      <c r="P1968">
        <v>0.5</v>
      </c>
    </row>
    <row r="1969" spans="1:16">
      <c r="A1969" s="61">
        <v>103393937</v>
      </c>
      <c r="B1969" s="61" t="s">
        <v>7635</v>
      </c>
      <c r="C1969" s="100" t="s">
        <v>1532</v>
      </c>
      <c r="D1969" s="42" t="s">
        <v>8150</v>
      </c>
      <c r="E1969" s="61">
        <v>101490162</v>
      </c>
      <c r="F1969" s="61"/>
      <c r="G1969" s="61">
        <v>135</v>
      </c>
      <c r="H1969">
        <v>6.5</v>
      </c>
      <c r="I1969" t="str">
        <f t="shared" si="95"/>
        <v>78</v>
      </c>
      <c r="J1969" t="str">
        <f t="shared" si="96"/>
        <v>3.0</v>
      </c>
      <c r="K1969" t="s">
        <v>8342</v>
      </c>
      <c r="L1969" t="s">
        <v>8352</v>
      </c>
      <c r="M1969">
        <v>0.75</v>
      </c>
      <c r="N1969">
        <v>2</v>
      </c>
      <c r="O1969">
        <f t="shared" si="94"/>
        <v>1</v>
      </c>
      <c r="P1969">
        <v>0.5</v>
      </c>
    </row>
    <row r="1970" spans="1:16">
      <c r="A1970" s="61">
        <v>103393937</v>
      </c>
      <c r="B1970" s="61" t="s">
        <v>7635</v>
      </c>
      <c r="C1970" s="100" t="s">
        <v>1613</v>
      </c>
      <c r="D1970" s="42" t="s">
        <v>8243</v>
      </c>
      <c r="E1970" s="61">
        <v>101490161</v>
      </c>
      <c r="F1970" s="61"/>
      <c r="G1970" s="61">
        <v>135</v>
      </c>
      <c r="H1970">
        <v>6.5</v>
      </c>
      <c r="I1970" t="str">
        <f t="shared" si="95"/>
        <v>78</v>
      </c>
      <c r="J1970" t="str">
        <f t="shared" si="96"/>
        <v>3.0</v>
      </c>
      <c r="K1970" t="s">
        <v>8342</v>
      </c>
      <c r="L1970" t="s">
        <v>8352</v>
      </c>
      <c r="M1970">
        <v>0.75</v>
      </c>
      <c r="N1970">
        <v>2</v>
      </c>
      <c r="O1970">
        <f t="shared" si="94"/>
        <v>1</v>
      </c>
      <c r="P1970">
        <v>0.5</v>
      </c>
    </row>
    <row r="1971" spans="1:16">
      <c r="A1971" s="61">
        <v>103364366</v>
      </c>
      <c r="B1971" s="61" t="s">
        <v>7619</v>
      </c>
      <c r="C1971" s="100" t="s">
        <v>1532</v>
      </c>
      <c r="D1971" s="42" t="s">
        <v>5138</v>
      </c>
      <c r="E1971" s="61">
        <v>101490162</v>
      </c>
      <c r="F1971" s="61"/>
      <c r="G1971" s="61">
        <v>136</v>
      </c>
      <c r="H1971">
        <v>6.5</v>
      </c>
      <c r="I1971" t="str">
        <f t="shared" si="95"/>
        <v>78</v>
      </c>
      <c r="J1971" t="str">
        <f t="shared" si="96"/>
        <v>3.0</v>
      </c>
      <c r="K1971" t="s">
        <v>8342</v>
      </c>
      <c r="L1971" t="s">
        <v>8341</v>
      </c>
      <c r="M1971">
        <v>0.75</v>
      </c>
      <c r="N1971">
        <v>2</v>
      </c>
      <c r="O1971">
        <f t="shared" si="94"/>
        <v>1</v>
      </c>
      <c r="P1971">
        <v>0.5</v>
      </c>
    </row>
    <row r="1972" spans="1:16">
      <c r="A1972" s="61">
        <v>103364366</v>
      </c>
      <c r="B1972" s="61" t="s">
        <v>7619</v>
      </c>
      <c r="C1972" s="100" t="s">
        <v>1613</v>
      </c>
      <c r="D1972" s="42" t="s">
        <v>5139</v>
      </c>
      <c r="E1972" s="61">
        <v>101490161</v>
      </c>
      <c r="F1972" s="61"/>
      <c r="G1972" s="61">
        <v>136</v>
      </c>
      <c r="H1972">
        <v>6.5</v>
      </c>
      <c r="I1972" t="str">
        <f t="shared" si="95"/>
        <v>78</v>
      </c>
      <c r="J1972" t="str">
        <f t="shared" si="96"/>
        <v>3.0</v>
      </c>
      <c r="K1972" t="s">
        <v>8342</v>
      </c>
      <c r="L1972" t="s">
        <v>8341</v>
      </c>
      <c r="M1972">
        <v>0.75</v>
      </c>
      <c r="N1972">
        <v>2</v>
      </c>
      <c r="O1972">
        <f t="shared" si="94"/>
        <v>1</v>
      </c>
      <c r="P1972">
        <v>0.5</v>
      </c>
    </row>
    <row r="1973" spans="1:16">
      <c r="A1973" s="61">
        <v>103126359</v>
      </c>
      <c r="B1973" s="61" t="s">
        <v>7306</v>
      </c>
      <c r="C1973" s="62" t="s">
        <v>1532</v>
      </c>
      <c r="D1973" s="42" t="s">
        <v>4705</v>
      </c>
      <c r="E1973" s="61">
        <v>101490162</v>
      </c>
      <c r="F1973" s="61"/>
      <c r="G1973" s="61">
        <v>136</v>
      </c>
      <c r="H1973">
        <v>6.5</v>
      </c>
      <c r="I1973" t="str">
        <f t="shared" si="95"/>
        <v>78</v>
      </c>
      <c r="J1973" t="str">
        <f t="shared" si="96"/>
        <v>3.0</v>
      </c>
      <c r="K1973" t="s">
        <v>8342</v>
      </c>
      <c r="L1973" t="s">
        <v>8341</v>
      </c>
      <c r="M1973">
        <v>0.75</v>
      </c>
      <c r="N1973">
        <v>2</v>
      </c>
      <c r="O1973">
        <f t="shared" si="94"/>
        <v>1</v>
      </c>
      <c r="P1973">
        <v>0.5</v>
      </c>
    </row>
    <row r="1974" spans="1:16">
      <c r="A1974" s="61">
        <v>103126359</v>
      </c>
      <c r="B1974" s="61" t="s">
        <v>7306</v>
      </c>
      <c r="C1974" s="62" t="s">
        <v>1613</v>
      </c>
      <c r="D1974" s="42" t="s">
        <v>4706</v>
      </c>
      <c r="E1974" s="61">
        <v>101490161</v>
      </c>
      <c r="F1974" s="61"/>
      <c r="G1974" s="61">
        <v>136</v>
      </c>
      <c r="H1974">
        <v>6.5</v>
      </c>
      <c r="I1974" t="str">
        <f t="shared" si="95"/>
        <v>78</v>
      </c>
      <c r="J1974" t="str">
        <f t="shared" si="96"/>
        <v>3.0</v>
      </c>
      <c r="K1974" t="s">
        <v>8342</v>
      </c>
      <c r="L1974" t="s">
        <v>8341</v>
      </c>
      <c r="M1974">
        <v>0.75</v>
      </c>
      <c r="N1974">
        <v>2</v>
      </c>
      <c r="O1974">
        <f t="shared" si="94"/>
        <v>1</v>
      </c>
      <c r="P1974">
        <v>0.5</v>
      </c>
    </row>
    <row r="1975" spans="1:16">
      <c r="A1975" s="61">
        <v>102806376</v>
      </c>
      <c r="B1975" s="61" t="s">
        <v>7204</v>
      </c>
      <c r="C1975" s="62" t="s">
        <v>1532</v>
      </c>
      <c r="D1975" s="42" t="s">
        <v>4948</v>
      </c>
      <c r="E1975" s="61">
        <v>101490162</v>
      </c>
      <c r="F1975" s="61"/>
      <c r="G1975" s="61">
        <v>290</v>
      </c>
      <c r="H1975">
        <v>6.5</v>
      </c>
      <c r="I1975" t="str">
        <f t="shared" si="95"/>
        <v>78</v>
      </c>
      <c r="J1975" t="str">
        <f t="shared" si="96"/>
        <v>3.0</v>
      </c>
      <c r="K1975" t="s">
        <v>8342</v>
      </c>
      <c r="L1975" t="s">
        <v>8341</v>
      </c>
      <c r="M1975">
        <v>0.75</v>
      </c>
      <c r="N1975">
        <v>2</v>
      </c>
      <c r="O1975">
        <f t="shared" si="94"/>
        <v>1</v>
      </c>
      <c r="P1975">
        <v>0.5</v>
      </c>
    </row>
    <row r="1976" spans="1:16">
      <c r="A1976" s="61">
        <v>102806376</v>
      </c>
      <c r="B1976" s="61" t="s">
        <v>7204</v>
      </c>
      <c r="C1976" s="62" t="s">
        <v>1613</v>
      </c>
      <c r="D1976" s="42" t="s">
        <v>4536</v>
      </c>
      <c r="E1976" s="61">
        <v>101490161</v>
      </c>
      <c r="F1976" s="61"/>
      <c r="G1976" s="61">
        <v>290</v>
      </c>
      <c r="H1976">
        <v>6.5</v>
      </c>
      <c r="I1976" t="str">
        <f t="shared" si="95"/>
        <v>78</v>
      </c>
      <c r="J1976" t="str">
        <f t="shared" si="96"/>
        <v>3.0</v>
      </c>
      <c r="K1976" t="s">
        <v>8342</v>
      </c>
      <c r="L1976" t="s">
        <v>8341</v>
      </c>
      <c r="M1976">
        <v>0.75</v>
      </c>
      <c r="N1976">
        <v>2</v>
      </c>
      <c r="O1976">
        <f t="shared" si="94"/>
        <v>1</v>
      </c>
      <c r="P1976">
        <v>0.5</v>
      </c>
    </row>
    <row r="1977" spans="1:16">
      <c r="A1977" s="61">
        <v>102806376</v>
      </c>
      <c r="B1977" s="61" t="s">
        <v>7204</v>
      </c>
      <c r="C1977" s="62" t="s">
        <v>1613</v>
      </c>
      <c r="D1977" s="42" t="s">
        <v>4536</v>
      </c>
      <c r="E1977" s="61">
        <v>101490161</v>
      </c>
      <c r="F1977" s="61"/>
      <c r="G1977" s="61">
        <v>290</v>
      </c>
      <c r="H1977">
        <v>6.5</v>
      </c>
      <c r="I1977" t="str">
        <f t="shared" si="95"/>
        <v>78</v>
      </c>
      <c r="J1977" t="str">
        <f t="shared" si="96"/>
        <v>3.0</v>
      </c>
      <c r="K1977" t="s">
        <v>8342</v>
      </c>
      <c r="L1977" t="s">
        <v>8341</v>
      </c>
      <c r="M1977">
        <v>0.75</v>
      </c>
      <c r="N1977">
        <v>2</v>
      </c>
      <c r="O1977">
        <f t="shared" si="94"/>
        <v>1</v>
      </c>
      <c r="P1977">
        <v>0.5</v>
      </c>
    </row>
    <row r="1978" spans="1:16">
      <c r="A1978" s="61" t="s">
        <v>2323</v>
      </c>
      <c r="B1978" s="61" t="s">
        <v>6329</v>
      </c>
      <c r="C1978" s="62" t="s">
        <v>1532</v>
      </c>
      <c r="D1978" s="63" t="s">
        <v>2324</v>
      </c>
      <c r="E1978" s="61">
        <v>101490162</v>
      </c>
      <c r="F1978" s="61"/>
      <c r="G1978" s="64">
        <v>91</v>
      </c>
      <c r="H1978">
        <v>6.5</v>
      </c>
      <c r="I1978" t="str">
        <f t="shared" si="95"/>
        <v>78</v>
      </c>
      <c r="J1978" t="str">
        <f t="shared" si="96"/>
        <v>3.3</v>
      </c>
      <c r="K1978" t="s">
        <v>8342</v>
      </c>
      <c r="L1978" t="s">
        <v>8350</v>
      </c>
      <c r="M1978">
        <v>0.75</v>
      </c>
      <c r="N1978">
        <v>2</v>
      </c>
      <c r="O1978">
        <f t="shared" si="94"/>
        <v>1</v>
      </c>
      <c r="P1978">
        <v>0.5</v>
      </c>
    </row>
    <row r="1979" spans="1:16">
      <c r="A1979" s="64" t="s">
        <v>2323</v>
      </c>
      <c r="B1979" s="61" t="s">
        <v>6329</v>
      </c>
      <c r="C1979" s="62" t="s">
        <v>1613</v>
      </c>
      <c r="D1979" s="63" t="s">
        <v>2985</v>
      </c>
      <c r="E1979" s="64">
        <v>101490161</v>
      </c>
      <c r="F1979" s="64"/>
      <c r="G1979" s="64">
        <v>91</v>
      </c>
      <c r="H1979">
        <v>6.5</v>
      </c>
      <c r="I1979" t="str">
        <f t="shared" si="95"/>
        <v>78</v>
      </c>
      <c r="J1979" t="str">
        <f t="shared" si="96"/>
        <v>3.3</v>
      </c>
      <c r="K1979" t="s">
        <v>8342</v>
      </c>
      <c r="L1979" t="s">
        <v>8350</v>
      </c>
      <c r="M1979">
        <v>0.75</v>
      </c>
      <c r="N1979">
        <v>2</v>
      </c>
      <c r="O1979">
        <f t="shared" si="94"/>
        <v>1</v>
      </c>
      <c r="P1979">
        <v>0.5</v>
      </c>
    </row>
    <row r="1980" spans="1:16">
      <c r="A1980" s="61" t="s">
        <v>2277</v>
      </c>
      <c r="B1980" s="61" t="s">
        <v>6308</v>
      </c>
      <c r="C1980" s="62" t="s">
        <v>1532</v>
      </c>
      <c r="D1980" s="63" t="s">
        <v>2278</v>
      </c>
      <c r="E1980" s="61">
        <v>101490162</v>
      </c>
      <c r="F1980" s="61"/>
      <c r="G1980" s="64">
        <v>69</v>
      </c>
      <c r="H1980">
        <v>6.5</v>
      </c>
      <c r="I1980" t="str">
        <f t="shared" si="95"/>
        <v>78</v>
      </c>
      <c r="J1980" t="str">
        <f t="shared" si="96"/>
        <v>3.3</v>
      </c>
      <c r="K1980" t="s">
        <v>8342</v>
      </c>
      <c r="L1980" t="s">
        <v>8357</v>
      </c>
      <c r="M1980">
        <v>0.75</v>
      </c>
      <c r="N1980">
        <v>2</v>
      </c>
      <c r="O1980">
        <f t="shared" si="94"/>
        <v>1</v>
      </c>
      <c r="P1980">
        <v>0.5</v>
      </c>
    </row>
    <row r="1981" spans="1:16">
      <c r="A1981" s="64" t="s">
        <v>2277</v>
      </c>
      <c r="B1981" s="61" t="s">
        <v>6308</v>
      </c>
      <c r="C1981" s="62" t="s">
        <v>1613</v>
      </c>
      <c r="D1981" s="63" t="s">
        <v>2987</v>
      </c>
      <c r="E1981" s="64">
        <v>101490161</v>
      </c>
      <c r="F1981" s="64"/>
      <c r="G1981" s="64">
        <v>69</v>
      </c>
      <c r="H1981">
        <v>6.5</v>
      </c>
      <c r="I1981" t="str">
        <f t="shared" si="95"/>
        <v>78</v>
      </c>
      <c r="J1981" t="str">
        <f t="shared" si="96"/>
        <v>3.3</v>
      </c>
      <c r="K1981" t="s">
        <v>8342</v>
      </c>
      <c r="L1981" t="s">
        <v>8357</v>
      </c>
      <c r="M1981">
        <v>0.75</v>
      </c>
      <c r="N1981">
        <v>2</v>
      </c>
      <c r="O1981">
        <f t="shared" si="94"/>
        <v>1</v>
      </c>
      <c r="P1981">
        <v>0.5</v>
      </c>
    </row>
    <row r="1982" spans="1:16">
      <c r="A1982" s="61" t="s">
        <v>2441</v>
      </c>
      <c r="B1982" s="61" t="s">
        <v>6380</v>
      </c>
      <c r="C1982" s="62" t="s">
        <v>1532</v>
      </c>
      <c r="D1982" s="63" t="s">
        <v>2442</v>
      </c>
      <c r="E1982" s="61">
        <v>101490162</v>
      </c>
      <c r="F1982" s="61"/>
      <c r="G1982" s="64">
        <v>227</v>
      </c>
      <c r="H1982">
        <v>6.5</v>
      </c>
      <c r="I1982" t="str">
        <f t="shared" si="95"/>
        <v>78</v>
      </c>
      <c r="J1982" t="str">
        <f t="shared" si="96"/>
        <v>3.3</v>
      </c>
      <c r="K1982" t="s">
        <v>8344</v>
      </c>
      <c r="L1982" t="s">
        <v>8350</v>
      </c>
      <c r="M1982">
        <v>0.75</v>
      </c>
      <c r="N1982">
        <v>2</v>
      </c>
      <c r="O1982">
        <f t="shared" si="94"/>
        <v>1</v>
      </c>
      <c r="P1982">
        <v>0.5</v>
      </c>
    </row>
    <row r="1983" spans="1:16">
      <c r="A1983" s="64" t="s">
        <v>2441</v>
      </c>
      <c r="B1983" s="61" t="s">
        <v>6380</v>
      </c>
      <c r="C1983" s="62" t="s">
        <v>1613</v>
      </c>
      <c r="D1983" s="63" t="s">
        <v>2989</v>
      </c>
      <c r="E1983" s="64">
        <v>101490161</v>
      </c>
      <c r="F1983" s="64"/>
      <c r="G1983" s="64">
        <v>227</v>
      </c>
      <c r="H1983">
        <v>6.5</v>
      </c>
      <c r="I1983" t="str">
        <f t="shared" si="95"/>
        <v>78</v>
      </c>
      <c r="J1983" t="str">
        <f t="shared" si="96"/>
        <v>3.3</v>
      </c>
      <c r="K1983" t="s">
        <v>8344</v>
      </c>
      <c r="L1983" t="s">
        <v>8350</v>
      </c>
      <c r="M1983">
        <v>0.75</v>
      </c>
      <c r="N1983">
        <v>2</v>
      </c>
      <c r="O1983">
        <f t="shared" si="94"/>
        <v>1</v>
      </c>
      <c r="P1983">
        <v>0.5</v>
      </c>
    </row>
    <row r="1984" spans="1:16">
      <c r="A1984" s="61" t="s">
        <v>2150</v>
      </c>
      <c r="B1984" s="61" t="s">
        <v>6259</v>
      </c>
      <c r="C1984" s="62" t="s">
        <v>1532</v>
      </c>
      <c r="D1984" s="63" t="s">
        <v>2151</v>
      </c>
      <c r="E1984" s="61">
        <v>101490162</v>
      </c>
      <c r="F1984" s="61"/>
      <c r="G1984" s="64">
        <v>69</v>
      </c>
      <c r="H1984">
        <v>6.5</v>
      </c>
      <c r="I1984" t="str">
        <f t="shared" si="95"/>
        <v>78</v>
      </c>
      <c r="J1984" t="str">
        <f t="shared" si="96"/>
        <v>3.3</v>
      </c>
      <c r="K1984" t="s">
        <v>8344</v>
      </c>
      <c r="L1984" t="s">
        <v>8341</v>
      </c>
      <c r="M1984">
        <v>0.75</v>
      </c>
      <c r="N1984">
        <v>2</v>
      </c>
      <c r="O1984">
        <f t="shared" si="94"/>
        <v>1</v>
      </c>
      <c r="P1984">
        <v>0.5</v>
      </c>
    </row>
    <row r="1985" spans="1:16">
      <c r="A1985" s="61" t="s">
        <v>2812</v>
      </c>
      <c r="B1985" s="61" t="s">
        <v>6522</v>
      </c>
      <c r="C1985" s="62" t="s">
        <v>1532</v>
      </c>
      <c r="D1985" s="63" t="s">
        <v>2813</v>
      </c>
      <c r="E1985" s="61">
        <v>101490162</v>
      </c>
      <c r="F1985" s="61"/>
      <c r="G1985" s="64">
        <v>144</v>
      </c>
      <c r="H1985">
        <v>6.5</v>
      </c>
      <c r="I1985" t="str">
        <f t="shared" si="95"/>
        <v>78</v>
      </c>
      <c r="J1985" t="str">
        <f t="shared" si="96"/>
        <v>3.3</v>
      </c>
      <c r="K1985" t="s">
        <v>8344</v>
      </c>
      <c r="L1985" t="s">
        <v>8341</v>
      </c>
      <c r="M1985">
        <v>0.75</v>
      </c>
      <c r="N1985">
        <v>2</v>
      </c>
      <c r="O1985">
        <f t="shared" si="94"/>
        <v>1</v>
      </c>
      <c r="P1985">
        <v>0.5</v>
      </c>
    </row>
    <row r="1986" spans="1:16">
      <c r="A1986" s="64" t="s">
        <v>2150</v>
      </c>
      <c r="B1986" s="61" t="s">
        <v>6259</v>
      </c>
      <c r="C1986" s="62" t="s">
        <v>1613</v>
      </c>
      <c r="D1986" s="63" t="s">
        <v>2991</v>
      </c>
      <c r="E1986" s="64">
        <v>101490161</v>
      </c>
      <c r="F1986" s="64"/>
      <c r="G1986" s="64">
        <v>69</v>
      </c>
      <c r="H1986">
        <v>6.5</v>
      </c>
      <c r="I1986" t="str">
        <f t="shared" si="95"/>
        <v>78</v>
      </c>
      <c r="J1986" t="str">
        <f t="shared" si="96"/>
        <v>3.3</v>
      </c>
      <c r="K1986" t="s">
        <v>8344</v>
      </c>
      <c r="L1986" t="s">
        <v>8341</v>
      </c>
      <c r="M1986">
        <v>0.75</v>
      </c>
      <c r="N1986">
        <v>2</v>
      </c>
      <c r="O1986">
        <f t="shared" si="94"/>
        <v>1</v>
      </c>
      <c r="P1986">
        <v>0.5</v>
      </c>
    </row>
    <row r="1987" spans="1:16">
      <c r="A1987" s="61" t="s">
        <v>2998</v>
      </c>
      <c r="B1987" s="61" t="s">
        <v>6580</v>
      </c>
      <c r="C1987" s="62" t="s">
        <v>1532</v>
      </c>
      <c r="D1987" s="63" t="s">
        <v>3296</v>
      </c>
      <c r="E1987" s="61">
        <v>101490162</v>
      </c>
      <c r="F1987" s="61"/>
      <c r="G1987" s="64">
        <v>227</v>
      </c>
      <c r="H1987">
        <v>6.5</v>
      </c>
      <c r="I1987" t="str">
        <f t="shared" si="95"/>
        <v>78</v>
      </c>
      <c r="J1987" t="str">
        <f t="shared" si="96"/>
        <v>3.3</v>
      </c>
      <c r="K1987" t="s">
        <v>8342</v>
      </c>
      <c r="L1987" t="s">
        <v>8341</v>
      </c>
      <c r="M1987">
        <v>0.75</v>
      </c>
      <c r="N1987">
        <v>2</v>
      </c>
      <c r="O1987">
        <f t="shared" ref="O1987:O2050" si="97">N1987/2</f>
        <v>1</v>
      </c>
      <c r="P1987">
        <v>0.5</v>
      </c>
    </row>
    <row r="1988" spans="1:16">
      <c r="A1988" s="61" t="s">
        <v>2438</v>
      </c>
      <c r="B1988" s="61" t="s">
        <v>6378</v>
      </c>
      <c r="C1988" s="62" t="s">
        <v>1532</v>
      </c>
      <c r="D1988" s="63" t="s">
        <v>2439</v>
      </c>
      <c r="E1988" s="61">
        <v>101490162</v>
      </c>
      <c r="F1988" s="61"/>
      <c r="G1988" s="64">
        <v>227</v>
      </c>
      <c r="H1988">
        <v>6.5</v>
      </c>
      <c r="I1988" t="str">
        <f t="shared" si="95"/>
        <v>78</v>
      </c>
      <c r="J1988" t="str">
        <f t="shared" si="96"/>
        <v>3.3</v>
      </c>
      <c r="K1988" t="s">
        <v>8342</v>
      </c>
      <c r="L1988" t="s">
        <v>8341</v>
      </c>
      <c r="M1988">
        <v>0.75</v>
      </c>
      <c r="N1988">
        <v>2</v>
      </c>
      <c r="O1988">
        <f t="shared" si="97"/>
        <v>1</v>
      </c>
      <c r="P1988">
        <v>0.5</v>
      </c>
    </row>
    <row r="1989" spans="1:16">
      <c r="A1989" s="64" t="s">
        <v>2438</v>
      </c>
      <c r="B1989" s="61" t="s">
        <v>6378</v>
      </c>
      <c r="C1989" s="62" t="s">
        <v>1613</v>
      </c>
      <c r="D1989" s="63" t="s">
        <v>2993</v>
      </c>
      <c r="E1989" s="64">
        <v>101490161</v>
      </c>
      <c r="F1989" s="64"/>
      <c r="G1989" s="64">
        <v>227</v>
      </c>
      <c r="H1989">
        <v>6.5</v>
      </c>
      <c r="I1989" t="str">
        <f t="shared" si="95"/>
        <v>78</v>
      </c>
      <c r="J1989" t="str">
        <f t="shared" si="96"/>
        <v>3.3</v>
      </c>
      <c r="K1989" t="s">
        <v>8342</v>
      </c>
      <c r="L1989" t="s">
        <v>8341</v>
      </c>
      <c r="M1989">
        <v>0.75</v>
      </c>
      <c r="N1989">
        <v>2</v>
      </c>
      <c r="O1989">
        <f t="shared" si="97"/>
        <v>1</v>
      </c>
      <c r="P1989">
        <v>0.5</v>
      </c>
    </row>
    <row r="1990" spans="1:16">
      <c r="A1990" s="61" t="s">
        <v>2298</v>
      </c>
      <c r="B1990" s="61" t="s">
        <v>6318</v>
      </c>
      <c r="C1990" s="62" t="s">
        <v>1532</v>
      </c>
      <c r="D1990" s="63" t="s">
        <v>2299</v>
      </c>
      <c r="E1990" s="61">
        <v>101490162</v>
      </c>
      <c r="F1990" s="61"/>
      <c r="G1990" s="64">
        <v>91</v>
      </c>
      <c r="H1990">
        <v>6.5</v>
      </c>
      <c r="I1990" t="str">
        <f t="shared" si="95"/>
        <v>78</v>
      </c>
      <c r="J1990" t="str">
        <f t="shared" si="96"/>
        <v>3.3</v>
      </c>
      <c r="K1990" t="s">
        <v>8342</v>
      </c>
      <c r="L1990" t="s">
        <v>8341</v>
      </c>
      <c r="M1990">
        <v>0.75</v>
      </c>
      <c r="N1990">
        <v>2</v>
      </c>
      <c r="O1990">
        <f t="shared" si="97"/>
        <v>1</v>
      </c>
      <c r="P1990">
        <v>0.5</v>
      </c>
    </row>
    <row r="1991" spans="1:16">
      <c r="A1991" s="64" t="s">
        <v>2298</v>
      </c>
      <c r="B1991" s="61" t="s">
        <v>6318</v>
      </c>
      <c r="C1991" s="62" t="s">
        <v>1613</v>
      </c>
      <c r="D1991" s="63" t="s">
        <v>2995</v>
      </c>
      <c r="E1991" s="64">
        <v>101490161</v>
      </c>
      <c r="F1991" s="64"/>
      <c r="G1991" s="64">
        <v>91</v>
      </c>
      <c r="H1991">
        <v>6.5</v>
      </c>
      <c r="I1991" t="str">
        <f t="shared" si="95"/>
        <v>78</v>
      </c>
      <c r="J1991" t="str">
        <f t="shared" si="96"/>
        <v>3.3</v>
      </c>
      <c r="K1991" t="s">
        <v>8342</v>
      </c>
      <c r="L1991" t="s">
        <v>8341</v>
      </c>
      <c r="M1991">
        <v>0.75</v>
      </c>
      <c r="N1991">
        <v>2</v>
      </c>
      <c r="O1991">
        <f t="shared" si="97"/>
        <v>1</v>
      </c>
      <c r="P1991">
        <v>0.5</v>
      </c>
    </row>
    <row r="1992" spans="1:16">
      <c r="A1992" s="64" t="s">
        <v>2998</v>
      </c>
      <c r="B1992" s="61" t="s">
        <v>6580</v>
      </c>
      <c r="C1992" s="62" t="s">
        <v>1613</v>
      </c>
      <c r="D1992" s="63" t="s">
        <v>2999</v>
      </c>
      <c r="E1992" s="64">
        <v>101490161</v>
      </c>
      <c r="F1992" s="64"/>
      <c r="G1992" s="64">
        <v>227</v>
      </c>
      <c r="H1992">
        <v>6.5</v>
      </c>
      <c r="I1992" t="str">
        <f t="shared" si="95"/>
        <v>78</v>
      </c>
      <c r="J1992" t="str">
        <f t="shared" si="96"/>
        <v>3.3</v>
      </c>
      <c r="K1992" t="s">
        <v>8342</v>
      </c>
      <c r="L1992" t="s">
        <v>8341</v>
      </c>
      <c r="M1992">
        <v>0.75</v>
      </c>
      <c r="N1992">
        <v>2</v>
      </c>
      <c r="O1992">
        <f t="shared" si="97"/>
        <v>1</v>
      </c>
      <c r="P1992">
        <v>0.5</v>
      </c>
    </row>
    <row r="1993" spans="1:16">
      <c r="A1993" s="61" t="s">
        <v>3002</v>
      </c>
      <c r="B1993" s="61" t="s">
        <v>6582</v>
      </c>
      <c r="C1993" s="62" t="s">
        <v>1532</v>
      </c>
      <c r="D1993" s="63" t="s">
        <v>3294</v>
      </c>
      <c r="E1993" s="61">
        <v>101490162</v>
      </c>
      <c r="F1993" s="61"/>
      <c r="G1993" s="64">
        <v>69</v>
      </c>
      <c r="H1993">
        <v>6.5</v>
      </c>
      <c r="I1993" t="str">
        <f t="shared" si="95"/>
        <v>78</v>
      </c>
      <c r="J1993" t="str">
        <f t="shared" si="96"/>
        <v>3.3</v>
      </c>
      <c r="K1993" t="s">
        <v>8344</v>
      </c>
      <c r="L1993" t="s">
        <v>8341</v>
      </c>
      <c r="M1993">
        <v>0.75</v>
      </c>
      <c r="N1993">
        <v>2</v>
      </c>
      <c r="O1993">
        <f t="shared" si="97"/>
        <v>1</v>
      </c>
      <c r="P1993">
        <v>0.5</v>
      </c>
    </row>
    <row r="1994" spans="1:16">
      <c r="A1994" s="64" t="s">
        <v>3002</v>
      </c>
      <c r="B1994" s="61" t="s">
        <v>6582</v>
      </c>
      <c r="C1994" s="62" t="s">
        <v>1613</v>
      </c>
      <c r="D1994" s="63" t="s">
        <v>3003</v>
      </c>
      <c r="E1994" s="64">
        <v>101490161</v>
      </c>
      <c r="F1994" s="64"/>
      <c r="G1994" s="64">
        <v>69</v>
      </c>
      <c r="H1994">
        <v>6.5</v>
      </c>
      <c r="I1994" t="str">
        <f t="shared" si="95"/>
        <v>78</v>
      </c>
      <c r="J1994" t="str">
        <f t="shared" si="96"/>
        <v>3.3</v>
      </c>
      <c r="K1994" t="s">
        <v>8344</v>
      </c>
      <c r="L1994" t="s">
        <v>8341</v>
      </c>
      <c r="M1994">
        <v>0.75</v>
      </c>
      <c r="N1994">
        <v>2</v>
      </c>
      <c r="O1994">
        <f t="shared" si="97"/>
        <v>1</v>
      </c>
      <c r="P1994">
        <v>0.5</v>
      </c>
    </row>
    <row r="1995" spans="1:16">
      <c r="A1995" s="61">
        <v>102829972</v>
      </c>
      <c r="B1995" s="61" t="s">
        <v>7096</v>
      </c>
      <c r="C1995" s="62" t="s">
        <v>1532</v>
      </c>
      <c r="D1995" s="42" t="s">
        <v>4378</v>
      </c>
      <c r="E1995" s="61">
        <v>101490162</v>
      </c>
      <c r="F1995" s="61"/>
      <c r="G1995" s="61">
        <v>305</v>
      </c>
      <c r="H1995">
        <v>6.5</v>
      </c>
      <c r="I1995" t="str">
        <f t="shared" si="95"/>
        <v>78</v>
      </c>
      <c r="J1995" t="str">
        <f t="shared" si="96"/>
        <v>3.3</v>
      </c>
      <c r="K1995" t="s">
        <v>8342</v>
      </c>
      <c r="L1995" t="s">
        <v>8350</v>
      </c>
      <c r="M1995">
        <v>0.75</v>
      </c>
      <c r="N1995">
        <v>2</v>
      </c>
      <c r="O1995">
        <f t="shared" si="97"/>
        <v>1</v>
      </c>
      <c r="P1995">
        <v>0.5</v>
      </c>
    </row>
    <row r="1996" spans="1:16">
      <c r="A1996" s="61">
        <v>102829972</v>
      </c>
      <c r="B1996" s="61" t="s">
        <v>7096</v>
      </c>
      <c r="C1996" s="62" t="s">
        <v>1613</v>
      </c>
      <c r="D1996" s="42" t="s">
        <v>4379</v>
      </c>
      <c r="E1996" s="61">
        <v>101490161</v>
      </c>
      <c r="F1996" s="61"/>
      <c r="G1996" s="61">
        <v>305</v>
      </c>
      <c r="H1996">
        <v>6.5</v>
      </c>
      <c r="I1996" t="str">
        <f t="shared" ref="I1996:I2059" si="98">MID(D1996,5,2)</f>
        <v>78</v>
      </c>
      <c r="J1996" t="str">
        <f t="shared" ref="J1996:J2059" si="99">MID(D1996,7,3)</f>
        <v>3.3</v>
      </c>
      <c r="K1996" t="s">
        <v>8342</v>
      </c>
      <c r="L1996" t="s">
        <v>8350</v>
      </c>
      <c r="M1996">
        <v>0.75</v>
      </c>
      <c r="N1996">
        <v>2</v>
      </c>
      <c r="O1996">
        <f t="shared" si="97"/>
        <v>1</v>
      </c>
      <c r="P1996">
        <v>0.5</v>
      </c>
    </row>
    <row r="1997" spans="1:16">
      <c r="A1997" s="61">
        <v>101524532</v>
      </c>
      <c r="B1997" s="61" t="s">
        <v>6038</v>
      </c>
      <c r="C1997" s="62" t="s">
        <v>1532</v>
      </c>
      <c r="D1997" s="42" t="s">
        <v>1700</v>
      </c>
      <c r="E1997" s="61">
        <v>101490162</v>
      </c>
      <c r="F1997" s="61"/>
      <c r="G1997" s="61">
        <v>144</v>
      </c>
      <c r="H1997">
        <v>6.5</v>
      </c>
      <c r="I1997" t="str">
        <f t="shared" si="98"/>
        <v>78</v>
      </c>
      <c r="J1997" t="str">
        <f t="shared" si="99"/>
        <v>3.3</v>
      </c>
      <c r="K1997" t="s">
        <v>8342</v>
      </c>
      <c r="L1997" t="s">
        <v>8352</v>
      </c>
      <c r="M1997">
        <v>0.75</v>
      </c>
      <c r="N1997">
        <v>2</v>
      </c>
      <c r="O1997">
        <f t="shared" si="97"/>
        <v>1</v>
      </c>
      <c r="P1997">
        <v>0.5</v>
      </c>
    </row>
    <row r="1998" spans="1:16">
      <c r="A1998" s="61">
        <v>102829970</v>
      </c>
      <c r="B1998" s="61" t="s">
        <v>7099</v>
      </c>
      <c r="C1998" s="62" t="s">
        <v>1532</v>
      </c>
      <c r="D1998" s="42" t="s">
        <v>1700</v>
      </c>
      <c r="E1998" s="61">
        <v>101490162</v>
      </c>
      <c r="F1998" s="61"/>
      <c r="G1998" s="61">
        <v>144</v>
      </c>
      <c r="H1998">
        <v>6.5</v>
      </c>
      <c r="I1998" t="str">
        <f t="shared" si="98"/>
        <v>78</v>
      </c>
      <c r="J1998" t="str">
        <f t="shared" si="99"/>
        <v>3.3</v>
      </c>
      <c r="K1998" t="s">
        <v>8342</v>
      </c>
      <c r="L1998" t="s">
        <v>8352</v>
      </c>
      <c r="M1998">
        <v>0.75</v>
      </c>
      <c r="N1998">
        <v>2</v>
      </c>
      <c r="O1998">
        <f t="shared" si="97"/>
        <v>1</v>
      </c>
      <c r="P1998">
        <v>0.5</v>
      </c>
    </row>
    <row r="1999" spans="1:16">
      <c r="A1999" s="61">
        <v>101524532</v>
      </c>
      <c r="B1999" s="61" t="s">
        <v>6038</v>
      </c>
      <c r="C1999" s="62" t="s">
        <v>1613</v>
      </c>
      <c r="D1999" s="42" t="s">
        <v>3008</v>
      </c>
      <c r="E1999" s="61">
        <v>101490161</v>
      </c>
      <c r="F1999" s="61"/>
      <c r="G1999" s="61">
        <v>144</v>
      </c>
      <c r="H1999">
        <v>6.5</v>
      </c>
      <c r="I1999" t="str">
        <f t="shared" si="98"/>
        <v>78</v>
      </c>
      <c r="J1999" t="str">
        <f t="shared" si="99"/>
        <v>3.3</v>
      </c>
      <c r="K1999" t="s">
        <v>8342</v>
      </c>
      <c r="L1999" t="s">
        <v>8352</v>
      </c>
      <c r="M1999">
        <v>0.75</v>
      </c>
      <c r="N1999">
        <v>2</v>
      </c>
      <c r="O1999">
        <f t="shared" si="97"/>
        <v>1</v>
      </c>
      <c r="P1999">
        <v>0.5</v>
      </c>
    </row>
    <row r="2000" spans="1:16">
      <c r="A2000" s="61">
        <v>102829970</v>
      </c>
      <c r="B2000" s="61" t="s">
        <v>7099</v>
      </c>
      <c r="C2000" s="62" t="s">
        <v>1613</v>
      </c>
      <c r="D2000" s="42" t="s">
        <v>3008</v>
      </c>
      <c r="E2000" s="61">
        <v>101490161</v>
      </c>
      <c r="F2000" s="61"/>
      <c r="G2000" s="61">
        <v>144</v>
      </c>
      <c r="H2000">
        <v>6.5</v>
      </c>
      <c r="I2000" t="str">
        <f t="shared" si="98"/>
        <v>78</v>
      </c>
      <c r="J2000" t="str">
        <f t="shared" si="99"/>
        <v>3.3</v>
      </c>
      <c r="K2000" t="s">
        <v>8342</v>
      </c>
      <c r="L2000" t="s">
        <v>8352</v>
      </c>
      <c r="M2000">
        <v>0.75</v>
      </c>
      <c r="N2000">
        <v>2</v>
      </c>
      <c r="O2000">
        <f t="shared" si="97"/>
        <v>1</v>
      </c>
      <c r="P2000">
        <v>0.5</v>
      </c>
    </row>
    <row r="2001" spans="1:16">
      <c r="A2001" s="61">
        <v>101344647</v>
      </c>
      <c r="B2001" s="61" t="s">
        <v>5922</v>
      </c>
      <c r="C2001" s="62" t="s">
        <v>1532</v>
      </c>
      <c r="D2001" s="63" t="s">
        <v>1582</v>
      </c>
      <c r="E2001" s="61">
        <v>101490161</v>
      </c>
      <c r="F2001" s="61"/>
      <c r="G2001" s="64">
        <v>227</v>
      </c>
      <c r="H2001">
        <v>6.5</v>
      </c>
      <c r="I2001" t="str">
        <f t="shared" si="98"/>
        <v>78</v>
      </c>
      <c r="J2001" t="str">
        <f t="shared" si="99"/>
        <v>3.3</v>
      </c>
      <c r="K2001" t="s">
        <v>8342</v>
      </c>
      <c r="L2001" t="s">
        <v>8341</v>
      </c>
      <c r="M2001">
        <v>0.75</v>
      </c>
      <c r="N2001">
        <v>2</v>
      </c>
      <c r="O2001">
        <f t="shared" si="97"/>
        <v>1</v>
      </c>
      <c r="P2001">
        <v>0.5</v>
      </c>
    </row>
    <row r="2002" spans="1:16">
      <c r="A2002" s="61" t="s">
        <v>3011</v>
      </c>
      <c r="B2002" s="61" t="s">
        <v>6586</v>
      </c>
      <c r="C2002" s="62" t="s">
        <v>1532</v>
      </c>
      <c r="D2002" s="63" t="s">
        <v>3449</v>
      </c>
      <c r="E2002" s="64">
        <v>101490164</v>
      </c>
      <c r="F2002" s="64"/>
      <c r="G2002" s="64">
        <v>91</v>
      </c>
      <c r="H2002">
        <v>6.5</v>
      </c>
      <c r="I2002" t="str">
        <f t="shared" si="98"/>
        <v>78</v>
      </c>
      <c r="J2002" t="str">
        <f t="shared" si="99"/>
        <v>3.3</v>
      </c>
      <c r="K2002" t="s">
        <v>8342</v>
      </c>
      <c r="L2002" t="s">
        <v>8341</v>
      </c>
      <c r="M2002">
        <v>0.75</v>
      </c>
      <c r="N2002">
        <v>2</v>
      </c>
      <c r="O2002">
        <f t="shared" si="97"/>
        <v>1</v>
      </c>
      <c r="P2002">
        <v>0.5</v>
      </c>
    </row>
    <row r="2003" spans="1:16">
      <c r="A2003" s="61" t="s">
        <v>3011</v>
      </c>
      <c r="B2003" s="61" t="s">
        <v>6586</v>
      </c>
      <c r="C2003" s="62" t="s">
        <v>1532</v>
      </c>
      <c r="D2003" s="63" t="s">
        <v>3449</v>
      </c>
      <c r="E2003" s="64">
        <v>101490164</v>
      </c>
      <c r="F2003" s="61" t="s">
        <v>1534</v>
      </c>
      <c r="G2003" s="64">
        <v>91</v>
      </c>
      <c r="H2003">
        <v>6.5</v>
      </c>
      <c r="I2003" t="str">
        <f t="shared" si="98"/>
        <v>78</v>
      </c>
      <c r="J2003" t="str">
        <f t="shared" si="99"/>
        <v>3.3</v>
      </c>
      <c r="K2003" t="s">
        <v>8342</v>
      </c>
      <c r="L2003" t="s">
        <v>8341</v>
      </c>
      <c r="M2003">
        <v>0.75</v>
      </c>
      <c r="N2003">
        <v>2</v>
      </c>
      <c r="O2003">
        <f t="shared" si="97"/>
        <v>1</v>
      </c>
      <c r="P2003">
        <v>0.5</v>
      </c>
    </row>
    <row r="2004" spans="1:16">
      <c r="A2004" s="64" t="s">
        <v>3011</v>
      </c>
      <c r="B2004" s="61" t="s">
        <v>6586</v>
      </c>
      <c r="C2004" s="62" t="s">
        <v>1613</v>
      </c>
      <c r="D2004" s="63" t="s">
        <v>3012</v>
      </c>
      <c r="E2004" s="64">
        <v>101490161</v>
      </c>
      <c r="F2004" s="64"/>
      <c r="G2004" s="64">
        <v>91</v>
      </c>
      <c r="H2004">
        <v>6.5</v>
      </c>
      <c r="I2004" t="str">
        <f t="shared" si="98"/>
        <v>78</v>
      </c>
      <c r="J2004" t="str">
        <f t="shared" si="99"/>
        <v>3.3</v>
      </c>
      <c r="K2004" t="s">
        <v>8342</v>
      </c>
      <c r="L2004" t="s">
        <v>8341</v>
      </c>
      <c r="M2004">
        <v>0.75</v>
      </c>
      <c r="N2004">
        <v>2</v>
      </c>
      <c r="O2004">
        <f t="shared" si="97"/>
        <v>1</v>
      </c>
      <c r="P2004">
        <v>0.5</v>
      </c>
    </row>
    <row r="2005" spans="1:16">
      <c r="A2005" s="64" t="s">
        <v>2812</v>
      </c>
      <c r="B2005" s="61" t="s">
        <v>6522</v>
      </c>
      <c r="C2005" s="62" t="s">
        <v>1613</v>
      </c>
      <c r="D2005" s="63" t="s">
        <v>3016</v>
      </c>
      <c r="E2005" s="64">
        <v>101490161</v>
      </c>
      <c r="F2005" s="64"/>
      <c r="G2005" s="64">
        <v>144</v>
      </c>
      <c r="H2005">
        <v>6.5</v>
      </c>
      <c r="I2005" t="str">
        <f t="shared" si="98"/>
        <v>78</v>
      </c>
      <c r="J2005" t="str">
        <f t="shared" si="99"/>
        <v>3.3</v>
      </c>
      <c r="K2005" t="s">
        <v>8342</v>
      </c>
      <c r="L2005" t="s">
        <v>8341</v>
      </c>
      <c r="M2005">
        <v>0.75</v>
      </c>
      <c r="N2005">
        <v>2</v>
      </c>
      <c r="O2005">
        <f t="shared" si="97"/>
        <v>1</v>
      </c>
      <c r="P2005">
        <v>0.5</v>
      </c>
    </row>
    <row r="2006" spans="1:16">
      <c r="A2006" s="61">
        <v>103669996</v>
      </c>
      <c r="B2006" s="61" t="s">
        <v>7762</v>
      </c>
      <c r="C2006" s="100" t="s">
        <v>1532</v>
      </c>
      <c r="D2006" s="42" t="s">
        <v>5364</v>
      </c>
      <c r="E2006" s="61">
        <v>103177454</v>
      </c>
      <c r="F2006" s="61"/>
      <c r="G2006" s="61">
        <v>227</v>
      </c>
      <c r="H2006">
        <v>6.5</v>
      </c>
      <c r="I2006" t="str">
        <f t="shared" si="98"/>
        <v>78</v>
      </c>
      <c r="J2006" t="str">
        <f t="shared" si="99"/>
        <v>3.3</v>
      </c>
      <c r="K2006" t="s">
        <v>8345</v>
      </c>
      <c r="L2006" t="s">
        <v>8341</v>
      </c>
      <c r="M2006">
        <v>1.5</v>
      </c>
      <c r="N2006">
        <v>2</v>
      </c>
      <c r="O2006">
        <f t="shared" si="97"/>
        <v>1</v>
      </c>
      <c r="P2006">
        <v>0.5</v>
      </c>
    </row>
    <row r="2007" spans="1:16">
      <c r="A2007" s="61">
        <v>103669996</v>
      </c>
      <c r="B2007" s="61" t="s">
        <v>7762</v>
      </c>
      <c r="C2007" s="100" t="s">
        <v>1613</v>
      </c>
      <c r="D2007" s="42" t="s">
        <v>5365</v>
      </c>
      <c r="E2007" s="61" t="s">
        <v>4953</v>
      </c>
      <c r="F2007" s="61"/>
      <c r="G2007" s="61">
        <v>227</v>
      </c>
      <c r="H2007">
        <v>6.5</v>
      </c>
      <c r="I2007" t="str">
        <f t="shared" si="98"/>
        <v>78</v>
      </c>
      <c r="J2007" t="str">
        <f t="shared" si="99"/>
        <v>3.3</v>
      </c>
      <c r="K2007" t="s">
        <v>8345</v>
      </c>
      <c r="L2007" t="s">
        <v>8341</v>
      </c>
      <c r="M2007">
        <v>1.5</v>
      </c>
      <c r="N2007">
        <v>2</v>
      </c>
      <c r="O2007">
        <f t="shared" si="97"/>
        <v>1</v>
      </c>
      <c r="P2007">
        <v>0.5</v>
      </c>
    </row>
    <row r="2008" spans="1:16">
      <c r="A2008" s="61" t="s">
        <v>2469</v>
      </c>
      <c r="B2008" s="61" t="s">
        <v>6391</v>
      </c>
      <c r="C2008" s="62" t="s">
        <v>1532</v>
      </c>
      <c r="D2008" s="63" t="s">
        <v>2470</v>
      </c>
      <c r="E2008" s="61">
        <v>101490162</v>
      </c>
      <c r="F2008" s="61"/>
      <c r="G2008" s="64">
        <v>100</v>
      </c>
      <c r="H2008">
        <v>6.5</v>
      </c>
      <c r="I2008" t="str">
        <f t="shared" si="98"/>
        <v>78</v>
      </c>
      <c r="J2008" t="str">
        <f t="shared" si="99"/>
        <v>3.5</v>
      </c>
      <c r="K2008" t="s">
        <v>8342</v>
      </c>
      <c r="L2008" t="s">
        <v>8341</v>
      </c>
      <c r="M2008">
        <v>0.75</v>
      </c>
      <c r="N2008">
        <v>2</v>
      </c>
      <c r="O2008">
        <f t="shared" si="97"/>
        <v>1</v>
      </c>
      <c r="P2008">
        <v>0.5</v>
      </c>
    </row>
    <row r="2009" spans="1:16">
      <c r="A2009" s="61" t="s">
        <v>3019</v>
      </c>
      <c r="B2009" s="61" t="s">
        <v>6589</v>
      </c>
      <c r="C2009" s="62" t="s">
        <v>1532</v>
      </c>
      <c r="D2009" s="63" t="s">
        <v>2470</v>
      </c>
      <c r="E2009" s="61">
        <v>101490162</v>
      </c>
      <c r="F2009" s="61"/>
      <c r="G2009" s="64">
        <v>100</v>
      </c>
      <c r="H2009">
        <v>6.5</v>
      </c>
      <c r="I2009" t="str">
        <f t="shared" si="98"/>
        <v>78</v>
      </c>
      <c r="J2009" t="str">
        <f t="shared" si="99"/>
        <v>3.5</v>
      </c>
      <c r="K2009" t="s">
        <v>8342</v>
      </c>
      <c r="L2009" t="s">
        <v>8341</v>
      </c>
      <c r="M2009">
        <v>0.75</v>
      </c>
      <c r="N2009">
        <v>2</v>
      </c>
      <c r="O2009">
        <f t="shared" si="97"/>
        <v>1</v>
      </c>
      <c r="P2009">
        <v>0.5</v>
      </c>
    </row>
    <row r="2010" spans="1:16">
      <c r="A2010" s="64" t="s">
        <v>3019</v>
      </c>
      <c r="B2010" s="61" t="s">
        <v>6589</v>
      </c>
      <c r="C2010" s="62" t="s">
        <v>1613</v>
      </c>
      <c r="D2010" s="63" t="s">
        <v>3020</v>
      </c>
      <c r="E2010" s="64">
        <v>101490161</v>
      </c>
      <c r="F2010" s="64"/>
      <c r="G2010" s="64">
        <v>100</v>
      </c>
      <c r="H2010">
        <v>6.5</v>
      </c>
      <c r="I2010" t="str">
        <f t="shared" si="98"/>
        <v>78</v>
      </c>
      <c r="J2010" t="str">
        <f t="shared" si="99"/>
        <v>3.5</v>
      </c>
      <c r="K2010" t="s">
        <v>8342</v>
      </c>
      <c r="L2010" t="s">
        <v>8341</v>
      </c>
      <c r="M2010">
        <v>0.75</v>
      </c>
      <c r="N2010">
        <v>2</v>
      </c>
      <c r="O2010">
        <f t="shared" si="97"/>
        <v>1</v>
      </c>
      <c r="P2010">
        <v>0.5</v>
      </c>
    </row>
    <row r="2011" spans="1:16">
      <c r="A2011" s="64" t="s">
        <v>2943</v>
      </c>
      <c r="B2011" s="61" t="s">
        <v>6565</v>
      </c>
      <c r="C2011" s="62" t="s">
        <v>1613</v>
      </c>
      <c r="D2011" s="63" t="s">
        <v>3023</v>
      </c>
      <c r="E2011" s="64">
        <v>101490161</v>
      </c>
      <c r="F2011" s="64"/>
      <c r="G2011" s="64">
        <v>100</v>
      </c>
      <c r="H2011">
        <v>6.5</v>
      </c>
      <c r="I2011" t="str">
        <f t="shared" si="98"/>
        <v>78</v>
      </c>
      <c r="J2011" t="str">
        <f t="shared" si="99"/>
        <v>3.5</v>
      </c>
      <c r="K2011" t="s">
        <v>8342</v>
      </c>
      <c r="L2011" t="s">
        <v>8341</v>
      </c>
      <c r="M2011">
        <v>0.75</v>
      </c>
      <c r="N2011">
        <v>2</v>
      </c>
      <c r="O2011">
        <f t="shared" si="97"/>
        <v>1</v>
      </c>
      <c r="P2011">
        <v>0.5</v>
      </c>
    </row>
    <row r="2012" spans="1:16">
      <c r="A2012" s="61" t="s">
        <v>2943</v>
      </c>
      <c r="B2012" s="61" t="s">
        <v>6565</v>
      </c>
      <c r="C2012" s="62" t="s">
        <v>1532</v>
      </c>
      <c r="D2012" s="63" t="s">
        <v>2944</v>
      </c>
      <c r="E2012" s="61">
        <v>101490162</v>
      </c>
      <c r="F2012" s="61"/>
      <c r="G2012" s="64">
        <v>100</v>
      </c>
      <c r="H2012">
        <v>6.5</v>
      </c>
      <c r="I2012" t="str">
        <f t="shared" si="98"/>
        <v>78</v>
      </c>
      <c r="J2012" t="str">
        <f t="shared" si="99"/>
        <v>3.5</v>
      </c>
      <c r="K2012" t="s">
        <v>8342</v>
      </c>
      <c r="L2012" t="s">
        <v>8341</v>
      </c>
      <c r="M2012">
        <v>0.75</v>
      </c>
      <c r="N2012">
        <v>2</v>
      </c>
      <c r="O2012">
        <f t="shared" si="97"/>
        <v>1</v>
      </c>
      <c r="P2012">
        <v>0.5</v>
      </c>
    </row>
    <row r="2013" spans="1:16">
      <c r="A2013" s="64">
        <v>101340611</v>
      </c>
      <c r="B2013" s="61" t="s">
        <v>6591</v>
      </c>
      <c r="C2013" s="62" t="s">
        <v>1613</v>
      </c>
      <c r="D2013" s="63" t="s">
        <v>3025</v>
      </c>
      <c r="E2013" s="64">
        <v>101490161</v>
      </c>
      <c r="F2013" s="64"/>
      <c r="G2013" s="64">
        <v>100</v>
      </c>
      <c r="H2013">
        <v>6.5</v>
      </c>
      <c r="I2013" t="str">
        <f t="shared" si="98"/>
        <v>78</v>
      </c>
      <c r="J2013" t="str">
        <f t="shared" si="99"/>
        <v>3.5</v>
      </c>
      <c r="K2013" t="s">
        <v>8342</v>
      </c>
      <c r="L2013" t="s">
        <v>8341</v>
      </c>
      <c r="M2013">
        <v>0.75</v>
      </c>
      <c r="N2013">
        <v>2</v>
      </c>
      <c r="O2013">
        <f t="shared" si="97"/>
        <v>1</v>
      </c>
      <c r="P2013">
        <v>0.5</v>
      </c>
    </row>
    <row r="2014" spans="1:16">
      <c r="A2014" s="64" t="s">
        <v>2469</v>
      </c>
      <c r="B2014" s="61" t="s">
        <v>6391</v>
      </c>
      <c r="C2014" s="62" t="s">
        <v>1613</v>
      </c>
      <c r="D2014" s="63" t="s">
        <v>3028</v>
      </c>
      <c r="E2014" s="64">
        <v>101490161</v>
      </c>
      <c r="F2014" s="64"/>
      <c r="G2014" s="64">
        <v>100</v>
      </c>
      <c r="H2014">
        <v>6.5</v>
      </c>
      <c r="I2014" t="str">
        <f t="shared" si="98"/>
        <v>78</v>
      </c>
      <c r="J2014" t="str">
        <f t="shared" si="99"/>
        <v>3.5</v>
      </c>
      <c r="K2014" t="s">
        <v>8342</v>
      </c>
      <c r="L2014" t="s">
        <v>8341</v>
      </c>
      <c r="M2014">
        <v>0.75</v>
      </c>
      <c r="N2014">
        <v>2</v>
      </c>
      <c r="O2014">
        <f t="shared" si="97"/>
        <v>1</v>
      </c>
      <c r="P2014">
        <v>0.5</v>
      </c>
    </row>
    <row r="2015" spans="1:16">
      <c r="A2015" s="61" t="s">
        <v>2242</v>
      </c>
      <c r="B2015" s="61" t="s">
        <v>6291</v>
      </c>
      <c r="C2015" s="62" t="s">
        <v>1532</v>
      </c>
      <c r="D2015" s="63" t="s">
        <v>2243</v>
      </c>
      <c r="E2015" s="61">
        <v>101490162</v>
      </c>
      <c r="F2015" s="61"/>
      <c r="G2015" s="64">
        <v>85</v>
      </c>
      <c r="H2015">
        <v>6.5</v>
      </c>
      <c r="I2015" t="str">
        <f t="shared" si="98"/>
        <v>78</v>
      </c>
      <c r="J2015" t="str">
        <f t="shared" si="99"/>
        <v>3.8</v>
      </c>
      <c r="K2015" t="s">
        <v>8342</v>
      </c>
      <c r="L2015" t="s">
        <v>8341</v>
      </c>
      <c r="M2015">
        <v>0.75</v>
      </c>
      <c r="N2015">
        <v>2</v>
      </c>
      <c r="O2015">
        <f t="shared" si="97"/>
        <v>1</v>
      </c>
      <c r="P2015">
        <v>0.5</v>
      </c>
    </row>
    <row r="2016" spans="1:16">
      <c r="A2016" s="61" t="s">
        <v>3031</v>
      </c>
      <c r="B2016" s="61" t="s">
        <v>6594</v>
      </c>
      <c r="C2016" s="62" t="s">
        <v>1532</v>
      </c>
      <c r="D2016" s="63" t="s">
        <v>3298</v>
      </c>
      <c r="E2016" s="61">
        <v>101490162</v>
      </c>
      <c r="F2016" s="61"/>
      <c r="G2016" s="64">
        <v>85</v>
      </c>
      <c r="H2016">
        <v>6.5</v>
      </c>
      <c r="I2016" t="str">
        <f t="shared" si="98"/>
        <v>78</v>
      </c>
      <c r="J2016" t="str">
        <f t="shared" si="99"/>
        <v>3.8</v>
      </c>
      <c r="K2016" t="s">
        <v>8342</v>
      </c>
      <c r="L2016" t="s">
        <v>8341</v>
      </c>
      <c r="M2016">
        <v>0.75</v>
      </c>
      <c r="N2016">
        <v>2</v>
      </c>
      <c r="O2016">
        <f t="shared" si="97"/>
        <v>1</v>
      </c>
      <c r="P2016">
        <v>0.5</v>
      </c>
    </row>
    <row r="2017" spans="1:16">
      <c r="A2017" s="64" t="s">
        <v>3031</v>
      </c>
      <c r="B2017" s="61" t="s">
        <v>6594</v>
      </c>
      <c r="C2017" s="62" t="s">
        <v>1613</v>
      </c>
      <c r="D2017" s="63" t="s">
        <v>3032</v>
      </c>
      <c r="E2017" s="64">
        <v>101490161</v>
      </c>
      <c r="F2017" s="64"/>
      <c r="G2017" s="64">
        <v>85</v>
      </c>
      <c r="H2017">
        <v>6.5</v>
      </c>
      <c r="I2017" t="str">
        <f t="shared" si="98"/>
        <v>78</v>
      </c>
      <c r="J2017" t="str">
        <f t="shared" si="99"/>
        <v>3.8</v>
      </c>
      <c r="K2017" t="s">
        <v>8342</v>
      </c>
      <c r="L2017" t="s">
        <v>8341</v>
      </c>
      <c r="M2017">
        <v>0.75</v>
      </c>
      <c r="N2017">
        <v>2</v>
      </c>
      <c r="O2017">
        <f t="shared" si="97"/>
        <v>1</v>
      </c>
      <c r="P2017">
        <v>0.5</v>
      </c>
    </row>
    <row r="2018" spans="1:16">
      <c r="A2018" s="64" t="s">
        <v>2242</v>
      </c>
      <c r="B2018" s="61" t="s">
        <v>6291</v>
      </c>
      <c r="C2018" s="62" t="s">
        <v>1613</v>
      </c>
      <c r="D2018" s="63" t="s">
        <v>3035</v>
      </c>
      <c r="E2018" s="64">
        <v>101490161</v>
      </c>
      <c r="F2018" s="64"/>
      <c r="G2018" s="64">
        <v>85</v>
      </c>
      <c r="H2018">
        <v>6.5</v>
      </c>
      <c r="I2018" t="str">
        <f t="shared" si="98"/>
        <v>78</v>
      </c>
      <c r="J2018" t="str">
        <f t="shared" si="99"/>
        <v>3.8</v>
      </c>
      <c r="K2018" t="s">
        <v>8342</v>
      </c>
      <c r="L2018" t="s">
        <v>8341</v>
      </c>
      <c r="M2018">
        <v>0.75</v>
      </c>
      <c r="N2018">
        <v>2</v>
      </c>
      <c r="O2018">
        <f t="shared" si="97"/>
        <v>1</v>
      </c>
      <c r="P2018">
        <v>0.5</v>
      </c>
    </row>
    <row r="2019" spans="1:16">
      <c r="A2019" s="61" t="s">
        <v>3036</v>
      </c>
      <c r="B2019" s="61" t="s">
        <v>6596</v>
      </c>
      <c r="C2019" s="62" t="s">
        <v>1532</v>
      </c>
      <c r="D2019" s="63" t="s">
        <v>3037</v>
      </c>
      <c r="E2019" s="61">
        <v>101490162</v>
      </c>
      <c r="F2019" s="61"/>
      <c r="G2019" s="64">
        <v>130</v>
      </c>
      <c r="H2019">
        <v>6.5</v>
      </c>
      <c r="I2019" t="str">
        <f t="shared" si="98"/>
        <v>78</v>
      </c>
      <c r="J2019" t="str">
        <f t="shared" si="99"/>
        <v>4.0</v>
      </c>
      <c r="K2019" t="s">
        <v>8344</v>
      </c>
      <c r="L2019" t="s">
        <v>8350</v>
      </c>
      <c r="M2019">
        <v>0.75</v>
      </c>
      <c r="N2019">
        <v>2</v>
      </c>
      <c r="O2019">
        <f t="shared" si="97"/>
        <v>1</v>
      </c>
      <c r="P2019">
        <v>0.5</v>
      </c>
    </row>
    <row r="2020" spans="1:16">
      <c r="A2020" s="61" t="s">
        <v>3036</v>
      </c>
      <c r="B2020" s="61" t="s">
        <v>6596</v>
      </c>
      <c r="C2020" s="62" t="s">
        <v>1613</v>
      </c>
      <c r="D2020" s="63" t="s">
        <v>8151</v>
      </c>
      <c r="E2020" s="64">
        <v>101490161</v>
      </c>
      <c r="F2020" s="64"/>
      <c r="G2020" s="64">
        <v>130</v>
      </c>
      <c r="H2020">
        <v>6.5</v>
      </c>
      <c r="I2020" t="str">
        <f t="shared" si="98"/>
        <v>78</v>
      </c>
      <c r="J2020" t="str">
        <f t="shared" si="99"/>
        <v>4.0</v>
      </c>
      <c r="K2020" t="s">
        <v>8344</v>
      </c>
      <c r="L2020" t="s">
        <v>8350</v>
      </c>
      <c r="M2020">
        <v>0.75</v>
      </c>
      <c r="N2020">
        <v>2</v>
      </c>
      <c r="O2020">
        <f t="shared" si="97"/>
        <v>1</v>
      </c>
      <c r="P2020">
        <v>0.5</v>
      </c>
    </row>
    <row r="2021" spans="1:16">
      <c r="A2021" s="61" t="s">
        <v>2688</v>
      </c>
      <c r="B2021" s="61" t="s">
        <v>6483</v>
      </c>
      <c r="C2021" s="62" t="s">
        <v>1532</v>
      </c>
      <c r="D2021" s="63" t="s">
        <v>2689</v>
      </c>
      <c r="E2021" s="61">
        <v>101490162</v>
      </c>
      <c r="F2021" s="61"/>
      <c r="G2021" s="64">
        <v>130</v>
      </c>
      <c r="H2021">
        <v>6.5</v>
      </c>
      <c r="I2021" t="str">
        <f t="shared" si="98"/>
        <v>78</v>
      </c>
      <c r="J2021" t="str">
        <f t="shared" si="99"/>
        <v>4.0</v>
      </c>
      <c r="K2021" t="s">
        <v>8342</v>
      </c>
      <c r="L2021" t="s">
        <v>8341</v>
      </c>
      <c r="M2021">
        <v>0.75</v>
      </c>
      <c r="N2021">
        <v>2</v>
      </c>
      <c r="O2021">
        <f t="shared" si="97"/>
        <v>1</v>
      </c>
      <c r="P2021">
        <v>0.5</v>
      </c>
    </row>
    <row r="2022" spans="1:16">
      <c r="A2022" s="64" t="s">
        <v>2688</v>
      </c>
      <c r="B2022" s="61" t="s">
        <v>6483</v>
      </c>
      <c r="C2022" s="62" t="s">
        <v>1613</v>
      </c>
      <c r="D2022" s="63" t="s">
        <v>3039</v>
      </c>
      <c r="E2022" s="64">
        <v>101490161</v>
      </c>
      <c r="F2022" s="64"/>
      <c r="G2022" s="64">
        <v>130</v>
      </c>
      <c r="H2022">
        <v>6.5</v>
      </c>
      <c r="I2022" t="str">
        <f t="shared" si="98"/>
        <v>78</v>
      </c>
      <c r="J2022" t="str">
        <f t="shared" si="99"/>
        <v>4.0</v>
      </c>
      <c r="K2022" t="s">
        <v>8342</v>
      </c>
      <c r="L2022" t="s">
        <v>8341</v>
      </c>
      <c r="M2022">
        <v>0.75</v>
      </c>
      <c r="N2022">
        <v>2</v>
      </c>
      <c r="O2022">
        <f t="shared" si="97"/>
        <v>1</v>
      </c>
      <c r="P2022">
        <v>0.5</v>
      </c>
    </row>
    <row r="2023" spans="1:16">
      <c r="A2023" s="61" t="s">
        <v>2981</v>
      </c>
      <c r="B2023" s="61" t="s">
        <v>6576</v>
      </c>
      <c r="C2023" s="62" t="s">
        <v>1532</v>
      </c>
      <c r="D2023" s="63" t="s">
        <v>2982</v>
      </c>
      <c r="E2023" s="61">
        <v>101490162</v>
      </c>
      <c r="F2023" s="61"/>
      <c r="G2023" s="64">
        <v>48</v>
      </c>
      <c r="H2023">
        <v>6.5</v>
      </c>
      <c r="I2023" t="str">
        <f t="shared" si="98"/>
        <v>78</v>
      </c>
      <c r="J2023" t="str">
        <f t="shared" si="99"/>
        <v>4.8</v>
      </c>
      <c r="K2023" t="s">
        <v>8344</v>
      </c>
      <c r="L2023" t="s">
        <v>8350</v>
      </c>
      <c r="M2023">
        <v>0.75</v>
      </c>
      <c r="N2023">
        <v>2</v>
      </c>
      <c r="O2023">
        <f t="shared" si="97"/>
        <v>1</v>
      </c>
      <c r="P2023">
        <v>0.5</v>
      </c>
    </row>
    <row r="2024" spans="1:16">
      <c r="A2024" s="64" t="s">
        <v>2981</v>
      </c>
      <c r="B2024" s="61" t="s">
        <v>6576</v>
      </c>
      <c r="C2024" s="62" t="s">
        <v>1613</v>
      </c>
      <c r="D2024" s="63" t="s">
        <v>3042</v>
      </c>
      <c r="E2024" s="64">
        <v>101490161</v>
      </c>
      <c r="F2024" s="64"/>
      <c r="G2024" s="64">
        <v>48</v>
      </c>
      <c r="H2024">
        <v>6.5</v>
      </c>
      <c r="I2024" t="str">
        <f t="shared" si="98"/>
        <v>78</v>
      </c>
      <c r="J2024" t="str">
        <f t="shared" si="99"/>
        <v>4.8</v>
      </c>
      <c r="K2024" t="s">
        <v>8344</v>
      </c>
      <c r="L2024" t="s">
        <v>8350</v>
      </c>
      <c r="M2024">
        <v>0.75</v>
      </c>
      <c r="N2024">
        <v>2</v>
      </c>
      <c r="O2024">
        <f t="shared" si="97"/>
        <v>1</v>
      </c>
      <c r="P2024">
        <v>0.5</v>
      </c>
    </row>
    <row r="2025" spans="1:16">
      <c r="A2025" s="61" t="s">
        <v>3044</v>
      </c>
      <c r="B2025" s="61" t="s">
        <v>6598</v>
      </c>
      <c r="C2025" s="62" t="s">
        <v>1532</v>
      </c>
      <c r="D2025" s="63" t="s">
        <v>3300</v>
      </c>
      <c r="E2025" s="61">
        <v>101490162</v>
      </c>
      <c r="F2025" s="61"/>
      <c r="G2025" s="64">
        <v>10</v>
      </c>
      <c r="H2025">
        <v>6.5</v>
      </c>
      <c r="I2025" t="str">
        <f t="shared" si="98"/>
        <v>78</v>
      </c>
      <c r="J2025" t="str">
        <f t="shared" si="99"/>
        <v>4.8</v>
      </c>
      <c r="K2025" t="s">
        <v>8344</v>
      </c>
      <c r="L2025" t="s">
        <v>8341</v>
      </c>
      <c r="M2025">
        <v>0.75</v>
      </c>
      <c r="N2025">
        <v>2</v>
      </c>
      <c r="O2025">
        <f t="shared" si="97"/>
        <v>1</v>
      </c>
      <c r="P2025">
        <v>0.5</v>
      </c>
    </row>
    <row r="2026" spans="1:16">
      <c r="A2026" s="64" t="s">
        <v>3044</v>
      </c>
      <c r="B2026" s="61" t="s">
        <v>6598</v>
      </c>
      <c r="C2026" s="62" t="s">
        <v>1613</v>
      </c>
      <c r="D2026" s="63" t="s">
        <v>3045</v>
      </c>
      <c r="E2026" s="64">
        <v>101490161</v>
      </c>
      <c r="F2026" s="64"/>
      <c r="G2026" s="64">
        <v>10</v>
      </c>
      <c r="H2026">
        <v>6.5</v>
      </c>
      <c r="I2026" t="str">
        <f t="shared" si="98"/>
        <v>78</v>
      </c>
      <c r="J2026" t="str">
        <f t="shared" si="99"/>
        <v>4.8</v>
      </c>
      <c r="K2026" t="s">
        <v>8342</v>
      </c>
      <c r="L2026" t="s">
        <v>8341</v>
      </c>
      <c r="M2026">
        <v>0.75</v>
      </c>
      <c r="N2026">
        <v>2</v>
      </c>
      <c r="O2026">
        <f t="shared" si="97"/>
        <v>1</v>
      </c>
      <c r="P2026">
        <v>0.5</v>
      </c>
    </row>
    <row r="2027" spans="1:16">
      <c r="A2027" s="61" t="s">
        <v>2414</v>
      </c>
      <c r="B2027" s="61" t="s">
        <v>6367</v>
      </c>
      <c r="C2027" s="62" t="s">
        <v>1532</v>
      </c>
      <c r="D2027" s="63" t="s">
        <v>2415</v>
      </c>
      <c r="E2027" s="61">
        <v>101490162</v>
      </c>
      <c r="F2027" s="61"/>
      <c r="G2027" s="64">
        <v>10</v>
      </c>
      <c r="H2027">
        <v>6.5</v>
      </c>
      <c r="I2027" t="str">
        <f t="shared" si="98"/>
        <v>78</v>
      </c>
      <c r="J2027" t="str">
        <f t="shared" si="99"/>
        <v>4.8</v>
      </c>
      <c r="K2027" t="s">
        <v>8344</v>
      </c>
      <c r="L2027" t="s">
        <v>8341</v>
      </c>
      <c r="M2027">
        <v>0.75</v>
      </c>
      <c r="N2027">
        <v>2</v>
      </c>
      <c r="O2027">
        <f t="shared" si="97"/>
        <v>1</v>
      </c>
      <c r="P2027">
        <v>0.5</v>
      </c>
    </row>
    <row r="2028" spans="1:16">
      <c r="A2028" s="64" t="s">
        <v>2414</v>
      </c>
      <c r="B2028" s="61" t="s">
        <v>6367</v>
      </c>
      <c r="C2028" s="62" t="s">
        <v>1613</v>
      </c>
      <c r="D2028" s="63" t="s">
        <v>3047</v>
      </c>
      <c r="E2028" s="64">
        <v>101490161</v>
      </c>
      <c r="F2028" s="64"/>
      <c r="G2028" s="64">
        <v>10</v>
      </c>
      <c r="H2028">
        <v>6.5</v>
      </c>
      <c r="I2028" t="str">
        <f t="shared" si="98"/>
        <v>78</v>
      </c>
      <c r="J2028" t="str">
        <f t="shared" si="99"/>
        <v>4.8</v>
      </c>
      <c r="K2028" t="s">
        <v>8344</v>
      </c>
      <c r="L2028" t="s">
        <v>8341</v>
      </c>
      <c r="M2028">
        <v>0.75</v>
      </c>
      <c r="N2028">
        <v>2</v>
      </c>
      <c r="O2028">
        <f t="shared" si="97"/>
        <v>1</v>
      </c>
      <c r="P2028">
        <v>0.5</v>
      </c>
    </row>
    <row r="2029" spans="1:16">
      <c r="A2029" s="61" t="s">
        <v>2329</v>
      </c>
      <c r="B2029" s="61" t="s">
        <v>175</v>
      </c>
      <c r="C2029" s="62" t="s">
        <v>1532</v>
      </c>
      <c r="D2029" s="63" t="s">
        <v>2330</v>
      </c>
      <c r="E2029" s="61">
        <v>101490162</v>
      </c>
      <c r="F2029" s="61"/>
      <c r="G2029" s="64">
        <v>48</v>
      </c>
      <c r="H2029">
        <v>6.5</v>
      </c>
      <c r="I2029" t="str">
        <f t="shared" si="98"/>
        <v>78</v>
      </c>
      <c r="J2029" t="str">
        <f t="shared" si="99"/>
        <v>4.8</v>
      </c>
      <c r="K2029" t="s">
        <v>8342</v>
      </c>
      <c r="L2029" t="s">
        <v>8341</v>
      </c>
      <c r="M2029">
        <v>0.75</v>
      </c>
      <c r="N2029">
        <v>2</v>
      </c>
      <c r="O2029">
        <f t="shared" si="97"/>
        <v>1</v>
      </c>
      <c r="P2029">
        <v>0.5</v>
      </c>
    </row>
    <row r="2030" spans="1:16">
      <c r="A2030" s="61" t="s">
        <v>2968</v>
      </c>
      <c r="B2030" s="61" t="s">
        <v>6571</v>
      </c>
      <c r="C2030" s="62" t="s">
        <v>1532</v>
      </c>
      <c r="D2030" s="63" t="s">
        <v>2969</v>
      </c>
      <c r="E2030" s="61">
        <v>101490162</v>
      </c>
      <c r="F2030" s="61"/>
      <c r="G2030" s="64">
        <v>48</v>
      </c>
      <c r="H2030">
        <v>6.5</v>
      </c>
      <c r="I2030" t="str">
        <f t="shared" si="98"/>
        <v>78</v>
      </c>
      <c r="J2030" t="str">
        <f t="shared" si="99"/>
        <v>4.8</v>
      </c>
      <c r="K2030" t="s">
        <v>8342</v>
      </c>
      <c r="L2030" t="s">
        <v>8341</v>
      </c>
      <c r="M2030">
        <v>0.75</v>
      </c>
      <c r="N2030">
        <v>2</v>
      </c>
      <c r="O2030">
        <f t="shared" si="97"/>
        <v>1</v>
      </c>
      <c r="P2030">
        <v>0.5</v>
      </c>
    </row>
    <row r="2031" spans="1:16">
      <c r="A2031" s="64" t="s">
        <v>2968</v>
      </c>
      <c r="B2031" s="61" t="s">
        <v>6571</v>
      </c>
      <c r="C2031" s="62" t="s">
        <v>1613</v>
      </c>
      <c r="D2031" s="42" t="s">
        <v>3049</v>
      </c>
      <c r="E2031" s="64">
        <v>101490161</v>
      </c>
      <c r="F2031" s="64"/>
      <c r="G2031" s="64">
        <v>48</v>
      </c>
      <c r="H2031">
        <v>6.5</v>
      </c>
      <c r="I2031" t="str">
        <f t="shared" si="98"/>
        <v>78</v>
      </c>
      <c r="J2031" t="str">
        <f t="shared" si="99"/>
        <v>4.8</v>
      </c>
      <c r="K2031" t="s">
        <v>8342</v>
      </c>
      <c r="L2031" t="s">
        <v>8341</v>
      </c>
      <c r="M2031">
        <v>0.75</v>
      </c>
      <c r="N2031">
        <v>2</v>
      </c>
      <c r="O2031">
        <f t="shared" si="97"/>
        <v>1</v>
      </c>
      <c r="P2031">
        <v>0.5</v>
      </c>
    </row>
    <row r="2032" spans="1:16">
      <c r="A2032" s="61" t="s">
        <v>3051</v>
      </c>
      <c r="B2032" s="61" t="s">
        <v>5876</v>
      </c>
      <c r="C2032" s="62" t="s">
        <v>1532</v>
      </c>
      <c r="D2032" s="63" t="s">
        <v>3302</v>
      </c>
      <c r="E2032" s="61">
        <v>101490162</v>
      </c>
      <c r="F2032" s="61"/>
      <c r="G2032" s="64">
        <v>48</v>
      </c>
      <c r="H2032">
        <v>6.5</v>
      </c>
      <c r="I2032" t="str">
        <f t="shared" si="98"/>
        <v>78</v>
      </c>
      <c r="J2032" t="str">
        <f t="shared" si="99"/>
        <v>4.8</v>
      </c>
      <c r="K2032" t="s">
        <v>8342</v>
      </c>
      <c r="L2032" t="s">
        <v>8341</v>
      </c>
      <c r="M2032">
        <v>0.75</v>
      </c>
      <c r="N2032">
        <v>2</v>
      </c>
      <c r="O2032">
        <f t="shared" si="97"/>
        <v>1</v>
      </c>
      <c r="P2032">
        <v>0.5</v>
      </c>
    </row>
    <row r="2033" spans="1:16">
      <c r="A2033" s="64" t="s">
        <v>3051</v>
      </c>
      <c r="B2033" s="61" t="s">
        <v>5876</v>
      </c>
      <c r="C2033" s="62" t="s">
        <v>1613</v>
      </c>
      <c r="D2033" s="63" t="s">
        <v>3052</v>
      </c>
      <c r="E2033" s="64">
        <v>101490161</v>
      </c>
      <c r="F2033" s="64"/>
      <c r="G2033" s="64">
        <v>48</v>
      </c>
      <c r="H2033">
        <v>6.5</v>
      </c>
      <c r="I2033" t="str">
        <f t="shared" si="98"/>
        <v>78</v>
      </c>
      <c r="J2033" t="str">
        <f t="shared" si="99"/>
        <v>4.8</v>
      </c>
      <c r="K2033" t="s">
        <v>8342</v>
      </c>
      <c r="L2033" t="s">
        <v>8341</v>
      </c>
      <c r="M2033">
        <v>0.75</v>
      </c>
      <c r="N2033">
        <v>2</v>
      </c>
      <c r="O2033">
        <f t="shared" si="97"/>
        <v>1</v>
      </c>
      <c r="P2033">
        <v>0.5</v>
      </c>
    </row>
    <row r="2034" spans="1:16">
      <c r="A2034" s="64" t="s">
        <v>2329</v>
      </c>
      <c r="B2034" s="61" t="s">
        <v>175</v>
      </c>
      <c r="C2034" s="62" t="s">
        <v>1613</v>
      </c>
      <c r="D2034" s="63" t="s">
        <v>3054</v>
      </c>
      <c r="E2034" s="64">
        <v>101490161</v>
      </c>
      <c r="F2034" s="64"/>
      <c r="G2034" s="64">
        <v>48</v>
      </c>
      <c r="H2034">
        <v>6.5</v>
      </c>
      <c r="I2034" t="str">
        <f t="shared" si="98"/>
        <v>78</v>
      </c>
      <c r="J2034" t="str">
        <f t="shared" si="99"/>
        <v>4.8</v>
      </c>
      <c r="K2034" t="s">
        <v>8342</v>
      </c>
      <c r="L2034" t="s">
        <v>8341</v>
      </c>
      <c r="M2034">
        <v>0.75</v>
      </c>
      <c r="N2034">
        <v>2</v>
      </c>
      <c r="O2034">
        <f t="shared" si="97"/>
        <v>1</v>
      </c>
      <c r="P2034">
        <v>0.5</v>
      </c>
    </row>
    <row r="2035" spans="1:16">
      <c r="A2035" s="61">
        <v>103370483</v>
      </c>
      <c r="B2035" s="61" t="s">
        <v>7588</v>
      </c>
      <c r="C2035" s="100" t="s">
        <v>1532</v>
      </c>
      <c r="D2035" s="42" t="s">
        <v>5087</v>
      </c>
      <c r="E2035" s="61">
        <v>101490162</v>
      </c>
      <c r="F2035" s="61"/>
      <c r="G2035" s="61">
        <v>48</v>
      </c>
      <c r="H2035">
        <v>6.5</v>
      </c>
      <c r="I2035" t="str">
        <f t="shared" si="98"/>
        <v>78</v>
      </c>
      <c r="J2035" t="str">
        <f t="shared" si="99"/>
        <v>4.8</v>
      </c>
      <c r="K2035" t="s">
        <v>8342</v>
      </c>
      <c r="L2035" t="s">
        <v>8341</v>
      </c>
      <c r="M2035">
        <v>0.75</v>
      </c>
      <c r="N2035">
        <v>2</v>
      </c>
      <c r="O2035">
        <f t="shared" si="97"/>
        <v>1</v>
      </c>
      <c r="P2035">
        <v>0.5</v>
      </c>
    </row>
    <row r="2036" spans="1:16">
      <c r="A2036" s="61">
        <v>103623630</v>
      </c>
      <c r="B2036" s="61" t="s">
        <v>7690</v>
      </c>
      <c r="C2036" s="100" t="s">
        <v>1532</v>
      </c>
      <c r="D2036" s="42" t="s">
        <v>5087</v>
      </c>
      <c r="E2036" s="61">
        <v>101490162</v>
      </c>
      <c r="F2036" s="61"/>
      <c r="G2036" s="61">
        <v>48</v>
      </c>
      <c r="H2036">
        <v>6.5</v>
      </c>
      <c r="I2036" t="str">
        <f t="shared" si="98"/>
        <v>78</v>
      </c>
      <c r="J2036" t="str">
        <f t="shared" si="99"/>
        <v>4.8</v>
      </c>
      <c r="K2036" t="s">
        <v>8342</v>
      </c>
      <c r="L2036" t="s">
        <v>8341</v>
      </c>
      <c r="M2036">
        <v>0.75</v>
      </c>
      <c r="N2036">
        <v>2</v>
      </c>
      <c r="O2036">
        <f t="shared" si="97"/>
        <v>1</v>
      </c>
      <c r="P2036">
        <v>0.5</v>
      </c>
    </row>
    <row r="2037" spans="1:16">
      <c r="A2037" s="61">
        <v>104599186</v>
      </c>
      <c r="B2037" s="61" t="s">
        <v>7943</v>
      </c>
      <c r="C2037" s="100" t="s">
        <v>1532</v>
      </c>
      <c r="D2037" s="42" t="s">
        <v>5087</v>
      </c>
      <c r="E2037" s="61">
        <v>101490162</v>
      </c>
      <c r="F2037" s="61"/>
      <c r="G2037" s="61">
        <v>48</v>
      </c>
      <c r="H2037">
        <v>6.5</v>
      </c>
      <c r="I2037" t="str">
        <f t="shared" si="98"/>
        <v>78</v>
      </c>
      <c r="J2037" t="str">
        <f t="shared" si="99"/>
        <v>4.8</v>
      </c>
      <c r="K2037" t="s">
        <v>8342</v>
      </c>
      <c r="L2037" t="s">
        <v>8341</v>
      </c>
      <c r="M2037">
        <v>0.75</v>
      </c>
      <c r="N2037">
        <v>2</v>
      </c>
      <c r="O2037">
        <f t="shared" si="97"/>
        <v>1</v>
      </c>
      <c r="P2037">
        <v>0.5</v>
      </c>
    </row>
    <row r="2038" spans="1:16">
      <c r="A2038" s="61">
        <v>103623630</v>
      </c>
      <c r="B2038" s="61" t="s">
        <v>7690</v>
      </c>
      <c r="C2038" s="100" t="s">
        <v>1613</v>
      </c>
      <c r="D2038" s="42" t="s">
        <v>5088</v>
      </c>
      <c r="E2038" s="61">
        <v>101490161</v>
      </c>
      <c r="F2038" s="61"/>
      <c r="G2038" s="61">
        <v>48</v>
      </c>
      <c r="H2038">
        <v>6.5</v>
      </c>
      <c r="I2038" t="str">
        <f t="shared" si="98"/>
        <v>78</v>
      </c>
      <c r="J2038" t="str">
        <f t="shared" si="99"/>
        <v>4.8</v>
      </c>
      <c r="K2038" t="s">
        <v>8342</v>
      </c>
      <c r="L2038" t="s">
        <v>8341</v>
      </c>
      <c r="M2038">
        <v>0.75</v>
      </c>
      <c r="N2038">
        <v>2</v>
      </c>
      <c r="O2038">
        <f t="shared" si="97"/>
        <v>1</v>
      </c>
      <c r="P2038">
        <v>0.5</v>
      </c>
    </row>
    <row r="2039" spans="1:16">
      <c r="A2039" s="61">
        <v>103370483</v>
      </c>
      <c r="B2039" s="61" t="s">
        <v>7588</v>
      </c>
      <c r="C2039" s="100" t="s">
        <v>1613</v>
      </c>
      <c r="D2039" s="42" t="s">
        <v>5088</v>
      </c>
      <c r="E2039" s="61">
        <v>101490161</v>
      </c>
      <c r="F2039" s="61"/>
      <c r="G2039" s="61">
        <v>48</v>
      </c>
      <c r="H2039">
        <v>6.5</v>
      </c>
      <c r="I2039" t="str">
        <f t="shared" si="98"/>
        <v>78</v>
      </c>
      <c r="J2039" t="str">
        <f t="shared" si="99"/>
        <v>4.8</v>
      </c>
      <c r="K2039" t="s">
        <v>8342</v>
      </c>
      <c r="L2039" t="s">
        <v>8341</v>
      </c>
      <c r="M2039">
        <v>0.75</v>
      </c>
      <c r="N2039">
        <v>2</v>
      </c>
      <c r="O2039">
        <f t="shared" si="97"/>
        <v>1</v>
      </c>
      <c r="P2039">
        <v>0.5</v>
      </c>
    </row>
    <row r="2040" spans="1:16">
      <c r="A2040" s="61">
        <v>104599186</v>
      </c>
      <c r="B2040" s="61" t="s">
        <v>7943</v>
      </c>
      <c r="C2040" s="100" t="s">
        <v>1613</v>
      </c>
      <c r="D2040" s="42" t="s">
        <v>5088</v>
      </c>
      <c r="E2040" s="61">
        <v>101490161</v>
      </c>
      <c r="F2040" s="61"/>
      <c r="G2040" s="61">
        <v>48</v>
      </c>
      <c r="H2040">
        <v>6.5</v>
      </c>
      <c r="I2040" t="str">
        <f t="shared" si="98"/>
        <v>78</v>
      </c>
      <c r="J2040" t="str">
        <f t="shared" si="99"/>
        <v>4.8</v>
      </c>
      <c r="K2040" t="s">
        <v>8342</v>
      </c>
      <c r="L2040" t="s">
        <v>8341</v>
      </c>
      <c r="M2040">
        <v>0.75</v>
      </c>
      <c r="N2040">
        <v>2</v>
      </c>
      <c r="O2040">
        <f t="shared" si="97"/>
        <v>1</v>
      </c>
      <c r="P2040">
        <v>0.5</v>
      </c>
    </row>
    <row r="2041" spans="1:16">
      <c r="A2041" s="61">
        <v>103061066</v>
      </c>
      <c r="B2041" s="61" t="s">
        <v>7236</v>
      </c>
      <c r="C2041" s="62" t="s">
        <v>1532</v>
      </c>
      <c r="D2041" s="42" t="s">
        <v>4588</v>
      </c>
      <c r="E2041" s="61">
        <v>101490162</v>
      </c>
      <c r="F2041" s="61"/>
      <c r="G2041" s="61">
        <v>366</v>
      </c>
      <c r="H2041">
        <v>6.5</v>
      </c>
      <c r="I2041" t="str">
        <f t="shared" si="98"/>
        <v>78</v>
      </c>
      <c r="J2041" t="str">
        <f t="shared" si="99"/>
        <v>4.8</v>
      </c>
      <c r="K2041" t="s">
        <v>8342</v>
      </c>
      <c r="L2041" t="s">
        <v>8350</v>
      </c>
      <c r="M2041">
        <v>0.75</v>
      </c>
      <c r="N2041">
        <v>2</v>
      </c>
      <c r="O2041">
        <f t="shared" si="97"/>
        <v>1</v>
      </c>
      <c r="P2041">
        <v>0.5</v>
      </c>
    </row>
    <row r="2042" spans="1:16">
      <c r="A2042" s="61">
        <v>103061066</v>
      </c>
      <c r="B2042" s="61" t="s">
        <v>7236</v>
      </c>
      <c r="C2042" s="62" t="s">
        <v>1613</v>
      </c>
      <c r="D2042" s="42" t="s">
        <v>4589</v>
      </c>
      <c r="E2042" s="61">
        <v>101490161</v>
      </c>
      <c r="F2042" s="61"/>
      <c r="G2042" s="61">
        <v>366</v>
      </c>
      <c r="H2042">
        <v>6.5</v>
      </c>
      <c r="I2042" t="str">
        <f t="shared" si="98"/>
        <v>78</v>
      </c>
      <c r="J2042" t="str">
        <f t="shared" si="99"/>
        <v>4.8</v>
      </c>
      <c r="K2042" t="s">
        <v>8342</v>
      </c>
      <c r="L2042" t="s">
        <v>8350</v>
      </c>
      <c r="M2042">
        <v>0.75</v>
      </c>
      <c r="N2042">
        <v>2</v>
      </c>
      <c r="O2042">
        <f t="shared" si="97"/>
        <v>1</v>
      </c>
      <c r="P2042">
        <v>0.5</v>
      </c>
    </row>
    <row r="2043" spans="1:16">
      <c r="A2043" s="61">
        <v>102828749</v>
      </c>
      <c r="B2043" s="61" t="s">
        <v>7081</v>
      </c>
      <c r="C2043" s="62" t="s">
        <v>1532</v>
      </c>
      <c r="D2043" s="42" t="s">
        <v>4353</v>
      </c>
      <c r="E2043" s="61">
        <v>101727985</v>
      </c>
      <c r="F2043" s="61"/>
      <c r="G2043" s="61">
        <v>48</v>
      </c>
      <c r="H2043">
        <v>6.5</v>
      </c>
      <c r="I2043" t="str">
        <f t="shared" si="98"/>
        <v>78</v>
      </c>
      <c r="J2043" t="str">
        <f t="shared" si="99"/>
        <v>4.8</v>
      </c>
      <c r="K2043" t="s">
        <v>8347</v>
      </c>
      <c r="L2043" t="s">
        <v>8341</v>
      </c>
      <c r="M2043">
        <v>1.5</v>
      </c>
      <c r="N2043">
        <v>2</v>
      </c>
      <c r="O2043">
        <f t="shared" si="97"/>
        <v>1</v>
      </c>
      <c r="P2043">
        <v>0.5</v>
      </c>
    </row>
    <row r="2044" spans="1:16">
      <c r="A2044" s="61">
        <v>102828749</v>
      </c>
      <c r="B2044" s="61" t="s">
        <v>7081</v>
      </c>
      <c r="C2044" s="62" t="s">
        <v>1613</v>
      </c>
      <c r="D2044" s="42" t="s">
        <v>4354</v>
      </c>
      <c r="E2044" s="61">
        <v>101727984</v>
      </c>
      <c r="F2044" s="61"/>
      <c r="G2044" s="61">
        <v>48</v>
      </c>
      <c r="H2044">
        <v>6.5</v>
      </c>
      <c r="I2044" t="str">
        <f t="shared" si="98"/>
        <v>78</v>
      </c>
      <c r="J2044" t="str">
        <f t="shared" si="99"/>
        <v>4.8</v>
      </c>
      <c r="K2044" t="s">
        <v>8347</v>
      </c>
      <c r="L2044" t="s">
        <v>8341</v>
      </c>
      <c r="M2044">
        <v>1.5</v>
      </c>
      <c r="N2044">
        <v>2</v>
      </c>
      <c r="O2044">
        <f t="shared" si="97"/>
        <v>1</v>
      </c>
      <c r="P2044">
        <v>0.5</v>
      </c>
    </row>
    <row r="2045" spans="1:16">
      <c r="A2045" s="61" t="s">
        <v>2590</v>
      </c>
      <c r="B2045" s="61" t="s">
        <v>6441</v>
      </c>
      <c r="C2045" s="62" t="s">
        <v>1532</v>
      </c>
      <c r="D2045" s="63" t="s">
        <v>2591</v>
      </c>
      <c r="E2045" s="61">
        <v>101490162</v>
      </c>
      <c r="F2045" s="61"/>
      <c r="G2045" s="64">
        <v>18</v>
      </c>
      <c r="H2045">
        <v>6.5</v>
      </c>
      <c r="I2045" t="str">
        <f t="shared" si="98"/>
        <v>78</v>
      </c>
      <c r="J2045" t="str">
        <f t="shared" si="99"/>
        <v>5.0</v>
      </c>
      <c r="K2045" t="s">
        <v>8344</v>
      </c>
      <c r="L2045" t="s">
        <v>8350</v>
      </c>
      <c r="M2045">
        <v>0.75</v>
      </c>
      <c r="N2045">
        <v>2</v>
      </c>
      <c r="O2045">
        <f t="shared" si="97"/>
        <v>1</v>
      </c>
      <c r="P2045">
        <v>0.5</v>
      </c>
    </row>
    <row r="2046" spans="1:16">
      <c r="A2046" s="64" t="s">
        <v>2590</v>
      </c>
      <c r="B2046" s="61" t="s">
        <v>6441</v>
      </c>
      <c r="C2046" s="62" t="s">
        <v>1613</v>
      </c>
      <c r="D2046" s="63" t="s">
        <v>3055</v>
      </c>
      <c r="E2046" s="64">
        <v>101490161</v>
      </c>
      <c r="F2046" s="64"/>
      <c r="G2046" s="64">
        <v>18</v>
      </c>
      <c r="H2046">
        <v>6.5</v>
      </c>
      <c r="I2046" t="str">
        <f t="shared" si="98"/>
        <v>78</v>
      </c>
      <c r="J2046" t="str">
        <f t="shared" si="99"/>
        <v>5.0</v>
      </c>
      <c r="K2046" t="s">
        <v>8344</v>
      </c>
      <c r="L2046" t="s">
        <v>8350</v>
      </c>
      <c r="M2046">
        <v>0.75</v>
      </c>
      <c r="N2046">
        <v>2</v>
      </c>
      <c r="O2046">
        <f t="shared" si="97"/>
        <v>1</v>
      </c>
      <c r="P2046">
        <v>0.5</v>
      </c>
    </row>
    <row r="2047" spans="1:16">
      <c r="A2047" s="61" t="s">
        <v>1973</v>
      </c>
      <c r="B2047" s="61" t="s">
        <v>6176</v>
      </c>
      <c r="C2047" s="62" t="s">
        <v>1532</v>
      </c>
      <c r="D2047" s="63" t="s">
        <v>1974</v>
      </c>
      <c r="E2047" s="61">
        <v>101490164</v>
      </c>
      <c r="F2047" s="61"/>
      <c r="G2047" s="64">
        <v>17</v>
      </c>
      <c r="H2047">
        <v>6.5</v>
      </c>
      <c r="I2047" t="str">
        <f t="shared" si="98"/>
        <v>78</v>
      </c>
      <c r="J2047" t="str">
        <f t="shared" si="99"/>
        <v>5.0</v>
      </c>
      <c r="K2047" t="s">
        <v>8344</v>
      </c>
      <c r="L2047" t="s">
        <v>8341</v>
      </c>
      <c r="M2047">
        <v>0.75</v>
      </c>
      <c r="N2047">
        <v>2</v>
      </c>
      <c r="O2047">
        <f t="shared" si="97"/>
        <v>1</v>
      </c>
      <c r="P2047">
        <v>0.5</v>
      </c>
    </row>
    <row r="2048" spans="1:16">
      <c r="A2048" s="64" t="s">
        <v>1973</v>
      </c>
      <c r="B2048" s="61" t="s">
        <v>6176</v>
      </c>
      <c r="C2048" s="62" t="s">
        <v>1613</v>
      </c>
      <c r="D2048" s="63" t="s">
        <v>3058</v>
      </c>
      <c r="E2048" s="64">
        <v>101490161</v>
      </c>
      <c r="F2048" s="64"/>
      <c r="G2048" s="64">
        <v>17</v>
      </c>
      <c r="H2048">
        <v>6.5</v>
      </c>
      <c r="I2048" t="str">
        <f t="shared" si="98"/>
        <v>78</v>
      </c>
      <c r="J2048" t="str">
        <f t="shared" si="99"/>
        <v>5.0</v>
      </c>
      <c r="K2048" t="s">
        <v>8344</v>
      </c>
      <c r="L2048" t="s">
        <v>8341</v>
      </c>
      <c r="M2048">
        <v>0.75</v>
      </c>
      <c r="N2048">
        <v>2</v>
      </c>
      <c r="O2048">
        <f t="shared" si="97"/>
        <v>1</v>
      </c>
      <c r="P2048">
        <v>0.5</v>
      </c>
    </row>
    <row r="2049" spans="1:16">
      <c r="A2049" s="64" t="s">
        <v>3061</v>
      </c>
      <c r="B2049" s="61" t="s">
        <v>6600</v>
      </c>
      <c r="C2049" s="62" t="s">
        <v>1613</v>
      </c>
      <c r="D2049" s="63" t="s">
        <v>3062</v>
      </c>
      <c r="E2049" s="64">
        <v>101490161</v>
      </c>
      <c r="F2049" s="64"/>
      <c r="G2049" s="64">
        <v>17</v>
      </c>
      <c r="H2049">
        <v>6.5</v>
      </c>
      <c r="I2049" t="str">
        <f t="shared" si="98"/>
        <v>78</v>
      </c>
      <c r="J2049" t="str">
        <f t="shared" si="99"/>
        <v>5.0</v>
      </c>
      <c r="K2049" t="s">
        <v>8344</v>
      </c>
      <c r="L2049" t="s">
        <v>8341</v>
      </c>
      <c r="M2049">
        <v>0.75</v>
      </c>
      <c r="N2049">
        <v>2</v>
      </c>
      <c r="O2049">
        <f t="shared" si="97"/>
        <v>1</v>
      </c>
      <c r="P2049">
        <v>0.5</v>
      </c>
    </row>
    <row r="2050" spans="1:16">
      <c r="A2050" s="61" t="s">
        <v>3061</v>
      </c>
      <c r="B2050" s="61" t="s">
        <v>6600</v>
      </c>
      <c r="C2050" s="62" t="s">
        <v>1532</v>
      </c>
      <c r="D2050" s="63" t="s">
        <v>8152</v>
      </c>
      <c r="E2050" s="61">
        <v>101490162</v>
      </c>
      <c r="F2050" s="61"/>
      <c r="G2050" s="64">
        <v>17</v>
      </c>
      <c r="H2050">
        <v>6.5</v>
      </c>
      <c r="I2050" t="str">
        <f t="shared" si="98"/>
        <v>78</v>
      </c>
      <c r="J2050" t="str">
        <f t="shared" si="99"/>
        <v>5.0</v>
      </c>
      <c r="K2050" t="s">
        <v>8344</v>
      </c>
      <c r="L2050" t="s">
        <v>8341</v>
      </c>
      <c r="M2050">
        <v>0.75</v>
      </c>
      <c r="N2050">
        <v>2</v>
      </c>
      <c r="O2050">
        <f t="shared" si="97"/>
        <v>1</v>
      </c>
      <c r="P2050">
        <v>0.5</v>
      </c>
    </row>
    <row r="2051" spans="1:16">
      <c r="A2051" s="61" t="s">
        <v>2921</v>
      </c>
      <c r="B2051" s="61" t="s">
        <v>6558</v>
      </c>
      <c r="C2051" s="62" t="s">
        <v>1532</v>
      </c>
      <c r="D2051" s="63" t="s">
        <v>2922</v>
      </c>
      <c r="E2051" s="61">
        <v>101490162</v>
      </c>
      <c r="F2051" s="61"/>
      <c r="G2051" s="64">
        <v>17</v>
      </c>
      <c r="H2051">
        <v>6.5</v>
      </c>
      <c r="I2051" t="str">
        <f t="shared" si="98"/>
        <v>78</v>
      </c>
      <c r="J2051" t="str">
        <f t="shared" si="99"/>
        <v>5.0</v>
      </c>
      <c r="K2051" t="s">
        <v>8344</v>
      </c>
      <c r="L2051" t="s">
        <v>8341</v>
      </c>
      <c r="M2051">
        <v>0.75</v>
      </c>
      <c r="N2051">
        <v>2</v>
      </c>
      <c r="O2051">
        <f t="shared" ref="O2051:O2114" si="100">N2051/2</f>
        <v>1</v>
      </c>
      <c r="P2051">
        <v>0.5</v>
      </c>
    </row>
    <row r="2052" spans="1:16">
      <c r="A2052" s="64" t="s">
        <v>2921</v>
      </c>
      <c r="B2052" s="61" t="s">
        <v>6558</v>
      </c>
      <c r="C2052" s="62" t="s">
        <v>1613</v>
      </c>
      <c r="D2052" s="63" t="s">
        <v>3065</v>
      </c>
      <c r="E2052" s="64">
        <v>101490161</v>
      </c>
      <c r="F2052" s="64"/>
      <c r="G2052" s="64">
        <v>17</v>
      </c>
      <c r="H2052">
        <v>6.5</v>
      </c>
      <c r="I2052" t="str">
        <f t="shared" si="98"/>
        <v>78</v>
      </c>
      <c r="J2052" t="str">
        <f t="shared" si="99"/>
        <v>5.0</v>
      </c>
      <c r="K2052" t="s">
        <v>8344</v>
      </c>
      <c r="L2052" t="s">
        <v>8341</v>
      </c>
      <c r="M2052">
        <v>0.75</v>
      </c>
      <c r="N2052">
        <v>2</v>
      </c>
      <c r="O2052">
        <f t="shared" si="100"/>
        <v>1</v>
      </c>
      <c r="P2052">
        <v>0.5</v>
      </c>
    </row>
    <row r="2053" spans="1:16">
      <c r="A2053" s="61" t="s">
        <v>2914</v>
      </c>
      <c r="B2053" s="61" t="s">
        <v>6555</v>
      </c>
      <c r="C2053" s="62" t="s">
        <v>1532</v>
      </c>
      <c r="D2053" s="63" t="s">
        <v>2915</v>
      </c>
      <c r="E2053" s="61">
        <v>101490162</v>
      </c>
      <c r="F2053" s="61"/>
      <c r="G2053" s="64">
        <v>214</v>
      </c>
      <c r="H2053">
        <v>6.5</v>
      </c>
      <c r="I2053" t="str">
        <f t="shared" si="98"/>
        <v>78</v>
      </c>
      <c r="J2053" t="str">
        <f t="shared" si="99"/>
        <v>5.0</v>
      </c>
      <c r="K2053" t="s">
        <v>8342</v>
      </c>
      <c r="L2053" t="s">
        <v>8350</v>
      </c>
      <c r="M2053">
        <v>0.75</v>
      </c>
      <c r="N2053">
        <v>2</v>
      </c>
      <c r="O2053">
        <f t="shared" si="100"/>
        <v>1</v>
      </c>
      <c r="P2053">
        <v>0.5</v>
      </c>
    </row>
    <row r="2054" spans="1:16">
      <c r="A2054" s="64" t="s">
        <v>2914</v>
      </c>
      <c r="B2054" s="61" t="s">
        <v>6555</v>
      </c>
      <c r="C2054" s="62" t="s">
        <v>1613</v>
      </c>
      <c r="D2054" s="63" t="s">
        <v>3067</v>
      </c>
      <c r="E2054" s="64">
        <v>101490161</v>
      </c>
      <c r="F2054" s="64"/>
      <c r="G2054" s="64">
        <v>214</v>
      </c>
      <c r="H2054">
        <v>6.5</v>
      </c>
      <c r="I2054" t="str">
        <f t="shared" si="98"/>
        <v>78</v>
      </c>
      <c r="J2054" t="str">
        <f t="shared" si="99"/>
        <v>5.0</v>
      </c>
      <c r="K2054" t="s">
        <v>8342</v>
      </c>
      <c r="L2054" t="s">
        <v>8350</v>
      </c>
      <c r="M2054">
        <v>0.75</v>
      </c>
      <c r="N2054">
        <v>2</v>
      </c>
      <c r="O2054">
        <f t="shared" si="100"/>
        <v>1</v>
      </c>
      <c r="P2054">
        <v>0.5</v>
      </c>
    </row>
    <row r="2055" spans="1:16">
      <c r="A2055" s="61" t="s">
        <v>2823</v>
      </c>
      <c r="B2055" s="61" t="s">
        <v>155</v>
      </c>
      <c r="C2055" s="62" t="s">
        <v>1532</v>
      </c>
      <c r="D2055" s="63" t="s">
        <v>2824</v>
      </c>
      <c r="E2055" s="61">
        <v>101490162</v>
      </c>
      <c r="F2055" s="61"/>
      <c r="G2055" s="64">
        <v>18</v>
      </c>
      <c r="H2055">
        <v>6.5</v>
      </c>
      <c r="I2055" t="str">
        <f t="shared" si="98"/>
        <v>78</v>
      </c>
      <c r="J2055" t="str">
        <f t="shared" si="99"/>
        <v>5.0</v>
      </c>
      <c r="K2055" t="s">
        <v>8342</v>
      </c>
      <c r="L2055" t="s">
        <v>8341</v>
      </c>
      <c r="M2055">
        <v>0.75</v>
      </c>
      <c r="N2055">
        <v>2</v>
      </c>
      <c r="O2055">
        <f t="shared" si="100"/>
        <v>1</v>
      </c>
      <c r="P2055">
        <v>0.5</v>
      </c>
    </row>
    <row r="2056" spans="1:16">
      <c r="A2056" s="61" t="s">
        <v>3071</v>
      </c>
      <c r="B2056" s="61" t="s">
        <v>6603</v>
      </c>
      <c r="C2056" s="62" t="s">
        <v>1532</v>
      </c>
      <c r="D2056" s="63" t="s">
        <v>8153</v>
      </c>
      <c r="E2056" s="61">
        <v>101490162</v>
      </c>
      <c r="F2056" s="61"/>
      <c r="G2056" s="64">
        <v>18</v>
      </c>
      <c r="H2056">
        <v>6.5</v>
      </c>
      <c r="I2056" t="str">
        <f t="shared" si="98"/>
        <v>78</v>
      </c>
      <c r="J2056" t="str">
        <f t="shared" si="99"/>
        <v>5.0</v>
      </c>
      <c r="K2056" t="s">
        <v>8342</v>
      </c>
      <c r="L2056" t="s">
        <v>8341</v>
      </c>
      <c r="M2056">
        <v>0.75</v>
      </c>
      <c r="N2056">
        <v>2</v>
      </c>
      <c r="O2056">
        <f t="shared" si="100"/>
        <v>1</v>
      </c>
      <c r="P2056">
        <v>0.5</v>
      </c>
    </row>
    <row r="2057" spans="1:16">
      <c r="A2057" s="64" t="s">
        <v>3071</v>
      </c>
      <c r="B2057" s="61" t="s">
        <v>6603</v>
      </c>
      <c r="C2057" s="62" t="s">
        <v>1613</v>
      </c>
      <c r="D2057" s="63" t="s">
        <v>3072</v>
      </c>
      <c r="E2057" s="64">
        <v>101490161</v>
      </c>
      <c r="F2057" s="64"/>
      <c r="G2057" s="64">
        <v>18</v>
      </c>
      <c r="H2057">
        <v>6.5</v>
      </c>
      <c r="I2057" t="str">
        <f t="shared" si="98"/>
        <v>78</v>
      </c>
      <c r="J2057" t="str">
        <f t="shared" si="99"/>
        <v>5.0</v>
      </c>
      <c r="K2057" t="s">
        <v>8342</v>
      </c>
      <c r="L2057" t="s">
        <v>8341</v>
      </c>
      <c r="M2057">
        <v>0.75</v>
      </c>
      <c r="N2057">
        <v>2</v>
      </c>
      <c r="O2057">
        <f t="shared" si="100"/>
        <v>1</v>
      </c>
      <c r="P2057">
        <v>0.5</v>
      </c>
    </row>
    <row r="2058" spans="1:16">
      <c r="A2058" s="64" t="s">
        <v>2823</v>
      </c>
      <c r="B2058" s="61" t="s">
        <v>155</v>
      </c>
      <c r="C2058" s="62" t="s">
        <v>1613</v>
      </c>
      <c r="D2058" s="63" t="s">
        <v>3075</v>
      </c>
      <c r="E2058" s="64">
        <v>101490161</v>
      </c>
      <c r="F2058" s="64"/>
      <c r="G2058" s="64">
        <v>18</v>
      </c>
      <c r="H2058">
        <v>6.5</v>
      </c>
      <c r="I2058" t="str">
        <f t="shared" si="98"/>
        <v>78</v>
      </c>
      <c r="J2058" t="str">
        <f t="shared" si="99"/>
        <v>5.0</v>
      </c>
      <c r="K2058" t="s">
        <v>8342</v>
      </c>
      <c r="L2058" t="s">
        <v>8341</v>
      </c>
      <c r="M2058">
        <v>0.75</v>
      </c>
      <c r="N2058">
        <v>2</v>
      </c>
      <c r="O2058">
        <f t="shared" si="100"/>
        <v>1</v>
      </c>
      <c r="P2058">
        <v>0.5</v>
      </c>
    </row>
    <row r="2059" spans="1:16">
      <c r="A2059" s="61">
        <v>103688184</v>
      </c>
      <c r="B2059" s="61" t="s">
        <v>7767</v>
      </c>
      <c r="C2059" s="100" t="s">
        <v>1532</v>
      </c>
      <c r="D2059" s="42" t="s">
        <v>5372</v>
      </c>
      <c r="E2059" s="61">
        <v>101490162</v>
      </c>
      <c r="F2059" s="61"/>
      <c r="G2059" s="61">
        <v>18</v>
      </c>
      <c r="H2059">
        <v>6.5</v>
      </c>
      <c r="I2059" t="str">
        <f t="shared" si="98"/>
        <v>78</v>
      </c>
      <c r="J2059" t="str">
        <f t="shared" si="99"/>
        <v>5.0</v>
      </c>
      <c r="K2059" t="s">
        <v>8342</v>
      </c>
      <c r="L2059" t="s">
        <v>8341</v>
      </c>
      <c r="M2059">
        <v>0.75</v>
      </c>
      <c r="N2059">
        <v>2</v>
      </c>
      <c r="O2059">
        <f t="shared" si="100"/>
        <v>1</v>
      </c>
      <c r="P2059">
        <v>0.5</v>
      </c>
    </row>
    <row r="2060" spans="1:16">
      <c r="A2060" s="61">
        <v>103647067</v>
      </c>
      <c r="B2060" s="61" t="s">
        <v>7787</v>
      </c>
      <c r="C2060" s="100" t="s">
        <v>1532</v>
      </c>
      <c r="D2060" s="42" t="s">
        <v>5372</v>
      </c>
      <c r="E2060" s="61">
        <v>101490162</v>
      </c>
      <c r="F2060" s="61"/>
      <c r="G2060" s="61">
        <v>141</v>
      </c>
      <c r="H2060">
        <v>6.5</v>
      </c>
      <c r="I2060" t="str">
        <f t="shared" ref="I2060:I2123" si="101">MID(D2060,5,2)</f>
        <v>78</v>
      </c>
      <c r="J2060" t="str">
        <f t="shared" ref="J2060:J2123" si="102">MID(D2060,7,3)</f>
        <v>5.0</v>
      </c>
      <c r="K2060" t="s">
        <v>8342</v>
      </c>
      <c r="L2060" t="s">
        <v>8341</v>
      </c>
      <c r="M2060">
        <v>0.75</v>
      </c>
      <c r="N2060">
        <v>2</v>
      </c>
      <c r="O2060">
        <f t="shared" si="100"/>
        <v>1</v>
      </c>
      <c r="P2060">
        <v>0.5</v>
      </c>
    </row>
    <row r="2061" spans="1:16">
      <c r="A2061" s="61">
        <v>103688184</v>
      </c>
      <c r="B2061" s="61" t="s">
        <v>7767</v>
      </c>
      <c r="C2061" s="100" t="s">
        <v>1613</v>
      </c>
      <c r="D2061" s="42" t="s">
        <v>5373</v>
      </c>
      <c r="E2061" s="61">
        <v>101490161</v>
      </c>
      <c r="F2061" s="61"/>
      <c r="G2061" s="61">
        <v>18</v>
      </c>
      <c r="H2061">
        <v>6.5</v>
      </c>
      <c r="I2061" t="str">
        <f t="shared" si="101"/>
        <v>78</v>
      </c>
      <c r="J2061" t="str">
        <f t="shared" si="102"/>
        <v>5.0</v>
      </c>
      <c r="K2061" t="s">
        <v>8342</v>
      </c>
      <c r="L2061" t="s">
        <v>8341</v>
      </c>
      <c r="M2061">
        <v>0.75</v>
      </c>
      <c r="N2061">
        <v>2</v>
      </c>
      <c r="O2061">
        <f t="shared" si="100"/>
        <v>1</v>
      </c>
      <c r="P2061">
        <v>0.5</v>
      </c>
    </row>
    <row r="2062" spans="1:16">
      <c r="A2062" s="61">
        <v>103647067</v>
      </c>
      <c r="B2062" s="61" t="s">
        <v>7787</v>
      </c>
      <c r="C2062" s="100" t="s">
        <v>1613</v>
      </c>
      <c r="D2062" s="42" t="s">
        <v>5373</v>
      </c>
      <c r="E2062" s="61">
        <v>101490161</v>
      </c>
      <c r="F2062" s="61"/>
      <c r="G2062" s="61">
        <v>141</v>
      </c>
      <c r="H2062">
        <v>6.5</v>
      </c>
      <c r="I2062" t="str">
        <f t="shared" si="101"/>
        <v>78</v>
      </c>
      <c r="J2062" t="str">
        <f t="shared" si="102"/>
        <v>5.0</v>
      </c>
      <c r="K2062" t="s">
        <v>8342</v>
      </c>
      <c r="L2062" t="s">
        <v>8341</v>
      </c>
      <c r="M2062">
        <v>0.75</v>
      </c>
      <c r="N2062">
        <v>2</v>
      </c>
      <c r="O2062">
        <f t="shared" si="100"/>
        <v>1</v>
      </c>
      <c r="P2062">
        <v>0.5</v>
      </c>
    </row>
    <row r="2063" spans="1:16">
      <c r="A2063" s="61">
        <v>102710192</v>
      </c>
      <c r="B2063" s="61" t="s">
        <v>7032</v>
      </c>
      <c r="C2063" s="62" t="s">
        <v>1532</v>
      </c>
      <c r="D2063" s="42" t="s">
        <v>4276</v>
      </c>
      <c r="E2063" s="61">
        <v>101490162</v>
      </c>
      <c r="F2063" s="61"/>
      <c r="G2063" s="61">
        <v>327</v>
      </c>
      <c r="H2063">
        <v>6.5</v>
      </c>
      <c r="I2063" t="str">
        <f t="shared" si="101"/>
        <v>78</v>
      </c>
      <c r="J2063" t="str">
        <f t="shared" si="102"/>
        <v>5.0</v>
      </c>
      <c r="K2063" t="s">
        <v>8342</v>
      </c>
      <c r="L2063" t="s">
        <v>8351</v>
      </c>
      <c r="M2063">
        <v>0.75</v>
      </c>
      <c r="N2063">
        <v>2</v>
      </c>
      <c r="O2063">
        <f t="shared" si="100"/>
        <v>1</v>
      </c>
      <c r="P2063">
        <v>0.5</v>
      </c>
    </row>
    <row r="2064" spans="1:16">
      <c r="A2064" s="61">
        <v>102710192</v>
      </c>
      <c r="B2064" s="61" t="s">
        <v>7032</v>
      </c>
      <c r="C2064" s="62" t="s">
        <v>1613</v>
      </c>
      <c r="D2064" s="42" t="s">
        <v>4277</v>
      </c>
      <c r="E2064" s="61">
        <v>101490161</v>
      </c>
      <c r="F2064" s="61"/>
      <c r="G2064" s="61">
        <v>327</v>
      </c>
      <c r="H2064">
        <v>6.5</v>
      </c>
      <c r="I2064" t="str">
        <f t="shared" si="101"/>
        <v>78</v>
      </c>
      <c r="J2064" t="str">
        <f t="shared" si="102"/>
        <v>5.0</v>
      </c>
      <c r="K2064" t="s">
        <v>8342</v>
      </c>
      <c r="L2064" t="s">
        <v>8351</v>
      </c>
      <c r="M2064">
        <v>0.75</v>
      </c>
      <c r="N2064">
        <v>2</v>
      </c>
      <c r="O2064">
        <f t="shared" si="100"/>
        <v>1</v>
      </c>
      <c r="P2064">
        <v>0.5</v>
      </c>
    </row>
    <row r="2065" spans="1:16">
      <c r="A2065" s="64">
        <v>101483310</v>
      </c>
      <c r="B2065" s="61" t="s">
        <v>5996</v>
      </c>
      <c r="C2065" s="62" t="s">
        <v>1532</v>
      </c>
      <c r="D2065" s="63" t="s">
        <v>1654</v>
      </c>
      <c r="E2065" s="64">
        <v>101490162</v>
      </c>
      <c r="F2065" s="64"/>
      <c r="G2065" s="64">
        <v>214</v>
      </c>
      <c r="H2065">
        <v>6.5</v>
      </c>
      <c r="I2065" t="str">
        <f t="shared" si="101"/>
        <v>78</v>
      </c>
      <c r="J2065" t="str">
        <f t="shared" si="102"/>
        <v>5.0</v>
      </c>
      <c r="K2065" t="s">
        <v>8342</v>
      </c>
      <c r="L2065" t="s">
        <v>8350</v>
      </c>
      <c r="M2065">
        <v>0.75</v>
      </c>
      <c r="N2065">
        <v>2</v>
      </c>
      <c r="O2065">
        <f t="shared" si="100"/>
        <v>1</v>
      </c>
      <c r="P2065">
        <v>0.5</v>
      </c>
    </row>
    <row r="2066" spans="1:16">
      <c r="A2066" s="61" t="s">
        <v>3079</v>
      </c>
      <c r="B2066" s="61" t="s">
        <v>6606</v>
      </c>
      <c r="C2066" s="62" t="s">
        <v>1532</v>
      </c>
      <c r="D2066" s="63" t="s">
        <v>1654</v>
      </c>
      <c r="E2066" s="61">
        <v>101490162</v>
      </c>
      <c r="F2066" s="61"/>
      <c r="G2066" s="64">
        <v>214</v>
      </c>
      <c r="H2066">
        <v>6.5</v>
      </c>
      <c r="I2066" t="str">
        <f t="shared" si="101"/>
        <v>78</v>
      </c>
      <c r="J2066" t="str">
        <f t="shared" si="102"/>
        <v>5.0</v>
      </c>
      <c r="K2066" t="s">
        <v>8342</v>
      </c>
      <c r="L2066" t="s">
        <v>8350</v>
      </c>
      <c r="M2066">
        <v>0.75</v>
      </c>
      <c r="N2066">
        <v>2</v>
      </c>
      <c r="O2066">
        <f t="shared" si="100"/>
        <v>1</v>
      </c>
      <c r="P2066">
        <v>0.5</v>
      </c>
    </row>
    <row r="2067" spans="1:16">
      <c r="A2067" s="64" t="s">
        <v>3079</v>
      </c>
      <c r="B2067" s="61" t="s">
        <v>6606</v>
      </c>
      <c r="C2067" s="62" t="s">
        <v>1613</v>
      </c>
      <c r="D2067" s="63" t="s">
        <v>3080</v>
      </c>
      <c r="E2067" s="64">
        <v>101490161</v>
      </c>
      <c r="F2067" s="64"/>
      <c r="G2067" s="64">
        <v>214</v>
      </c>
      <c r="H2067">
        <v>6.5</v>
      </c>
      <c r="I2067" t="str">
        <f t="shared" si="101"/>
        <v>78</v>
      </c>
      <c r="J2067" t="str">
        <f t="shared" si="102"/>
        <v>5.0</v>
      </c>
      <c r="K2067" t="s">
        <v>8342</v>
      </c>
      <c r="L2067" t="s">
        <v>8350</v>
      </c>
      <c r="M2067">
        <v>0.75</v>
      </c>
      <c r="N2067">
        <v>2</v>
      </c>
      <c r="O2067">
        <f t="shared" si="100"/>
        <v>1</v>
      </c>
      <c r="P2067">
        <v>0.5</v>
      </c>
    </row>
    <row r="2068" spans="1:16">
      <c r="A2068" s="64">
        <v>101483310</v>
      </c>
      <c r="B2068" s="61" t="s">
        <v>5996</v>
      </c>
      <c r="C2068" s="62" t="s">
        <v>1613</v>
      </c>
      <c r="D2068" s="63" t="s">
        <v>3080</v>
      </c>
      <c r="E2068" s="64">
        <v>101490161</v>
      </c>
      <c r="F2068" s="64"/>
      <c r="G2068" s="64">
        <v>214</v>
      </c>
      <c r="H2068">
        <v>6.5</v>
      </c>
      <c r="I2068" t="str">
        <f t="shared" si="101"/>
        <v>78</v>
      </c>
      <c r="J2068" t="str">
        <f t="shared" si="102"/>
        <v>5.0</v>
      </c>
      <c r="K2068" t="s">
        <v>8342</v>
      </c>
      <c r="L2068" t="s">
        <v>8350</v>
      </c>
      <c r="M2068">
        <v>0.75</v>
      </c>
      <c r="N2068">
        <v>2</v>
      </c>
      <c r="O2068">
        <f t="shared" si="100"/>
        <v>1</v>
      </c>
      <c r="P2068">
        <v>0.5</v>
      </c>
    </row>
    <row r="2069" spans="1:16">
      <c r="A2069" s="61">
        <v>101381147</v>
      </c>
      <c r="B2069" s="61" t="s">
        <v>5947</v>
      </c>
      <c r="C2069" s="62" t="s">
        <v>1532</v>
      </c>
      <c r="D2069" s="63" t="s">
        <v>1603</v>
      </c>
      <c r="E2069" s="64">
        <v>101490164</v>
      </c>
      <c r="F2069" s="64"/>
      <c r="G2069" s="64">
        <v>214</v>
      </c>
      <c r="H2069">
        <v>6.5</v>
      </c>
      <c r="I2069" t="str">
        <f t="shared" si="101"/>
        <v>78</v>
      </c>
      <c r="J2069" t="str">
        <f t="shared" si="102"/>
        <v>5.0</v>
      </c>
      <c r="K2069" t="s">
        <v>8342</v>
      </c>
      <c r="L2069" t="s">
        <v>8350</v>
      </c>
      <c r="M2069">
        <v>0.75</v>
      </c>
      <c r="N2069">
        <v>2</v>
      </c>
      <c r="O2069">
        <f t="shared" si="100"/>
        <v>1</v>
      </c>
      <c r="P2069">
        <v>0.5</v>
      </c>
    </row>
    <row r="2070" spans="1:16">
      <c r="A2070" s="61">
        <v>101381147</v>
      </c>
      <c r="B2070" s="61" t="s">
        <v>5947</v>
      </c>
      <c r="C2070" s="62" t="s">
        <v>1532</v>
      </c>
      <c r="D2070" s="63" t="s">
        <v>1603</v>
      </c>
      <c r="E2070" s="64">
        <v>101490164</v>
      </c>
      <c r="F2070" s="61" t="s">
        <v>1534</v>
      </c>
      <c r="G2070" s="64">
        <v>214</v>
      </c>
      <c r="H2070">
        <v>6.5</v>
      </c>
      <c r="I2070" t="str">
        <f t="shared" si="101"/>
        <v>78</v>
      </c>
      <c r="J2070" t="str">
        <f t="shared" si="102"/>
        <v>5.0</v>
      </c>
      <c r="K2070" t="s">
        <v>8342</v>
      </c>
      <c r="L2070" t="s">
        <v>8350</v>
      </c>
      <c r="M2070">
        <v>0.75</v>
      </c>
      <c r="N2070">
        <v>2</v>
      </c>
      <c r="O2070">
        <f t="shared" si="100"/>
        <v>1</v>
      </c>
      <c r="P2070">
        <v>0.5</v>
      </c>
    </row>
    <row r="2071" spans="1:16">
      <c r="A2071" s="64">
        <v>101381147</v>
      </c>
      <c r="B2071" s="61" t="s">
        <v>5947</v>
      </c>
      <c r="C2071" s="62" t="s">
        <v>1613</v>
      </c>
      <c r="D2071" s="63" t="s">
        <v>3089</v>
      </c>
      <c r="E2071" s="64">
        <v>101490161</v>
      </c>
      <c r="F2071" s="64"/>
      <c r="G2071" s="64">
        <v>214</v>
      </c>
      <c r="H2071">
        <v>6.5</v>
      </c>
      <c r="I2071" t="str">
        <f t="shared" si="101"/>
        <v>78</v>
      </c>
      <c r="J2071" t="str">
        <f t="shared" si="102"/>
        <v>5.0</v>
      </c>
      <c r="K2071" t="s">
        <v>8342</v>
      </c>
      <c r="L2071" t="s">
        <v>8350</v>
      </c>
      <c r="M2071">
        <v>0.75</v>
      </c>
      <c r="N2071">
        <v>2</v>
      </c>
      <c r="O2071">
        <f t="shared" si="100"/>
        <v>1</v>
      </c>
      <c r="P2071">
        <v>0.5</v>
      </c>
    </row>
    <row r="2072" spans="1:16">
      <c r="A2072" s="61">
        <v>102829973</v>
      </c>
      <c r="B2072" s="61" t="s">
        <v>7097</v>
      </c>
      <c r="C2072" s="62" t="s">
        <v>1532</v>
      </c>
      <c r="D2072" s="42" t="s">
        <v>4380</v>
      </c>
      <c r="E2072" s="61">
        <v>101490162</v>
      </c>
      <c r="F2072" s="61"/>
      <c r="G2072" s="61">
        <v>17</v>
      </c>
      <c r="H2072">
        <v>6.5</v>
      </c>
      <c r="I2072" t="str">
        <f t="shared" si="101"/>
        <v>78</v>
      </c>
      <c r="J2072" t="str">
        <f t="shared" si="102"/>
        <v>5.0</v>
      </c>
      <c r="K2072" t="s">
        <v>8342</v>
      </c>
      <c r="L2072" t="s">
        <v>8352</v>
      </c>
      <c r="M2072">
        <v>0.75</v>
      </c>
      <c r="N2072">
        <v>2</v>
      </c>
      <c r="O2072">
        <f t="shared" si="100"/>
        <v>1</v>
      </c>
      <c r="P2072">
        <v>0.5</v>
      </c>
    </row>
    <row r="2073" spans="1:16">
      <c r="A2073" s="61">
        <v>102829973</v>
      </c>
      <c r="B2073" s="61" t="s">
        <v>7097</v>
      </c>
      <c r="C2073" s="62" t="s">
        <v>1613</v>
      </c>
      <c r="D2073" s="42" t="s">
        <v>4381</v>
      </c>
      <c r="E2073" s="61">
        <v>101490161</v>
      </c>
      <c r="F2073" s="61"/>
      <c r="G2073" s="61">
        <v>17</v>
      </c>
      <c r="H2073">
        <v>6.5</v>
      </c>
      <c r="I2073" t="str">
        <f t="shared" si="101"/>
        <v>78</v>
      </c>
      <c r="J2073" t="str">
        <f t="shared" si="102"/>
        <v>5.0</v>
      </c>
      <c r="K2073" t="s">
        <v>8342</v>
      </c>
      <c r="L2073" t="s">
        <v>8352</v>
      </c>
      <c r="M2073">
        <v>0.75</v>
      </c>
      <c r="N2073">
        <v>2</v>
      </c>
      <c r="O2073">
        <f t="shared" si="100"/>
        <v>1</v>
      </c>
      <c r="P2073">
        <v>0.5</v>
      </c>
    </row>
    <row r="2074" spans="1:16">
      <c r="A2074" s="61">
        <v>102829977</v>
      </c>
      <c r="B2074" s="61" t="s">
        <v>7098</v>
      </c>
      <c r="C2074" s="62" t="s">
        <v>1532</v>
      </c>
      <c r="D2074" s="42" t="s">
        <v>4382</v>
      </c>
      <c r="E2074" s="61">
        <v>101490162</v>
      </c>
      <c r="F2074" s="61"/>
      <c r="G2074" s="61">
        <v>199</v>
      </c>
      <c r="H2074">
        <v>6.5</v>
      </c>
      <c r="I2074" t="str">
        <f t="shared" si="101"/>
        <v>78</v>
      </c>
      <c r="J2074" t="str">
        <f t="shared" si="102"/>
        <v>5.0</v>
      </c>
      <c r="K2074" t="s">
        <v>8342</v>
      </c>
      <c r="L2074" t="s">
        <v>8354</v>
      </c>
      <c r="M2074">
        <v>0.75</v>
      </c>
      <c r="N2074">
        <v>2</v>
      </c>
      <c r="O2074">
        <f t="shared" si="100"/>
        <v>1</v>
      </c>
      <c r="P2074">
        <v>0.5</v>
      </c>
    </row>
    <row r="2075" spans="1:16">
      <c r="A2075" s="61">
        <v>102829977</v>
      </c>
      <c r="B2075" s="61" t="s">
        <v>7098</v>
      </c>
      <c r="C2075" s="62" t="s">
        <v>1613</v>
      </c>
      <c r="D2075" s="42" t="s">
        <v>4383</v>
      </c>
      <c r="E2075" s="61">
        <v>101490161</v>
      </c>
      <c r="F2075" s="61"/>
      <c r="G2075" s="61">
        <v>199</v>
      </c>
      <c r="H2075">
        <v>6.5</v>
      </c>
      <c r="I2075" t="str">
        <f t="shared" si="101"/>
        <v>78</v>
      </c>
      <c r="J2075" t="str">
        <f t="shared" si="102"/>
        <v>5.0</v>
      </c>
      <c r="K2075" t="s">
        <v>8342</v>
      </c>
      <c r="L2075" t="s">
        <v>8354</v>
      </c>
      <c r="M2075">
        <v>0.75</v>
      </c>
      <c r="N2075">
        <v>2</v>
      </c>
      <c r="O2075">
        <f t="shared" si="100"/>
        <v>1</v>
      </c>
      <c r="P2075">
        <v>0.5</v>
      </c>
    </row>
    <row r="2076" spans="1:16">
      <c r="A2076" s="61">
        <v>101617671</v>
      </c>
      <c r="B2076" s="61" t="s">
        <v>6612</v>
      </c>
      <c r="C2076" s="62" t="s">
        <v>1532</v>
      </c>
      <c r="D2076" s="42" t="s">
        <v>3825</v>
      </c>
      <c r="E2076" s="61">
        <v>101490164</v>
      </c>
      <c r="F2076" s="61"/>
      <c r="G2076" s="61">
        <v>141</v>
      </c>
      <c r="H2076">
        <v>6.5</v>
      </c>
      <c r="I2076" t="str">
        <f t="shared" si="101"/>
        <v>78</v>
      </c>
      <c r="J2076" t="str">
        <f t="shared" si="102"/>
        <v>5.0</v>
      </c>
      <c r="K2076" t="s">
        <v>8342</v>
      </c>
      <c r="L2076" t="s">
        <v>8341</v>
      </c>
      <c r="M2076">
        <v>0.75</v>
      </c>
      <c r="N2076">
        <v>2</v>
      </c>
      <c r="O2076">
        <f t="shared" si="100"/>
        <v>1</v>
      </c>
      <c r="P2076">
        <v>0.5</v>
      </c>
    </row>
    <row r="2077" spans="1:16">
      <c r="A2077" s="61">
        <v>101617671</v>
      </c>
      <c r="B2077" s="61" t="s">
        <v>6612</v>
      </c>
      <c r="C2077" s="62" t="s">
        <v>1532</v>
      </c>
      <c r="D2077" s="42" t="s">
        <v>3825</v>
      </c>
      <c r="E2077" s="61">
        <v>101490164</v>
      </c>
      <c r="F2077" s="61" t="s">
        <v>1534</v>
      </c>
      <c r="G2077" s="61">
        <v>141</v>
      </c>
      <c r="H2077">
        <v>6.5</v>
      </c>
      <c r="I2077" t="str">
        <f t="shared" si="101"/>
        <v>78</v>
      </c>
      <c r="J2077" t="str">
        <f t="shared" si="102"/>
        <v>5.0</v>
      </c>
      <c r="K2077" t="s">
        <v>8342</v>
      </c>
      <c r="L2077" t="s">
        <v>8341</v>
      </c>
      <c r="M2077">
        <v>0.75</v>
      </c>
      <c r="N2077">
        <v>2</v>
      </c>
      <c r="O2077">
        <f t="shared" si="100"/>
        <v>1</v>
      </c>
      <c r="P2077">
        <v>0.5</v>
      </c>
    </row>
    <row r="2078" spans="1:16">
      <c r="A2078" s="64">
        <v>101285979</v>
      </c>
      <c r="B2078" s="61" t="s">
        <v>5898</v>
      </c>
      <c r="C2078" s="62" t="s">
        <v>1532</v>
      </c>
      <c r="D2078" s="63" t="s">
        <v>1554</v>
      </c>
      <c r="E2078" s="64">
        <v>101490164</v>
      </c>
      <c r="F2078" s="64"/>
      <c r="G2078" s="64">
        <v>18</v>
      </c>
      <c r="H2078">
        <v>6.5</v>
      </c>
      <c r="I2078" t="str">
        <f t="shared" si="101"/>
        <v>78</v>
      </c>
      <c r="J2078" t="str">
        <f t="shared" si="102"/>
        <v>5.0</v>
      </c>
      <c r="K2078" t="s">
        <v>8342</v>
      </c>
      <c r="L2078" t="s">
        <v>8341</v>
      </c>
      <c r="M2078">
        <v>0.75</v>
      </c>
      <c r="N2078">
        <v>2</v>
      </c>
      <c r="O2078">
        <f t="shared" si="100"/>
        <v>1</v>
      </c>
      <c r="P2078">
        <v>0.5</v>
      </c>
    </row>
    <row r="2079" spans="1:16">
      <c r="A2079" s="64">
        <v>101285979</v>
      </c>
      <c r="B2079" s="61" t="s">
        <v>5898</v>
      </c>
      <c r="C2079" s="62" t="s">
        <v>1532</v>
      </c>
      <c r="D2079" s="63" t="s">
        <v>1554</v>
      </c>
      <c r="E2079" s="64">
        <v>101490164</v>
      </c>
      <c r="F2079" s="61" t="s">
        <v>1534</v>
      </c>
      <c r="G2079" s="64">
        <v>18</v>
      </c>
      <c r="H2079">
        <v>6.5</v>
      </c>
      <c r="I2079" t="str">
        <f t="shared" si="101"/>
        <v>78</v>
      </c>
      <c r="J2079" t="str">
        <f t="shared" si="102"/>
        <v>5.0</v>
      </c>
      <c r="K2079" t="s">
        <v>8342</v>
      </c>
      <c r="L2079" t="s">
        <v>8341</v>
      </c>
      <c r="M2079">
        <v>0.75</v>
      </c>
      <c r="N2079">
        <v>2</v>
      </c>
      <c r="O2079">
        <f t="shared" si="100"/>
        <v>1</v>
      </c>
      <c r="P2079">
        <v>0.5</v>
      </c>
    </row>
    <row r="2080" spans="1:16">
      <c r="A2080" s="64">
        <v>101285979</v>
      </c>
      <c r="B2080" s="61" t="s">
        <v>5898</v>
      </c>
      <c r="C2080" s="62" t="s">
        <v>1613</v>
      </c>
      <c r="D2080" s="63" t="s">
        <v>3090</v>
      </c>
      <c r="E2080" s="64">
        <v>101490161</v>
      </c>
      <c r="F2080" s="64"/>
      <c r="G2080" s="64">
        <v>18</v>
      </c>
      <c r="H2080">
        <v>6.5</v>
      </c>
      <c r="I2080" t="str">
        <f t="shared" si="101"/>
        <v>78</v>
      </c>
      <c r="J2080" t="str">
        <f t="shared" si="102"/>
        <v>5.0</v>
      </c>
      <c r="K2080" t="s">
        <v>8342</v>
      </c>
      <c r="L2080" t="s">
        <v>8341</v>
      </c>
      <c r="M2080">
        <v>0.75</v>
      </c>
      <c r="N2080">
        <v>2</v>
      </c>
      <c r="O2080">
        <f t="shared" si="100"/>
        <v>1</v>
      </c>
      <c r="P2080">
        <v>0.5</v>
      </c>
    </row>
    <row r="2081" spans="1:16">
      <c r="A2081" s="61">
        <v>101617671</v>
      </c>
      <c r="B2081" s="61" t="s">
        <v>6612</v>
      </c>
      <c r="C2081" s="62" t="s">
        <v>1613</v>
      </c>
      <c r="D2081" s="42" t="s">
        <v>3093</v>
      </c>
      <c r="E2081" s="61">
        <v>101490161</v>
      </c>
      <c r="F2081" s="61"/>
      <c r="G2081" s="61">
        <v>141</v>
      </c>
      <c r="H2081">
        <v>6.5</v>
      </c>
      <c r="I2081" t="str">
        <f t="shared" si="101"/>
        <v>78</v>
      </c>
      <c r="J2081" t="str">
        <f t="shared" si="102"/>
        <v>5.0</v>
      </c>
      <c r="K2081" t="s">
        <v>8342</v>
      </c>
      <c r="L2081" t="s">
        <v>8341</v>
      </c>
      <c r="M2081">
        <v>0.75</v>
      </c>
      <c r="N2081">
        <v>2</v>
      </c>
      <c r="O2081">
        <f t="shared" si="100"/>
        <v>1</v>
      </c>
      <c r="P2081">
        <v>0.5</v>
      </c>
    </row>
    <row r="2082" spans="1:16">
      <c r="A2082" s="61">
        <v>102833170</v>
      </c>
      <c r="B2082" s="61" t="s">
        <v>7095</v>
      </c>
      <c r="C2082" s="62" t="s">
        <v>1613</v>
      </c>
      <c r="D2082" s="42" t="s">
        <v>4377</v>
      </c>
      <c r="E2082" s="61">
        <v>101490161</v>
      </c>
      <c r="F2082" s="61"/>
      <c r="G2082" s="61">
        <v>18</v>
      </c>
      <c r="H2082">
        <v>6.5</v>
      </c>
      <c r="I2082" t="str">
        <f t="shared" si="101"/>
        <v>78</v>
      </c>
      <c r="J2082" t="str">
        <f t="shared" si="102"/>
        <v>5.0</v>
      </c>
      <c r="K2082" t="s">
        <v>8342</v>
      </c>
      <c r="L2082" t="s">
        <v>8341</v>
      </c>
      <c r="M2082">
        <v>0.75</v>
      </c>
      <c r="N2082">
        <v>2</v>
      </c>
      <c r="O2082">
        <f t="shared" si="100"/>
        <v>1</v>
      </c>
      <c r="P2082">
        <v>0.5</v>
      </c>
    </row>
    <row r="2083" spans="1:16">
      <c r="A2083" s="61">
        <v>102889163</v>
      </c>
      <c r="B2083" s="61" t="s">
        <v>7119</v>
      </c>
      <c r="C2083" s="62" t="s">
        <v>1613</v>
      </c>
      <c r="D2083" s="42" t="s">
        <v>4377</v>
      </c>
      <c r="E2083" s="61">
        <v>101490161</v>
      </c>
      <c r="F2083" s="61"/>
      <c r="G2083" s="61">
        <v>141</v>
      </c>
      <c r="H2083">
        <v>6.5</v>
      </c>
      <c r="I2083" t="str">
        <f t="shared" si="101"/>
        <v>78</v>
      </c>
      <c r="J2083" t="str">
        <f t="shared" si="102"/>
        <v>5.0</v>
      </c>
      <c r="K2083" t="s">
        <v>8342</v>
      </c>
      <c r="L2083" t="s">
        <v>8341</v>
      </c>
      <c r="M2083">
        <v>0.75</v>
      </c>
      <c r="N2083">
        <v>2</v>
      </c>
      <c r="O2083">
        <f t="shared" si="100"/>
        <v>1</v>
      </c>
      <c r="P2083">
        <v>0.5</v>
      </c>
    </row>
    <row r="2084" spans="1:16">
      <c r="A2084" s="61">
        <v>102788384</v>
      </c>
      <c r="B2084" s="61" t="s">
        <v>7059</v>
      </c>
      <c r="C2084" s="62" t="s">
        <v>1532</v>
      </c>
      <c r="D2084" s="42" t="s">
        <v>4318</v>
      </c>
      <c r="E2084" s="61">
        <v>101727985</v>
      </c>
      <c r="F2084" s="61"/>
      <c r="G2084" s="61">
        <v>18</v>
      </c>
      <c r="H2084">
        <v>6.5</v>
      </c>
      <c r="I2084" t="str">
        <f t="shared" si="101"/>
        <v>78</v>
      </c>
      <c r="J2084" t="str">
        <f t="shared" si="102"/>
        <v>5.0</v>
      </c>
      <c r="K2084" t="s">
        <v>8345</v>
      </c>
      <c r="L2084" t="s">
        <v>8341</v>
      </c>
      <c r="M2084">
        <v>1.5</v>
      </c>
      <c r="N2084">
        <v>2</v>
      </c>
      <c r="O2084">
        <f t="shared" si="100"/>
        <v>1</v>
      </c>
      <c r="P2084">
        <v>0.5</v>
      </c>
    </row>
    <row r="2085" spans="1:16">
      <c r="A2085" s="61">
        <v>102788384</v>
      </c>
      <c r="B2085" s="61" t="s">
        <v>7059</v>
      </c>
      <c r="C2085" s="62" t="s">
        <v>1613</v>
      </c>
      <c r="D2085" s="42" t="s">
        <v>4319</v>
      </c>
      <c r="E2085" s="61">
        <v>101727984</v>
      </c>
      <c r="F2085" s="61"/>
      <c r="G2085" s="61">
        <v>18</v>
      </c>
      <c r="H2085">
        <v>6.5</v>
      </c>
      <c r="I2085" t="str">
        <f t="shared" si="101"/>
        <v>78</v>
      </c>
      <c r="J2085" t="str">
        <f t="shared" si="102"/>
        <v>5.0</v>
      </c>
      <c r="K2085" t="s">
        <v>8345</v>
      </c>
      <c r="L2085" t="s">
        <v>8341</v>
      </c>
      <c r="M2085">
        <v>1.5</v>
      </c>
      <c r="N2085">
        <v>2</v>
      </c>
      <c r="O2085">
        <f t="shared" si="100"/>
        <v>1</v>
      </c>
      <c r="P2085">
        <v>0.5</v>
      </c>
    </row>
    <row r="2086" spans="1:16">
      <c r="A2086" s="61">
        <v>104723686</v>
      </c>
      <c r="B2086" s="61" t="s">
        <v>7992</v>
      </c>
      <c r="C2086" s="100" t="s">
        <v>1532</v>
      </c>
      <c r="D2086" s="42" t="s">
        <v>5711</v>
      </c>
      <c r="E2086" s="61">
        <v>103177454</v>
      </c>
      <c r="F2086" s="61"/>
      <c r="G2086" s="61">
        <v>214</v>
      </c>
      <c r="H2086">
        <v>6.5</v>
      </c>
      <c r="I2086" t="str">
        <f t="shared" si="101"/>
        <v>78</v>
      </c>
      <c r="J2086" t="str">
        <f t="shared" si="102"/>
        <v>5.0</v>
      </c>
      <c r="K2086" t="s">
        <v>8345</v>
      </c>
      <c r="L2086" t="s">
        <v>8350</v>
      </c>
      <c r="M2086">
        <v>1.5</v>
      </c>
      <c r="N2086">
        <v>2</v>
      </c>
      <c r="O2086">
        <f t="shared" si="100"/>
        <v>1</v>
      </c>
      <c r="P2086">
        <v>0.5</v>
      </c>
    </row>
    <row r="2087" spans="1:16">
      <c r="A2087" s="61">
        <v>104723686</v>
      </c>
      <c r="B2087" s="61" t="s">
        <v>7992</v>
      </c>
      <c r="C2087" s="100" t="s">
        <v>1613</v>
      </c>
      <c r="D2087" s="42" t="s">
        <v>5712</v>
      </c>
      <c r="E2087" s="61" t="s">
        <v>4953</v>
      </c>
      <c r="F2087" s="61"/>
      <c r="G2087" s="61">
        <v>214</v>
      </c>
      <c r="H2087">
        <v>6.5</v>
      </c>
      <c r="I2087" t="str">
        <f t="shared" si="101"/>
        <v>78</v>
      </c>
      <c r="J2087" t="str">
        <f t="shared" si="102"/>
        <v>5.0</v>
      </c>
      <c r="K2087" t="s">
        <v>8345</v>
      </c>
      <c r="L2087" t="s">
        <v>8350</v>
      </c>
      <c r="M2087">
        <v>1.5</v>
      </c>
      <c r="N2087">
        <v>2</v>
      </c>
      <c r="O2087">
        <f t="shared" si="100"/>
        <v>1</v>
      </c>
      <c r="P2087">
        <v>0.5</v>
      </c>
    </row>
    <row r="2088" spans="1:16">
      <c r="A2088" s="61" t="s">
        <v>3095</v>
      </c>
      <c r="B2088" s="61" t="s">
        <v>6614</v>
      </c>
      <c r="C2088" s="62" t="s">
        <v>1532</v>
      </c>
      <c r="D2088" s="63" t="s">
        <v>3558</v>
      </c>
      <c r="E2088" s="61">
        <v>101490162</v>
      </c>
      <c r="F2088" s="61"/>
      <c r="G2088" s="64">
        <v>231</v>
      </c>
      <c r="H2088">
        <v>6.5</v>
      </c>
      <c r="I2088" t="str">
        <f t="shared" si="101"/>
        <v>78</v>
      </c>
      <c r="J2088" t="str">
        <f t="shared" si="102"/>
        <v>5.3</v>
      </c>
      <c r="K2088" t="s">
        <v>8342</v>
      </c>
      <c r="L2088" t="s">
        <v>8350</v>
      </c>
      <c r="M2088">
        <v>0.75</v>
      </c>
      <c r="N2088">
        <v>2</v>
      </c>
      <c r="O2088">
        <f t="shared" si="100"/>
        <v>1</v>
      </c>
      <c r="P2088">
        <v>0.5</v>
      </c>
    </row>
    <row r="2089" spans="1:16">
      <c r="A2089" s="61" t="s">
        <v>3095</v>
      </c>
      <c r="B2089" s="61" t="s">
        <v>6614</v>
      </c>
      <c r="C2089" s="76" t="s">
        <v>1613</v>
      </c>
      <c r="D2089" s="63" t="s">
        <v>3096</v>
      </c>
      <c r="E2089" s="64">
        <v>101490161</v>
      </c>
      <c r="F2089" s="64"/>
      <c r="G2089" s="64">
        <v>231</v>
      </c>
      <c r="H2089">
        <v>6.5</v>
      </c>
      <c r="I2089" t="str">
        <f t="shared" si="101"/>
        <v>78</v>
      </c>
      <c r="J2089" t="str">
        <f t="shared" si="102"/>
        <v>5.3</v>
      </c>
      <c r="K2089" t="s">
        <v>8342</v>
      </c>
      <c r="L2089" t="s">
        <v>8350</v>
      </c>
      <c r="M2089">
        <v>0.75</v>
      </c>
      <c r="N2089">
        <v>2</v>
      </c>
      <c r="O2089">
        <f t="shared" si="100"/>
        <v>1</v>
      </c>
      <c r="P2089">
        <v>0.5</v>
      </c>
    </row>
    <row r="2090" spans="1:16">
      <c r="A2090" s="61">
        <v>102740327</v>
      </c>
      <c r="B2090" s="61" t="s">
        <v>7307</v>
      </c>
      <c r="C2090" s="62" t="s">
        <v>1532</v>
      </c>
      <c r="D2090" s="42" t="s">
        <v>4707</v>
      </c>
      <c r="E2090" s="61">
        <v>101490162</v>
      </c>
      <c r="F2090" s="61"/>
      <c r="G2090" s="61">
        <v>231</v>
      </c>
      <c r="H2090">
        <v>6.5</v>
      </c>
      <c r="I2090" t="str">
        <f t="shared" si="101"/>
        <v>78</v>
      </c>
      <c r="J2090" t="str">
        <f t="shared" si="102"/>
        <v>5.3</v>
      </c>
      <c r="K2090" t="s">
        <v>8342</v>
      </c>
      <c r="L2090" t="s">
        <v>8350</v>
      </c>
      <c r="M2090">
        <v>0.75</v>
      </c>
      <c r="N2090">
        <v>2</v>
      </c>
      <c r="O2090">
        <f t="shared" si="100"/>
        <v>1</v>
      </c>
      <c r="P2090">
        <v>0.5</v>
      </c>
    </row>
    <row r="2091" spans="1:16">
      <c r="A2091" s="64" t="s">
        <v>2655</v>
      </c>
      <c r="B2091" s="61" t="s">
        <v>30</v>
      </c>
      <c r="C2091" s="62" t="s">
        <v>1613</v>
      </c>
      <c r="D2091" s="63" t="s">
        <v>3098</v>
      </c>
      <c r="E2091" s="64">
        <v>101490161</v>
      </c>
      <c r="F2091" s="64"/>
      <c r="G2091" s="64">
        <v>113</v>
      </c>
      <c r="H2091">
        <v>6.5</v>
      </c>
      <c r="I2091" t="str">
        <f t="shared" si="101"/>
        <v>78</v>
      </c>
      <c r="J2091" t="str">
        <f t="shared" si="102"/>
        <v>6.0</v>
      </c>
      <c r="K2091" t="s">
        <v>8342</v>
      </c>
      <c r="L2091" t="s">
        <v>8341</v>
      </c>
      <c r="M2091">
        <v>0.75</v>
      </c>
      <c r="N2091">
        <v>2</v>
      </c>
      <c r="O2091">
        <f t="shared" si="100"/>
        <v>1</v>
      </c>
      <c r="P2091">
        <v>0.5</v>
      </c>
    </row>
    <row r="2092" spans="1:16">
      <c r="A2092" s="64" t="s">
        <v>2652</v>
      </c>
      <c r="B2092" s="61" t="s">
        <v>6468</v>
      </c>
      <c r="C2092" s="62" t="s">
        <v>1613</v>
      </c>
      <c r="D2092" s="63" t="s">
        <v>3101</v>
      </c>
      <c r="E2092" s="64">
        <v>101490161</v>
      </c>
      <c r="F2092" s="64"/>
      <c r="G2092" s="64">
        <v>113</v>
      </c>
      <c r="H2092">
        <v>6.5</v>
      </c>
      <c r="I2092" t="str">
        <f t="shared" si="101"/>
        <v>78</v>
      </c>
      <c r="J2092" t="str">
        <f t="shared" si="102"/>
        <v>6.0</v>
      </c>
      <c r="K2092" t="s">
        <v>8344</v>
      </c>
      <c r="L2092" t="s">
        <v>8350</v>
      </c>
      <c r="M2092">
        <v>0.75</v>
      </c>
      <c r="N2092">
        <v>2</v>
      </c>
      <c r="O2092">
        <f t="shared" si="100"/>
        <v>1</v>
      </c>
      <c r="P2092">
        <v>0.5</v>
      </c>
    </row>
    <row r="2093" spans="1:16">
      <c r="A2093" s="61" t="s">
        <v>2652</v>
      </c>
      <c r="B2093" s="61" t="s">
        <v>6468</v>
      </c>
      <c r="C2093" s="62" t="s">
        <v>1532</v>
      </c>
      <c r="D2093" s="63" t="s">
        <v>2653</v>
      </c>
      <c r="E2093" s="61">
        <v>101490162</v>
      </c>
      <c r="F2093" s="61"/>
      <c r="G2093" s="64">
        <v>113</v>
      </c>
      <c r="H2093">
        <v>6.5</v>
      </c>
      <c r="I2093" t="str">
        <f t="shared" si="101"/>
        <v>78</v>
      </c>
      <c r="J2093" t="str">
        <f t="shared" si="102"/>
        <v>6.0</v>
      </c>
      <c r="K2093" t="s">
        <v>8344</v>
      </c>
      <c r="L2093" t="s">
        <v>8350</v>
      </c>
      <c r="M2093">
        <v>0.75</v>
      </c>
      <c r="N2093">
        <v>2</v>
      </c>
      <c r="O2093">
        <f t="shared" si="100"/>
        <v>1</v>
      </c>
      <c r="P2093">
        <v>0.5</v>
      </c>
    </row>
    <row r="2094" spans="1:16">
      <c r="A2094" s="64" t="s">
        <v>2527</v>
      </c>
      <c r="B2094" s="61" t="s">
        <v>6418</v>
      </c>
      <c r="C2094" s="62" t="s">
        <v>1613</v>
      </c>
      <c r="D2094" s="63" t="s">
        <v>3104</v>
      </c>
      <c r="E2094" s="64">
        <v>101490161</v>
      </c>
      <c r="F2094" s="64"/>
      <c r="G2094" s="64">
        <v>112</v>
      </c>
      <c r="H2094">
        <v>6.5</v>
      </c>
      <c r="I2094" t="str">
        <f t="shared" si="101"/>
        <v>78</v>
      </c>
      <c r="J2094" t="str">
        <f t="shared" si="102"/>
        <v>6.0</v>
      </c>
      <c r="K2094" t="s">
        <v>8344</v>
      </c>
      <c r="L2094" t="s">
        <v>8341</v>
      </c>
      <c r="M2094">
        <v>0.75</v>
      </c>
      <c r="N2094">
        <v>2</v>
      </c>
      <c r="O2094">
        <f t="shared" si="100"/>
        <v>1</v>
      </c>
      <c r="P2094">
        <v>0.5</v>
      </c>
    </row>
    <row r="2095" spans="1:16">
      <c r="A2095" s="61" t="s">
        <v>2527</v>
      </c>
      <c r="B2095" s="61" t="s">
        <v>6418</v>
      </c>
      <c r="C2095" s="62" t="s">
        <v>1532</v>
      </c>
      <c r="D2095" s="63" t="s">
        <v>2528</v>
      </c>
      <c r="E2095" s="61">
        <v>101490162</v>
      </c>
      <c r="F2095" s="61"/>
      <c r="G2095" s="64">
        <v>112</v>
      </c>
      <c r="H2095">
        <v>6.5</v>
      </c>
      <c r="I2095" t="str">
        <f t="shared" si="101"/>
        <v>78</v>
      </c>
      <c r="J2095" t="str">
        <f t="shared" si="102"/>
        <v>6.0</v>
      </c>
      <c r="K2095" t="s">
        <v>8344</v>
      </c>
      <c r="L2095" t="s">
        <v>8341</v>
      </c>
      <c r="M2095">
        <v>0.75</v>
      </c>
      <c r="N2095">
        <v>2</v>
      </c>
      <c r="O2095">
        <f t="shared" si="100"/>
        <v>1</v>
      </c>
      <c r="P2095">
        <v>0.5</v>
      </c>
    </row>
    <row r="2096" spans="1:16">
      <c r="A2096" s="61" t="s">
        <v>2655</v>
      </c>
      <c r="B2096" s="61" t="s">
        <v>30</v>
      </c>
      <c r="C2096" s="62" t="s">
        <v>1532</v>
      </c>
      <c r="D2096" s="63" t="s">
        <v>2656</v>
      </c>
      <c r="E2096" s="61">
        <v>101490162</v>
      </c>
      <c r="F2096" s="61"/>
      <c r="G2096" s="64">
        <v>113</v>
      </c>
      <c r="H2096">
        <v>6.5</v>
      </c>
      <c r="I2096" t="str">
        <f t="shared" si="101"/>
        <v>78</v>
      </c>
      <c r="J2096" t="str">
        <f t="shared" si="102"/>
        <v>6.0</v>
      </c>
      <c r="K2096" t="s">
        <v>8342</v>
      </c>
      <c r="L2096" t="s">
        <v>8341</v>
      </c>
      <c r="M2096">
        <v>0.75</v>
      </c>
      <c r="N2096">
        <v>2</v>
      </c>
      <c r="O2096">
        <f t="shared" si="100"/>
        <v>1</v>
      </c>
      <c r="P2096">
        <v>0.5</v>
      </c>
    </row>
    <row r="2097" spans="1:16">
      <c r="A2097" s="61">
        <v>104204857</v>
      </c>
      <c r="B2097" s="61" t="s">
        <v>7746</v>
      </c>
      <c r="C2097" s="100" t="s">
        <v>1532</v>
      </c>
      <c r="D2097" s="42" t="s">
        <v>8154</v>
      </c>
      <c r="E2097" s="61">
        <v>101490162</v>
      </c>
      <c r="F2097" s="61"/>
      <c r="G2097" s="61">
        <v>196</v>
      </c>
      <c r="H2097">
        <v>6.5</v>
      </c>
      <c r="I2097" t="str">
        <f t="shared" si="101"/>
        <v>78</v>
      </c>
      <c r="J2097" t="str">
        <f t="shared" si="102"/>
        <v>6.0</v>
      </c>
      <c r="K2097" t="s">
        <v>8342</v>
      </c>
      <c r="L2097" t="s">
        <v>8350</v>
      </c>
      <c r="M2097">
        <v>0.75</v>
      </c>
      <c r="N2097">
        <v>2</v>
      </c>
      <c r="O2097">
        <f t="shared" si="100"/>
        <v>1</v>
      </c>
      <c r="P2097">
        <v>0.5</v>
      </c>
    </row>
    <row r="2098" spans="1:16">
      <c r="A2098" s="61">
        <v>104204857</v>
      </c>
      <c r="B2098" s="61" t="s">
        <v>7746</v>
      </c>
      <c r="C2098" s="100" t="s">
        <v>1613</v>
      </c>
      <c r="D2098" s="42" t="s">
        <v>5340</v>
      </c>
      <c r="E2098" s="61">
        <v>101490161</v>
      </c>
      <c r="F2098" s="61"/>
      <c r="G2098" s="61">
        <v>196</v>
      </c>
      <c r="H2098">
        <v>6.5</v>
      </c>
      <c r="I2098" t="str">
        <f t="shared" si="101"/>
        <v>78</v>
      </c>
      <c r="J2098" t="str">
        <f t="shared" si="102"/>
        <v>6.0</v>
      </c>
      <c r="K2098" t="s">
        <v>8342</v>
      </c>
      <c r="L2098" t="s">
        <v>8350</v>
      </c>
      <c r="M2098">
        <v>0.75</v>
      </c>
      <c r="N2098">
        <v>2</v>
      </c>
      <c r="O2098">
        <f t="shared" si="100"/>
        <v>1</v>
      </c>
      <c r="P2098">
        <v>0.5</v>
      </c>
    </row>
    <row r="2099" spans="1:16">
      <c r="A2099" s="61">
        <v>104615736</v>
      </c>
      <c r="B2099" s="61" t="s">
        <v>7920</v>
      </c>
      <c r="C2099" s="100" t="s">
        <v>1532</v>
      </c>
      <c r="D2099" s="42" t="s">
        <v>5604</v>
      </c>
      <c r="E2099" s="61">
        <v>101490162</v>
      </c>
      <c r="F2099" s="61"/>
      <c r="G2099" s="61">
        <v>113</v>
      </c>
      <c r="H2099">
        <v>6.5</v>
      </c>
      <c r="I2099" t="str">
        <f t="shared" si="101"/>
        <v>78</v>
      </c>
      <c r="J2099" t="str">
        <f t="shared" si="102"/>
        <v>6.0</v>
      </c>
      <c r="K2099" t="s">
        <v>8342</v>
      </c>
      <c r="L2099" t="s">
        <v>8341</v>
      </c>
      <c r="M2099">
        <v>0.75</v>
      </c>
      <c r="N2099">
        <v>2</v>
      </c>
      <c r="O2099">
        <f t="shared" si="100"/>
        <v>1</v>
      </c>
      <c r="P2099">
        <v>0.5</v>
      </c>
    </row>
    <row r="2100" spans="1:16">
      <c r="A2100" s="61">
        <v>104615736</v>
      </c>
      <c r="B2100" s="61" t="s">
        <v>7920</v>
      </c>
      <c r="C2100" s="100" t="s">
        <v>1613</v>
      </c>
      <c r="D2100" s="42" t="s">
        <v>5605</v>
      </c>
      <c r="E2100" s="61">
        <v>101490161</v>
      </c>
      <c r="F2100" s="61"/>
      <c r="G2100" s="61">
        <v>113</v>
      </c>
      <c r="H2100">
        <v>6.5</v>
      </c>
      <c r="I2100" t="str">
        <f t="shared" si="101"/>
        <v>78</v>
      </c>
      <c r="J2100" t="str">
        <f t="shared" si="102"/>
        <v>6.0</v>
      </c>
      <c r="K2100" t="s">
        <v>8342</v>
      </c>
      <c r="L2100" t="s">
        <v>8341</v>
      </c>
      <c r="M2100">
        <v>0.75</v>
      </c>
      <c r="N2100">
        <v>2</v>
      </c>
      <c r="O2100">
        <f t="shared" si="100"/>
        <v>1</v>
      </c>
      <c r="P2100">
        <v>0.5</v>
      </c>
    </row>
    <row r="2101" spans="1:16">
      <c r="A2101" s="61">
        <v>103685851</v>
      </c>
      <c r="B2101" s="61" t="s">
        <v>7732</v>
      </c>
      <c r="C2101" s="100" t="s">
        <v>1532</v>
      </c>
      <c r="D2101" s="42" t="s">
        <v>8155</v>
      </c>
      <c r="E2101" s="61">
        <v>101490162</v>
      </c>
      <c r="F2101" s="61"/>
      <c r="G2101" s="61">
        <v>113</v>
      </c>
      <c r="H2101">
        <v>6.5</v>
      </c>
      <c r="I2101" t="str">
        <f t="shared" si="101"/>
        <v>78</v>
      </c>
      <c r="J2101" t="str">
        <f t="shared" si="102"/>
        <v>6.0</v>
      </c>
      <c r="K2101" t="s">
        <v>8342</v>
      </c>
      <c r="L2101" t="s">
        <v>8341</v>
      </c>
      <c r="M2101">
        <v>0.75</v>
      </c>
      <c r="N2101">
        <v>2</v>
      </c>
      <c r="O2101">
        <f t="shared" si="100"/>
        <v>1</v>
      </c>
      <c r="P2101">
        <v>0.5</v>
      </c>
    </row>
    <row r="2102" spans="1:16">
      <c r="A2102" s="61">
        <v>104204856</v>
      </c>
      <c r="B2102" s="61" t="s">
        <v>52</v>
      </c>
      <c r="C2102" s="100" t="s">
        <v>1532</v>
      </c>
      <c r="D2102" s="42" t="s">
        <v>8155</v>
      </c>
      <c r="E2102" s="61">
        <v>101490162</v>
      </c>
      <c r="F2102" s="61"/>
      <c r="G2102" s="61">
        <v>113</v>
      </c>
      <c r="H2102">
        <v>6.5</v>
      </c>
      <c r="I2102" t="str">
        <f t="shared" si="101"/>
        <v>78</v>
      </c>
      <c r="J2102" t="str">
        <f t="shared" si="102"/>
        <v>6.0</v>
      </c>
      <c r="K2102" t="s">
        <v>8342</v>
      </c>
      <c r="L2102" t="s">
        <v>8341</v>
      </c>
      <c r="M2102">
        <v>0.75</v>
      </c>
      <c r="N2102">
        <v>2</v>
      </c>
      <c r="O2102">
        <f t="shared" si="100"/>
        <v>1</v>
      </c>
      <c r="P2102">
        <v>0.5</v>
      </c>
    </row>
    <row r="2103" spans="1:16">
      <c r="A2103" s="61">
        <v>103685851</v>
      </c>
      <c r="B2103" s="61" t="s">
        <v>7732</v>
      </c>
      <c r="C2103" s="100" t="s">
        <v>1613</v>
      </c>
      <c r="D2103" s="42" t="s">
        <v>5316</v>
      </c>
      <c r="E2103" s="61">
        <v>101490161</v>
      </c>
      <c r="F2103" s="61"/>
      <c r="G2103" s="61">
        <v>113</v>
      </c>
      <c r="H2103">
        <v>6.5</v>
      </c>
      <c r="I2103" t="str">
        <f t="shared" si="101"/>
        <v>78</v>
      </c>
      <c r="J2103" t="str">
        <f t="shared" si="102"/>
        <v>6.0</v>
      </c>
      <c r="K2103" t="s">
        <v>8342</v>
      </c>
      <c r="L2103" t="s">
        <v>8341</v>
      </c>
      <c r="M2103">
        <v>0.75</v>
      </c>
      <c r="N2103">
        <v>2</v>
      </c>
      <c r="O2103">
        <f t="shared" si="100"/>
        <v>1</v>
      </c>
      <c r="P2103">
        <v>0.5</v>
      </c>
    </row>
    <row r="2104" spans="1:16">
      <c r="A2104" s="61">
        <v>104204856</v>
      </c>
      <c r="B2104" s="61" t="s">
        <v>52</v>
      </c>
      <c r="C2104" s="100" t="s">
        <v>1613</v>
      </c>
      <c r="D2104" s="42" t="s">
        <v>5316</v>
      </c>
      <c r="E2104" s="61">
        <v>101490161</v>
      </c>
      <c r="F2104" s="61"/>
      <c r="G2104" s="61">
        <v>113</v>
      </c>
      <c r="H2104">
        <v>6.5</v>
      </c>
      <c r="I2104" t="str">
        <f t="shared" si="101"/>
        <v>78</v>
      </c>
      <c r="J2104" t="str">
        <f t="shared" si="102"/>
        <v>6.0</v>
      </c>
      <c r="K2104" t="s">
        <v>8342</v>
      </c>
      <c r="L2104" t="s">
        <v>8341</v>
      </c>
      <c r="M2104">
        <v>0.75</v>
      </c>
      <c r="N2104">
        <v>2</v>
      </c>
      <c r="O2104">
        <f t="shared" si="100"/>
        <v>1</v>
      </c>
      <c r="P2104">
        <v>0.5</v>
      </c>
    </row>
    <row r="2105" spans="1:16">
      <c r="A2105" s="61">
        <v>102987167</v>
      </c>
      <c r="B2105" s="61" t="s">
        <v>7202</v>
      </c>
      <c r="C2105" s="62" t="s">
        <v>1532</v>
      </c>
      <c r="D2105" s="42" t="s">
        <v>4532</v>
      </c>
      <c r="E2105" s="61">
        <v>101490162</v>
      </c>
      <c r="F2105" s="61"/>
      <c r="G2105" s="61">
        <v>196</v>
      </c>
      <c r="H2105">
        <v>6.5</v>
      </c>
      <c r="I2105" t="str">
        <f t="shared" si="101"/>
        <v>78</v>
      </c>
      <c r="J2105" t="str">
        <f t="shared" si="102"/>
        <v>6.0</v>
      </c>
      <c r="K2105" t="s">
        <v>8342</v>
      </c>
      <c r="L2105" t="s">
        <v>8350</v>
      </c>
      <c r="M2105">
        <v>0.75</v>
      </c>
      <c r="N2105">
        <v>2</v>
      </c>
      <c r="O2105">
        <f t="shared" si="100"/>
        <v>1</v>
      </c>
      <c r="P2105">
        <v>0.5</v>
      </c>
    </row>
    <row r="2106" spans="1:16">
      <c r="A2106" s="61">
        <v>102987167</v>
      </c>
      <c r="B2106" s="61" t="s">
        <v>7202</v>
      </c>
      <c r="C2106" s="62" t="s">
        <v>1613</v>
      </c>
      <c r="D2106" s="42" t="s">
        <v>4533</v>
      </c>
      <c r="E2106" s="61">
        <v>101490161</v>
      </c>
      <c r="F2106" s="61"/>
      <c r="G2106" s="61">
        <v>196</v>
      </c>
      <c r="H2106">
        <v>6.5</v>
      </c>
      <c r="I2106" t="str">
        <f t="shared" si="101"/>
        <v>78</v>
      </c>
      <c r="J2106" t="str">
        <f t="shared" si="102"/>
        <v>6.0</v>
      </c>
      <c r="K2106" t="s">
        <v>8342</v>
      </c>
      <c r="L2106" t="s">
        <v>8350</v>
      </c>
      <c r="M2106">
        <v>0.75</v>
      </c>
      <c r="N2106">
        <v>2</v>
      </c>
      <c r="O2106">
        <f t="shared" si="100"/>
        <v>1</v>
      </c>
      <c r="P2106">
        <v>0.5</v>
      </c>
    </row>
    <row r="2107" spans="1:16">
      <c r="A2107" s="61">
        <v>103095505</v>
      </c>
      <c r="B2107" s="61" t="s">
        <v>7281</v>
      </c>
      <c r="C2107" s="62" t="s">
        <v>1532</v>
      </c>
      <c r="D2107" s="42" t="s">
        <v>4663</v>
      </c>
      <c r="E2107" s="61">
        <v>101727985</v>
      </c>
      <c r="F2107" s="61"/>
      <c r="G2107" s="61">
        <v>113</v>
      </c>
      <c r="H2107">
        <v>6.5</v>
      </c>
      <c r="I2107" t="str">
        <f t="shared" si="101"/>
        <v>78</v>
      </c>
      <c r="J2107" t="str">
        <f t="shared" si="102"/>
        <v>6.0</v>
      </c>
      <c r="K2107" t="s">
        <v>8345</v>
      </c>
      <c r="L2107" t="s">
        <v>8341</v>
      </c>
      <c r="M2107">
        <v>1.5</v>
      </c>
      <c r="N2107">
        <v>2</v>
      </c>
      <c r="O2107">
        <f t="shared" si="100"/>
        <v>1</v>
      </c>
      <c r="P2107">
        <v>0.5</v>
      </c>
    </row>
    <row r="2108" spans="1:16">
      <c r="A2108" s="61">
        <v>103095505</v>
      </c>
      <c r="B2108" s="61" t="s">
        <v>7281</v>
      </c>
      <c r="C2108" s="62" t="s">
        <v>1613</v>
      </c>
      <c r="D2108" s="42" t="s">
        <v>4664</v>
      </c>
      <c r="E2108" s="61">
        <v>101727984</v>
      </c>
      <c r="F2108" s="61"/>
      <c r="G2108" s="61">
        <v>113</v>
      </c>
      <c r="H2108">
        <v>6.5</v>
      </c>
      <c r="I2108" t="str">
        <f t="shared" si="101"/>
        <v>78</v>
      </c>
      <c r="J2108" t="str">
        <f t="shared" si="102"/>
        <v>6.0</v>
      </c>
      <c r="K2108" t="s">
        <v>8345</v>
      </c>
      <c r="L2108" t="s">
        <v>8341</v>
      </c>
      <c r="M2108">
        <v>1.5</v>
      </c>
      <c r="N2108">
        <v>2</v>
      </c>
      <c r="O2108">
        <f t="shared" si="100"/>
        <v>1</v>
      </c>
      <c r="P2108">
        <v>0.5</v>
      </c>
    </row>
    <row r="2109" spans="1:16">
      <c r="A2109" s="61">
        <v>104204862</v>
      </c>
      <c r="B2109" s="61" t="s">
        <v>7753</v>
      </c>
      <c r="C2109" s="100" t="s">
        <v>1532</v>
      </c>
      <c r="D2109" s="42" t="s">
        <v>8156</v>
      </c>
      <c r="E2109" s="61">
        <v>103177454</v>
      </c>
      <c r="F2109" s="61"/>
      <c r="G2109" s="61">
        <v>196</v>
      </c>
      <c r="H2109">
        <v>6.5</v>
      </c>
      <c r="I2109" t="str">
        <f t="shared" si="101"/>
        <v>78</v>
      </c>
      <c r="J2109" t="str">
        <f t="shared" si="102"/>
        <v>6.0</v>
      </c>
      <c r="K2109" t="s">
        <v>8345</v>
      </c>
      <c r="L2109" t="s">
        <v>8350</v>
      </c>
      <c r="M2109">
        <v>1.5</v>
      </c>
      <c r="N2109">
        <v>2</v>
      </c>
      <c r="O2109">
        <f t="shared" si="100"/>
        <v>1</v>
      </c>
      <c r="P2109">
        <v>0.5</v>
      </c>
    </row>
    <row r="2110" spans="1:16">
      <c r="A2110" s="61">
        <v>104204862</v>
      </c>
      <c r="B2110" s="61" t="s">
        <v>7753</v>
      </c>
      <c r="C2110" s="100" t="s">
        <v>1613</v>
      </c>
      <c r="D2110" s="42" t="s">
        <v>5353</v>
      </c>
      <c r="E2110" s="61" t="s">
        <v>4953</v>
      </c>
      <c r="F2110" s="61"/>
      <c r="G2110" s="61">
        <v>196</v>
      </c>
      <c r="H2110">
        <v>6.5</v>
      </c>
      <c r="I2110" t="str">
        <f t="shared" si="101"/>
        <v>78</v>
      </c>
      <c r="J2110" t="str">
        <f t="shared" si="102"/>
        <v>6.0</v>
      </c>
      <c r="K2110" t="s">
        <v>8345</v>
      </c>
      <c r="L2110" t="s">
        <v>8350</v>
      </c>
      <c r="M2110">
        <v>1.5</v>
      </c>
      <c r="N2110">
        <v>2</v>
      </c>
      <c r="O2110">
        <f t="shared" si="100"/>
        <v>1</v>
      </c>
      <c r="P2110">
        <v>0.5</v>
      </c>
    </row>
    <row r="2111" spans="1:16">
      <c r="A2111" s="61">
        <v>104204861</v>
      </c>
      <c r="B2111" s="61" t="s">
        <v>7752</v>
      </c>
      <c r="C2111" s="100" t="s">
        <v>1532</v>
      </c>
      <c r="D2111" s="42" t="s">
        <v>5351</v>
      </c>
      <c r="E2111" s="61">
        <v>103177454</v>
      </c>
      <c r="F2111" s="61"/>
      <c r="G2111" s="61">
        <v>113</v>
      </c>
      <c r="H2111">
        <v>6.5</v>
      </c>
      <c r="I2111" t="str">
        <f t="shared" si="101"/>
        <v>78</v>
      </c>
      <c r="J2111" t="str">
        <f t="shared" si="102"/>
        <v>6.0</v>
      </c>
      <c r="K2111" t="s">
        <v>8345</v>
      </c>
      <c r="L2111" t="s">
        <v>8341</v>
      </c>
      <c r="M2111">
        <v>1.5</v>
      </c>
      <c r="N2111">
        <v>2</v>
      </c>
      <c r="O2111">
        <f t="shared" si="100"/>
        <v>1</v>
      </c>
      <c r="P2111">
        <v>0.5</v>
      </c>
    </row>
    <row r="2112" spans="1:16">
      <c r="A2112" s="61">
        <v>104204861</v>
      </c>
      <c r="B2112" s="61" t="s">
        <v>7752</v>
      </c>
      <c r="C2112" s="100" t="s">
        <v>1613</v>
      </c>
      <c r="D2112" s="42" t="s">
        <v>5352</v>
      </c>
      <c r="E2112" s="61" t="s">
        <v>4953</v>
      </c>
      <c r="F2112" s="61"/>
      <c r="G2112" s="61">
        <v>113</v>
      </c>
      <c r="H2112">
        <v>6.5</v>
      </c>
      <c r="I2112" t="str">
        <f t="shared" si="101"/>
        <v>78</v>
      </c>
      <c r="J2112" t="str">
        <f t="shared" si="102"/>
        <v>6.0</v>
      </c>
      <c r="K2112" t="s">
        <v>8345</v>
      </c>
      <c r="L2112" t="s">
        <v>8341</v>
      </c>
      <c r="M2112">
        <v>1.5</v>
      </c>
      <c r="N2112">
        <v>2</v>
      </c>
      <c r="O2112">
        <f t="shared" si="100"/>
        <v>1</v>
      </c>
      <c r="P2112">
        <v>0.5</v>
      </c>
    </row>
    <row r="2113" spans="1:16">
      <c r="A2113" s="61">
        <v>101422556</v>
      </c>
      <c r="B2113" s="61" t="s">
        <v>126</v>
      </c>
      <c r="C2113" s="62" t="s">
        <v>1532</v>
      </c>
      <c r="D2113" s="63" t="s">
        <v>1618</v>
      </c>
      <c r="E2113" s="64">
        <v>101490164</v>
      </c>
      <c r="F2113" s="64"/>
      <c r="G2113" s="64">
        <v>239</v>
      </c>
      <c r="H2113">
        <v>6.5</v>
      </c>
      <c r="I2113" t="str">
        <f t="shared" si="101"/>
        <v>78</v>
      </c>
      <c r="J2113" t="str">
        <f t="shared" si="102"/>
        <v>6.4</v>
      </c>
      <c r="K2113" t="s">
        <v>8342</v>
      </c>
      <c r="L2113" t="s">
        <v>8341</v>
      </c>
      <c r="M2113">
        <v>0.75</v>
      </c>
      <c r="N2113">
        <v>2</v>
      </c>
      <c r="O2113">
        <f t="shared" si="100"/>
        <v>1</v>
      </c>
      <c r="P2113">
        <v>0.5</v>
      </c>
    </row>
    <row r="2114" spans="1:16">
      <c r="A2114" s="61">
        <v>101422556</v>
      </c>
      <c r="B2114" s="61" t="s">
        <v>126</v>
      </c>
      <c r="C2114" s="62" t="s">
        <v>1532</v>
      </c>
      <c r="D2114" s="63" t="s">
        <v>1618</v>
      </c>
      <c r="E2114" s="64">
        <v>101490164</v>
      </c>
      <c r="F2114" s="61" t="s">
        <v>1534</v>
      </c>
      <c r="G2114" s="64">
        <v>239</v>
      </c>
      <c r="H2114">
        <v>6.5</v>
      </c>
      <c r="I2114" t="str">
        <f t="shared" si="101"/>
        <v>78</v>
      </c>
      <c r="J2114" t="str">
        <f t="shared" si="102"/>
        <v>6.4</v>
      </c>
      <c r="K2114" t="s">
        <v>8342</v>
      </c>
      <c r="L2114" t="s">
        <v>8341</v>
      </c>
      <c r="M2114">
        <v>0.75</v>
      </c>
      <c r="N2114">
        <v>2</v>
      </c>
      <c r="O2114">
        <f t="shared" si="100"/>
        <v>1</v>
      </c>
      <c r="P2114">
        <v>0.5</v>
      </c>
    </row>
    <row r="2115" spans="1:16">
      <c r="A2115" s="64">
        <v>101422556</v>
      </c>
      <c r="B2115" s="61" t="s">
        <v>126</v>
      </c>
      <c r="C2115" s="62" t="s">
        <v>1613</v>
      </c>
      <c r="D2115" s="63" t="s">
        <v>3107</v>
      </c>
      <c r="E2115" s="64">
        <v>101490161</v>
      </c>
      <c r="F2115" s="64"/>
      <c r="G2115" s="64">
        <v>239</v>
      </c>
      <c r="H2115">
        <v>6.5</v>
      </c>
      <c r="I2115" t="str">
        <f t="shared" si="101"/>
        <v>78</v>
      </c>
      <c r="J2115" t="str">
        <f t="shared" si="102"/>
        <v>6.4</v>
      </c>
      <c r="K2115" t="s">
        <v>8342</v>
      </c>
      <c r="L2115" t="s">
        <v>8341</v>
      </c>
      <c r="M2115">
        <v>0.75</v>
      </c>
      <c r="N2115">
        <v>2</v>
      </c>
      <c r="O2115">
        <f t="shared" ref="O2115:O2178" si="103">N2115/2</f>
        <v>1</v>
      </c>
      <c r="P2115">
        <v>0.5</v>
      </c>
    </row>
    <row r="2116" spans="1:16">
      <c r="A2116" s="61">
        <v>103346063</v>
      </c>
      <c r="B2116" s="61" t="s">
        <v>68</v>
      </c>
      <c r="C2116" s="62" t="s">
        <v>1532</v>
      </c>
      <c r="D2116" s="94" t="s">
        <v>5008</v>
      </c>
      <c r="E2116" s="61">
        <v>101490162</v>
      </c>
      <c r="F2116" s="61"/>
      <c r="G2116" s="61">
        <v>412</v>
      </c>
      <c r="H2116">
        <v>6.5</v>
      </c>
      <c r="I2116" t="str">
        <f t="shared" si="101"/>
        <v>78</v>
      </c>
      <c r="J2116" t="str">
        <f t="shared" si="102"/>
        <v>6.4</v>
      </c>
      <c r="K2116" t="s">
        <v>8342</v>
      </c>
      <c r="L2116" t="s">
        <v>8351</v>
      </c>
      <c r="M2116">
        <v>0.75</v>
      </c>
      <c r="N2116">
        <v>2</v>
      </c>
      <c r="O2116">
        <f t="shared" si="103"/>
        <v>1</v>
      </c>
      <c r="P2116">
        <v>0.5</v>
      </c>
    </row>
    <row r="2117" spans="1:16">
      <c r="A2117" s="61">
        <v>103346063</v>
      </c>
      <c r="B2117" s="61" t="s">
        <v>68</v>
      </c>
      <c r="C2117" s="62" t="s">
        <v>1613</v>
      </c>
      <c r="D2117" s="94" t="s">
        <v>128</v>
      </c>
      <c r="E2117" s="61">
        <v>101490161</v>
      </c>
      <c r="F2117" s="61"/>
      <c r="G2117" s="61">
        <v>412</v>
      </c>
      <c r="H2117">
        <v>6.5</v>
      </c>
      <c r="I2117" t="str">
        <f t="shared" si="101"/>
        <v>78</v>
      </c>
      <c r="J2117" t="str">
        <f t="shared" si="102"/>
        <v>6.4</v>
      </c>
      <c r="K2117" t="s">
        <v>8342</v>
      </c>
      <c r="L2117" t="s">
        <v>8351</v>
      </c>
      <c r="M2117">
        <v>0.75</v>
      </c>
      <c r="N2117">
        <v>2</v>
      </c>
      <c r="O2117">
        <f t="shared" si="103"/>
        <v>1</v>
      </c>
      <c r="P2117">
        <v>0.5</v>
      </c>
    </row>
    <row r="2118" spans="1:16">
      <c r="A2118" s="61">
        <v>104427936</v>
      </c>
      <c r="B2118" s="61" t="s">
        <v>7866</v>
      </c>
      <c r="C2118" s="100" t="s">
        <v>1532</v>
      </c>
      <c r="D2118" s="42" t="s">
        <v>5516</v>
      </c>
      <c r="E2118" s="61">
        <v>101490162</v>
      </c>
      <c r="F2118" s="61"/>
      <c r="G2118" s="61">
        <v>301</v>
      </c>
      <c r="H2118">
        <v>6.5</v>
      </c>
      <c r="I2118" t="str">
        <f t="shared" si="101"/>
        <v>78</v>
      </c>
      <c r="J2118" t="str">
        <f t="shared" si="102"/>
        <v>6.4</v>
      </c>
      <c r="K2118" t="s">
        <v>8342</v>
      </c>
      <c r="L2118" t="s">
        <v>8350</v>
      </c>
      <c r="M2118">
        <v>0.75</v>
      </c>
      <c r="N2118">
        <v>2</v>
      </c>
      <c r="O2118">
        <f t="shared" si="103"/>
        <v>1</v>
      </c>
      <c r="P2118">
        <v>0.5</v>
      </c>
    </row>
    <row r="2119" spans="1:16">
      <c r="A2119" s="61">
        <v>104427936</v>
      </c>
      <c r="B2119" s="61" t="s">
        <v>7866</v>
      </c>
      <c r="C2119" s="100" t="s">
        <v>1613</v>
      </c>
      <c r="D2119" s="42" t="s">
        <v>1499</v>
      </c>
      <c r="E2119" s="61">
        <v>101490161</v>
      </c>
      <c r="F2119" s="61"/>
      <c r="G2119" s="61">
        <v>301</v>
      </c>
      <c r="H2119">
        <v>6.5</v>
      </c>
      <c r="I2119" t="str">
        <f t="shared" si="101"/>
        <v>78</v>
      </c>
      <c r="J2119" t="str">
        <f t="shared" si="102"/>
        <v>6.4</v>
      </c>
      <c r="K2119" t="s">
        <v>8342</v>
      </c>
      <c r="L2119" t="s">
        <v>8350</v>
      </c>
      <c r="M2119">
        <v>0.75</v>
      </c>
      <c r="N2119">
        <v>2</v>
      </c>
      <c r="O2119">
        <f t="shared" si="103"/>
        <v>1</v>
      </c>
      <c r="P2119">
        <v>0.5</v>
      </c>
    </row>
    <row r="2120" spans="1:16">
      <c r="A2120" s="61">
        <v>104221573</v>
      </c>
      <c r="B2120" s="61" t="s">
        <v>27</v>
      </c>
      <c r="C2120" s="100" t="s">
        <v>1532</v>
      </c>
      <c r="D2120" s="42" t="s">
        <v>8157</v>
      </c>
      <c r="E2120" s="61">
        <v>101490162</v>
      </c>
      <c r="F2120" s="61"/>
      <c r="G2120" s="61">
        <v>239</v>
      </c>
      <c r="H2120">
        <v>6.5</v>
      </c>
      <c r="I2120" t="str">
        <f t="shared" si="101"/>
        <v>78</v>
      </c>
      <c r="J2120" t="str">
        <f t="shared" si="102"/>
        <v>6.4</v>
      </c>
      <c r="K2120" t="s">
        <v>8342</v>
      </c>
      <c r="L2120" t="s">
        <v>8341</v>
      </c>
      <c r="M2120">
        <v>0.75</v>
      </c>
      <c r="N2120">
        <v>2</v>
      </c>
      <c r="O2120">
        <f t="shared" si="103"/>
        <v>1</v>
      </c>
      <c r="P2120">
        <v>0.5</v>
      </c>
    </row>
    <row r="2121" spans="1:16">
      <c r="A2121" s="61">
        <v>104221573</v>
      </c>
      <c r="B2121" s="61" t="s">
        <v>27</v>
      </c>
      <c r="C2121" s="100" t="s">
        <v>1613</v>
      </c>
      <c r="D2121" s="42" t="s">
        <v>5363</v>
      </c>
      <c r="E2121" s="61">
        <v>101490161</v>
      </c>
      <c r="F2121" s="61"/>
      <c r="G2121" s="61">
        <v>239</v>
      </c>
      <c r="H2121">
        <v>6.5</v>
      </c>
      <c r="I2121" t="str">
        <f t="shared" si="101"/>
        <v>78</v>
      </c>
      <c r="J2121" t="str">
        <f t="shared" si="102"/>
        <v>6.4</v>
      </c>
      <c r="K2121" t="s">
        <v>8342</v>
      </c>
      <c r="L2121" t="s">
        <v>8341</v>
      </c>
      <c r="M2121">
        <v>0.75</v>
      </c>
      <c r="N2121">
        <v>2</v>
      </c>
      <c r="O2121">
        <f t="shared" si="103"/>
        <v>1</v>
      </c>
      <c r="P2121">
        <v>0.5</v>
      </c>
    </row>
    <row r="2122" spans="1:16">
      <c r="A2122" s="61">
        <v>102829965</v>
      </c>
      <c r="B2122" s="61" t="s">
        <v>69</v>
      </c>
      <c r="C2122" s="62" t="s">
        <v>1532</v>
      </c>
      <c r="D2122" s="42" t="s">
        <v>4390</v>
      </c>
      <c r="E2122" s="61">
        <v>101490162</v>
      </c>
      <c r="F2122" s="61"/>
      <c r="G2122" s="61">
        <v>301</v>
      </c>
      <c r="H2122">
        <v>6.5</v>
      </c>
      <c r="I2122" t="str">
        <f t="shared" si="101"/>
        <v>78</v>
      </c>
      <c r="J2122" t="str">
        <f t="shared" si="102"/>
        <v>6.4</v>
      </c>
      <c r="K2122" t="s">
        <v>8342</v>
      </c>
      <c r="L2122" t="s">
        <v>8350</v>
      </c>
      <c r="M2122">
        <v>0.75</v>
      </c>
      <c r="N2122">
        <v>2</v>
      </c>
      <c r="O2122">
        <f t="shared" si="103"/>
        <v>1</v>
      </c>
      <c r="P2122">
        <v>0.5</v>
      </c>
    </row>
    <row r="2123" spans="1:16">
      <c r="A2123" s="61">
        <v>102829965</v>
      </c>
      <c r="B2123" s="61" t="s">
        <v>69</v>
      </c>
      <c r="C2123" s="62" t="s">
        <v>1613</v>
      </c>
      <c r="D2123" s="42" t="s">
        <v>4391</v>
      </c>
      <c r="E2123" s="61">
        <v>101490161</v>
      </c>
      <c r="F2123" s="61"/>
      <c r="G2123" s="61">
        <v>301</v>
      </c>
      <c r="H2123">
        <v>6.5</v>
      </c>
      <c r="I2123" t="str">
        <f t="shared" si="101"/>
        <v>78</v>
      </c>
      <c r="J2123" t="str">
        <f t="shared" si="102"/>
        <v>6.4</v>
      </c>
      <c r="K2123" t="s">
        <v>8342</v>
      </c>
      <c r="L2123" t="s">
        <v>8350</v>
      </c>
      <c r="M2123">
        <v>0.75</v>
      </c>
      <c r="N2123">
        <v>2</v>
      </c>
      <c r="O2123">
        <f t="shared" si="103"/>
        <v>1</v>
      </c>
      <c r="P2123">
        <v>0.5</v>
      </c>
    </row>
    <row r="2124" spans="1:16">
      <c r="A2124" s="61">
        <v>102829969</v>
      </c>
      <c r="B2124" s="61" t="s">
        <v>7103</v>
      </c>
      <c r="C2124" s="62" t="s">
        <v>1532</v>
      </c>
      <c r="D2124" s="42" t="s">
        <v>4392</v>
      </c>
      <c r="E2124" s="61">
        <v>101490162</v>
      </c>
      <c r="F2124" s="61"/>
      <c r="G2124" s="61">
        <v>240</v>
      </c>
      <c r="H2124">
        <v>6.5</v>
      </c>
      <c r="I2124" t="str">
        <f t="shared" ref="I2124:I2187" si="104">MID(D2124,5,2)</f>
        <v>78</v>
      </c>
      <c r="J2124" t="str">
        <f t="shared" ref="J2124:J2187" si="105">MID(D2124,7,3)</f>
        <v>6.4</v>
      </c>
      <c r="K2124" t="s">
        <v>8342</v>
      </c>
      <c r="L2124" t="s">
        <v>8354</v>
      </c>
      <c r="M2124">
        <v>0.75</v>
      </c>
      <c r="N2124">
        <v>2</v>
      </c>
      <c r="O2124">
        <f t="shared" si="103"/>
        <v>1</v>
      </c>
      <c r="P2124">
        <v>0.5</v>
      </c>
    </row>
    <row r="2125" spans="1:16">
      <c r="A2125" s="61">
        <v>102829969</v>
      </c>
      <c r="B2125" s="61" t="s">
        <v>7103</v>
      </c>
      <c r="C2125" s="62" t="s">
        <v>1613</v>
      </c>
      <c r="D2125" s="42" t="s">
        <v>4393</v>
      </c>
      <c r="E2125" s="61">
        <v>101490161</v>
      </c>
      <c r="F2125" s="61"/>
      <c r="G2125" s="61">
        <v>240</v>
      </c>
      <c r="H2125">
        <v>6.5</v>
      </c>
      <c r="I2125" t="str">
        <f t="shared" si="104"/>
        <v>78</v>
      </c>
      <c r="J2125" t="str">
        <f t="shared" si="105"/>
        <v>6.4</v>
      </c>
      <c r="K2125" t="s">
        <v>8342</v>
      </c>
      <c r="L2125" t="s">
        <v>8354</v>
      </c>
      <c r="M2125">
        <v>0.75</v>
      </c>
      <c r="N2125">
        <v>2</v>
      </c>
      <c r="O2125">
        <f t="shared" si="103"/>
        <v>1</v>
      </c>
      <c r="P2125">
        <v>0.5</v>
      </c>
    </row>
    <row r="2126" spans="1:16">
      <c r="A2126" s="61" t="s">
        <v>2257</v>
      </c>
      <c r="B2126" s="61" t="s">
        <v>6298</v>
      </c>
      <c r="C2126" s="62" t="s">
        <v>1532</v>
      </c>
      <c r="D2126" s="63" t="s">
        <v>2258</v>
      </c>
      <c r="E2126" s="61">
        <v>101490162</v>
      </c>
      <c r="F2126" s="61"/>
      <c r="G2126" s="64">
        <v>86</v>
      </c>
      <c r="H2126">
        <v>6.5</v>
      </c>
      <c r="I2126" t="str">
        <f t="shared" si="104"/>
        <v>78</v>
      </c>
      <c r="J2126" t="str">
        <f t="shared" si="105"/>
        <v>6.7</v>
      </c>
      <c r="K2126" t="s">
        <v>8344</v>
      </c>
      <c r="L2126" t="s">
        <v>8341</v>
      </c>
      <c r="M2126">
        <v>0.75</v>
      </c>
      <c r="N2126">
        <v>2</v>
      </c>
      <c r="O2126">
        <f t="shared" si="103"/>
        <v>1</v>
      </c>
      <c r="P2126">
        <v>0.5</v>
      </c>
    </row>
    <row r="2127" spans="1:16">
      <c r="A2127" s="61" t="s">
        <v>3112</v>
      </c>
      <c r="B2127" s="61" t="s">
        <v>6620</v>
      </c>
      <c r="C2127" s="62" t="s">
        <v>1532</v>
      </c>
      <c r="D2127" s="63" t="s">
        <v>2258</v>
      </c>
      <c r="E2127" s="61">
        <v>101490162</v>
      </c>
      <c r="F2127" s="61"/>
      <c r="G2127" s="64">
        <v>86</v>
      </c>
      <c r="H2127">
        <v>6.5</v>
      </c>
      <c r="I2127" t="str">
        <f t="shared" si="104"/>
        <v>78</v>
      </c>
      <c r="J2127" t="str">
        <f t="shared" si="105"/>
        <v>6.7</v>
      </c>
      <c r="K2127" t="s">
        <v>8344</v>
      </c>
      <c r="L2127" t="s">
        <v>8341</v>
      </c>
      <c r="M2127">
        <v>0.75</v>
      </c>
      <c r="N2127">
        <v>2</v>
      </c>
      <c r="O2127">
        <f t="shared" si="103"/>
        <v>1</v>
      </c>
      <c r="P2127">
        <v>0.5</v>
      </c>
    </row>
    <row r="2128" spans="1:16">
      <c r="A2128" s="64" t="s">
        <v>3112</v>
      </c>
      <c r="B2128" s="61" t="s">
        <v>6620</v>
      </c>
      <c r="C2128" s="62" t="s">
        <v>1613</v>
      </c>
      <c r="D2128" s="63" t="s">
        <v>3113</v>
      </c>
      <c r="E2128" s="64">
        <v>101490161</v>
      </c>
      <c r="F2128" s="64"/>
      <c r="G2128" s="64">
        <v>86</v>
      </c>
      <c r="H2128">
        <v>6.5</v>
      </c>
      <c r="I2128" t="str">
        <f t="shared" si="104"/>
        <v>78</v>
      </c>
      <c r="J2128" t="str">
        <f t="shared" si="105"/>
        <v>6.7</v>
      </c>
      <c r="K2128" t="s">
        <v>8342</v>
      </c>
      <c r="L2128" t="s">
        <v>8341</v>
      </c>
      <c r="M2128">
        <v>0.75</v>
      </c>
      <c r="N2128">
        <v>2</v>
      </c>
      <c r="O2128">
        <f t="shared" si="103"/>
        <v>1</v>
      </c>
      <c r="P2128">
        <v>0.5</v>
      </c>
    </row>
    <row r="2129" spans="1:16">
      <c r="A2129" s="64" t="s">
        <v>2257</v>
      </c>
      <c r="B2129" s="61" t="s">
        <v>6298</v>
      </c>
      <c r="C2129" s="62" t="s">
        <v>1613</v>
      </c>
      <c r="D2129" s="63" t="s">
        <v>3114</v>
      </c>
      <c r="E2129" s="64">
        <v>101490161</v>
      </c>
      <c r="F2129" s="64"/>
      <c r="G2129" s="64">
        <v>86</v>
      </c>
      <c r="H2129">
        <v>6.5</v>
      </c>
      <c r="I2129" t="str">
        <f t="shared" si="104"/>
        <v>78</v>
      </c>
      <c r="J2129" t="str">
        <f t="shared" si="105"/>
        <v>6.7</v>
      </c>
      <c r="K2129" t="s">
        <v>8342</v>
      </c>
      <c r="L2129" t="s">
        <v>8341</v>
      </c>
      <c r="M2129">
        <v>0.75</v>
      </c>
      <c r="N2129">
        <v>2</v>
      </c>
      <c r="O2129">
        <f t="shared" si="103"/>
        <v>1</v>
      </c>
      <c r="P2129">
        <v>0.5</v>
      </c>
    </row>
    <row r="2130" spans="1:16">
      <c r="A2130" s="61">
        <v>102896120</v>
      </c>
      <c r="B2130" s="61" t="s">
        <v>7145</v>
      </c>
      <c r="C2130" s="62" t="s">
        <v>1532</v>
      </c>
      <c r="D2130" s="42" t="s">
        <v>4452</v>
      </c>
      <c r="E2130" s="61">
        <v>101490164</v>
      </c>
      <c r="F2130" s="64"/>
      <c r="G2130" s="64">
        <v>86</v>
      </c>
      <c r="H2130">
        <v>6.5</v>
      </c>
      <c r="I2130" t="str">
        <f t="shared" si="104"/>
        <v>78</v>
      </c>
      <c r="J2130" t="str">
        <f t="shared" si="105"/>
        <v>6.7</v>
      </c>
      <c r="K2130" t="s">
        <v>8342</v>
      </c>
      <c r="L2130" t="s">
        <v>8352</v>
      </c>
      <c r="M2130">
        <v>0.75</v>
      </c>
      <c r="N2130">
        <v>2</v>
      </c>
      <c r="O2130">
        <f t="shared" si="103"/>
        <v>1</v>
      </c>
      <c r="P2130">
        <v>0.5</v>
      </c>
    </row>
    <row r="2131" spans="1:16">
      <c r="A2131" s="61">
        <v>102896120</v>
      </c>
      <c r="B2131" s="61" t="s">
        <v>7145</v>
      </c>
      <c r="C2131" s="62" t="s">
        <v>1613</v>
      </c>
      <c r="D2131" s="42" t="s">
        <v>4453</v>
      </c>
      <c r="E2131" s="61">
        <v>101490161</v>
      </c>
      <c r="F2131" s="61"/>
      <c r="G2131" s="61">
        <v>86</v>
      </c>
      <c r="H2131">
        <v>6.5</v>
      </c>
      <c r="I2131" t="str">
        <f t="shared" si="104"/>
        <v>78</v>
      </c>
      <c r="J2131" t="str">
        <f t="shared" si="105"/>
        <v>6.7</v>
      </c>
      <c r="K2131" t="s">
        <v>8342</v>
      </c>
      <c r="L2131" t="s">
        <v>8352</v>
      </c>
      <c r="M2131">
        <v>0.75</v>
      </c>
      <c r="N2131">
        <v>2</v>
      </c>
      <c r="O2131">
        <f t="shared" si="103"/>
        <v>1</v>
      </c>
      <c r="P2131">
        <v>0.5</v>
      </c>
    </row>
    <row r="2132" spans="1:16">
      <c r="A2132" s="61" t="s">
        <v>3009</v>
      </c>
      <c r="B2132" s="61" t="s">
        <v>6585</v>
      </c>
      <c r="C2132" s="62" t="s">
        <v>1532</v>
      </c>
      <c r="D2132" s="63" t="s">
        <v>3010</v>
      </c>
      <c r="E2132" s="61">
        <v>101490162</v>
      </c>
      <c r="F2132" s="61"/>
      <c r="G2132" s="64">
        <v>159</v>
      </c>
      <c r="H2132">
        <v>6.5</v>
      </c>
      <c r="I2132" t="str">
        <f t="shared" si="104"/>
        <v>89</v>
      </c>
      <c r="J2132" t="str">
        <f t="shared" si="105"/>
        <v>4.0</v>
      </c>
      <c r="K2132" t="s">
        <v>8344</v>
      </c>
      <c r="L2132" t="s">
        <v>8350</v>
      </c>
      <c r="M2132">
        <v>0.75</v>
      </c>
      <c r="N2132">
        <v>2</v>
      </c>
      <c r="O2132">
        <f t="shared" si="103"/>
        <v>1</v>
      </c>
      <c r="P2132">
        <v>0.5</v>
      </c>
    </row>
    <row r="2133" spans="1:16">
      <c r="A2133" s="64" t="s">
        <v>3009</v>
      </c>
      <c r="B2133" s="61" t="s">
        <v>6585</v>
      </c>
      <c r="C2133" s="62" t="s">
        <v>1613</v>
      </c>
      <c r="D2133" s="63" t="s">
        <v>3116</v>
      </c>
      <c r="E2133" s="64">
        <v>101490161</v>
      </c>
      <c r="F2133" s="64"/>
      <c r="G2133" s="64">
        <v>159</v>
      </c>
      <c r="H2133">
        <v>6.5</v>
      </c>
      <c r="I2133" t="str">
        <f t="shared" si="104"/>
        <v>89</v>
      </c>
      <c r="J2133" t="str">
        <f t="shared" si="105"/>
        <v>4.0</v>
      </c>
      <c r="K2133" t="s">
        <v>8344</v>
      </c>
      <c r="L2133" t="s">
        <v>8350</v>
      </c>
      <c r="M2133">
        <v>0.75</v>
      </c>
      <c r="N2133">
        <v>2</v>
      </c>
      <c r="O2133">
        <f t="shared" si="103"/>
        <v>1</v>
      </c>
      <c r="P2133">
        <v>0.5</v>
      </c>
    </row>
    <row r="2134" spans="1:16">
      <c r="A2134" s="64" t="s">
        <v>3006</v>
      </c>
      <c r="B2134" s="61" t="s">
        <v>6584</v>
      </c>
      <c r="C2134" s="62" t="s">
        <v>1613</v>
      </c>
      <c r="D2134" s="63" t="s">
        <v>3118</v>
      </c>
      <c r="E2134" s="64">
        <v>101490161</v>
      </c>
      <c r="F2134" s="64"/>
      <c r="G2134" s="64">
        <v>159</v>
      </c>
      <c r="H2134">
        <v>6.5</v>
      </c>
      <c r="I2134" t="str">
        <f t="shared" si="104"/>
        <v>89</v>
      </c>
      <c r="J2134" t="str">
        <f t="shared" si="105"/>
        <v>4.0</v>
      </c>
      <c r="K2134" t="s">
        <v>8342</v>
      </c>
      <c r="L2134" t="s">
        <v>8341</v>
      </c>
      <c r="M2134">
        <v>0.75</v>
      </c>
      <c r="N2134">
        <v>2</v>
      </c>
      <c r="O2134">
        <f t="shared" si="103"/>
        <v>1</v>
      </c>
      <c r="P2134">
        <v>0.5</v>
      </c>
    </row>
    <row r="2135" spans="1:16">
      <c r="A2135" s="61" t="s">
        <v>3006</v>
      </c>
      <c r="B2135" s="61" t="s">
        <v>6584</v>
      </c>
      <c r="C2135" s="62" t="s">
        <v>1532</v>
      </c>
      <c r="D2135" s="63" t="s">
        <v>3007</v>
      </c>
      <c r="E2135" s="61">
        <v>101490162</v>
      </c>
      <c r="F2135" s="61"/>
      <c r="G2135" s="64">
        <v>159</v>
      </c>
      <c r="H2135">
        <v>6.5</v>
      </c>
      <c r="I2135" t="str">
        <f t="shared" si="104"/>
        <v>89</v>
      </c>
      <c r="J2135" t="str">
        <f t="shared" si="105"/>
        <v>4.0</v>
      </c>
      <c r="K2135" t="s">
        <v>8342</v>
      </c>
      <c r="L2135" t="s">
        <v>8341</v>
      </c>
      <c r="M2135">
        <v>0.75</v>
      </c>
      <c r="N2135">
        <v>2</v>
      </c>
      <c r="O2135">
        <f t="shared" si="103"/>
        <v>1</v>
      </c>
      <c r="P2135">
        <v>0.5</v>
      </c>
    </row>
    <row r="2136" spans="1:16">
      <c r="A2136" s="61" t="s">
        <v>2353</v>
      </c>
      <c r="B2136" s="61" t="s">
        <v>6343</v>
      </c>
      <c r="C2136" s="62" t="s">
        <v>1532</v>
      </c>
      <c r="D2136" s="63" t="s">
        <v>2354</v>
      </c>
      <c r="E2136" s="61">
        <v>101490162</v>
      </c>
      <c r="F2136" s="61"/>
      <c r="G2136" s="64">
        <v>103</v>
      </c>
      <c r="H2136">
        <v>6.5</v>
      </c>
      <c r="I2136" t="str">
        <f t="shared" si="104"/>
        <v>91</v>
      </c>
      <c r="J2136" t="str">
        <f t="shared" si="105"/>
        <v>03.</v>
      </c>
      <c r="K2136" t="s">
        <v>8344</v>
      </c>
      <c r="L2136" t="s">
        <v>8341</v>
      </c>
      <c r="M2136">
        <v>0.75</v>
      </c>
      <c r="N2136">
        <v>2</v>
      </c>
      <c r="O2136">
        <f t="shared" si="103"/>
        <v>1</v>
      </c>
      <c r="P2136">
        <v>0.5</v>
      </c>
    </row>
    <row r="2137" spans="1:16">
      <c r="A2137" s="64" t="s">
        <v>2353</v>
      </c>
      <c r="B2137" s="61" t="s">
        <v>6343</v>
      </c>
      <c r="C2137" s="62" t="s">
        <v>1613</v>
      </c>
      <c r="D2137" s="63" t="s">
        <v>3119</v>
      </c>
      <c r="E2137" s="64">
        <v>101490161</v>
      </c>
      <c r="F2137" s="64"/>
      <c r="G2137" s="64">
        <v>103</v>
      </c>
      <c r="H2137">
        <v>6.5</v>
      </c>
      <c r="I2137" t="str">
        <f t="shared" si="104"/>
        <v>91</v>
      </c>
      <c r="J2137" t="str">
        <f t="shared" si="105"/>
        <v>03.</v>
      </c>
      <c r="K2137" t="s">
        <v>8342</v>
      </c>
      <c r="L2137" t="s">
        <v>8341</v>
      </c>
      <c r="M2137">
        <v>0.75</v>
      </c>
      <c r="N2137">
        <v>2</v>
      </c>
      <c r="O2137">
        <f t="shared" si="103"/>
        <v>1</v>
      </c>
      <c r="P2137">
        <v>0.5</v>
      </c>
    </row>
    <row r="2138" spans="1:16">
      <c r="A2138" s="61" t="s">
        <v>2485</v>
      </c>
      <c r="B2138" s="61" t="s">
        <v>6399</v>
      </c>
      <c r="C2138" s="62" t="s">
        <v>1532</v>
      </c>
      <c r="D2138" s="63" t="s">
        <v>2486</v>
      </c>
      <c r="E2138" s="61">
        <v>101490162</v>
      </c>
      <c r="F2138" s="61"/>
      <c r="G2138" s="64">
        <v>15</v>
      </c>
      <c r="H2138">
        <v>6.56</v>
      </c>
      <c r="I2138" t="str">
        <f t="shared" si="104"/>
        <v>78</v>
      </c>
      <c r="J2138" t="str">
        <f t="shared" si="105"/>
        <v>3.0</v>
      </c>
      <c r="K2138" t="s">
        <v>8342</v>
      </c>
      <c r="L2138" t="s">
        <v>8341</v>
      </c>
      <c r="M2138">
        <v>0.75</v>
      </c>
      <c r="N2138">
        <v>2</v>
      </c>
      <c r="O2138">
        <f t="shared" si="103"/>
        <v>1</v>
      </c>
      <c r="P2138">
        <v>0.5</v>
      </c>
    </row>
    <row r="2139" spans="1:16">
      <c r="A2139" s="64" t="s">
        <v>2485</v>
      </c>
      <c r="B2139" s="61" t="s">
        <v>6399</v>
      </c>
      <c r="C2139" s="62" t="s">
        <v>1613</v>
      </c>
      <c r="D2139" s="63" t="s">
        <v>3122</v>
      </c>
      <c r="E2139" s="64">
        <v>101490161</v>
      </c>
      <c r="F2139" s="64"/>
      <c r="G2139" s="64">
        <v>15</v>
      </c>
      <c r="H2139">
        <v>6.56</v>
      </c>
      <c r="I2139" t="str">
        <f t="shared" si="104"/>
        <v>78</v>
      </c>
      <c r="J2139" t="str">
        <f t="shared" si="105"/>
        <v>3.0</v>
      </c>
      <c r="K2139" t="s">
        <v>8342</v>
      </c>
      <c r="L2139" t="s">
        <v>8341</v>
      </c>
      <c r="M2139">
        <v>0.75</v>
      </c>
      <c r="N2139">
        <v>2</v>
      </c>
      <c r="O2139">
        <f t="shared" si="103"/>
        <v>1</v>
      </c>
      <c r="P2139">
        <v>0.5</v>
      </c>
    </row>
    <row r="2140" spans="1:16">
      <c r="A2140" s="61">
        <v>102766864</v>
      </c>
      <c r="B2140" s="61" t="s">
        <v>7055</v>
      </c>
      <c r="C2140" s="62" t="s">
        <v>1532</v>
      </c>
      <c r="D2140" s="42" t="s">
        <v>4310</v>
      </c>
      <c r="E2140" s="61">
        <v>101490162</v>
      </c>
      <c r="F2140" s="61"/>
      <c r="G2140" s="61">
        <v>332</v>
      </c>
      <c r="H2140">
        <v>6.6</v>
      </c>
      <c r="I2140" t="str">
        <f t="shared" si="104"/>
        <v>56</v>
      </c>
      <c r="J2140" t="str">
        <f t="shared" si="105"/>
        <v>8.1</v>
      </c>
      <c r="K2140" t="s">
        <v>8342</v>
      </c>
      <c r="L2140" t="s">
        <v>8341</v>
      </c>
      <c r="M2140">
        <v>0.75</v>
      </c>
      <c r="N2140">
        <v>2</v>
      </c>
      <c r="O2140">
        <f t="shared" si="103"/>
        <v>1</v>
      </c>
      <c r="P2140">
        <v>0.5</v>
      </c>
    </row>
    <row r="2141" spans="1:16">
      <c r="A2141" s="61">
        <v>102766864</v>
      </c>
      <c r="B2141" s="61" t="s">
        <v>7055</v>
      </c>
      <c r="C2141" s="62" t="s">
        <v>1613</v>
      </c>
      <c r="D2141" s="42" t="s">
        <v>4311</v>
      </c>
      <c r="E2141" s="61">
        <v>101490161</v>
      </c>
      <c r="F2141" s="61"/>
      <c r="G2141" s="61">
        <v>332</v>
      </c>
      <c r="H2141">
        <v>6.6</v>
      </c>
      <c r="I2141" t="str">
        <f t="shared" si="104"/>
        <v>56</v>
      </c>
      <c r="J2141" t="str">
        <f t="shared" si="105"/>
        <v>8.1</v>
      </c>
      <c r="K2141" t="s">
        <v>8342</v>
      </c>
      <c r="L2141" t="s">
        <v>8341</v>
      </c>
      <c r="M2141">
        <v>0.75</v>
      </c>
      <c r="N2141">
        <v>2</v>
      </c>
      <c r="O2141">
        <f t="shared" si="103"/>
        <v>1</v>
      </c>
      <c r="P2141">
        <v>0.5</v>
      </c>
    </row>
    <row r="2142" spans="1:16">
      <c r="A2142" s="61">
        <v>101684288</v>
      </c>
      <c r="B2142" s="61" t="s">
        <v>6623</v>
      </c>
      <c r="C2142" s="62" t="s">
        <v>1532</v>
      </c>
      <c r="D2142" s="42" t="s">
        <v>3878</v>
      </c>
      <c r="E2142" s="61">
        <v>101490162</v>
      </c>
      <c r="F2142" s="61"/>
      <c r="G2142" s="61">
        <v>169</v>
      </c>
      <c r="H2142">
        <v>6.6</v>
      </c>
      <c r="I2142" t="str">
        <f t="shared" si="104"/>
        <v>78</v>
      </c>
      <c r="J2142" t="str">
        <f t="shared" si="105"/>
        <v>2.9</v>
      </c>
      <c r="K2142" t="s">
        <v>8342</v>
      </c>
      <c r="L2142" t="s">
        <v>8341</v>
      </c>
      <c r="M2142">
        <v>0.75</v>
      </c>
      <c r="N2142">
        <v>2</v>
      </c>
      <c r="O2142">
        <f t="shared" si="103"/>
        <v>1</v>
      </c>
      <c r="P2142">
        <v>0.5</v>
      </c>
    </row>
    <row r="2143" spans="1:16">
      <c r="A2143" s="61">
        <v>101684288</v>
      </c>
      <c r="B2143" s="61" t="s">
        <v>6623</v>
      </c>
      <c r="C2143" s="62" t="s">
        <v>1613</v>
      </c>
      <c r="D2143" s="42" t="s">
        <v>3124</v>
      </c>
      <c r="E2143" s="61">
        <v>101490161</v>
      </c>
      <c r="F2143" s="61"/>
      <c r="G2143" s="61">
        <v>169</v>
      </c>
      <c r="H2143">
        <v>6.6</v>
      </c>
      <c r="I2143" t="str">
        <f t="shared" si="104"/>
        <v>78</v>
      </c>
      <c r="J2143" t="str">
        <f t="shared" si="105"/>
        <v>2.9</v>
      </c>
      <c r="K2143" t="s">
        <v>8342</v>
      </c>
      <c r="L2143" t="s">
        <v>8341</v>
      </c>
      <c r="M2143">
        <v>0.75</v>
      </c>
      <c r="N2143">
        <v>2</v>
      </c>
      <c r="O2143">
        <f t="shared" si="103"/>
        <v>1</v>
      </c>
      <c r="P2143">
        <v>0.5</v>
      </c>
    </row>
    <row r="2144" spans="1:16">
      <c r="A2144" s="61" t="s">
        <v>3127</v>
      </c>
      <c r="B2144" s="61" t="s">
        <v>6625</v>
      </c>
      <c r="C2144" s="62" t="s">
        <v>1532</v>
      </c>
      <c r="D2144" s="63" t="s">
        <v>3538</v>
      </c>
      <c r="E2144" s="61">
        <v>101490162</v>
      </c>
      <c r="F2144" s="61"/>
      <c r="G2144" s="64">
        <v>136</v>
      </c>
      <c r="H2144">
        <v>6.6</v>
      </c>
      <c r="I2144" t="str">
        <f t="shared" si="104"/>
        <v>78</v>
      </c>
      <c r="J2144" t="str">
        <f t="shared" si="105"/>
        <v>3.0</v>
      </c>
      <c r="K2144" t="s">
        <v>8342</v>
      </c>
      <c r="L2144" t="s">
        <v>8341</v>
      </c>
      <c r="M2144">
        <v>0.75</v>
      </c>
      <c r="N2144">
        <v>2</v>
      </c>
      <c r="O2144">
        <f t="shared" si="103"/>
        <v>1</v>
      </c>
      <c r="P2144">
        <v>0.5</v>
      </c>
    </row>
    <row r="2145" spans="1:16">
      <c r="A2145" s="64" t="s">
        <v>3127</v>
      </c>
      <c r="B2145" s="61" t="s">
        <v>6625</v>
      </c>
      <c r="C2145" s="62" t="s">
        <v>1613</v>
      </c>
      <c r="D2145" s="63" t="s">
        <v>3128</v>
      </c>
      <c r="E2145" s="64">
        <v>101490161</v>
      </c>
      <c r="F2145" s="64"/>
      <c r="G2145" s="64">
        <v>136</v>
      </c>
      <c r="H2145">
        <v>6.6</v>
      </c>
      <c r="I2145" t="str">
        <f t="shared" si="104"/>
        <v>78</v>
      </c>
      <c r="J2145" t="str">
        <f t="shared" si="105"/>
        <v>3.0</v>
      </c>
      <c r="K2145" t="s">
        <v>8342</v>
      </c>
      <c r="L2145" t="s">
        <v>8341</v>
      </c>
      <c r="M2145">
        <v>0.75</v>
      </c>
      <c r="N2145">
        <v>2</v>
      </c>
      <c r="O2145">
        <f t="shared" si="103"/>
        <v>1</v>
      </c>
      <c r="P2145">
        <v>0.5</v>
      </c>
    </row>
    <row r="2146" spans="1:16">
      <c r="A2146" s="61">
        <v>101543238</v>
      </c>
      <c r="B2146" s="61" t="s">
        <v>6052</v>
      </c>
      <c r="C2146" s="62" t="s">
        <v>1532</v>
      </c>
      <c r="D2146" s="42" t="s">
        <v>1715</v>
      </c>
      <c r="E2146" s="61">
        <v>101490162</v>
      </c>
      <c r="F2146" s="61"/>
      <c r="G2146" s="61">
        <v>48</v>
      </c>
      <c r="H2146">
        <v>6.6</v>
      </c>
      <c r="I2146" t="str">
        <f t="shared" si="104"/>
        <v>78</v>
      </c>
      <c r="J2146" t="str">
        <f t="shared" si="105"/>
        <v>4.8</v>
      </c>
      <c r="K2146" t="s">
        <v>8342</v>
      </c>
      <c r="L2146" t="s">
        <v>8341</v>
      </c>
      <c r="M2146">
        <v>0.75</v>
      </c>
      <c r="N2146">
        <v>2</v>
      </c>
      <c r="O2146">
        <f t="shared" si="103"/>
        <v>1</v>
      </c>
      <c r="P2146">
        <v>0.5</v>
      </c>
    </row>
    <row r="2147" spans="1:16">
      <c r="A2147" s="61">
        <v>101543238</v>
      </c>
      <c r="B2147" s="61" t="s">
        <v>6052</v>
      </c>
      <c r="C2147" s="62" t="s">
        <v>1613</v>
      </c>
      <c r="D2147" s="42" t="s">
        <v>3130</v>
      </c>
      <c r="E2147" s="61">
        <v>101490161</v>
      </c>
      <c r="F2147" s="61"/>
      <c r="G2147" s="61">
        <v>48</v>
      </c>
      <c r="H2147">
        <v>6.6</v>
      </c>
      <c r="I2147" t="str">
        <f t="shared" si="104"/>
        <v>78</v>
      </c>
      <c r="J2147" t="str">
        <f t="shared" si="105"/>
        <v>4.8</v>
      </c>
      <c r="K2147" t="s">
        <v>8342</v>
      </c>
      <c r="L2147" t="s">
        <v>8341</v>
      </c>
      <c r="M2147">
        <v>0.75</v>
      </c>
      <c r="N2147">
        <v>2</v>
      </c>
      <c r="O2147">
        <f t="shared" si="103"/>
        <v>1</v>
      </c>
      <c r="P2147">
        <v>0.5</v>
      </c>
    </row>
    <row r="2148" spans="1:16">
      <c r="A2148" s="61" t="s">
        <v>3132</v>
      </c>
      <c r="B2148" s="61" t="s">
        <v>6626</v>
      </c>
      <c r="C2148" s="62" t="s">
        <v>1532</v>
      </c>
      <c r="D2148" s="63" t="s">
        <v>3393</v>
      </c>
      <c r="E2148" s="64">
        <v>101490162</v>
      </c>
      <c r="F2148" s="64"/>
      <c r="G2148" s="64">
        <v>17</v>
      </c>
      <c r="H2148">
        <v>6.6</v>
      </c>
      <c r="I2148" t="str">
        <f t="shared" si="104"/>
        <v>78</v>
      </c>
      <c r="J2148" t="str">
        <f t="shared" si="105"/>
        <v>5.0</v>
      </c>
      <c r="K2148" t="s">
        <v>8344</v>
      </c>
      <c r="L2148" t="s">
        <v>8341</v>
      </c>
      <c r="M2148">
        <v>0.75</v>
      </c>
      <c r="N2148">
        <v>2</v>
      </c>
      <c r="O2148">
        <f t="shared" si="103"/>
        <v>1</v>
      </c>
      <c r="P2148">
        <v>0.5</v>
      </c>
    </row>
    <row r="2149" spans="1:16">
      <c r="A2149" s="64" t="s">
        <v>3132</v>
      </c>
      <c r="B2149" s="61" t="s">
        <v>6626</v>
      </c>
      <c r="C2149" s="62" t="s">
        <v>1613</v>
      </c>
      <c r="D2149" s="63" t="s">
        <v>3133</v>
      </c>
      <c r="E2149" s="64">
        <v>101490161</v>
      </c>
      <c r="F2149" s="64"/>
      <c r="G2149" s="64">
        <v>17</v>
      </c>
      <c r="H2149">
        <v>6.6</v>
      </c>
      <c r="I2149" t="str">
        <f t="shared" si="104"/>
        <v>78</v>
      </c>
      <c r="J2149" t="str">
        <f t="shared" si="105"/>
        <v>5.0</v>
      </c>
      <c r="K2149" t="s">
        <v>8344</v>
      </c>
      <c r="L2149" t="s">
        <v>8341</v>
      </c>
      <c r="M2149">
        <v>0.75</v>
      </c>
      <c r="N2149">
        <v>2</v>
      </c>
      <c r="O2149">
        <f t="shared" si="103"/>
        <v>1</v>
      </c>
      <c r="P2149">
        <v>0.5</v>
      </c>
    </row>
    <row r="2150" spans="1:16">
      <c r="A2150" s="61" t="s">
        <v>3135</v>
      </c>
      <c r="B2150" s="61" t="s">
        <v>6627</v>
      </c>
      <c r="C2150" s="62" t="s">
        <v>1532</v>
      </c>
      <c r="D2150" s="63" t="s">
        <v>3546</v>
      </c>
      <c r="E2150" s="61">
        <v>101490162</v>
      </c>
      <c r="F2150" s="61"/>
      <c r="G2150" s="64">
        <v>18</v>
      </c>
      <c r="H2150">
        <v>6.6</v>
      </c>
      <c r="I2150" t="str">
        <f t="shared" si="104"/>
        <v>78</v>
      </c>
      <c r="J2150" t="str">
        <f t="shared" si="105"/>
        <v>5.0</v>
      </c>
      <c r="K2150" t="s">
        <v>8342</v>
      </c>
      <c r="L2150" t="s">
        <v>8341</v>
      </c>
      <c r="M2150">
        <v>0.75</v>
      </c>
      <c r="N2150">
        <v>2</v>
      </c>
      <c r="O2150">
        <f t="shared" si="103"/>
        <v>1</v>
      </c>
      <c r="P2150">
        <v>0.5</v>
      </c>
    </row>
    <row r="2151" spans="1:16">
      <c r="A2151" s="64" t="s">
        <v>3135</v>
      </c>
      <c r="B2151" s="61" t="s">
        <v>6627</v>
      </c>
      <c r="C2151" s="62" t="s">
        <v>1613</v>
      </c>
      <c r="D2151" s="63" t="s">
        <v>3136</v>
      </c>
      <c r="E2151" s="64">
        <v>101490161</v>
      </c>
      <c r="F2151" s="64"/>
      <c r="G2151" s="64">
        <v>18</v>
      </c>
      <c r="H2151">
        <v>6.6</v>
      </c>
      <c r="I2151" t="str">
        <f t="shared" si="104"/>
        <v>78</v>
      </c>
      <c r="J2151" t="str">
        <f t="shared" si="105"/>
        <v>5.0</v>
      </c>
      <c r="K2151" t="s">
        <v>8342</v>
      </c>
      <c r="L2151" t="s">
        <v>8341</v>
      </c>
      <c r="M2151">
        <v>0.75</v>
      </c>
      <c r="N2151">
        <v>2</v>
      </c>
      <c r="O2151">
        <f t="shared" si="103"/>
        <v>1</v>
      </c>
      <c r="P2151">
        <v>0.5</v>
      </c>
    </row>
    <row r="2152" spans="1:16">
      <c r="A2152" s="61" t="s">
        <v>3138</v>
      </c>
      <c r="B2152" s="61" t="s">
        <v>6629</v>
      </c>
      <c r="C2152" s="62" t="s">
        <v>1532</v>
      </c>
      <c r="D2152" s="63" t="s">
        <v>3391</v>
      </c>
      <c r="E2152" s="64">
        <v>101490162</v>
      </c>
      <c r="F2152" s="64"/>
      <c r="G2152" s="64">
        <v>102</v>
      </c>
      <c r="H2152">
        <v>6.6</v>
      </c>
      <c r="I2152" t="str">
        <f t="shared" si="104"/>
        <v>78</v>
      </c>
      <c r="J2152" t="str">
        <f t="shared" si="105"/>
        <v>5.7</v>
      </c>
      <c r="K2152" t="s">
        <v>8342</v>
      </c>
      <c r="L2152" t="s">
        <v>8341</v>
      </c>
      <c r="M2152">
        <v>0.75</v>
      </c>
      <c r="N2152">
        <v>2</v>
      </c>
      <c r="O2152">
        <f t="shared" si="103"/>
        <v>1</v>
      </c>
      <c r="P2152">
        <v>0.5</v>
      </c>
    </row>
    <row r="2153" spans="1:16">
      <c r="A2153" s="64" t="s">
        <v>3138</v>
      </c>
      <c r="B2153" s="61" t="s">
        <v>6629</v>
      </c>
      <c r="C2153" s="62" t="s">
        <v>1613</v>
      </c>
      <c r="D2153" s="63" t="s">
        <v>3139</v>
      </c>
      <c r="E2153" s="64">
        <v>101490161</v>
      </c>
      <c r="F2153" s="64"/>
      <c r="G2153" s="64">
        <v>102</v>
      </c>
      <c r="H2153">
        <v>6.6</v>
      </c>
      <c r="I2153" t="str">
        <f t="shared" si="104"/>
        <v>78</v>
      </c>
      <c r="J2153" t="str">
        <f t="shared" si="105"/>
        <v>5.7</v>
      </c>
      <c r="K2153" t="s">
        <v>8342</v>
      </c>
      <c r="L2153" t="s">
        <v>8341</v>
      </c>
      <c r="M2153">
        <v>0.75</v>
      </c>
      <c r="N2153">
        <v>2</v>
      </c>
      <c r="O2153">
        <f t="shared" si="103"/>
        <v>1</v>
      </c>
      <c r="P2153">
        <v>0.5</v>
      </c>
    </row>
    <row r="2154" spans="1:16">
      <c r="A2154" s="61">
        <v>103619342</v>
      </c>
      <c r="B2154" s="61" t="s">
        <v>7671</v>
      </c>
      <c r="C2154" s="100" t="s">
        <v>1532</v>
      </c>
      <c r="D2154" s="42" t="s">
        <v>5226</v>
      </c>
      <c r="E2154" s="61">
        <v>101490162</v>
      </c>
      <c r="F2154" s="61"/>
      <c r="G2154" s="61">
        <v>239</v>
      </c>
      <c r="H2154">
        <v>6.6</v>
      </c>
      <c r="I2154" t="str">
        <f t="shared" si="104"/>
        <v>78</v>
      </c>
      <c r="J2154" t="str">
        <f t="shared" si="105"/>
        <v>6.4</v>
      </c>
      <c r="K2154" t="s">
        <v>8342</v>
      </c>
      <c r="L2154" t="s">
        <v>8341</v>
      </c>
      <c r="M2154">
        <v>0.75</v>
      </c>
      <c r="N2154">
        <v>2</v>
      </c>
      <c r="O2154">
        <f t="shared" si="103"/>
        <v>1</v>
      </c>
      <c r="P2154">
        <v>0.5</v>
      </c>
    </row>
    <row r="2155" spans="1:16">
      <c r="A2155" s="61">
        <v>103619342</v>
      </c>
      <c r="B2155" s="61" t="s">
        <v>7671</v>
      </c>
      <c r="C2155" s="100" t="s">
        <v>1613</v>
      </c>
      <c r="D2155" s="42" t="s">
        <v>5227</v>
      </c>
      <c r="E2155" s="61">
        <v>101490161</v>
      </c>
      <c r="F2155" s="61"/>
      <c r="G2155" s="61">
        <v>239</v>
      </c>
      <c r="H2155">
        <v>6.6</v>
      </c>
      <c r="I2155" t="str">
        <f t="shared" si="104"/>
        <v>78</v>
      </c>
      <c r="J2155" t="str">
        <f t="shared" si="105"/>
        <v>6.4</v>
      </c>
      <c r="K2155" t="s">
        <v>8342</v>
      </c>
      <c r="L2155" t="s">
        <v>8341</v>
      </c>
      <c r="M2155">
        <v>0.75</v>
      </c>
      <c r="N2155">
        <v>2</v>
      </c>
      <c r="O2155">
        <f t="shared" si="103"/>
        <v>1</v>
      </c>
      <c r="P2155">
        <v>0.5</v>
      </c>
    </row>
    <row r="2156" spans="1:16">
      <c r="A2156" s="61">
        <v>103084978</v>
      </c>
      <c r="B2156" s="61" t="s">
        <v>7270</v>
      </c>
      <c r="C2156" s="62" t="s">
        <v>1532</v>
      </c>
      <c r="D2156" s="42" t="s">
        <v>4643</v>
      </c>
      <c r="E2156" s="61">
        <v>101490162</v>
      </c>
      <c r="F2156" s="61"/>
      <c r="G2156" s="61">
        <v>239</v>
      </c>
      <c r="H2156">
        <v>6.6</v>
      </c>
      <c r="I2156" t="str">
        <f t="shared" si="104"/>
        <v>78</v>
      </c>
      <c r="J2156" t="str">
        <f t="shared" si="105"/>
        <v>6.4</v>
      </c>
      <c r="K2156" t="s">
        <v>8342</v>
      </c>
      <c r="L2156" t="s">
        <v>8341</v>
      </c>
      <c r="M2156">
        <v>0.75</v>
      </c>
      <c r="N2156">
        <v>2</v>
      </c>
      <c r="O2156">
        <f t="shared" si="103"/>
        <v>1</v>
      </c>
      <c r="P2156">
        <v>0.5</v>
      </c>
    </row>
    <row r="2157" spans="1:16">
      <c r="A2157" s="61">
        <v>103084978</v>
      </c>
      <c r="B2157" s="61" t="s">
        <v>7270</v>
      </c>
      <c r="C2157" s="62" t="s">
        <v>1613</v>
      </c>
      <c r="D2157" s="42" t="s">
        <v>4644</v>
      </c>
      <c r="E2157" s="61">
        <v>101490161</v>
      </c>
      <c r="F2157" s="61"/>
      <c r="G2157" s="61">
        <v>239</v>
      </c>
      <c r="H2157">
        <v>6.6</v>
      </c>
      <c r="I2157" t="str">
        <f t="shared" si="104"/>
        <v>78</v>
      </c>
      <c r="J2157" t="str">
        <f t="shared" si="105"/>
        <v>6.4</v>
      </c>
      <c r="K2157" t="s">
        <v>8342</v>
      </c>
      <c r="L2157" t="s">
        <v>8341</v>
      </c>
      <c r="M2157">
        <v>0.75</v>
      </c>
      <c r="N2157">
        <v>2</v>
      </c>
      <c r="O2157">
        <f t="shared" si="103"/>
        <v>1</v>
      </c>
      <c r="P2157">
        <v>0.5</v>
      </c>
    </row>
    <row r="2158" spans="1:16">
      <c r="A2158" s="61">
        <v>104796651</v>
      </c>
      <c r="B2158" s="61" t="s">
        <v>8047</v>
      </c>
      <c r="C2158" s="100" t="s">
        <v>1532</v>
      </c>
      <c r="D2158" s="42" t="s">
        <v>5806</v>
      </c>
      <c r="E2158" s="61">
        <v>101490162</v>
      </c>
      <c r="F2158" s="61"/>
      <c r="G2158" s="61">
        <v>473</v>
      </c>
      <c r="H2158">
        <v>6.6</v>
      </c>
      <c r="I2158" t="str">
        <f t="shared" si="104"/>
        <v>78</v>
      </c>
      <c r="J2158" t="str">
        <f t="shared" si="105"/>
        <v>7.9</v>
      </c>
      <c r="K2158" t="s">
        <v>8342</v>
      </c>
      <c r="L2158" t="s">
        <v>8351</v>
      </c>
      <c r="M2158">
        <v>0.75</v>
      </c>
      <c r="N2158">
        <v>2</v>
      </c>
      <c r="O2158">
        <f t="shared" si="103"/>
        <v>1</v>
      </c>
      <c r="P2158">
        <v>0.5</v>
      </c>
    </row>
    <row r="2159" spans="1:16">
      <c r="A2159" s="61">
        <v>104796651</v>
      </c>
      <c r="B2159" s="61" t="s">
        <v>8047</v>
      </c>
      <c r="C2159" s="100" t="s">
        <v>1613</v>
      </c>
      <c r="D2159" s="42" t="s">
        <v>5807</v>
      </c>
      <c r="E2159" s="61">
        <v>101490161</v>
      </c>
      <c r="F2159" s="61"/>
      <c r="G2159" s="61">
        <v>473</v>
      </c>
      <c r="H2159">
        <v>6.6</v>
      </c>
      <c r="I2159" t="str">
        <f t="shared" si="104"/>
        <v>78</v>
      </c>
      <c r="J2159" t="str">
        <f t="shared" si="105"/>
        <v>7.9</v>
      </c>
      <c r="K2159" t="s">
        <v>8342</v>
      </c>
      <c r="L2159" t="s">
        <v>8351</v>
      </c>
      <c r="M2159">
        <v>0.75</v>
      </c>
      <c r="N2159">
        <v>2</v>
      </c>
      <c r="O2159">
        <f t="shared" si="103"/>
        <v>1</v>
      </c>
      <c r="P2159">
        <v>0.5</v>
      </c>
    </row>
    <row r="2160" spans="1:16">
      <c r="A2160" s="61">
        <v>104385303</v>
      </c>
      <c r="B2160" s="61" t="s">
        <v>7817</v>
      </c>
      <c r="C2160" s="100" t="s">
        <v>1532</v>
      </c>
      <c r="D2160" s="42" t="s">
        <v>5448</v>
      </c>
      <c r="E2160" s="61">
        <v>101490164</v>
      </c>
      <c r="F2160" s="61"/>
      <c r="G2160" s="61">
        <v>414</v>
      </c>
      <c r="H2160">
        <v>6.6</v>
      </c>
      <c r="I2160" t="str">
        <f t="shared" si="104"/>
        <v>78</v>
      </c>
      <c r="J2160" t="str">
        <f t="shared" si="105"/>
        <v>7.9</v>
      </c>
      <c r="K2160" t="s">
        <v>8342</v>
      </c>
      <c r="L2160" t="s">
        <v>8352</v>
      </c>
      <c r="M2160">
        <v>0.75</v>
      </c>
      <c r="N2160">
        <v>2</v>
      </c>
      <c r="O2160">
        <f t="shared" si="103"/>
        <v>1</v>
      </c>
      <c r="P2160">
        <v>0.5</v>
      </c>
    </row>
    <row r="2161" spans="1:16">
      <c r="A2161" s="61">
        <v>104796649</v>
      </c>
      <c r="B2161" s="61" t="s">
        <v>8048</v>
      </c>
      <c r="C2161" s="100" t="s">
        <v>1532</v>
      </c>
      <c r="D2161" s="42" t="s">
        <v>5448</v>
      </c>
      <c r="E2161" s="61">
        <v>101490162</v>
      </c>
      <c r="F2161" s="61"/>
      <c r="G2161" s="61">
        <v>414</v>
      </c>
      <c r="H2161">
        <v>6.6</v>
      </c>
      <c r="I2161" t="str">
        <f t="shared" si="104"/>
        <v>78</v>
      </c>
      <c r="J2161" t="str">
        <f t="shared" si="105"/>
        <v>7.9</v>
      </c>
      <c r="K2161" t="s">
        <v>8342</v>
      </c>
      <c r="L2161" t="s">
        <v>8352</v>
      </c>
      <c r="M2161">
        <v>0.75</v>
      </c>
      <c r="N2161">
        <v>2</v>
      </c>
      <c r="O2161">
        <f t="shared" si="103"/>
        <v>1</v>
      </c>
      <c r="P2161">
        <v>0.5</v>
      </c>
    </row>
    <row r="2162" spans="1:16">
      <c r="A2162" s="61">
        <v>103612277</v>
      </c>
      <c r="B2162" s="61" t="s">
        <v>7722</v>
      </c>
      <c r="C2162" s="100" t="s">
        <v>1532</v>
      </c>
      <c r="D2162" s="42" t="s">
        <v>5448</v>
      </c>
      <c r="E2162" s="61">
        <v>101490162</v>
      </c>
      <c r="F2162" s="61"/>
      <c r="G2162" s="61">
        <v>414</v>
      </c>
      <c r="H2162">
        <v>6.6</v>
      </c>
      <c r="I2162" t="str">
        <f t="shared" si="104"/>
        <v>78</v>
      </c>
      <c r="J2162" t="str">
        <f t="shared" si="105"/>
        <v>7.9</v>
      </c>
      <c r="K2162" t="s">
        <v>8342</v>
      </c>
      <c r="L2162" t="s">
        <v>8352</v>
      </c>
      <c r="M2162">
        <v>0.75</v>
      </c>
      <c r="N2162">
        <v>2</v>
      </c>
      <c r="O2162">
        <f t="shared" si="103"/>
        <v>1</v>
      </c>
      <c r="P2162">
        <v>0.5</v>
      </c>
    </row>
    <row r="2163" spans="1:16">
      <c r="A2163" s="61">
        <v>104385303</v>
      </c>
      <c r="B2163" s="61" t="s">
        <v>7817</v>
      </c>
      <c r="C2163" s="100" t="s">
        <v>1613</v>
      </c>
      <c r="D2163" s="42" t="s">
        <v>917</v>
      </c>
      <c r="E2163" s="61">
        <v>101490161</v>
      </c>
      <c r="F2163" s="61"/>
      <c r="G2163" s="61">
        <v>414</v>
      </c>
      <c r="H2163">
        <v>6.6</v>
      </c>
      <c r="I2163" t="str">
        <f t="shared" si="104"/>
        <v>78</v>
      </c>
      <c r="J2163" t="str">
        <f t="shared" si="105"/>
        <v>7.9</v>
      </c>
      <c r="K2163" t="s">
        <v>8342</v>
      </c>
      <c r="L2163" t="s">
        <v>8352</v>
      </c>
      <c r="M2163">
        <v>0.75</v>
      </c>
      <c r="N2163">
        <v>2</v>
      </c>
      <c r="O2163">
        <f t="shared" si="103"/>
        <v>1</v>
      </c>
      <c r="P2163">
        <v>0.5</v>
      </c>
    </row>
    <row r="2164" spans="1:16">
      <c r="A2164" s="61">
        <v>104796649</v>
      </c>
      <c r="B2164" s="61" t="s">
        <v>8048</v>
      </c>
      <c r="C2164" s="100" t="s">
        <v>1613</v>
      </c>
      <c r="D2164" s="42" t="s">
        <v>917</v>
      </c>
      <c r="E2164" s="61">
        <v>101490161</v>
      </c>
      <c r="F2164" s="61"/>
      <c r="G2164" s="61">
        <v>414</v>
      </c>
      <c r="H2164">
        <v>6.6</v>
      </c>
      <c r="I2164" t="str">
        <f t="shared" si="104"/>
        <v>78</v>
      </c>
      <c r="J2164" t="str">
        <f t="shared" si="105"/>
        <v>7.9</v>
      </c>
      <c r="K2164" t="s">
        <v>8342</v>
      </c>
      <c r="L2164" t="s">
        <v>8352</v>
      </c>
      <c r="M2164">
        <v>0.75</v>
      </c>
      <c r="N2164">
        <v>2</v>
      </c>
      <c r="O2164">
        <f t="shared" si="103"/>
        <v>1</v>
      </c>
      <c r="P2164">
        <v>0.5</v>
      </c>
    </row>
    <row r="2165" spans="1:16">
      <c r="A2165" s="61">
        <v>103612277</v>
      </c>
      <c r="B2165" s="61" t="s">
        <v>7722</v>
      </c>
      <c r="C2165" s="100" t="s">
        <v>1613</v>
      </c>
      <c r="D2165" s="42" t="s">
        <v>917</v>
      </c>
      <c r="E2165" s="61">
        <v>101490161</v>
      </c>
      <c r="F2165" s="61"/>
      <c r="G2165" s="61">
        <v>414</v>
      </c>
      <c r="H2165">
        <v>6.6</v>
      </c>
      <c r="I2165" t="str">
        <f t="shared" si="104"/>
        <v>78</v>
      </c>
      <c r="J2165" t="str">
        <f t="shared" si="105"/>
        <v>7.9</v>
      </c>
      <c r="K2165" t="s">
        <v>8342</v>
      </c>
      <c r="L2165" t="s">
        <v>8352</v>
      </c>
      <c r="M2165">
        <v>0.75</v>
      </c>
      <c r="N2165">
        <v>2</v>
      </c>
      <c r="O2165">
        <f t="shared" si="103"/>
        <v>1</v>
      </c>
      <c r="P2165">
        <v>0.5</v>
      </c>
    </row>
    <row r="2166" spans="1:16">
      <c r="A2166" s="61">
        <v>104794296</v>
      </c>
      <c r="B2166" s="61" t="s">
        <v>8041</v>
      </c>
      <c r="C2166" s="100" t="s">
        <v>1532</v>
      </c>
      <c r="D2166" s="42" t="s">
        <v>5795</v>
      </c>
      <c r="E2166" s="61">
        <v>101490162</v>
      </c>
      <c r="F2166" s="61"/>
      <c r="G2166" s="61">
        <v>445</v>
      </c>
      <c r="H2166">
        <v>6.62</v>
      </c>
      <c r="I2166" t="str">
        <f t="shared" si="104"/>
        <v>67</v>
      </c>
      <c r="J2166" t="str">
        <f t="shared" si="105"/>
        <v>7.6</v>
      </c>
      <c r="K2166" t="s">
        <v>8342</v>
      </c>
      <c r="L2166" t="s">
        <v>8341</v>
      </c>
      <c r="M2166">
        <v>0.75</v>
      </c>
      <c r="N2166">
        <v>2</v>
      </c>
      <c r="O2166">
        <f t="shared" si="103"/>
        <v>1</v>
      </c>
      <c r="P2166">
        <v>0.5</v>
      </c>
    </row>
    <row r="2167" spans="1:16">
      <c r="A2167" s="61">
        <v>104794296</v>
      </c>
      <c r="B2167" s="61" t="s">
        <v>8041</v>
      </c>
      <c r="C2167" s="100" t="s">
        <v>1613</v>
      </c>
      <c r="D2167" s="42" t="s">
        <v>5796</v>
      </c>
      <c r="E2167" s="61">
        <v>101490161</v>
      </c>
      <c r="F2167" s="61"/>
      <c r="G2167" s="61">
        <v>445</v>
      </c>
      <c r="H2167">
        <v>6.62</v>
      </c>
      <c r="I2167" t="str">
        <f t="shared" si="104"/>
        <v>67</v>
      </c>
      <c r="J2167" t="str">
        <f t="shared" si="105"/>
        <v>7.6</v>
      </c>
      <c r="K2167" t="s">
        <v>8342</v>
      </c>
      <c r="L2167" t="s">
        <v>8341</v>
      </c>
      <c r="M2167">
        <v>0.75</v>
      </c>
      <c r="N2167">
        <v>2</v>
      </c>
      <c r="O2167">
        <f t="shared" si="103"/>
        <v>1</v>
      </c>
      <c r="P2167">
        <v>0.5</v>
      </c>
    </row>
    <row r="2168" spans="1:16">
      <c r="A2168" s="61">
        <v>104626936</v>
      </c>
      <c r="B2168" s="61" t="s">
        <v>7930</v>
      </c>
      <c r="C2168" s="100" t="s">
        <v>1532</v>
      </c>
      <c r="D2168" s="42" t="s">
        <v>5520</v>
      </c>
      <c r="E2168" s="61">
        <v>101490162</v>
      </c>
      <c r="F2168" s="61"/>
      <c r="G2168" s="61">
        <v>445</v>
      </c>
      <c r="H2168">
        <v>6.62</v>
      </c>
      <c r="I2168" t="str">
        <f t="shared" si="104"/>
        <v>67</v>
      </c>
      <c r="J2168" t="str">
        <f t="shared" si="105"/>
        <v>7.6</v>
      </c>
      <c r="K2168" t="s">
        <v>8342</v>
      </c>
      <c r="L2168" t="s">
        <v>8341</v>
      </c>
      <c r="M2168">
        <v>0.75</v>
      </c>
      <c r="N2168">
        <v>2</v>
      </c>
      <c r="O2168">
        <f t="shared" si="103"/>
        <v>1</v>
      </c>
      <c r="P2168">
        <v>0.5</v>
      </c>
    </row>
    <row r="2169" spans="1:16">
      <c r="A2169" s="61">
        <v>104441774</v>
      </c>
      <c r="B2169" s="61" t="s">
        <v>7869</v>
      </c>
      <c r="C2169" s="100" t="s">
        <v>1532</v>
      </c>
      <c r="D2169" s="42" t="s">
        <v>5520</v>
      </c>
      <c r="E2169" s="61">
        <v>101490162</v>
      </c>
      <c r="F2169" s="61"/>
      <c r="G2169" s="61">
        <v>445</v>
      </c>
      <c r="H2169">
        <v>6.62</v>
      </c>
      <c r="I2169" t="str">
        <f t="shared" si="104"/>
        <v>67</v>
      </c>
      <c r="J2169" t="str">
        <f t="shared" si="105"/>
        <v>7.6</v>
      </c>
      <c r="K2169" t="s">
        <v>8342</v>
      </c>
      <c r="L2169" t="s">
        <v>8341</v>
      </c>
      <c r="M2169">
        <v>0.75</v>
      </c>
      <c r="N2169">
        <v>2</v>
      </c>
      <c r="O2169">
        <f t="shared" si="103"/>
        <v>1</v>
      </c>
      <c r="P2169">
        <v>0.5</v>
      </c>
    </row>
    <row r="2170" spans="1:16">
      <c r="A2170" s="61">
        <v>104739976</v>
      </c>
      <c r="B2170" s="61" t="s">
        <v>8000</v>
      </c>
      <c r="C2170" s="100" t="s">
        <v>1532</v>
      </c>
      <c r="D2170" s="42" t="s">
        <v>5520</v>
      </c>
      <c r="E2170" s="61">
        <v>101490162</v>
      </c>
      <c r="F2170" s="61"/>
      <c r="G2170" s="61">
        <v>445</v>
      </c>
      <c r="H2170">
        <v>6.62</v>
      </c>
      <c r="I2170" t="str">
        <f t="shared" si="104"/>
        <v>67</v>
      </c>
      <c r="J2170" t="str">
        <f t="shared" si="105"/>
        <v>7.6</v>
      </c>
      <c r="K2170" t="s">
        <v>8342</v>
      </c>
      <c r="L2170" t="s">
        <v>8341</v>
      </c>
      <c r="M2170">
        <v>0.75</v>
      </c>
      <c r="N2170">
        <v>2</v>
      </c>
      <c r="O2170">
        <f t="shared" si="103"/>
        <v>1</v>
      </c>
      <c r="P2170">
        <v>0.5</v>
      </c>
    </row>
    <row r="2171" spans="1:16">
      <c r="A2171" s="61">
        <v>104626936</v>
      </c>
      <c r="B2171" s="61" t="s">
        <v>7930</v>
      </c>
      <c r="C2171" s="100" t="s">
        <v>1613</v>
      </c>
      <c r="D2171" s="42" t="s">
        <v>5727</v>
      </c>
      <c r="E2171" s="61">
        <v>101490161</v>
      </c>
      <c r="F2171" s="61"/>
      <c r="G2171" s="61">
        <v>445</v>
      </c>
      <c r="H2171">
        <v>6.62</v>
      </c>
      <c r="I2171" t="str">
        <f t="shared" si="104"/>
        <v>67</v>
      </c>
      <c r="J2171" t="str">
        <f t="shared" si="105"/>
        <v>7.6</v>
      </c>
      <c r="K2171" t="s">
        <v>8342</v>
      </c>
      <c r="L2171" t="s">
        <v>8341</v>
      </c>
      <c r="M2171">
        <v>0.75</v>
      </c>
      <c r="N2171">
        <v>2</v>
      </c>
      <c r="O2171">
        <f t="shared" si="103"/>
        <v>1</v>
      </c>
      <c r="P2171">
        <v>0.5</v>
      </c>
    </row>
    <row r="2172" spans="1:16">
      <c r="A2172" s="61">
        <v>104739976</v>
      </c>
      <c r="B2172" s="61" t="s">
        <v>8000</v>
      </c>
      <c r="C2172" s="100" t="s">
        <v>1613</v>
      </c>
      <c r="D2172" s="42" t="s">
        <v>5727</v>
      </c>
      <c r="E2172" s="61">
        <v>101490161</v>
      </c>
      <c r="F2172" s="61"/>
      <c r="G2172" s="61">
        <v>445</v>
      </c>
      <c r="H2172">
        <v>6.62</v>
      </c>
      <c r="I2172" t="str">
        <f t="shared" si="104"/>
        <v>67</v>
      </c>
      <c r="J2172" t="str">
        <f t="shared" si="105"/>
        <v>7.6</v>
      </c>
      <c r="K2172" t="s">
        <v>8342</v>
      </c>
      <c r="L2172" t="s">
        <v>8341</v>
      </c>
      <c r="M2172">
        <v>0.75</v>
      </c>
      <c r="N2172">
        <v>2</v>
      </c>
      <c r="O2172">
        <f t="shared" si="103"/>
        <v>1</v>
      </c>
      <c r="P2172">
        <v>0.5</v>
      </c>
    </row>
    <row r="2173" spans="1:16">
      <c r="A2173" s="61">
        <v>104441774</v>
      </c>
      <c r="B2173" s="61" t="s">
        <v>7869</v>
      </c>
      <c r="C2173" s="100" t="s">
        <v>1613</v>
      </c>
      <c r="D2173" s="42" t="s">
        <v>5521</v>
      </c>
      <c r="E2173" s="61">
        <v>101490161</v>
      </c>
      <c r="F2173" s="61"/>
      <c r="G2173" s="61">
        <v>445</v>
      </c>
      <c r="H2173">
        <v>6.62</v>
      </c>
      <c r="I2173" t="str">
        <f t="shared" si="104"/>
        <v>67</v>
      </c>
      <c r="J2173" t="str">
        <f t="shared" si="105"/>
        <v>7.6</v>
      </c>
      <c r="K2173" t="s">
        <v>8342</v>
      </c>
      <c r="L2173" t="s">
        <v>8341</v>
      </c>
      <c r="M2173">
        <v>0.75</v>
      </c>
      <c r="N2173">
        <v>2</v>
      </c>
      <c r="O2173">
        <f t="shared" si="103"/>
        <v>1</v>
      </c>
      <c r="P2173">
        <v>0.5</v>
      </c>
    </row>
    <row r="2174" spans="1:16">
      <c r="A2174" s="42">
        <v>104884975</v>
      </c>
      <c r="B2174" s="42" t="s">
        <v>9798</v>
      </c>
      <c r="C2174" s="42"/>
      <c r="D2174" s="42" t="s">
        <v>9794</v>
      </c>
      <c r="E2174" s="42"/>
      <c r="F2174" s="42"/>
      <c r="G2174" s="42">
        <v>18</v>
      </c>
      <c r="H2174">
        <v>5</v>
      </c>
      <c r="I2174" t="str">
        <f t="shared" si="104"/>
        <v>78</v>
      </c>
      <c r="J2174" t="str">
        <f t="shared" si="105"/>
        <v>5.0</v>
      </c>
      <c r="K2174" t="s">
        <v>8343</v>
      </c>
      <c r="L2174" t="s">
        <v>8341</v>
      </c>
      <c r="M2174">
        <v>0.75</v>
      </c>
      <c r="N2174">
        <v>2</v>
      </c>
      <c r="O2174">
        <f t="shared" ref="O2174:O2177" si="106">N2174/2</f>
        <v>1</v>
      </c>
      <c r="P2174">
        <v>0.5</v>
      </c>
    </row>
    <row r="2175" spans="1:16">
      <c r="A2175" s="42">
        <v>104884975</v>
      </c>
      <c r="B2175" s="42" t="s">
        <v>9798</v>
      </c>
      <c r="C2175" s="42"/>
      <c r="D2175" s="42" t="s">
        <v>9844</v>
      </c>
      <c r="E2175" s="42"/>
      <c r="F2175" s="42"/>
      <c r="G2175" s="42">
        <v>18</v>
      </c>
      <c r="H2175">
        <v>5</v>
      </c>
      <c r="I2175" t="str">
        <f t="shared" si="104"/>
        <v>78</v>
      </c>
      <c r="J2175" t="str">
        <f t="shared" si="105"/>
        <v>5.0</v>
      </c>
      <c r="K2175" t="s">
        <v>8343</v>
      </c>
      <c r="L2175" t="s">
        <v>8341</v>
      </c>
      <c r="M2175">
        <v>0.75</v>
      </c>
      <c r="N2175">
        <v>2</v>
      </c>
      <c r="O2175">
        <f t="shared" si="106"/>
        <v>1</v>
      </c>
      <c r="P2175">
        <v>0.5</v>
      </c>
    </row>
    <row r="2176" spans="1:16">
      <c r="A2176" s="42">
        <v>104913288</v>
      </c>
      <c r="B2176" s="42" t="s">
        <v>9800</v>
      </c>
      <c r="C2176" s="42"/>
      <c r="D2176" s="42" t="s">
        <v>9845</v>
      </c>
      <c r="E2176" s="42"/>
      <c r="F2176" s="42"/>
      <c r="G2176" s="42">
        <v>336</v>
      </c>
      <c r="H2176">
        <v>5</v>
      </c>
      <c r="I2176" t="str">
        <f t="shared" si="104"/>
        <v>78</v>
      </c>
      <c r="J2176" t="str">
        <f t="shared" si="105"/>
        <v>10.</v>
      </c>
      <c r="K2176" t="s">
        <v>8343</v>
      </c>
      <c r="L2176" t="s">
        <v>8350</v>
      </c>
      <c r="M2176">
        <v>0.75</v>
      </c>
      <c r="N2176">
        <v>2</v>
      </c>
      <c r="O2176">
        <f t="shared" si="106"/>
        <v>1</v>
      </c>
      <c r="P2176">
        <v>0.5</v>
      </c>
    </row>
    <row r="2177" spans="1:16">
      <c r="A2177" s="42">
        <v>104936231</v>
      </c>
      <c r="B2177" s="42" t="s">
        <v>9802</v>
      </c>
      <c r="C2177" s="42"/>
      <c r="D2177" s="42" t="s">
        <v>9847</v>
      </c>
      <c r="E2177" s="42"/>
      <c r="F2177" s="42"/>
      <c r="G2177" s="42">
        <v>292</v>
      </c>
      <c r="H2177">
        <v>5</v>
      </c>
      <c r="I2177" t="str">
        <f t="shared" si="104"/>
        <v>78</v>
      </c>
      <c r="J2177" t="str">
        <f t="shared" si="105"/>
        <v>5.9</v>
      </c>
      <c r="K2177" t="s">
        <v>8343</v>
      </c>
      <c r="L2177" t="s">
        <v>8341</v>
      </c>
      <c r="M2177">
        <v>0.75</v>
      </c>
      <c r="N2177">
        <v>2</v>
      </c>
      <c r="O2177">
        <f t="shared" si="106"/>
        <v>1</v>
      </c>
      <c r="P2177">
        <v>0.5</v>
      </c>
    </row>
    <row r="2178" spans="1:16">
      <c r="A2178" s="61">
        <v>104794968</v>
      </c>
      <c r="B2178" s="61" t="s">
        <v>8038</v>
      </c>
      <c r="C2178" s="100" t="s">
        <v>1532</v>
      </c>
      <c r="D2178" s="42" t="s">
        <v>5787</v>
      </c>
      <c r="E2178" s="61">
        <v>103177454</v>
      </c>
      <c r="F2178" s="61"/>
      <c r="G2178" s="61">
        <v>445</v>
      </c>
      <c r="H2178">
        <v>6.62</v>
      </c>
      <c r="I2178" t="str">
        <f t="shared" si="104"/>
        <v>67</v>
      </c>
      <c r="J2178" t="str">
        <f t="shared" si="105"/>
        <v>7.6</v>
      </c>
      <c r="K2178" t="s">
        <v>8345</v>
      </c>
      <c r="L2178" t="s">
        <v>8341</v>
      </c>
      <c r="M2178">
        <v>1.5</v>
      </c>
      <c r="N2178">
        <v>2</v>
      </c>
      <c r="O2178">
        <f t="shared" ref="O2178:O2203" si="107">N2178/2</f>
        <v>1</v>
      </c>
      <c r="P2178">
        <v>0.5</v>
      </c>
    </row>
    <row r="2179" spans="1:16">
      <c r="A2179" s="61">
        <v>104794968</v>
      </c>
      <c r="B2179" s="61" t="s">
        <v>8038</v>
      </c>
      <c r="C2179" s="100" t="s">
        <v>1613</v>
      </c>
      <c r="D2179" s="42" t="s">
        <v>5788</v>
      </c>
      <c r="E2179" s="61" t="s">
        <v>4953</v>
      </c>
      <c r="F2179" s="61"/>
      <c r="G2179" s="61">
        <v>445</v>
      </c>
      <c r="H2179">
        <v>6.62</v>
      </c>
      <c r="I2179" t="str">
        <f t="shared" si="104"/>
        <v>67</v>
      </c>
      <c r="J2179" t="str">
        <f t="shared" si="105"/>
        <v>7.6</v>
      </c>
      <c r="K2179" t="s">
        <v>8345</v>
      </c>
      <c r="L2179" t="s">
        <v>8341</v>
      </c>
      <c r="M2179">
        <v>1.5</v>
      </c>
      <c r="N2179">
        <v>2</v>
      </c>
      <c r="O2179">
        <f t="shared" si="107"/>
        <v>1</v>
      </c>
      <c r="P2179">
        <v>0.5</v>
      </c>
    </row>
    <row r="2180" spans="1:16">
      <c r="A2180" s="61">
        <v>104469387</v>
      </c>
      <c r="B2180" s="61" t="s">
        <v>8015</v>
      </c>
      <c r="C2180" s="100" t="s">
        <v>1532</v>
      </c>
      <c r="D2180" s="42" t="s">
        <v>8248</v>
      </c>
      <c r="E2180" s="61">
        <v>103177454</v>
      </c>
      <c r="F2180" s="61"/>
      <c r="G2180" s="61">
        <v>445</v>
      </c>
      <c r="H2180">
        <v>6.62</v>
      </c>
      <c r="I2180" t="str">
        <f t="shared" si="104"/>
        <v>67</v>
      </c>
      <c r="J2180" t="str">
        <f t="shared" si="105"/>
        <v>7.6</v>
      </c>
      <c r="K2180" t="s">
        <v>8345</v>
      </c>
      <c r="L2180" t="s">
        <v>8341</v>
      </c>
      <c r="M2180">
        <v>1.5</v>
      </c>
      <c r="N2180">
        <v>2</v>
      </c>
      <c r="O2180">
        <f t="shared" si="107"/>
        <v>1</v>
      </c>
      <c r="P2180">
        <v>0.5</v>
      </c>
    </row>
    <row r="2181" spans="1:16">
      <c r="A2181" s="61">
        <v>104469387</v>
      </c>
      <c r="B2181" s="61" t="s">
        <v>8015</v>
      </c>
      <c r="C2181" s="100" t="s">
        <v>1613</v>
      </c>
      <c r="D2181" s="42" t="s">
        <v>8249</v>
      </c>
      <c r="E2181" s="61" t="s">
        <v>4953</v>
      </c>
      <c r="F2181" s="61"/>
      <c r="G2181" s="61">
        <v>445</v>
      </c>
      <c r="H2181">
        <v>6.62</v>
      </c>
      <c r="I2181" t="str">
        <f t="shared" si="104"/>
        <v>67</v>
      </c>
      <c r="J2181" t="str">
        <f t="shared" si="105"/>
        <v>7.6</v>
      </c>
      <c r="K2181" t="s">
        <v>8345</v>
      </c>
      <c r="L2181" t="s">
        <v>8341</v>
      </c>
      <c r="M2181">
        <v>1.5</v>
      </c>
      <c r="N2181">
        <v>2</v>
      </c>
      <c r="O2181">
        <f t="shared" si="107"/>
        <v>1</v>
      </c>
      <c r="P2181">
        <v>0.5</v>
      </c>
    </row>
    <row r="2182" spans="1:16">
      <c r="A2182" s="61" t="s">
        <v>3026</v>
      </c>
      <c r="B2182" s="61" t="s">
        <v>6592</v>
      </c>
      <c r="C2182" s="62" t="s">
        <v>1532</v>
      </c>
      <c r="D2182" s="63" t="s">
        <v>3027</v>
      </c>
      <c r="E2182" s="61">
        <v>101490162</v>
      </c>
      <c r="F2182" s="61"/>
      <c r="G2182" s="64">
        <v>34</v>
      </c>
      <c r="H2182">
        <v>6.63</v>
      </c>
      <c r="I2182" t="str">
        <f t="shared" si="104"/>
        <v>67</v>
      </c>
      <c r="J2182" t="str">
        <f t="shared" si="105"/>
        <v>5.0</v>
      </c>
      <c r="K2182" t="s">
        <v>8342</v>
      </c>
      <c r="L2182" t="s">
        <v>8341</v>
      </c>
      <c r="M2182">
        <v>0.75</v>
      </c>
      <c r="N2182">
        <v>2</v>
      </c>
      <c r="O2182">
        <f t="shared" si="107"/>
        <v>1</v>
      </c>
      <c r="P2182">
        <v>0.5</v>
      </c>
    </row>
    <row r="2183" spans="1:16">
      <c r="A2183" s="64" t="s">
        <v>3026</v>
      </c>
      <c r="B2183" s="61" t="s">
        <v>6592</v>
      </c>
      <c r="C2183" s="62" t="s">
        <v>1613</v>
      </c>
      <c r="D2183" s="63" t="s">
        <v>3140</v>
      </c>
      <c r="E2183" s="64">
        <v>101490161</v>
      </c>
      <c r="F2183" s="64"/>
      <c r="G2183" s="64">
        <v>34</v>
      </c>
      <c r="H2183">
        <v>6.63</v>
      </c>
      <c r="I2183" t="str">
        <f t="shared" si="104"/>
        <v>67</v>
      </c>
      <c r="J2183" t="str">
        <f t="shared" si="105"/>
        <v>5.0</v>
      </c>
      <c r="K2183" t="s">
        <v>8342</v>
      </c>
      <c r="L2183" t="s">
        <v>8341</v>
      </c>
      <c r="M2183">
        <v>0.75</v>
      </c>
      <c r="N2183">
        <v>2</v>
      </c>
      <c r="O2183">
        <f t="shared" si="107"/>
        <v>1</v>
      </c>
      <c r="P2183">
        <v>0.5</v>
      </c>
    </row>
    <row r="2184" spans="1:16">
      <c r="A2184" s="61">
        <v>104397510</v>
      </c>
      <c r="B2184" s="61" t="s">
        <v>7828</v>
      </c>
      <c r="C2184" s="100" t="s">
        <v>1532</v>
      </c>
      <c r="D2184" s="42" t="s">
        <v>8158</v>
      </c>
      <c r="E2184" s="61">
        <v>103177454</v>
      </c>
      <c r="F2184" s="61"/>
      <c r="G2184" s="61">
        <v>442</v>
      </c>
      <c r="H2184">
        <v>6.63</v>
      </c>
      <c r="I2184" t="str">
        <f t="shared" si="104"/>
        <v>67</v>
      </c>
      <c r="J2184" t="str">
        <f t="shared" si="105"/>
        <v>7.4</v>
      </c>
      <c r="K2184" t="s">
        <v>8345</v>
      </c>
      <c r="L2184" t="s">
        <v>8341</v>
      </c>
      <c r="M2184">
        <v>1.5</v>
      </c>
      <c r="N2184">
        <v>2</v>
      </c>
      <c r="O2184">
        <f t="shared" si="107"/>
        <v>1</v>
      </c>
      <c r="P2184">
        <v>0.5</v>
      </c>
    </row>
    <row r="2185" spans="1:16">
      <c r="A2185" s="61">
        <v>104397510</v>
      </c>
      <c r="B2185" s="61" t="s">
        <v>7828</v>
      </c>
      <c r="C2185" s="100" t="s">
        <v>1613</v>
      </c>
      <c r="D2185" s="42" t="s">
        <v>5465</v>
      </c>
      <c r="E2185" s="61" t="s">
        <v>4953</v>
      </c>
      <c r="F2185" s="61"/>
      <c r="G2185" s="61">
        <v>442</v>
      </c>
      <c r="H2185">
        <v>6.63</v>
      </c>
      <c r="I2185" t="str">
        <f t="shared" si="104"/>
        <v>67</v>
      </c>
      <c r="J2185" t="str">
        <f t="shared" si="105"/>
        <v>7.4</v>
      </c>
      <c r="K2185" t="s">
        <v>8345</v>
      </c>
      <c r="L2185" t="s">
        <v>8341</v>
      </c>
      <c r="M2185">
        <v>1.5</v>
      </c>
      <c r="N2185">
        <v>2</v>
      </c>
      <c r="O2185">
        <f t="shared" si="107"/>
        <v>1</v>
      </c>
      <c r="P2185">
        <v>0.5</v>
      </c>
    </row>
    <row r="2186" spans="1:16">
      <c r="A2186" s="64" t="s">
        <v>1987</v>
      </c>
      <c r="B2186" s="61" t="s">
        <v>6182</v>
      </c>
      <c r="C2186" s="62" t="s">
        <v>1613</v>
      </c>
      <c r="D2186" s="63" t="s">
        <v>3141</v>
      </c>
      <c r="E2186" s="64">
        <v>101490161</v>
      </c>
      <c r="F2186" s="64"/>
      <c r="G2186" s="64">
        <v>14</v>
      </c>
      <c r="H2186">
        <v>6.63</v>
      </c>
      <c r="I2186" t="str">
        <f t="shared" si="104"/>
        <v>78</v>
      </c>
      <c r="J2186" t="str">
        <f t="shared" si="105"/>
        <v>2.1</v>
      </c>
      <c r="K2186" t="s">
        <v>8342</v>
      </c>
      <c r="L2186" t="s">
        <v>8350</v>
      </c>
      <c r="M2186">
        <v>0.75</v>
      </c>
      <c r="N2186">
        <v>2</v>
      </c>
      <c r="O2186">
        <f t="shared" si="107"/>
        <v>1</v>
      </c>
      <c r="P2186">
        <v>0.5</v>
      </c>
    </row>
    <row r="2187" spans="1:16">
      <c r="A2187" s="64" t="s">
        <v>1987</v>
      </c>
      <c r="B2187" s="61" t="s">
        <v>6182</v>
      </c>
      <c r="C2187" s="62" t="s">
        <v>1532</v>
      </c>
      <c r="D2187" s="63" t="s">
        <v>1988</v>
      </c>
      <c r="E2187" s="64">
        <v>101490164</v>
      </c>
      <c r="F2187" s="64"/>
      <c r="G2187" s="64">
        <v>14</v>
      </c>
      <c r="H2187">
        <v>6.63</v>
      </c>
      <c r="I2187" t="str">
        <f t="shared" si="104"/>
        <v>78</v>
      </c>
      <c r="J2187" t="str">
        <f t="shared" si="105"/>
        <v>2.1</v>
      </c>
      <c r="K2187" t="s">
        <v>8342</v>
      </c>
      <c r="L2187" t="s">
        <v>8350</v>
      </c>
      <c r="M2187">
        <v>0.75</v>
      </c>
      <c r="N2187">
        <v>2</v>
      </c>
      <c r="O2187">
        <f t="shared" si="107"/>
        <v>1</v>
      </c>
      <c r="P2187">
        <v>0.5</v>
      </c>
    </row>
    <row r="2188" spans="1:16">
      <c r="A2188" s="64" t="s">
        <v>1987</v>
      </c>
      <c r="B2188" s="61" t="s">
        <v>6182</v>
      </c>
      <c r="C2188" s="62" t="s">
        <v>1532</v>
      </c>
      <c r="D2188" s="63" t="s">
        <v>1988</v>
      </c>
      <c r="E2188" s="64">
        <v>101490164</v>
      </c>
      <c r="F2188" s="61" t="s">
        <v>1534</v>
      </c>
      <c r="G2188" s="64">
        <v>14</v>
      </c>
      <c r="H2188">
        <v>6.63</v>
      </c>
      <c r="I2188" t="str">
        <f t="shared" ref="I2188:I2251" si="108">MID(D2188,5,2)</f>
        <v>78</v>
      </c>
      <c r="J2188" t="str">
        <f t="shared" ref="J2188:J2251" si="109">MID(D2188,7,3)</f>
        <v>2.1</v>
      </c>
      <c r="K2188" t="s">
        <v>8342</v>
      </c>
      <c r="L2188" t="s">
        <v>8350</v>
      </c>
      <c r="M2188">
        <v>0.75</v>
      </c>
      <c r="N2188">
        <v>2</v>
      </c>
      <c r="O2188">
        <f t="shared" si="107"/>
        <v>1</v>
      </c>
      <c r="P2188">
        <v>0.5</v>
      </c>
    </row>
    <row r="2189" spans="1:16">
      <c r="A2189" s="64" t="s">
        <v>2775</v>
      </c>
      <c r="B2189" s="61" t="s">
        <v>6515</v>
      </c>
      <c r="C2189" s="62" t="s">
        <v>1532</v>
      </c>
      <c r="D2189" s="63" t="s">
        <v>1988</v>
      </c>
      <c r="E2189" s="64">
        <v>101490164</v>
      </c>
      <c r="F2189" s="64"/>
      <c r="G2189" s="64">
        <v>14</v>
      </c>
      <c r="H2189">
        <v>6.63</v>
      </c>
      <c r="I2189" t="str">
        <f t="shared" si="108"/>
        <v>78</v>
      </c>
      <c r="J2189" t="str">
        <f t="shared" si="109"/>
        <v>2.1</v>
      </c>
      <c r="K2189" t="s">
        <v>8342</v>
      </c>
      <c r="L2189" t="s">
        <v>8350</v>
      </c>
      <c r="M2189">
        <v>0.75</v>
      </c>
      <c r="N2189">
        <v>2</v>
      </c>
      <c r="O2189">
        <f t="shared" si="107"/>
        <v>1</v>
      </c>
      <c r="P2189">
        <v>0.5</v>
      </c>
    </row>
    <row r="2190" spans="1:16">
      <c r="A2190" s="64" t="s">
        <v>2775</v>
      </c>
      <c r="B2190" s="61" t="s">
        <v>6515</v>
      </c>
      <c r="C2190" s="62" t="s">
        <v>1532</v>
      </c>
      <c r="D2190" s="63" t="s">
        <v>1988</v>
      </c>
      <c r="E2190" s="64">
        <v>101490164</v>
      </c>
      <c r="F2190" s="61" t="s">
        <v>1534</v>
      </c>
      <c r="G2190" s="64">
        <v>14</v>
      </c>
      <c r="H2190">
        <v>6.63</v>
      </c>
      <c r="I2190" t="str">
        <f t="shared" si="108"/>
        <v>78</v>
      </c>
      <c r="J2190" t="str">
        <f t="shared" si="109"/>
        <v>2.1</v>
      </c>
      <c r="K2190" t="s">
        <v>8342</v>
      </c>
      <c r="L2190" t="s">
        <v>8350</v>
      </c>
      <c r="M2190">
        <v>0.75</v>
      </c>
      <c r="N2190">
        <v>2</v>
      </c>
      <c r="O2190">
        <f t="shared" si="107"/>
        <v>1</v>
      </c>
      <c r="P2190">
        <v>0.5</v>
      </c>
    </row>
    <row r="2191" spans="1:16">
      <c r="A2191" s="64" t="s">
        <v>2775</v>
      </c>
      <c r="B2191" s="61" t="s">
        <v>6515</v>
      </c>
      <c r="C2191" s="62" t="s">
        <v>1613</v>
      </c>
      <c r="D2191" s="63" t="s">
        <v>3146</v>
      </c>
      <c r="E2191" s="64">
        <v>101490161</v>
      </c>
      <c r="F2191" s="64"/>
      <c r="G2191" s="64">
        <v>14</v>
      </c>
      <c r="H2191">
        <v>6.63</v>
      </c>
      <c r="I2191" t="str">
        <f t="shared" si="108"/>
        <v>78</v>
      </c>
      <c r="J2191" t="str">
        <f t="shared" si="109"/>
        <v>2.1</v>
      </c>
      <c r="K2191" t="s">
        <v>8342</v>
      </c>
      <c r="L2191" t="s">
        <v>8358</v>
      </c>
      <c r="M2191">
        <v>0.75</v>
      </c>
      <c r="N2191">
        <v>2</v>
      </c>
      <c r="O2191">
        <f t="shared" si="107"/>
        <v>1</v>
      </c>
      <c r="P2191">
        <v>0.5</v>
      </c>
    </row>
    <row r="2192" spans="1:16">
      <c r="A2192" s="61" t="s">
        <v>2156</v>
      </c>
      <c r="B2192" s="61" t="s">
        <v>6262</v>
      </c>
      <c r="C2192" s="62" t="s">
        <v>1532</v>
      </c>
      <c r="D2192" s="63" t="s">
        <v>2157</v>
      </c>
      <c r="E2192" s="61">
        <v>101490162</v>
      </c>
      <c r="F2192" s="61"/>
      <c r="G2192" s="64">
        <v>69</v>
      </c>
      <c r="H2192">
        <v>6.63</v>
      </c>
      <c r="I2192" t="str">
        <f t="shared" si="108"/>
        <v>78</v>
      </c>
      <c r="J2192" t="str">
        <f t="shared" si="109"/>
        <v>3.3</v>
      </c>
      <c r="K2192" t="s">
        <v>8342</v>
      </c>
      <c r="L2192" t="s">
        <v>8341</v>
      </c>
      <c r="M2192">
        <v>0.75</v>
      </c>
      <c r="N2192">
        <v>2</v>
      </c>
      <c r="O2192">
        <f t="shared" si="107"/>
        <v>1</v>
      </c>
      <c r="P2192">
        <v>0.5</v>
      </c>
    </row>
    <row r="2193" spans="1:16">
      <c r="A2193" s="64" t="s">
        <v>2156</v>
      </c>
      <c r="B2193" s="61" t="s">
        <v>6262</v>
      </c>
      <c r="C2193" s="62" t="s">
        <v>1613</v>
      </c>
      <c r="D2193" s="63" t="s">
        <v>3151</v>
      </c>
      <c r="E2193" s="64">
        <v>101490161</v>
      </c>
      <c r="F2193" s="64"/>
      <c r="G2193" s="64">
        <v>69</v>
      </c>
      <c r="H2193">
        <v>6.63</v>
      </c>
      <c r="I2193" t="str">
        <f t="shared" si="108"/>
        <v>78</v>
      </c>
      <c r="J2193" t="str">
        <f t="shared" si="109"/>
        <v>3.3</v>
      </c>
      <c r="K2193" t="s">
        <v>8342</v>
      </c>
      <c r="L2193" t="s">
        <v>8341</v>
      </c>
      <c r="M2193">
        <v>0.75</v>
      </c>
      <c r="N2193">
        <v>2</v>
      </c>
      <c r="O2193">
        <f t="shared" si="107"/>
        <v>1</v>
      </c>
      <c r="P2193">
        <v>0.5</v>
      </c>
    </row>
    <row r="2194" spans="1:16">
      <c r="A2194" s="61" t="s">
        <v>3000</v>
      </c>
      <c r="B2194" s="61" t="s">
        <v>6581</v>
      </c>
      <c r="C2194" s="62" t="s">
        <v>1532</v>
      </c>
      <c r="D2194" s="63" t="s">
        <v>3001</v>
      </c>
      <c r="E2194" s="61">
        <v>101490162</v>
      </c>
      <c r="F2194" s="61"/>
      <c r="G2194" s="64">
        <v>18</v>
      </c>
      <c r="H2194">
        <v>6.63</v>
      </c>
      <c r="I2194" t="str">
        <f t="shared" si="108"/>
        <v>78</v>
      </c>
      <c r="J2194" t="str">
        <f t="shared" si="109"/>
        <v>5.0</v>
      </c>
      <c r="K2194" t="s">
        <v>8342</v>
      </c>
      <c r="L2194" t="s">
        <v>8341</v>
      </c>
      <c r="M2194">
        <v>0.75</v>
      </c>
      <c r="N2194">
        <v>2</v>
      </c>
      <c r="O2194">
        <f t="shared" si="107"/>
        <v>1</v>
      </c>
      <c r="P2194">
        <v>0.5</v>
      </c>
    </row>
    <row r="2195" spans="1:16">
      <c r="A2195" s="64" t="s">
        <v>3000</v>
      </c>
      <c r="B2195" s="61" t="s">
        <v>6581</v>
      </c>
      <c r="C2195" s="62" t="s">
        <v>1613</v>
      </c>
      <c r="D2195" s="63" t="s">
        <v>3153</v>
      </c>
      <c r="E2195" s="64">
        <v>101490161</v>
      </c>
      <c r="F2195" s="64"/>
      <c r="G2195" s="64">
        <v>18</v>
      </c>
      <c r="H2195">
        <v>6.63</v>
      </c>
      <c r="I2195" t="str">
        <f t="shared" si="108"/>
        <v>78</v>
      </c>
      <c r="J2195" t="str">
        <f t="shared" si="109"/>
        <v>5.0</v>
      </c>
      <c r="K2195" t="s">
        <v>8342</v>
      </c>
      <c r="L2195" t="s">
        <v>8341</v>
      </c>
      <c r="M2195">
        <v>0.75</v>
      </c>
      <c r="N2195">
        <v>2</v>
      </c>
      <c r="O2195">
        <f t="shared" si="107"/>
        <v>1</v>
      </c>
      <c r="P2195">
        <v>0.5</v>
      </c>
    </row>
    <row r="2196" spans="1:16">
      <c r="A2196" s="61" t="s">
        <v>2888</v>
      </c>
      <c r="B2196" s="61" t="s">
        <v>6547</v>
      </c>
      <c r="C2196" s="62" t="s">
        <v>1532</v>
      </c>
      <c r="D2196" s="63" t="s">
        <v>2889</v>
      </c>
      <c r="E2196" s="61">
        <v>101490162</v>
      </c>
      <c r="F2196" s="61"/>
      <c r="G2196" s="64">
        <v>53</v>
      </c>
      <c r="H2196">
        <v>6.63</v>
      </c>
      <c r="I2196" t="str">
        <f t="shared" si="108"/>
        <v>78</v>
      </c>
      <c r="J2196" t="str">
        <f t="shared" si="109"/>
        <v>5.7</v>
      </c>
      <c r="K2196" t="s">
        <v>8342</v>
      </c>
      <c r="L2196" t="s">
        <v>8341</v>
      </c>
      <c r="M2196">
        <v>0.75</v>
      </c>
      <c r="N2196">
        <v>2</v>
      </c>
      <c r="O2196">
        <f t="shared" si="107"/>
        <v>1</v>
      </c>
      <c r="P2196">
        <v>0.5</v>
      </c>
    </row>
    <row r="2197" spans="1:16">
      <c r="A2197" s="64" t="s">
        <v>2888</v>
      </c>
      <c r="B2197" s="61" t="s">
        <v>6547</v>
      </c>
      <c r="C2197" s="62" t="s">
        <v>1613</v>
      </c>
      <c r="D2197" s="63" t="s">
        <v>2889</v>
      </c>
      <c r="E2197" s="64">
        <v>101490161</v>
      </c>
      <c r="F2197" s="64"/>
      <c r="G2197" s="64">
        <v>53</v>
      </c>
      <c r="H2197">
        <v>6.63</v>
      </c>
      <c r="I2197" t="str">
        <f t="shared" si="108"/>
        <v>78</v>
      </c>
      <c r="J2197" t="str">
        <f t="shared" si="109"/>
        <v>5.7</v>
      </c>
      <c r="K2197" t="s">
        <v>8342</v>
      </c>
      <c r="L2197" t="s">
        <v>8341</v>
      </c>
      <c r="M2197">
        <v>0.75</v>
      </c>
      <c r="N2197">
        <v>2</v>
      </c>
      <c r="O2197">
        <f t="shared" si="107"/>
        <v>1</v>
      </c>
      <c r="P2197">
        <v>0.5</v>
      </c>
    </row>
    <row r="2198" spans="1:16">
      <c r="A2198" s="61">
        <v>104795038</v>
      </c>
      <c r="B2198" s="61" t="s">
        <v>8045</v>
      </c>
      <c r="C2198" s="100" t="s">
        <v>1532</v>
      </c>
      <c r="D2198" s="42" t="s">
        <v>5802</v>
      </c>
      <c r="E2198" s="61">
        <v>101490162</v>
      </c>
      <c r="F2198" s="61"/>
      <c r="G2198" s="61">
        <v>473</v>
      </c>
      <c r="H2198">
        <v>6.63</v>
      </c>
      <c r="I2198" t="str">
        <f t="shared" si="108"/>
        <v>78</v>
      </c>
      <c r="J2198" t="str">
        <f t="shared" si="109"/>
        <v>7.9</v>
      </c>
      <c r="K2198" t="s">
        <v>8342</v>
      </c>
      <c r="L2198" t="s">
        <v>8351</v>
      </c>
      <c r="M2198">
        <v>0.75</v>
      </c>
      <c r="N2198">
        <v>2</v>
      </c>
      <c r="O2198">
        <f t="shared" si="107"/>
        <v>1</v>
      </c>
      <c r="P2198">
        <v>0.5</v>
      </c>
    </row>
    <row r="2199" spans="1:16">
      <c r="A2199" s="61">
        <v>104795038</v>
      </c>
      <c r="B2199" s="61" t="s">
        <v>8045</v>
      </c>
      <c r="C2199" s="100" t="s">
        <v>1613</v>
      </c>
      <c r="D2199" s="42" t="s">
        <v>5803</v>
      </c>
      <c r="E2199" s="61">
        <v>101490161</v>
      </c>
      <c r="F2199" s="61"/>
      <c r="G2199" s="61">
        <v>473</v>
      </c>
      <c r="H2199">
        <v>6.63</v>
      </c>
      <c r="I2199" t="str">
        <f t="shared" si="108"/>
        <v>78</v>
      </c>
      <c r="J2199" t="str">
        <f t="shared" si="109"/>
        <v>7.9</v>
      </c>
      <c r="K2199" t="s">
        <v>8342</v>
      </c>
      <c r="L2199" t="s">
        <v>8351</v>
      </c>
      <c r="M2199">
        <v>0.75</v>
      </c>
      <c r="N2199">
        <v>2</v>
      </c>
      <c r="O2199">
        <f t="shared" si="107"/>
        <v>1</v>
      </c>
      <c r="P2199">
        <v>0.5</v>
      </c>
    </row>
    <row r="2200" spans="1:16">
      <c r="A2200" s="61">
        <v>104793406</v>
      </c>
      <c r="B2200" s="61" t="s">
        <v>8039</v>
      </c>
      <c r="C2200" s="100" t="s">
        <v>1532</v>
      </c>
      <c r="D2200" s="42" t="s">
        <v>5789</v>
      </c>
      <c r="E2200" s="61">
        <v>101490162</v>
      </c>
      <c r="F2200" s="61"/>
      <c r="G2200" s="61">
        <v>414</v>
      </c>
      <c r="H2200">
        <v>6.63</v>
      </c>
      <c r="I2200" t="str">
        <f t="shared" si="108"/>
        <v>78</v>
      </c>
      <c r="J2200" t="str">
        <f t="shared" si="109"/>
        <v>7.9</v>
      </c>
      <c r="K2200" t="s">
        <v>8342</v>
      </c>
      <c r="L2200" t="s">
        <v>8352</v>
      </c>
      <c r="M2200">
        <v>0.75</v>
      </c>
      <c r="N2200">
        <v>2</v>
      </c>
      <c r="O2200">
        <f t="shared" si="107"/>
        <v>1</v>
      </c>
      <c r="P2200">
        <v>0.5</v>
      </c>
    </row>
    <row r="2201" spans="1:16">
      <c r="A2201" s="61">
        <v>104622284</v>
      </c>
      <c r="B2201" s="61" t="s">
        <v>7928</v>
      </c>
      <c r="C2201" s="100" t="s">
        <v>1532</v>
      </c>
      <c r="D2201" s="42" t="s">
        <v>5621</v>
      </c>
      <c r="E2201" s="61">
        <v>101490162</v>
      </c>
      <c r="F2201" s="61"/>
      <c r="G2201" s="61">
        <v>414</v>
      </c>
      <c r="H2201">
        <v>6.63</v>
      </c>
      <c r="I2201" t="str">
        <f t="shared" si="108"/>
        <v>78</v>
      </c>
      <c r="J2201" t="str">
        <f t="shared" si="109"/>
        <v>7.9</v>
      </c>
      <c r="K2201" t="s">
        <v>8342</v>
      </c>
      <c r="L2201" t="s">
        <v>8352</v>
      </c>
      <c r="M2201">
        <v>0.75</v>
      </c>
      <c r="N2201">
        <v>2</v>
      </c>
      <c r="O2201">
        <f t="shared" si="107"/>
        <v>1</v>
      </c>
      <c r="P2201">
        <v>0.5</v>
      </c>
    </row>
    <row r="2202" spans="1:16">
      <c r="A2202" s="61">
        <v>104622284</v>
      </c>
      <c r="B2202" s="61" t="s">
        <v>7928</v>
      </c>
      <c r="C2202" s="100" t="s">
        <v>1613</v>
      </c>
      <c r="D2202" s="42" t="s">
        <v>5622</v>
      </c>
      <c r="E2202" s="61">
        <v>101490161</v>
      </c>
      <c r="F2202" s="61"/>
      <c r="G2202" s="61">
        <v>414</v>
      </c>
      <c r="H2202">
        <v>6.63</v>
      </c>
      <c r="I2202" t="str">
        <f t="shared" si="108"/>
        <v>78</v>
      </c>
      <c r="J2202" t="str">
        <f t="shared" si="109"/>
        <v>7.9</v>
      </c>
      <c r="K2202" t="s">
        <v>8342</v>
      </c>
      <c r="L2202" t="s">
        <v>8352</v>
      </c>
      <c r="M2202">
        <v>0.75</v>
      </c>
      <c r="N2202">
        <v>2</v>
      </c>
      <c r="O2202">
        <f t="shared" si="107"/>
        <v>1</v>
      </c>
      <c r="P2202">
        <v>0.5</v>
      </c>
    </row>
    <row r="2203" spans="1:16">
      <c r="A2203" s="61">
        <v>104793406</v>
      </c>
      <c r="B2203" s="61" t="s">
        <v>8039</v>
      </c>
      <c r="C2203" s="100" t="s">
        <v>1613</v>
      </c>
      <c r="D2203" s="42" t="s">
        <v>5790</v>
      </c>
      <c r="E2203" s="61">
        <v>101490161</v>
      </c>
      <c r="F2203" s="61"/>
      <c r="G2203" s="61">
        <v>414</v>
      </c>
      <c r="H2203">
        <v>6.63</v>
      </c>
      <c r="I2203" t="str">
        <f t="shared" si="108"/>
        <v>78</v>
      </c>
      <c r="J2203" t="str">
        <f t="shared" si="109"/>
        <v>7.9</v>
      </c>
      <c r="K2203" t="s">
        <v>8342</v>
      </c>
      <c r="L2203" t="s">
        <v>8352</v>
      </c>
      <c r="M2203">
        <v>0.75</v>
      </c>
      <c r="N2203">
        <v>2</v>
      </c>
      <c r="O2203">
        <f t="shared" si="107"/>
        <v>1</v>
      </c>
      <c r="P2203">
        <v>0.5</v>
      </c>
    </row>
    <row r="2204" spans="1:16">
      <c r="A2204" s="42">
        <v>104953519</v>
      </c>
      <c r="B2204" s="42" t="s">
        <v>9803</v>
      </c>
      <c r="C2204" s="42"/>
      <c r="D2204" s="42" t="s">
        <v>9848</v>
      </c>
      <c r="E2204" s="42"/>
      <c r="F2204" s="42"/>
      <c r="G2204" s="42">
        <v>136</v>
      </c>
      <c r="H2204">
        <v>5</v>
      </c>
      <c r="I2204" t="str">
        <f t="shared" si="108"/>
        <v>78</v>
      </c>
      <c r="J2204" t="str">
        <f t="shared" si="109"/>
        <v>3.0</v>
      </c>
      <c r="K2204" t="s">
        <v>8343</v>
      </c>
      <c r="L2204" t="s">
        <v>8341</v>
      </c>
      <c r="M2204">
        <v>0.75</v>
      </c>
      <c r="N2204">
        <v>2</v>
      </c>
      <c r="O2204">
        <f t="shared" ref="O2204:O2209" si="110">N2204/2</f>
        <v>1</v>
      </c>
      <c r="P2204">
        <v>0.5</v>
      </c>
    </row>
    <row r="2205" spans="1:16">
      <c r="A2205" s="42">
        <v>104953586</v>
      </c>
      <c r="B2205" s="42" t="s">
        <v>9804</v>
      </c>
      <c r="C2205" s="42"/>
      <c r="D2205" s="42" t="s">
        <v>9849</v>
      </c>
      <c r="E2205" s="42"/>
      <c r="F2205" s="42"/>
      <c r="G2205" s="42">
        <v>136</v>
      </c>
      <c r="H2205">
        <v>5</v>
      </c>
      <c r="I2205" t="str">
        <f t="shared" si="108"/>
        <v>78</v>
      </c>
      <c r="J2205" t="str">
        <f t="shared" si="109"/>
        <v>3.0</v>
      </c>
      <c r="K2205" t="s">
        <v>8343</v>
      </c>
      <c r="L2205" t="s">
        <v>8341</v>
      </c>
      <c r="M2205">
        <v>0.75</v>
      </c>
      <c r="N2205">
        <v>2</v>
      </c>
      <c r="O2205">
        <f t="shared" si="110"/>
        <v>1</v>
      </c>
      <c r="P2205">
        <v>0.5</v>
      </c>
    </row>
    <row r="2206" spans="1:16">
      <c r="A2206" s="42">
        <v>104954744</v>
      </c>
      <c r="B2206" s="42" t="s">
        <v>9805</v>
      </c>
      <c r="C2206" s="42"/>
      <c r="D2206" s="42" t="s">
        <v>9850</v>
      </c>
      <c r="E2206" s="42"/>
      <c r="F2206" s="42"/>
      <c r="G2206" s="42">
        <v>417</v>
      </c>
      <c r="H2206">
        <v>5</v>
      </c>
      <c r="I2206" t="str">
        <f t="shared" si="108"/>
        <v>78</v>
      </c>
      <c r="J2206" t="str">
        <f t="shared" si="109"/>
        <v>13.</v>
      </c>
      <c r="K2206" t="s">
        <v>8343</v>
      </c>
      <c r="L2206" t="s">
        <v>8350</v>
      </c>
      <c r="M2206">
        <v>0.75</v>
      </c>
      <c r="N2206">
        <v>2</v>
      </c>
      <c r="O2206">
        <f t="shared" si="110"/>
        <v>1</v>
      </c>
      <c r="P2206">
        <v>0.5</v>
      </c>
    </row>
    <row r="2207" spans="1:16">
      <c r="A2207" s="42">
        <v>104993273</v>
      </c>
      <c r="B2207" s="42" t="s">
        <v>9807</v>
      </c>
      <c r="C2207" s="42"/>
      <c r="D2207" s="42" t="s">
        <v>9852</v>
      </c>
      <c r="E2207" s="42"/>
      <c r="F2207" s="42"/>
      <c r="G2207" s="42">
        <v>431</v>
      </c>
      <c r="H2207">
        <v>5</v>
      </c>
      <c r="I2207" t="str">
        <f t="shared" si="108"/>
        <v>78</v>
      </c>
      <c r="J2207" t="str">
        <f t="shared" si="109"/>
        <v>7.6</v>
      </c>
      <c r="K2207" t="s">
        <v>8343</v>
      </c>
      <c r="L2207" t="s">
        <v>8341</v>
      </c>
      <c r="M2207">
        <v>0.75</v>
      </c>
      <c r="N2207">
        <v>2</v>
      </c>
      <c r="O2207">
        <f t="shared" si="110"/>
        <v>1</v>
      </c>
      <c r="P2207">
        <v>0.5</v>
      </c>
    </row>
    <row r="2208" spans="1:16">
      <c r="A2208" s="42">
        <v>105001298</v>
      </c>
      <c r="B2208" s="42" t="s">
        <v>9808</v>
      </c>
      <c r="C2208" s="42"/>
      <c r="D2208" s="42" t="s">
        <v>9853</v>
      </c>
      <c r="E2208" s="42"/>
      <c r="F2208" s="42"/>
      <c r="G2208" s="42">
        <v>102</v>
      </c>
      <c r="H2208">
        <v>5</v>
      </c>
      <c r="I2208" t="str">
        <f t="shared" si="108"/>
        <v>78</v>
      </c>
      <c r="J2208" t="str">
        <f t="shared" si="109"/>
        <v>5.7</v>
      </c>
      <c r="K2208" t="s">
        <v>8343</v>
      </c>
      <c r="L2208" t="s">
        <v>8341</v>
      </c>
      <c r="M2208">
        <v>0.75</v>
      </c>
      <c r="N2208">
        <v>2</v>
      </c>
      <c r="O2208">
        <f t="shared" si="110"/>
        <v>1</v>
      </c>
      <c r="P2208">
        <v>0.5</v>
      </c>
    </row>
    <row r="2209" spans="1:16">
      <c r="A2209" s="42">
        <v>105090394</v>
      </c>
      <c r="B2209" s="42" t="s">
        <v>9809</v>
      </c>
      <c r="C2209" s="42"/>
      <c r="D2209" s="42" t="s">
        <v>9854</v>
      </c>
      <c r="E2209" s="42"/>
      <c r="F2209" s="42"/>
      <c r="G2209" s="42">
        <v>100</v>
      </c>
      <c r="H2209">
        <v>5</v>
      </c>
      <c r="I2209" t="str">
        <f t="shared" si="108"/>
        <v>78</v>
      </c>
      <c r="J2209" t="str">
        <f t="shared" si="109"/>
        <v>3.5</v>
      </c>
      <c r="K2209" t="s">
        <v>8343</v>
      </c>
      <c r="L2209" t="s">
        <v>8341</v>
      </c>
      <c r="M2209">
        <v>0.75</v>
      </c>
      <c r="N2209">
        <v>2</v>
      </c>
      <c r="O2209">
        <f t="shared" si="110"/>
        <v>1</v>
      </c>
      <c r="P2209">
        <v>0.5</v>
      </c>
    </row>
    <row r="2210" spans="1:16">
      <c r="A2210" s="61">
        <v>104795076</v>
      </c>
      <c r="B2210" s="61" t="s">
        <v>8046</v>
      </c>
      <c r="C2210" s="100" t="s">
        <v>1532</v>
      </c>
      <c r="D2210" s="42" t="s">
        <v>5804</v>
      </c>
      <c r="E2210" s="61">
        <v>103177454</v>
      </c>
      <c r="F2210" s="61"/>
      <c r="G2210" s="61">
        <v>473</v>
      </c>
      <c r="H2210">
        <v>6.63</v>
      </c>
      <c r="I2210" t="str">
        <f t="shared" si="108"/>
        <v>78</v>
      </c>
      <c r="J2210" t="str">
        <f t="shared" si="109"/>
        <v>7.9</v>
      </c>
      <c r="K2210" t="s">
        <v>8345</v>
      </c>
      <c r="L2210" t="s">
        <v>8351</v>
      </c>
      <c r="M2210">
        <v>1.5</v>
      </c>
      <c r="N2210">
        <v>2</v>
      </c>
      <c r="O2210">
        <f t="shared" ref="O2210:O2273" si="111">N2210/2</f>
        <v>1</v>
      </c>
      <c r="P2210">
        <v>0.5</v>
      </c>
    </row>
    <row r="2211" spans="1:16">
      <c r="A2211" s="61">
        <v>104795076</v>
      </c>
      <c r="B2211" s="61" t="s">
        <v>8046</v>
      </c>
      <c r="C2211" s="100" t="s">
        <v>1613</v>
      </c>
      <c r="D2211" s="42" t="s">
        <v>5805</v>
      </c>
      <c r="E2211" s="61" t="s">
        <v>4953</v>
      </c>
      <c r="F2211" s="61"/>
      <c r="G2211" s="61">
        <v>473</v>
      </c>
      <c r="H2211">
        <v>6.63</v>
      </c>
      <c r="I2211" t="str">
        <f t="shared" si="108"/>
        <v>78</v>
      </c>
      <c r="J2211" t="str">
        <f t="shared" si="109"/>
        <v>7.9</v>
      </c>
      <c r="K2211" t="s">
        <v>8345</v>
      </c>
      <c r="L2211" t="s">
        <v>8351</v>
      </c>
      <c r="M2211">
        <v>1.5</v>
      </c>
      <c r="N2211">
        <v>2</v>
      </c>
      <c r="O2211">
        <f t="shared" si="111"/>
        <v>1</v>
      </c>
      <c r="P2211">
        <v>0.5</v>
      </c>
    </row>
    <row r="2212" spans="1:16">
      <c r="A2212" s="61">
        <v>104793445</v>
      </c>
      <c r="B2212" s="61" t="s">
        <v>8040</v>
      </c>
      <c r="C2212" s="100" t="s">
        <v>1532</v>
      </c>
      <c r="D2212" s="42" t="s">
        <v>5791</v>
      </c>
      <c r="E2212" s="61">
        <v>103177454</v>
      </c>
      <c r="F2212" s="61"/>
      <c r="G2212" s="61">
        <v>414</v>
      </c>
      <c r="H2212">
        <v>6.63</v>
      </c>
      <c r="I2212" t="str">
        <f t="shared" si="108"/>
        <v>78</v>
      </c>
      <c r="J2212" t="str">
        <f t="shared" si="109"/>
        <v>7.9</v>
      </c>
      <c r="K2212" t="s">
        <v>8345</v>
      </c>
      <c r="L2212" t="s">
        <v>8352</v>
      </c>
      <c r="M2212">
        <v>1.5</v>
      </c>
      <c r="N2212">
        <v>2</v>
      </c>
      <c r="O2212">
        <f t="shared" si="111"/>
        <v>1</v>
      </c>
      <c r="P2212">
        <v>0.5</v>
      </c>
    </row>
    <row r="2213" spans="1:16">
      <c r="A2213" s="61">
        <v>104793445</v>
      </c>
      <c r="B2213" s="61" t="s">
        <v>8040</v>
      </c>
      <c r="C2213" s="100" t="s">
        <v>1613</v>
      </c>
      <c r="D2213" s="42" t="s">
        <v>5792</v>
      </c>
      <c r="E2213" s="61" t="s">
        <v>4953</v>
      </c>
      <c r="F2213" s="61"/>
      <c r="G2213" s="61">
        <v>414</v>
      </c>
      <c r="H2213">
        <v>6.63</v>
      </c>
      <c r="I2213" t="str">
        <f t="shared" si="108"/>
        <v>78</v>
      </c>
      <c r="J2213" t="str">
        <f t="shared" si="109"/>
        <v>7.9</v>
      </c>
      <c r="K2213" t="s">
        <v>8345</v>
      </c>
      <c r="L2213" t="s">
        <v>8352</v>
      </c>
      <c r="M2213">
        <v>1.5</v>
      </c>
      <c r="N2213">
        <v>2</v>
      </c>
      <c r="O2213">
        <f t="shared" si="111"/>
        <v>1</v>
      </c>
      <c r="P2213">
        <v>0.5</v>
      </c>
    </row>
    <row r="2214" spans="1:16">
      <c r="A2214" s="61" t="s">
        <v>2782</v>
      </c>
      <c r="B2214" s="61" t="s">
        <v>6516</v>
      </c>
      <c r="C2214" s="62" t="s">
        <v>1532</v>
      </c>
      <c r="D2214" s="63" t="s">
        <v>2783</v>
      </c>
      <c r="E2214" s="61">
        <v>101490162</v>
      </c>
      <c r="F2214" s="61"/>
      <c r="G2214" s="64">
        <v>35</v>
      </c>
      <c r="H2214">
        <v>6.66</v>
      </c>
      <c r="I2214" t="str">
        <f t="shared" si="108"/>
        <v>67</v>
      </c>
      <c r="J2214" t="str">
        <f t="shared" si="109"/>
        <v>5.0</v>
      </c>
      <c r="K2214" t="s">
        <v>8342</v>
      </c>
      <c r="L2214" t="s">
        <v>8350</v>
      </c>
      <c r="M2214">
        <v>0.75</v>
      </c>
      <c r="N2214">
        <v>2</v>
      </c>
      <c r="O2214">
        <f t="shared" si="111"/>
        <v>1</v>
      </c>
      <c r="P2214">
        <v>0.5</v>
      </c>
    </row>
    <row r="2215" spans="1:16">
      <c r="A2215" s="64" t="s">
        <v>2782</v>
      </c>
      <c r="B2215" s="61" t="s">
        <v>6516</v>
      </c>
      <c r="C2215" s="62" t="s">
        <v>1613</v>
      </c>
      <c r="D2215" s="63" t="s">
        <v>3156</v>
      </c>
      <c r="E2215" s="64">
        <v>101490161</v>
      </c>
      <c r="F2215" s="64"/>
      <c r="G2215" s="64">
        <v>35</v>
      </c>
      <c r="H2215">
        <v>6.66</v>
      </c>
      <c r="I2215" t="str">
        <f t="shared" si="108"/>
        <v>67</v>
      </c>
      <c r="J2215" t="str">
        <f t="shared" si="109"/>
        <v>5.0</v>
      </c>
      <c r="K2215" t="s">
        <v>8342</v>
      </c>
      <c r="L2215" t="s">
        <v>8350</v>
      </c>
      <c r="M2215">
        <v>0.75</v>
      </c>
      <c r="N2215">
        <v>2</v>
      </c>
      <c r="O2215">
        <f t="shared" si="111"/>
        <v>1</v>
      </c>
      <c r="P2215">
        <v>0.5</v>
      </c>
    </row>
    <row r="2216" spans="1:16">
      <c r="A2216" s="64" t="s">
        <v>2853</v>
      </c>
      <c r="B2216" s="61" t="s">
        <v>6534</v>
      </c>
      <c r="C2216" s="62" t="s">
        <v>1613</v>
      </c>
      <c r="D2216" s="63" t="s">
        <v>3158</v>
      </c>
      <c r="E2216" s="64">
        <v>101490161</v>
      </c>
      <c r="F2216" s="64"/>
      <c r="G2216" s="64">
        <v>45</v>
      </c>
      <c r="H2216">
        <v>6.66</v>
      </c>
      <c r="I2216" t="str">
        <f t="shared" si="108"/>
        <v>78</v>
      </c>
      <c r="J2216" t="str">
        <f t="shared" si="109"/>
        <v>3.5</v>
      </c>
      <c r="K2216" t="s">
        <v>8342</v>
      </c>
      <c r="L2216" t="s">
        <v>8341</v>
      </c>
      <c r="M2216">
        <v>0.75</v>
      </c>
      <c r="N2216">
        <v>2</v>
      </c>
      <c r="O2216">
        <f t="shared" si="111"/>
        <v>1</v>
      </c>
      <c r="P2216">
        <v>0.5</v>
      </c>
    </row>
    <row r="2217" spans="1:16">
      <c r="A2217" s="61" t="s">
        <v>2853</v>
      </c>
      <c r="B2217" s="61" t="s">
        <v>6534</v>
      </c>
      <c r="C2217" s="62" t="s">
        <v>1532</v>
      </c>
      <c r="D2217" s="63" t="s">
        <v>2854</v>
      </c>
      <c r="E2217" s="61">
        <v>101490162</v>
      </c>
      <c r="F2217" s="61"/>
      <c r="G2217" s="64">
        <v>45</v>
      </c>
      <c r="H2217">
        <v>6.66</v>
      </c>
      <c r="I2217" t="str">
        <f t="shared" si="108"/>
        <v>78</v>
      </c>
      <c r="J2217" t="str">
        <f t="shared" si="109"/>
        <v>3.5</v>
      </c>
      <c r="K2217" t="s">
        <v>8344</v>
      </c>
      <c r="L2217" t="s">
        <v>8341</v>
      </c>
      <c r="M2217">
        <v>0.75</v>
      </c>
      <c r="N2217">
        <v>2</v>
      </c>
      <c r="O2217">
        <f t="shared" si="111"/>
        <v>1</v>
      </c>
      <c r="P2217">
        <v>0.5</v>
      </c>
    </row>
    <row r="2218" spans="1:16">
      <c r="A2218" s="61" t="s">
        <v>3160</v>
      </c>
      <c r="B2218" s="61" t="s">
        <v>6636</v>
      </c>
      <c r="C2218" s="62" t="s">
        <v>1532</v>
      </c>
      <c r="D2218" s="63" t="s">
        <v>3394</v>
      </c>
      <c r="E2218" s="64">
        <v>101490162</v>
      </c>
      <c r="F2218" s="64"/>
      <c r="G2218" s="64">
        <v>53</v>
      </c>
      <c r="H2218">
        <v>6.66</v>
      </c>
      <c r="I2218" t="str">
        <f t="shared" si="108"/>
        <v>78</v>
      </c>
      <c r="J2218" t="str">
        <f t="shared" si="109"/>
        <v>5.7</v>
      </c>
      <c r="K2218" t="s">
        <v>8344</v>
      </c>
      <c r="L2218" t="s">
        <v>8341</v>
      </c>
      <c r="M2218">
        <v>0.75</v>
      </c>
      <c r="N2218">
        <v>2</v>
      </c>
      <c r="O2218">
        <f t="shared" si="111"/>
        <v>1</v>
      </c>
      <c r="P2218">
        <v>0.5</v>
      </c>
    </row>
    <row r="2219" spans="1:16">
      <c r="A2219" s="64" t="s">
        <v>3160</v>
      </c>
      <c r="B2219" s="61" t="s">
        <v>6636</v>
      </c>
      <c r="C2219" s="62" t="s">
        <v>1613</v>
      </c>
      <c r="D2219" s="63" t="s">
        <v>3161</v>
      </c>
      <c r="E2219" s="64">
        <v>101490161</v>
      </c>
      <c r="F2219" s="64"/>
      <c r="G2219" s="64">
        <v>53</v>
      </c>
      <c r="H2219">
        <v>6.66</v>
      </c>
      <c r="I2219" t="str">
        <f t="shared" si="108"/>
        <v>78</v>
      </c>
      <c r="J2219" t="str">
        <f t="shared" si="109"/>
        <v>5.7</v>
      </c>
      <c r="K2219" t="s">
        <v>8344</v>
      </c>
      <c r="L2219" t="s">
        <v>8341</v>
      </c>
      <c r="M2219">
        <v>0.75</v>
      </c>
      <c r="N2219">
        <v>2</v>
      </c>
      <c r="O2219">
        <f t="shared" si="111"/>
        <v>1</v>
      </c>
      <c r="P2219">
        <v>0.5</v>
      </c>
    </row>
    <row r="2220" spans="1:16">
      <c r="A2220" s="64" t="s">
        <v>2679</v>
      </c>
      <c r="B2220" s="61" t="s">
        <v>6481</v>
      </c>
      <c r="C2220" s="62" t="s">
        <v>1613</v>
      </c>
      <c r="D2220" s="63" t="s">
        <v>3166</v>
      </c>
      <c r="E2220" s="64">
        <v>101490161</v>
      </c>
      <c r="F2220" s="64"/>
      <c r="G2220" s="64">
        <v>68</v>
      </c>
      <c r="H2220">
        <v>6.75</v>
      </c>
      <c r="I2220" t="str">
        <f t="shared" si="108"/>
        <v>23</v>
      </c>
      <c r="J2220" t="str">
        <f t="shared" si="109"/>
        <v>7.8</v>
      </c>
      <c r="K2220" t="s">
        <v>8342</v>
      </c>
      <c r="L2220" t="s">
        <v>8341</v>
      </c>
      <c r="M2220">
        <v>0.75</v>
      </c>
      <c r="N2220">
        <v>2.5</v>
      </c>
      <c r="O2220">
        <f t="shared" si="111"/>
        <v>1.25</v>
      </c>
      <c r="P2220">
        <v>0.5</v>
      </c>
    </row>
    <row r="2221" spans="1:16">
      <c r="A2221" s="61" t="s">
        <v>2139</v>
      </c>
      <c r="B2221" s="61" t="s">
        <v>6254</v>
      </c>
      <c r="C2221" s="62" t="s">
        <v>1532</v>
      </c>
      <c r="D2221" s="63" t="s">
        <v>2140</v>
      </c>
      <c r="E2221" s="61">
        <v>101490162</v>
      </c>
      <c r="F2221" s="61"/>
      <c r="G2221" s="64">
        <v>68</v>
      </c>
      <c r="H2221">
        <v>6.75</v>
      </c>
      <c r="I2221" t="str">
        <f t="shared" si="108"/>
        <v>23</v>
      </c>
      <c r="J2221" t="str">
        <f t="shared" si="109"/>
        <v>7.8</v>
      </c>
      <c r="K2221" t="s">
        <v>8342</v>
      </c>
      <c r="L2221" t="s">
        <v>8341</v>
      </c>
      <c r="M2221">
        <v>0.75</v>
      </c>
      <c r="N2221">
        <v>2.5</v>
      </c>
      <c r="O2221">
        <f t="shared" si="111"/>
        <v>1.25</v>
      </c>
      <c r="P2221">
        <v>0.5</v>
      </c>
    </row>
    <row r="2222" spans="1:16">
      <c r="A2222" s="64" t="s">
        <v>2139</v>
      </c>
      <c r="B2222" s="61" t="s">
        <v>6254</v>
      </c>
      <c r="C2222" s="62" t="s">
        <v>1613</v>
      </c>
      <c r="D2222" s="63" t="s">
        <v>3169</v>
      </c>
      <c r="E2222" s="64">
        <v>101490161</v>
      </c>
      <c r="F2222" s="64"/>
      <c r="G2222" s="64">
        <v>68</v>
      </c>
      <c r="H2222">
        <v>6.75</v>
      </c>
      <c r="I2222" t="str">
        <f t="shared" si="108"/>
        <v>23</v>
      </c>
      <c r="J2222" t="str">
        <f t="shared" si="109"/>
        <v>7.8</v>
      </c>
      <c r="K2222" t="s">
        <v>8342</v>
      </c>
      <c r="L2222" t="s">
        <v>8341</v>
      </c>
      <c r="M2222">
        <v>0.75</v>
      </c>
      <c r="N2222">
        <v>2.5</v>
      </c>
      <c r="O2222">
        <f t="shared" si="111"/>
        <v>1.25</v>
      </c>
      <c r="P2222">
        <v>0.5</v>
      </c>
    </row>
    <row r="2223" spans="1:16">
      <c r="A2223" s="61" t="s">
        <v>3171</v>
      </c>
      <c r="B2223" s="61" t="s">
        <v>6640</v>
      </c>
      <c r="C2223" s="62" t="s">
        <v>1532</v>
      </c>
      <c r="D2223" s="63" t="s">
        <v>3201</v>
      </c>
      <c r="E2223" s="61">
        <v>101490162</v>
      </c>
      <c r="F2223" s="61"/>
      <c r="G2223" s="64">
        <v>172</v>
      </c>
      <c r="H2223">
        <v>6.75</v>
      </c>
      <c r="I2223" t="str">
        <f t="shared" si="108"/>
        <v>23</v>
      </c>
      <c r="J2223" t="str">
        <f t="shared" si="109"/>
        <v>7.8</v>
      </c>
      <c r="K2223" t="s">
        <v>8342</v>
      </c>
      <c r="L2223" t="s">
        <v>8341</v>
      </c>
      <c r="M2223">
        <v>0.75</v>
      </c>
      <c r="N2223">
        <v>2.5</v>
      </c>
      <c r="O2223">
        <f t="shared" si="111"/>
        <v>1.25</v>
      </c>
      <c r="P2223">
        <v>0.5</v>
      </c>
    </row>
    <row r="2224" spans="1:16">
      <c r="A2224" s="64" t="s">
        <v>3171</v>
      </c>
      <c r="B2224" s="61" t="s">
        <v>6640</v>
      </c>
      <c r="C2224" s="62" t="s">
        <v>1613</v>
      </c>
      <c r="D2224" s="63" t="s">
        <v>3172</v>
      </c>
      <c r="E2224" s="64">
        <v>101490161</v>
      </c>
      <c r="F2224" s="64"/>
      <c r="G2224" s="64">
        <v>172</v>
      </c>
      <c r="H2224">
        <v>6.75</v>
      </c>
      <c r="I2224" t="str">
        <f t="shared" si="108"/>
        <v>23</v>
      </c>
      <c r="J2224" t="str">
        <f t="shared" si="109"/>
        <v>7.8</v>
      </c>
      <c r="K2224" t="s">
        <v>8342</v>
      </c>
      <c r="L2224" t="s">
        <v>8341</v>
      </c>
      <c r="M2224">
        <v>0.75</v>
      </c>
      <c r="N2224">
        <v>2.5</v>
      </c>
      <c r="O2224">
        <f t="shared" si="111"/>
        <v>1.25</v>
      </c>
      <c r="P2224">
        <v>0.5</v>
      </c>
    </row>
    <row r="2225" spans="1:16">
      <c r="A2225" s="64" t="s">
        <v>3099</v>
      </c>
      <c r="B2225" s="61" t="s">
        <v>6615</v>
      </c>
      <c r="C2225" s="62" t="s">
        <v>1613</v>
      </c>
      <c r="D2225" s="63" t="s">
        <v>3175</v>
      </c>
      <c r="E2225" s="64">
        <v>101490161</v>
      </c>
      <c r="F2225" s="64"/>
      <c r="G2225" s="64">
        <v>68</v>
      </c>
      <c r="H2225">
        <v>6.75</v>
      </c>
      <c r="I2225" t="str">
        <f t="shared" si="108"/>
        <v>23</v>
      </c>
      <c r="J2225" t="str">
        <f t="shared" si="109"/>
        <v>7.8</v>
      </c>
      <c r="K2225" t="s">
        <v>8342</v>
      </c>
      <c r="L2225" t="s">
        <v>8341</v>
      </c>
      <c r="M2225">
        <v>0.75</v>
      </c>
      <c r="N2225">
        <v>2.5</v>
      </c>
      <c r="O2225">
        <f t="shared" si="111"/>
        <v>1.25</v>
      </c>
      <c r="P2225">
        <v>0.5</v>
      </c>
    </row>
    <row r="2226" spans="1:16">
      <c r="A2226" s="64">
        <v>101497851</v>
      </c>
      <c r="B2226" s="61" t="s">
        <v>6007</v>
      </c>
      <c r="C2226" s="62" t="s">
        <v>1532</v>
      </c>
      <c r="D2226" s="63" t="s">
        <v>1666</v>
      </c>
      <c r="E2226" s="64">
        <v>101490164</v>
      </c>
      <c r="F2226" s="64"/>
      <c r="G2226" s="64">
        <v>68</v>
      </c>
      <c r="H2226">
        <v>6.75</v>
      </c>
      <c r="I2226" t="str">
        <f t="shared" si="108"/>
        <v>23</v>
      </c>
      <c r="J2226" t="str">
        <f t="shared" si="109"/>
        <v>7.8</v>
      </c>
      <c r="K2226" t="s">
        <v>8344</v>
      </c>
      <c r="L2226" t="s">
        <v>8341</v>
      </c>
      <c r="M2226">
        <v>0.75</v>
      </c>
      <c r="N2226">
        <v>2.5</v>
      </c>
      <c r="O2226">
        <f t="shared" si="111"/>
        <v>1.25</v>
      </c>
      <c r="P2226">
        <v>0.5</v>
      </c>
    </row>
    <row r="2227" spans="1:16">
      <c r="A2227" s="64">
        <v>101497851</v>
      </c>
      <c r="B2227" s="61" t="s">
        <v>6007</v>
      </c>
      <c r="C2227" s="62" t="s">
        <v>1532</v>
      </c>
      <c r="D2227" s="63" t="s">
        <v>1666</v>
      </c>
      <c r="E2227" s="64">
        <v>101490164</v>
      </c>
      <c r="F2227" s="61" t="s">
        <v>1534</v>
      </c>
      <c r="G2227" s="64">
        <v>68</v>
      </c>
      <c r="H2227">
        <v>6.75</v>
      </c>
      <c r="I2227" t="str">
        <f t="shared" si="108"/>
        <v>23</v>
      </c>
      <c r="J2227" t="str">
        <f t="shared" si="109"/>
        <v>7.8</v>
      </c>
      <c r="K2227" t="s">
        <v>8344</v>
      </c>
      <c r="L2227" t="s">
        <v>8341</v>
      </c>
      <c r="M2227">
        <v>0.75</v>
      </c>
      <c r="N2227">
        <v>2.5</v>
      </c>
      <c r="O2227">
        <f t="shared" si="111"/>
        <v>1.25</v>
      </c>
      <c r="P2227">
        <v>0.5</v>
      </c>
    </row>
    <row r="2228" spans="1:16">
      <c r="A2228" s="64">
        <v>101497851</v>
      </c>
      <c r="B2228" s="61" t="s">
        <v>6007</v>
      </c>
      <c r="C2228" s="62" t="s">
        <v>1613</v>
      </c>
      <c r="D2228" s="63" t="s">
        <v>3178</v>
      </c>
      <c r="E2228" s="64">
        <v>101490161</v>
      </c>
      <c r="F2228" s="64"/>
      <c r="G2228" s="64">
        <v>68</v>
      </c>
      <c r="H2228">
        <v>6.75</v>
      </c>
      <c r="I2228" t="str">
        <f t="shared" si="108"/>
        <v>23</v>
      </c>
      <c r="J2228" t="str">
        <f t="shared" si="109"/>
        <v>7.8</v>
      </c>
      <c r="K2228" t="s">
        <v>8344</v>
      </c>
      <c r="L2228" t="s">
        <v>8341</v>
      </c>
      <c r="M2228">
        <v>0.75</v>
      </c>
      <c r="N2228">
        <v>2.5</v>
      </c>
      <c r="O2228">
        <f t="shared" si="111"/>
        <v>1.25</v>
      </c>
      <c r="P2228">
        <v>0.5</v>
      </c>
    </row>
    <row r="2229" spans="1:16">
      <c r="A2229" s="61">
        <v>102015236</v>
      </c>
      <c r="B2229" s="61" t="s">
        <v>6883</v>
      </c>
      <c r="C2229" s="62" t="s">
        <v>1532</v>
      </c>
      <c r="D2229" s="42" t="s">
        <v>4030</v>
      </c>
      <c r="E2229" s="61">
        <v>101490162</v>
      </c>
      <c r="F2229" s="61"/>
      <c r="G2229" s="61">
        <v>178</v>
      </c>
      <c r="H2229">
        <v>6.75</v>
      </c>
      <c r="I2229" t="str">
        <f t="shared" si="108"/>
        <v>23</v>
      </c>
      <c r="J2229" t="str">
        <f t="shared" si="109"/>
        <v>7.8</v>
      </c>
      <c r="K2229" t="s">
        <v>8342</v>
      </c>
      <c r="L2229" t="s">
        <v>8350</v>
      </c>
      <c r="M2229">
        <v>0.75</v>
      </c>
      <c r="N2229">
        <v>2.5</v>
      </c>
      <c r="O2229">
        <f t="shared" si="111"/>
        <v>1.25</v>
      </c>
      <c r="P2229">
        <v>0.5</v>
      </c>
    </row>
    <row r="2230" spans="1:16">
      <c r="A2230" s="61">
        <v>102015236</v>
      </c>
      <c r="B2230" s="61" t="s">
        <v>6883</v>
      </c>
      <c r="C2230" s="62" t="s">
        <v>1613</v>
      </c>
      <c r="D2230" s="42" t="s">
        <v>4031</v>
      </c>
      <c r="E2230" s="61">
        <v>101490161</v>
      </c>
      <c r="F2230" s="61"/>
      <c r="G2230" s="61">
        <v>178</v>
      </c>
      <c r="H2230">
        <v>6.75</v>
      </c>
      <c r="I2230" t="str">
        <f t="shared" si="108"/>
        <v>23</v>
      </c>
      <c r="J2230" t="str">
        <f t="shared" si="109"/>
        <v>7.8</v>
      </c>
      <c r="K2230" t="s">
        <v>8342</v>
      </c>
      <c r="L2230" t="s">
        <v>8350</v>
      </c>
      <c r="M2230">
        <v>0.75</v>
      </c>
      <c r="N2230">
        <v>2.5</v>
      </c>
      <c r="O2230">
        <f t="shared" si="111"/>
        <v>1.25</v>
      </c>
      <c r="P2230">
        <v>0.5</v>
      </c>
    </row>
    <row r="2231" spans="1:16">
      <c r="A2231" s="61">
        <v>101481841</v>
      </c>
      <c r="B2231" s="61" t="s">
        <v>5989</v>
      </c>
      <c r="C2231" s="62" t="s">
        <v>1532</v>
      </c>
      <c r="D2231" s="42" t="s">
        <v>1647</v>
      </c>
      <c r="E2231" s="61">
        <v>101490168</v>
      </c>
      <c r="F2231" s="61"/>
      <c r="G2231" s="61">
        <v>178</v>
      </c>
      <c r="H2231">
        <v>6.75</v>
      </c>
      <c r="I2231" t="str">
        <f t="shared" si="108"/>
        <v>23</v>
      </c>
      <c r="J2231" t="str">
        <f t="shared" si="109"/>
        <v>7.8</v>
      </c>
      <c r="K2231" t="s">
        <v>8342</v>
      </c>
      <c r="L2231" t="s">
        <v>8350</v>
      </c>
      <c r="M2231">
        <v>0.75</v>
      </c>
      <c r="N2231">
        <v>2.5</v>
      </c>
      <c r="O2231">
        <f t="shared" si="111"/>
        <v>1.25</v>
      </c>
      <c r="P2231">
        <v>0.5</v>
      </c>
    </row>
    <row r="2232" spans="1:16">
      <c r="A2232" s="61">
        <v>101481841</v>
      </c>
      <c r="B2232" s="61" t="s">
        <v>5989</v>
      </c>
      <c r="C2232" s="62" t="s">
        <v>1532</v>
      </c>
      <c r="D2232" s="42" t="s">
        <v>1647</v>
      </c>
      <c r="E2232" s="61">
        <v>101490168</v>
      </c>
      <c r="F2232" s="61" t="s">
        <v>1534</v>
      </c>
      <c r="G2232" s="61">
        <v>178</v>
      </c>
      <c r="H2232">
        <v>6.75</v>
      </c>
      <c r="I2232" t="str">
        <f t="shared" si="108"/>
        <v>23</v>
      </c>
      <c r="J2232" t="str">
        <f t="shared" si="109"/>
        <v>7.8</v>
      </c>
      <c r="K2232" t="s">
        <v>8342</v>
      </c>
      <c r="L2232" t="s">
        <v>8350</v>
      </c>
      <c r="M2232">
        <v>0.75</v>
      </c>
      <c r="N2232">
        <v>2.5</v>
      </c>
      <c r="O2232">
        <f t="shared" si="111"/>
        <v>1.25</v>
      </c>
      <c r="P2232">
        <v>0.5</v>
      </c>
    </row>
    <row r="2233" spans="1:16">
      <c r="A2233" s="61">
        <v>101481841</v>
      </c>
      <c r="B2233" s="61" t="s">
        <v>5989</v>
      </c>
      <c r="C2233" s="62" t="s">
        <v>1613</v>
      </c>
      <c r="D2233" s="42" t="s">
        <v>3181</v>
      </c>
      <c r="E2233" s="61">
        <v>101490161</v>
      </c>
      <c r="F2233" s="61"/>
      <c r="G2233" s="61">
        <v>178</v>
      </c>
      <c r="H2233">
        <v>6.75</v>
      </c>
      <c r="I2233" t="str">
        <f t="shared" si="108"/>
        <v>23</v>
      </c>
      <c r="J2233" t="str">
        <f t="shared" si="109"/>
        <v>7.8</v>
      </c>
      <c r="K2233" t="s">
        <v>8342</v>
      </c>
      <c r="L2233" t="s">
        <v>8350</v>
      </c>
      <c r="M2233">
        <v>0.75</v>
      </c>
      <c r="N2233">
        <v>2.5</v>
      </c>
      <c r="O2233">
        <f t="shared" si="111"/>
        <v>1.25</v>
      </c>
      <c r="P2233">
        <v>0.5</v>
      </c>
    </row>
    <row r="2234" spans="1:16">
      <c r="A2234" s="64">
        <v>101497838</v>
      </c>
      <c r="B2234" s="61" t="s">
        <v>6006</v>
      </c>
      <c r="C2234" s="62" t="s">
        <v>1532</v>
      </c>
      <c r="D2234" s="63" t="s">
        <v>1665</v>
      </c>
      <c r="E2234" s="64">
        <v>101490164</v>
      </c>
      <c r="F2234" s="64"/>
      <c r="G2234" s="64">
        <v>172</v>
      </c>
      <c r="H2234">
        <v>6.75</v>
      </c>
      <c r="I2234" t="str">
        <f t="shared" si="108"/>
        <v>23</v>
      </c>
      <c r="J2234" t="str">
        <f t="shared" si="109"/>
        <v>7.8</v>
      </c>
      <c r="K2234" t="s">
        <v>8342</v>
      </c>
      <c r="L2234" t="s">
        <v>8341</v>
      </c>
      <c r="M2234">
        <v>0.75</v>
      </c>
      <c r="N2234">
        <v>2.5</v>
      </c>
      <c r="O2234">
        <f t="shared" si="111"/>
        <v>1.25</v>
      </c>
      <c r="P2234">
        <v>0.5</v>
      </c>
    </row>
    <row r="2235" spans="1:16">
      <c r="A2235" s="64">
        <v>101497838</v>
      </c>
      <c r="B2235" s="61" t="s">
        <v>6006</v>
      </c>
      <c r="C2235" s="62" t="s">
        <v>1532</v>
      </c>
      <c r="D2235" s="63" t="s">
        <v>1665</v>
      </c>
      <c r="E2235" s="64">
        <v>101490164</v>
      </c>
      <c r="F2235" s="61" t="s">
        <v>1534</v>
      </c>
      <c r="G2235" s="64">
        <v>172</v>
      </c>
      <c r="H2235">
        <v>6.75</v>
      </c>
      <c r="I2235" t="str">
        <f t="shared" si="108"/>
        <v>23</v>
      </c>
      <c r="J2235" t="str">
        <f t="shared" si="109"/>
        <v>7.8</v>
      </c>
      <c r="K2235" t="s">
        <v>8342</v>
      </c>
      <c r="L2235" t="s">
        <v>8341</v>
      </c>
      <c r="M2235">
        <v>0.75</v>
      </c>
      <c r="N2235">
        <v>2.5</v>
      </c>
      <c r="O2235">
        <f t="shared" si="111"/>
        <v>1.25</v>
      </c>
      <c r="P2235">
        <v>0.5</v>
      </c>
    </row>
    <row r="2236" spans="1:16">
      <c r="A2236" s="64">
        <v>101497838</v>
      </c>
      <c r="B2236" s="61" t="s">
        <v>6006</v>
      </c>
      <c r="C2236" s="62" t="s">
        <v>1613</v>
      </c>
      <c r="D2236" s="63" t="s">
        <v>3184</v>
      </c>
      <c r="E2236" s="64">
        <v>101490161</v>
      </c>
      <c r="F2236" s="64"/>
      <c r="G2236" s="64">
        <v>172</v>
      </c>
      <c r="H2236">
        <v>6.75</v>
      </c>
      <c r="I2236" t="str">
        <f t="shared" si="108"/>
        <v>23</v>
      </c>
      <c r="J2236" t="str">
        <f t="shared" si="109"/>
        <v>7.8</v>
      </c>
      <c r="K2236" t="s">
        <v>8342</v>
      </c>
      <c r="L2236" t="s">
        <v>8341</v>
      </c>
      <c r="M2236">
        <v>0.75</v>
      </c>
      <c r="N2236">
        <v>2.5</v>
      </c>
      <c r="O2236">
        <f t="shared" si="111"/>
        <v>1.25</v>
      </c>
      <c r="P2236">
        <v>0.5</v>
      </c>
    </row>
    <row r="2237" spans="1:16">
      <c r="A2237" s="61" t="s">
        <v>3187</v>
      </c>
      <c r="B2237" s="61" t="s">
        <v>6646</v>
      </c>
      <c r="C2237" s="62" t="s">
        <v>1532</v>
      </c>
      <c r="D2237" s="63" t="s">
        <v>3315</v>
      </c>
      <c r="E2237" s="61">
        <v>101490162</v>
      </c>
      <c r="F2237" s="61"/>
      <c r="G2237" s="64">
        <v>172</v>
      </c>
      <c r="H2237">
        <v>6.75</v>
      </c>
      <c r="I2237" t="str">
        <f t="shared" si="108"/>
        <v>23</v>
      </c>
      <c r="J2237" t="str">
        <f t="shared" si="109"/>
        <v>7.8</v>
      </c>
      <c r="K2237" t="s">
        <v>8342</v>
      </c>
      <c r="L2237" t="s">
        <v>8358</v>
      </c>
      <c r="M2237">
        <v>0.75</v>
      </c>
      <c r="N2237">
        <v>2.5</v>
      </c>
      <c r="O2237">
        <f t="shared" si="111"/>
        <v>1.25</v>
      </c>
      <c r="P2237">
        <v>0.5</v>
      </c>
    </row>
    <row r="2238" spans="1:16">
      <c r="A2238" s="64" t="s">
        <v>3187</v>
      </c>
      <c r="B2238" s="61" t="s">
        <v>6646</v>
      </c>
      <c r="C2238" s="62" t="s">
        <v>1613</v>
      </c>
      <c r="D2238" s="63" t="s">
        <v>3188</v>
      </c>
      <c r="E2238" s="64">
        <v>101490161</v>
      </c>
      <c r="F2238" s="64"/>
      <c r="G2238" s="64">
        <v>172</v>
      </c>
      <c r="H2238">
        <v>6.75</v>
      </c>
      <c r="I2238" t="str">
        <f t="shared" si="108"/>
        <v>23</v>
      </c>
      <c r="J2238" t="str">
        <f t="shared" si="109"/>
        <v>7.8</v>
      </c>
      <c r="K2238" t="s">
        <v>8342</v>
      </c>
      <c r="L2238" t="s">
        <v>8358</v>
      </c>
      <c r="M2238">
        <v>0.75</v>
      </c>
      <c r="N2238">
        <v>2.5</v>
      </c>
      <c r="O2238">
        <f t="shared" si="111"/>
        <v>1.25</v>
      </c>
      <c r="P2238">
        <v>0.5</v>
      </c>
    </row>
    <row r="2239" spans="1:16">
      <c r="A2239" s="64" t="s">
        <v>2679</v>
      </c>
      <c r="B2239" s="61" t="s">
        <v>6481</v>
      </c>
      <c r="C2239" s="62" t="s">
        <v>1532</v>
      </c>
      <c r="D2239" s="63" t="s">
        <v>2680</v>
      </c>
      <c r="E2239" s="64">
        <v>101490164</v>
      </c>
      <c r="F2239" s="64"/>
      <c r="G2239" s="64">
        <v>68</v>
      </c>
      <c r="H2239">
        <v>6.75</v>
      </c>
      <c r="I2239" t="str">
        <f t="shared" si="108"/>
        <v>23</v>
      </c>
      <c r="J2239" t="str">
        <f t="shared" si="109"/>
        <v>7.8</v>
      </c>
      <c r="K2239" t="s">
        <v>8342</v>
      </c>
      <c r="L2239" t="s">
        <v>8341</v>
      </c>
      <c r="M2239">
        <v>0.75</v>
      </c>
      <c r="N2239">
        <v>2.5</v>
      </c>
      <c r="O2239">
        <f t="shared" si="111"/>
        <v>1.25</v>
      </c>
      <c r="P2239">
        <v>0.5</v>
      </c>
    </row>
    <row r="2240" spans="1:16">
      <c r="A2240" s="64" t="s">
        <v>2679</v>
      </c>
      <c r="B2240" s="61" t="s">
        <v>6481</v>
      </c>
      <c r="C2240" s="62" t="s">
        <v>1532</v>
      </c>
      <c r="D2240" s="63" t="s">
        <v>2680</v>
      </c>
      <c r="E2240" s="64">
        <v>101490164</v>
      </c>
      <c r="F2240" s="61" t="s">
        <v>1534</v>
      </c>
      <c r="G2240" s="64">
        <v>68</v>
      </c>
      <c r="H2240">
        <v>6.75</v>
      </c>
      <c r="I2240" t="str">
        <f t="shared" si="108"/>
        <v>23</v>
      </c>
      <c r="J2240" t="str">
        <f t="shared" si="109"/>
        <v>7.8</v>
      </c>
      <c r="K2240" t="s">
        <v>8342</v>
      </c>
      <c r="L2240" t="s">
        <v>8341</v>
      </c>
      <c r="M2240">
        <v>0.75</v>
      </c>
      <c r="N2240">
        <v>2.5</v>
      </c>
      <c r="O2240">
        <f t="shared" si="111"/>
        <v>1.25</v>
      </c>
      <c r="P2240">
        <v>0.5</v>
      </c>
    </row>
    <row r="2241" spans="1:16">
      <c r="A2241" s="64" t="s">
        <v>3099</v>
      </c>
      <c r="B2241" s="61" t="s">
        <v>6615</v>
      </c>
      <c r="C2241" s="62" t="s">
        <v>1532</v>
      </c>
      <c r="D2241" s="63" t="s">
        <v>3100</v>
      </c>
      <c r="E2241" s="64">
        <v>101490164</v>
      </c>
      <c r="F2241" s="64"/>
      <c r="G2241" s="64">
        <v>68</v>
      </c>
      <c r="H2241">
        <v>6.75</v>
      </c>
      <c r="I2241" t="str">
        <f t="shared" si="108"/>
        <v>23</v>
      </c>
      <c r="J2241" t="str">
        <f t="shared" si="109"/>
        <v>7.8</v>
      </c>
      <c r="K2241" t="s">
        <v>8342</v>
      </c>
      <c r="L2241" t="s">
        <v>8341</v>
      </c>
      <c r="M2241">
        <v>0.75</v>
      </c>
      <c r="N2241">
        <v>2.5</v>
      </c>
      <c r="O2241">
        <f t="shared" si="111"/>
        <v>1.25</v>
      </c>
      <c r="P2241">
        <v>0.5</v>
      </c>
    </row>
    <row r="2242" spans="1:16">
      <c r="A2242" s="64" t="s">
        <v>3099</v>
      </c>
      <c r="B2242" s="61" t="s">
        <v>6615</v>
      </c>
      <c r="C2242" s="62" t="s">
        <v>1532</v>
      </c>
      <c r="D2242" s="63" t="s">
        <v>3100</v>
      </c>
      <c r="E2242" s="64">
        <v>101490164</v>
      </c>
      <c r="F2242" s="61" t="s">
        <v>1534</v>
      </c>
      <c r="G2242" s="64">
        <v>68</v>
      </c>
      <c r="H2242">
        <v>6.75</v>
      </c>
      <c r="I2242" t="str">
        <f t="shared" si="108"/>
        <v>23</v>
      </c>
      <c r="J2242" t="str">
        <f t="shared" si="109"/>
        <v>7.8</v>
      </c>
      <c r="K2242" t="s">
        <v>8342</v>
      </c>
      <c r="L2242" t="s">
        <v>8341</v>
      </c>
      <c r="M2242">
        <v>0.75</v>
      </c>
      <c r="N2242">
        <v>2.5</v>
      </c>
      <c r="O2242">
        <f t="shared" si="111"/>
        <v>1.25</v>
      </c>
      <c r="P2242">
        <v>0.5</v>
      </c>
    </row>
    <row r="2243" spans="1:16">
      <c r="A2243" s="61">
        <v>101616037</v>
      </c>
      <c r="B2243" s="61" t="s">
        <v>6648</v>
      </c>
      <c r="C2243" s="62" t="s">
        <v>1532</v>
      </c>
      <c r="D2243" s="42" t="s">
        <v>3837</v>
      </c>
      <c r="E2243" s="61">
        <v>101490171</v>
      </c>
      <c r="F2243" s="61"/>
      <c r="G2243" s="61">
        <v>265</v>
      </c>
      <c r="H2243">
        <v>6.75</v>
      </c>
      <c r="I2243" t="str">
        <f t="shared" si="108"/>
        <v>45</v>
      </c>
      <c r="J2243" t="str">
        <f t="shared" si="109"/>
        <v>10.</v>
      </c>
      <c r="K2243" t="s">
        <v>8342</v>
      </c>
      <c r="L2243" t="s">
        <v>8354</v>
      </c>
      <c r="M2243">
        <v>0.75</v>
      </c>
      <c r="N2243">
        <v>2.5</v>
      </c>
      <c r="O2243">
        <f t="shared" si="111"/>
        <v>1.25</v>
      </c>
      <c r="P2243">
        <v>0.5</v>
      </c>
    </row>
    <row r="2244" spans="1:16">
      <c r="A2244" s="61">
        <v>101616037</v>
      </c>
      <c r="B2244" s="61" t="s">
        <v>6648</v>
      </c>
      <c r="C2244" s="62" t="s">
        <v>1532</v>
      </c>
      <c r="D2244" s="42" t="s">
        <v>3837</v>
      </c>
      <c r="E2244" s="61">
        <v>101490169</v>
      </c>
      <c r="F2244" s="61" t="s">
        <v>1534</v>
      </c>
      <c r="G2244" s="61">
        <v>265</v>
      </c>
      <c r="H2244">
        <v>6.75</v>
      </c>
      <c r="I2244" t="str">
        <f t="shared" si="108"/>
        <v>45</v>
      </c>
      <c r="J2244" t="str">
        <f t="shared" si="109"/>
        <v>10.</v>
      </c>
      <c r="K2244" t="s">
        <v>8342</v>
      </c>
      <c r="L2244" t="s">
        <v>8354</v>
      </c>
      <c r="M2244">
        <v>0.75</v>
      </c>
      <c r="N2244">
        <v>2.5</v>
      </c>
      <c r="O2244">
        <f t="shared" si="111"/>
        <v>1.25</v>
      </c>
      <c r="P2244">
        <v>0.5</v>
      </c>
    </row>
    <row r="2245" spans="1:16">
      <c r="A2245" s="61">
        <v>101616037</v>
      </c>
      <c r="B2245" s="61" t="s">
        <v>6648</v>
      </c>
      <c r="C2245" s="62" t="s">
        <v>1613</v>
      </c>
      <c r="D2245" s="42" t="s">
        <v>3190</v>
      </c>
      <c r="E2245" s="61">
        <v>101490161</v>
      </c>
      <c r="F2245" s="61"/>
      <c r="G2245" s="61">
        <v>265</v>
      </c>
      <c r="H2245">
        <v>6.75</v>
      </c>
      <c r="I2245" t="str">
        <f t="shared" si="108"/>
        <v>45</v>
      </c>
      <c r="J2245" t="str">
        <f t="shared" si="109"/>
        <v>10.</v>
      </c>
      <c r="K2245" t="s">
        <v>8342</v>
      </c>
      <c r="L2245" t="s">
        <v>8354</v>
      </c>
      <c r="M2245">
        <v>0.75</v>
      </c>
      <c r="N2245">
        <v>2.5</v>
      </c>
      <c r="O2245">
        <f t="shared" si="111"/>
        <v>1.25</v>
      </c>
      <c r="P2245">
        <v>0.5</v>
      </c>
    </row>
    <row r="2246" spans="1:16">
      <c r="A2246" s="61" t="s">
        <v>3569</v>
      </c>
      <c r="B2246" s="61" t="s">
        <v>6751</v>
      </c>
      <c r="C2246" s="62" t="s">
        <v>1532</v>
      </c>
      <c r="D2246" s="63" t="s">
        <v>3570</v>
      </c>
      <c r="E2246" s="64">
        <v>101490162</v>
      </c>
      <c r="F2246" s="64"/>
      <c r="G2246" s="64">
        <v>43</v>
      </c>
      <c r="H2246">
        <v>6.75</v>
      </c>
      <c r="I2246" t="str">
        <f t="shared" si="108"/>
        <v>45</v>
      </c>
      <c r="J2246" t="str">
        <f t="shared" si="109"/>
        <v>2.1</v>
      </c>
      <c r="K2246" t="s">
        <v>8342</v>
      </c>
      <c r="L2246" t="s">
        <v>8341</v>
      </c>
      <c r="M2246">
        <v>0.75</v>
      </c>
      <c r="N2246">
        <v>2.5</v>
      </c>
      <c r="O2246">
        <f t="shared" si="111"/>
        <v>1.25</v>
      </c>
      <c r="P2246">
        <v>0.5</v>
      </c>
    </row>
    <row r="2247" spans="1:16">
      <c r="A2247" s="61" t="s">
        <v>2018</v>
      </c>
      <c r="B2247" s="61" t="s">
        <v>6197</v>
      </c>
      <c r="C2247" s="62" t="s">
        <v>1532</v>
      </c>
      <c r="D2247" s="63" t="s">
        <v>2019</v>
      </c>
      <c r="E2247" s="61">
        <v>101490162</v>
      </c>
      <c r="F2247" s="61"/>
      <c r="G2247" s="64">
        <v>11</v>
      </c>
      <c r="H2247">
        <v>6.75</v>
      </c>
      <c r="I2247" t="str">
        <f t="shared" si="108"/>
        <v>45</v>
      </c>
      <c r="J2247" t="str">
        <f t="shared" si="109"/>
        <v>3.1</v>
      </c>
      <c r="K2247" t="s">
        <v>8342</v>
      </c>
      <c r="L2247" t="s">
        <v>8341</v>
      </c>
      <c r="M2247">
        <v>0.75</v>
      </c>
      <c r="N2247">
        <v>2.5</v>
      </c>
      <c r="O2247">
        <f t="shared" si="111"/>
        <v>1.25</v>
      </c>
      <c r="P2247">
        <v>0.5</v>
      </c>
    </row>
    <row r="2248" spans="1:16">
      <c r="A2248" s="64" t="s">
        <v>2018</v>
      </c>
      <c r="B2248" s="61" t="s">
        <v>6197</v>
      </c>
      <c r="C2248" s="62" t="s">
        <v>1613</v>
      </c>
      <c r="D2248" s="63" t="s">
        <v>3194</v>
      </c>
      <c r="E2248" s="64">
        <v>101490161</v>
      </c>
      <c r="F2248" s="64"/>
      <c r="G2248" s="64">
        <v>11</v>
      </c>
      <c r="H2248">
        <v>6.75</v>
      </c>
      <c r="I2248" t="str">
        <f t="shared" si="108"/>
        <v>45</v>
      </c>
      <c r="J2248" t="str">
        <f t="shared" si="109"/>
        <v>3.1</v>
      </c>
      <c r="K2248" t="s">
        <v>8342</v>
      </c>
      <c r="L2248" t="s">
        <v>8341</v>
      </c>
      <c r="M2248">
        <v>0.75</v>
      </c>
      <c r="N2248">
        <v>2.5</v>
      </c>
      <c r="O2248">
        <f t="shared" si="111"/>
        <v>1.25</v>
      </c>
      <c r="P2248">
        <v>0.5</v>
      </c>
    </row>
    <row r="2249" spans="1:16">
      <c r="A2249" s="61" t="s">
        <v>1945</v>
      </c>
      <c r="B2249" s="61" t="s">
        <v>6164</v>
      </c>
      <c r="C2249" s="62" t="s">
        <v>1532</v>
      </c>
      <c r="D2249" s="63" t="s">
        <v>1946</v>
      </c>
      <c r="E2249" s="61">
        <v>101490162</v>
      </c>
      <c r="F2249" s="61"/>
      <c r="G2249" s="64">
        <v>147</v>
      </c>
      <c r="H2249">
        <v>6.75</v>
      </c>
      <c r="I2249" t="str">
        <f t="shared" si="108"/>
        <v>45</v>
      </c>
      <c r="J2249" t="str">
        <f t="shared" si="109"/>
        <v>6.0</v>
      </c>
      <c r="K2249" t="s">
        <v>8342</v>
      </c>
      <c r="L2249" t="s">
        <v>8341</v>
      </c>
      <c r="M2249">
        <v>0.75</v>
      </c>
      <c r="N2249">
        <v>2.5</v>
      </c>
      <c r="O2249">
        <f t="shared" si="111"/>
        <v>1.25</v>
      </c>
      <c r="P2249">
        <v>0.5</v>
      </c>
    </row>
    <row r="2250" spans="1:16">
      <c r="A2250" s="64" t="s">
        <v>1945</v>
      </c>
      <c r="B2250" s="61" t="s">
        <v>6164</v>
      </c>
      <c r="C2250" s="62" t="s">
        <v>1613</v>
      </c>
      <c r="D2250" s="63" t="s">
        <v>3198</v>
      </c>
      <c r="E2250" s="64">
        <v>101490161</v>
      </c>
      <c r="F2250" s="64"/>
      <c r="G2250" s="64">
        <v>147</v>
      </c>
      <c r="H2250">
        <v>6.75</v>
      </c>
      <c r="I2250" t="str">
        <f t="shared" si="108"/>
        <v>45</v>
      </c>
      <c r="J2250" t="str">
        <f t="shared" si="109"/>
        <v>6.0</v>
      </c>
      <c r="K2250" t="s">
        <v>8342</v>
      </c>
      <c r="L2250" t="s">
        <v>8341</v>
      </c>
      <c r="M2250">
        <v>0.75</v>
      </c>
      <c r="N2250">
        <v>2.5</v>
      </c>
      <c r="O2250">
        <f t="shared" si="111"/>
        <v>1.25</v>
      </c>
      <c r="P2250">
        <v>0.5</v>
      </c>
    </row>
    <row r="2251" spans="1:16">
      <c r="A2251" s="64">
        <v>101483270</v>
      </c>
      <c r="B2251" s="61" t="s">
        <v>5994</v>
      </c>
      <c r="C2251" s="62" t="s">
        <v>1532</v>
      </c>
      <c r="D2251" s="63" t="s">
        <v>1652</v>
      </c>
      <c r="E2251" s="64">
        <v>101490168</v>
      </c>
      <c r="F2251" s="64"/>
      <c r="G2251" s="64">
        <v>145</v>
      </c>
      <c r="H2251">
        <v>6.75</v>
      </c>
      <c r="I2251" t="str">
        <f t="shared" si="108"/>
        <v>45</v>
      </c>
      <c r="J2251" t="str">
        <f t="shared" si="109"/>
        <v>6.0</v>
      </c>
      <c r="K2251" t="s">
        <v>8344</v>
      </c>
      <c r="L2251" t="s">
        <v>8350</v>
      </c>
      <c r="M2251">
        <v>0.75</v>
      </c>
      <c r="N2251">
        <v>2.5</v>
      </c>
      <c r="O2251">
        <f t="shared" si="111"/>
        <v>1.25</v>
      </c>
      <c r="P2251">
        <v>0.5</v>
      </c>
    </row>
    <row r="2252" spans="1:16">
      <c r="A2252" s="64">
        <v>101483270</v>
      </c>
      <c r="B2252" s="61" t="s">
        <v>5994</v>
      </c>
      <c r="C2252" s="62" t="s">
        <v>1532</v>
      </c>
      <c r="D2252" s="63" t="s">
        <v>1652</v>
      </c>
      <c r="E2252" s="64">
        <v>101490168</v>
      </c>
      <c r="F2252" s="61" t="s">
        <v>1534</v>
      </c>
      <c r="G2252" s="64">
        <v>145</v>
      </c>
      <c r="H2252">
        <v>6.75</v>
      </c>
      <c r="I2252" t="str">
        <f t="shared" ref="I2252:I2315" si="112">MID(D2252,5,2)</f>
        <v>45</v>
      </c>
      <c r="J2252" t="str">
        <f t="shared" ref="J2252:J2315" si="113">MID(D2252,7,3)</f>
        <v>6.0</v>
      </c>
      <c r="K2252" t="s">
        <v>8344</v>
      </c>
      <c r="L2252" t="s">
        <v>8350</v>
      </c>
      <c r="M2252">
        <v>0.75</v>
      </c>
      <c r="N2252">
        <v>2.5</v>
      </c>
      <c r="O2252">
        <f t="shared" si="111"/>
        <v>1.25</v>
      </c>
      <c r="P2252">
        <v>0.5</v>
      </c>
    </row>
    <row r="2253" spans="1:16">
      <c r="A2253" s="64">
        <v>101483270</v>
      </c>
      <c r="B2253" s="61" t="s">
        <v>5994</v>
      </c>
      <c r="C2253" s="62" t="s">
        <v>1613</v>
      </c>
      <c r="D2253" s="63" t="s">
        <v>3200</v>
      </c>
      <c r="E2253" s="64">
        <v>101490161</v>
      </c>
      <c r="F2253" s="64"/>
      <c r="G2253" s="64">
        <v>145</v>
      </c>
      <c r="H2253">
        <v>6.75</v>
      </c>
      <c r="I2253" t="str">
        <f t="shared" si="112"/>
        <v>45</v>
      </c>
      <c r="J2253" t="str">
        <f t="shared" si="113"/>
        <v>6.0</v>
      </c>
      <c r="K2253" t="s">
        <v>8344</v>
      </c>
      <c r="L2253" t="s">
        <v>8350</v>
      </c>
      <c r="M2253">
        <v>0.75</v>
      </c>
      <c r="N2253">
        <v>2.5</v>
      </c>
      <c r="O2253">
        <f t="shared" si="111"/>
        <v>1.25</v>
      </c>
      <c r="P2253">
        <v>0.5</v>
      </c>
    </row>
    <row r="2254" spans="1:16">
      <c r="A2254" s="61">
        <v>101486648</v>
      </c>
      <c r="B2254" s="61" t="s">
        <v>5998</v>
      </c>
      <c r="C2254" s="62" t="s">
        <v>1532</v>
      </c>
      <c r="D2254" s="42" t="s">
        <v>1656</v>
      </c>
      <c r="E2254" s="61">
        <v>101490168</v>
      </c>
      <c r="F2254" s="61"/>
      <c r="G2254" s="61">
        <v>147</v>
      </c>
      <c r="H2254">
        <v>6.75</v>
      </c>
      <c r="I2254" t="str">
        <f t="shared" si="112"/>
        <v>45</v>
      </c>
      <c r="J2254" t="str">
        <f t="shared" si="113"/>
        <v>6.0</v>
      </c>
      <c r="K2254" t="s">
        <v>8344</v>
      </c>
      <c r="L2254" t="s">
        <v>8341</v>
      </c>
      <c r="M2254">
        <v>0.75</v>
      </c>
      <c r="N2254">
        <v>2.5</v>
      </c>
      <c r="O2254">
        <f t="shared" si="111"/>
        <v>1.25</v>
      </c>
      <c r="P2254">
        <v>0.5</v>
      </c>
    </row>
    <row r="2255" spans="1:16">
      <c r="A2255" s="61">
        <v>101486648</v>
      </c>
      <c r="B2255" s="61" t="s">
        <v>5998</v>
      </c>
      <c r="C2255" s="62" t="s">
        <v>1532</v>
      </c>
      <c r="D2255" s="42" t="s">
        <v>1656</v>
      </c>
      <c r="E2255" s="61">
        <v>101490168</v>
      </c>
      <c r="F2255" s="61" t="s">
        <v>1534</v>
      </c>
      <c r="G2255" s="61">
        <v>147</v>
      </c>
      <c r="H2255">
        <v>6.75</v>
      </c>
      <c r="I2255" t="str">
        <f t="shared" si="112"/>
        <v>45</v>
      </c>
      <c r="J2255" t="str">
        <f t="shared" si="113"/>
        <v>6.0</v>
      </c>
      <c r="K2255" t="s">
        <v>8344</v>
      </c>
      <c r="L2255" t="s">
        <v>8341</v>
      </c>
      <c r="M2255">
        <v>0.75</v>
      </c>
      <c r="N2255">
        <v>2.5</v>
      </c>
      <c r="O2255">
        <f t="shared" si="111"/>
        <v>1.25</v>
      </c>
      <c r="P2255">
        <v>0.5</v>
      </c>
    </row>
    <row r="2256" spans="1:16">
      <c r="A2256" s="61">
        <v>101486648</v>
      </c>
      <c r="B2256" s="61" t="s">
        <v>5998</v>
      </c>
      <c r="C2256" s="62" t="s">
        <v>1613</v>
      </c>
      <c r="D2256" s="42" t="s">
        <v>3202</v>
      </c>
      <c r="E2256" s="61">
        <v>101490161</v>
      </c>
      <c r="F2256" s="61"/>
      <c r="G2256" s="61">
        <v>147</v>
      </c>
      <c r="H2256">
        <v>6.75</v>
      </c>
      <c r="I2256" t="str">
        <f t="shared" si="112"/>
        <v>45</v>
      </c>
      <c r="J2256" t="str">
        <f t="shared" si="113"/>
        <v>6.0</v>
      </c>
      <c r="K2256" t="s">
        <v>8344</v>
      </c>
      <c r="L2256" t="s">
        <v>8341</v>
      </c>
      <c r="M2256">
        <v>0.75</v>
      </c>
      <c r="N2256">
        <v>2.5</v>
      </c>
      <c r="O2256">
        <f t="shared" si="111"/>
        <v>1.25</v>
      </c>
      <c r="P2256">
        <v>0.5</v>
      </c>
    </row>
    <row r="2257" spans="1:16">
      <c r="A2257" s="61">
        <v>101486589</v>
      </c>
      <c r="B2257" s="61" t="s">
        <v>5997</v>
      </c>
      <c r="C2257" s="62" t="s">
        <v>1532</v>
      </c>
      <c r="D2257" s="42" t="s">
        <v>1655</v>
      </c>
      <c r="E2257" s="61">
        <v>101490168</v>
      </c>
      <c r="F2257" s="61"/>
      <c r="G2257" s="61">
        <v>145</v>
      </c>
      <c r="H2257">
        <v>6.75</v>
      </c>
      <c r="I2257" t="str">
        <f t="shared" si="112"/>
        <v>45</v>
      </c>
      <c r="J2257" t="str">
        <f t="shared" si="113"/>
        <v>6.0</v>
      </c>
      <c r="K2257" t="s">
        <v>8342</v>
      </c>
      <c r="L2257" t="s">
        <v>8341</v>
      </c>
      <c r="M2257">
        <v>0.75</v>
      </c>
      <c r="N2257">
        <v>2.5</v>
      </c>
      <c r="O2257">
        <f t="shared" si="111"/>
        <v>1.25</v>
      </c>
      <c r="P2257">
        <v>0.5</v>
      </c>
    </row>
    <row r="2258" spans="1:16">
      <c r="A2258" s="61">
        <v>101486589</v>
      </c>
      <c r="B2258" s="61" t="s">
        <v>5997</v>
      </c>
      <c r="C2258" s="62" t="s">
        <v>1532</v>
      </c>
      <c r="D2258" s="42" t="s">
        <v>1655</v>
      </c>
      <c r="E2258" s="61">
        <v>101490168</v>
      </c>
      <c r="F2258" s="61" t="s">
        <v>1534</v>
      </c>
      <c r="G2258" s="61">
        <v>145</v>
      </c>
      <c r="H2258">
        <v>6.75</v>
      </c>
      <c r="I2258" t="str">
        <f t="shared" si="112"/>
        <v>45</v>
      </c>
      <c r="J2258" t="str">
        <f t="shared" si="113"/>
        <v>6.0</v>
      </c>
      <c r="K2258" t="s">
        <v>8342</v>
      </c>
      <c r="L2258" t="s">
        <v>8341</v>
      </c>
      <c r="M2258">
        <v>0.75</v>
      </c>
      <c r="N2258">
        <v>2.5</v>
      </c>
      <c r="O2258">
        <f t="shared" si="111"/>
        <v>1.25</v>
      </c>
      <c r="P2258">
        <v>0.5</v>
      </c>
    </row>
    <row r="2259" spans="1:16">
      <c r="A2259" s="61">
        <v>101486589</v>
      </c>
      <c r="B2259" s="61" t="s">
        <v>5997</v>
      </c>
      <c r="C2259" s="62" t="s">
        <v>1613</v>
      </c>
      <c r="D2259" s="42" t="s">
        <v>3204</v>
      </c>
      <c r="E2259" s="61">
        <v>101490161</v>
      </c>
      <c r="F2259" s="61"/>
      <c r="G2259" s="61">
        <v>145</v>
      </c>
      <c r="H2259">
        <v>6.75</v>
      </c>
      <c r="I2259" t="str">
        <f t="shared" si="112"/>
        <v>45</v>
      </c>
      <c r="J2259" t="str">
        <f t="shared" si="113"/>
        <v>6.0</v>
      </c>
      <c r="K2259" t="s">
        <v>8342</v>
      </c>
      <c r="L2259" t="s">
        <v>8341</v>
      </c>
      <c r="M2259">
        <v>0.75</v>
      </c>
      <c r="N2259">
        <v>2.5</v>
      </c>
      <c r="O2259">
        <f t="shared" si="111"/>
        <v>1.25</v>
      </c>
      <c r="P2259">
        <v>0.5</v>
      </c>
    </row>
    <row r="2260" spans="1:16">
      <c r="A2260" s="61" t="s">
        <v>2055</v>
      </c>
      <c r="B2260" s="61" t="s">
        <v>6214</v>
      </c>
      <c r="C2260" s="62" t="s">
        <v>1532</v>
      </c>
      <c r="D2260" s="63" t="s">
        <v>2056</v>
      </c>
      <c r="E2260" s="61">
        <v>101490162</v>
      </c>
      <c r="F2260" s="61"/>
      <c r="G2260" s="64">
        <v>52</v>
      </c>
      <c r="H2260">
        <v>6.75</v>
      </c>
      <c r="I2260" t="str">
        <f t="shared" si="112"/>
        <v>45</v>
      </c>
      <c r="J2260" t="str">
        <f t="shared" si="113"/>
        <v>6.5</v>
      </c>
      <c r="K2260" t="s">
        <v>8344</v>
      </c>
      <c r="L2260" t="s">
        <v>8341</v>
      </c>
      <c r="M2260">
        <v>0.75</v>
      </c>
      <c r="N2260">
        <v>2.5</v>
      </c>
      <c r="O2260">
        <f t="shared" si="111"/>
        <v>1.25</v>
      </c>
      <c r="P2260">
        <v>0.5</v>
      </c>
    </row>
    <row r="2261" spans="1:16">
      <c r="A2261" s="64" t="s">
        <v>2055</v>
      </c>
      <c r="B2261" s="61" t="s">
        <v>6214</v>
      </c>
      <c r="C2261" s="62" t="s">
        <v>1613</v>
      </c>
      <c r="D2261" s="63" t="s">
        <v>3211</v>
      </c>
      <c r="E2261" s="64">
        <v>101490161</v>
      </c>
      <c r="F2261" s="64"/>
      <c r="G2261" s="64">
        <v>52</v>
      </c>
      <c r="H2261">
        <v>6.75</v>
      </c>
      <c r="I2261" t="str">
        <f t="shared" si="112"/>
        <v>45</v>
      </c>
      <c r="J2261" t="str">
        <f t="shared" si="113"/>
        <v>6.5</v>
      </c>
      <c r="K2261" t="s">
        <v>8344</v>
      </c>
      <c r="L2261" t="s">
        <v>8341</v>
      </c>
      <c r="M2261">
        <v>0.75</v>
      </c>
      <c r="N2261">
        <v>2.5</v>
      </c>
      <c r="O2261">
        <f t="shared" si="111"/>
        <v>1.25</v>
      </c>
      <c r="P2261">
        <v>0.5</v>
      </c>
    </row>
    <row r="2262" spans="1:16">
      <c r="A2262" s="61" t="s">
        <v>3228</v>
      </c>
      <c r="B2262" s="61" t="s">
        <v>6661</v>
      </c>
      <c r="C2262" s="62" t="s">
        <v>1532</v>
      </c>
      <c r="D2262" s="63" t="s">
        <v>3229</v>
      </c>
      <c r="E2262" s="61">
        <v>101490164</v>
      </c>
      <c r="F2262" s="61"/>
      <c r="G2262" s="64">
        <v>11</v>
      </c>
      <c r="H2262">
        <v>6.75</v>
      </c>
      <c r="I2262" t="str">
        <f t="shared" si="112"/>
        <v>45</v>
      </c>
      <c r="J2262" t="str">
        <f t="shared" si="113"/>
        <v>7.0</v>
      </c>
      <c r="K2262" t="s">
        <v>8344</v>
      </c>
      <c r="L2262" t="s">
        <v>8341</v>
      </c>
      <c r="M2262">
        <v>0.75</v>
      </c>
      <c r="N2262">
        <v>2.5</v>
      </c>
      <c r="O2262">
        <f t="shared" si="111"/>
        <v>1.25</v>
      </c>
      <c r="P2262">
        <v>0.5</v>
      </c>
    </row>
    <row r="2263" spans="1:16">
      <c r="A2263" s="61" t="s">
        <v>2347</v>
      </c>
      <c r="B2263" s="61" t="s">
        <v>6340</v>
      </c>
      <c r="C2263" s="62" t="s">
        <v>1532</v>
      </c>
      <c r="D2263" s="63" t="s">
        <v>2348</v>
      </c>
      <c r="E2263" s="61">
        <v>101490162</v>
      </c>
      <c r="F2263" s="61"/>
      <c r="G2263" s="64">
        <v>11</v>
      </c>
      <c r="H2263">
        <v>6.75</v>
      </c>
      <c r="I2263" t="str">
        <f t="shared" si="112"/>
        <v>45</v>
      </c>
      <c r="J2263" t="str">
        <f t="shared" si="113"/>
        <v>7.0</v>
      </c>
      <c r="K2263" t="s">
        <v>8344</v>
      </c>
      <c r="L2263" t="s">
        <v>8341</v>
      </c>
      <c r="M2263">
        <v>0.75</v>
      </c>
      <c r="N2263">
        <v>2.5</v>
      </c>
      <c r="O2263">
        <f t="shared" si="111"/>
        <v>1.25</v>
      </c>
      <c r="P2263">
        <v>0.5</v>
      </c>
    </row>
    <row r="2264" spans="1:16">
      <c r="A2264" s="61" t="s">
        <v>2014</v>
      </c>
      <c r="B2264" s="61" t="s">
        <v>6195</v>
      </c>
      <c r="C2264" s="62" t="s">
        <v>1532</v>
      </c>
      <c r="D2264" s="63" t="s">
        <v>2015</v>
      </c>
      <c r="E2264" s="61">
        <v>101490162</v>
      </c>
      <c r="F2264" s="61"/>
      <c r="G2264" s="64">
        <v>11</v>
      </c>
      <c r="H2264">
        <v>6.75</v>
      </c>
      <c r="I2264" t="str">
        <f t="shared" si="112"/>
        <v>45</v>
      </c>
      <c r="J2264" t="str">
        <f t="shared" si="113"/>
        <v>7.0</v>
      </c>
      <c r="K2264" t="s">
        <v>8344</v>
      </c>
      <c r="L2264" t="s">
        <v>8341</v>
      </c>
      <c r="M2264">
        <v>0.75</v>
      </c>
      <c r="N2264">
        <v>2.5</v>
      </c>
      <c r="O2264">
        <f t="shared" si="111"/>
        <v>1.25</v>
      </c>
      <c r="P2264">
        <v>0.5</v>
      </c>
    </row>
    <row r="2265" spans="1:16">
      <c r="A2265" s="64" t="s">
        <v>2014</v>
      </c>
      <c r="B2265" s="61" t="s">
        <v>6195</v>
      </c>
      <c r="C2265" s="62" t="s">
        <v>1613</v>
      </c>
      <c r="D2265" s="63" t="s">
        <v>3224</v>
      </c>
      <c r="E2265" s="64">
        <v>101490161</v>
      </c>
      <c r="F2265" s="64"/>
      <c r="G2265" s="64">
        <v>11</v>
      </c>
      <c r="H2265">
        <v>6.75</v>
      </c>
      <c r="I2265" t="str">
        <f t="shared" si="112"/>
        <v>45</v>
      </c>
      <c r="J2265" t="str">
        <f t="shared" si="113"/>
        <v>7.0</v>
      </c>
      <c r="K2265" t="s">
        <v>8344</v>
      </c>
      <c r="L2265" t="s">
        <v>8341</v>
      </c>
      <c r="M2265">
        <v>0.75</v>
      </c>
      <c r="N2265">
        <v>2.5</v>
      </c>
      <c r="O2265">
        <f t="shared" si="111"/>
        <v>1.25</v>
      </c>
      <c r="P2265">
        <v>0.5</v>
      </c>
    </row>
    <row r="2266" spans="1:16">
      <c r="A2266" s="61" t="s">
        <v>2103</v>
      </c>
      <c r="B2266" s="61" t="s">
        <v>6237</v>
      </c>
      <c r="C2266" s="62" t="s">
        <v>1532</v>
      </c>
      <c r="D2266" s="63" t="s">
        <v>2104</v>
      </c>
      <c r="E2266" s="61">
        <v>101490162</v>
      </c>
      <c r="F2266" s="61"/>
      <c r="G2266" s="64">
        <v>60</v>
      </c>
      <c r="H2266">
        <v>6.75</v>
      </c>
      <c r="I2266" t="str">
        <f t="shared" si="112"/>
        <v>45</v>
      </c>
      <c r="J2266" t="str">
        <f t="shared" si="113"/>
        <v>7.0</v>
      </c>
      <c r="K2266" t="s">
        <v>8342</v>
      </c>
      <c r="L2266" t="s">
        <v>8350</v>
      </c>
      <c r="M2266">
        <v>0.75</v>
      </c>
      <c r="N2266">
        <v>2.5</v>
      </c>
      <c r="O2266">
        <f t="shared" si="111"/>
        <v>1.25</v>
      </c>
      <c r="P2266">
        <v>0.5</v>
      </c>
    </row>
    <row r="2267" spans="1:16">
      <c r="A2267" s="64" t="s">
        <v>2103</v>
      </c>
      <c r="B2267" s="61" t="s">
        <v>6237</v>
      </c>
      <c r="C2267" s="62" t="s">
        <v>1613</v>
      </c>
      <c r="D2267" s="63" t="s">
        <v>3227</v>
      </c>
      <c r="E2267" s="64">
        <v>101490161</v>
      </c>
      <c r="F2267" s="64"/>
      <c r="G2267" s="64">
        <v>60</v>
      </c>
      <c r="H2267">
        <v>6.75</v>
      </c>
      <c r="I2267" t="str">
        <f t="shared" si="112"/>
        <v>45</v>
      </c>
      <c r="J2267" t="str">
        <f t="shared" si="113"/>
        <v>7.0</v>
      </c>
      <c r="K2267" t="s">
        <v>8342</v>
      </c>
      <c r="L2267" t="s">
        <v>8350</v>
      </c>
      <c r="M2267">
        <v>0.75</v>
      </c>
      <c r="N2267">
        <v>2.5</v>
      </c>
      <c r="O2267">
        <f t="shared" si="111"/>
        <v>1.25</v>
      </c>
      <c r="P2267">
        <v>0.5</v>
      </c>
    </row>
    <row r="2268" spans="1:16">
      <c r="A2268" s="64" t="s">
        <v>1754</v>
      </c>
      <c r="B2268" s="61" t="s">
        <v>6072</v>
      </c>
      <c r="C2268" s="62" t="s">
        <v>1613</v>
      </c>
      <c r="D2268" s="63" t="s">
        <v>3230</v>
      </c>
      <c r="E2268" s="64">
        <v>101490161</v>
      </c>
      <c r="F2268" s="64"/>
      <c r="G2268" s="64">
        <v>12</v>
      </c>
      <c r="H2268">
        <v>6.75</v>
      </c>
      <c r="I2268" t="str">
        <f t="shared" si="112"/>
        <v>45</v>
      </c>
      <c r="J2268" t="str">
        <f t="shared" si="113"/>
        <v>7.0</v>
      </c>
      <c r="K2268" t="s">
        <v>8342</v>
      </c>
      <c r="L2268" t="s">
        <v>8350</v>
      </c>
      <c r="M2268">
        <v>0.75</v>
      </c>
      <c r="N2268">
        <v>2.5</v>
      </c>
      <c r="O2268">
        <f t="shared" si="111"/>
        <v>1.25</v>
      </c>
      <c r="P2268">
        <v>0.5</v>
      </c>
    </row>
    <row r="2269" spans="1:16">
      <c r="A2269" s="64" t="s">
        <v>2802</v>
      </c>
      <c r="B2269" s="61" t="s">
        <v>6519</v>
      </c>
      <c r="C2269" s="62" t="s">
        <v>1532</v>
      </c>
      <c r="D2269" s="63" t="s">
        <v>2803</v>
      </c>
      <c r="E2269" s="64">
        <v>101490167</v>
      </c>
      <c r="F2269" s="64"/>
      <c r="G2269" s="64">
        <v>12</v>
      </c>
      <c r="H2269">
        <v>6.75</v>
      </c>
      <c r="I2269" t="str">
        <f t="shared" si="112"/>
        <v>45</v>
      </c>
      <c r="J2269" t="str">
        <f t="shared" si="113"/>
        <v>7.0</v>
      </c>
      <c r="K2269" t="s">
        <v>8342</v>
      </c>
      <c r="L2269" t="s">
        <v>8350</v>
      </c>
      <c r="M2269">
        <v>0.75</v>
      </c>
      <c r="N2269">
        <v>2.5</v>
      </c>
      <c r="O2269">
        <f t="shared" si="111"/>
        <v>1.25</v>
      </c>
      <c r="P2269">
        <v>0.5</v>
      </c>
    </row>
    <row r="2270" spans="1:16">
      <c r="A2270" s="64" t="s">
        <v>2802</v>
      </c>
      <c r="B2270" s="61" t="s">
        <v>6519</v>
      </c>
      <c r="C2270" s="62" t="s">
        <v>1532</v>
      </c>
      <c r="D2270" s="63" t="s">
        <v>2803</v>
      </c>
      <c r="E2270" s="64">
        <v>101490166</v>
      </c>
      <c r="F2270" s="61" t="s">
        <v>1534</v>
      </c>
      <c r="G2270" s="64">
        <v>12</v>
      </c>
      <c r="H2270">
        <v>6.75</v>
      </c>
      <c r="I2270" t="str">
        <f t="shared" si="112"/>
        <v>45</v>
      </c>
      <c r="J2270" t="str">
        <f t="shared" si="113"/>
        <v>7.0</v>
      </c>
      <c r="K2270" t="s">
        <v>8342</v>
      </c>
      <c r="L2270" t="s">
        <v>8350</v>
      </c>
      <c r="M2270">
        <v>0.75</v>
      </c>
      <c r="N2270">
        <v>2.5</v>
      </c>
      <c r="O2270">
        <f t="shared" si="111"/>
        <v>1.25</v>
      </c>
      <c r="P2270">
        <v>0.5</v>
      </c>
    </row>
    <row r="2271" spans="1:16">
      <c r="A2271" s="64" t="s">
        <v>2802</v>
      </c>
      <c r="B2271" s="61" t="s">
        <v>6519</v>
      </c>
      <c r="C2271" s="62" t="s">
        <v>1613</v>
      </c>
      <c r="D2271" s="63" t="s">
        <v>3233</v>
      </c>
      <c r="E2271" s="64">
        <v>101490161</v>
      </c>
      <c r="F2271" s="64"/>
      <c r="G2271" s="64">
        <v>12</v>
      </c>
      <c r="H2271">
        <v>6.75</v>
      </c>
      <c r="I2271" t="str">
        <f t="shared" si="112"/>
        <v>45</v>
      </c>
      <c r="J2271" t="str">
        <f t="shared" si="113"/>
        <v>7.0</v>
      </c>
      <c r="K2271" t="s">
        <v>8342</v>
      </c>
      <c r="L2271" t="s">
        <v>8350</v>
      </c>
      <c r="M2271">
        <v>0.75</v>
      </c>
      <c r="N2271">
        <v>2.5</v>
      </c>
      <c r="O2271">
        <f t="shared" si="111"/>
        <v>1.25</v>
      </c>
      <c r="P2271">
        <v>0.5</v>
      </c>
    </row>
    <row r="2272" spans="1:16">
      <c r="A2272" s="64" t="s">
        <v>3228</v>
      </c>
      <c r="B2272" s="61" t="s">
        <v>6661</v>
      </c>
      <c r="C2272" s="62" t="s">
        <v>1613</v>
      </c>
      <c r="D2272" s="63" t="s">
        <v>3235</v>
      </c>
      <c r="E2272" s="64">
        <v>101490161</v>
      </c>
      <c r="F2272" s="64"/>
      <c r="G2272" s="64">
        <v>11</v>
      </c>
      <c r="H2272">
        <v>6.75</v>
      </c>
      <c r="I2272" t="str">
        <f t="shared" si="112"/>
        <v>45</v>
      </c>
      <c r="J2272" t="str">
        <f t="shared" si="113"/>
        <v>7.0</v>
      </c>
      <c r="K2272" t="s">
        <v>8342</v>
      </c>
      <c r="L2272" t="s">
        <v>8341</v>
      </c>
      <c r="M2272">
        <v>0.75</v>
      </c>
      <c r="N2272">
        <v>2.5</v>
      </c>
      <c r="O2272">
        <f t="shared" si="111"/>
        <v>1.25</v>
      </c>
      <c r="P2272">
        <v>0.5</v>
      </c>
    </row>
    <row r="2273" spans="1:16">
      <c r="A2273" s="64" t="s">
        <v>2831</v>
      </c>
      <c r="B2273" s="61" t="s">
        <v>6527</v>
      </c>
      <c r="C2273" s="62" t="s">
        <v>1532</v>
      </c>
      <c r="D2273" s="63" t="s">
        <v>2832</v>
      </c>
      <c r="E2273" s="64">
        <v>101490167</v>
      </c>
      <c r="F2273" s="64"/>
      <c r="G2273" s="64">
        <v>11</v>
      </c>
      <c r="H2273">
        <v>6.75</v>
      </c>
      <c r="I2273" t="str">
        <f t="shared" si="112"/>
        <v>45</v>
      </c>
      <c r="J2273" t="str">
        <f t="shared" si="113"/>
        <v>7.0</v>
      </c>
      <c r="K2273" t="s">
        <v>8342</v>
      </c>
      <c r="L2273" t="s">
        <v>8341</v>
      </c>
      <c r="M2273">
        <v>0.75</v>
      </c>
      <c r="N2273">
        <v>2.5</v>
      </c>
      <c r="O2273">
        <f t="shared" si="111"/>
        <v>1.25</v>
      </c>
      <c r="P2273">
        <v>0.5</v>
      </c>
    </row>
    <row r="2274" spans="1:16">
      <c r="A2274" s="64" t="s">
        <v>2831</v>
      </c>
      <c r="B2274" s="61" t="s">
        <v>6527</v>
      </c>
      <c r="C2274" s="62" t="s">
        <v>1532</v>
      </c>
      <c r="D2274" s="63" t="s">
        <v>2832</v>
      </c>
      <c r="E2274" s="64">
        <v>101490166</v>
      </c>
      <c r="F2274" s="61" t="s">
        <v>1534</v>
      </c>
      <c r="G2274" s="64">
        <v>11</v>
      </c>
      <c r="H2274">
        <v>6.75</v>
      </c>
      <c r="I2274" t="str">
        <f t="shared" si="112"/>
        <v>45</v>
      </c>
      <c r="J2274" t="str">
        <f t="shared" si="113"/>
        <v>7.0</v>
      </c>
      <c r="K2274" t="s">
        <v>8342</v>
      </c>
      <c r="L2274" t="s">
        <v>8341</v>
      </c>
      <c r="M2274">
        <v>0.75</v>
      </c>
      <c r="N2274">
        <v>2.5</v>
      </c>
      <c r="O2274">
        <f t="shared" ref="O2274:O2337" si="114">N2274/2</f>
        <v>1.25</v>
      </c>
      <c r="P2274">
        <v>0.5</v>
      </c>
    </row>
    <row r="2275" spans="1:16">
      <c r="A2275" s="64" t="s">
        <v>2831</v>
      </c>
      <c r="B2275" s="61" t="s">
        <v>6527</v>
      </c>
      <c r="C2275" s="62" t="s">
        <v>1613</v>
      </c>
      <c r="D2275" s="63" t="s">
        <v>3238</v>
      </c>
      <c r="E2275" s="64">
        <v>101490161</v>
      </c>
      <c r="F2275" s="64"/>
      <c r="G2275" s="64">
        <v>11</v>
      </c>
      <c r="H2275">
        <v>6.75</v>
      </c>
      <c r="I2275" t="str">
        <f t="shared" si="112"/>
        <v>45</v>
      </c>
      <c r="J2275" t="str">
        <f t="shared" si="113"/>
        <v>7.0</v>
      </c>
      <c r="K2275" t="s">
        <v>8342</v>
      </c>
      <c r="L2275" t="s">
        <v>8341</v>
      </c>
      <c r="M2275">
        <v>0.75</v>
      </c>
      <c r="N2275">
        <v>2.5</v>
      </c>
      <c r="O2275">
        <f t="shared" si="114"/>
        <v>1.25</v>
      </c>
      <c r="P2275">
        <v>0.5</v>
      </c>
    </row>
    <row r="2276" spans="1:16">
      <c r="A2276" s="61" t="s">
        <v>2882</v>
      </c>
      <c r="B2276" s="61" t="s">
        <v>6545</v>
      </c>
      <c r="C2276" s="62" t="s">
        <v>1532</v>
      </c>
      <c r="D2276" s="63" t="s">
        <v>2883</v>
      </c>
      <c r="E2276" s="61">
        <v>101490162</v>
      </c>
      <c r="F2276" s="61"/>
      <c r="G2276" s="64">
        <v>60</v>
      </c>
      <c r="H2276">
        <v>6.75</v>
      </c>
      <c r="I2276" t="str">
        <f t="shared" si="112"/>
        <v>45</v>
      </c>
      <c r="J2276" t="str">
        <f t="shared" si="113"/>
        <v>7.0</v>
      </c>
      <c r="K2276" t="s">
        <v>8344</v>
      </c>
      <c r="L2276" t="s">
        <v>8350</v>
      </c>
      <c r="M2276">
        <v>0.75</v>
      </c>
      <c r="N2276">
        <v>2.5</v>
      </c>
      <c r="O2276">
        <f t="shared" si="114"/>
        <v>1.25</v>
      </c>
      <c r="P2276">
        <v>0.5</v>
      </c>
    </row>
    <row r="2277" spans="1:16">
      <c r="A2277" s="64" t="s">
        <v>2882</v>
      </c>
      <c r="B2277" s="61" t="s">
        <v>6545</v>
      </c>
      <c r="C2277" s="62" t="s">
        <v>1613</v>
      </c>
      <c r="D2277" s="63" t="s">
        <v>3241</v>
      </c>
      <c r="E2277" s="64">
        <v>101490161</v>
      </c>
      <c r="F2277" s="64"/>
      <c r="G2277" s="64">
        <v>60</v>
      </c>
      <c r="H2277">
        <v>6.75</v>
      </c>
      <c r="I2277" t="str">
        <f t="shared" si="112"/>
        <v>45</v>
      </c>
      <c r="J2277" t="str">
        <f t="shared" si="113"/>
        <v>7.0</v>
      </c>
      <c r="K2277" t="s">
        <v>8344</v>
      </c>
      <c r="L2277" t="s">
        <v>8350</v>
      </c>
      <c r="M2277">
        <v>0.75</v>
      </c>
      <c r="N2277">
        <v>2.5</v>
      </c>
      <c r="O2277">
        <f t="shared" si="114"/>
        <v>1.25</v>
      </c>
      <c r="P2277">
        <v>0.5</v>
      </c>
    </row>
    <row r="2278" spans="1:16">
      <c r="A2278" s="61" t="s">
        <v>1731</v>
      </c>
      <c r="B2278" s="61" t="s">
        <v>6063</v>
      </c>
      <c r="C2278" s="62" t="s">
        <v>1532</v>
      </c>
      <c r="D2278" s="63" t="s">
        <v>1732</v>
      </c>
      <c r="E2278" s="61">
        <v>101490162</v>
      </c>
      <c r="F2278" s="61"/>
      <c r="G2278" s="64">
        <v>11</v>
      </c>
      <c r="H2278">
        <v>6.75</v>
      </c>
      <c r="I2278" t="str">
        <f t="shared" si="112"/>
        <v>45</v>
      </c>
      <c r="J2278" t="str">
        <f t="shared" si="113"/>
        <v>7.0</v>
      </c>
      <c r="K2278" t="s">
        <v>8344</v>
      </c>
      <c r="L2278" t="s">
        <v>8341</v>
      </c>
      <c r="M2278">
        <v>0.75</v>
      </c>
      <c r="N2278">
        <v>2.5</v>
      </c>
      <c r="O2278">
        <f t="shared" si="114"/>
        <v>1.25</v>
      </c>
      <c r="P2278">
        <v>0.5</v>
      </c>
    </row>
    <row r="2279" spans="1:16">
      <c r="A2279" s="64" t="s">
        <v>2347</v>
      </c>
      <c r="B2279" s="61" t="s">
        <v>6340</v>
      </c>
      <c r="C2279" s="62" t="s">
        <v>1613</v>
      </c>
      <c r="D2279" s="63" t="s">
        <v>3244</v>
      </c>
      <c r="E2279" s="64">
        <v>101490161</v>
      </c>
      <c r="F2279" s="64"/>
      <c r="G2279" s="64">
        <v>11</v>
      </c>
      <c r="H2279">
        <v>6.75</v>
      </c>
      <c r="I2279" t="str">
        <f t="shared" si="112"/>
        <v>45</v>
      </c>
      <c r="J2279" t="str">
        <f t="shared" si="113"/>
        <v>7.0</v>
      </c>
      <c r="K2279" t="s">
        <v>8344</v>
      </c>
      <c r="L2279" t="s">
        <v>8341</v>
      </c>
      <c r="M2279">
        <v>0.75</v>
      </c>
      <c r="N2279">
        <v>2.5</v>
      </c>
      <c r="O2279">
        <f t="shared" si="114"/>
        <v>1.25</v>
      </c>
      <c r="P2279">
        <v>0.5</v>
      </c>
    </row>
    <row r="2280" spans="1:16">
      <c r="A2280" s="64" t="s">
        <v>1731</v>
      </c>
      <c r="B2280" s="61" t="s">
        <v>6063</v>
      </c>
      <c r="C2280" s="62" t="s">
        <v>1613</v>
      </c>
      <c r="D2280" s="63" t="s">
        <v>3247</v>
      </c>
      <c r="E2280" s="64">
        <v>101490161</v>
      </c>
      <c r="F2280" s="64"/>
      <c r="G2280" s="64">
        <v>11</v>
      </c>
      <c r="H2280">
        <v>6.75</v>
      </c>
      <c r="I2280" t="str">
        <f t="shared" si="112"/>
        <v>45</v>
      </c>
      <c r="J2280" t="str">
        <f t="shared" si="113"/>
        <v>7.0</v>
      </c>
      <c r="K2280" t="s">
        <v>8344</v>
      </c>
      <c r="L2280" t="s">
        <v>8341</v>
      </c>
      <c r="M2280">
        <v>0.75</v>
      </c>
      <c r="N2280">
        <v>2.5</v>
      </c>
      <c r="O2280">
        <f t="shared" si="114"/>
        <v>1.25</v>
      </c>
      <c r="P2280">
        <v>0.5</v>
      </c>
    </row>
    <row r="2281" spans="1:16">
      <c r="A2281" s="61">
        <v>101352685</v>
      </c>
      <c r="B2281" s="61" t="s">
        <v>5930</v>
      </c>
      <c r="C2281" s="62" t="s">
        <v>1532</v>
      </c>
      <c r="D2281" s="63" t="s">
        <v>1588</v>
      </c>
      <c r="E2281" s="64">
        <v>101490162</v>
      </c>
      <c r="F2281" s="64"/>
      <c r="G2281" s="64">
        <v>50</v>
      </c>
      <c r="H2281">
        <v>6.75</v>
      </c>
      <c r="I2281" t="str">
        <f t="shared" si="112"/>
        <v>45</v>
      </c>
      <c r="J2281" t="str">
        <f t="shared" si="113"/>
        <v>7.0</v>
      </c>
      <c r="K2281" t="s">
        <v>8344</v>
      </c>
      <c r="L2281" t="s">
        <v>8353</v>
      </c>
      <c r="M2281">
        <v>0.75</v>
      </c>
      <c r="N2281">
        <v>2.5</v>
      </c>
      <c r="O2281">
        <f t="shared" si="114"/>
        <v>1.25</v>
      </c>
      <c r="P2281">
        <v>0.5</v>
      </c>
    </row>
    <row r="2282" spans="1:16">
      <c r="A2282" s="64">
        <v>101352685</v>
      </c>
      <c r="B2282" s="61" t="s">
        <v>5930</v>
      </c>
      <c r="C2282" s="62" t="s">
        <v>1613</v>
      </c>
      <c r="D2282" s="63" t="s">
        <v>3250</v>
      </c>
      <c r="E2282" s="64">
        <v>101490161</v>
      </c>
      <c r="F2282" s="64"/>
      <c r="G2282" s="64">
        <v>50</v>
      </c>
      <c r="H2282">
        <v>6.75</v>
      </c>
      <c r="I2282" t="str">
        <f t="shared" si="112"/>
        <v>45</v>
      </c>
      <c r="J2282" t="str">
        <f t="shared" si="113"/>
        <v>7.0</v>
      </c>
      <c r="K2282" t="s">
        <v>8344</v>
      </c>
      <c r="L2282" t="s">
        <v>8353</v>
      </c>
      <c r="M2282">
        <v>0.75</v>
      </c>
      <c r="N2282">
        <v>2.5</v>
      </c>
      <c r="O2282">
        <f t="shared" si="114"/>
        <v>1.25</v>
      </c>
      <c r="P2282">
        <v>0.5</v>
      </c>
    </row>
    <row r="2283" spans="1:16">
      <c r="A2283" s="61">
        <v>101352687</v>
      </c>
      <c r="B2283" s="61" t="s">
        <v>5932</v>
      </c>
      <c r="C2283" s="62" t="s">
        <v>1532</v>
      </c>
      <c r="D2283" s="63" t="s">
        <v>1589</v>
      </c>
      <c r="E2283" s="64">
        <v>101490162</v>
      </c>
      <c r="F2283" s="64"/>
      <c r="G2283" s="64">
        <v>50</v>
      </c>
      <c r="H2283">
        <v>6.75</v>
      </c>
      <c r="I2283" t="str">
        <f t="shared" si="112"/>
        <v>45</v>
      </c>
      <c r="J2283" t="str">
        <f t="shared" si="113"/>
        <v>7.0</v>
      </c>
      <c r="K2283" t="s">
        <v>8342</v>
      </c>
      <c r="L2283" t="s">
        <v>8354</v>
      </c>
      <c r="M2283">
        <v>0.75</v>
      </c>
      <c r="N2283">
        <v>2.5</v>
      </c>
      <c r="O2283">
        <f t="shared" si="114"/>
        <v>1.25</v>
      </c>
      <c r="P2283">
        <v>0.5</v>
      </c>
    </row>
    <row r="2284" spans="1:16">
      <c r="A2284" s="64">
        <v>101352687</v>
      </c>
      <c r="B2284" s="61" t="s">
        <v>5932</v>
      </c>
      <c r="C2284" s="62" t="s">
        <v>1613</v>
      </c>
      <c r="D2284" s="63" t="s">
        <v>3253</v>
      </c>
      <c r="E2284" s="64">
        <v>101490161</v>
      </c>
      <c r="F2284" s="64"/>
      <c r="G2284" s="64">
        <v>50</v>
      </c>
      <c r="H2284">
        <v>6.75</v>
      </c>
      <c r="I2284" t="str">
        <f t="shared" si="112"/>
        <v>45</v>
      </c>
      <c r="J2284" t="str">
        <f t="shared" si="113"/>
        <v>7.0</v>
      </c>
      <c r="K2284" t="s">
        <v>8342</v>
      </c>
      <c r="L2284" t="s">
        <v>8354</v>
      </c>
      <c r="M2284">
        <v>0.75</v>
      </c>
      <c r="N2284">
        <v>2.5</v>
      </c>
      <c r="O2284">
        <f t="shared" si="114"/>
        <v>1.25</v>
      </c>
      <c r="P2284">
        <v>0.5</v>
      </c>
    </row>
    <row r="2285" spans="1:16">
      <c r="A2285" s="61" t="s">
        <v>3254</v>
      </c>
      <c r="B2285" s="61" t="s">
        <v>6670</v>
      </c>
      <c r="C2285" s="62" t="s">
        <v>1532</v>
      </c>
      <c r="D2285" s="63" t="s">
        <v>3255</v>
      </c>
      <c r="E2285" s="61">
        <v>101490162</v>
      </c>
      <c r="F2285" s="61"/>
      <c r="G2285" s="64">
        <v>12</v>
      </c>
      <c r="H2285">
        <v>6.75</v>
      </c>
      <c r="I2285" t="str">
        <f t="shared" si="112"/>
        <v>45</v>
      </c>
      <c r="J2285" t="str">
        <f t="shared" si="113"/>
        <v>7.0</v>
      </c>
      <c r="K2285" t="s">
        <v>8342</v>
      </c>
      <c r="L2285" t="s">
        <v>8341</v>
      </c>
      <c r="M2285">
        <v>0.75</v>
      </c>
      <c r="N2285">
        <v>2.5</v>
      </c>
      <c r="O2285">
        <f t="shared" si="114"/>
        <v>1.25</v>
      </c>
      <c r="P2285">
        <v>0.5</v>
      </c>
    </row>
    <row r="2286" spans="1:16">
      <c r="A2286" s="64" t="s">
        <v>3254</v>
      </c>
      <c r="B2286" s="61" t="s">
        <v>6670</v>
      </c>
      <c r="C2286" s="62" t="s">
        <v>1613</v>
      </c>
      <c r="D2286" s="63" t="s">
        <v>3256</v>
      </c>
      <c r="E2286" s="64">
        <v>101490161</v>
      </c>
      <c r="F2286" s="64"/>
      <c r="G2286" s="64">
        <v>12</v>
      </c>
      <c r="H2286">
        <v>6.75</v>
      </c>
      <c r="I2286" t="str">
        <f t="shared" si="112"/>
        <v>45</v>
      </c>
      <c r="J2286" t="str">
        <f t="shared" si="113"/>
        <v>7.0</v>
      </c>
      <c r="K2286" t="s">
        <v>8342</v>
      </c>
      <c r="L2286" t="s">
        <v>8341</v>
      </c>
      <c r="M2286">
        <v>0.75</v>
      </c>
      <c r="N2286">
        <v>2.5</v>
      </c>
      <c r="O2286">
        <f t="shared" si="114"/>
        <v>1.25</v>
      </c>
      <c r="P2286">
        <v>0.5</v>
      </c>
    </row>
    <row r="2287" spans="1:16">
      <c r="A2287" s="61" t="s">
        <v>2099</v>
      </c>
      <c r="B2287" s="61" t="s">
        <v>6234</v>
      </c>
      <c r="C2287" s="62" t="s">
        <v>1532</v>
      </c>
      <c r="D2287" s="63" t="s">
        <v>2100</v>
      </c>
      <c r="E2287" s="61">
        <v>101490162</v>
      </c>
      <c r="F2287" s="61"/>
      <c r="G2287" s="64">
        <v>59</v>
      </c>
      <c r="H2287">
        <v>6.75</v>
      </c>
      <c r="I2287" t="str">
        <f t="shared" si="112"/>
        <v>45</v>
      </c>
      <c r="J2287" t="str">
        <f t="shared" si="113"/>
        <v>7.0</v>
      </c>
      <c r="K2287" t="s">
        <v>8342</v>
      </c>
      <c r="L2287" t="s">
        <v>8341</v>
      </c>
      <c r="M2287">
        <v>0.75</v>
      </c>
      <c r="N2287">
        <v>2.5</v>
      </c>
      <c r="O2287">
        <f t="shared" si="114"/>
        <v>1.25</v>
      </c>
      <c r="P2287">
        <v>0.5</v>
      </c>
    </row>
    <row r="2288" spans="1:16">
      <c r="A2288" s="61">
        <v>101738460</v>
      </c>
      <c r="B2288" s="61" t="s">
        <v>6829</v>
      </c>
      <c r="C2288" s="62" t="s">
        <v>1532</v>
      </c>
      <c r="D2288" s="42" t="s">
        <v>3934</v>
      </c>
      <c r="E2288" s="61">
        <v>101490171</v>
      </c>
      <c r="F2288" s="61"/>
      <c r="G2288" s="61">
        <v>12</v>
      </c>
      <c r="H2288">
        <v>6.75</v>
      </c>
      <c r="I2288" t="str">
        <f t="shared" si="112"/>
        <v>45</v>
      </c>
      <c r="J2288" t="str">
        <f t="shared" si="113"/>
        <v>7.0</v>
      </c>
      <c r="K2288" t="s">
        <v>8348</v>
      </c>
      <c r="L2288" t="s">
        <v>8350</v>
      </c>
      <c r="M2288">
        <v>0.75</v>
      </c>
      <c r="N2288">
        <v>2.5</v>
      </c>
      <c r="O2288">
        <f t="shared" si="114"/>
        <v>1.25</v>
      </c>
      <c r="P2288">
        <v>0.5</v>
      </c>
    </row>
    <row r="2289" spans="1:16">
      <c r="A2289" s="61">
        <v>101738460</v>
      </c>
      <c r="B2289" s="61" t="s">
        <v>6829</v>
      </c>
      <c r="C2289" s="62" t="s">
        <v>1532</v>
      </c>
      <c r="D2289" s="42" t="s">
        <v>3934</v>
      </c>
      <c r="E2289" s="61">
        <v>101490169</v>
      </c>
      <c r="F2289" s="61" t="s">
        <v>1534</v>
      </c>
      <c r="G2289" s="61">
        <v>12</v>
      </c>
      <c r="H2289">
        <v>6.75</v>
      </c>
      <c r="I2289" t="str">
        <f t="shared" si="112"/>
        <v>45</v>
      </c>
      <c r="J2289" t="str">
        <f t="shared" si="113"/>
        <v>7.0</v>
      </c>
      <c r="K2289" t="s">
        <v>8348</v>
      </c>
      <c r="L2289" t="s">
        <v>8350</v>
      </c>
      <c r="M2289">
        <v>0.75</v>
      </c>
      <c r="N2289">
        <v>2.5</v>
      </c>
      <c r="O2289">
        <f t="shared" si="114"/>
        <v>1.25</v>
      </c>
      <c r="P2289">
        <v>0.5</v>
      </c>
    </row>
    <row r="2290" spans="1:16">
      <c r="A2290" s="61">
        <v>103191476</v>
      </c>
      <c r="B2290" s="61" t="s">
        <v>7371</v>
      </c>
      <c r="C2290" s="62" t="s">
        <v>1532</v>
      </c>
      <c r="D2290" s="42" t="s">
        <v>3934</v>
      </c>
      <c r="E2290" s="61">
        <v>101490171</v>
      </c>
      <c r="F2290" s="61"/>
      <c r="G2290" s="61">
        <v>12</v>
      </c>
      <c r="H2290">
        <v>6.75</v>
      </c>
      <c r="I2290" t="str">
        <f t="shared" si="112"/>
        <v>45</v>
      </c>
      <c r="J2290" t="str">
        <f t="shared" si="113"/>
        <v>7.0</v>
      </c>
      <c r="K2290" t="s">
        <v>8348</v>
      </c>
      <c r="L2290" t="s">
        <v>8350</v>
      </c>
      <c r="M2290">
        <v>0.75</v>
      </c>
      <c r="N2290">
        <v>2.5</v>
      </c>
      <c r="O2290">
        <f t="shared" si="114"/>
        <v>1.25</v>
      </c>
      <c r="P2290">
        <v>0.5</v>
      </c>
    </row>
    <row r="2291" spans="1:16">
      <c r="A2291" s="61">
        <v>101738460</v>
      </c>
      <c r="B2291" s="61" t="s">
        <v>6829</v>
      </c>
      <c r="C2291" s="62" t="s">
        <v>1613</v>
      </c>
      <c r="D2291" s="42" t="s">
        <v>3935</v>
      </c>
      <c r="E2291" s="61">
        <v>101490161</v>
      </c>
      <c r="F2291" s="61"/>
      <c r="G2291" s="61">
        <v>12</v>
      </c>
      <c r="H2291">
        <v>6.75</v>
      </c>
      <c r="I2291" t="str">
        <f t="shared" si="112"/>
        <v>45</v>
      </c>
      <c r="J2291" t="str">
        <f t="shared" si="113"/>
        <v>7.0</v>
      </c>
      <c r="K2291" t="s">
        <v>8348</v>
      </c>
      <c r="L2291" t="s">
        <v>8350</v>
      </c>
      <c r="M2291">
        <v>0.75</v>
      </c>
      <c r="N2291">
        <v>2.5</v>
      </c>
      <c r="O2291">
        <f t="shared" si="114"/>
        <v>1.25</v>
      </c>
      <c r="P2291">
        <v>0.5</v>
      </c>
    </row>
    <row r="2292" spans="1:16">
      <c r="A2292" s="61">
        <v>103191476</v>
      </c>
      <c r="B2292" s="61" t="s">
        <v>7371</v>
      </c>
      <c r="C2292" s="62" t="s">
        <v>1613</v>
      </c>
      <c r="D2292" s="42" t="s">
        <v>3935</v>
      </c>
      <c r="E2292" s="61">
        <v>101490161</v>
      </c>
      <c r="F2292" s="61"/>
      <c r="G2292" s="61">
        <v>12</v>
      </c>
      <c r="H2292">
        <v>6.75</v>
      </c>
      <c r="I2292" t="str">
        <f t="shared" si="112"/>
        <v>45</v>
      </c>
      <c r="J2292" t="str">
        <f t="shared" si="113"/>
        <v>7.0</v>
      </c>
      <c r="K2292" t="s">
        <v>8348</v>
      </c>
      <c r="L2292" t="s">
        <v>8350</v>
      </c>
      <c r="M2292">
        <v>0.75</v>
      </c>
      <c r="N2292">
        <v>2.5</v>
      </c>
      <c r="O2292">
        <f t="shared" si="114"/>
        <v>1.25</v>
      </c>
      <c r="P2292">
        <v>0.5</v>
      </c>
    </row>
    <row r="2293" spans="1:16">
      <c r="A2293" s="61">
        <v>101738462</v>
      </c>
      <c r="B2293" s="61" t="s">
        <v>6828</v>
      </c>
      <c r="C2293" s="62" t="s">
        <v>1532</v>
      </c>
      <c r="D2293" s="42" t="s">
        <v>3932</v>
      </c>
      <c r="E2293" s="61">
        <v>101490171</v>
      </c>
      <c r="F2293" s="61"/>
      <c r="G2293" s="61">
        <v>11</v>
      </c>
      <c r="H2293">
        <v>6.75</v>
      </c>
      <c r="I2293" t="str">
        <f t="shared" si="112"/>
        <v>45</v>
      </c>
      <c r="J2293" t="str">
        <f t="shared" si="113"/>
        <v>7.0</v>
      </c>
      <c r="K2293" t="s">
        <v>8348</v>
      </c>
      <c r="L2293" t="s">
        <v>8341</v>
      </c>
      <c r="M2293">
        <v>0.75</v>
      </c>
      <c r="N2293">
        <v>2.5</v>
      </c>
      <c r="O2293">
        <f t="shared" si="114"/>
        <v>1.25</v>
      </c>
      <c r="P2293">
        <v>0.5</v>
      </c>
    </row>
    <row r="2294" spans="1:16">
      <c r="A2294" s="61">
        <v>101738462</v>
      </c>
      <c r="B2294" s="61" t="s">
        <v>6828</v>
      </c>
      <c r="C2294" s="62" t="s">
        <v>1532</v>
      </c>
      <c r="D2294" s="42" t="s">
        <v>3932</v>
      </c>
      <c r="E2294" s="61">
        <v>101490169</v>
      </c>
      <c r="F2294" s="61" t="s">
        <v>1534</v>
      </c>
      <c r="G2294" s="61">
        <v>11</v>
      </c>
      <c r="H2294">
        <v>6.75</v>
      </c>
      <c r="I2294" t="str">
        <f t="shared" si="112"/>
        <v>45</v>
      </c>
      <c r="J2294" t="str">
        <f t="shared" si="113"/>
        <v>7.0</v>
      </c>
      <c r="K2294" t="s">
        <v>8348</v>
      </c>
      <c r="L2294" t="s">
        <v>8341</v>
      </c>
      <c r="M2294">
        <v>0.75</v>
      </c>
      <c r="N2294">
        <v>2.5</v>
      </c>
      <c r="O2294">
        <f t="shared" si="114"/>
        <v>1.25</v>
      </c>
      <c r="P2294">
        <v>0.5</v>
      </c>
    </row>
    <row r="2295" spans="1:16">
      <c r="A2295" s="61">
        <v>103191479</v>
      </c>
      <c r="B2295" s="61" t="s">
        <v>7370</v>
      </c>
      <c r="C2295" s="62" t="s">
        <v>1532</v>
      </c>
      <c r="D2295" s="42" t="s">
        <v>3932</v>
      </c>
      <c r="E2295" s="61">
        <v>101490171</v>
      </c>
      <c r="F2295" s="61"/>
      <c r="G2295" s="61">
        <v>11</v>
      </c>
      <c r="H2295">
        <v>6.75</v>
      </c>
      <c r="I2295" t="str">
        <f t="shared" si="112"/>
        <v>45</v>
      </c>
      <c r="J2295" t="str">
        <f t="shared" si="113"/>
        <v>7.0</v>
      </c>
      <c r="K2295" t="s">
        <v>8348</v>
      </c>
      <c r="L2295" t="s">
        <v>8341</v>
      </c>
      <c r="M2295">
        <v>0.75</v>
      </c>
      <c r="N2295">
        <v>2.5</v>
      </c>
      <c r="O2295">
        <f t="shared" si="114"/>
        <v>1.25</v>
      </c>
      <c r="P2295">
        <v>0.5</v>
      </c>
    </row>
    <row r="2296" spans="1:16">
      <c r="A2296" s="61">
        <v>101738462</v>
      </c>
      <c r="B2296" s="61" t="s">
        <v>6828</v>
      </c>
      <c r="C2296" s="62" t="s">
        <v>1613</v>
      </c>
      <c r="D2296" s="42" t="s">
        <v>3933</v>
      </c>
      <c r="E2296" s="61">
        <v>101490161</v>
      </c>
      <c r="F2296" s="61"/>
      <c r="G2296" s="61">
        <v>11</v>
      </c>
      <c r="H2296">
        <v>6.75</v>
      </c>
      <c r="I2296" t="str">
        <f t="shared" si="112"/>
        <v>45</v>
      </c>
      <c r="J2296" t="str">
        <f t="shared" si="113"/>
        <v>7.0</v>
      </c>
      <c r="K2296" t="s">
        <v>8348</v>
      </c>
      <c r="L2296" t="s">
        <v>8341</v>
      </c>
      <c r="M2296">
        <v>0.75</v>
      </c>
      <c r="N2296">
        <v>2.5</v>
      </c>
      <c r="O2296">
        <f t="shared" si="114"/>
        <v>1.25</v>
      </c>
      <c r="P2296">
        <v>0.5</v>
      </c>
    </row>
    <row r="2297" spans="1:16">
      <c r="A2297" s="61">
        <v>103191479</v>
      </c>
      <c r="B2297" s="61" t="s">
        <v>7370</v>
      </c>
      <c r="C2297" s="62" t="s">
        <v>1613</v>
      </c>
      <c r="D2297" s="42" t="s">
        <v>3933</v>
      </c>
      <c r="E2297" s="61">
        <v>101490161</v>
      </c>
      <c r="F2297" s="61"/>
      <c r="G2297" s="61">
        <v>11</v>
      </c>
      <c r="H2297">
        <v>6.75</v>
      </c>
      <c r="I2297" t="str">
        <f t="shared" si="112"/>
        <v>45</v>
      </c>
      <c r="J2297" t="str">
        <f t="shared" si="113"/>
        <v>7.0</v>
      </c>
      <c r="K2297" t="s">
        <v>8348</v>
      </c>
      <c r="L2297" t="s">
        <v>8341</v>
      </c>
      <c r="M2297">
        <v>0.75</v>
      </c>
      <c r="N2297">
        <v>2.5</v>
      </c>
      <c r="O2297">
        <f t="shared" si="114"/>
        <v>1.25</v>
      </c>
      <c r="P2297">
        <v>0.5</v>
      </c>
    </row>
    <row r="2298" spans="1:16">
      <c r="A2298" s="61">
        <v>104684777</v>
      </c>
      <c r="B2298" s="61" t="s">
        <v>7972</v>
      </c>
      <c r="C2298" s="100" t="s">
        <v>1532</v>
      </c>
      <c r="D2298" s="42" t="s">
        <v>5694</v>
      </c>
      <c r="E2298" s="61">
        <v>101490162</v>
      </c>
      <c r="F2298" s="61"/>
      <c r="G2298" s="61">
        <v>461</v>
      </c>
      <c r="H2298">
        <v>6.75</v>
      </c>
      <c r="I2298" t="str">
        <f t="shared" si="112"/>
        <v>45</v>
      </c>
      <c r="J2298" t="str">
        <f t="shared" si="113"/>
        <v>7.0</v>
      </c>
      <c r="K2298" t="s">
        <v>8342</v>
      </c>
      <c r="L2298" t="s">
        <v>8355</v>
      </c>
      <c r="M2298">
        <v>0.75</v>
      </c>
      <c r="N2298">
        <v>2.5</v>
      </c>
      <c r="O2298">
        <f t="shared" si="114"/>
        <v>1.25</v>
      </c>
      <c r="P2298">
        <v>0.5</v>
      </c>
    </row>
    <row r="2299" spans="1:16">
      <c r="A2299" s="61">
        <v>104684777</v>
      </c>
      <c r="B2299" s="61" t="s">
        <v>7972</v>
      </c>
      <c r="C2299" s="100" t="s">
        <v>1613</v>
      </c>
      <c r="D2299" s="42" t="s">
        <v>5695</v>
      </c>
      <c r="E2299" s="61">
        <v>101490161</v>
      </c>
      <c r="F2299" s="61"/>
      <c r="G2299" s="61">
        <v>461</v>
      </c>
      <c r="H2299">
        <v>6.75</v>
      </c>
      <c r="I2299" t="str">
        <f t="shared" si="112"/>
        <v>45</v>
      </c>
      <c r="J2299" t="str">
        <f t="shared" si="113"/>
        <v>7.0</v>
      </c>
      <c r="K2299" t="s">
        <v>8342</v>
      </c>
      <c r="L2299" t="s">
        <v>8355</v>
      </c>
      <c r="M2299">
        <v>0.75</v>
      </c>
      <c r="N2299">
        <v>2.5</v>
      </c>
      <c r="O2299">
        <f t="shared" si="114"/>
        <v>1.25</v>
      </c>
      <c r="P2299">
        <v>0.5</v>
      </c>
    </row>
    <row r="2300" spans="1:16">
      <c r="A2300" s="61">
        <v>104677420</v>
      </c>
      <c r="B2300" s="61" t="s">
        <v>177</v>
      </c>
      <c r="C2300" s="100" t="s">
        <v>1532</v>
      </c>
      <c r="D2300" s="42" t="s">
        <v>5681</v>
      </c>
      <c r="E2300" s="61">
        <v>101490162</v>
      </c>
      <c r="F2300" s="61"/>
      <c r="G2300" s="61">
        <v>411</v>
      </c>
      <c r="H2300">
        <v>6.75</v>
      </c>
      <c r="I2300" t="str">
        <f t="shared" si="112"/>
        <v>45</v>
      </c>
      <c r="J2300" t="str">
        <f t="shared" si="113"/>
        <v>7.0</v>
      </c>
      <c r="K2300" t="s">
        <v>8342</v>
      </c>
      <c r="L2300" t="s">
        <v>8352</v>
      </c>
      <c r="M2300">
        <v>0.75</v>
      </c>
      <c r="N2300">
        <v>2.5</v>
      </c>
      <c r="O2300">
        <f t="shared" si="114"/>
        <v>1.25</v>
      </c>
      <c r="P2300">
        <v>0.5</v>
      </c>
    </row>
    <row r="2301" spans="1:16">
      <c r="A2301" s="61">
        <v>104677420</v>
      </c>
      <c r="B2301" s="61" t="s">
        <v>177</v>
      </c>
      <c r="C2301" s="100" t="s">
        <v>1532</v>
      </c>
      <c r="D2301" s="42" t="s">
        <v>5681</v>
      </c>
      <c r="E2301" s="61">
        <v>101490162</v>
      </c>
      <c r="F2301" s="61"/>
      <c r="G2301" s="61">
        <v>411</v>
      </c>
      <c r="H2301">
        <v>6.75</v>
      </c>
      <c r="I2301" t="str">
        <f t="shared" si="112"/>
        <v>45</v>
      </c>
      <c r="J2301" t="str">
        <f t="shared" si="113"/>
        <v>7.0</v>
      </c>
      <c r="K2301" t="s">
        <v>8342</v>
      </c>
      <c r="L2301" t="s">
        <v>8352</v>
      </c>
      <c r="M2301">
        <v>0.75</v>
      </c>
      <c r="N2301">
        <v>2.5</v>
      </c>
      <c r="O2301">
        <f t="shared" si="114"/>
        <v>1.25</v>
      </c>
      <c r="P2301">
        <v>0.5</v>
      </c>
    </row>
    <row r="2302" spans="1:16">
      <c r="A2302" s="61">
        <v>104677420</v>
      </c>
      <c r="B2302" s="61" t="s">
        <v>177</v>
      </c>
      <c r="C2302" s="100" t="s">
        <v>1613</v>
      </c>
      <c r="D2302" s="42" t="s">
        <v>176</v>
      </c>
      <c r="E2302" s="61">
        <v>101490161</v>
      </c>
      <c r="F2302" s="61"/>
      <c r="G2302" s="61">
        <v>411</v>
      </c>
      <c r="H2302">
        <v>6.75</v>
      </c>
      <c r="I2302" t="str">
        <f t="shared" si="112"/>
        <v>45</v>
      </c>
      <c r="J2302" t="str">
        <f t="shared" si="113"/>
        <v>7.0</v>
      </c>
      <c r="K2302" t="s">
        <v>8342</v>
      </c>
      <c r="L2302" t="s">
        <v>8352</v>
      </c>
      <c r="M2302">
        <v>0.75</v>
      </c>
      <c r="N2302">
        <v>2.5</v>
      </c>
      <c r="O2302">
        <f t="shared" si="114"/>
        <v>1.25</v>
      </c>
      <c r="P2302">
        <v>0.5</v>
      </c>
    </row>
    <row r="2303" spans="1:16">
      <c r="A2303" s="61">
        <v>104677420</v>
      </c>
      <c r="B2303" s="61" t="s">
        <v>177</v>
      </c>
      <c r="C2303" s="100" t="s">
        <v>1613</v>
      </c>
      <c r="D2303" s="42" t="s">
        <v>176</v>
      </c>
      <c r="E2303" s="61">
        <v>101490161</v>
      </c>
      <c r="F2303" s="61"/>
      <c r="G2303" s="61">
        <v>411</v>
      </c>
      <c r="H2303">
        <v>6.75</v>
      </c>
      <c r="I2303" t="str">
        <f t="shared" si="112"/>
        <v>45</v>
      </c>
      <c r="J2303" t="str">
        <f t="shared" si="113"/>
        <v>7.0</v>
      </c>
      <c r="K2303" t="s">
        <v>8342</v>
      </c>
      <c r="L2303" t="s">
        <v>8352</v>
      </c>
      <c r="M2303">
        <v>0.75</v>
      </c>
      <c r="N2303">
        <v>2.5</v>
      </c>
      <c r="O2303">
        <f t="shared" si="114"/>
        <v>1.25</v>
      </c>
      <c r="P2303">
        <v>0.5</v>
      </c>
    </row>
    <row r="2304" spans="1:16">
      <c r="A2304" s="61">
        <v>104388531</v>
      </c>
      <c r="B2304" s="61" t="s">
        <v>7816</v>
      </c>
      <c r="C2304" s="100" t="s">
        <v>1532</v>
      </c>
      <c r="D2304" s="42" t="s">
        <v>1128</v>
      </c>
      <c r="E2304" s="61">
        <v>101490162</v>
      </c>
      <c r="F2304" s="61"/>
      <c r="G2304" s="61">
        <v>60</v>
      </c>
      <c r="H2304">
        <v>6.75</v>
      </c>
      <c r="I2304" t="str">
        <f t="shared" si="112"/>
        <v>45</v>
      </c>
      <c r="J2304" t="str">
        <f t="shared" si="113"/>
        <v>7.0</v>
      </c>
      <c r="K2304" t="s">
        <v>8342</v>
      </c>
      <c r="L2304" t="s">
        <v>8341</v>
      </c>
      <c r="M2304">
        <v>0.75</v>
      </c>
      <c r="N2304">
        <v>2.5</v>
      </c>
      <c r="O2304">
        <f t="shared" si="114"/>
        <v>1.25</v>
      </c>
      <c r="P2304">
        <v>0.5</v>
      </c>
    </row>
    <row r="2305" spans="1:16">
      <c r="A2305" s="61">
        <v>104388531</v>
      </c>
      <c r="B2305" s="61" t="s">
        <v>7816</v>
      </c>
      <c r="C2305" s="100" t="s">
        <v>1613</v>
      </c>
      <c r="D2305" s="42" t="s">
        <v>5447</v>
      </c>
      <c r="E2305" s="61">
        <v>101490161</v>
      </c>
      <c r="F2305" s="61"/>
      <c r="G2305" s="61">
        <v>60</v>
      </c>
      <c r="H2305">
        <v>6.75</v>
      </c>
      <c r="I2305" t="str">
        <f t="shared" si="112"/>
        <v>45</v>
      </c>
      <c r="J2305" t="str">
        <f t="shared" si="113"/>
        <v>7.0</v>
      </c>
      <c r="K2305" t="s">
        <v>8342</v>
      </c>
      <c r="L2305" t="s">
        <v>8341</v>
      </c>
      <c r="M2305">
        <v>0.75</v>
      </c>
      <c r="N2305">
        <v>2.5</v>
      </c>
      <c r="O2305">
        <f t="shared" si="114"/>
        <v>1.25</v>
      </c>
      <c r="P2305">
        <v>0.5</v>
      </c>
    </row>
    <row r="2306" spans="1:16">
      <c r="A2306" s="61" t="s">
        <v>8104</v>
      </c>
      <c r="B2306" s="61" t="s">
        <v>9774</v>
      </c>
      <c r="C2306" s="100" t="s">
        <v>5683</v>
      </c>
      <c r="D2306" s="42" t="s">
        <v>5752</v>
      </c>
      <c r="E2306" s="61" t="s">
        <v>5726</v>
      </c>
      <c r="F2306" s="61"/>
      <c r="G2306" s="61">
        <v>12</v>
      </c>
      <c r="H2306">
        <v>6.75</v>
      </c>
      <c r="I2306" t="str">
        <f t="shared" si="112"/>
        <v>45</v>
      </c>
      <c r="J2306" t="str">
        <f t="shared" si="113"/>
        <v>7.0</v>
      </c>
      <c r="K2306" t="s">
        <v>8342</v>
      </c>
      <c r="L2306" t="s">
        <v>8341</v>
      </c>
      <c r="M2306">
        <v>0.75</v>
      </c>
      <c r="N2306">
        <v>2.5</v>
      </c>
      <c r="O2306">
        <f t="shared" si="114"/>
        <v>1.25</v>
      </c>
      <c r="P2306">
        <v>0.5</v>
      </c>
    </row>
    <row r="2307" spans="1:16">
      <c r="A2307" s="61" t="s">
        <v>8113</v>
      </c>
      <c r="B2307" s="61" t="s">
        <v>5978</v>
      </c>
      <c r="C2307" s="100" t="s">
        <v>5683</v>
      </c>
      <c r="D2307" s="42" t="s">
        <v>5752</v>
      </c>
      <c r="E2307" s="61"/>
      <c r="F2307" s="61"/>
      <c r="G2307" s="61">
        <v>12</v>
      </c>
      <c r="H2307">
        <v>6.75</v>
      </c>
      <c r="I2307" t="str">
        <f t="shared" si="112"/>
        <v>45</v>
      </c>
      <c r="J2307" t="str">
        <f t="shared" si="113"/>
        <v>7.0</v>
      </c>
      <c r="K2307" t="s">
        <v>8342</v>
      </c>
      <c r="L2307" t="s">
        <v>8341</v>
      </c>
      <c r="M2307">
        <v>0.75</v>
      </c>
      <c r="N2307">
        <v>2.5</v>
      </c>
      <c r="O2307">
        <f t="shared" si="114"/>
        <v>1.25</v>
      </c>
      <c r="P2307">
        <v>0.5</v>
      </c>
    </row>
    <row r="2308" spans="1:16">
      <c r="A2308" s="61" t="s">
        <v>1754</v>
      </c>
      <c r="B2308" s="61" t="s">
        <v>6072</v>
      </c>
      <c r="C2308" s="62" t="s">
        <v>1532</v>
      </c>
      <c r="D2308" s="63" t="s">
        <v>1755</v>
      </c>
      <c r="E2308" s="61">
        <v>101490162</v>
      </c>
      <c r="F2308" s="61"/>
      <c r="G2308" s="64">
        <v>12</v>
      </c>
      <c r="H2308">
        <v>6.75</v>
      </c>
      <c r="I2308" t="str">
        <f t="shared" si="112"/>
        <v>45</v>
      </c>
      <c r="J2308" t="str">
        <f t="shared" si="113"/>
        <v>7.0</v>
      </c>
      <c r="K2308" t="s">
        <v>8344</v>
      </c>
      <c r="L2308" t="s">
        <v>8350</v>
      </c>
      <c r="M2308">
        <v>0.75</v>
      </c>
      <c r="N2308">
        <v>2.5</v>
      </c>
      <c r="O2308">
        <f t="shared" si="114"/>
        <v>1.25</v>
      </c>
      <c r="P2308">
        <v>0.5</v>
      </c>
    </row>
    <row r="2309" spans="1:16">
      <c r="A2309" s="61">
        <v>102901562</v>
      </c>
      <c r="B2309" s="61" t="s">
        <v>7173</v>
      </c>
      <c r="C2309" s="62" t="s">
        <v>1532</v>
      </c>
      <c r="D2309" s="42" t="s">
        <v>4490</v>
      </c>
      <c r="E2309" s="69" t="s">
        <v>1567</v>
      </c>
      <c r="F2309" s="61"/>
      <c r="G2309" s="61">
        <v>60</v>
      </c>
      <c r="H2309">
        <v>6.75</v>
      </c>
      <c r="I2309" t="str">
        <f t="shared" si="112"/>
        <v>45</v>
      </c>
      <c r="J2309" t="str">
        <f t="shared" si="113"/>
        <v>7.0</v>
      </c>
      <c r="K2309" t="s">
        <v>8344</v>
      </c>
      <c r="L2309" t="s">
        <v>8350</v>
      </c>
      <c r="M2309">
        <v>0.75</v>
      </c>
      <c r="N2309">
        <v>2.5</v>
      </c>
      <c r="O2309">
        <f t="shared" si="114"/>
        <v>1.25</v>
      </c>
      <c r="P2309">
        <v>0.5</v>
      </c>
    </row>
    <row r="2310" spans="1:16">
      <c r="A2310" s="61">
        <v>102901562</v>
      </c>
      <c r="B2310" s="61" t="s">
        <v>7173</v>
      </c>
      <c r="C2310" s="62" t="s">
        <v>1613</v>
      </c>
      <c r="D2310" s="42" t="s">
        <v>4491</v>
      </c>
      <c r="E2310" s="61">
        <v>101490161</v>
      </c>
      <c r="F2310" s="61"/>
      <c r="G2310" s="61">
        <v>60</v>
      </c>
      <c r="H2310">
        <v>6.75</v>
      </c>
      <c r="I2310" t="str">
        <f t="shared" si="112"/>
        <v>45</v>
      </c>
      <c r="J2310" t="str">
        <f t="shared" si="113"/>
        <v>7.0</v>
      </c>
      <c r="K2310" t="s">
        <v>8344</v>
      </c>
      <c r="L2310" t="s">
        <v>8350</v>
      </c>
      <c r="M2310">
        <v>0.75</v>
      </c>
      <c r="N2310">
        <v>2.5</v>
      </c>
      <c r="O2310">
        <f t="shared" si="114"/>
        <v>1.25</v>
      </c>
      <c r="P2310">
        <v>0.5</v>
      </c>
    </row>
    <row r="2311" spans="1:16">
      <c r="A2311" s="61">
        <v>100855895</v>
      </c>
      <c r="B2311" s="61" t="s">
        <v>6672</v>
      </c>
      <c r="C2311" s="62" t="s">
        <v>1532</v>
      </c>
      <c r="D2311" s="42" t="s">
        <v>3803</v>
      </c>
      <c r="E2311" s="61">
        <v>101490171</v>
      </c>
      <c r="F2311" s="61"/>
      <c r="G2311" s="61">
        <v>12</v>
      </c>
      <c r="H2311">
        <v>6.75</v>
      </c>
      <c r="I2311" t="str">
        <f t="shared" si="112"/>
        <v>45</v>
      </c>
      <c r="J2311" t="str">
        <f t="shared" si="113"/>
        <v>7.0</v>
      </c>
      <c r="K2311" t="s">
        <v>8344</v>
      </c>
      <c r="L2311" t="s">
        <v>8350</v>
      </c>
      <c r="M2311">
        <v>0.75</v>
      </c>
      <c r="N2311">
        <v>2.5</v>
      </c>
      <c r="O2311">
        <f t="shared" si="114"/>
        <v>1.25</v>
      </c>
      <c r="P2311">
        <v>0.5</v>
      </c>
    </row>
    <row r="2312" spans="1:16">
      <c r="A2312" s="61">
        <v>100855895</v>
      </c>
      <c r="B2312" s="61" t="s">
        <v>6672</v>
      </c>
      <c r="C2312" s="62" t="s">
        <v>1532</v>
      </c>
      <c r="D2312" s="42" t="s">
        <v>3803</v>
      </c>
      <c r="E2312" s="61">
        <v>101490169</v>
      </c>
      <c r="F2312" s="61" t="s">
        <v>1534</v>
      </c>
      <c r="G2312" s="61">
        <v>12</v>
      </c>
      <c r="H2312">
        <v>6.75</v>
      </c>
      <c r="I2312" t="str">
        <f t="shared" si="112"/>
        <v>45</v>
      </c>
      <c r="J2312" t="str">
        <f t="shared" si="113"/>
        <v>7.0</v>
      </c>
      <c r="K2312" t="s">
        <v>8344</v>
      </c>
      <c r="L2312" t="s">
        <v>8350</v>
      </c>
      <c r="M2312">
        <v>0.75</v>
      </c>
      <c r="N2312">
        <v>2.5</v>
      </c>
      <c r="O2312">
        <f t="shared" si="114"/>
        <v>1.25</v>
      </c>
      <c r="P2312">
        <v>0.5</v>
      </c>
    </row>
    <row r="2313" spans="1:16">
      <c r="A2313" s="61">
        <v>100855895</v>
      </c>
      <c r="B2313" s="61" t="s">
        <v>6672</v>
      </c>
      <c r="C2313" s="62" t="s">
        <v>1613</v>
      </c>
      <c r="D2313" s="42" t="s">
        <v>3259</v>
      </c>
      <c r="E2313" s="61">
        <v>101490161</v>
      </c>
      <c r="F2313" s="61"/>
      <c r="G2313" s="61">
        <v>12</v>
      </c>
      <c r="H2313">
        <v>6.75</v>
      </c>
      <c r="I2313" t="str">
        <f t="shared" si="112"/>
        <v>45</v>
      </c>
      <c r="J2313" t="str">
        <f t="shared" si="113"/>
        <v>7.0</v>
      </c>
      <c r="K2313" t="s">
        <v>8344</v>
      </c>
      <c r="L2313" t="s">
        <v>8350</v>
      </c>
      <c r="M2313">
        <v>0.75</v>
      </c>
      <c r="N2313">
        <v>2.5</v>
      </c>
      <c r="O2313">
        <f t="shared" si="114"/>
        <v>1.25</v>
      </c>
      <c r="P2313">
        <v>0.5</v>
      </c>
    </row>
    <row r="2314" spans="1:16">
      <c r="A2314" s="61">
        <v>101351928</v>
      </c>
      <c r="B2314" s="61" t="s">
        <v>5923</v>
      </c>
      <c r="C2314" s="62" t="s">
        <v>1532</v>
      </c>
      <c r="D2314" s="63" t="s">
        <v>1583</v>
      </c>
      <c r="E2314" s="64">
        <v>101490164</v>
      </c>
      <c r="F2314" s="64"/>
      <c r="G2314" s="64">
        <v>61</v>
      </c>
      <c r="H2314">
        <v>6.75</v>
      </c>
      <c r="I2314" t="str">
        <f t="shared" si="112"/>
        <v>45</v>
      </c>
      <c r="J2314" t="str">
        <f t="shared" si="113"/>
        <v>7.0</v>
      </c>
      <c r="K2314" t="s">
        <v>8344</v>
      </c>
      <c r="L2314" t="s">
        <v>8353</v>
      </c>
      <c r="M2314">
        <v>0.75</v>
      </c>
      <c r="N2314">
        <v>2.5</v>
      </c>
      <c r="O2314">
        <f t="shared" si="114"/>
        <v>1.25</v>
      </c>
      <c r="P2314">
        <v>0.5</v>
      </c>
    </row>
    <row r="2315" spans="1:16">
      <c r="A2315" s="61">
        <v>101351928</v>
      </c>
      <c r="B2315" s="61" t="s">
        <v>5923</v>
      </c>
      <c r="C2315" s="62" t="s">
        <v>1532</v>
      </c>
      <c r="D2315" s="63" t="s">
        <v>1583</v>
      </c>
      <c r="E2315" s="64">
        <v>101490164</v>
      </c>
      <c r="F2315" s="61" t="s">
        <v>1534</v>
      </c>
      <c r="G2315" s="64">
        <v>61</v>
      </c>
      <c r="H2315">
        <v>6.75</v>
      </c>
      <c r="I2315" t="str">
        <f t="shared" si="112"/>
        <v>45</v>
      </c>
      <c r="J2315" t="str">
        <f t="shared" si="113"/>
        <v>7.0</v>
      </c>
      <c r="K2315" t="s">
        <v>8344</v>
      </c>
      <c r="L2315" t="s">
        <v>8353</v>
      </c>
      <c r="M2315">
        <v>0.75</v>
      </c>
      <c r="N2315">
        <v>2.5</v>
      </c>
      <c r="O2315">
        <f t="shared" si="114"/>
        <v>1.25</v>
      </c>
      <c r="P2315">
        <v>0.5</v>
      </c>
    </row>
    <row r="2316" spans="1:16">
      <c r="A2316" s="61">
        <v>101352679</v>
      </c>
      <c r="B2316" s="61" t="s">
        <v>5926</v>
      </c>
      <c r="C2316" s="62" t="s">
        <v>1532</v>
      </c>
      <c r="D2316" s="63" t="s">
        <v>1583</v>
      </c>
      <c r="E2316" s="64">
        <v>101490162</v>
      </c>
      <c r="F2316" s="64"/>
      <c r="G2316" s="64">
        <v>61</v>
      </c>
      <c r="H2316">
        <v>6.75</v>
      </c>
      <c r="I2316" t="str">
        <f t="shared" ref="I2316:I2379" si="115">MID(D2316,5,2)</f>
        <v>45</v>
      </c>
      <c r="J2316" t="str">
        <f t="shared" ref="J2316:J2379" si="116">MID(D2316,7,3)</f>
        <v>7.0</v>
      </c>
      <c r="K2316" t="s">
        <v>8344</v>
      </c>
      <c r="L2316" t="s">
        <v>8353</v>
      </c>
      <c r="M2316">
        <v>0.75</v>
      </c>
      <c r="N2316">
        <v>2.5</v>
      </c>
      <c r="O2316">
        <f t="shared" si="114"/>
        <v>1.25</v>
      </c>
      <c r="P2316">
        <v>0.5</v>
      </c>
    </row>
    <row r="2317" spans="1:16">
      <c r="A2317" s="61">
        <v>101352684</v>
      </c>
      <c r="B2317" s="61" t="s">
        <v>5929</v>
      </c>
      <c r="C2317" s="62" t="s">
        <v>1532</v>
      </c>
      <c r="D2317" s="63" t="s">
        <v>1583</v>
      </c>
      <c r="E2317" s="64">
        <v>101490162</v>
      </c>
      <c r="F2317" s="64"/>
      <c r="G2317" s="64">
        <v>50</v>
      </c>
      <c r="H2317">
        <v>6.75</v>
      </c>
      <c r="I2317" t="str">
        <f t="shared" si="115"/>
        <v>45</v>
      </c>
      <c r="J2317" t="str">
        <f t="shared" si="116"/>
        <v>7.0</v>
      </c>
      <c r="K2317" t="s">
        <v>8344</v>
      </c>
      <c r="L2317" t="s">
        <v>8353</v>
      </c>
      <c r="M2317">
        <v>0.75</v>
      </c>
      <c r="N2317">
        <v>2.5</v>
      </c>
      <c r="O2317">
        <f t="shared" si="114"/>
        <v>1.25</v>
      </c>
      <c r="P2317">
        <v>0.5</v>
      </c>
    </row>
    <row r="2318" spans="1:16">
      <c r="A2318" s="64">
        <v>101351928</v>
      </c>
      <c r="B2318" s="61" t="s">
        <v>5923</v>
      </c>
      <c r="C2318" s="62" t="s">
        <v>1613</v>
      </c>
      <c r="D2318" s="63" t="s">
        <v>3262</v>
      </c>
      <c r="E2318" s="64">
        <v>101490161</v>
      </c>
      <c r="F2318" s="64"/>
      <c r="G2318" s="64">
        <v>61</v>
      </c>
      <c r="H2318">
        <v>6.75</v>
      </c>
      <c r="I2318" t="str">
        <f t="shared" si="115"/>
        <v>45</v>
      </c>
      <c r="J2318" t="str">
        <f t="shared" si="116"/>
        <v>7.0</v>
      </c>
      <c r="K2318" t="s">
        <v>8344</v>
      </c>
      <c r="L2318" t="s">
        <v>8353</v>
      </c>
      <c r="M2318">
        <v>0.75</v>
      </c>
      <c r="N2318">
        <v>2.5</v>
      </c>
      <c r="O2318">
        <f t="shared" si="114"/>
        <v>1.25</v>
      </c>
      <c r="P2318">
        <v>0.5</v>
      </c>
    </row>
    <row r="2319" spans="1:16">
      <c r="A2319" s="64">
        <v>101352679</v>
      </c>
      <c r="B2319" s="61" t="s">
        <v>5926</v>
      </c>
      <c r="C2319" s="62" t="s">
        <v>1613</v>
      </c>
      <c r="D2319" s="63" t="s">
        <v>3262</v>
      </c>
      <c r="E2319" s="64">
        <v>101490161</v>
      </c>
      <c r="F2319" s="64"/>
      <c r="G2319" s="64">
        <v>61</v>
      </c>
      <c r="H2319">
        <v>6.75</v>
      </c>
      <c r="I2319" t="str">
        <f t="shared" si="115"/>
        <v>45</v>
      </c>
      <c r="J2319" t="str">
        <f t="shared" si="116"/>
        <v>7.0</v>
      </c>
      <c r="K2319" t="s">
        <v>8344</v>
      </c>
      <c r="L2319" t="s">
        <v>8353</v>
      </c>
      <c r="M2319">
        <v>0.75</v>
      </c>
      <c r="N2319">
        <v>2.5</v>
      </c>
      <c r="O2319">
        <f t="shared" si="114"/>
        <v>1.25</v>
      </c>
      <c r="P2319">
        <v>0.5</v>
      </c>
    </row>
    <row r="2320" spans="1:16">
      <c r="A2320" s="64">
        <v>101352684</v>
      </c>
      <c r="B2320" s="61" t="s">
        <v>5929</v>
      </c>
      <c r="C2320" s="62" t="s">
        <v>1613</v>
      </c>
      <c r="D2320" s="63" t="s">
        <v>3262</v>
      </c>
      <c r="E2320" s="64">
        <v>101490161</v>
      </c>
      <c r="F2320" s="64"/>
      <c r="G2320" s="64">
        <v>50</v>
      </c>
      <c r="H2320">
        <v>6.75</v>
      </c>
      <c r="I2320" t="str">
        <f t="shared" si="115"/>
        <v>45</v>
      </c>
      <c r="J2320" t="str">
        <f t="shared" si="116"/>
        <v>7.0</v>
      </c>
      <c r="K2320" t="s">
        <v>8344</v>
      </c>
      <c r="L2320" t="s">
        <v>8353</v>
      </c>
      <c r="M2320">
        <v>0.75</v>
      </c>
      <c r="N2320">
        <v>2.5</v>
      </c>
      <c r="O2320">
        <f t="shared" si="114"/>
        <v>1.25</v>
      </c>
      <c r="P2320">
        <v>0.5</v>
      </c>
    </row>
    <row r="2321" spans="1:16">
      <c r="A2321" s="64">
        <v>101503354</v>
      </c>
      <c r="B2321" s="61" t="s">
        <v>6014</v>
      </c>
      <c r="C2321" s="62" t="s">
        <v>1532</v>
      </c>
      <c r="D2321" s="63" t="s">
        <v>1673</v>
      </c>
      <c r="E2321" s="64">
        <v>101490164</v>
      </c>
      <c r="F2321" s="64"/>
      <c r="G2321" s="64">
        <v>11</v>
      </c>
      <c r="H2321">
        <v>6.75</v>
      </c>
      <c r="I2321" t="str">
        <f t="shared" si="115"/>
        <v>45</v>
      </c>
      <c r="J2321" t="str">
        <f t="shared" si="116"/>
        <v>7.0</v>
      </c>
      <c r="K2321" t="s">
        <v>8344</v>
      </c>
      <c r="L2321" t="s">
        <v>8341</v>
      </c>
      <c r="M2321">
        <v>0.75</v>
      </c>
      <c r="N2321">
        <v>2.5</v>
      </c>
      <c r="O2321">
        <f t="shared" si="114"/>
        <v>1.25</v>
      </c>
      <c r="P2321">
        <v>0.5</v>
      </c>
    </row>
    <row r="2322" spans="1:16">
      <c r="A2322" s="64">
        <v>101503354</v>
      </c>
      <c r="B2322" s="61" t="s">
        <v>6014</v>
      </c>
      <c r="C2322" s="62" t="s">
        <v>1532</v>
      </c>
      <c r="D2322" s="63" t="s">
        <v>1673</v>
      </c>
      <c r="E2322" s="64">
        <v>101490164</v>
      </c>
      <c r="F2322" s="61" t="s">
        <v>1534</v>
      </c>
      <c r="G2322" s="64">
        <v>11</v>
      </c>
      <c r="H2322">
        <v>6.75</v>
      </c>
      <c r="I2322" t="str">
        <f t="shared" si="115"/>
        <v>45</v>
      </c>
      <c r="J2322" t="str">
        <f t="shared" si="116"/>
        <v>7.0</v>
      </c>
      <c r="K2322" t="s">
        <v>8344</v>
      </c>
      <c r="L2322" t="s">
        <v>8341</v>
      </c>
      <c r="M2322">
        <v>0.75</v>
      </c>
      <c r="N2322">
        <v>2.5</v>
      </c>
      <c r="O2322">
        <f t="shared" si="114"/>
        <v>1.25</v>
      </c>
      <c r="P2322">
        <v>0.5</v>
      </c>
    </row>
    <row r="2323" spans="1:16">
      <c r="A2323" s="61">
        <v>102901532</v>
      </c>
      <c r="B2323" s="61" t="s">
        <v>7171</v>
      </c>
      <c r="C2323" s="62" t="s">
        <v>1532</v>
      </c>
      <c r="D2323" s="42" t="s">
        <v>1673</v>
      </c>
      <c r="E2323" s="69" t="s">
        <v>1567</v>
      </c>
      <c r="F2323" s="61"/>
      <c r="G2323" s="61">
        <v>59</v>
      </c>
      <c r="H2323">
        <v>6.75</v>
      </c>
      <c r="I2323" t="str">
        <f t="shared" si="115"/>
        <v>45</v>
      </c>
      <c r="J2323" t="str">
        <f t="shared" si="116"/>
        <v>7.0</v>
      </c>
      <c r="K2323" t="s">
        <v>8344</v>
      </c>
      <c r="L2323" t="s">
        <v>8341</v>
      </c>
      <c r="M2323">
        <v>0.75</v>
      </c>
      <c r="N2323">
        <v>2.5</v>
      </c>
      <c r="O2323">
        <f t="shared" si="114"/>
        <v>1.25</v>
      </c>
      <c r="P2323">
        <v>0.5</v>
      </c>
    </row>
    <row r="2324" spans="1:16">
      <c r="A2324" s="64">
        <v>101503354</v>
      </c>
      <c r="B2324" s="61" t="s">
        <v>6014</v>
      </c>
      <c r="C2324" s="62" t="s">
        <v>1613</v>
      </c>
      <c r="D2324" s="63" t="s">
        <v>3268</v>
      </c>
      <c r="E2324" s="64">
        <v>101490161</v>
      </c>
      <c r="F2324" s="64"/>
      <c r="G2324" s="64">
        <v>11</v>
      </c>
      <c r="H2324">
        <v>6.75</v>
      </c>
      <c r="I2324" t="str">
        <f t="shared" si="115"/>
        <v>45</v>
      </c>
      <c r="J2324" t="str">
        <f t="shared" si="116"/>
        <v>7.0</v>
      </c>
      <c r="K2324" t="s">
        <v>8344</v>
      </c>
      <c r="L2324" t="s">
        <v>8341</v>
      </c>
      <c r="M2324">
        <v>0.75</v>
      </c>
      <c r="N2324">
        <v>2.5</v>
      </c>
      <c r="O2324">
        <f t="shared" si="114"/>
        <v>1.25</v>
      </c>
      <c r="P2324">
        <v>0.5</v>
      </c>
    </row>
    <row r="2325" spans="1:16">
      <c r="A2325" s="61">
        <v>102901532</v>
      </c>
      <c r="B2325" s="61" t="s">
        <v>7171</v>
      </c>
      <c r="C2325" s="62" t="s">
        <v>1613</v>
      </c>
      <c r="D2325" s="42" t="s">
        <v>4489</v>
      </c>
      <c r="E2325" s="61">
        <v>101490161</v>
      </c>
      <c r="F2325" s="61"/>
      <c r="G2325" s="61">
        <v>59</v>
      </c>
      <c r="H2325">
        <v>6.75</v>
      </c>
      <c r="I2325" t="str">
        <f t="shared" si="115"/>
        <v>45</v>
      </c>
      <c r="J2325" t="str">
        <f t="shared" si="116"/>
        <v>7.0</v>
      </c>
      <c r="K2325" t="s">
        <v>8344</v>
      </c>
      <c r="L2325" t="s">
        <v>8341</v>
      </c>
      <c r="M2325">
        <v>0.75</v>
      </c>
      <c r="N2325">
        <v>2.5</v>
      </c>
      <c r="O2325">
        <f t="shared" si="114"/>
        <v>1.25</v>
      </c>
      <c r="P2325">
        <v>0.5</v>
      </c>
    </row>
    <row r="2326" spans="1:16">
      <c r="A2326" s="61">
        <v>100855884</v>
      </c>
      <c r="B2326" s="61" t="s">
        <v>6676</v>
      </c>
      <c r="C2326" s="62" t="s">
        <v>1532</v>
      </c>
      <c r="D2326" s="42" t="s">
        <v>3798</v>
      </c>
      <c r="E2326" s="61">
        <v>101490171</v>
      </c>
      <c r="F2326" s="61"/>
      <c r="G2326" s="61">
        <v>11</v>
      </c>
      <c r="H2326">
        <v>6.75</v>
      </c>
      <c r="I2326" t="str">
        <f t="shared" si="115"/>
        <v>45</v>
      </c>
      <c r="J2326" t="str">
        <f t="shared" si="116"/>
        <v>7.0</v>
      </c>
      <c r="K2326" t="s">
        <v>8344</v>
      </c>
      <c r="L2326" t="s">
        <v>8341</v>
      </c>
      <c r="M2326">
        <v>0.75</v>
      </c>
      <c r="N2326">
        <v>2.5</v>
      </c>
      <c r="O2326">
        <f t="shared" si="114"/>
        <v>1.25</v>
      </c>
      <c r="P2326">
        <v>0.5</v>
      </c>
    </row>
    <row r="2327" spans="1:16">
      <c r="A2327" s="61">
        <v>100855884</v>
      </c>
      <c r="B2327" s="61" t="s">
        <v>6676</v>
      </c>
      <c r="C2327" s="62" t="s">
        <v>1532</v>
      </c>
      <c r="D2327" s="42" t="s">
        <v>3798</v>
      </c>
      <c r="E2327" s="61">
        <v>101490169</v>
      </c>
      <c r="F2327" s="61" t="s">
        <v>1534</v>
      </c>
      <c r="G2327" s="61">
        <v>11</v>
      </c>
      <c r="H2327">
        <v>6.75</v>
      </c>
      <c r="I2327" t="str">
        <f t="shared" si="115"/>
        <v>45</v>
      </c>
      <c r="J2327" t="str">
        <f t="shared" si="116"/>
        <v>7.0</v>
      </c>
      <c r="K2327" t="s">
        <v>8344</v>
      </c>
      <c r="L2327" t="s">
        <v>8341</v>
      </c>
      <c r="M2327">
        <v>0.75</v>
      </c>
      <c r="N2327">
        <v>2.5</v>
      </c>
      <c r="O2327">
        <f t="shared" si="114"/>
        <v>1.25</v>
      </c>
      <c r="P2327">
        <v>0.5</v>
      </c>
    </row>
    <row r="2328" spans="1:16">
      <c r="A2328" s="61">
        <v>100855884</v>
      </c>
      <c r="B2328" s="61" t="s">
        <v>6676</v>
      </c>
      <c r="C2328" s="62" t="s">
        <v>1613</v>
      </c>
      <c r="D2328" s="42" t="s">
        <v>3269</v>
      </c>
      <c r="E2328" s="61">
        <v>101490161</v>
      </c>
      <c r="F2328" s="61"/>
      <c r="G2328" s="61">
        <v>11</v>
      </c>
      <c r="H2328">
        <v>6.75</v>
      </c>
      <c r="I2328" t="str">
        <f t="shared" si="115"/>
        <v>45</v>
      </c>
      <c r="J2328" t="str">
        <f t="shared" si="116"/>
        <v>7.0</v>
      </c>
      <c r="K2328" t="s">
        <v>8344</v>
      </c>
      <c r="L2328" t="s">
        <v>8341</v>
      </c>
      <c r="M2328">
        <v>0.75</v>
      </c>
      <c r="N2328">
        <v>2.5</v>
      </c>
      <c r="O2328">
        <f t="shared" si="114"/>
        <v>1.25</v>
      </c>
      <c r="P2328">
        <v>0.5</v>
      </c>
    </row>
    <row r="2329" spans="1:16">
      <c r="A2329" s="61">
        <v>101352688</v>
      </c>
      <c r="B2329" s="61" t="s">
        <v>5933</v>
      </c>
      <c r="C2329" s="62" t="s">
        <v>1532</v>
      </c>
      <c r="D2329" s="63" t="s">
        <v>1590</v>
      </c>
      <c r="E2329" s="64">
        <v>101490164</v>
      </c>
      <c r="F2329" s="64"/>
      <c r="G2329" s="64">
        <v>50</v>
      </c>
      <c r="H2329">
        <v>6.75</v>
      </c>
      <c r="I2329" t="str">
        <f t="shared" si="115"/>
        <v>45</v>
      </c>
      <c r="J2329" t="str">
        <f t="shared" si="116"/>
        <v>7.0</v>
      </c>
      <c r="K2329" t="s">
        <v>8342</v>
      </c>
      <c r="L2329" t="s">
        <v>8354</v>
      </c>
      <c r="M2329">
        <v>0.75</v>
      </c>
      <c r="N2329">
        <v>2.5</v>
      </c>
      <c r="O2329">
        <f t="shared" si="114"/>
        <v>1.25</v>
      </c>
      <c r="P2329">
        <v>0.5</v>
      </c>
    </row>
    <row r="2330" spans="1:16">
      <c r="A2330" s="61">
        <v>101352688</v>
      </c>
      <c r="B2330" s="61" t="s">
        <v>5933</v>
      </c>
      <c r="C2330" s="62" t="s">
        <v>1532</v>
      </c>
      <c r="D2330" s="63" t="s">
        <v>1590</v>
      </c>
      <c r="E2330" s="64">
        <v>101490164</v>
      </c>
      <c r="F2330" s="61" t="s">
        <v>1534</v>
      </c>
      <c r="G2330" s="64">
        <v>50</v>
      </c>
      <c r="H2330">
        <v>6.75</v>
      </c>
      <c r="I2330" t="str">
        <f t="shared" si="115"/>
        <v>45</v>
      </c>
      <c r="J2330" t="str">
        <f t="shared" si="116"/>
        <v>7.0</v>
      </c>
      <c r="K2330" t="s">
        <v>8342</v>
      </c>
      <c r="L2330" t="s">
        <v>8354</v>
      </c>
      <c r="M2330">
        <v>0.75</v>
      </c>
      <c r="N2330">
        <v>2.5</v>
      </c>
      <c r="O2330">
        <f t="shared" si="114"/>
        <v>1.25</v>
      </c>
      <c r="P2330">
        <v>0.5</v>
      </c>
    </row>
    <row r="2331" spans="1:16">
      <c r="A2331" s="64">
        <v>101352688</v>
      </c>
      <c r="B2331" s="61" t="s">
        <v>5933</v>
      </c>
      <c r="C2331" s="62" t="s">
        <v>1613</v>
      </c>
      <c r="D2331" s="63" t="s">
        <v>3271</v>
      </c>
      <c r="E2331" s="64">
        <v>101490161</v>
      </c>
      <c r="F2331" s="64"/>
      <c r="G2331" s="64">
        <v>50</v>
      </c>
      <c r="H2331">
        <v>6.75</v>
      </c>
      <c r="I2331" t="str">
        <f t="shared" si="115"/>
        <v>45</v>
      </c>
      <c r="J2331" t="str">
        <f t="shared" si="116"/>
        <v>7.0</v>
      </c>
      <c r="K2331" t="s">
        <v>8342</v>
      </c>
      <c r="L2331" t="s">
        <v>8354</v>
      </c>
      <c r="M2331">
        <v>0.75</v>
      </c>
      <c r="N2331">
        <v>2.5</v>
      </c>
      <c r="O2331">
        <f t="shared" si="114"/>
        <v>1.25</v>
      </c>
      <c r="P2331">
        <v>0.5</v>
      </c>
    </row>
    <row r="2332" spans="1:16">
      <c r="A2332" s="61">
        <v>101340669</v>
      </c>
      <c r="B2332" s="61" t="s">
        <v>5919</v>
      </c>
      <c r="C2332" s="62" t="s">
        <v>1532</v>
      </c>
      <c r="D2332" s="63" t="s">
        <v>1579</v>
      </c>
      <c r="E2332" s="64">
        <v>101490162</v>
      </c>
      <c r="F2332" s="64"/>
      <c r="G2332" s="64">
        <v>242</v>
      </c>
      <c r="H2332">
        <v>6.75</v>
      </c>
      <c r="I2332" t="str">
        <f t="shared" si="115"/>
        <v>45</v>
      </c>
      <c r="J2332" t="str">
        <f t="shared" si="116"/>
        <v>7.0</v>
      </c>
      <c r="K2332" t="s">
        <v>8342</v>
      </c>
      <c r="L2332" t="s">
        <v>8350</v>
      </c>
      <c r="M2332">
        <v>0.75</v>
      </c>
      <c r="N2332">
        <v>2.5</v>
      </c>
      <c r="O2332">
        <f t="shared" si="114"/>
        <v>1.25</v>
      </c>
      <c r="P2332">
        <v>0.5</v>
      </c>
    </row>
    <row r="2333" spans="1:16">
      <c r="A2333" s="61">
        <v>102901607</v>
      </c>
      <c r="B2333" s="61" t="s">
        <v>7172</v>
      </c>
      <c r="C2333" s="62" t="s">
        <v>1532</v>
      </c>
      <c r="D2333" s="42" t="s">
        <v>1579</v>
      </c>
      <c r="E2333" s="69" t="s">
        <v>1567</v>
      </c>
      <c r="F2333" s="61"/>
      <c r="G2333" s="61">
        <v>253</v>
      </c>
      <c r="H2333">
        <v>6.75</v>
      </c>
      <c r="I2333" t="str">
        <f t="shared" si="115"/>
        <v>45</v>
      </c>
      <c r="J2333" t="str">
        <f t="shared" si="116"/>
        <v>7.0</v>
      </c>
      <c r="K2333" t="s">
        <v>8342</v>
      </c>
      <c r="L2333" t="s">
        <v>8350</v>
      </c>
      <c r="M2333">
        <v>0.75</v>
      </c>
      <c r="N2333">
        <v>2.5</v>
      </c>
      <c r="O2333">
        <f t="shared" si="114"/>
        <v>1.25</v>
      </c>
      <c r="P2333">
        <v>0.5</v>
      </c>
    </row>
    <row r="2334" spans="1:16">
      <c r="A2334" s="61">
        <v>101924885</v>
      </c>
      <c r="B2334" s="61" t="s">
        <v>6859</v>
      </c>
      <c r="C2334" s="62" t="s">
        <v>1532</v>
      </c>
      <c r="D2334" s="42" t="s">
        <v>3995</v>
      </c>
      <c r="E2334" s="61">
        <v>101490162</v>
      </c>
      <c r="F2334" s="61"/>
      <c r="G2334" s="61">
        <v>253</v>
      </c>
      <c r="H2334">
        <v>6.75</v>
      </c>
      <c r="I2334" t="str">
        <f t="shared" si="115"/>
        <v>45</v>
      </c>
      <c r="J2334" t="str">
        <f t="shared" si="116"/>
        <v>7.0</v>
      </c>
      <c r="K2334" t="s">
        <v>8342</v>
      </c>
      <c r="L2334" t="s">
        <v>8350</v>
      </c>
      <c r="M2334">
        <v>0.75</v>
      </c>
      <c r="N2334">
        <v>2.5</v>
      </c>
      <c r="O2334">
        <f t="shared" si="114"/>
        <v>1.25</v>
      </c>
      <c r="P2334">
        <v>0.5</v>
      </c>
    </row>
    <row r="2335" spans="1:16">
      <c r="A2335" s="61">
        <v>101925034</v>
      </c>
      <c r="B2335" s="61" t="s">
        <v>6860</v>
      </c>
      <c r="C2335" s="62" t="s">
        <v>1532</v>
      </c>
      <c r="D2335" s="42" t="s">
        <v>3995</v>
      </c>
      <c r="E2335" s="61">
        <v>101490162</v>
      </c>
      <c r="F2335" s="61"/>
      <c r="G2335" s="61">
        <v>242</v>
      </c>
      <c r="H2335">
        <v>6.75</v>
      </c>
      <c r="I2335" t="str">
        <f t="shared" si="115"/>
        <v>45</v>
      </c>
      <c r="J2335" t="str">
        <f t="shared" si="116"/>
        <v>7.0</v>
      </c>
      <c r="K2335" t="s">
        <v>8342</v>
      </c>
      <c r="L2335" t="s">
        <v>8350</v>
      </c>
      <c r="M2335">
        <v>0.75</v>
      </c>
      <c r="N2335">
        <v>2.5</v>
      </c>
      <c r="O2335">
        <f t="shared" si="114"/>
        <v>1.25</v>
      </c>
      <c r="P2335">
        <v>0.5</v>
      </c>
    </row>
    <row r="2336" spans="1:16">
      <c r="A2336" s="61">
        <v>103233343</v>
      </c>
      <c r="B2336" s="61" t="s">
        <v>7459</v>
      </c>
      <c r="C2336" s="62" t="s">
        <v>1532</v>
      </c>
      <c r="D2336" s="42" t="s">
        <v>3995</v>
      </c>
      <c r="E2336" s="61">
        <v>101490162</v>
      </c>
      <c r="F2336" s="61"/>
      <c r="G2336" s="61">
        <v>253</v>
      </c>
      <c r="H2336">
        <v>6.75</v>
      </c>
      <c r="I2336" t="str">
        <f t="shared" si="115"/>
        <v>45</v>
      </c>
      <c r="J2336" t="str">
        <f t="shared" si="116"/>
        <v>7.0</v>
      </c>
      <c r="K2336" t="s">
        <v>8342</v>
      </c>
      <c r="L2336" t="s">
        <v>8350</v>
      </c>
      <c r="M2336">
        <v>0.75</v>
      </c>
      <c r="N2336">
        <v>2.5</v>
      </c>
      <c r="O2336">
        <f t="shared" si="114"/>
        <v>1.25</v>
      </c>
      <c r="P2336">
        <v>0.5</v>
      </c>
    </row>
    <row r="2337" spans="1:16">
      <c r="A2337" s="61">
        <v>101924885</v>
      </c>
      <c r="B2337" s="61" t="s">
        <v>6859</v>
      </c>
      <c r="C2337" s="62" t="s">
        <v>1613</v>
      </c>
      <c r="D2337" s="42" t="s">
        <v>3996</v>
      </c>
      <c r="E2337" s="61">
        <v>101490161</v>
      </c>
      <c r="F2337" s="61"/>
      <c r="G2337" s="61">
        <v>253</v>
      </c>
      <c r="H2337">
        <v>6.75</v>
      </c>
      <c r="I2337" t="str">
        <f t="shared" si="115"/>
        <v>45</v>
      </c>
      <c r="J2337" t="str">
        <f t="shared" si="116"/>
        <v>7.0</v>
      </c>
      <c r="K2337" t="s">
        <v>8342</v>
      </c>
      <c r="L2337" t="s">
        <v>8350</v>
      </c>
      <c r="M2337">
        <v>0.75</v>
      </c>
      <c r="N2337">
        <v>2.5</v>
      </c>
      <c r="O2337">
        <f t="shared" si="114"/>
        <v>1.25</v>
      </c>
      <c r="P2337">
        <v>0.5</v>
      </c>
    </row>
    <row r="2338" spans="1:16">
      <c r="A2338" s="61">
        <v>101925034</v>
      </c>
      <c r="B2338" s="61" t="s">
        <v>6860</v>
      </c>
      <c r="C2338" s="62" t="s">
        <v>1613</v>
      </c>
      <c r="D2338" s="42" t="s">
        <v>3996</v>
      </c>
      <c r="E2338" s="61">
        <v>101490161</v>
      </c>
      <c r="F2338" s="61"/>
      <c r="G2338" s="61">
        <v>242</v>
      </c>
      <c r="H2338">
        <v>6.75</v>
      </c>
      <c r="I2338" t="str">
        <f t="shared" si="115"/>
        <v>45</v>
      </c>
      <c r="J2338" t="str">
        <f t="shared" si="116"/>
        <v>7.0</v>
      </c>
      <c r="K2338" t="s">
        <v>8342</v>
      </c>
      <c r="L2338" t="s">
        <v>8350</v>
      </c>
      <c r="M2338">
        <v>0.75</v>
      </c>
      <c r="N2338">
        <v>2.5</v>
      </c>
      <c r="O2338">
        <f t="shared" ref="O2338:O2401" si="117">N2338/2</f>
        <v>1.25</v>
      </c>
      <c r="P2338">
        <v>0.5</v>
      </c>
    </row>
    <row r="2339" spans="1:16">
      <c r="A2339" s="61">
        <v>103233343</v>
      </c>
      <c r="B2339" s="61" t="s">
        <v>7459</v>
      </c>
      <c r="C2339" s="62" t="s">
        <v>1613</v>
      </c>
      <c r="D2339" s="42" t="s">
        <v>3996</v>
      </c>
      <c r="E2339" s="61">
        <v>101490161</v>
      </c>
      <c r="F2339" s="61"/>
      <c r="G2339" s="61">
        <v>253</v>
      </c>
      <c r="H2339">
        <v>6.75</v>
      </c>
      <c r="I2339" t="str">
        <f t="shared" si="115"/>
        <v>45</v>
      </c>
      <c r="J2339" t="str">
        <f t="shared" si="116"/>
        <v>7.0</v>
      </c>
      <c r="K2339" t="s">
        <v>8342</v>
      </c>
      <c r="L2339" t="s">
        <v>8350</v>
      </c>
      <c r="M2339">
        <v>0.75</v>
      </c>
      <c r="N2339">
        <v>2.5</v>
      </c>
      <c r="O2339">
        <f t="shared" si="117"/>
        <v>1.25</v>
      </c>
      <c r="P2339">
        <v>0.5</v>
      </c>
    </row>
    <row r="2340" spans="1:16">
      <c r="A2340" s="61">
        <v>101578191</v>
      </c>
      <c r="B2340" s="61" t="s">
        <v>6677</v>
      </c>
      <c r="C2340" s="62" t="s">
        <v>1532</v>
      </c>
      <c r="D2340" s="42" t="s">
        <v>3746</v>
      </c>
      <c r="E2340" s="61">
        <v>101490164</v>
      </c>
      <c r="F2340" s="61" t="s">
        <v>1534</v>
      </c>
      <c r="G2340" s="61">
        <v>242</v>
      </c>
      <c r="H2340">
        <v>6.75</v>
      </c>
      <c r="I2340" t="str">
        <f t="shared" si="115"/>
        <v>45</v>
      </c>
      <c r="J2340" t="str">
        <f t="shared" si="116"/>
        <v>7.0</v>
      </c>
      <c r="K2340" t="s">
        <v>8342</v>
      </c>
      <c r="L2340" t="s">
        <v>8350</v>
      </c>
      <c r="M2340">
        <v>0.75</v>
      </c>
      <c r="N2340">
        <v>2.5</v>
      </c>
      <c r="O2340">
        <f t="shared" si="117"/>
        <v>1.25</v>
      </c>
      <c r="P2340">
        <v>0.5</v>
      </c>
    </row>
    <row r="2341" spans="1:16">
      <c r="A2341" s="61">
        <v>101578191</v>
      </c>
      <c r="B2341" s="61" t="s">
        <v>6677</v>
      </c>
      <c r="C2341" s="62" t="s">
        <v>1613</v>
      </c>
      <c r="D2341" s="42" t="s">
        <v>3273</v>
      </c>
      <c r="E2341" s="61">
        <v>101490161</v>
      </c>
      <c r="F2341" s="61"/>
      <c r="G2341" s="61">
        <v>242</v>
      </c>
      <c r="H2341">
        <v>6.75</v>
      </c>
      <c r="I2341" t="str">
        <f t="shared" si="115"/>
        <v>45</v>
      </c>
      <c r="J2341" t="str">
        <f t="shared" si="116"/>
        <v>7.0</v>
      </c>
      <c r="K2341" t="s">
        <v>8342</v>
      </c>
      <c r="L2341" t="s">
        <v>8350</v>
      </c>
      <c r="M2341">
        <v>0.75</v>
      </c>
      <c r="N2341">
        <v>2.5</v>
      </c>
      <c r="O2341">
        <f t="shared" si="117"/>
        <v>1.25</v>
      </c>
      <c r="P2341">
        <v>0.5</v>
      </c>
    </row>
    <row r="2342" spans="1:16">
      <c r="A2342" s="61">
        <v>101377962</v>
      </c>
      <c r="B2342" s="61" t="s">
        <v>5946</v>
      </c>
      <c r="C2342" s="62" t="s">
        <v>1532</v>
      </c>
      <c r="D2342" s="63" t="s">
        <v>1602</v>
      </c>
      <c r="E2342" s="64">
        <v>101490164</v>
      </c>
      <c r="F2342" s="64"/>
      <c r="G2342" s="64">
        <v>242</v>
      </c>
      <c r="H2342">
        <v>6.75</v>
      </c>
      <c r="I2342" t="str">
        <f t="shared" si="115"/>
        <v>45</v>
      </c>
      <c r="J2342" t="str">
        <f t="shared" si="116"/>
        <v>7.0</v>
      </c>
      <c r="K2342" t="s">
        <v>8342</v>
      </c>
      <c r="L2342" t="s">
        <v>8350</v>
      </c>
      <c r="M2342">
        <v>0.75</v>
      </c>
      <c r="N2342">
        <v>2.5</v>
      </c>
      <c r="O2342">
        <f t="shared" si="117"/>
        <v>1.25</v>
      </c>
      <c r="P2342">
        <v>0.5</v>
      </c>
    </row>
    <row r="2343" spans="1:16">
      <c r="A2343" s="61">
        <v>101377962</v>
      </c>
      <c r="B2343" s="61" t="s">
        <v>5946</v>
      </c>
      <c r="C2343" s="62" t="s">
        <v>1532</v>
      </c>
      <c r="D2343" s="63" t="s">
        <v>1602</v>
      </c>
      <c r="E2343" s="64">
        <v>101490164</v>
      </c>
      <c r="F2343" s="61" t="s">
        <v>1534</v>
      </c>
      <c r="G2343" s="64">
        <v>242</v>
      </c>
      <c r="H2343">
        <v>6.75</v>
      </c>
      <c r="I2343" t="str">
        <f t="shared" si="115"/>
        <v>45</v>
      </c>
      <c r="J2343" t="str">
        <f t="shared" si="116"/>
        <v>7.0</v>
      </c>
      <c r="K2343" t="s">
        <v>8342</v>
      </c>
      <c r="L2343" t="s">
        <v>8350</v>
      </c>
      <c r="M2343">
        <v>0.75</v>
      </c>
      <c r="N2343">
        <v>2.5</v>
      </c>
      <c r="O2343">
        <f t="shared" si="117"/>
        <v>1.25</v>
      </c>
      <c r="P2343">
        <v>0.5</v>
      </c>
    </row>
    <row r="2344" spans="1:16">
      <c r="A2344" s="64">
        <v>101377962</v>
      </c>
      <c r="B2344" s="61" t="s">
        <v>5946</v>
      </c>
      <c r="C2344" s="62" t="s">
        <v>1613</v>
      </c>
      <c r="D2344" s="63" t="s">
        <v>3275</v>
      </c>
      <c r="E2344" s="64">
        <v>101490161</v>
      </c>
      <c r="F2344" s="64"/>
      <c r="G2344" s="64">
        <v>242</v>
      </c>
      <c r="H2344">
        <v>6.75</v>
      </c>
      <c r="I2344" t="str">
        <f t="shared" si="115"/>
        <v>45</v>
      </c>
      <c r="J2344" t="str">
        <f t="shared" si="116"/>
        <v>7.0</v>
      </c>
      <c r="K2344" t="s">
        <v>8342</v>
      </c>
      <c r="L2344" t="s">
        <v>8350</v>
      </c>
      <c r="M2344">
        <v>0.75</v>
      </c>
      <c r="N2344">
        <v>2.5</v>
      </c>
      <c r="O2344">
        <f t="shared" si="117"/>
        <v>1.25</v>
      </c>
      <c r="P2344">
        <v>0.5</v>
      </c>
    </row>
    <row r="2345" spans="1:16">
      <c r="A2345" s="64">
        <v>101490275</v>
      </c>
      <c r="B2345" s="61" t="s">
        <v>6002</v>
      </c>
      <c r="C2345" s="62" t="s">
        <v>1532</v>
      </c>
      <c r="D2345" s="63" t="s">
        <v>1661</v>
      </c>
      <c r="E2345" s="64">
        <v>101490162</v>
      </c>
      <c r="F2345" s="64"/>
      <c r="G2345" s="64">
        <v>253</v>
      </c>
      <c r="H2345">
        <v>6.75</v>
      </c>
      <c r="I2345" t="str">
        <f t="shared" si="115"/>
        <v>45</v>
      </c>
      <c r="J2345" t="str">
        <f t="shared" si="116"/>
        <v>7.0</v>
      </c>
      <c r="K2345" t="s">
        <v>8342</v>
      </c>
      <c r="L2345" t="s">
        <v>8350</v>
      </c>
      <c r="M2345">
        <v>0.75</v>
      </c>
      <c r="N2345">
        <v>2.5</v>
      </c>
      <c r="O2345">
        <f t="shared" si="117"/>
        <v>1.25</v>
      </c>
      <c r="P2345">
        <v>0.5</v>
      </c>
    </row>
    <row r="2346" spans="1:16">
      <c r="A2346" s="64">
        <v>101490275</v>
      </c>
      <c r="B2346" s="61" t="s">
        <v>6002</v>
      </c>
      <c r="C2346" s="62" t="s">
        <v>1613</v>
      </c>
      <c r="D2346" s="63" t="s">
        <v>3277</v>
      </c>
      <c r="E2346" s="64">
        <v>101490161</v>
      </c>
      <c r="F2346" s="64"/>
      <c r="G2346" s="64">
        <v>253</v>
      </c>
      <c r="H2346">
        <v>6.75</v>
      </c>
      <c r="I2346" t="str">
        <f t="shared" si="115"/>
        <v>45</v>
      </c>
      <c r="J2346" t="str">
        <f t="shared" si="116"/>
        <v>7.0</v>
      </c>
      <c r="K2346" t="s">
        <v>8342</v>
      </c>
      <c r="L2346" t="s">
        <v>8350</v>
      </c>
      <c r="M2346">
        <v>0.75</v>
      </c>
      <c r="N2346">
        <v>2.5</v>
      </c>
      <c r="O2346">
        <f t="shared" si="117"/>
        <v>1.25</v>
      </c>
      <c r="P2346">
        <v>0.5</v>
      </c>
    </row>
    <row r="2347" spans="1:16">
      <c r="A2347" s="64">
        <v>101340669</v>
      </c>
      <c r="B2347" s="61" t="s">
        <v>5919</v>
      </c>
      <c r="C2347" s="62" t="s">
        <v>1613</v>
      </c>
      <c r="D2347" s="63" t="s">
        <v>3279</v>
      </c>
      <c r="E2347" s="64">
        <v>101490161</v>
      </c>
      <c r="F2347" s="64"/>
      <c r="G2347" s="64">
        <v>242</v>
      </c>
      <c r="H2347">
        <v>6.75</v>
      </c>
      <c r="I2347" t="str">
        <f t="shared" si="115"/>
        <v>45</v>
      </c>
      <c r="J2347" t="str">
        <f t="shared" si="116"/>
        <v>7.0</v>
      </c>
      <c r="K2347" t="s">
        <v>8342</v>
      </c>
      <c r="L2347" t="s">
        <v>8350</v>
      </c>
      <c r="M2347">
        <v>0.75</v>
      </c>
      <c r="N2347">
        <v>2.5</v>
      </c>
      <c r="O2347">
        <f t="shared" si="117"/>
        <v>1.25</v>
      </c>
      <c r="P2347">
        <v>0.5</v>
      </c>
    </row>
    <row r="2348" spans="1:16">
      <c r="A2348" s="61">
        <v>102901607</v>
      </c>
      <c r="B2348" s="61" t="s">
        <v>7172</v>
      </c>
      <c r="C2348" s="62" t="s">
        <v>1613</v>
      </c>
      <c r="D2348" s="42" t="s">
        <v>3279</v>
      </c>
      <c r="E2348" s="61">
        <v>101490161</v>
      </c>
      <c r="F2348" s="61"/>
      <c r="G2348" s="61">
        <v>253</v>
      </c>
      <c r="H2348">
        <v>6.75</v>
      </c>
      <c r="I2348" t="str">
        <f t="shared" si="115"/>
        <v>45</v>
      </c>
      <c r="J2348" t="str">
        <f t="shared" si="116"/>
        <v>7.0</v>
      </c>
      <c r="K2348" t="s">
        <v>8342</v>
      </c>
      <c r="L2348" t="s">
        <v>8350</v>
      </c>
      <c r="M2348">
        <v>0.75</v>
      </c>
      <c r="N2348">
        <v>2.5</v>
      </c>
      <c r="O2348">
        <f t="shared" si="117"/>
        <v>1.25</v>
      </c>
      <c r="P2348">
        <v>0.5</v>
      </c>
    </row>
    <row r="2349" spans="1:16">
      <c r="A2349" s="61">
        <v>101541520</v>
      </c>
      <c r="B2349" s="61" t="s">
        <v>6051</v>
      </c>
      <c r="C2349" s="62" t="s">
        <v>1532</v>
      </c>
      <c r="D2349" s="42" t="s">
        <v>1714</v>
      </c>
      <c r="E2349" s="61">
        <v>101490168</v>
      </c>
      <c r="F2349" s="61"/>
      <c r="G2349" s="61">
        <v>242</v>
      </c>
      <c r="H2349">
        <v>6.75</v>
      </c>
      <c r="I2349" t="str">
        <f t="shared" si="115"/>
        <v>45</v>
      </c>
      <c r="J2349" t="str">
        <f t="shared" si="116"/>
        <v>7.0</v>
      </c>
      <c r="K2349" t="s">
        <v>8342</v>
      </c>
      <c r="L2349" t="s">
        <v>8350</v>
      </c>
      <c r="M2349">
        <v>0.75</v>
      </c>
      <c r="N2349">
        <v>2.5</v>
      </c>
      <c r="O2349">
        <f t="shared" si="117"/>
        <v>1.25</v>
      </c>
      <c r="P2349">
        <v>0.5</v>
      </c>
    </row>
    <row r="2350" spans="1:16">
      <c r="A2350" s="61">
        <v>101541520</v>
      </c>
      <c r="B2350" s="61" t="s">
        <v>6051</v>
      </c>
      <c r="C2350" s="62" t="s">
        <v>1532</v>
      </c>
      <c r="D2350" s="42" t="s">
        <v>1714</v>
      </c>
      <c r="E2350" s="61">
        <v>101490168</v>
      </c>
      <c r="F2350" s="61" t="s">
        <v>1534</v>
      </c>
      <c r="G2350" s="61">
        <v>242</v>
      </c>
      <c r="H2350">
        <v>6.75</v>
      </c>
      <c r="I2350" t="str">
        <f t="shared" si="115"/>
        <v>45</v>
      </c>
      <c r="J2350" t="str">
        <f t="shared" si="116"/>
        <v>7.0</v>
      </c>
      <c r="K2350" t="s">
        <v>8342</v>
      </c>
      <c r="L2350" t="s">
        <v>8350</v>
      </c>
      <c r="M2350">
        <v>0.75</v>
      </c>
      <c r="N2350">
        <v>2.5</v>
      </c>
      <c r="O2350">
        <f t="shared" si="117"/>
        <v>1.25</v>
      </c>
      <c r="P2350">
        <v>0.5</v>
      </c>
    </row>
    <row r="2351" spans="1:16">
      <c r="A2351" s="61">
        <v>103183542</v>
      </c>
      <c r="B2351" s="61" t="s">
        <v>7384</v>
      </c>
      <c r="C2351" s="62" t="s">
        <v>1532</v>
      </c>
      <c r="D2351" s="42" t="s">
        <v>1714</v>
      </c>
      <c r="E2351" s="61">
        <v>101490168</v>
      </c>
      <c r="F2351" s="61"/>
      <c r="G2351" s="61">
        <v>242</v>
      </c>
      <c r="H2351">
        <v>6.75</v>
      </c>
      <c r="I2351" t="str">
        <f t="shared" si="115"/>
        <v>45</v>
      </c>
      <c r="J2351" t="str">
        <f t="shared" si="116"/>
        <v>7.0</v>
      </c>
      <c r="K2351" t="s">
        <v>8342</v>
      </c>
      <c r="L2351" t="s">
        <v>8350</v>
      </c>
      <c r="M2351">
        <v>0.75</v>
      </c>
      <c r="N2351">
        <v>2.5</v>
      </c>
      <c r="O2351">
        <f t="shared" si="117"/>
        <v>1.25</v>
      </c>
      <c r="P2351">
        <v>0.5</v>
      </c>
    </row>
    <row r="2352" spans="1:16">
      <c r="A2352" s="61">
        <v>101541520</v>
      </c>
      <c r="B2352" s="61" t="s">
        <v>6051</v>
      </c>
      <c r="C2352" s="62" t="s">
        <v>1613</v>
      </c>
      <c r="D2352" s="42" t="s">
        <v>3281</v>
      </c>
      <c r="E2352" s="61">
        <v>101490161</v>
      </c>
      <c r="F2352" s="61"/>
      <c r="G2352" s="61">
        <v>242</v>
      </c>
      <c r="H2352">
        <v>6.75</v>
      </c>
      <c r="I2352" t="str">
        <f t="shared" si="115"/>
        <v>45</v>
      </c>
      <c r="J2352" t="str">
        <f t="shared" si="116"/>
        <v>7.0</v>
      </c>
      <c r="K2352" t="s">
        <v>8342</v>
      </c>
      <c r="L2352" t="s">
        <v>8350</v>
      </c>
      <c r="M2352">
        <v>0.75</v>
      </c>
      <c r="N2352">
        <v>2.5</v>
      </c>
      <c r="O2352">
        <f t="shared" si="117"/>
        <v>1.25</v>
      </c>
      <c r="P2352">
        <v>0.5</v>
      </c>
    </row>
    <row r="2353" spans="1:16">
      <c r="A2353" s="61">
        <v>103183542</v>
      </c>
      <c r="B2353" s="61" t="s">
        <v>7384</v>
      </c>
      <c r="C2353" s="62" t="s">
        <v>1613</v>
      </c>
      <c r="D2353" s="42" t="s">
        <v>3281</v>
      </c>
      <c r="E2353" s="61">
        <v>101490161</v>
      </c>
      <c r="F2353" s="61"/>
      <c r="G2353" s="61">
        <v>242</v>
      </c>
      <c r="H2353">
        <v>6.75</v>
      </c>
      <c r="I2353" t="str">
        <f t="shared" si="115"/>
        <v>45</v>
      </c>
      <c r="J2353" t="str">
        <f t="shared" si="116"/>
        <v>7.0</v>
      </c>
      <c r="K2353" t="s">
        <v>8342</v>
      </c>
      <c r="L2353" t="s">
        <v>8350</v>
      </c>
      <c r="M2353">
        <v>0.75</v>
      </c>
      <c r="N2353">
        <v>2.5</v>
      </c>
      <c r="O2353">
        <f t="shared" si="117"/>
        <v>1.25</v>
      </c>
      <c r="P2353">
        <v>0.5</v>
      </c>
    </row>
    <row r="2354" spans="1:16">
      <c r="A2354" s="94">
        <v>103276741</v>
      </c>
      <c r="B2354" s="61" t="s">
        <v>7524</v>
      </c>
      <c r="C2354" s="62" t="s">
        <v>1532</v>
      </c>
      <c r="D2354" s="94" t="s">
        <v>4978</v>
      </c>
      <c r="E2354" s="61">
        <v>101490162</v>
      </c>
      <c r="F2354" s="61"/>
      <c r="G2354" s="61">
        <v>11</v>
      </c>
      <c r="H2354">
        <v>6.75</v>
      </c>
      <c r="I2354" t="str">
        <f t="shared" si="115"/>
        <v>45</v>
      </c>
      <c r="J2354" t="str">
        <f t="shared" si="116"/>
        <v>7.0</v>
      </c>
      <c r="K2354" t="s">
        <v>8342</v>
      </c>
      <c r="L2354" t="s">
        <v>8352</v>
      </c>
      <c r="M2354">
        <v>0.75</v>
      </c>
      <c r="N2354">
        <v>2.5</v>
      </c>
      <c r="O2354">
        <f t="shared" si="117"/>
        <v>1.25</v>
      </c>
      <c r="P2354">
        <v>0.5</v>
      </c>
    </row>
    <row r="2355" spans="1:16">
      <c r="A2355" s="61">
        <v>103343808</v>
      </c>
      <c r="B2355" s="61" t="s">
        <v>111</v>
      </c>
      <c r="C2355" s="62" t="s">
        <v>1532</v>
      </c>
      <c r="D2355" s="94" t="s">
        <v>4978</v>
      </c>
      <c r="E2355" s="61">
        <v>101490162</v>
      </c>
      <c r="F2355" s="61"/>
      <c r="G2355" s="61">
        <v>411</v>
      </c>
      <c r="H2355">
        <v>6.75</v>
      </c>
      <c r="I2355" t="str">
        <f t="shared" si="115"/>
        <v>45</v>
      </c>
      <c r="J2355" t="str">
        <f t="shared" si="116"/>
        <v>7.0</v>
      </c>
      <c r="K2355" t="s">
        <v>8342</v>
      </c>
      <c r="L2355" t="s">
        <v>8352</v>
      </c>
      <c r="M2355">
        <v>0.75</v>
      </c>
      <c r="N2355">
        <v>2.5</v>
      </c>
      <c r="O2355">
        <f t="shared" si="117"/>
        <v>1.25</v>
      </c>
      <c r="P2355">
        <v>0.5</v>
      </c>
    </row>
    <row r="2356" spans="1:16">
      <c r="A2356" s="94">
        <v>103276741</v>
      </c>
      <c r="B2356" s="61" t="s">
        <v>7524</v>
      </c>
      <c r="C2356" s="62" t="s">
        <v>1613</v>
      </c>
      <c r="D2356" s="94" t="s">
        <v>4979</v>
      </c>
      <c r="E2356" s="61">
        <v>101490161</v>
      </c>
      <c r="F2356" s="61"/>
      <c r="G2356" s="61">
        <v>11</v>
      </c>
      <c r="H2356">
        <v>6.75</v>
      </c>
      <c r="I2356" t="str">
        <f t="shared" si="115"/>
        <v>45</v>
      </c>
      <c r="J2356" t="str">
        <f t="shared" si="116"/>
        <v>7.0</v>
      </c>
      <c r="K2356" t="s">
        <v>8342</v>
      </c>
      <c r="L2356" t="s">
        <v>8352</v>
      </c>
      <c r="M2356">
        <v>0.75</v>
      </c>
      <c r="N2356">
        <v>2.5</v>
      </c>
      <c r="O2356">
        <f t="shared" si="117"/>
        <v>1.25</v>
      </c>
      <c r="P2356">
        <v>0.5</v>
      </c>
    </row>
    <row r="2357" spans="1:16">
      <c r="A2357" s="61">
        <v>103343808</v>
      </c>
      <c r="B2357" s="61" t="s">
        <v>111</v>
      </c>
      <c r="C2357" s="62" t="s">
        <v>1613</v>
      </c>
      <c r="D2357" s="94" t="s">
        <v>4979</v>
      </c>
      <c r="E2357" s="61">
        <v>101490161</v>
      </c>
      <c r="F2357" s="61"/>
      <c r="G2357" s="61">
        <v>411</v>
      </c>
      <c r="H2357">
        <v>6.75</v>
      </c>
      <c r="I2357" t="str">
        <f t="shared" si="115"/>
        <v>45</v>
      </c>
      <c r="J2357" t="str">
        <f t="shared" si="116"/>
        <v>7.0</v>
      </c>
      <c r="K2357" t="s">
        <v>8342</v>
      </c>
      <c r="L2357" t="s">
        <v>8352</v>
      </c>
      <c r="M2357">
        <v>0.75</v>
      </c>
      <c r="N2357">
        <v>2.5</v>
      </c>
      <c r="O2357">
        <f t="shared" si="117"/>
        <v>1.25</v>
      </c>
      <c r="P2357">
        <v>0.5</v>
      </c>
    </row>
    <row r="2358" spans="1:16">
      <c r="A2358" s="61">
        <v>101352683</v>
      </c>
      <c r="B2358" s="61" t="s">
        <v>5928</v>
      </c>
      <c r="C2358" s="62" t="s">
        <v>1532</v>
      </c>
      <c r="D2358" s="63" t="s">
        <v>1587</v>
      </c>
      <c r="E2358" s="64">
        <v>101490162</v>
      </c>
      <c r="F2358" s="64"/>
      <c r="G2358" s="64">
        <v>61</v>
      </c>
      <c r="H2358">
        <v>6.75</v>
      </c>
      <c r="I2358" t="str">
        <f t="shared" si="115"/>
        <v>45</v>
      </c>
      <c r="J2358" t="str">
        <f t="shared" si="116"/>
        <v>7.0</v>
      </c>
      <c r="K2358" t="s">
        <v>8342</v>
      </c>
      <c r="L2358" t="s">
        <v>8354</v>
      </c>
      <c r="M2358">
        <v>0.75</v>
      </c>
      <c r="N2358">
        <v>2.5</v>
      </c>
      <c r="O2358">
        <f t="shared" si="117"/>
        <v>1.25</v>
      </c>
      <c r="P2358">
        <v>0.5</v>
      </c>
    </row>
    <row r="2359" spans="1:16">
      <c r="A2359" s="61">
        <v>101352686</v>
      </c>
      <c r="B2359" s="61" t="s">
        <v>5931</v>
      </c>
      <c r="C2359" s="62" t="s">
        <v>1532</v>
      </c>
      <c r="D2359" s="63" t="s">
        <v>1587</v>
      </c>
      <c r="E2359" s="64">
        <v>101490168</v>
      </c>
      <c r="F2359" s="64"/>
      <c r="G2359" s="64">
        <v>50</v>
      </c>
      <c r="H2359">
        <v>6.75</v>
      </c>
      <c r="I2359" t="str">
        <f t="shared" si="115"/>
        <v>45</v>
      </c>
      <c r="J2359" t="str">
        <f t="shared" si="116"/>
        <v>7.0</v>
      </c>
      <c r="K2359" t="s">
        <v>8342</v>
      </c>
      <c r="L2359" t="s">
        <v>8354</v>
      </c>
      <c r="M2359">
        <v>0.75</v>
      </c>
      <c r="N2359">
        <v>2.5</v>
      </c>
      <c r="O2359">
        <f t="shared" si="117"/>
        <v>1.25</v>
      </c>
      <c r="P2359">
        <v>0.5</v>
      </c>
    </row>
    <row r="2360" spans="1:16">
      <c r="A2360" s="61">
        <v>101352686</v>
      </c>
      <c r="B2360" s="61" t="s">
        <v>5931</v>
      </c>
      <c r="C2360" s="62" t="s">
        <v>1532</v>
      </c>
      <c r="D2360" s="63" t="s">
        <v>1587</v>
      </c>
      <c r="E2360" s="64">
        <v>101490168</v>
      </c>
      <c r="F2360" s="61" t="s">
        <v>1534</v>
      </c>
      <c r="G2360" s="64">
        <v>50</v>
      </c>
      <c r="H2360">
        <v>6.75</v>
      </c>
      <c r="I2360" t="str">
        <f t="shared" si="115"/>
        <v>45</v>
      </c>
      <c r="J2360" t="str">
        <f t="shared" si="116"/>
        <v>7.0</v>
      </c>
      <c r="K2360" t="s">
        <v>8342</v>
      </c>
      <c r="L2360" t="s">
        <v>8354</v>
      </c>
      <c r="M2360">
        <v>0.75</v>
      </c>
      <c r="N2360">
        <v>2.5</v>
      </c>
      <c r="O2360">
        <f t="shared" si="117"/>
        <v>1.25</v>
      </c>
      <c r="P2360">
        <v>0.5</v>
      </c>
    </row>
    <row r="2361" spans="1:16">
      <c r="A2361" s="61">
        <v>101352691</v>
      </c>
      <c r="B2361" s="61" t="s">
        <v>5934</v>
      </c>
      <c r="C2361" s="62" t="s">
        <v>1532</v>
      </c>
      <c r="D2361" s="63" t="s">
        <v>1587</v>
      </c>
      <c r="E2361" s="64">
        <v>101490162</v>
      </c>
      <c r="F2361" s="64"/>
      <c r="G2361" s="64">
        <v>50</v>
      </c>
      <c r="H2361">
        <v>6.75</v>
      </c>
      <c r="I2361" t="str">
        <f t="shared" si="115"/>
        <v>45</v>
      </c>
      <c r="J2361" t="str">
        <f t="shared" si="116"/>
        <v>7.0</v>
      </c>
      <c r="K2361" t="s">
        <v>8342</v>
      </c>
      <c r="L2361" t="s">
        <v>8354</v>
      </c>
      <c r="M2361">
        <v>0.75</v>
      </c>
      <c r="N2361">
        <v>2.5</v>
      </c>
      <c r="O2361">
        <f t="shared" si="117"/>
        <v>1.25</v>
      </c>
      <c r="P2361">
        <v>0.5</v>
      </c>
    </row>
    <row r="2362" spans="1:16">
      <c r="A2362" s="61">
        <v>101352692</v>
      </c>
      <c r="B2362" s="61" t="s">
        <v>5935</v>
      </c>
      <c r="C2362" s="62" t="s">
        <v>1532</v>
      </c>
      <c r="D2362" s="63" t="s">
        <v>1587</v>
      </c>
      <c r="E2362" s="64">
        <v>101490171</v>
      </c>
      <c r="F2362" s="61"/>
      <c r="G2362" s="64">
        <v>50</v>
      </c>
      <c r="H2362">
        <v>6.75</v>
      </c>
      <c r="I2362" t="str">
        <f t="shared" si="115"/>
        <v>45</v>
      </c>
      <c r="J2362" t="str">
        <f t="shared" si="116"/>
        <v>7.0</v>
      </c>
      <c r="K2362" t="s">
        <v>8342</v>
      </c>
      <c r="L2362" t="s">
        <v>8354</v>
      </c>
      <c r="M2362">
        <v>0.75</v>
      </c>
      <c r="N2362">
        <v>2.5</v>
      </c>
      <c r="O2362">
        <f t="shared" si="117"/>
        <v>1.25</v>
      </c>
      <c r="P2362">
        <v>0.5</v>
      </c>
    </row>
    <row r="2363" spans="1:16">
      <c r="A2363" s="64">
        <v>101352686</v>
      </c>
      <c r="B2363" s="61" t="s">
        <v>5931</v>
      </c>
      <c r="C2363" s="62" t="s">
        <v>1613</v>
      </c>
      <c r="D2363" s="63" t="s">
        <v>3283</v>
      </c>
      <c r="E2363" s="64">
        <v>101490161</v>
      </c>
      <c r="F2363" s="64"/>
      <c r="G2363" s="64">
        <v>50</v>
      </c>
      <c r="H2363">
        <v>6.75</v>
      </c>
      <c r="I2363" t="str">
        <f t="shared" si="115"/>
        <v>45</v>
      </c>
      <c r="J2363" t="str">
        <f t="shared" si="116"/>
        <v>7.0</v>
      </c>
      <c r="K2363" t="s">
        <v>8342</v>
      </c>
      <c r="L2363" t="s">
        <v>8354</v>
      </c>
      <c r="M2363">
        <v>0.75</v>
      </c>
      <c r="N2363">
        <v>2.5</v>
      </c>
      <c r="O2363">
        <f t="shared" si="117"/>
        <v>1.25</v>
      </c>
      <c r="P2363">
        <v>0.5</v>
      </c>
    </row>
    <row r="2364" spans="1:16">
      <c r="A2364" s="64">
        <v>101352691</v>
      </c>
      <c r="B2364" s="61" t="s">
        <v>5934</v>
      </c>
      <c r="C2364" s="62" t="s">
        <v>1613</v>
      </c>
      <c r="D2364" s="63" t="s">
        <v>3283</v>
      </c>
      <c r="E2364" s="64">
        <v>101490161</v>
      </c>
      <c r="F2364" s="64"/>
      <c r="G2364" s="64">
        <v>50</v>
      </c>
      <c r="H2364">
        <v>6.75</v>
      </c>
      <c r="I2364" t="str">
        <f t="shared" si="115"/>
        <v>45</v>
      </c>
      <c r="J2364" t="str">
        <f t="shared" si="116"/>
        <v>7.0</v>
      </c>
      <c r="K2364" t="s">
        <v>8342</v>
      </c>
      <c r="L2364" t="s">
        <v>8354</v>
      </c>
      <c r="M2364">
        <v>0.75</v>
      </c>
      <c r="N2364">
        <v>2.5</v>
      </c>
      <c r="O2364">
        <f t="shared" si="117"/>
        <v>1.25</v>
      </c>
      <c r="P2364">
        <v>0.5</v>
      </c>
    </row>
    <row r="2365" spans="1:16">
      <c r="A2365" s="64">
        <v>101352692</v>
      </c>
      <c r="B2365" s="61" t="s">
        <v>5935</v>
      </c>
      <c r="C2365" s="62" t="s">
        <v>1613</v>
      </c>
      <c r="D2365" s="63" t="s">
        <v>3283</v>
      </c>
      <c r="E2365" s="64">
        <v>101490161</v>
      </c>
      <c r="F2365" s="64"/>
      <c r="G2365" s="64">
        <v>50</v>
      </c>
      <c r="H2365">
        <v>6.75</v>
      </c>
      <c r="I2365" t="str">
        <f t="shared" si="115"/>
        <v>45</v>
      </c>
      <c r="J2365" t="str">
        <f t="shared" si="116"/>
        <v>7.0</v>
      </c>
      <c r="K2365" t="s">
        <v>8342</v>
      </c>
      <c r="L2365" t="s">
        <v>8354</v>
      </c>
      <c r="M2365">
        <v>0.75</v>
      </c>
      <c r="N2365">
        <v>2.5</v>
      </c>
      <c r="O2365">
        <f t="shared" si="117"/>
        <v>1.25</v>
      </c>
      <c r="P2365">
        <v>0.5</v>
      </c>
    </row>
    <row r="2366" spans="1:16">
      <c r="A2366" s="64">
        <v>101352683</v>
      </c>
      <c r="B2366" s="61" t="s">
        <v>5928</v>
      </c>
      <c r="C2366" s="62" t="s">
        <v>1613</v>
      </c>
      <c r="D2366" s="63" t="s">
        <v>3287</v>
      </c>
      <c r="E2366" s="64">
        <v>101490161</v>
      </c>
      <c r="F2366" s="64"/>
      <c r="G2366" s="64">
        <v>61</v>
      </c>
      <c r="H2366">
        <v>6.75</v>
      </c>
      <c r="I2366" t="str">
        <f t="shared" si="115"/>
        <v>45</v>
      </c>
      <c r="J2366" t="str">
        <f t="shared" si="116"/>
        <v>7.0</v>
      </c>
      <c r="K2366" t="s">
        <v>8342</v>
      </c>
      <c r="L2366" t="s">
        <v>8354</v>
      </c>
      <c r="M2366">
        <v>0.75</v>
      </c>
      <c r="N2366">
        <v>2.5</v>
      </c>
      <c r="O2366">
        <f t="shared" si="117"/>
        <v>1.25</v>
      </c>
      <c r="P2366">
        <v>0.5</v>
      </c>
    </row>
    <row r="2367" spans="1:16">
      <c r="A2367" s="61">
        <v>100855851</v>
      </c>
      <c r="B2367" s="61" t="s">
        <v>6678</v>
      </c>
      <c r="C2367" s="62" t="s">
        <v>1532</v>
      </c>
      <c r="D2367" s="42" t="s">
        <v>3800</v>
      </c>
      <c r="E2367" s="61">
        <v>101490171</v>
      </c>
      <c r="F2367" s="61"/>
      <c r="G2367" s="61">
        <v>50</v>
      </c>
      <c r="H2367">
        <v>6.75</v>
      </c>
      <c r="I2367" t="str">
        <f t="shared" si="115"/>
        <v>45</v>
      </c>
      <c r="J2367" t="str">
        <f t="shared" si="116"/>
        <v>7.0</v>
      </c>
      <c r="K2367" t="s">
        <v>8342</v>
      </c>
      <c r="L2367" t="s">
        <v>8354</v>
      </c>
      <c r="M2367">
        <v>0.75</v>
      </c>
      <c r="N2367">
        <v>2.5</v>
      </c>
      <c r="O2367">
        <f t="shared" si="117"/>
        <v>1.25</v>
      </c>
      <c r="P2367">
        <v>0.5</v>
      </c>
    </row>
    <row r="2368" spans="1:16">
      <c r="A2368" s="61">
        <v>100855851</v>
      </c>
      <c r="B2368" s="61" t="s">
        <v>6678</v>
      </c>
      <c r="C2368" s="62" t="s">
        <v>1532</v>
      </c>
      <c r="D2368" s="42" t="s">
        <v>3800</v>
      </c>
      <c r="E2368" s="61">
        <v>101490169</v>
      </c>
      <c r="F2368" s="61" t="s">
        <v>1534</v>
      </c>
      <c r="G2368" s="61">
        <v>50</v>
      </c>
      <c r="H2368">
        <v>6.75</v>
      </c>
      <c r="I2368" t="str">
        <f t="shared" si="115"/>
        <v>45</v>
      </c>
      <c r="J2368" t="str">
        <f t="shared" si="116"/>
        <v>7.0</v>
      </c>
      <c r="K2368" t="s">
        <v>8342</v>
      </c>
      <c r="L2368" t="s">
        <v>8354</v>
      </c>
      <c r="M2368">
        <v>0.75</v>
      </c>
      <c r="N2368">
        <v>2.5</v>
      </c>
      <c r="O2368">
        <f t="shared" si="117"/>
        <v>1.25</v>
      </c>
      <c r="P2368">
        <v>0.5</v>
      </c>
    </row>
    <row r="2369" spans="1:16">
      <c r="A2369" s="61">
        <v>103183559</v>
      </c>
      <c r="B2369" s="61" t="s">
        <v>7382</v>
      </c>
      <c r="C2369" s="62" t="s">
        <v>1532</v>
      </c>
      <c r="D2369" s="42" t="s">
        <v>3800</v>
      </c>
      <c r="E2369" s="61">
        <v>101490171</v>
      </c>
      <c r="F2369" s="61"/>
      <c r="G2369" s="61">
        <v>50</v>
      </c>
      <c r="H2369">
        <v>6.75</v>
      </c>
      <c r="I2369" t="str">
        <f t="shared" si="115"/>
        <v>45</v>
      </c>
      <c r="J2369" t="str">
        <f t="shared" si="116"/>
        <v>7.0</v>
      </c>
      <c r="K2369" t="s">
        <v>8342</v>
      </c>
      <c r="L2369" t="s">
        <v>8354</v>
      </c>
      <c r="M2369">
        <v>0.75</v>
      </c>
      <c r="N2369">
        <v>2.5</v>
      </c>
      <c r="O2369">
        <f t="shared" si="117"/>
        <v>1.25</v>
      </c>
      <c r="P2369">
        <v>0.5</v>
      </c>
    </row>
    <row r="2370" spans="1:16">
      <c r="A2370" s="61">
        <v>103183543</v>
      </c>
      <c r="B2370" s="61" t="s">
        <v>7383</v>
      </c>
      <c r="C2370" s="62" t="s">
        <v>1532</v>
      </c>
      <c r="D2370" s="42" t="s">
        <v>3800</v>
      </c>
      <c r="E2370" s="61">
        <v>101490168</v>
      </c>
      <c r="F2370" s="61"/>
      <c r="G2370" s="61">
        <v>50</v>
      </c>
      <c r="H2370">
        <v>6.75</v>
      </c>
      <c r="I2370" t="str">
        <f t="shared" si="115"/>
        <v>45</v>
      </c>
      <c r="J2370" t="str">
        <f t="shared" si="116"/>
        <v>7.0</v>
      </c>
      <c r="K2370" t="s">
        <v>8342</v>
      </c>
      <c r="L2370" t="s">
        <v>8354</v>
      </c>
      <c r="M2370">
        <v>0.75</v>
      </c>
      <c r="N2370">
        <v>2.5</v>
      </c>
      <c r="O2370">
        <f t="shared" si="117"/>
        <v>1.25</v>
      </c>
      <c r="P2370">
        <v>0.5</v>
      </c>
    </row>
    <row r="2371" spans="1:16">
      <c r="A2371" s="61">
        <v>100855851</v>
      </c>
      <c r="B2371" s="61" t="s">
        <v>6678</v>
      </c>
      <c r="C2371" s="62" t="s">
        <v>1613</v>
      </c>
      <c r="D2371" s="42" t="s">
        <v>3288</v>
      </c>
      <c r="E2371" s="61">
        <v>101490161</v>
      </c>
      <c r="F2371" s="61"/>
      <c r="G2371" s="61">
        <v>50</v>
      </c>
      <c r="H2371">
        <v>6.75</v>
      </c>
      <c r="I2371" t="str">
        <f t="shared" si="115"/>
        <v>45</v>
      </c>
      <c r="J2371" t="str">
        <f t="shared" si="116"/>
        <v>7.0</v>
      </c>
      <c r="K2371" t="s">
        <v>8342</v>
      </c>
      <c r="L2371" t="s">
        <v>8354</v>
      </c>
      <c r="M2371">
        <v>0.75</v>
      </c>
      <c r="N2371">
        <v>2.5</v>
      </c>
      <c r="O2371">
        <f t="shared" si="117"/>
        <v>1.25</v>
      </c>
      <c r="P2371">
        <v>0.5</v>
      </c>
    </row>
    <row r="2372" spans="1:16">
      <c r="A2372" s="61">
        <v>103183559</v>
      </c>
      <c r="B2372" s="61" t="s">
        <v>7382</v>
      </c>
      <c r="C2372" s="62" t="s">
        <v>1613</v>
      </c>
      <c r="D2372" s="42" t="s">
        <v>3288</v>
      </c>
      <c r="E2372" s="61">
        <v>101490161</v>
      </c>
      <c r="F2372" s="61"/>
      <c r="G2372" s="61">
        <v>50</v>
      </c>
      <c r="H2372">
        <v>6.75</v>
      </c>
      <c r="I2372" t="str">
        <f t="shared" si="115"/>
        <v>45</v>
      </c>
      <c r="J2372" t="str">
        <f t="shared" si="116"/>
        <v>7.0</v>
      </c>
      <c r="K2372" t="s">
        <v>8342</v>
      </c>
      <c r="L2372" t="s">
        <v>8354</v>
      </c>
      <c r="M2372">
        <v>0.75</v>
      </c>
      <c r="N2372">
        <v>2.5</v>
      </c>
      <c r="O2372">
        <f t="shared" si="117"/>
        <v>1.25</v>
      </c>
      <c r="P2372">
        <v>0.5</v>
      </c>
    </row>
    <row r="2373" spans="1:16">
      <c r="A2373" s="61">
        <v>103183543</v>
      </c>
      <c r="B2373" s="61" t="s">
        <v>7383</v>
      </c>
      <c r="C2373" s="62" t="s">
        <v>1613</v>
      </c>
      <c r="D2373" s="42" t="s">
        <v>3288</v>
      </c>
      <c r="E2373" s="61">
        <v>101490161</v>
      </c>
      <c r="F2373" s="61"/>
      <c r="G2373" s="61">
        <v>50</v>
      </c>
      <c r="H2373">
        <v>6.75</v>
      </c>
      <c r="I2373" t="str">
        <f t="shared" si="115"/>
        <v>45</v>
      </c>
      <c r="J2373" t="str">
        <f t="shared" si="116"/>
        <v>7.0</v>
      </c>
      <c r="K2373" t="s">
        <v>8342</v>
      </c>
      <c r="L2373" t="s">
        <v>8354</v>
      </c>
      <c r="M2373">
        <v>0.75</v>
      </c>
      <c r="N2373">
        <v>2.5</v>
      </c>
      <c r="O2373">
        <f t="shared" si="117"/>
        <v>1.25</v>
      </c>
      <c r="P2373">
        <v>0.5</v>
      </c>
    </row>
    <row r="2374" spans="1:16">
      <c r="A2374" s="61">
        <v>101445113</v>
      </c>
      <c r="B2374" s="61" t="s">
        <v>5968</v>
      </c>
      <c r="C2374" s="62" t="s">
        <v>1532</v>
      </c>
      <c r="D2374" s="63" t="s">
        <v>1623</v>
      </c>
      <c r="E2374" s="64">
        <v>101490164</v>
      </c>
      <c r="F2374" s="64"/>
      <c r="G2374" s="64">
        <v>12</v>
      </c>
      <c r="H2374">
        <v>6.75</v>
      </c>
      <c r="I2374" t="str">
        <f t="shared" si="115"/>
        <v>45</v>
      </c>
      <c r="J2374" t="str">
        <f t="shared" si="116"/>
        <v>7.0</v>
      </c>
      <c r="K2374" t="s">
        <v>8342</v>
      </c>
      <c r="L2374" t="s">
        <v>8341</v>
      </c>
      <c r="M2374">
        <v>0.75</v>
      </c>
      <c r="N2374">
        <v>2.5</v>
      </c>
      <c r="O2374">
        <f t="shared" si="117"/>
        <v>1.25</v>
      </c>
      <c r="P2374">
        <v>0.5</v>
      </c>
    </row>
    <row r="2375" spans="1:16">
      <c r="A2375" s="61">
        <v>101445113</v>
      </c>
      <c r="B2375" s="61" t="s">
        <v>5968</v>
      </c>
      <c r="C2375" s="62" t="s">
        <v>1532</v>
      </c>
      <c r="D2375" s="63" t="s">
        <v>1623</v>
      </c>
      <c r="E2375" s="64">
        <v>101490164</v>
      </c>
      <c r="F2375" s="61" t="s">
        <v>1534</v>
      </c>
      <c r="G2375" s="64">
        <v>12</v>
      </c>
      <c r="H2375">
        <v>6.75</v>
      </c>
      <c r="I2375" t="str">
        <f t="shared" si="115"/>
        <v>45</v>
      </c>
      <c r="J2375" t="str">
        <f t="shared" si="116"/>
        <v>7.0</v>
      </c>
      <c r="K2375" t="s">
        <v>8342</v>
      </c>
      <c r="L2375" t="s">
        <v>8341</v>
      </c>
      <c r="M2375">
        <v>0.75</v>
      </c>
      <c r="N2375">
        <v>2.5</v>
      </c>
      <c r="O2375">
        <f t="shared" si="117"/>
        <v>1.25</v>
      </c>
      <c r="P2375">
        <v>0.5</v>
      </c>
    </row>
    <row r="2376" spans="1:16">
      <c r="A2376" s="61" t="s">
        <v>3290</v>
      </c>
      <c r="B2376" s="61" t="s">
        <v>6679</v>
      </c>
      <c r="C2376" s="62" t="s">
        <v>1532</v>
      </c>
      <c r="D2376" s="63" t="s">
        <v>1623</v>
      </c>
      <c r="E2376" s="64">
        <v>101490164</v>
      </c>
      <c r="F2376" s="64"/>
      <c r="G2376" s="64">
        <v>12</v>
      </c>
      <c r="H2376">
        <v>6.75</v>
      </c>
      <c r="I2376" t="str">
        <f t="shared" si="115"/>
        <v>45</v>
      </c>
      <c r="J2376" t="str">
        <f t="shared" si="116"/>
        <v>7.0</v>
      </c>
      <c r="K2376" t="s">
        <v>8342</v>
      </c>
      <c r="L2376" t="s">
        <v>8341</v>
      </c>
      <c r="M2376">
        <v>0.75</v>
      </c>
      <c r="N2376">
        <v>2.5</v>
      </c>
      <c r="O2376">
        <f t="shared" si="117"/>
        <v>1.25</v>
      </c>
      <c r="P2376">
        <v>0.5</v>
      </c>
    </row>
    <row r="2377" spans="1:16">
      <c r="A2377" s="61" t="s">
        <v>3290</v>
      </c>
      <c r="B2377" s="61" t="s">
        <v>6679</v>
      </c>
      <c r="C2377" s="62" t="s">
        <v>1532</v>
      </c>
      <c r="D2377" s="63" t="s">
        <v>1623</v>
      </c>
      <c r="E2377" s="64">
        <v>101490164</v>
      </c>
      <c r="F2377" s="61" t="s">
        <v>1534</v>
      </c>
      <c r="G2377" s="64">
        <v>12</v>
      </c>
      <c r="H2377">
        <v>6.75</v>
      </c>
      <c r="I2377" t="str">
        <f t="shared" si="115"/>
        <v>45</v>
      </c>
      <c r="J2377" t="str">
        <f t="shared" si="116"/>
        <v>7.0</v>
      </c>
      <c r="K2377" t="s">
        <v>8342</v>
      </c>
      <c r="L2377" t="s">
        <v>8341</v>
      </c>
      <c r="M2377">
        <v>0.75</v>
      </c>
      <c r="N2377">
        <v>2.5</v>
      </c>
      <c r="O2377">
        <f t="shared" si="117"/>
        <v>1.25</v>
      </c>
      <c r="P2377">
        <v>0.5</v>
      </c>
    </row>
    <row r="2378" spans="1:16">
      <c r="A2378" s="61" t="s">
        <v>3292</v>
      </c>
      <c r="B2378" s="61" t="s">
        <v>73</v>
      </c>
      <c r="C2378" s="62" t="s">
        <v>1532</v>
      </c>
      <c r="D2378" s="63" t="s">
        <v>1623</v>
      </c>
      <c r="E2378" s="61">
        <v>101490162</v>
      </c>
      <c r="F2378" s="61"/>
      <c r="G2378" s="64">
        <v>12</v>
      </c>
      <c r="H2378">
        <v>6.75</v>
      </c>
      <c r="I2378" t="str">
        <f t="shared" si="115"/>
        <v>45</v>
      </c>
      <c r="J2378" t="str">
        <f t="shared" si="116"/>
        <v>7.0</v>
      </c>
      <c r="K2378" t="s">
        <v>8342</v>
      </c>
      <c r="L2378" t="s">
        <v>8341</v>
      </c>
      <c r="M2378">
        <v>0.75</v>
      </c>
      <c r="N2378">
        <v>2.5</v>
      </c>
      <c r="O2378">
        <f t="shared" si="117"/>
        <v>1.25</v>
      </c>
      <c r="P2378">
        <v>0.5</v>
      </c>
    </row>
    <row r="2379" spans="1:16">
      <c r="A2379" s="61">
        <v>102901571</v>
      </c>
      <c r="B2379" s="61" t="s">
        <v>7174</v>
      </c>
      <c r="C2379" s="62" t="s">
        <v>1532</v>
      </c>
      <c r="D2379" s="42" t="s">
        <v>1623</v>
      </c>
      <c r="E2379" s="69" t="s">
        <v>1567</v>
      </c>
      <c r="F2379" s="61"/>
      <c r="G2379" s="61">
        <v>60</v>
      </c>
      <c r="H2379">
        <v>6.75</v>
      </c>
      <c r="I2379" t="str">
        <f t="shared" si="115"/>
        <v>45</v>
      </c>
      <c r="J2379" t="str">
        <f t="shared" si="116"/>
        <v>7.0</v>
      </c>
      <c r="K2379" t="s">
        <v>8342</v>
      </c>
      <c r="L2379" t="s">
        <v>8341</v>
      </c>
      <c r="M2379">
        <v>0.75</v>
      </c>
      <c r="N2379">
        <v>2.5</v>
      </c>
      <c r="O2379">
        <f t="shared" si="117"/>
        <v>1.25</v>
      </c>
      <c r="P2379">
        <v>0.5</v>
      </c>
    </row>
    <row r="2380" spans="1:16">
      <c r="A2380" s="64" t="s">
        <v>3290</v>
      </c>
      <c r="B2380" s="61" t="s">
        <v>6679</v>
      </c>
      <c r="C2380" s="62" t="s">
        <v>1613</v>
      </c>
      <c r="D2380" s="63" t="s">
        <v>3291</v>
      </c>
      <c r="E2380" s="64">
        <v>101490161</v>
      </c>
      <c r="F2380" s="64"/>
      <c r="G2380" s="64">
        <v>12</v>
      </c>
      <c r="H2380">
        <v>6.75</v>
      </c>
      <c r="I2380" t="str">
        <f t="shared" ref="I2380:I2443" si="118">MID(D2380,5,2)</f>
        <v>45</v>
      </c>
      <c r="J2380" t="str">
        <f t="shared" ref="J2380:J2443" si="119">MID(D2380,7,3)</f>
        <v>7.0</v>
      </c>
      <c r="K2380" t="s">
        <v>8342</v>
      </c>
      <c r="L2380" t="s">
        <v>8341</v>
      </c>
      <c r="M2380">
        <v>0.75</v>
      </c>
      <c r="N2380">
        <v>2.5</v>
      </c>
      <c r="O2380">
        <f t="shared" si="117"/>
        <v>1.25</v>
      </c>
      <c r="P2380">
        <v>0.5</v>
      </c>
    </row>
    <row r="2381" spans="1:16">
      <c r="A2381" s="64" t="s">
        <v>3292</v>
      </c>
      <c r="B2381" s="61" t="s">
        <v>73</v>
      </c>
      <c r="C2381" s="62" t="s">
        <v>1613</v>
      </c>
      <c r="D2381" s="63" t="s">
        <v>3291</v>
      </c>
      <c r="E2381" s="64">
        <v>101490161</v>
      </c>
      <c r="F2381" s="64"/>
      <c r="G2381" s="64">
        <v>12</v>
      </c>
      <c r="H2381">
        <v>6.75</v>
      </c>
      <c r="I2381" t="str">
        <f t="shared" si="118"/>
        <v>45</v>
      </c>
      <c r="J2381" t="str">
        <f t="shared" si="119"/>
        <v>7.0</v>
      </c>
      <c r="K2381" t="s">
        <v>8342</v>
      </c>
      <c r="L2381" t="s">
        <v>8341</v>
      </c>
      <c r="M2381">
        <v>0.75</v>
      </c>
      <c r="N2381">
        <v>2.5</v>
      </c>
      <c r="O2381">
        <f t="shared" si="117"/>
        <v>1.25</v>
      </c>
      <c r="P2381">
        <v>0.5</v>
      </c>
    </row>
    <row r="2382" spans="1:16">
      <c r="A2382" s="64">
        <v>101445113</v>
      </c>
      <c r="B2382" s="61" t="s">
        <v>5968</v>
      </c>
      <c r="C2382" s="62" t="s">
        <v>1613</v>
      </c>
      <c r="D2382" s="63" t="s">
        <v>3291</v>
      </c>
      <c r="E2382" s="64">
        <v>101490161</v>
      </c>
      <c r="F2382" s="64"/>
      <c r="G2382" s="64">
        <v>12</v>
      </c>
      <c r="H2382">
        <v>6.75</v>
      </c>
      <c r="I2382" t="str">
        <f t="shared" si="118"/>
        <v>45</v>
      </c>
      <c r="J2382" t="str">
        <f t="shared" si="119"/>
        <v>7.0</v>
      </c>
      <c r="K2382" t="s">
        <v>8342</v>
      </c>
      <c r="L2382" t="s">
        <v>8341</v>
      </c>
      <c r="M2382">
        <v>0.75</v>
      </c>
      <c r="N2382">
        <v>2.5</v>
      </c>
      <c r="O2382">
        <f t="shared" si="117"/>
        <v>1.25</v>
      </c>
      <c r="P2382">
        <v>0.5</v>
      </c>
    </row>
    <row r="2383" spans="1:16">
      <c r="A2383" s="61">
        <v>101706282</v>
      </c>
      <c r="B2383" s="61" t="s">
        <v>6822</v>
      </c>
      <c r="C2383" s="62" t="s">
        <v>1532</v>
      </c>
      <c r="D2383" s="42" t="s">
        <v>3920</v>
      </c>
      <c r="E2383" s="61">
        <v>101490162</v>
      </c>
      <c r="F2383" s="61"/>
      <c r="G2383" s="61">
        <v>12</v>
      </c>
      <c r="H2383">
        <v>6.75</v>
      </c>
      <c r="I2383" t="str">
        <f t="shared" si="118"/>
        <v>45</v>
      </c>
      <c r="J2383" t="str">
        <f t="shared" si="119"/>
        <v>7.0</v>
      </c>
      <c r="K2383" t="s">
        <v>8342</v>
      </c>
      <c r="L2383" t="s">
        <v>8341</v>
      </c>
      <c r="M2383">
        <v>0.75</v>
      </c>
      <c r="N2383">
        <v>2.5</v>
      </c>
      <c r="O2383">
        <f t="shared" si="117"/>
        <v>1.25</v>
      </c>
      <c r="P2383">
        <v>0.5</v>
      </c>
    </row>
    <row r="2384" spans="1:16">
      <c r="A2384" s="61">
        <v>101924985</v>
      </c>
      <c r="B2384" s="61" t="s">
        <v>6858</v>
      </c>
      <c r="C2384" s="62" t="s">
        <v>1532</v>
      </c>
      <c r="D2384" s="42" t="s">
        <v>3920</v>
      </c>
      <c r="E2384" s="61">
        <v>101490162</v>
      </c>
      <c r="F2384" s="61"/>
      <c r="G2384" s="61">
        <v>12</v>
      </c>
      <c r="H2384">
        <v>6.75</v>
      </c>
      <c r="I2384" t="str">
        <f t="shared" si="118"/>
        <v>45</v>
      </c>
      <c r="J2384" t="str">
        <f t="shared" si="119"/>
        <v>7.0</v>
      </c>
      <c r="K2384" t="s">
        <v>8342</v>
      </c>
      <c r="L2384" t="s">
        <v>8341</v>
      </c>
      <c r="M2384">
        <v>0.75</v>
      </c>
      <c r="N2384">
        <v>2.5</v>
      </c>
      <c r="O2384">
        <f t="shared" si="117"/>
        <v>1.25</v>
      </c>
      <c r="P2384">
        <v>0.5</v>
      </c>
    </row>
    <row r="2385" spans="1:16">
      <c r="A2385" s="82">
        <v>101924851</v>
      </c>
      <c r="B2385" s="61" t="s">
        <v>6861</v>
      </c>
      <c r="C2385" s="62" t="s">
        <v>1532</v>
      </c>
      <c r="D2385" s="42" t="s">
        <v>3920</v>
      </c>
      <c r="E2385" s="61">
        <v>101490162</v>
      </c>
      <c r="F2385" s="61"/>
      <c r="G2385" s="61">
        <v>60</v>
      </c>
      <c r="H2385">
        <v>6.75</v>
      </c>
      <c r="I2385" t="str">
        <f t="shared" si="118"/>
        <v>45</v>
      </c>
      <c r="J2385" t="str">
        <f t="shared" si="119"/>
        <v>7.0</v>
      </c>
      <c r="K2385" t="s">
        <v>8342</v>
      </c>
      <c r="L2385" t="s">
        <v>8341</v>
      </c>
      <c r="M2385">
        <v>0.75</v>
      </c>
      <c r="N2385">
        <v>2.5</v>
      </c>
      <c r="O2385">
        <f t="shared" si="117"/>
        <v>1.25</v>
      </c>
      <c r="P2385">
        <v>0.5</v>
      </c>
    </row>
    <row r="2386" spans="1:16">
      <c r="A2386" s="61">
        <v>103253896</v>
      </c>
      <c r="B2386" s="61" t="s">
        <v>7497</v>
      </c>
      <c r="C2386" s="62" t="s">
        <v>1532</v>
      </c>
      <c r="D2386" s="42" t="s">
        <v>3920</v>
      </c>
      <c r="E2386" s="61">
        <v>101490162</v>
      </c>
      <c r="F2386" s="61"/>
      <c r="G2386" s="61">
        <v>60</v>
      </c>
      <c r="H2386">
        <v>6.75</v>
      </c>
      <c r="I2386" t="str">
        <f t="shared" si="118"/>
        <v>45</v>
      </c>
      <c r="J2386" t="str">
        <f t="shared" si="119"/>
        <v>7.0</v>
      </c>
      <c r="K2386" t="s">
        <v>8342</v>
      </c>
      <c r="L2386" t="s">
        <v>8341</v>
      </c>
      <c r="M2386">
        <v>0.75</v>
      </c>
      <c r="N2386">
        <v>2.5</v>
      </c>
      <c r="O2386">
        <f t="shared" si="117"/>
        <v>1.25</v>
      </c>
      <c r="P2386">
        <v>0.5</v>
      </c>
    </row>
    <row r="2387" spans="1:16">
      <c r="A2387" s="61">
        <v>101706282</v>
      </c>
      <c r="B2387" s="61" t="s">
        <v>6822</v>
      </c>
      <c r="C2387" s="62" t="s">
        <v>1613</v>
      </c>
      <c r="D2387" s="42" t="s">
        <v>3921</v>
      </c>
      <c r="E2387" s="61">
        <v>101490161</v>
      </c>
      <c r="F2387" s="61"/>
      <c r="G2387" s="61">
        <v>12</v>
      </c>
      <c r="H2387">
        <v>6.75</v>
      </c>
      <c r="I2387" t="str">
        <f t="shared" si="118"/>
        <v>45</v>
      </c>
      <c r="J2387" t="str">
        <f t="shared" si="119"/>
        <v>7.0</v>
      </c>
      <c r="K2387" t="s">
        <v>8342</v>
      </c>
      <c r="L2387" t="s">
        <v>8341</v>
      </c>
      <c r="M2387">
        <v>0.75</v>
      </c>
      <c r="N2387">
        <v>2.5</v>
      </c>
      <c r="O2387">
        <f t="shared" si="117"/>
        <v>1.25</v>
      </c>
      <c r="P2387">
        <v>0.5</v>
      </c>
    </row>
    <row r="2388" spans="1:16">
      <c r="A2388" s="61">
        <v>101924985</v>
      </c>
      <c r="B2388" s="61" t="s">
        <v>6858</v>
      </c>
      <c r="C2388" s="62" t="s">
        <v>1613</v>
      </c>
      <c r="D2388" s="42" t="s">
        <v>3921</v>
      </c>
      <c r="E2388" s="61">
        <v>101490161</v>
      </c>
      <c r="F2388" s="61"/>
      <c r="G2388" s="61">
        <v>12</v>
      </c>
      <c r="H2388">
        <v>6.75</v>
      </c>
      <c r="I2388" t="str">
        <f t="shared" si="118"/>
        <v>45</v>
      </c>
      <c r="J2388" t="str">
        <f t="shared" si="119"/>
        <v>7.0</v>
      </c>
      <c r="K2388" t="s">
        <v>8342</v>
      </c>
      <c r="L2388" t="s">
        <v>8341</v>
      </c>
      <c r="M2388">
        <v>0.75</v>
      </c>
      <c r="N2388">
        <v>2.5</v>
      </c>
      <c r="O2388">
        <f t="shared" si="117"/>
        <v>1.25</v>
      </c>
      <c r="P2388">
        <v>0.5</v>
      </c>
    </row>
    <row r="2389" spans="1:16">
      <c r="A2389" s="61">
        <v>101924851</v>
      </c>
      <c r="B2389" s="61" t="s">
        <v>6861</v>
      </c>
      <c r="C2389" s="62" t="s">
        <v>1613</v>
      </c>
      <c r="D2389" s="42" t="s">
        <v>3921</v>
      </c>
      <c r="E2389" s="61">
        <v>101490161</v>
      </c>
      <c r="F2389" s="61"/>
      <c r="G2389" s="61">
        <v>60</v>
      </c>
      <c r="H2389">
        <v>6.75</v>
      </c>
      <c r="I2389" t="str">
        <f t="shared" si="118"/>
        <v>45</v>
      </c>
      <c r="J2389" t="str">
        <f t="shared" si="119"/>
        <v>7.0</v>
      </c>
      <c r="K2389" t="s">
        <v>8342</v>
      </c>
      <c r="L2389" t="s">
        <v>8341</v>
      </c>
      <c r="M2389">
        <v>0.75</v>
      </c>
      <c r="N2389">
        <v>2.5</v>
      </c>
      <c r="O2389">
        <f t="shared" si="117"/>
        <v>1.25</v>
      </c>
      <c r="P2389">
        <v>0.5</v>
      </c>
    </row>
    <row r="2390" spans="1:16">
      <c r="A2390" s="61">
        <v>103253896</v>
      </c>
      <c r="B2390" s="61" t="s">
        <v>7497</v>
      </c>
      <c r="C2390" s="62" t="s">
        <v>1613</v>
      </c>
      <c r="D2390" s="42" t="s">
        <v>3921</v>
      </c>
      <c r="E2390" s="61">
        <v>101490161</v>
      </c>
      <c r="F2390" s="61"/>
      <c r="G2390" s="61">
        <v>60</v>
      </c>
      <c r="H2390">
        <v>6.75</v>
      </c>
      <c r="I2390" t="str">
        <f t="shared" si="118"/>
        <v>45</v>
      </c>
      <c r="J2390" t="str">
        <f t="shared" si="119"/>
        <v>7.0</v>
      </c>
      <c r="K2390" t="s">
        <v>8342</v>
      </c>
      <c r="L2390" t="s">
        <v>8341</v>
      </c>
      <c r="M2390">
        <v>0.75</v>
      </c>
      <c r="N2390">
        <v>2.5</v>
      </c>
      <c r="O2390">
        <f t="shared" si="117"/>
        <v>1.25</v>
      </c>
      <c r="P2390">
        <v>0.5</v>
      </c>
    </row>
    <row r="2391" spans="1:16">
      <c r="A2391" s="61" t="s">
        <v>2675</v>
      </c>
      <c r="B2391" s="61" t="s">
        <v>74</v>
      </c>
      <c r="C2391" s="62" t="s">
        <v>1532</v>
      </c>
      <c r="D2391" s="63" t="s">
        <v>2676</v>
      </c>
      <c r="E2391" s="61">
        <v>101490162</v>
      </c>
      <c r="F2391" s="61"/>
      <c r="G2391" s="64">
        <v>60</v>
      </c>
      <c r="H2391">
        <v>6.75</v>
      </c>
      <c r="I2391" t="str">
        <f t="shared" si="118"/>
        <v>45</v>
      </c>
      <c r="J2391" t="str">
        <f t="shared" si="119"/>
        <v>7.0</v>
      </c>
      <c r="K2391" t="s">
        <v>8342</v>
      </c>
      <c r="L2391" t="s">
        <v>8341</v>
      </c>
      <c r="M2391">
        <v>0.75</v>
      </c>
      <c r="N2391">
        <v>2.5</v>
      </c>
      <c r="O2391">
        <f t="shared" si="117"/>
        <v>1.25</v>
      </c>
      <c r="P2391">
        <v>0.5</v>
      </c>
    </row>
    <row r="2392" spans="1:16">
      <c r="A2392" s="61">
        <v>101706988</v>
      </c>
      <c r="B2392" s="61" t="s">
        <v>6820</v>
      </c>
      <c r="C2392" s="62" t="s">
        <v>1532</v>
      </c>
      <c r="D2392" s="42" t="s">
        <v>3916</v>
      </c>
      <c r="E2392" s="61">
        <v>101490162</v>
      </c>
      <c r="F2392" s="61"/>
      <c r="G2392" s="61">
        <v>60</v>
      </c>
      <c r="H2392">
        <v>6.75</v>
      </c>
      <c r="I2392" t="str">
        <f t="shared" si="118"/>
        <v>45</v>
      </c>
      <c r="J2392" t="str">
        <f t="shared" si="119"/>
        <v>7.0</v>
      </c>
      <c r="K2392" t="s">
        <v>8342</v>
      </c>
      <c r="L2392" t="s">
        <v>8341</v>
      </c>
      <c r="M2392">
        <v>0.75</v>
      </c>
      <c r="N2392">
        <v>2.5</v>
      </c>
      <c r="O2392">
        <f t="shared" si="117"/>
        <v>1.25</v>
      </c>
      <c r="P2392">
        <v>0.5</v>
      </c>
    </row>
    <row r="2393" spans="1:16">
      <c r="A2393" s="61">
        <v>102985109</v>
      </c>
      <c r="B2393" s="61" t="s">
        <v>7201</v>
      </c>
      <c r="C2393" s="62" t="s">
        <v>1532</v>
      </c>
      <c r="D2393" s="42" t="s">
        <v>3916</v>
      </c>
      <c r="E2393" s="61">
        <v>101490162</v>
      </c>
      <c r="F2393" s="61"/>
      <c r="G2393" s="61">
        <v>60</v>
      </c>
      <c r="H2393">
        <v>6.75</v>
      </c>
      <c r="I2393" t="str">
        <f t="shared" si="118"/>
        <v>45</v>
      </c>
      <c r="J2393" t="str">
        <f t="shared" si="119"/>
        <v>7.0</v>
      </c>
      <c r="K2393" t="s">
        <v>8342</v>
      </c>
      <c r="L2393" t="s">
        <v>8341</v>
      </c>
      <c r="M2393">
        <v>0.75</v>
      </c>
      <c r="N2393">
        <v>2.5</v>
      </c>
      <c r="O2393">
        <f t="shared" si="117"/>
        <v>1.25</v>
      </c>
      <c r="P2393">
        <v>0.5</v>
      </c>
    </row>
    <row r="2394" spans="1:16">
      <c r="A2394" s="61">
        <v>101706988</v>
      </c>
      <c r="B2394" s="61" t="s">
        <v>6820</v>
      </c>
      <c r="C2394" s="62" t="s">
        <v>1613</v>
      </c>
      <c r="D2394" s="42" t="s">
        <v>3917</v>
      </c>
      <c r="E2394" s="61">
        <v>101490161</v>
      </c>
      <c r="F2394" s="61"/>
      <c r="G2394" s="61">
        <v>60</v>
      </c>
      <c r="H2394">
        <v>6.75</v>
      </c>
      <c r="I2394" t="str">
        <f t="shared" si="118"/>
        <v>45</v>
      </c>
      <c r="J2394" t="str">
        <f t="shared" si="119"/>
        <v>7.0</v>
      </c>
      <c r="K2394" t="s">
        <v>8342</v>
      </c>
      <c r="L2394" t="s">
        <v>8341</v>
      </c>
      <c r="M2394">
        <v>0.75</v>
      </c>
      <c r="N2394">
        <v>2.5</v>
      </c>
      <c r="O2394">
        <f t="shared" si="117"/>
        <v>1.25</v>
      </c>
      <c r="P2394">
        <v>0.5</v>
      </c>
    </row>
    <row r="2395" spans="1:16">
      <c r="A2395" s="61">
        <v>102985109</v>
      </c>
      <c r="B2395" s="61" t="s">
        <v>7201</v>
      </c>
      <c r="C2395" s="62" t="s">
        <v>1613</v>
      </c>
      <c r="D2395" s="42" t="s">
        <v>3917</v>
      </c>
      <c r="E2395" s="61">
        <v>101490161</v>
      </c>
      <c r="F2395" s="61"/>
      <c r="G2395" s="61">
        <v>60</v>
      </c>
      <c r="H2395">
        <v>6.75</v>
      </c>
      <c r="I2395" t="str">
        <f t="shared" si="118"/>
        <v>45</v>
      </c>
      <c r="J2395" t="str">
        <f t="shared" si="119"/>
        <v>7.0</v>
      </c>
      <c r="K2395" t="s">
        <v>8342</v>
      </c>
      <c r="L2395" t="s">
        <v>8341</v>
      </c>
      <c r="M2395">
        <v>0.75</v>
      </c>
      <c r="N2395">
        <v>2.5</v>
      </c>
      <c r="O2395">
        <f t="shared" si="117"/>
        <v>1.25</v>
      </c>
      <c r="P2395">
        <v>0.5</v>
      </c>
    </row>
    <row r="2396" spans="1:16">
      <c r="A2396" s="64" t="s">
        <v>2675</v>
      </c>
      <c r="B2396" s="61" t="s">
        <v>74</v>
      </c>
      <c r="C2396" s="62" t="s">
        <v>1613</v>
      </c>
      <c r="D2396" s="63" t="s">
        <v>3295</v>
      </c>
      <c r="E2396" s="64">
        <v>101490161</v>
      </c>
      <c r="F2396" s="64"/>
      <c r="G2396" s="64">
        <v>60</v>
      </c>
      <c r="H2396">
        <v>6.75</v>
      </c>
      <c r="I2396" t="str">
        <f t="shared" si="118"/>
        <v>45</v>
      </c>
      <c r="J2396" t="str">
        <f t="shared" si="119"/>
        <v>7.0</v>
      </c>
      <c r="K2396" t="s">
        <v>8342</v>
      </c>
      <c r="L2396" t="s">
        <v>8341</v>
      </c>
      <c r="M2396">
        <v>0.75</v>
      </c>
      <c r="N2396">
        <v>2.5</v>
      </c>
      <c r="O2396">
        <f t="shared" si="117"/>
        <v>1.25</v>
      </c>
      <c r="P2396">
        <v>0.5</v>
      </c>
    </row>
    <row r="2397" spans="1:16">
      <c r="A2397" s="61">
        <v>102901571</v>
      </c>
      <c r="B2397" s="61" t="s">
        <v>7174</v>
      </c>
      <c r="C2397" s="62" t="s">
        <v>1613</v>
      </c>
      <c r="D2397" s="42" t="s">
        <v>4492</v>
      </c>
      <c r="E2397" s="61">
        <v>101490161</v>
      </c>
      <c r="F2397" s="61"/>
      <c r="G2397" s="61">
        <v>60</v>
      </c>
      <c r="H2397">
        <v>6.75</v>
      </c>
      <c r="I2397" t="str">
        <f t="shared" si="118"/>
        <v>45</v>
      </c>
      <c r="J2397" t="str">
        <f t="shared" si="119"/>
        <v>7.0</v>
      </c>
      <c r="K2397" t="s">
        <v>8342</v>
      </c>
      <c r="L2397" t="s">
        <v>8341</v>
      </c>
      <c r="M2397">
        <v>0.75</v>
      </c>
      <c r="N2397">
        <v>2.5</v>
      </c>
      <c r="O2397">
        <f t="shared" si="117"/>
        <v>1.25</v>
      </c>
      <c r="P2397">
        <v>0.5</v>
      </c>
    </row>
    <row r="2398" spans="1:16">
      <c r="A2398" s="61">
        <v>101458147</v>
      </c>
      <c r="B2398" s="61" t="s">
        <v>5978</v>
      </c>
      <c r="C2398" s="62" t="s">
        <v>1532</v>
      </c>
      <c r="D2398" s="63" t="s">
        <v>1634</v>
      </c>
      <c r="E2398" s="70">
        <v>101490168</v>
      </c>
      <c r="F2398" s="70"/>
      <c r="G2398" s="64">
        <v>12</v>
      </c>
      <c r="H2398">
        <v>6.75</v>
      </c>
      <c r="I2398" t="str">
        <f t="shared" si="118"/>
        <v>45</v>
      </c>
      <c r="J2398" t="str">
        <f t="shared" si="119"/>
        <v>7.0</v>
      </c>
      <c r="K2398" t="s">
        <v>8342</v>
      </c>
      <c r="L2398" t="s">
        <v>8341</v>
      </c>
      <c r="M2398">
        <v>0.75</v>
      </c>
      <c r="N2398">
        <v>2.5</v>
      </c>
      <c r="O2398">
        <f t="shared" si="117"/>
        <v>1.25</v>
      </c>
      <c r="P2398">
        <v>0.5</v>
      </c>
    </row>
    <row r="2399" spans="1:16">
      <c r="A2399" s="61">
        <v>101458147</v>
      </c>
      <c r="B2399" s="61" t="s">
        <v>5978</v>
      </c>
      <c r="C2399" s="62" t="s">
        <v>1532</v>
      </c>
      <c r="D2399" s="63" t="s">
        <v>1634</v>
      </c>
      <c r="E2399" s="70">
        <v>101490168</v>
      </c>
      <c r="F2399" s="61" t="s">
        <v>1534</v>
      </c>
      <c r="G2399" s="64">
        <v>12</v>
      </c>
      <c r="H2399">
        <v>6.75</v>
      </c>
      <c r="I2399" t="str">
        <f t="shared" si="118"/>
        <v>45</v>
      </c>
      <c r="J2399" t="str">
        <f t="shared" si="119"/>
        <v>7.0</v>
      </c>
      <c r="K2399" t="s">
        <v>8342</v>
      </c>
      <c r="L2399" t="s">
        <v>8341</v>
      </c>
      <c r="M2399">
        <v>0.75</v>
      </c>
      <c r="N2399">
        <v>2.5</v>
      </c>
      <c r="O2399">
        <f t="shared" si="117"/>
        <v>1.25</v>
      </c>
      <c r="P2399">
        <v>0.5</v>
      </c>
    </row>
    <row r="2400" spans="1:16">
      <c r="A2400" s="64">
        <v>101458147</v>
      </c>
      <c r="B2400" s="61" t="s">
        <v>5978</v>
      </c>
      <c r="C2400" s="62" t="s">
        <v>1613</v>
      </c>
      <c r="D2400" s="63" t="s">
        <v>3297</v>
      </c>
      <c r="E2400" s="64">
        <v>101490161</v>
      </c>
      <c r="F2400" s="64"/>
      <c r="G2400" s="64">
        <v>12</v>
      </c>
      <c r="H2400">
        <v>6.75</v>
      </c>
      <c r="I2400" t="str">
        <f t="shared" si="118"/>
        <v>45</v>
      </c>
      <c r="J2400" t="str">
        <f t="shared" si="119"/>
        <v>7.0</v>
      </c>
      <c r="K2400" t="s">
        <v>8342</v>
      </c>
      <c r="L2400" t="s">
        <v>8341</v>
      </c>
      <c r="M2400">
        <v>0.75</v>
      </c>
      <c r="N2400">
        <v>2.5</v>
      </c>
      <c r="O2400">
        <f t="shared" si="117"/>
        <v>1.25</v>
      </c>
      <c r="P2400">
        <v>0.5</v>
      </c>
    </row>
    <row r="2401" spans="1:16">
      <c r="A2401" s="61">
        <v>100855828</v>
      </c>
      <c r="B2401" s="61" t="s">
        <v>6680</v>
      </c>
      <c r="C2401" s="62" t="s">
        <v>1532</v>
      </c>
      <c r="D2401" s="42" t="s">
        <v>3801</v>
      </c>
      <c r="E2401" s="61">
        <v>101490171</v>
      </c>
      <c r="F2401" s="61"/>
      <c r="G2401" s="61">
        <v>12</v>
      </c>
      <c r="H2401">
        <v>6.75</v>
      </c>
      <c r="I2401" t="str">
        <f t="shared" si="118"/>
        <v>45</v>
      </c>
      <c r="J2401" t="str">
        <f t="shared" si="119"/>
        <v>7.0</v>
      </c>
      <c r="K2401" t="s">
        <v>8342</v>
      </c>
      <c r="L2401" t="s">
        <v>8341</v>
      </c>
      <c r="M2401">
        <v>0.75</v>
      </c>
      <c r="N2401">
        <v>2.5</v>
      </c>
      <c r="O2401">
        <f t="shared" si="117"/>
        <v>1.25</v>
      </c>
      <c r="P2401">
        <v>0.5</v>
      </c>
    </row>
    <row r="2402" spans="1:16">
      <c r="A2402" s="61">
        <v>100855828</v>
      </c>
      <c r="B2402" s="61" t="s">
        <v>6680</v>
      </c>
      <c r="C2402" s="62" t="s">
        <v>1532</v>
      </c>
      <c r="D2402" s="42" t="s">
        <v>3801</v>
      </c>
      <c r="E2402" s="61">
        <v>101490169</v>
      </c>
      <c r="F2402" s="61" t="s">
        <v>1534</v>
      </c>
      <c r="G2402" s="61">
        <v>12</v>
      </c>
      <c r="H2402">
        <v>6.75</v>
      </c>
      <c r="I2402" t="str">
        <f t="shared" si="118"/>
        <v>45</v>
      </c>
      <c r="J2402" t="str">
        <f t="shared" si="119"/>
        <v>7.0</v>
      </c>
      <c r="K2402" t="s">
        <v>8342</v>
      </c>
      <c r="L2402" t="s">
        <v>8341</v>
      </c>
      <c r="M2402">
        <v>0.75</v>
      </c>
      <c r="N2402">
        <v>2.5</v>
      </c>
      <c r="O2402">
        <f t="shared" ref="O2402:O2465" si="120">N2402/2</f>
        <v>1.25</v>
      </c>
      <c r="P2402">
        <v>0.5</v>
      </c>
    </row>
    <row r="2403" spans="1:16">
      <c r="A2403" s="61">
        <v>103191454</v>
      </c>
      <c r="B2403" s="61" t="s">
        <v>7388</v>
      </c>
      <c r="C2403" s="62" t="s">
        <v>1532</v>
      </c>
      <c r="D2403" s="42" t="s">
        <v>3801</v>
      </c>
      <c r="E2403" s="61">
        <v>101490171</v>
      </c>
      <c r="F2403" s="61"/>
      <c r="G2403" s="61">
        <v>12</v>
      </c>
      <c r="H2403">
        <v>6.75</v>
      </c>
      <c r="I2403" t="str">
        <f t="shared" si="118"/>
        <v>45</v>
      </c>
      <c r="J2403" t="str">
        <f t="shared" si="119"/>
        <v>7.0</v>
      </c>
      <c r="K2403" t="s">
        <v>8342</v>
      </c>
      <c r="L2403" t="s">
        <v>8341</v>
      </c>
      <c r="M2403">
        <v>0.75</v>
      </c>
      <c r="N2403">
        <v>2.5</v>
      </c>
      <c r="O2403">
        <f t="shared" si="120"/>
        <v>1.25</v>
      </c>
      <c r="P2403">
        <v>0.5</v>
      </c>
    </row>
    <row r="2404" spans="1:16">
      <c r="A2404" s="61">
        <v>103191477</v>
      </c>
      <c r="B2404" s="61" t="s">
        <v>7389</v>
      </c>
      <c r="C2404" s="62" t="s">
        <v>1532</v>
      </c>
      <c r="D2404" s="42" t="s">
        <v>3801</v>
      </c>
      <c r="E2404" s="61">
        <v>101490168</v>
      </c>
      <c r="F2404" s="61"/>
      <c r="G2404" s="61">
        <v>12</v>
      </c>
      <c r="H2404">
        <v>6.75</v>
      </c>
      <c r="I2404" t="str">
        <f t="shared" si="118"/>
        <v>45</v>
      </c>
      <c r="J2404" t="str">
        <f t="shared" si="119"/>
        <v>7.0</v>
      </c>
      <c r="K2404" t="s">
        <v>8342</v>
      </c>
      <c r="L2404" t="s">
        <v>8341</v>
      </c>
      <c r="M2404">
        <v>0.75</v>
      </c>
      <c r="N2404">
        <v>2.5</v>
      </c>
      <c r="O2404">
        <f t="shared" si="120"/>
        <v>1.25</v>
      </c>
      <c r="P2404">
        <v>0.5</v>
      </c>
    </row>
    <row r="2405" spans="1:16">
      <c r="A2405" s="61">
        <v>102831556</v>
      </c>
      <c r="B2405" s="61" t="s">
        <v>7082</v>
      </c>
      <c r="C2405" s="62" t="s">
        <v>1532</v>
      </c>
      <c r="D2405" s="42" t="s">
        <v>4355</v>
      </c>
      <c r="E2405" s="61">
        <v>101490171</v>
      </c>
      <c r="F2405" s="61"/>
      <c r="G2405" s="61">
        <v>60</v>
      </c>
      <c r="H2405">
        <v>6.75</v>
      </c>
      <c r="I2405" t="str">
        <f t="shared" si="118"/>
        <v>45</v>
      </c>
      <c r="J2405" t="str">
        <f t="shared" si="119"/>
        <v>7.0</v>
      </c>
      <c r="K2405" t="s">
        <v>8342</v>
      </c>
      <c r="L2405" t="s">
        <v>8341</v>
      </c>
      <c r="M2405">
        <v>0.75</v>
      </c>
      <c r="N2405">
        <v>2.5</v>
      </c>
      <c r="O2405">
        <f t="shared" si="120"/>
        <v>1.25</v>
      </c>
      <c r="P2405">
        <v>0.5</v>
      </c>
    </row>
    <row r="2406" spans="1:16">
      <c r="A2406" s="61">
        <v>100855828</v>
      </c>
      <c r="B2406" s="61" t="s">
        <v>6680</v>
      </c>
      <c r="C2406" s="62" t="s">
        <v>1613</v>
      </c>
      <c r="D2406" s="42" t="s">
        <v>3299</v>
      </c>
      <c r="E2406" s="61">
        <v>101490161</v>
      </c>
      <c r="F2406" s="61"/>
      <c r="G2406" s="61">
        <v>12</v>
      </c>
      <c r="H2406">
        <v>6.75</v>
      </c>
      <c r="I2406" t="str">
        <f t="shared" si="118"/>
        <v>45</v>
      </c>
      <c r="J2406" t="str">
        <f t="shared" si="119"/>
        <v>7.0</v>
      </c>
      <c r="K2406" t="s">
        <v>8342</v>
      </c>
      <c r="L2406" t="s">
        <v>8341</v>
      </c>
      <c r="M2406">
        <v>0.75</v>
      </c>
      <c r="N2406">
        <v>2.5</v>
      </c>
      <c r="O2406">
        <f t="shared" si="120"/>
        <v>1.25</v>
      </c>
      <c r="P2406">
        <v>0.5</v>
      </c>
    </row>
    <row r="2407" spans="1:16">
      <c r="A2407" s="61">
        <v>103191454</v>
      </c>
      <c r="B2407" s="61" t="s">
        <v>7388</v>
      </c>
      <c r="C2407" s="62" t="s">
        <v>1613</v>
      </c>
      <c r="D2407" s="42" t="s">
        <v>3299</v>
      </c>
      <c r="E2407" s="61">
        <v>101490161</v>
      </c>
      <c r="F2407" s="61"/>
      <c r="G2407" s="61">
        <v>12</v>
      </c>
      <c r="H2407">
        <v>6.75</v>
      </c>
      <c r="I2407" t="str">
        <f t="shared" si="118"/>
        <v>45</v>
      </c>
      <c r="J2407" t="str">
        <f t="shared" si="119"/>
        <v>7.0</v>
      </c>
      <c r="K2407" t="s">
        <v>8342</v>
      </c>
      <c r="L2407" t="s">
        <v>8341</v>
      </c>
      <c r="M2407">
        <v>0.75</v>
      </c>
      <c r="N2407">
        <v>2.5</v>
      </c>
      <c r="O2407">
        <f t="shared" si="120"/>
        <v>1.25</v>
      </c>
      <c r="P2407">
        <v>0.5</v>
      </c>
    </row>
    <row r="2408" spans="1:16">
      <c r="A2408" s="61">
        <v>103191477</v>
      </c>
      <c r="B2408" s="61" t="s">
        <v>7389</v>
      </c>
      <c r="C2408" s="62" t="s">
        <v>1613</v>
      </c>
      <c r="D2408" s="42" t="s">
        <v>3299</v>
      </c>
      <c r="E2408" s="61">
        <v>101490161</v>
      </c>
      <c r="F2408" s="61"/>
      <c r="G2408" s="61">
        <v>12</v>
      </c>
      <c r="H2408">
        <v>6.75</v>
      </c>
      <c r="I2408" t="str">
        <f t="shared" si="118"/>
        <v>45</v>
      </c>
      <c r="J2408" t="str">
        <f t="shared" si="119"/>
        <v>7.0</v>
      </c>
      <c r="K2408" t="s">
        <v>8342</v>
      </c>
      <c r="L2408" t="s">
        <v>8341</v>
      </c>
      <c r="M2408">
        <v>0.75</v>
      </c>
      <c r="N2408">
        <v>2.5</v>
      </c>
      <c r="O2408">
        <f t="shared" si="120"/>
        <v>1.25</v>
      </c>
      <c r="P2408">
        <v>0.5</v>
      </c>
    </row>
    <row r="2409" spans="1:16">
      <c r="A2409" s="64" t="s">
        <v>3073</v>
      </c>
      <c r="B2409" s="61" t="s">
        <v>6604</v>
      </c>
      <c r="C2409" s="62" t="s">
        <v>1532</v>
      </c>
      <c r="D2409" s="63" t="s">
        <v>3074</v>
      </c>
      <c r="E2409" s="64">
        <v>101490164</v>
      </c>
      <c r="F2409" s="64"/>
      <c r="G2409" s="64">
        <v>11</v>
      </c>
      <c r="H2409">
        <v>6.75</v>
      </c>
      <c r="I2409" t="str">
        <f t="shared" si="118"/>
        <v>45</v>
      </c>
      <c r="J2409" t="str">
        <f t="shared" si="119"/>
        <v>7.0</v>
      </c>
      <c r="K2409" t="s">
        <v>8342</v>
      </c>
      <c r="L2409" t="s">
        <v>8341</v>
      </c>
      <c r="M2409">
        <v>0.75</v>
      </c>
      <c r="N2409">
        <v>2.5</v>
      </c>
      <c r="O2409">
        <f t="shared" si="120"/>
        <v>1.25</v>
      </c>
      <c r="P2409">
        <v>0.5</v>
      </c>
    </row>
    <row r="2410" spans="1:16">
      <c r="A2410" s="64" t="s">
        <v>3073</v>
      </c>
      <c r="B2410" s="61" t="s">
        <v>6604</v>
      </c>
      <c r="C2410" s="62" t="s">
        <v>1532</v>
      </c>
      <c r="D2410" s="63" t="s">
        <v>3074</v>
      </c>
      <c r="E2410" s="64">
        <v>101490164</v>
      </c>
      <c r="F2410" s="61" t="s">
        <v>1534</v>
      </c>
      <c r="G2410" s="64">
        <v>11</v>
      </c>
      <c r="H2410">
        <v>6.75</v>
      </c>
      <c r="I2410" t="str">
        <f t="shared" si="118"/>
        <v>45</v>
      </c>
      <c r="J2410" t="str">
        <f t="shared" si="119"/>
        <v>7.0</v>
      </c>
      <c r="K2410" t="s">
        <v>8342</v>
      </c>
      <c r="L2410" t="s">
        <v>8341</v>
      </c>
      <c r="M2410">
        <v>0.75</v>
      </c>
      <c r="N2410">
        <v>2.5</v>
      </c>
      <c r="O2410">
        <f t="shared" si="120"/>
        <v>1.25</v>
      </c>
      <c r="P2410">
        <v>0.5</v>
      </c>
    </row>
    <row r="2411" spans="1:16">
      <c r="A2411" s="64" t="s">
        <v>3073</v>
      </c>
      <c r="B2411" s="61" t="s">
        <v>6604</v>
      </c>
      <c r="C2411" s="62" t="s">
        <v>1613</v>
      </c>
      <c r="D2411" s="63" t="s">
        <v>3301</v>
      </c>
      <c r="E2411" s="64">
        <v>101490161</v>
      </c>
      <c r="F2411" s="64"/>
      <c r="G2411" s="64">
        <v>11</v>
      </c>
      <c r="H2411">
        <v>6.75</v>
      </c>
      <c r="I2411" t="str">
        <f t="shared" si="118"/>
        <v>45</v>
      </c>
      <c r="J2411" t="str">
        <f t="shared" si="119"/>
        <v>7.0</v>
      </c>
      <c r="K2411" t="s">
        <v>8342</v>
      </c>
      <c r="L2411" t="s">
        <v>8341</v>
      </c>
      <c r="M2411">
        <v>0.75</v>
      </c>
      <c r="N2411">
        <v>2.5</v>
      </c>
      <c r="O2411">
        <f t="shared" si="120"/>
        <v>1.25</v>
      </c>
      <c r="P2411">
        <v>0.5</v>
      </c>
    </row>
    <row r="2412" spans="1:16">
      <c r="A2412" s="61">
        <v>102676033</v>
      </c>
      <c r="B2412" s="61" t="s">
        <v>7011</v>
      </c>
      <c r="C2412" s="62" t="s">
        <v>1532</v>
      </c>
      <c r="D2412" s="42" t="s">
        <v>4238</v>
      </c>
      <c r="E2412" s="61">
        <v>101727985</v>
      </c>
      <c r="F2412" s="61"/>
      <c r="G2412" s="61">
        <v>242</v>
      </c>
      <c r="H2412">
        <v>6.75</v>
      </c>
      <c r="I2412" t="str">
        <f t="shared" si="118"/>
        <v>45</v>
      </c>
      <c r="J2412" t="str">
        <f t="shared" si="119"/>
        <v>7.0</v>
      </c>
      <c r="K2412" t="s">
        <v>8347</v>
      </c>
      <c r="L2412" t="s">
        <v>8350</v>
      </c>
      <c r="M2412">
        <v>1.5</v>
      </c>
      <c r="N2412">
        <v>2.5</v>
      </c>
      <c r="O2412">
        <f t="shared" si="120"/>
        <v>1.25</v>
      </c>
      <c r="P2412">
        <v>0.5</v>
      </c>
    </row>
    <row r="2413" spans="1:16">
      <c r="A2413" s="61">
        <v>102973146</v>
      </c>
      <c r="B2413" s="61" t="s">
        <v>7234</v>
      </c>
      <c r="C2413" s="62" t="s">
        <v>1532</v>
      </c>
      <c r="D2413" s="42" t="s">
        <v>4585</v>
      </c>
      <c r="E2413" s="61">
        <v>101727985</v>
      </c>
      <c r="F2413" s="61"/>
      <c r="G2413" s="61">
        <v>253</v>
      </c>
      <c r="H2413">
        <v>6.75</v>
      </c>
      <c r="I2413" t="str">
        <f t="shared" si="118"/>
        <v>45</v>
      </c>
      <c r="J2413" t="str">
        <f t="shared" si="119"/>
        <v>7.0</v>
      </c>
      <c r="K2413" t="s">
        <v>8347</v>
      </c>
      <c r="L2413" t="s">
        <v>8350</v>
      </c>
      <c r="M2413">
        <v>1.5</v>
      </c>
      <c r="N2413">
        <v>2.5</v>
      </c>
      <c r="O2413">
        <f t="shared" si="120"/>
        <v>1.25</v>
      </c>
      <c r="P2413">
        <v>0.5</v>
      </c>
    </row>
    <row r="2414" spans="1:16">
      <c r="A2414" s="61">
        <v>102973146</v>
      </c>
      <c r="B2414" s="61" t="s">
        <v>7234</v>
      </c>
      <c r="C2414" s="62" t="s">
        <v>1613</v>
      </c>
      <c r="D2414" s="42" t="s">
        <v>4586</v>
      </c>
      <c r="E2414" s="61">
        <v>101727984</v>
      </c>
      <c r="F2414" s="61"/>
      <c r="G2414" s="61">
        <v>253</v>
      </c>
      <c r="H2414">
        <v>6.75</v>
      </c>
      <c r="I2414" t="str">
        <f t="shared" si="118"/>
        <v>45</v>
      </c>
      <c r="J2414" t="str">
        <f t="shared" si="119"/>
        <v>7.0</v>
      </c>
      <c r="K2414" t="s">
        <v>8347</v>
      </c>
      <c r="L2414" t="s">
        <v>8350</v>
      </c>
      <c r="M2414">
        <v>1.5</v>
      </c>
      <c r="N2414">
        <v>2.5</v>
      </c>
      <c r="O2414">
        <f t="shared" si="120"/>
        <v>1.25</v>
      </c>
      <c r="P2414">
        <v>0.5</v>
      </c>
    </row>
    <row r="2415" spans="1:16">
      <c r="A2415" s="61">
        <v>102676033</v>
      </c>
      <c r="B2415" s="61" t="s">
        <v>7011</v>
      </c>
      <c r="C2415" s="62" t="s">
        <v>1613</v>
      </c>
      <c r="D2415" s="42" t="s">
        <v>4239</v>
      </c>
      <c r="E2415" s="61">
        <v>101727984</v>
      </c>
      <c r="F2415" s="61"/>
      <c r="G2415" s="61">
        <v>242</v>
      </c>
      <c r="H2415">
        <v>6.75</v>
      </c>
      <c r="I2415" t="str">
        <f t="shared" si="118"/>
        <v>45</v>
      </c>
      <c r="J2415" t="str">
        <f t="shared" si="119"/>
        <v>7.0</v>
      </c>
      <c r="K2415" t="s">
        <v>8347</v>
      </c>
      <c r="L2415" t="s">
        <v>8350</v>
      </c>
      <c r="M2415">
        <v>1.5</v>
      </c>
      <c r="N2415">
        <v>2.5</v>
      </c>
      <c r="O2415">
        <f t="shared" si="120"/>
        <v>1.25</v>
      </c>
      <c r="P2415">
        <v>0.5</v>
      </c>
    </row>
    <row r="2416" spans="1:16">
      <c r="A2416" s="61">
        <v>102973153</v>
      </c>
      <c r="B2416" s="61" t="s">
        <v>7233</v>
      </c>
      <c r="C2416" s="62" t="s">
        <v>1532</v>
      </c>
      <c r="D2416" s="42" t="s">
        <v>4583</v>
      </c>
      <c r="E2416" s="61">
        <v>101727985</v>
      </c>
      <c r="F2416" s="61"/>
      <c r="G2416" s="61">
        <v>61</v>
      </c>
      <c r="H2416">
        <v>6.75</v>
      </c>
      <c r="I2416" t="str">
        <f t="shared" si="118"/>
        <v>45</v>
      </c>
      <c r="J2416" t="str">
        <f t="shared" si="119"/>
        <v>7.0</v>
      </c>
      <c r="K2416" t="s">
        <v>8347</v>
      </c>
      <c r="L2416" t="s">
        <v>8354</v>
      </c>
      <c r="M2416">
        <v>1.5</v>
      </c>
      <c r="N2416">
        <v>2.5</v>
      </c>
      <c r="O2416">
        <f t="shared" si="120"/>
        <v>1.25</v>
      </c>
      <c r="P2416">
        <v>0.5</v>
      </c>
    </row>
    <row r="2417" spans="1:16">
      <c r="A2417" s="61">
        <v>102973153</v>
      </c>
      <c r="B2417" s="61" t="s">
        <v>7233</v>
      </c>
      <c r="C2417" s="62" t="s">
        <v>1613</v>
      </c>
      <c r="D2417" s="42" t="s">
        <v>4584</v>
      </c>
      <c r="E2417" s="61">
        <v>101727984</v>
      </c>
      <c r="F2417" s="61"/>
      <c r="G2417" s="61">
        <v>61</v>
      </c>
      <c r="H2417">
        <v>6.75</v>
      </c>
      <c r="I2417" t="str">
        <f t="shared" si="118"/>
        <v>45</v>
      </c>
      <c r="J2417" t="str">
        <f t="shared" si="119"/>
        <v>7.0</v>
      </c>
      <c r="K2417" t="s">
        <v>8347</v>
      </c>
      <c r="L2417" t="s">
        <v>8354</v>
      </c>
      <c r="M2417">
        <v>1.5</v>
      </c>
      <c r="N2417">
        <v>2.5</v>
      </c>
      <c r="O2417">
        <f t="shared" si="120"/>
        <v>1.25</v>
      </c>
      <c r="P2417">
        <v>0.5</v>
      </c>
    </row>
    <row r="2418" spans="1:16">
      <c r="A2418" s="61">
        <v>102674459</v>
      </c>
      <c r="B2418" s="61" t="s">
        <v>6981</v>
      </c>
      <c r="C2418" s="62" t="s">
        <v>1532</v>
      </c>
      <c r="D2418" s="42" t="s">
        <v>4182</v>
      </c>
      <c r="E2418" s="61">
        <v>101727990</v>
      </c>
      <c r="F2418" s="61"/>
      <c r="G2418" s="61">
        <v>50</v>
      </c>
      <c r="H2418">
        <v>6.75</v>
      </c>
      <c r="I2418" t="str">
        <f t="shared" si="118"/>
        <v>45</v>
      </c>
      <c r="J2418" t="str">
        <f t="shared" si="119"/>
        <v>7.0</v>
      </c>
      <c r="K2418" t="s">
        <v>8347</v>
      </c>
      <c r="L2418" t="s">
        <v>8354</v>
      </c>
      <c r="M2418">
        <v>1.5</v>
      </c>
      <c r="N2418">
        <v>2.5</v>
      </c>
      <c r="O2418">
        <f t="shared" si="120"/>
        <v>1.25</v>
      </c>
      <c r="P2418">
        <v>0.5</v>
      </c>
    </row>
    <row r="2419" spans="1:16">
      <c r="A2419" s="61">
        <v>102674459</v>
      </c>
      <c r="B2419" s="61" t="s">
        <v>6981</v>
      </c>
      <c r="C2419" s="62" t="s">
        <v>1613</v>
      </c>
      <c r="D2419" s="42" t="s">
        <v>4183</v>
      </c>
      <c r="E2419" s="61">
        <v>101727984</v>
      </c>
      <c r="F2419" s="61"/>
      <c r="G2419" s="61">
        <v>50</v>
      </c>
      <c r="H2419">
        <v>6.75</v>
      </c>
      <c r="I2419" t="str">
        <f t="shared" si="118"/>
        <v>45</v>
      </c>
      <c r="J2419" t="str">
        <f t="shared" si="119"/>
        <v>7.0</v>
      </c>
      <c r="K2419" t="s">
        <v>8347</v>
      </c>
      <c r="L2419" t="s">
        <v>8354</v>
      </c>
      <c r="M2419">
        <v>1.5</v>
      </c>
      <c r="N2419">
        <v>2.5</v>
      </c>
      <c r="O2419">
        <f t="shared" si="120"/>
        <v>1.25</v>
      </c>
      <c r="P2419">
        <v>0.5</v>
      </c>
    </row>
    <row r="2420" spans="1:16">
      <c r="A2420" s="61">
        <v>102676030</v>
      </c>
      <c r="B2420" s="61" t="s">
        <v>7010</v>
      </c>
      <c r="C2420" s="62" t="s">
        <v>1532</v>
      </c>
      <c r="D2420" s="42" t="s">
        <v>4236</v>
      </c>
      <c r="E2420" s="61">
        <v>101727985</v>
      </c>
      <c r="F2420" s="61"/>
      <c r="G2420" s="61">
        <v>12</v>
      </c>
      <c r="H2420">
        <v>6.75</v>
      </c>
      <c r="I2420" t="str">
        <f t="shared" si="118"/>
        <v>45</v>
      </c>
      <c r="J2420" t="str">
        <f t="shared" si="119"/>
        <v>7.0</v>
      </c>
      <c r="K2420" t="s">
        <v>8347</v>
      </c>
      <c r="L2420" t="s">
        <v>8341</v>
      </c>
      <c r="M2420">
        <v>1.5</v>
      </c>
      <c r="N2420">
        <v>2.5</v>
      </c>
      <c r="O2420">
        <f t="shared" si="120"/>
        <v>1.25</v>
      </c>
      <c r="P2420">
        <v>0.5</v>
      </c>
    </row>
    <row r="2421" spans="1:16">
      <c r="A2421" s="61">
        <v>102971500</v>
      </c>
      <c r="B2421" s="61" t="s">
        <v>7232</v>
      </c>
      <c r="C2421" s="62" t="s">
        <v>1532</v>
      </c>
      <c r="D2421" s="42" t="s">
        <v>4581</v>
      </c>
      <c r="E2421" s="61">
        <v>101727985</v>
      </c>
      <c r="F2421" s="61"/>
      <c r="G2421" s="61">
        <v>60</v>
      </c>
      <c r="H2421">
        <v>6.75</v>
      </c>
      <c r="I2421" t="str">
        <f t="shared" si="118"/>
        <v>45</v>
      </c>
      <c r="J2421" t="str">
        <f t="shared" si="119"/>
        <v>7.0</v>
      </c>
      <c r="K2421" t="s">
        <v>8347</v>
      </c>
      <c r="L2421" t="s">
        <v>8341</v>
      </c>
      <c r="M2421">
        <v>1.5</v>
      </c>
      <c r="N2421">
        <v>2.5</v>
      </c>
      <c r="O2421">
        <f t="shared" si="120"/>
        <v>1.25</v>
      </c>
      <c r="P2421">
        <v>0.5</v>
      </c>
    </row>
    <row r="2422" spans="1:16">
      <c r="A2422" s="61">
        <v>102971500</v>
      </c>
      <c r="B2422" s="61" t="s">
        <v>7232</v>
      </c>
      <c r="C2422" s="62" t="s">
        <v>1613</v>
      </c>
      <c r="D2422" s="42" t="s">
        <v>4582</v>
      </c>
      <c r="E2422" s="61">
        <v>101727984</v>
      </c>
      <c r="F2422" s="61"/>
      <c r="G2422" s="61">
        <v>60</v>
      </c>
      <c r="H2422">
        <v>6.75</v>
      </c>
      <c r="I2422" t="str">
        <f t="shared" si="118"/>
        <v>45</v>
      </c>
      <c r="J2422" t="str">
        <f t="shared" si="119"/>
        <v>7.0</v>
      </c>
      <c r="K2422" t="s">
        <v>8347</v>
      </c>
      <c r="L2422" t="s">
        <v>8341</v>
      </c>
      <c r="M2422">
        <v>1.5</v>
      </c>
      <c r="N2422">
        <v>2.5</v>
      </c>
      <c r="O2422">
        <f t="shared" si="120"/>
        <v>1.25</v>
      </c>
      <c r="P2422">
        <v>0.5</v>
      </c>
    </row>
    <row r="2423" spans="1:16">
      <c r="A2423" s="61">
        <v>102676030</v>
      </c>
      <c r="B2423" s="61" t="s">
        <v>7010</v>
      </c>
      <c r="C2423" s="62" t="s">
        <v>1613</v>
      </c>
      <c r="D2423" s="42" t="s">
        <v>4237</v>
      </c>
      <c r="E2423" s="61">
        <v>101727984</v>
      </c>
      <c r="F2423" s="61"/>
      <c r="G2423" s="61">
        <v>12</v>
      </c>
      <c r="H2423">
        <v>6.75</v>
      </c>
      <c r="I2423" t="str">
        <f t="shared" si="118"/>
        <v>45</v>
      </c>
      <c r="J2423" t="str">
        <f t="shared" si="119"/>
        <v>7.0</v>
      </c>
      <c r="K2423" t="s">
        <v>8347</v>
      </c>
      <c r="L2423" t="s">
        <v>8341</v>
      </c>
      <c r="M2423">
        <v>1.5</v>
      </c>
      <c r="N2423">
        <v>2.5</v>
      </c>
      <c r="O2423">
        <f t="shared" si="120"/>
        <v>1.25</v>
      </c>
      <c r="P2423">
        <v>0.5</v>
      </c>
    </row>
    <row r="2424" spans="1:16">
      <c r="A2424" s="61">
        <v>102674458</v>
      </c>
      <c r="B2424" s="61" t="s">
        <v>6980</v>
      </c>
      <c r="C2424" s="62" t="s">
        <v>1532</v>
      </c>
      <c r="D2424" s="42" t="s">
        <v>4180</v>
      </c>
      <c r="E2424" s="61">
        <v>101727990</v>
      </c>
      <c r="F2424" s="61"/>
      <c r="G2424" s="61">
        <v>12</v>
      </c>
      <c r="H2424">
        <v>6.75</v>
      </c>
      <c r="I2424" t="str">
        <f t="shared" si="118"/>
        <v>45</v>
      </c>
      <c r="J2424" t="str">
        <f t="shared" si="119"/>
        <v>7.0</v>
      </c>
      <c r="K2424" t="s">
        <v>8347</v>
      </c>
      <c r="L2424" t="s">
        <v>8341</v>
      </c>
      <c r="M2424">
        <v>1.5</v>
      </c>
      <c r="N2424">
        <v>2.5</v>
      </c>
      <c r="O2424">
        <f t="shared" si="120"/>
        <v>1.25</v>
      </c>
      <c r="P2424">
        <v>0.5</v>
      </c>
    </row>
    <row r="2425" spans="1:16">
      <c r="A2425" s="61">
        <v>102674458</v>
      </c>
      <c r="B2425" s="61" t="s">
        <v>6980</v>
      </c>
      <c r="C2425" s="62" t="s">
        <v>1613</v>
      </c>
      <c r="D2425" s="42" t="s">
        <v>4181</v>
      </c>
      <c r="E2425" s="61">
        <v>101727984</v>
      </c>
      <c r="F2425" s="61"/>
      <c r="G2425" s="61">
        <v>12</v>
      </c>
      <c r="H2425">
        <v>6.75</v>
      </c>
      <c r="I2425" t="str">
        <f t="shared" si="118"/>
        <v>45</v>
      </c>
      <c r="J2425" t="str">
        <f t="shared" si="119"/>
        <v>7.0</v>
      </c>
      <c r="K2425" t="s">
        <v>8347</v>
      </c>
      <c r="L2425" t="s">
        <v>8341</v>
      </c>
      <c r="M2425">
        <v>1.5</v>
      </c>
      <c r="N2425">
        <v>2.5</v>
      </c>
      <c r="O2425">
        <f t="shared" si="120"/>
        <v>1.25</v>
      </c>
      <c r="P2425">
        <v>0.5</v>
      </c>
    </row>
    <row r="2426" spans="1:16">
      <c r="A2426" s="61">
        <v>102990108</v>
      </c>
      <c r="B2426" s="61" t="s">
        <v>7222</v>
      </c>
      <c r="C2426" s="62" t="s">
        <v>1532</v>
      </c>
      <c r="D2426" s="42" t="s">
        <v>4565</v>
      </c>
      <c r="E2426" s="61">
        <v>101727985</v>
      </c>
      <c r="F2426" s="61"/>
      <c r="G2426" s="61">
        <v>253</v>
      </c>
      <c r="H2426">
        <v>6.75</v>
      </c>
      <c r="I2426" t="str">
        <f t="shared" si="118"/>
        <v>45</v>
      </c>
      <c r="J2426" t="str">
        <f t="shared" si="119"/>
        <v>7.0</v>
      </c>
      <c r="K2426" t="s">
        <v>8345</v>
      </c>
      <c r="L2426" t="s">
        <v>8350</v>
      </c>
      <c r="M2426">
        <v>1.5</v>
      </c>
      <c r="N2426">
        <v>2.5</v>
      </c>
      <c r="O2426">
        <f t="shared" si="120"/>
        <v>1.25</v>
      </c>
      <c r="P2426">
        <v>0.5</v>
      </c>
    </row>
    <row r="2427" spans="1:16">
      <c r="A2427" s="61">
        <v>102990108</v>
      </c>
      <c r="B2427" s="61" t="s">
        <v>7222</v>
      </c>
      <c r="C2427" s="62" t="s">
        <v>1613</v>
      </c>
      <c r="D2427" s="42" t="s">
        <v>4566</v>
      </c>
      <c r="E2427" s="61">
        <v>101727984</v>
      </c>
      <c r="F2427" s="61"/>
      <c r="G2427" s="61">
        <v>253</v>
      </c>
      <c r="H2427">
        <v>6.75</v>
      </c>
      <c r="I2427" t="str">
        <f t="shared" si="118"/>
        <v>45</v>
      </c>
      <c r="J2427" t="str">
        <f t="shared" si="119"/>
        <v>7.0</v>
      </c>
      <c r="K2427" t="s">
        <v>8345</v>
      </c>
      <c r="L2427" t="s">
        <v>8350</v>
      </c>
      <c r="M2427">
        <v>1.5</v>
      </c>
      <c r="N2427">
        <v>2.5</v>
      </c>
      <c r="O2427">
        <f t="shared" si="120"/>
        <v>1.25</v>
      </c>
      <c r="P2427">
        <v>0.5</v>
      </c>
    </row>
    <row r="2428" spans="1:16">
      <c r="A2428" s="61">
        <v>102990107</v>
      </c>
      <c r="B2428" s="61" t="s">
        <v>7221</v>
      </c>
      <c r="C2428" s="62" t="s">
        <v>1532</v>
      </c>
      <c r="D2428" s="42" t="s">
        <v>4563</v>
      </c>
      <c r="E2428" s="61">
        <v>101727985</v>
      </c>
      <c r="F2428" s="61"/>
      <c r="G2428" s="61">
        <v>61</v>
      </c>
      <c r="H2428">
        <v>6.75</v>
      </c>
      <c r="I2428" t="str">
        <f t="shared" si="118"/>
        <v>45</v>
      </c>
      <c r="J2428" t="str">
        <f t="shared" si="119"/>
        <v>7.0</v>
      </c>
      <c r="K2428" t="s">
        <v>8345</v>
      </c>
      <c r="L2428" t="s">
        <v>8354</v>
      </c>
      <c r="M2428">
        <v>1.5</v>
      </c>
      <c r="N2428">
        <v>2.5</v>
      </c>
      <c r="O2428">
        <f t="shared" si="120"/>
        <v>1.25</v>
      </c>
      <c r="P2428">
        <v>0.5</v>
      </c>
    </row>
    <row r="2429" spans="1:16">
      <c r="A2429" s="61">
        <v>102990107</v>
      </c>
      <c r="B2429" s="61" t="s">
        <v>7221</v>
      </c>
      <c r="C2429" s="62" t="s">
        <v>1613</v>
      </c>
      <c r="D2429" s="42" t="s">
        <v>4564</v>
      </c>
      <c r="E2429" s="61">
        <v>101727984</v>
      </c>
      <c r="F2429" s="61"/>
      <c r="G2429" s="61">
        <v>61</v>
      </c>
      <c r="H2429">
        <v>6.75</v>
      </c>
      <c r="I2429" t="str">
        <f t="shared" si="118"/>
        <v>45</v>
      </c>
      <c r="J2429" t="str">
        <f t="shared" si="119"/>
        <v>7.0</v>
      </c>
      <c r="K2429" t="s">
        <v>8345</v>
      </c>
      <c r="L2429" t="s">
        <v>8354</v>
      </c>
      <c r="M2429">
        <v>1.5</v>
      </c>
      <c r="N2429">
        <v>2.5</v>
      </c>
      <c r="O2429">
        <f t="shared" si="120"/>
        <v>1.25</v>
      </c>
      <c r="P2429">
        <v>0.5</v>
      </c>
    </row>
    <row r="2430" spans="1:16">
      <c r="A2430" s="61">
        <v>103191571</v>
      </c>
      <c r="B2430" s="61" t="s">
        <v>7424</v>
      </c>
      <c r="C2430" s="62" t="s">
        <v>1532</v>
      </c>
      <c r="D2430" s="42" t="s">
        <v>4831</v>
      </c>
      <c r="E2430" s="61">
        <v>101727990</v>
      </c>
      <c r="F2430" s="61"/>
      <c r="G2430" s="61">
        <v>50</v>
      </c>
      <c r="H2430">
        <v>6.75</v>
      </c>
      <c r="I2430" t="str">
        <f t="shared" si="118"/>
        <v>45</v>
      </c>
      <c r="J2430" t="str">
        <f t="shared" si="119"/>
        <v>7.0</v>
      </c>
      <c r="K2430" t="s">
        <v>8345</v>
      </c>
      <c r="L2430" t="s">
        <v>8354</v>
      </c>
      <c r="M2430">
        <v>1.5</v>
      </c>
      <c r="N2430">
        <v>2.5</v>
      </c>
      <c r="O2430">
        <f t="shared" si="120"/>
        <v>1.25</v>
      </c>
      <c r="P2430">
        <v>0.5</v>
      </c>
    </row>
    <row r="2431" spans="1:16">
      <c r="A2431" s="61">
        <v>103191571</v>
      </c>
      <c r="B2431" s="61" t="s">
        <v>7424</v>
      </c>
      <c r="C2431" s="62" t="s">
        <v>1613</v>
      </c>
      <c r="D2431" s="42" t="s">
        <v>4832</v>
      </c>
      <c r="E2431" s="61">
        <v>101727984</v>
      </c>
      <c r="F2431" s="61"/>
      <c r="G2431" s="61">
        <v>50</v>
      </c>
      <c r="H2431">
        <v>6.75</v>
      </c>
      <c r="I2431" t="str">
        <f t="shared" si="118"/>
        <v>45</v>
      </c>
      <c r="J2431" t="str">
        <f t="shared" si="119"/>
        <v>7.0</v>
      </c>
      <c r="K2431" t="s">
        <v>8345</v>
      </c>
      <c r="L2431" t="s">
        <v>8354</v>
      </c>
      <c r="M2431">
        <v>1.5</v>
      </c>
      <c r="N2431">
        <v>2.5</v>
      </c>
      <c r="O2431">
        <f t="shared" si="120"/>
        <v>1.25</v>
      </c>
      <c r="P2431">
        <v>0.5</v>
      </c>
    </row>
    <row r="2432" spans="1:16">
      <c r="A2432" s="61">
        <v>102990105</v>
      </c>
      <c r="B2432" s="61" t="s">
        <v>7223</v>
      </c>
      <c r="C2432" s="62" t="s">
        <v>1532</v>
      </c>
      <c r="D2432" s="42" t="s">
        <v>4567</v>
      </c>
      <c r="E2432" s="61">
        <v>101727985</v>
      </c>
      <c r="F2432" s="61"/>
      <c r="G2432" s="61">
        <v>60</v>
      </c>
      <c r="H2432">
        <v>6.75</v>
      </c>
      <c r="I2432" t="str">
        <f t="shared" si="118"/>
        <v>45</v>
      </c>
      <c r="J2432" t="str">
        <f t="shared" si="119"/>
        <v>7.0</v>
      </c>
      <c r="K2432" t="s">
        <v>8345</v>
      </c>
      <c r="L2432" t="s">
        <v>8341</v>
      </c>
      <c r="M2432">
        <v>1.5</v>
      </c>
      <c r="N2432">
        <v>2.5</v>
      </c>
      <c r="O2432">
        <f t="shared" si="120"/>
        <v>1.25</v>
      </c>
      <c r="P2432">
        <v>0.5</v>
      </c>
    </row>
    <row r="2433" spans="1:16">
      <c r="A2433" s="61">
        <v>102990105</v>
      </c>
      <c r="B2433" s="61" t="s">
        <v>7223</v>
      </c>
      <c r="C2433" s="62" t="s">
        <v>1613</v>
      </c>
      <c r="D2433" s="42" t="s">
        <v>4568</v>
      </c>
      <c r="E2433" s="61">
        <v>101727984</v>
      </c>
      <c r="F2433" s="61"/>
      <c r="G2433" s="61">
        <v>60</v>
      </c>
      <c r="H2433">
        <v>6.75</v>
      </c>
      <c r="I2433" t="str">
        <f t="shared" si="118"/>
        <v>45</v>
      </c>
      <c r="J2433" t="str">
        <f t="shared" si="119"/>
        <v>7.0</v>
      </c>
      <c r="K2433" t="s">
        <v>8345</v>
      </c>
      <c r="L2433" t="s">
        <v>8341</v>
      </c>
      <c r="M2433">
        <v>1.5</v>
      </c>
      <c r="N2433">
        <v>2.5</v>
      </c>
      <c r="O2433">
        <f t="shared" si="120"/>
        <v>1.25</v>
      </c>
      <c r="P2433">
        <v>0.5</v>
      </c>
    </row>
    <row r="2434" spans="1:16">
      <c r="A2434" s="61">
        <v>103191575</v>
      </c>
      <c r="B2434" s="61" t="s">
        <v>7423</v>
      </c>
      <c r="C2434" s="62" t="s">
        <v>1532</v>
      </c>
      <c r="D2434" s="42" t="s">
        <v>4829</v>
      </c>
      <c r="E2434" s="61">
        <v>101727990</v>
      </c>
      <c r="F2434" s="61"/>
      <c r="G2434" s="61">
        <v>12</v>
      </c>
      <c r="H2434">
        <v>6.75</v>
      </c>
      <c r="I2434" t="str">
        <f t="shared" si="118"/>
        <v>45</v>
      </c>
      <c r="J2434" t="str">
        <f t="shared" si="119"/>
        <v>7.0</v>
      </c>
      <c r="K2434" t="s">
        <v>8345</v>
      </c>
      <c r="L2434" t="s">
        <v>8341</v>
      </c>
      <c r="M2434">
        <v>1.5</v>
      </c>
      <c r="N2434">
        <v>2.5</v>
      </c>
      <c r="O2434">
        <f t="shared" si="120"/>
        <v>1.25</v>
      </c>
      <c r="P2434">
        <v>0.5</v>
      </c>
    </row>
    <row r="2435" spans="1:16">
      <c r="A2435" s="61">
        <v>103191575</v>
      </c>
      <c r="B2435" s="61" t="s">
        <v>7423</v>
      </c>
      <c r="C2435" s="62" t="s">
        <v>1613</v>
      </c>
      <c r="D2435" s="42" t="s">
        <v>4830</v>
      </c>
      <c r="E2435" s="61">
        <v>101727984</v>
      </c>
      <c r="F2435" s="61"/>
      <c r="G2435" s="61">
        <v>12</v>
      </c>
      <c r="H2435">
        <v>6.75</v>
      </c>
      <c r="I2435" t="str">
        <f t="shared" si="118"/>
        <v>45</v>
      </c>
      <c r="J2435" t="str">
        <f t="shared" si="119"/>
        <v>7.0</v>
      </c>
      <c r="K2435" t="s">
        <v>8345</v>
      </c>
      <c r="L2435" t="s">
        <v>8341</v>
      </c>
      <c r="M2435">
        <v>1.5</v>
      </c>
      <c r="N2435">
        <v>2.5</v>
      </c>
      <c r="O2435">
        <f t="shared" si="120"/>
        <v>1.25</v>
      </c>
      <c r="P2435">
        <v>0.5</v>
      </c>
    </row>
    <row r="2436" spans="1:16">
      <c r="A2436" s="64" t="s">
        <v>2099</v>
      </c>
      <c r="B2436" s="61" t="s">
        <v>6234</v>
      </c>
      <c r="C2436" s="62" t="s">
        <v>1613</v>
      </c>
      <c r="D2436" s="63" t="s">
        <v>3303</v>
      </c>
      <c r="E2436" s="64">
        <v>101490161</v>
      </c>
      <c r="F2436" s="64"/>
      <c r="G2436" s="64">
        <v>59</v>
      </c>
      <c r="H2436">
        <v>6.75</v>
      </c>
      <c r="I2436" t="str">
        <f t="shared" si="118"/>
        <v>45</v>
      </c>
      <c r="J2436" t="str">
        <f t="shared" si="119"/>
        <v>7.0</v>
      </c>
      <c r="K2436" t="s">
        <v>8342</v>
      </c>
      <c r="L2436" t="s">
        <v>8341</v>
      </c>
      <c r="M2436">
        <v>0.75</v>
      </c>
      <c r="N2436">
        <v>2.5</v>
      </c>
      <c r="O2436">
        <f t="shared" si="120"/>
        <v>1.25</v>
      </c>
      <c r="P2436">
        <v>0.5</v>
      </c>
    </row>
    <row r="2437" spans="1:16">
      <c r="A2437" s="42">
        <v>105092849</v>
      </c>
      <c r="B2437" s="42" t="s">
        <v>9810</v>
      </c>
      <c r="C2437" s="42"/>
      <c r="D2437" s="42" t="s">
        <v>9855</v>
      </c>
      <c r="E2437" s="42"/>
      <c r="F2437" s="42"/>
      <c r="G2437" s="42">
        <v>414</v>
      </c>
      <c r="H2437">
        <v>5</v>
      </c>
      <c r="I2437" t="str">
        <f t="shared" si="118"/>
        <v>78</v>
      </c>
      <c r="J2437" t="str">
        <f t="shared" si="119"/>
        <v>7.9</v>
      </c>
      <c r="K2437" t="s">
        <v>8343</v>
      </c>
      <c r="L2437" t="s">
        <v>8352</v>
      </c>
      <c r="M2437">
        <v>0.75</v>
      </c>
      <c r="N2437">
        <v>2</v>
      </c>
      <c r="O2437">
        <f t="shared" ref="O2437:O2447" si="121">N2437/2</f>
        <v>1</v>
      </c>
      <c r="P2437">
        <v>0.5</v>
      </c>
    </row>
    <row r="2438" spans="1:16">
      <c r="A2438" s="42">
        <v>105102242</v>
      </c>
      <c r="B2438" s="42" t="s">
        <v>9813</v>
      </c>
      <c r="C2438" s="42"/>
      <c r="D2438" s="42" t="s">
        <v>9859</v>
      </c>
      <c r="E2438" s="42"/>
      <c r="F2438" s="42"/>
      <c r="G2438" s="42">
        <v>504</v>
      </c>
      <c r="H2438">
        <v>5</v>
      </c>
      <c r="I2438" t="str">
        <f t="shared" si="118"/>
        <v>67</v>
      </c>
      <c r="J2438" t="str">
        <f t="shared" si="119"/>
        <v>6.6</v>
      </c>
      <c r="K2438" t="s">
        <v>8343</v>
      </c>
      <c r="L2438" t="s">
        <v>8355</v>
      </c>
      <c r="M2438">
        <v>0.75</v>
      </c>
      <c r="N2438">
        <v>2</v>
      </c>
      <c r="O2438">
        <f t="shared" si="121"/>
        <v>1</v>
      </c>
      <c r="P2438">
        <v>0.5</v>
      </c>
    </row>
    <row r="2439" spans="1:16">
      <c r="A2439" s="42">
        <v>105102880</v>
      </c>
      <c r="B2439" s="42" t="s">
        <v>9814</v>
      </c>
      <c r="C2439" s="42"/>
      <c r="D2439" s="42" t="s">
        <v>9860</v>
      </c>
      <c r="E2439" s="42"/>
      <c r="F2439" s="42"/>
      <c r="G2439" s="42">
        <v>505</v>
      </c>
      <c r="H2439">
        <v>5</v>
      </c>
      <c r="I2439" t="str">
        <f t="shared" si="118"/>
        <v>78</v>
      </c>
      <c r="J2439" t="str">
        <f t="shared" si="119"/>
        <v>7.0</v>
      </c>
      <c r="K2439" t="s">
        <v>8343</v>
      </c>
      <c r="L2439" t="s">
        <v>8352</v>
      </c>
      <c r="M2439">
        <v>0.75</v>
      </c>
      <c r="N2439">
        <v>2</v>
      </c>
      <c r="O2439">
        <f t="shared" si="121"/>
        <v>1</v>
      </c>
      <c r="P2439">
        <v>0.5</v>
      </c>
    </row>
    <row r="2440" spans="1:16">
      <c r="A2440" s="42">
        <v>105112636</v>
      </c>
      <c r="B2440" s="42" t="s">
        <v>9815</v>
      </c>
      <c r="C2440" s="42"/>
      <c r="D2440" s="42" t="s">
        <v>9861</v>
      </c>
      <c r="E2440" s="42"/>
      <c r="F2440" s="42"/>
      <c r="G2440" s="42">
        <v>473</v>
      </c>
      <c r="H2440">
        <v>5</v>
      </c>
      <c r="I2440" t="str">
        <f t="shared" si="118"/>
        <v>78</v>
      </c>
      <c r="J2440" t="str">
        <f t="shared" si="119"/>
        <v>7.9</v>
      </c>
      <c r="K2440" t="s">
        <v>8343</v>
      </c>
      <c r="L2440" t="s">
        <v>8351</v>
      </c>
      <c r="M2440">
        <v>0.75</v>
      </c>
      <c r="N2440">
        <v>2</v>
      </c>
      <c r="O2440">
        <f t="shared" si="121"/>
        <v>1</v>
      </c>
      <c r="P2440">
        <v>0.5</v>
      </c>
    </row>
    <row r="2441" spans="1:16">
      <c r="A2441" s="42">
        <v>105130624</v>
      </c>
      <c r="B2441" s="42" t="s">
        <v>9817</v>
      </c>
      <c r="C2441" s="42"/>
      <c r="D2441" s="42" t="s">
        <v>9863</v>
      </c>
      <c r="E2441" s="42"/>
      <c r="F2441" s="42"/>
      <c r="G2441" s="42">
        <v>399</v>
      </c>
      <c r="H2441">
        <v>5</v>
      </c>
      <c r="I2441" t="str">
        <f t="shared" si="118"/>
        <v>78</v>
      </c>
      <c r="J2441" t="str">
        <f t="shared" si="119"/>
        <v>8.2</v>
      </c>
      <c r="K2441" t="s">
        <v>8343</v>
      </c>
      <c r="L2441" t="s">
        <v>8352</v>
      </c>
      <c r="M2441">
        <v>0.75</v>
      </c>
      <c r="N2441">
        <v>2</v>
      </c>
      <c r="O2441">
        <f t="shared" si="121"/>
        <v>1</v>
      </c>
      <c r="P2441">
        <v>0.5</v>
      </c>
    </row>
    <row r="2442" spans="1:16">
      <c r="A2442" s="42">
        <v>105833463</v>
      </c>
      <c r="B2442" s="42" t="s">
        <v>9818</v>
      </c>
      <c r="C2442" s="42"/>
      <c r="D2442" s="42" t="s">
        <v>9864</v>
      </c>
      <c r="E2442" s="42"/>
      <c r="F2442" s="42"/>
      <c r="G2442" s="42">
        <v>7</v>
      </c>
      <c r="H2442">
        <v>5</v>
      </c>
      <c r="I2442" t="str">
        <f t="shared" si="118"/>
        <v>78</v>
      </c>
      <c r="J2442" t="str">
        <f t="shared" si="119"/>
        <v>3.8</v>
      </c>
      <c r="K2442" t="s">
        <v>8343</v>
      </c>
      <c r="L2442" t="s">
        <v>8341</v>
      </c>
      <c r="M2442">
        <v>0.75</v>
      </c>
      <c r="N2442">
        <v>2</v>
      </c>
      <c r="O2442">
        <f t="shared" si="121"/>
        <v>1</v>
      </c>
      <c r="P2442">
        <v>0.5</v>
      </c>
    </row>
    <row r="2443" spans="1:16">
      <c r="A2443" s="42">
        <v>105932505</v>
      </c>
      <c r="B2443" s="42" t="s">
        <v>9819</v>
      </c>
      <c r="C2443" s="42"/>
      <c r="D2443" s="42" t="s">
        <v>9865</v>
      </c>
      <c r="E2443" s="42"/>
      <c r="F2443" s="42"/>
      <c r="G2443" s="42">
        <v>458</v>
      </c>
      <c r="H2443">
        <v>5</v>
      </c>
      <c r="I2443" t="str">
        <f t="shared" si="118"/>
        <v>78</v>
      </c>
      <c r="J2443" t="str">
        <f t="shared" si="119"/>
        <v>6.5</v>
      </c>
      <c r="K2443" t="s">
        <v>8343</v>
      </c>
      <c r="L2443" t="s">
        <v>8341</v>
      </c>
      <c r="M2443">
        <v>0.75</v>
      </c>
      <c r="N2443">
        <v>2</v>
      </c>
      <c r="O2443">
        <f t="shared" si="121"/>
        <v>1</v>
      </c>
      <c r="P2443">
        <v>0.5</v>
      </c>
    </row>
    <row r="2444" spans="1:16">
      <c r="A2444" s="42">
        <v>105936798</v>
      </c>
      <c r="B2444" s="42" t="s">
        <v>9820</v>
      </c>
      <c r="C2444" s="42"/>
      <c r="D2444" s="42" t="s">
        <v>9866</v>
      </c>
      <c r="E2444" s="42"/>
      <c r="F2444" s="42"/>
      <c r="G2444" s="42">
        <v>25</v>
      </c>
      <c r="H2444">
        <v>5</v>
      </c>
      <c r="I2444" t="str">
        <f t="shared" ref="I2444:I2507" si="122">MID(D2444,5,2)</f>
        <v>78</v>
      </c>
      <c r="J2444" t="str">
        <f t="shared" ref="J2444:J2507" si="123">MID(D2444,7,3)</f>
        <v>4.0</v>
      </c>
      <c r="K2444" t="s">
        <v>8343</v>
      </c>
      <c r="L2444" t="s">
        <v>8341</v>
      </c>
      <c r="M2444">
        <v>0.75</v>
      </c>
      <c r="N2444">
        <v>2</v>
      </c>
      <c r="O2444">
        <f t="shared" si="121"/>
        <v>1</v>
      </c>
      <c r="P2444">
        <v>0.5</v>
      </c>
    </row>
    <row r="2445" spans="1:16">
      <c r="A2445" s="42">
        <v>105951531</v>
      </c>
      <c r="B2445" s="42" t="s">
        <v>9821</v>
      </c>
      <c r="C2445" s="42"/>
      <c r="D2445" s="42" t="s">
        <v>9867</v>
      </c>
      <c r="E2445" s="42"/>
      <c r="F2445" s="42"/>
      <c r="G2445" s="42">
        <v>463</v>
      </c>
      <c r="H2445">
        <v>5</v>
      </c>
      <c r="I2445" t="str">
        <f t="shared" si="122"/>
        <v>78</v>
      </c>
      <c r="J2445" t="str">
        <f t="shared" si="123"/>
        <v>8.5</v>
      </c>
      <c r="K2445" t="s">
        <v>8343</v>
      </c>
      <c r="L2445" t="s">
        <v>8352</v>
      </c>
      <c r="M2445">
        <v>0.75</v>
      </c>
      <c r="N2445">
        <v>2</v>
      </c>
      <c r="O2445">
        <f t="shared" si="121"/>
        <v>1</v>
      </c>
      <c r="P2445">
        <v>0.5</v>
      </c>
    </row>
    <row r="2446" spans="1:16">
      <c r="A2446" s="42">
        <v>105953110</v>
      </c>
      <c r="B2446" s="42" t="s">
        <v>9822</v>
      </c>
      <c r="C2446" s="42"/>
      <c r="D2446" s="42" t="s">
        <v>9868</v>
      </c>
      <c r="E2446" s="42"/>
      <c r="F2446" s="42"/>
      <c r="G2446" s="42">
        <v>239</v>
      </c>
      <c r="H2446">
        <v>5</v>
      </c>
      <c r="I2446" t="str">
        <f t="shared" si="122"/>
        <v>78</v>
      </c>
      <c r="J2446" t="str">
        <f t="shared" si="123"/>
        <v>6.4</v>
      </c>
      <c r="K2446" t="s">
        <v>8343</v>
      </c>
      <c r="L2446" t="s">
        <v>8341</v>
      </c>
      <c r="M2446">
        <v>0.75</v>
      </c>
      <c r="N2446">
        <v>2</v>
      </c>
      <c r="O2446">
        <f t="shared" si="121"/>
        <v>1</v>
      </c>
      <c r="P2446">
        <v>0.5</v>
      </c>
    </row>
    <row r="2447" spans="1:16">
      <c r="A2447" s="42">
        <v>105956706</v>
      </c>
      <c r="B2447" s="42" t="s">
        <v>9823</v>
      </c>
      <c r="C2447" s="42"/>
      <c r="D2447" s="42" t="s">
        <v>9869</v>
      </c>
      <c r="E2447" s="42"/>
      <c r="F2447" s="42"/>
      <c r="G2447" s="42">
        <v>477</v>
      </c>
      <c r="H2447">
        <v>5</v>
      </c>
      <c r="I2447" t="str">
        <f t="shared" si="122"/>
        <v>67</v>
      </c>
      <c r="J2447" t="str">
        <f t="shared" si="123"/>
        <v>10.</v>
      </c>
      <c r="K2447" t="s">
        <v>8343</v>
      </c>
      <c r="L2447" t="s">
        <v>8351</v>
      </c>
      <c r="M2447">
        <v>0.75</v>
      </c>
      <c r="N2447">
        <v>2</v>
      </c>
      <c r="O2447">
        <f t="shared" si="121"/>
        <v>1</v>
      </c>
      <c r="P2447">
        <v>0.5</v>
      </c>
    </row>
    <row r="2448" spans="1:16">
      <c r="A2448" s="61">
        <v>104471426</v>
      </c>
      <c r="B2448" s="61" t="s">
        <v>7875</v>
      </c>
      <c r="C2448" s="100" t="s">
        <v>1532</v>
      </c>
      <c r="D2448" s="42" t="s">
        <v>5260</v>
      </c>
      <c r="E2448" s="61">
        <v>103177454</v>
      </c>
      <c r="F2448" s="61"/>
      <c r="G2448" s="61">
        <v>253</v>
      </c>
      <c r="H2448">
        <v>6.75</v>
      </c>
      <c r="I2448" t="str">
        <f t="shared" si="122"/>
        <v>45</v>
      </c>
      <c r="J2448" t="str">
        <f t="shared" si="123"/>
        <v>7.0</v>
      </c>
      <c r="K2448" t="s">
        <v>8345</v>
      </c>
      <c r="L2448" t="s">
        <v>8350</v>
      </c>
      <c r="M2448">
        <v>1.5</v>
      </c>
      <c r="N2448">
        <v>2.5</v>
      </c>
      <c r="O2448">
        <f t="shared" ref="O2448:O2480" si="124">N2448/2</f>
        <v>1.25</v>
      </c>
      <c r="P2448">
        <v>0.5</v>
      </c>
    </row>
    <row r="2449" spans="1:16">
      <c r="A2449" s="61">
        <v>103625984</v>
      </c>
      <c r="B2449" s="61" t="s">
        <v>7695</v>
      </c>
      <c r="C2449" s="100" t="s">
        <v>1532</v>
      </c>
      <c r="D2449" s="42" t="s">
        <v>5260</v>
      </c>
      <c r="E2449" s="61">
        <v>103177454</v>
      </c>
      <c r="F2449" s="61"/>
      <c r="G2449" s="61">
        <v>242</v>
      </c>
      <c r="H2449">
        <v>6.75</v>
      </c>
      <c r="I2449" t="str">
        <f t="shared" si="122"/>
        <v>45</v>
      </c>
      <c r="J2449" t="str">
        <f t="shared" si="123"/>
        <v>7.0</v>
      </c>
      <c r="K2449" t="s">
        <v>8345</v>
      </c>
      <c r="L2449" t="s">
        <v>8350</v>
      </c>
      <c r="M2449">
        <v>1.5</v>
      </c>
      <c r="N2449">
        <v>2.5</v>
      </c>
      <c r="O2449">
        <f t="shared" si="124"/>
        <v>1.25</v>
      </c>
      <c r="P2449">
        <v>0.5</v>
      </c>
    </row>
    <row r="2450" spans="1:16">
      <c r="A2450" s="61">
        <v>104471426</v>
      </c>
      <c r="B2450" s="61" t="s">
        <v>7875</v>
      </c>
      <c r="C2450" s="100" t="s">
        <v>1613</v>
      </c>
      <c r="D2450" s="42" t="s">
        <v>8257</v>
      </c>
      <c r="E2450" s="61" t="s">
        <v>4953</v>
      </c>
      <c r="F2450" s="61"/>
      <c r="G2450" s="61">
        <v>253</v>
      </c>
      <c r="H2450">
        <v>6.75</v>
      </c>
      <c r="I2450" t="str">
        <f t="shared" si="122"/>
        <v>45</v>
      </c>
      <c r="J2450" t="str">
        <f t="shared" si="123"/>
        <v>7.0</v>
      </c>
      <c r="K2450" t="s">
        <v>8345</v>
      </c>
      <c r="L2450" t="s">
        <v>8350</v>
      </c>
      <c r="M2450">
        <v>1.5</v>
      </c>
      <c r="N2450">
        <v>2.5</v>
      </c>
      <c r="O2450">
        <f t="shared" si="124"/>
        <v>1.25</v>
      </c>
      <c r="P2450">
        <v>0.5</v>
      </c>
    </row>
    <row r="2451" spans="1:16">
      <c r="A2451" s="61">
        <v>103625984</v>
      </c>
      <c r="B2451" s="61" t="s">
        <v>7695</v>
      </c>
      <c r="C2451" s="100" t="s">
        <v>1613</v>
      </c>
      <c r="D2451" s="42" t="s">
        <v>5261</v>
      </c>
      <c r="E2451" s="61" t="s">
        <v>4953</v>
      </c>
      <c r="F2451" s="61"/>
      <c r="G2451" s="61">
        <v>242</v>
      </c>
      <c r="H2451">
        <v>6.75</v>
      </c>
      <c r="I2451" t="str">
        <f t="shared" si="122"/>
        <v>45</v>
      </c>
      <c r="J2451" t="str">
        <f t="shared" si="123"/>
        <v>7.0</v>
      </c>
      <c r="K2451" t="s">
        <v>8345</v>
      </c>
      <c r="L2451" t="s">
        <v>8350</v>
      </c>
      <c r="M2451">
        <v>1.5</v>
      </c>
      <c r="N2451">
        <v>2.5</v>
      </c>
      <c r="O2451">
        <f t="shared" si="124"/>
        <v>1.25</v>
      </c>
      <c r="P2451">
        <v>0.5</v>
      </c>
    </row>
    <row r="2452" spans="1:16">
      <c r="A2452" s="61">
        <v>103422532</v>
      </c>
      <c r="B2452" s="61" t="s">
        <v>7629</v>
      </c>
      <c r="C2452" s="100" t="s">
        <v>1532</v>
      </c>
      <c r="D2452" s="42" t="s">
        <v>5155</v>
      </c>
      <c r="E2452" s="61">
        <v>103177454</v>
      </c>
      <c r="F2452" s="61"/>
      <c r="G2452" s="61">
        <v>411</v>
      </c>
      <c r="H2452">
        <v>6.75</v>
      </c>
      <c r="I2452" t="str">
        <f t="shared" si="122"/>
        <v>45</v>
      </c>
      <c r="J2452" t="str">
        <f t="shared" si="123"/>
        <v>7.0</v>
      </c>
      <c r="K2452" t="s">
        <v>8345</v>
      </c>
      <c r="L2452" t="s">
        <v>8352</v>
      </c>
      <c r="M2452">
        <v>1.5</v>
      </c>
      <c r="N2452">
        <v>2.5</v>
      </c>
      <c r="O2452">
        <f t="shared" si="124"/>
        <v>1.25</v>
      </c>
      <c r="P2452">
        <v>0.5</v>
      </c>
    </row>
    <row r="2453" spans="1:16">
      <c r="A2453" s="61">
        <v>103422532</v>
      </c>
      <c r="B2453" s="61" t="s">
        <v>7629</v>
      </c>
      <c r="C2453" s="100" t="s">
        <v>1613</v>
      </c>
      <c r="D2453" s="42" t="s">
        <v>5154</v>
      </c>
      <c r="E2453" s="61" t="s">
        <v>4953</v>
      </c>
      <c r="F2453" s="61"/>
      <c r="G2453" s="61">
        <v>411</v>
      </c>
      <c r="H2453">
        <v>6.75</v>
      </c>
      <c r="I2453" t="str">
        <f t="shared" si="122"/>
        <v>45</v>
      </c>
      <c r="J2453" t="str">
        <f t="shared" si="123"/>
        <v>7.0</v>
      </c>
      <c r="K2453" t="s">
        <v>8345</v>
      </c>
      <c r="L2453" t="s">
        <v>8352</v>
      </c>
      <c r="M2453">
        <v>1.5</v>
      </c>
      <c r="N2453">
        <v>2.5</v>
      </c>
      <c r="O2453">
        <f t="shared" si="124"/>
        <v>1.25</v>
      </c>
      <c r="P2453">
        <v>0.5</v>
      </c>
    </row>
    <row r="2454" spans="1:16">
      <c r="A2454" s="61">
        <v>103670721</v>
      </c>
      <c r="B2454" s="61" t="s">
        <v>7778</v>
      </c>
      <c r="C2454" s="100" t="s">
        <v>1532</v>
      </c>
      <c r="D2454" s="42" t="s">
        <v>8160</v>
      </c>
      <c r="E2454" s="61">
        <v>103177454</v>
      </c>
      <c r="F2454" s="61"/>
      <c r="G2454" s="61">
        <v>50</v>
      </c>
      <c r="H2454">
        <v>6.75</v>
      </c>
      <c r="I2454" t="str">
        <f t="shared" si="122"/>
        <v>45</v>
      </c>
      <c r="J2454" t="str">
        <f t="shared" si="123"/>
        <v>7.0</v>
      </c>
      <c r="K2454" t="s">
        <v>8345</v>
      </c>
      <c r="L2454" t="s">
        <v>8354</v>
      </c>
      <c r="M2454">
        <v>1.5</v>
      </c>
      <c r="N2454">
        <v>2.5</v>
      </c>
      <c r="O2454">
        <f t="shared" si="124"/>
        <v>1.25</v>
      </c>
      <c r="P2454">
        <v>0.5</v>
      </c>
    </row>
    <row r="2455" spans="1:16">
      <c r="A2455" s="61">
        <v>103670721</v>
      </c>
      <c r="B2455" s="61" t="s">
        <v>7778</v>
      </c>
      <c r="C2455" s="100" t="s">
        <v>1613</v>
      </c>
      <c r="D2455" s="42" t="s">
        <v>5388</v>
      </c>
      <c r="E2455" s="61" t="s">
        <v>4953</v>
      </c>
      <c r="F2455" s="61"/>
      <c r="G2455" s="61">
        <v>50</v>
      </c>
      <c r="H2455">
        <v>6.75</v>
      </c>
      <c r="I2455" t="str">
        <f t="shared" si="122"/>
        <v>45</v>
      </c>
      <c r="J2455" t="str">
        <f t="shared" si="123"/>
        <v>7.0</v>
      </c>
      <c r="K2455" t="s">
        <v>8345</v>
      </c>
      <c r="L2455" t="s">
        <v>8354</v>
      </c>
      <c r="M2455">
        <v>1.5</v>
      </c>
      <c r="N2455">
        <v>2.5</v>
      </c>
      <c r="O2455">
        <f t="shared" si="124"/>
        <v>1.25</v>
      </c>
      <c r="P2455">
        <v>0.5</v>
      </c>
    </row>
    <row r="2456" spans="1:16">
      <c r="A2456" s="61">
        <v>103608413</v>
      </c>
      <c r="B2456" s="61" t="s">
        <v>7644</v>
      </c>
      <c r="C2456" s="100" t="s">
        <v>1532</v>
      </c>
      <c r="D2456" s="42" t="s">
        <v>5175</v>
      </c>
      <c r="E2456" s="61">
        <v>103177454</v>
      </c>
      <c r="F2456" s="61"/>
      <c r="G2456" s="61">
        <v>12</v>
      </c>
      <c r="H2456">
        <v>6.75</v>
      </c>
      <c r="I2456" t="str">
        <f t="shared" si="122"/>
        <v>45</v>
      </c>
      <c r="J2456" t="str">
        <f t="shared" si="123"/>
        <v>7.0</v>
      </c>
      <c r="K2456" t="s">
        <v>8345</v>
      </c>
      <c r="L2456" t="s">
        <v>8341</v>
      </c>
      <c r="M2456">
        <v>1.5</v>
      </c>
      <c r="N2456">
        <v>2.5</v>
      </c>
      <c r="O2456">
        <f t="shared" si="124"/>
        <v>1.25</v>
      </c>
      <c r="P2456">
        <v>0.5</v>
      </c>
    </row>
    <row r="2457" spans="1:16">
      <c r="A2457" s="61">
        <v>104401441</v>
      </c>
      <c r="B2457" s="61" t="s">
        <v>7827</v>
      </c>
      <c r="C2457" s="100" t="s">
        <v>1532</v>
      </c>
      <c r="D2457" s="42" t="s">
        <v>5175</v>
      </c>
      <c r="E2457" s="61">
        <v>103177454</v>
      </c>
      <c r="F2457" s="61"/>
      <c r="G2457" s="61">
        <v>60</v>
      </c>
      <c r="H2457">
        <v>6.75</v>
      </c>
      <c r="I2457" t="str">
        <f t="shared" si="122"/>
        <v>45</v>
      </c>
      <c r="J2457" t="str">
        <f t="shared" si="123"/>
        <v>7.0</v>
      </c>
      <c r="K2457" t="s">
        <v>8345</v>
      </c>
      <c r="L2457" t="s">
        <v>8341</v>
      </c>
      <c r="M2457">
        <v>1.5</v>
      </c>
      <c r="N2457">
        <v>2.5</v>
      </c>
      <c r="O2457">
        <f t="shared" si="124"/>
        <v>1.25</v>
      </c>
      <c r="P2457">
        <v>0.5</v>
      </c>
    </row>
    <row r="2458" spans="1:16">
      <c r="A2458" s="61">
        <v>103608413</v>
      </c>
      <c r="B2458" s="61" t="s">
        <v>7644</v>
      </c>
      <c r="C2458" s="100" t="s">
        <v>1613</v>
      </c>
      <c r="D2458" s="42" t="s">
        <v>5176</v>
      </c>
      <c r="E2458" s="61" t="s">
        <v>4953</v>
      </c>
      <c r="F2458" s="61"/>
      <c r="G2458" s="61">
        <v>12</v>
      </c>
      <c r="H2458">
        <v>6.75</v>
      </c>
      <c r="I2458" t="str">
        <f t="shared" si="122"/>
        <v>45</v>
      </c>
      <c r="J2458" t="str">
        <f t="shared" si="123"/>
        <v>7.0</v>
      </c>
      <c r="K2458" t="s">
        <v>8345</v>
      </c>
      <c r="L2458" t="s">
        <v>8341</v>
      </c>
      <c r="M2458">
        <v>1.5</v>
      </c>
      <c r="N2458">
        <v>2.5</v>
      </c>
      <c r="O2458">
        <f t="shared" si="124"/>
        <v>1.25</v>
      </c>
      <c r="P2458">
        <v>0.5</v>
      </c>
    </row>
    <row r="2459" spans="1:16">
      <c r="A2459" s="61">
        <v>104401441</v>
      </c>
      <c r="B2459" s="61" t="s">
        <v>7827</v>
      </c>
      <c r="C2459" s="100" t="s">
        <v>1613</v>
      </c>
      <c r="D2459" s="42" t="s">
        <v>5176</v>
      </c>
      <c r="E2459" s="61" t="s">
        <v>4953</v>
      </c>
      <c r="F2459" s="61"/>
      <c r="G2459" s="61">
        <v>60</v>
      </c>
      <c r="H2459">
        <v>6.75</v>
      </c>
      <c r="I2459" t="str">
        <f t="shared" si="122"/>
        <v>45</v>
      </c>
      <c r="J2459" t="str">
        <f t="shared" si="123"/>
        <v>7.0</v>
      </c>
      <c r="K2459" t="s">
        <v>8345</v>
      </c>
      <c r="L2459" t="s">
        <v>8341</v>
      </c>
      <c r="M2459">
        <v>1.5</v>
      </c>
      <c r="N2459">
        <v>2.5</v>
      </c>
      <c r="O2459">
        <f t="shared" si="124"/>
        <v>1.25</v>
      </c>
      <c r="P2459">
        <v>0.5</v>
      </c>
    </row>
    <row r="2460" spans="1:16">
      <c r="A2460" s="61">
        <v>104612022</v>
      </c>
      <c r="B2460" s="61" t="s">
        <v>7919</v>
      </c>
      <c r="C2460" s="100" t="s">
        <v>1532</v>
      </c>
      <c r="D2460" s="42" t="s">
        <v>5602</v>
      </c>
      <c r="E2460" s="61">
        <v>101727985</v>
      </c>
      <c r="F2460" s="61"/>
      <c r="G2460" s="61">
        <v>59</v>
      </c>
      <c r="H2460">
        <v>6.75</v>
      </c>
      <c r="I2460" t="str">
        <f t="shared" si="122"/>
        <v>45</v>
      </c>
      <c r="J2460" t="str">
        <f t="shared" si="123"/>
        <v>7.0</v>
      </c>
      <c r="K2460" t="s">
        <v>8349</v>
      </c>
      <c r="L2460" t="s">
        <v>8356</v>
      </c>
      <c r="M2460">
        <v>1.5</v>
      </c>
      <c r="N2460">
        <v>2.5</v>
      </c>
      <c r="O2460">
        <f t="shared" si="124"/>
        <v>1.25</v>
      </c>
      <c r="P2460">
        <v>0.5</v>
      </c>
    </row>
    <row r="2461" spans="1:16">
      <c r="A2461" s="61">
        <v>104612022</v>
      </c>
      <c r="B2461" s="61" t="s">
        <v>7919</v>
      </c>
      <c r="C2461" s="100" t="s">
        <v>1613</v>
      </c>
      <c r="D2461" s="42" t="s">
        <v>5603</v>
      </c>
      <c r="E2461" s="61">
        <v>101727984</v>
      </c>
      <c r="F2461" s="61"/>
      <c r="G2461" s="61">
        <v>59</v>
      </c>
      <c r="H2461">
        <v>6.75</v>
      </c>
      <c r="I2461" t="str">
        <f t="shared" si="122"/>
        <v>45</v>
      </c>
      <c r="J2461" t="str">
        <f t="shared" si="123"/>
        <v>7.0</v>
      </c>
      <c r="K2461" t="s">
        <v>8349</v>
      </c>
      <c r="L2461" t="s">
        <v>8356</v>
      </c>
      <c r="M2461">
        <v>1.5</v>
      </c>
      <c r="N2461">
        <v>2.5</v>
      </c>
      <c r="O2461">
        <f t="shared" si="124"/>
        <v>1.25</v>
      </c>
      <c r="P2461">
        <v>0.5</v>
      </c>
    </row>
    <row r="2462" spans="1:16">
      <c r="A2462" s="61" t="s">
        <v>1724</v>
      </c>
      <c r="B2462" s="61" t="s">
        <v>6060</v>
      </c>
      <c r="C2462" s="62" t="s">
        <v>1532</v>
      </c>
      <c r="D2462" s="63" t="s">
        <v>1725</v>
      </c>
      <c r="E2462" s="61">
        <v>101490162</v>
      </c>
      <c r="F2462" s="61"/>
      <c r="G2462" s="64">
        <v>229</v>
      </c>
      <c r="H2462">
        <v>6.75</v>
      </c>
      <c r="I2462" t="str">
        <f t="shared" si="122"/>
        <v>56</v>
      </c>
      <c r="J2462" t="str">
        <f t="shared" si="123"/>
        <v>4.0</v>
      </c>
      <c r="K2462" t="s">
        <v>8342</v>
      </c>
      <c r="L2462" t="s">
        <v>8341</v>
      </c>
      <c r="M2462">
        <v>0.75</v>
      </c>
      <c r="N2462">
        <v>2.5</v>
      </c>
      <c r="O2462">
        <f t="shared" si="124"/>
        <v>1.25</v>
      </c>
      <c r="P2462">
        <v>0.5</v>
      </c>
    </row>
    <row r="2463" spans="1:16">
      <c r="A2463" s="64" t="s">
        <v>1724</v>
      </c>
      <c r="B2463" s="61" t="s">
        <v>6060</v>
      </c>
      <c r="C2463" s="62" t="s">
        <v>1613</v>
      </c>
      <c r="D2463" s="63" t="s">
        <v>3306</v>
      </c>
      <c r="E2463" s="64">
        <v>101490161</v>
      </c>
      <c r="F2463" s="64"/>
      <c r="G2463" s="64">
        <v>229</v>
      </c>
      <c r="H2463">
        <v>6.75</v>
      </c>
      <c r="I2463" t="str">
        <f t="shared" si="122"/>
        <v>56</v>
      </c>
      <c r="J2463" t="str">
        <f t="shared" si="123"/>
        <v>4.0</v>
      </c>
      <c r="K2463" t="s">
        <v>8342</v>
      </c>
      <c r="L2463" t="s">
        <v>8341</v>
      </c>
      <c r="M2463">
        <v>0.75</v>
      </c>
      <c r="N2463">
        <v>2.5</v>
      </c>
      <c r="O2463">
        <f t="shared" si="124"/>
        <v>1.25</v>
      </c>
      <c r="P2463">
        <v>0.5</v>
      </c>
    </row>
    <row r="2464" spans="1:16">
      <c r="A2464" s="69">
        <v>101653643</v>
      </c>
      <c r="B2464" s="61" t="s">
        <v>6805</v>
      </c>
      <c r="C2464" s="62" t="s">
        <v>1532</v>
      </c>
      <c r="D2464" s="73" t="s">
        <v>3891</v>
      </c>
      <c r="E2464" s="69" t="s">
        <v>1567</v>
      </c>
      <c r="F2464" s="69"/>
      <c r="G2464" s="69">
        <v>250</v>
      </c>
      <c r="H2464">
        <v>6.75</v>
      </c>
      <c r="I2464" t="str">
        <f t="shared" si="122"/>
        <v>56</v>
      </c>
      <c r="J2464" t="str">
        <f t="shared" si="123"/>
        <v>6.2</v>
      </c>
      <c r="K2464" t="s">
        <v>8342</v>
      </c>
      <c r="L2464" t="s">
        <v>8341</v>
      </c>
      <c r="M2464">
        <v>0.75</v>
      </c>
      <c r="N2464">
        <v>2.5</v>
      </c>
      <c r="O2464">
        <f t="shared" si="124"/>
        <v>1.25</v>
      </c>
      <c r="P2464">
        <v>0.5</v>
      </c>
    </row>
    <row r="2465" spans="1:16">
      <c r="A2465" s="61">
        <v>102986956</v>
      </c>
      <c r="B2465" s="61" t="s">
        <v>7283</v>
      </c>
      <c r="C2465" s="76" t="s">
        <v>2549</v>
      </c>
      <c r="D2465" s="42" t="s">
        <v>4667</v>
      </c>
      <c r="E2465" s="61">
        <v>101490162</v>
      </c>
      <c r="F2465" s="61"/>
      <c r="G2465" s="61">
        <v>332</v>
      </c>
      <c r="H2465">
        <v>6.75</v>
      </c>
      <c r="I2465" t="str">
        <f t="shared" si="122"/>
        <v>56</v>
      </c>
      <c r="J2465" t="str">
        <f t="shared" si="123"/>
        <v>8.1</v>
      </c>
      <c r="K2465" t="s">
        <v>8342</v>
      </c>
      <c r="L2465" t="s">
        <v>8341</v>
      </c>
      <c r="M2465">
        <v>0.75</v>
      </c>
      <c r="N2465">
        <v>2.5</v>
      </c>
      <c r="O2465">
        <f t="shared" si="124"/>
        <v>1.25</v>
      </c>
      <c r="P2465">
        <v>0.5</v>
      </c>
    </row>
    <row r="2466" spans="1:16">
      <c r="A2466" s="61">
        <v>103065547</v>
      </c>
      <c r="B2466" s="61" t="s">
        <v>7299</v>
      </c>
      <c r="C2466" s="76" t="s">
        <v>2549</v>
      </c>
      <c r="D2466" s="42" t="s">
        <v>4667</v>
      </c>
      <c r="E2466" s="61">
        <v>101490162</v>
      </c>
      <c r="F2466" s="61"/>
      <c r="G2466" s="61">
        <v>332</v>
      </c>
      <c r="H2466">
        <v>6.75</v>
      </c>
      <c r="I2466" t="str">
        <f t="shared" si="122"/>
        <v>56</v>
      </c>
      <c r="J2466" t="str">
        <f t="shared" si="123"/>
        <v>8.1</v>
      </c>
      <c r="K2466" t="s">
        <v>8342</v>
      </c>
      <c r="L2466" t="s">
        <v>8341</v>
      </c>
      <c r="M2466">
        <v>0.75</v>
      </c>
      <c r="N2466">
        <v>2.5</v>
      </c>
      <c r="O2466">
        <f t="shared" si="124"/>
        <v>1.25</v>
      </c>
      <c r="P2466">
        <v>0.5</v>
      </c>
    </row>
    <row r="2467" spans="1:16">
      <c r="A2467" s="61">
        <v>102986956</v>
      </c>
      <c r="B2467" s="61" t="s">
        <v>7283</v>
      </c>
      <c r="C2467" s="76" t="s">
        <v>2549</v>
      </c>
      <c r="D2467" s="42" t="s">
        <v>4668</v>
      </c>
      <c r="E2467" s="61">
        <v>101490161</v>
      </c>
      <c r="F2467" s="61"/>
      <c r="G2467" s="61">
        <v>332</v>
      </c>
      <c r="H2467">
        <v>6.75</v>
      </c>
      <c r="I2467" t="str">
        <f t="shared" si="122"/>
        <v>56</v>
      </c>
      <c r="J2467" t="str">
        <f t="shared" si="123"/>
        <v>8.1</v>
      </c>
      <c r="K2467" t="s">
        <v>8342</v>
      </c>
      <c r="L2467" t="s">
        <v>8341</v>
      </c>
      <c r="M2467">
        <v>0.75</v>
      </c>
      <c r="N2467">
        <v>2.5</v>
      </c>
      <c r="O2467">
        <f t="shared" si="124"/>
        <v>1.25</v>
      </c>
      <c r="P2467">
        <v>0.5</v>
      </c>
    </row>
    <row r="2468" spans="1:16">
      <c r="A2468" s="61">
        <v>103065547</v>
      </c>
      <c r="B2468" s="61" t="s">
        <v>7299</v>
      </c>
      <c r="C2468" s="76" t="s">
        <v>2549</v>
      </c>
      <c r="D2468" s="42" t="s">
        <v>4668</v>
      </c>
      <c r="E2468" s="61">
        <v>101490161</v>
      </c>
      <c r="F2468" s="61"/>
      <c r="G2468" s="61">
        <v>332</v>
      </c>
      <c r="H2468">
        <v>6.75</v>
      </c>
      <c r="I2468" t="str">
        <f t="shared" si="122"/>
        <v>56</v>
      </c>
      <c r="J2468" t="str">
        <f t="shared" si="123"/>
        <v>8.1</v>
      </c>
      <c r="K2468" t="s">
        <v>8342</v>
      </c>
      <c r="L2468" t="s">
        <v>8341</v>
      </c>
      <c r="M2468">
        <v>0.75</v>
      </c>
      <c r="N2468">
        <v>2.5</v>
      </c>
      <c r="O2468">
        <f t="shared" si="124"/>
        <v>1.25</v>
      </c>
      <c r="P2468">
        <v>0.5</v>
      </c>
    </row>
    <row r="2469" spans="1:16">
      <c r="A2469" s="61">
        <v>104385255</v>
      </c>
      <c r="B2469" s="61" t="s">
        <v>7850</v>
      </c>
      <c r="C2469" s="100" t="s">
        <v>1532</v>
      </c>
      <c r="D2469" s="42" t="s">
        <v>5496</v>
      </c>
      <c r="E2469" s="61">
        <v>101490162</v>
      </c>
      <c r="F2469" s="61"/>
      <c r="G2469" s="61">
        <v>202</v>
      </c>
      <c r="H2469">
        <v>6.75</v>
      </c>
      <c r="I2469" t="str">
        <f t="shared" si="122"/>
        <v>56</v>
      </c>
      <c r="J2469" t="str">
        <f t="shared" si="123"/>
        <v>8.2</v>
      </c>
      <c r="K2469" t="s">
        <v>8342</v>
      </c>
      <c r="L2469" t="s">
        <v>8350</v>
      </c>
      <c r="M2469">
        <v>0.75</v>
      </c>
      <c r="N2469">
        <v>2.5</v>
      </c>
      <c r="O2469">
        <f t="shared" si="124"/>
        <v>1.25</v>
      </c>
      <c r="P2469">
        <v>0.5</v>
      </c>
    </row>
    <row r="2470" spans="1:16">
      <c r="A2470" s="61">
        <v>103691115</v>
      </c>
      <c r="B2470" s="61" t="s">
        <v>7705</v>
      </c>
      <c r="C2470" s="100" t="s">
        <v>1532</v>
      </c>
      <c r="D2470" s="42" t="s">
        <v>5279</v>
      </c>
      <c r="E2470" s="61">
        <v>101490164</v>
      </c>
      <c r="F2470" s="61"/>
      <c r="G2470" s="61">
        <v>202</v>
      </c>
      <c r="H2470">
        <v>6.75</v>
      </c>
      <c r="I2470" t="str">
        <f t="shared" si="122"/>
        <v>56</v>
      </c>
      <c r="J2470" t="str">
        <f t="shared" si="123"/>
        <v>8.2</v>
      </c>
      <c r="K2470" t="s">
        <v>8342</v>
      </c>
      <c r="L2470" t="s">
        <v>8350</v>
      </c>
      <c r="M2470">
        <v>0.75</v>
      </c>
      <c r="N2470">
        <v>2.5</v>
      </c>
      <c r="O2470">
        <f t="shared" si="124"/>
        <v>1.25</v>
      </c>
      <c r="P2470">
        <v>0.5</v>
      </c>
    </row>
    <row r="2471" spans="1:16">
      <c r="A2471" s="61">
        <v>103691115</v>
      </c>
      <c r="B2471" s="61" t="s">
        <v>7705</v>
      </c>
      <c r="C2471" s="100" t="s">
        <v>1613</v>
      </c>
      <c r="D2471" s="42" t="s">
        <v>5280</v>
      </c>
      <c r="E2471" s="61">
        <v>101490161</v>
      </c>
      <c r="F2471" s="61"/>
      <c r="G2471" s="61">
        <v>202</v>
      </c>
      <c r="H2471">
        <v>6.75</v>
      </c>
      <c r="I2471" t="str">
        <f t="shared" si="122"/>
        <v>56</v>
      </c>
      <c r="J2471" t="str">
        <f t="shared" si="123"/>
        <v>8.2</v>
      </c>
      <c r="K2471" t="s">
        <v>8342</v>
      </c>
      <c r="L2471" t="s">
        <v>8350</v>
      </c>
      <c r="M2471">
        <v>0.75</v>
      </c>
      <c r="N2471">
        <v>2.5</v>
      </c>
      <c r="O2471">
        <f t="shared" si="124"/>
        <v>1.25</v>
      </c>
      <c r="P2471">
        <v>0.5</v>
      </c>
    </row>
    <row r="2472" spans="1:16">
      <c r="A2472" s="61">
        <v>104385255</v>
      </c>
      <c r="B2472" s="61" t="s">
        <v>7850</v>
      </c>
      <c r="C2472" s="100" t="s">
        <v>1613</v>
      </c>
      <c r="D2472" s="42" t="s">
        <v>5497</v>
      </c>
      <c r="E2472" s="61">
        <v>101490161</v>
      </c>
      <c r="F2472" s="61"/>
      <c r="G2472" s="61">
        <v>202</v>
      </c>
      <c r="H2472">
        <v>6.75</v>
      </c>
      <c r="I2472" t="str">
        <f t="shared" si="122"/>
        <v>56</v>
      </c>
      <c r="J2472" t="str">
        <f t="shared" si="123"/>
        <v>8.2</v>
      </c>
      <c r="K2472" t="s">
        <v>8342</v>
      </c>
      <c r="L2472" t="s">
        <v>8350</v>
      </c>
      <c r="M2472">
        <v>0.75</v>
      </c>
      <c r="N2472">
        <v>2.5</v>
      </c>
      <c r="O2472">
        <f t="shared" si="124"/>
        <v>1.25</v>
      </c>
      <c r="P2472">
        <v>0.5</v>
      </c>
    </row>
    <row r="2473" spans="1:16">
      <c r="A2473" s="61">
        <v>103357448</v>
      </c>
      <c r="B2473" s="61" t="s">
        <v>7555</v>
      </c>
      <c r="C2473" s="100" t="s">
        <v>1532</v>
      </c>
      <c r="D2473" s="94" t="s">
        <v>5030</v>
      </c>
      <c r="E2473" s="61">
        <v>101490162</v>
      </c>
      <c r="F2473" s="61"/>
      <c r="G2473" s="61">
        <v>267</v>
      </c>
      <c r="H2473">
        <v>6.75</v>
      </c>
      <c r="I2473" t="str">
        <f t="shared" si="122"/>
        <v>56</v>
      </c>
      <c r="J2473" t="str">
        <f t="shared" si="123"/>
        <v>8.2</v>
      </c>
      <c r="K2473" t="s">
        <v>8342</v>
      </c>
      <c r="L2473" t="s">
        <v>8341</v>
      </c>
      <c r="M2473">
        <v>0.75</v>
      </c>
      <c r="N2473">
        <v>2.5</v>
      </c>
      <c r="O2473">
        <f t="shared" si="124"/>
        <v>1.25</v>
      </c>
      <c r="P2473">
        <v>0.5</v>
      </c>
    </row>
    <row r="2474" spans="1:16">
      <c r="A2474" s="61">
        <v>103357448</v>
      </c>
      <c r="B2474" s="61" t="s">
        <v>7555</v>
      </c>
      <c r="C2474" s="100" t="s">
        <v>1613</v>
      </c>
      <c r="D2474" s="94" t="s">
        <v>5031</v>
      </c>
      <c r="E2474" s="61">
        <v>101490161</v>
      </c>
      <c r="F2474" s="61"/>
      <c r="G2474" s="61">
        <v>267</v>
      </c>
      <c r="H2474">
        <v>6.75</v>
      </c>
      <c r="I2474" t="str">
        <f t="shared" si="122"/>
        <v>56</v>
      </c>
      <c r="J2474" t="str">
        <f t="shared" si="123"/>
        <v>8.2</v>
      </c>
      <c r="K2474" t="s">
        <v>8342</v>
      </c>
      <c r="L2474" t="s">
        <v>8341</v>
      </c>
      <c r="M2474">
        <v>0.75</v>
      </c>
      <c r="N2474">
        <v>2.5</v>
      </c>
      <c r="O2474">
        <f t="shared" si="124"/>
        <v>1.25</v>
      </c>
      <c r="P2474">
        <v>0.5</v>
      </c>
    </row>
    <row r="2475" spans="1:16">
      <c r="A2475" s="61">
        <v>101705961</v>
      </c>
      <c r="B2475" s="61" t="s">
        <v>6684</v>
      </c>
      <c r="C2475" s="62" t="s">
        <v>1532</v>
      </c>
      <c r="D2475" s="42" t="s">
        <v>3884</v>
      </c>
      <c r="E2475" s="61">
        <v>101490164</v>
      </c>
      <c r="F2475" s="61"/>
      <c r="G2475" s="61">
        <v>202</v>
      </c>
      <c r="H2475">
        <v>6.75</v>
      </c>
      <c r="I2475" t="str">
        <f t="shared" si="122"/>
        <v>56</v>
      </c>
      <c r="J2475" t="str">
        <f t="shared" si="123"/>
        <v>8.2</v>
      </c>
      <c r="K2475" t="s">
        <v>8342</v>
      </c>
      <c r="L2475" t="s">
        <v>8350</v>
      </c>
      <c r="M2475">
        <v>0.75</v>
      </c>
      <c r="N2475">
        <v>2.5</v>
      </c>
      <c r="O2475">
        <f t="shared" si="124"/>
        <v>1.25</v>
      </c>
      <c r="P2475">
        <v>0.5</v>
      </c>
    </row>
    <row r="2476" spans="1:16">
      <c r="A2476" s="61">
        <v>101705961</v>
      </c>
      <c r="B2476" s="61" t="s">
        <v>6684</v>
      </c>
      <c r="C2476" s="62" t="s">
        <v>1532</v>
      </c>
      <c r="D2476" s="42" t="s">
        <v>3884</v>
      </c>
      <c r="E2476" s="61">
        <v>101490164</v>
      </c>
      <c r="F2476" s="61" t="s">
        <v>1534</v>
      </c>
      <c r="G2476" s="61">
        <v>202</v>
      </c>
      <c r="H2476">
        <v>6.75</v>
      </c>
      <c r="I2476" t="str">
        <f t="shared" si="122"/>
        <v>56</v>
      </c>
      <c r="J2476" t="str">
        <f t="shared" si="123"/>
        <v>8.2</v>
      </c>
      <c r="K2476" t="s">
        <v>8342</v>
      </c>
      <c r="L2476" t="s">
        <v>8350</v>
      </c>
      <c r="M2476">
        <v>0.75</v>
      </c>
      <c r="N2476">
        <v>2.5</v>
      </c>
      <c r="O2476">
        <f t="shared" si="124"/>
        <v>1.25</v>
      </c>
      <c r="P2476">
        <v>0.5</v>
      </c>
    </row>
    <row r="2477" spans="1:16">
      <c r="A2477" s="61">
        <v>101705961</v>
      </c>
      <c r="B2477" s="61" t="s">
        <v>6684</v>
      </c>
      <c r="C2477" s="62" t="s">
        <v>1613</v>
      </c>
      <c r="D2477" s="42" t="s">
        <v>3311</v>
      </c>
      <c r="E2477" s="61">
        <v>101490161</v>
      </c>
      <c r="F2477" s="61"/>
      <c r="G2477" s="61">
        <v>202</v>
      </c>
      <c r="H2477">
        <v>6.75</v>
      </c>
      <c r="I2477" t="str">
        <f t="shared" si="122"/>
        <v>56</v>
      </c>
      <c r="J2477" t="str">
        <f t="shared" si="123"/>
        <v>8.2</v>
      </c>
      <c r="K2477" t="s">
        <v>8342</v>
      </c>
      <c r="L2477" t="s">
        <v>8350</v>
      </c>
      <c r="M2477">
        <v>0.75</v>
      </c>
      <c r="N2477">
        <v>2.5</v>
      </c>
      <c r="O2477">
        <f t="shared" si="124"/>
        <v>1.25</v>
      </c>
      <c r="P2477">
        <v>0.5</v>
      </c>
    </row>
    <row r="2478" spans="1:16">
      <c r="A2478" s="61">
        <v>101872827</v>
      </c>
      <c r="B2478" s="61" t="s">
        <v>6854</v>
      </c>
      <c r="C2478" s="62" t="s">
        <v>1532</v>
      </c>
      <c r="D2478" s="42" t="s">
        <v>3989</v>
      </c>
      <c r="E2478" s="61">
        <v>101490164</v>
      </c>
      <c r="F2478" s="61"/>
      <c r="G2478" s="61">
        <v>203</v>
      </c>
      <c r="H2478">
        <v>6.75</v>
      </c>
      <c r="I2478" t="str">
        <f t="shared" si="122"/>
        <v>56</v>
      </c>
      <c r="J2478" t="str">
        <f t="shared" si="123"/>
        <v>8.2</v>
      </c>
      <c r="K2478" t="s">
        <v>8342</v>
      </c>
      <c r="L2478" t="s">
        <v>8354</v>
      </c>
      <c r="M2478">
        <v>0.75</v>
      </c>
      <c r="N2478">
        <v>2.5</v>
      </c>
      <c r="O2478">
        <f t="shared" si="124"/>
        <v>1.25</v>
      </c>
      <c r="P2478">
        <v>0.5</v>
      </c>
    </row>
    <row r="2479" spans="1:16">
      <c r="A2479" s="61">
        <v>101872827</v>
      </c>
      <c r="B2479" s="61" t="s">
        <v>6854</v>
      </c>
      <c r="C2479" s="62" t="s">
        <v>1532</v>
      </c>
      <c r="D2479" s="42" t="s">
        <v>3989</v>
      </c>
      <c r="E2479" s="61">
        <v>101490164</v>
      </c>
      <c r="F2479" s="61" t="s">
        <v>1534</v>
      </c>
      <c r="G2479" s="61">
        <v>203</v>
      </c>
      <c r="H2479">
        <v>6.75</v>
      </c>
      <c r="I2479" t="str">
        <f t="shared" si="122"/>
        <v>56</v>
      </c>
      <c r="J2479" t="str">
        <f t="shared" si="123"/>
        <v>8.2</v>
      </c>
      <c r="K2479" t="s">
        <v>8342</v>
      </c>
      <c r="L2479" t="s">
        <v>8354</v>
      </c>
      <c r="M2479">
        <v>0.75</v>
      </c>
      <c r="N2479">
        <v>2.5</v>
      </c>
      <c r="O2479">
        <f t="shared" si="124"/>
        <v>1.25</v>
      </c>
      <c r="P2479">
        <v>0.5</v>
      </c>
    </row>
    <row r="2480" spans="1:16">
      <c r="A2480" s="61">
        <v>101872827</v>
      </c>
      <c r="B2480" s="61" t="s">
        <v>6854</v>
      </c>
      <c r="C2480" s="62" t="s">
        <v>1613</v>
      </c>
      <c r="D2480" s="42" t="s">
        <v>3990</v>
      </c>
      <c r="E2480" s="61">
        <v>101490161</v>
      </c>
      <c r="F2480" s="61"/>
      <c r="G2480" s="61">
        <v>203</v>
      </c>
      <c r="H2480">
        <v>6.75</v>
      </c>
      <c r="I2480" t="str">
        <f t="shared" si="122"/>
        <v>56</v>
      </c>
      <c r="J2480" t="str">
        <f t="shared" si="123"/>
        <v>8.2</v>
      </c>
      <c r="K2480" t="s">
        <v>8342</v>
      </c>
      <c r="L2480" t="s">
        <v>8354</v>
      </c>
      <c r="M2480">
        <v>0.75</v>
      </c>
      <c r="N2480">
        <v>2.5</v>
      </c>
      <c r="O2480">
        <f t="shared" si="124"/>
        <v>1.25</v>
      </c>
      <c r="P2480">
        <v>0.5</v>
      </c>
    </row>
    <row r="2481" spans="1:16">
      <c r="A2481" s="42">
        <v>106013019</v>
      </c>
      <c r="B2481" s="42" t="s">
        <v>9825</v>
      </c>
      <c r="C2481" s="42"/>
      <c r="D2481" s="42" t="s">
        <v>9872</v>
      </c>
      <c r="E2481" s="42"/>
      <c r="F2481" s="42"/>
      <c r="G2481" s="42">
        <v>53</v>
      </c>
      <c r="H2481">
        <v>5</v>
      </c>
      <c r="I2481" t="str">
        <f t="shared" si="122"/>
        <v>78</v>
      </c>
      <c r="J2481" t="str">
        <f t="shared" si="123"/>
        <v>5.7</v>
      </c>
      <c r="K2481" t="s">
        <v>8343</v>
      </c>
      <c r="L2481" t="s">
        <v>8352</v>
      </c>
      <c r="M2481">
        <v>0.75</v>
      </c>
      <c r="N2481">
        <v>2</v>
      </c>
      <c r="O2481">
        <f t="shared" ref="O2481:O2482" si="125">N2481/2</f>
        <v>1</v>
      </c>
      <c r="P2481">
        <v>0.5</v>
      </c>
    </row>
    <row r="2482" spans="1:16">
      <c r="A2482" s="42">
        <v>106016651</v>
      </c>
      <c r="B2482" s="42" t="s">
        <v>9827</v>
      </c>
      <c r="C2482" s="42"/>
      <c r="D2482" s="42" t="s">
        <v>9874</v>
      </c>
      <c r="E2482" s="42"/>
      <c r="F2482" s="42"/>
      <c r="G2482" s="42">
        <v>505</v>
      </c>
      <c r="H2482">
        <v>5</v>
      </c>
      <c r="I2482" t="str">
        <f t="shared" si="122"/>
        <v>78</v>
      </c>
      <c r="J2482" t="str">
        <f t="shared" si="123"/>
        <v>7.0</v>
      </c>
      <c r="K2482" t="s">
        <v>8343</v>
      </c>
      <c r="L2482" t="s">
        <v>8352</v>
      </c>
      <c r="M2482">
        <v>0.75</v>
      </c>
      <c r="N2482">
        <v>2</v>
      </c>
      <c r="O2482">
        <f t="shared" si="125"/>
        <v>1</v>
      </c>
      <c r="P2482">
        <v>0.5</v>
      </c>
    </row>
    <row r="2483" spans="1:16">
      <c r="A2483" s="61">
        <v>104393249</v>
      </c>
      <c r="B2483" s="61" t="s">
        <v>7811</v>
      </c>
      <c r="C2483" s="100" t="s">
        <v>1532</v>
      </c>
      <c r="D2483" s="42" t="s">
        <v>5437</v>
      </c>
      <c r="E2483" s="61">
        <v>103193075</v>
      </c>
      <c r="F2483" s="61"/>
      <c r="G2483" s="61">
        <v>202</v>
      </c>
      <c r="H2483">
        <v>6.75</v>
      </c>
      <c r="I2483" t="str">
        <f t="shared" si="122"/>
        <v>56</v>
      </c>
      <c r="J2483" t="str">
        <f t="shared" si="123"/>
        <v>8.2</v>
      </c>
      <c r="K2483" t="s">
        <v>8345</v>
      </c>
      <c r="L2483" t="s">
        <v>8350</v>
      </c>
      <c r="M2483">
        <v>1.5</v>
      </c>
      <c r="N2483">
        <v>2.5</v>
      </c>
      <c r="O2483">
        <f t="shared" ref="O2483:O2514" si="126">N2483/2</f>
        <v>1.25</v>
      </c>
      <c r="P2483">
        <v>0.5</v>
      </c>
    </row>
    <row r="2484" spans="1:16">
      <c r="A2484" s="61">
        <v>104393249</v>
      </c>
      <c r="B2484" s="61" t="s">
        <v>7811</v>
      </c>
      <c r="C2484" s="100" t="s">
        <v>1613</v>
      </c>
      <c r="D2484" s="42" t="s">
        <v>5438</v>
      </c>
      <c r="E2484" s="61" t="s">
        <v>4953</v>
      </c>
      <c r="F2484" s="61"/>
      <c r="G2484" s="61">
        <v>202</v>
      </c>
      <c r="H2484">
        <v>6.75</v>
      </c>
      <c r="I2484" t="str">
        <f t="shared" si="122"/>
        <v>56</v>
      </c>
      <c r="J2484" t="str">
        <f t="shared" si="123"/>
        <v>8.2</v>
      </c>
      <c r="K2484" t="s">
        <v>8345</v>
      </c>
      <c r="L2484" t="s">
        <v>8350</v>
      </c>
      <c r="M2484">
        <v>1.5</v>
      </c>
      <c r="N2484">
        <v>2.5</v>
      </c>
      <c r="O2484">
        <f t="shared" si="126"/>
        <v>1.25</v>
      </c>
      <c r="P2484">
        <v>0.5</v>
      </c>
    </row>
    <row r="2485" spans="1:16">
      <c r="A2485" s="120">
        <v>103623679</v>
      </c>
      <c r="B2485" s="61" t="s">
        <v>7657</v>
      </c>
      <c r="C2485" s="100" t="s">
        <v>1532</v>
      </c>
      <c r="D2485" s="42" t="s">
        <v>5201</v>
      </c>
      <c r="E2485" s="61">
        <v>103193075</v>
      </c>
      <c r="F2485" s="61"/>
      <c r="G2485" s="61">
        <v>267</v>
      </c>
      <c r="H2485">
        <v>6.75</v>
      </c>
      <c r="I2485" t="str">
        <f t="shared" si="122"/>
        <v>56</v>
      </c>
      <c r="J2485" t="str">
        <f t="shared" si="123"/>
        <v>8.2</v>
      </c>
      <c r="K2485" t="s">
        <v>8345</v>
      </c>
      <c r="L2485" t="s">
        <v>8341</v>
      </c>
      <c r="M2485">
        <v>1.5</v>
      </c>
      <c r="N2485">
        <v>2.5</v>
      </c>
      <c r="O2485">
        <f t="shared" si="126"/>
        <v>1.25</v>
      </c>
      <c r="P2485">
        <v>0.5</v>
      </c>
    </row>
    <row r="2486" spans="1:16">
      <c r="A2486" s="61">
        <v>104347315</v>
      </c>
      <c r="B2486" s="61" t="s">
        <v>7779</v>
      </c>
      <c r="C2486" s="100" t="s">
        <v>1532</v>
      </c>
      <c r="D2486" s="42" t="s">
        <v>5389</v>
      </c>
      <c r="E2486" s="61">
        <v>103177454</v>
      </c>
      <c r="F2486" s="61"/>
      <c r="G2486" s="61">
        <v>267</v>
      </c>
      <c r="H2486">
        <v>6.75</v>
      </c>
      <c r="I2486" t="str">
        <f t="shared" si="122"/>
        <v>56</v>
      </c>
      <c r="J2486" t="str">
        <f t="shared" si="123"/>
        <v>8.2</v>
      </c>
      <c r="K2486" t="s">
        <v>8345</v>
      </c>
      <c r="L2486" t="s">
        <v>8341</v>
      </c>
      <c r="M2486">
        <v>1.5</v>
      </c>
      <c r="N2486">
        <v>2.5</v>
      </c>
      <c r="O2486">
        <f t="shared" si="126"/>
        <v>1.25</v>
      </c>
      <c r="P2486">
        <v>0.5</v>
      </c>
    </row>
    <row r="2487" spans="1:16">
      <c r="A2487" s="61">
        <v>104409611</v>
      </c>
      <c r="B2487" s="61" t="s">
        <v>7835</v>
      </c>
      <c r="C2487" s="100" t="s">
        <v>1532</v>
      </c>
      <c r="D2487" s="42" t="s">
        <v>5389</v>
      </c>
      <c r="E2487" s="61">
        <v>103177454</v>
      </c>
      <c r="F2487" s="61"/>
      <c r="G2487" s="61">
        <v>267</v>
      </c>
      <c r="H2487">
        <v>6.75</v>
      </c>
      <c r="I2487" t="str">
        <f t="shared" si="122"/>
        <v>56</v>
      </c>
      <c r="J2487" t="str">
        <f t="shared" si="123"/>
        <v>8.2</v>
      </c>
      <c r="K2487" t="s">
        <v>8345</v>
      </c>
      <c r="L2487" t="s">
        <v>8341</v>
      </c>
      <c r="M2487">
        <v>1.5</v>
      </c>
      <c r="N2487">
        <v>2.5</v>
      </c>
      <c r="O2487">
        <f t="shared" si="126"/>
        <v>1.25</v>
      </c>
      <c r="P2487">
        <v>0.5</v>
      </c>
    </row>
    <row r="2488" spans="1:16">
      <c r="A2488" s="61">
        <v>104347315</v>
      </c>
      <c r="B2488" s="61" t="s">
        <v>7779</v>
      </c>
      <c r="C2488" s="100" t="s">
        <v>1613</v>
      </c>
      <c r="D2488" s="42" t="s">
        <v>5390</v>
      </c>
      <c r="E2488" s="61" t="s">
        <v>4953</v>
      </c>
      <c r="F2488" s="61"/>
      <c r="G2488" s="61">
        <v>267</v>
      </c>
      <c r="H2488">
        <v>6.75</v>
      </c>
      <c r="I2488" t="str">
        <f t="shared" si="122"/>
        <v>56</v>
      </c>
      <c r="J2488" t="str">
        <f t="shared" si="123"/>
        <v>8.2</v>
      </c>
      <c r="K2488" t="s">
        <v>8345</v>
      </c>
      <c r="L2488" t="s">
        <v>8341</v>
      </c>
      <c r="M2488">
        <v>1.5</v>
      </c>
      <c r="N2488">
        <v>2.5</v>
      </c>
      <c r="O2488">
        <f t="shared" si="126"/>
        <v>1.25</v>
      </c>
      <c r="P2488">
        <v>0.5</v>
      </c>
    </row>
    <row r="2489" spans="1:16">
      <c r="A2489" s="61">
        <v>104409611</v>
      </c>
      <c r="B2489" s="61" t="s">
        <v>7835</v>
      </c>
      <c r="C2489" s="100" t="s">
        <v>1613</v>
      </c>
      <c r="D2489" s="42" t="s">
        <v>5476</v>
      </c>
      <c r="E2489" s="61" t="s">
        <v>4953</v>
      </c>
      <c r="F2489" s="61"/>
      <c r="G2489" s="61">
        <v>267</v>
      </c>
      <c r="H2489">
        <v>6.75</v>
      </c>
      <c r="I2489" t="str">
        <f t="shared" si="122"/>
        <v>56</v>
      </c>
      <c r="J2489" t="str">
        <f t="shared" si="123"/>
        <v>8.2</v>
      </c>
      <c r="K2489" t="s">
        <v>8345</v>
      </c>
      <c r="L2489" t="s">
        <v>8341</v>
      </c>
      <c r="M2489">
        <v>1.5</v>
      </c>
      <c r="N2489">
        <v>2.5</v>
      </c>
      <c r="O2489">
        <f t="shared" si="126"/>
        <v>1.25</v>
      </c>
      <c r="P2489">
        <v>0.5</v>
      </c>
    </row>
    <row r="2490" spans="1:16">
      <c r="A2490" s="120">
        <v>103623679</v>
      </c>
      <c r="B2490" s="61" t="s">
        <v>7657</v>
      </c>
      <c r="C2490" s="100" t="s">
        <v>1613</v>
      </c>
      <c r="D2490" s="42" t="s">
        <v>5202</v>
      </c>
      <c r="E2490" s="61" t="s">
        <v>4953</v>
      </c>
      <c r="F2490" s="61"/>
      <c r="G2490" s="61">
        <v>267</v>
      </c>
      <c r="H2490">
        <v>6.75</v>
      </c>
      <c r="I2490" t="str">
        <f t="shared" si="122"/>
        <v>56</v>
      </c>
      <c r="J2490" t="str">
        <f t="shared" si="123"/>
        <v>8.2</v>
      </c>
      <c r="K2490" t="s">
        <v>8345</v>
      </c>
      <c r="L2490" t="s">
        <v>8341</v>
      </c>
      <c r="M2490">
        <v>1.5</v>
      </c>
      <c r="N2490">
        <v>2.5</v>
      </c>
      <c r="O2490">
        <f t="shared" si="126"/>
        <v>1.25</v>
      </c>
      <c r="P2490">
        <v>0.5</v>
      </c>
    </row>
    <row r="2491" spans="1:16">
      <c r="A2491" s="61" t="s">
        <v>2597</v>
      </c>
      <c r="B2491" s="61" t="s">
        <v>6444</v>
      </c>
      <c r="C2491" s="62" t="s">
        <v>1532</v>
      </c>
      <c r="D2491" s="63" t="s">
        <v>2598</v>
      </c>
      <c r="E2491" s="61">
        <v>101490162</v>
      </c>
      <c r="F2491" s="61"/>
      <c r="G2491" s="64">
        <v>35</v>
      </c>
      <c r="H2491">
        <v>6.75</v>
      </c>
      <c r="I2491" t="str">
        <f t="shared" si="122"/>
        <v>67</v>
      </c>
      <c r="J2491" t="str">
        <f t="shared" si="123"/>
        <v>2.2</v>
      </c>
      <c r="K2491" t="s">
        <v>8342</v>
      </c>
      <c r="L2491" t="s">
        <v>8341</v>
      </c>
      <c r="M2491">
        <v>0.75</v>
      </c>
      <c r="N2491">
        <v>2.5</v>
      </c>
      <c r="O2491">
        <f t="shared" si="126"/>
        <v>1.25</v>
      </c>
      <c r="P2491">
        <v>0.5</v>
      </c>
    </row>
    <row r="2492" spans="1:16">
      <c r="A2492" s="61" t="s">
        <v>1977</v>
      </c>
      <c r="B2492" s="61" t="s">
        <v>6178</v>
      </c>
      <c r="C2492" s="62" t="s">
        <v>1532</v>
      </c>
      <c r="D2492" s="63" t="s">
        <v>1978</v>
      </c>
      <c r="E2492" s="61">
        <v>101490162</v>
      </c>
      <c r="F2492" s="61"/>
      <c r="G2492" s="64">
        <v>34</v>
      </c>
      <c r="H2492">
        <v>6.75</v>
      </c>
      <c r="I2492" t="str">
        <f t="shared" si="122"/>
        <v>67</v>
      </c>
      <c r="J2492" t="str">
        <f t="shared" si="123"/>
        <v>2.2</v>
      </c>
      <c r="K2492" t="s">
        <v>8342</v>
      </c>
      <c r="L2492" t="s">
        <v>8341</v>
      </c>
      <c r="M2492">
        <v>0.75</v>
      </c>
      <c r="N2492">
        <v>2.5</v>
      </c>
      <c r="O2492">
        <f t="shared" si="126"/>
        <v>1.25</v>
      </c>
      <c r="P2492">
        <v>0.5</v>
      </c>
    </row>
    <row r="2493" spans="1:16">
      <c r="A2493" s="64" t="s">
        <v>1977</v>
      </c>
      <c r="B2493" s="61" t="s">
        <v>6178</v>
      </c>
      <c r="C2493" s="62" t="s">
        <v>1613</v>
      </c>
      <c r="D2493" s="63" t="s">
        <v>3314</v>
      </c>
      <c r="E2493" s="64">
        <v>101490161</v>
      </c>
      <c r="F2493" s="64"/>
      <c r="G2493" s="64">
        <v>34</v>
      </c>
      <c r="H2493">
        <v>6.75</v>
      </c>
      <c r="I2493" t="str">
        <f t="shared" si="122"/>
        <v>67</v>
      </c>
      <c r="J2493" t="str">
        <f t="shared" si="123"/>
        <v>2.2</v>
      </c>
      <c r="K2493" t="s">
        <v>8342</v>
      </c>
      <c r="L2493" t="s">
        <v>8341</v>
      </c>
      <c r="M2493">
        <v>0.75</v>
      </c>
      <c r="N2493">
        <v>2.5</v>
      </c>
      <c r="O2493">
        <f t="shared" si="126"/>
        <v>1.25</v>
      </c>
      <c r="P2493">
        <v>0.5</v>
      </c>
    </row>
    <row r="2494" spans="1:16">
      <c r="A2494" s="64" t="s">
        <v>1977</v>
      </c>
      <c r="B2494" s="61" t="s">
        <v>6178</v>
      </c>
      <c r="C2494" s="62" t="s">
        <v>1613</v>
      </c>
      <c r="D2494" s="63" t="s">
        <v>3316</v>
      </c>
      <c r="E2494" s="64">
        <v>101490161</v>
      </c>
      <c r="F2494" s="64"/>
      <c r="G2494" s="64">
        <v>34</v>
      </c>
      <c r="H2494">
        <v>6.75</v>
      </c>
      <c r="I2494" t="str">
        <f t="shared" si="122"/>
        <v>67</v>
      </c>
      <c r="J2494" t="str">
        <f t="shared" si="123"/>
        <v>2.2</v>
      </c>
      <c r="K2494" t="s">
        <v>8342</v>
      </c>
      <c r="L2494" t="s">
        <v>8341</v>
      </c>
      <c r="M2494">
        <v>0.75</v>
      </c>
      <c r="N2494">
        <v>2.5</v>
      </c>
      <c r="O2494">
        <f t="shared" si="126"/>
        <v>1.25</v>
      </c>
      <c r="P2494">
        <v>0.5</v>
      </c>
    </row>
    <row r="2495" spans="1:16">
      <c r="A2495" s="64" t="s">
        <v>2597</v>
      </c>
      <c r="B2495" s="61" t="s">
        <v>6444</v>
      </c>
      <c r="C2495" s="62" t="s">
        <v>1613</v>
      </c>
      <c r="D2495" s="63" t="s">
        <v>3318</v>
      </c>
      <c r="E2495" s="64">
        <v>101490161</v>
      </c>
      <c r="F2495" s="64"/>
      <c r="G2495" s="64">
        <v>35</v>
      </c>
      <c r="H2495">
        <v>6.75</v>
      </c>
      <c r="I2495" t="str">
        <f t="shared" si="122"/>
        <v>67</v>
      </c>
      <c r="J2495" t="str">
        <f t="shared" si="123"/>
        <v>2.2</v>
      </c>
      <c r="K2495" t="s">
        <v>8342</v>
      </c>
      <c r="L2495" t="s">
        <v>8341</v>
      </c>
      <c r="M2495">
        <v>0.75</v>
      </c>
      <c r="N2495">
        <v>2.5</v>
      </c>
      <c r="O2495">
        <f t="shared" si="126"/>
        <v>1.25</v>
      </c>
      <c r="P2495">
        <v>0.5</v>
      </c>
    </row>
    <row r="2496" spans="1:16">
      <c r="A2496" s="61" t="s">
        <v>1925</v>
      </c>
      <c r="B2496" s="61" t="s">
        <v>6154</v>
      </c>
      <c r="C2496" s="62" t="s">
        <v>1532</v>
      </c>
      <c r="D2496" s="63" t="s">
        <v>1926</v>
      </c>
      <c r="E2496" s="61">
        <v>101490162</v>
      </c>
      <c r="F2496" s="61"/>
      <c r="G2496" s="64">
        <v>35</v>
      </c>
      <c r="H2496">
        <v>6.75</v>
      </c>
      <c r="I2496" t="str">
        <f t="shared" si="122"/>
        <v>67</v>
      </c>
      <c r="J2496" t="str">
        <f t="shared" si="123"/>
        <v>5.0</v>
      </c>
      <c r="K2496" t="s">
        <v>8344</v>
      </c>
      <c r="L2496" t="s">
        <v>8350</v>
      </c>
      <c r="M2496">
        <v>0.75</v>
      </c>
      <c r="N2496">
        <v>2.5</v>
      </c>
      <c r="O2496">
        <f t="shared" si="126"/>
        <v>1.25</v>
      </c>
      <c r="P2496">
        <v>0.5</v>
      </c>
    </row>
    <row r="2497" spans="1:16">
      <c r="A2497" s="64" t="s">
        <v>1925</v>
      </c>
      <c r="B2497" s="61" t="s">
        <v>6154</v>
      </c>
      <c r="C2497" s="62" t="s">
        <v>1613</v>
      </c>
      <c r="D2497" s="63" t="s">
        <v>3321</v>
      </c>
      <c r="E2497" s="64">
        <v>101490161</v>
      </c>
      <c r="F2497" s="64"/>
      <c r="G2497" s="64">
        <v>35</v>
      </c>
      <c r="H2497">
        <v>6.75</v>
      </c>
      <c r="I2497" t="str">
        <f t="shared" si="122"/>
        <v>67</v>
      </c>
      <c r="J2497" t="str">
        <f t="shared" si="123"/>
        <v>5.0</v>
      </c>
      <c r="K2497" t="s">
        <v>8342</v>
      </c>
      <c r="L2497" t="s">
        <v>8350</v>
      </c>
      <c r="M2497">
        <v>0.75</v>
      </c>
      <c r="N2497">
        <v>2.5</v>
      </c>
      <c r="O2497">
        <f t="shared" si="126"/>
        <v>1.25</v>
      </c>
      <c r="P2497">
        <v>0.5</v>
      </c>
    </row>
    <row r="2498" spans="1:16">
      <c r="A2498" s="61" t="s">
        <v>2744</v>
      </c>
      <c r="B2498" s="61" t="s">
        <v>6504</v>
      </c>
      <c r="C2498" s="62" t="s">
        <v>1532</v>
      </c>
      <c r="D2498" s="63" t="s">
        <v>2745</v>
      </c>
      <c r="E2498" s="61">
        <v>101490162</v>
      </c>
      <c r="F2498" s="61"/>
      <c r="G2498" s="64">
        <v>35</v>
      </c>
      <c r="H2498">
        <v>6.75</v>
      </c>
      <c r="I2498" t="str">
        <f t="shared" si="122"/>
        <v>67</v>
      </c>
      <c r="J2498" t="str">
        <f t="shared" si="123"/>
        <v>5.0</v>
      </c>
      <c r="K2498" t="s">
        <v>8342</v>
      </c>
      <c r="L2498" t="s">
        <v>8341</v>
      </c>
      <c r="M2498">
        <v>0.75</v>
      </c>
      <c r="N2498">
        <v>2.5</v>
      </c>
      <c r="O2498">
        <f t="shared" si="126"/>
        <v>1.25</v>
      </c>
      <c r="P2498">
        <v>0.5</v>
      </c>
    </row>
    <row r="2499" spans="1:16">
      <c r="A2499" s="64" t="s">
        <v>2744</v>
      </c>
      <c r="B2499" s="61" t="s">
        <v>6504</v>
      </c>
      <c r="C2499" s="62" t="s">
        <v>1613</v>
      </c>
      <c r="D2499" s="63" t="s">
        <v>3324</v>
      </c>
      <c r="E2499" s="64">
        <v>101490161</v>
      </c>
      <c r="F2499" s="64"/>
      <c r="G2499" s="64">
        <v>35</v>
      </c>
      <c r="H2499">
        <v>6.75</v>
      </c>
      <c r="I2499" t="str">
        <f t="shared" si="122"/>
        <v>67</v>
      </c>
      <c r="J2499" t="str">
        <f t="shared" si="123"/>
        <v>5.0</v>
      </c>
      <c r="K2499" t="s">
        <v>8342</v>
      </c>
      <c r="L2499" t="s">
        <v>8341</v>
      </c>
      <c r="M2499">
        <v>0.75</v>
      </c>
      <c r="N2499">
        <v>2.5</v>
      </c>
      <c r="O2499">
        <f t="shared" si="126"/>
        <v>1.25</v>
      </c>
      <c r="P2499">
        <v>0.5</v>
      </c>
    </row>
    <row r="2500" spans="1:16">
      <c r="A2500" s="64" t="s">
        <v>1990</v>
      </c>
      <c r="B2500" s="61" t="s">
        <v>6183</v>
      </c>
      <c r="C2500" s="62" t="s">
        <v>1532</v>
      </c>
      <c r="D2500" s="63" t="s">
        <v>1991</v>
      </c>
      <c r="E2500" s="64">
        <v>101490165</v>
      </c>
      <c r="F2500" s="64"/>
      <c r="G2500" s="64">
        <v>34</v>
      </c>
      <c r="H2500">
        <v>6.75</v>
      </c>
      <c r="I2500" t="str">
        <f t="shared" si="122"/>
        <v>67</v>
      </c>
      <c r="J2500" t="str">
        <f t="shared" si="123"/>
        <v>5.0</v>
      </c>
      <c r="K2500" t="s">
        <v>8342</v>
      </c>
      <c r="L2500" t="s">
        <v>8341</v>
      </c>
      <c r="M2500">
        <v>0.75</v>
      </c>
      <c r="N2500">
        <v>2.5</v>
      </c>
      <c r="O2500">
        <f t="shared" si="126"/>
        <v>1.25</v>
      </c>
      <c r="P2500">
        <v>0.5</v>
      </c>
    </row>
    <row r="2501" spans="1:16">
      <c r="A2501" s="64" t="s">
        <v>1990</v>
      </c>
      <c r="B2501" s="61" t="s">
        <v>6183</v>
      </c>
      <c r="C2501" s="62" t="s">
        <v>1532</v>
      </c>
      <c r="D2501" s="63" t="s">
        <v>1991</v>
      </c>
      <c r="E2501" s="64">
        <v>101490165</v>
      </c>
      <c r="F2501" s="61" t="s">
        <v>1534</v>
      </c>
      <c r="G2501" s="64">
        <v>34</v>
      </c>
      <c r="H2501">
        <v>6.75</v>
      </c>
      <c r="I2501" t="str">
        <f t="shared" si="122"/>
        <v>67</v>
      </c>
      <c r="J2501" t="str">
        <f t="shared" si="123"/>
        <v>5.0</v>
      </c>
      <c r="K2501" t="s">
        <v>8342</v>
      </c>
      <c r="L2501" t="s">
        <v>8341</v>
      </c>
      <c r="M2501">
        <v>0.75</v>
      </c>
      <c r="N2501">
        <v>2.5</v>
      </c>
      <c r="O2501">
        <f t="shared" si="126"/>
        <v>1.25</v>
      </c>
      <c r="P2501">
        <v>0.5</v>
      </c>
    </row>
    <row r="2502" spans="1:16">
      <c r="A2502" s="64" t="s">
        <v>1990</v>
      </c>
      <c r="B2502" s="61" t="s">
        <v>6183</v>
      </c>
      <c r="C2502" s="62" t="s">
        <v>1613</v>
      </c>
      <c r="D2502" s="63" t="s">
        <v>3326</v>
      </c>
      <c r="E2502" s="64">
        <v>101490161</v>
      </c>
      <c r="F2502" s="64"/>
      <c r="G2502" s="64">
        <v>34</v>
      </c>
      <c r="H2502">
        <v>6.75</v>
      </c>
      <c r="I2502" t="str">
        <f t="shared" si="122"/>
        <v>67</v>
      </c>
      <c r="J2502" t="str">
        <f t="shared" si="123"/>
        <v>5.0</v>
      </c>
      <c r="K2502" t="s">
        <v>8342</v>
      </c>
      <c r="L2502" t="s">
        <v>8341</v>
      </c>
      <c r="M2502">
        <v>0.75</v>
      </c>
      <c r="N2502">
        <v>2.5</v>
      </c>
      <c r="O2502">
        <f t="shared" si="126"/>
        <v>1.25</v>
      </c>
      <c r="P2502">
        <v>0.5</v>
      </c>
    </row>
    <row r="2503" spans="1:16">
      <c r="A2503" s="61" t="s">
        <v>3251</v>
      </c>
      <c r="B2503" s="61" t="s">
        <v>6669</v>
      </c>
      <c r="C2503" s="62" t="s">
        <v>1532</v>
      </c>
      <c r="D2503" s="63" t="s">
        <v>3252</v>
      </c>
      <c r="E2503" s="61">
        <v>101490164</v>
      </c>
      <c r="F2503" s="61"/>
      <c r="G2503" s="64">
        <v>34</v>
      </c>
      <c r="H2503">
        <v>6.75</v>
      </c>
      <c r="I2503" t="str">
        <f t="shared" si="122"/>
        <v>67</v>
      </c>
      <c r="J2503" t="str">
        <f t="shared" si="123"/>
        <v>5.0</v>
      </c>
      <c r="K2503" t="s">
        <v>8342</v>
      </c>
      <c r="L2503" t="s">
        <v>8341</v>
      </c>
      <c r="M2503">
        <v>0.75</v>
      </c>
      <c r="N2503">
        <v>2.5</v>
      </c>
      <c r="O2503">
        <f t="shared" si="126"/>
        <v>1.25</v>
      </c>
      <c r="P2503">
        <v>0.5</v>
      </c>
    </row>
    <row r="2504" spans="1:16">
      <c r="A2504" s="64" t="s">
        <v>3251</v>
      </c>
      <c r="B2504" s="61" t="s">
        <v>6669</v>
      </c>
      <c r="C2504" s="62" t="s">
        <v>1613</v>
      </c>
      <c r="D2504" s="63" t="s">
        <v>3328</v>
      </c>
      <c r="E2504" s="64">
        <v>101490161</v>
      </c>
      <c r="F2504" s="64"/>
      <c r="G2504" s="64">
        <v>34</v>
      </c>
      <c r="H2504">
        <v>6.75</v>
      </c>
      <c r="I2504" t="str">
        <f t="shared" si="122"/>
        <v>67</v>
      </c>
      <c r="J2504" t="str">
        <f t="shared" si="123"/>
        <v>5.0</v>
      </c>
      <c r="K2504" t="s">
        <v>8342</v>
      </c>
      <c r="L2504" t="s">
        <v>8341</v>
      </c>
      <c r="M2504">
        <v>0.75</v>
      </c>
      <c r="N2504">
        <v>2.5</v>
      </c>
      <c r="O2504">
        <f t="shared" si="126"/>
        <v>1.25</v>
      </c>
      <c r="P2504">
        <v>0.5</v>
      </c>
    </row>
    <row r="2505" spans="1:16">
      <c r="A2505" s="61" t="s">
        <v>2004</v>
      </c>
      <c r="B2505" s="61" t="s">
        <v>6189</v>
      </c>
      <c r="C2505" s="62" t="s">
        <v>1532</v>
      </c>
      <c r="D2505" s="63" t="s">
        <v>2005</v>
      </c>
      <c r="E2505" s="61">
        <v>101490162</v>
      </c>
      <c r="F2505" s="61"/>
      <c r="G2505" s="64">
        <v>34</v>
      </c>
      <c r="H2505">
        <v>6.75</v>
      </c>
      <c r="I2505" t="str">
        <f t="shared" si="122"/>
        <v>67</v>
      </c>
      <c r="J2505" t="str">
        <f t="shared" si="123"/>
        <v>5.0</v>
      </c>
      <c r="K2505" t="s">
        <v>8342</v>
      </c>
      <c r="L2505" t="s">
        <v>8341</v>
      </c>
      <c r="M2505">
        <v>0.75</v>
      </c>
      <c r="N2505">
        <v>2.5</v>
      </c>
      <c r="O2505">
        <f t="shared" si="126"/>
        <v>1.25</v>
      </c>
      <c r="P2505">
        <v>0.5</v>
      </c>
    </row>
    <row r="2506" spans="1:16">
      <c r="A2506" s="64" t="s">
        <v>2004</v>
      </c>
      <c r="B2506" s="61" t="s">
        <v>6189</v>
      </c>
      <c r="C2506" s="62" t="s">
        <v>1613</v>
      </c>
      <c r="D2506" s="63" t="s">
        <v>3330</v>
      </c>
      <c r="E2506" s="64">
        <v>101490161</v>
      </c>
      <c r="F2506" s="64"/>
      <c r="G2506" s="64">
        <v>34</v>
      </c>
      <c r="H2506">
        <v>6.75</v>
      </c>
      <c r="I2506" t="str">
        <f t="shared" si="122"/>
        <v>67</v>
      </c>
      <c r="J2506" t="str">
        <f t="shared" si="123"/>
        <v>5.0</v>
      </c>
      <c r="K2506" t="s">
        <v>8342</v>
      </c>
      <c r="L2506" t="s">
        <v>8341</v>
      </c>
      <c r="M2506">
        <v>0.75</v>
      </c>
      <c r="N2506">
        <v>2.5</v>
      </c>
      <c r="O2506">
        <f t="shared" si="126"/>
        <v>1.25</v>
      </c>
      <c r="P2506">
        <v>0.5</v>
      </c>
    </row>
    <row r="2507" spans="1:16">
      <c r="A2507" s="61" t="s">
        <v>1919</v>
      </c>
      <c r="B2507" s="61" t="s">
        <v>6151</v>
      </c>
      <c r="C2507" s="62" t="s">
        <v>1532</v>
      </c>
      <c r="D2507" s="63" t="s">
        <v>1920</v>
      </c>
      <c r="E2507" s="61">
        <v>101490162</v>
      </c>
      <c r="F2507" s="61"/>
      <c r="G2507" s="64">
        <v>34</v>
      </c>
      <c r="H2507">
        <v>6.75</v>
      </c>
      <c r="I2507" t="str">
        <f t="shared" si="122"/>
        <v>67</v>
      </c>
      <c r="J2507" t="str">
        <f t="shared" si="123"/>
        <v>5.0</v>
      </c>
      <c r="K2507" t="s">
        <v>8344</v>
      </c>
      <c r="L2507" t="s">
        <v>8341</v>
      </c>
      <c r="M2507">
        <v>0.75</v>
      </c>
      <c r="N2507">
        <v>2.5</v>
      </c>
      <c r="O2507">
        <f t="shared" si="126"/>
        <v>1.25</v>
      </c>
      <c r="P2507">
        <v>0.5</v>
      </c>
    </row>
    <row r="2508" spans="1:16">
      <c r="A2508" s="61" t="s">
        <v>3199</v>
      </c>
      <c r="B2508" s="61" t="s">
        <v>6651</v>
      </c>
      <c r="C2508" s="62" t="s">
        <v>1532</v>
      </c>
      <c r="D2508" s="63" t="s">
        <v>1920</v>
      </c>
      <c r="E2508" s="61">
        <v>101490162</v>
      </c>
      <c r="F2508" s="61"/>
      <c r="G2508" s="64">
        <v>34</v>
      </c>
      <c r="H2508">
        <v>6.75</v>
      </c>
      <c r="I2508" t="str">
        <f t="shared" ref="I2508:I2571" si="127">MID(D2508,5,2)</f>
        <v>67</v>
      </c>
      <c r="J2508" t="str">
        <f t="shared" ref="J2508:J2571" si="128">MID(D2508,7,3)</f>
        <v>5.0</v>
      </c>
      <c r="K2508" t="s">
        <v>8344</v>
      </c>
      <c r="L2508" t="s">
        <v>8341</v>
      </c>
      <c r="M2508">
        <v>0.75</v>
      </c>
      <c r="N2508">
        <v>2.5</v>
      </c>
      <c r="O2508">
        <f t="shared" si="126"/>
        <v>1.25</v>
      </c>
      <c r="P2508">
        <v>0.5</v>
      </c>
    </row>
    <row r="2509" spans="1:16">
      <c r="A2509" s="64" t="s">
        <v>2541</v>
      </c>
      <c r="B2509" s="61" t="s">
        <v>6423</v>
      </c>
      <c r="C2509" s="62" t="s">
        <v>1613</v>
      </c>
      <c r="D2509" s="63" t="s">
        <v>3331</v>
      </c>
      <c r="E2509" s="64">
        <v>101490161</v>
      </c>
      <c r="F2509" s="64"/>
      <c r="G2509" s="64">
        <v>34</v>
      </c>
      <c r="H2509">
        <v>6.75</v>
      </c>
      <c r="I2509" t="str">
        <f t="shared" si="127"/>
        <v>67</v>
      </c>
      <c r="J2509" t="str">
        <f t="shared" si="128"/>
        <v>5.0</v>
      </c>
      <c r="K2509" t="s">
        <v>8344</v>
      </c>
      <c r="L2509" t="s">
        <v>8341</v>
      </c>
      <c r="M2509">
        <v>0.75</v>
      </c>
      <c r="N2509">
        <v>2.5</v>
      </c>
      <c r="O2509">
        <f t="shared" si="126"/>
        <v>1.25</v>
      </c>
      <c r="P2509">
        <v>0.5</v>
      </c>
    </row>
    <row r="2510" spans="1:16">
      <c r="A2510" s="61" t="s">
        <v>2541</v>
      </c>
      <c r="B2510" s="61" t="s">
        <v>6423</v>
      </c>
      <c r="C2510" s="62" t="s">
        <v>1532</v>
      </c>
      <c r="D2510" s="63" t="s">
        <v>2542</v>
      </c>
      <c r="E2510" s="61">
        <v>101490162</v>
      </c>
      <c r="F2510" s="61"/>
      <c r="G2510" s="64">
        <v>34</v>
      </c>
      <c r="H2510">
        <v>6.75</v>
      </c>
      <c r="I2510" t="str">
        <f t="shared" si="127"/>
        <v>67</v>
      </c>
      <c r="J2510" t="str">
        <f t="shared" si="128"/>
        <v>5.0</v>
      </c>
      <c r="K2510" t="s">
        <v>8344</v>
      </c>
      <c r="L2510" t="s">
        <v>8341</v>
      </c>
      <c r="M2510">
        <v>0.75</v>
      </c>
      <c r="N2510">
        <v>2.5</v>
      </c>
      <c r="O2510">
        <f t="shared" si="126"/>
        <v>1.25</v>
      </c>
      <c r="P2510">
        <v>0.5</v>
      </c>
    </row>
    <row r="2511" spans="1:16">
      <c r="A2511" s="64" t="s">
        <v>1919</v>
      </c>
      <c r="B2511" s="61" t="s">
        <v>6151</v>
      </c>
      <c r="C2511" s="62" t="s">
        <v>1613</v>
      </c>
      <c r="D2511" s="63" t="s">
        <v>3334</v>
      </c>
      <c r="E2511" s="64">
        <v>101490161</v>
      </c>
      <c r="F2511" s="64"/>
      <c r="G2511" s="64">
        <v>34</v>
      </c>
      <c r="H2511">
        <v>6.75</v>
      </c>
      <c r="I2511" t="str">
        <f t="shared" si="127"/>
        <v>67</v>
      </c>
      <c r="J2511" t="str">
        <f t="shared" si="128"/>
        <v>5.0</v>
      </c>
      <c r="K2511" t="s">
        <v>8344</v>
      </c>
      <c r="L2511" t="s">
        <v>8341</v>
      </c>
      <c r="M2511">
        <v>0.75</v>
      </c>
      <c r="N2511">
        <v>2.5</v>
      </c>
      <c r="O2511">
        <f t="shared" si="126"/>
        <v>1.25</v>
      </c>
      <c r="P2511">
        <v>0.5</v>
      </c>
    </row>
    <row r="2512" spans="1:16">
      <c r="A2512" s="64" t="s">
        <v>3199</v>
      </c>
      <c r="B2512" s="61" t="s">
        <v>6651</v>
      </c>
      <c r="C2512" s="62" t="s">
        <v>1613</v>
      </c>
      <c r="D2512" s="63" t="s">
        <v>3334</v>
      </c>
      <c r="E2512" s="64">
        <v>101490161</v>
      </c>
      <c r="F2512" s="64"/>
      <c r="G2512" s="64">
        <v>34</v>
      </c>
      <c r="H2512">
        <v>6.75</v>
      </c>
      <c r="I2512" t="str">
        <f t="shared" si="127"/>
        <v>67</v>
      </c>
      <c r="J2512" t="str">
        <f t="shared" si="128"/>
        <v>5.0</v>
      </c>
      <c r="K2512" t="s">
        <v>8344</v>
      </c>
      <c r="L2512" t="s">
        <v>8341</v>
      </c>
      <c r="M2512">
        <v>0.75</v>
      </c>
      <c r="N2512">
        <v>2.5</v>
      </c>
      <c r="O2512">
        <f t="shared" si="126"/>
        <v>1.25</v>
      </c>
      <c r="P2512">
        <v>0.5</v>
      </c>
    </row>
    <row r="2513" spans="1:16">
      <c r="A2513" s="61" t="s">
        <v>2750</v>
      </c>
      <c r="B2513" s="61" t="s">
        <v>6505</v>
      </c>
      <c r="C2513" s="62" t="s">
        <v>1532</v>
      </c>
      <c r="D2513" s="63" t="s">
        <v>2751</v>
      </c>
      <c r="E2513" s="61">
        <v>101490162</v>
      </c>
      <c r="F2513" s="61"/>
      <c r="G2513" s="64">
        <v>139</v>
      </c>
      <c r="H2513">
        <v>6.75</v>
      </c>
      <c r="I2513" t="str">
        <f t="shared" si="127"/>
        <v>67</v>
      </c>
      <c r="J2513" t="str">
        <f t="shared" si="128"/>
        <v>5.0</v>
      </c>
      <c r="K2513" t="s">
        <v>8344</v>
      </c>
      <c r="L2513" t="s">
        <v>8341</v>
      </c>
      <c r="M2513">
        <v>0.75</v>
      </c>
      <c r="N2513">
        <v>2.5</v>
      </c>
      <c r="O2513">
        <f t="shared" si="126"/>
        <v>1.25</v>
      </c>
      <c r="P2513">
        <v>0.5</v>
      </c>
    </row>
    <row r="2514" spans="1:16">
      <c r="A2514" s="61" t="s">
        <v>2765</v>
      </c>
      <c r="B2514" s="61" t="s">
        <v>6511</v>
      </c>
      <c r="C2514" s="62" t="s">
        <v>1532</v>
      </c>
      <c r="D2514" s="63" t="s">
        <v>2766</v>
      </c>
      <c r="E2514" s="61">
        <v>101490162</v>
      </c>
      <c r="F2514" s="61"/>
      <c r="G2514" s="64">
        <v>34</v>
      </c>
      <c r="H2514">
        <v>6.75</v>
      </c>
      <c r="I2514" t="str">
        <f t="shared" si="127"/>
        <v>67</v>
      </c>
      <c r="J2514" t="str">
        <f t="shared" si="128"/>
        <v>5.0</v>
      </c>
      <c r="K2514" t="s">
        <v>8344</v>
      </c>
      <c r="L2514" t="s">
        <v>8341</v>
      </c>
      <c r="M2514">
        <v>0.75</v>
      </c>
      <c r="N2514">
        <v>2.5</v>
      </c>
      <c r="O2514">
        <f t="shared" si="126"/>
        <v>1.25</v>
      </c>
      <c r="P2514">
        <v>0.5</v>
      </c>
    </row>
    <row r="2515" spans="1:16">
      <c r="A2515" s="64" t="s">
        <v>2765</v>
      </c>
      <c r="B2515" s="61" t="s">
        <v>6511</v>
      </c>
      <c r="C2515" s="62" t="s">
        <v>1613</v>
      </c>
      <c r="D2515" s="63" t="s">
        <v>2766</v>
      </c>
      <c r="E2515" s="64">
        <v>101490161</v>
      </c>
      <c r="F2515" s="64"/>
      <c r="G2515" s="64">
        <v>34</v>
      </c>
      <c r="H2515">
        <v>6.75</v>
      </c>
      <c r="I2515" t="str">
        <f t="shared" si="127"/>
        <v>67</v>
      </c>
      <c r="J2515" t="str">
        <f t="shared" si="128"/>
        <v>5.0</v>
      </c>
      <c r="K2515" t="s">
        <v>8344</v>
      </c>
      <c r="L2515" t="s">
        <v>8341</v>
      </c>
      <c r="M2515">
        <v>0.75</v>
      </c>
      <c r="N2515">
        <v>2.5</v>
      </c>
      <c r="O2515">
        <f t="shared" ref="O2515:O2546" si="129">N2515/2</f>
        <v>1.25</v>
      </c>
      <c r="P2515">
        <v>0.5</v>
      </c>
    </row>
    <row r="2516" spans="1:16">
      <c r="A2516" s="64" t="s">
        <v>2750</v>
      </c>
      <c r="B2516" s="61" t="s">
        <v>6505</v>
      </c>
      <c r="C2516" s="62" t="s">
        <v>1613</v>
      </c>
      <c r="D2516" s="63" t="s">
        <v>3340</v>
      </c>
      <c r="E2516" s="64">
        <v>101490161</v>
      </c>
      <c r="F2516" s="64"/>
      <c r="G2516" s="64">
        <v>139</v>
      </c>
      <c r="H2516">
        <v>6.75</v>
      </c>
      <c r="I2516" t="str">
        <f t="shared" si="127"/>
        <v>67</v>
      </c>
      <c r="J2516" t="str">
        <f t="shared" si="128"/>
        <v>5.0</v>
      </c>
      <c r="K2516" t="s">
        <v>8344</v>
      </c>
      <c r="L2516" t="s">
        <v>8341</v>
      </c>
      <c r="M2516">
        <v>0.75</v>
      </c>
      <c r="N2516">
        <v>2.5</v>
      </c>
      <c r="O2516">
        <f t="shared" si="129"/>
        <v>1.25</v>
      </c>
      <c r="P2516">
        <v>0.5</v>
      </c>
    </row>
    <row r="2517" spans="1:16">
      <c r="A2517" s="61" t="s">
        <v>2594</v>
      </c>
      <c r="B2517" s="61" t="s">
        <v>204</v>
      </c>
      <c r="C2517" s="62" t="s">
        <v>1532</v>
      </c>
      <c r="D2517" s="63" t="s">
        <v>2595</v>
      </c>
      <c r="E2517" s="61">
        <v>101490162</v>
      </c>
      <c r="F2517" s="61"/>
      <c r="G2517" s="64">
        <v>35</v>
      </c>
      <c r="H2517">
        <v>6.75</v>
      </c>
      <c r="I2517" t="str">
        <f t="shared" si="127"/>
        <v>67</v>
      </c>
      <c r="J2517" t="str">
        <f t="shared" si="128"/>
        <v>5.0</v>
      </c>
      <c r="K2517" t="s">
        <v>8342</v>
      </c>
      <c r="L2517" t="s">
        <v>8341</v>
      </c>
      <c r="M2517">
        <v>0.75</v>
      </c>
      <c r="N2517">
        <v>2.5</v>
      </c>
      <c r="O2517">
        <f t="shared" si="129"/>
        <v>1.25</v>
      </c>
      <c r="P2517">
        <v>0.5</v>
      </c>
    </row>
    <row r="2518" spans="1:16">
      <c r="A2518" s="64" t="s">
        <v>3149</v>
      </c>
      <c r="B2518" s="61" t="s">
        <v>6633</v>
      </c>
      <c r="C2518" s="62" t="s">
        <v>1613</v>
      </c>
      <c r="D2518" s="63" t="s">
        <v>3342</v>
      </c>
      <c r="E2518" s="64">
        <v>101490161</v>
      </c>
      <c r="F2518" s="64"/>
      <c r="G2518" s="64">
        <v>35</v>
      </c>
      <c r="H2518">
        <v>6.75</v>
      </c>
      <c r="I2518" t="str">
        <f t="shared" si="127"/>
        <v>67</v>
      </c>
      <c r="J2518" t="str">
        <f t="shared" si="128"/>
        <v>5.0</v>
      </c>
      <c r="K2518" t="s">
        <v>8342</v>
      </c>
      <c r="L2518" t="s">
        <v>8341</v>
      </c>
      <c r="M2518">
        <v>0.75</v>
      </c>
      <c r="N2518">
        <v>2.5</v>
      </c>
      <c r="O2518">
        <f t="shared" si="129"/>
        <v>1.25</v>
      </c>
      <c r="P2518">
        <v>0.5</v>
      </c>
    </row>
    <row r="2519" spans="1:16">
      <c r="A2519" s="61" t="s">
        <v>3265</v>
      </c>
      <c r="B2519" s="61" t="s">
        <v>6675</v>
      </c>
      <c r="C2519" s="62" t="s">
        <v>1532</v>
      </c>
      <c r="D2519" s="63" t="s">
        <v>3266</v>
      </c>
      <c r="E2519" s="61">
        <v>101490162</v>
      </c>
      <c r="F2519" s="61"/>
      <c r="G2519" s="64">
        <v>35</v>
      </c>
      <c r="H2519">
        <v>6.75</v>
      </c>
      <c r="I2519" t="str">
        <f t="shared" si="127"/>
        <v>67</v>
      </c>
      <c r="J2519" t="str">
        <f t="shared" si="128"/>
        <v>5.0</v>
      </c>
      <c r="K2519" t="s">
        <v>8342</v>
      </c>
      <c r="L2519" t="s">
        <v>8341</v>
      </c>
      <c r="M2519">
        <v>0.75</v>
      </c>
      <c r="N2519">
        <v>2.5</v>
      </c>
      <c r="O2519">
        <f t="shared" si="129"/>
        <v>1.25</v>
      </c>
      <c r="P2519">
        <v>0.5</v>
      </c>
    </row>
    <row r="2520" spans="1:16">
      <c r="A2520" s="61" t="s">
        <v>3149</v>
      </c>
      <c r="B2520" s="61" t="s">
        <v>6633</v>
      </c>
      <c r="C2520" s="62" t="s">
        <v>1532</v>
      </c>
      <c r="D2520" s="63" t="s">
        <v>3150</v>
      </c>
      <c r="E2520" s="61">
        <v>101490162</v>
      </c>
      <c r="F2520" s="61"/>
      <c r="G2520" s="64">
        <v>35</v>
      </c>
      <c r="H2520">
        <v>6.75</v>
      </c>
      <c r="I2520" t="str">
        <f t="shared" si="127"/>
        <v>67</v>
      </c>
      <c r="J2520" t="str">
        <f t="shared" si="128"/>
        <v>5.0</v>
      </c>
      <c r="K2520" t="s">
        <v>8342</v>
      </c>
      <c r="L2520" t="s">
        <v>8341</v>
      </c>
      <c r="M2520">
        <v>0.75</v>
      </c>
      <c r="N2520">
        <v>2.5</v>
      </c>
      <c r="O2520">
        <f t="shared" si="129"/>
        <v>1.25</v>
      </c>
      <c r="P2520">
        <v>0.5</v>
      </c>
    </row>
    <row r="2521" spans="1:16">
      <c r="A2521" s="64" t="s">
        <v>2594</v>
      </c>
      <c r="B2521" s="61" t="s">
        <v>204</v>
      </c>
      <c r="C2521" s="62" t="s">
        <v>1613</v>
      </c>
      <c r="D2521" s="63" t="s">
        <v>3344</v>
      </c>
      <c r="E2521" s="64">
        <v>101490161</v>
      </c>
      <c r="F2521" s="64"/>
      <c r="G2521" s="64">
        <v>35</v>
      </c>
      <c r="H2521">
        <v>6.75</v>
      </c>
      <c r="I2521" t="str">
        <f t="shared" si="127"/>
        <v>67</v>
      </c>
      <c r="J2521" t="str">
        <f t="shared" si="128"/>
        <v>5.0</v>
      </c>
      <c r="K2521" t="s">
        <v>8342</v>
      </c>
      <c r="L2521" t="s">
        <v>8341</v>
      </c>
      <c r="M2521">
        <v>0.75</v>
      </c>
      <c r="N2521">
        <v>2.5</v>
      </c>
      <c r="O2521">
        <f t="shared" si="129"/>
        <v>1.25</v>
      </c>
      <c r="P2521">
        <v>0.5</v>
      </c>
    </row>
    <row r="2522" spans="1:16">
      <c r="A2522" s="64">
        <v>101445294</v>
      </c>
      <c r="B2522" s="61" t="s">
        <v>5970</v>
      </c>
      <c r="C2522" s="62" t="s">
        <v>1613</v>
      </c>
      <c r="D2522" s="63" t="s">
        <v>3344</v>
      </c>
      <c r="E2522" s="64">
        <v>101490161</v>
      </c>
      <c r="F2522" s="64"/>
      <c r="G2522" s="64">
        <v>35</v>
      </c>
      <c r="H2522">
        <v>6.75</v>
      </c>
      <c r="I2522" t="str">
        <f t="shared" si="127"/>
        <v>67</v>
      </c>
      <c r="J2522" t="str">
        <f t="shared" si="128"/>
        <v>5.0</v>
      </c>
      <c r="K2522" t="s">
        <v>8342</v>
      </c>
      <c r="L2522" t="s">
        <v>8341</v>
      </c>
      <c r="M2522">
        <v>0.75</v>
      </c>
      <c r="N2522">
        <v>2.5</v>
      </c>
      <c r="O2522">
        <f t="shared" si="129"/>
        <v>1.25</v>
      </c>
      <c r="P2522">
        <v>0.5</v>
      </c>
    </row>
    <row r="2523" spans="1:16">
      <c r="A2523" s="64" t="s">
        <v>3265</v>
      </c>
      <c r="B2523" s="61" t="s">
        <v>6675</v>
      </c>
      <c r="C2523" s="62" t="s">
        <v>1613</v>
      </c>
      <c r="D2523" s="63" t="s">
        <v>3347</v>
      </c>
      <c r="E2523" s="64">
        <v>101490161</v>
      </c>
      <c r="F2523" s="64"/>
      <c r="G2523" s="64">
        <v>35</v>
      </c>
      <c r="H2523">
        <v>6.75</v>
      </c>
      <c r="I2523" t="str">
        <f t="shared" si="127"/>
        <v>67</v>
      </c>
      <c r="J2523" t="str">
        <f t="shared" si="128"/>
        <v>5.0</v>
      </c>
      <c r="K2523" t="s">
        <v>8342</v>
      </c>
      <c r="L2523" t="s">
        <v>8341</v>
      </c>
      <c r="M2523">
        <v>0.75</v>
      </c>
      <c r="N2523">
        <v>2.5</v>
      </c>
      <c r="O2523">
        <f t="shared" si="129"/>
        <v>1.25</v>
      </c>
      <c r="P2523">
        <v>0.5</v>
      </c>
    </row>
    <row r="2524" spans="1:16">
      <c r="A2524" s="61" t="s">
        <v>3353</v>
      </c>
      <c r="B2524" s="61" t="s">
        <v>6694</v>
      </c>
      <c r="C2524" s="62" t="s">
        <v>1532</v>
      </c>
      <c r="D2524" s="63" t="s">
        <v>3488</v>
      </c>
      <c r="E2524" s="61">
        <v>101490162</v>
      </c>
      <c r="F2524" s="61"/>
      <c r="G2524" s="64">
        <v>35</v>
      </c>
      <c r="H2524">
        <v>6.75</v>
      </c>
      <c r="I2524" t="str">
        <f t="shared" si="127"/>
        <v>67</v>
      </c>
      <c r="J2524" t="str">
        <f t="shared" si="128"/>
        <v>5.0</v>
      </c>
      <c r="K2524" t="s">
        <v>8342</v>
      </c>
      <c r="L2524" t="s">
        <v>8341</v>
      </c>
      <c r="M2524">
        <v>0.75</v>
      </c>
      <c r="N2524">
        <v>2.5</v>
      </c>
      <c r="O2524">
        <f t="shared" si="129"/>
        <v>1.25</v>
      </c>
      <c r="P2524">
        <v>0.5</v>
      </c>
    </row>
    <row r="2525" spans="1:16">
      <c r="A2525" s="61" t="s">
        <v>3257</v>
      </c>
      <c r="B2525" s="61" t="s">
        <v>6671</v>
      </c>
      <c r="C2525" s="62" t="s">
        <v>1532</v>
      </c>
      <c r="D2525" s="63" t="s">
        <v>3258</v>
      </c>
      <c r="E2525" s="61">
        <v>101490164</v>
      </c>
      <c r="F2525" s="61"/>
      <c r="G2525" s="64">
        <v>35</v>
      </c>
      <c r="H2525">
        <v>6.75</v>
      </c>
      <c r="I2525" t="str">
        <f t="shared" si="127"/>
        <v>67</v>
      </c>
      <c r="J2525" t="str">
        <f t="shared" si="128"/>
        <v>5.0</v>
      </c>
      <c r="K2525" t="s">
        <v>8342</v>
      </c>
      <c r="L2525" t="s">
        <v>8341</v>
      </c>
      <c r="M2525">
        <v>0.75</v>
      </c>
      <c r="N2525">
        <v>2.5</v>
      </c>
      <c r="O2525">
        <f t="shared" si="129"/>
        <v>1.25</v>
      </c>
      <c r="P2525">
        <v>0.5</v>
      </c>
    </row>
    <row r="2526" spans="1:16">
      <c r="A2526" s="64" t="s">
        <v>3257</v>
      </c>
      <c r="B2526" s="61" t="s">
        <v>6671</v>
      </c>
      <c r="C2526" s="62" t="s">
        <v>1613</v>
      </c>
      <c r="D2526" s="63" t="s">
        <v>3350</v>
      </c>
      <c r="E2526" s="64">
        <v>101490161</v>
      </c>
      <c r="F2526" s="64"/>
      <c r="G2526" s="64">
        <v>35</v>
      </c>
      <c r="H2526">
        <v>6.75</v>
      </c>
      <c r="I2526" t="str">
        <f t="shared" si="127"/>
        <v>67</v>
      </c>
      <c r="J2526" t="str">
        <f t="shared" si="128"/>
        <v>5.0</v>
      </c>
      <c r="K2526" t="s">
        <v>8342</v>
      </c>
      <c r="L2526" t="s">
        <v>8341</v>
      </c>
      <c r="M2526">
        <v>0.75</v>
      </c>
      <c r="N2526">
        <v>2.5</v>
      </c>
      <c r="O2526">
        <f t="shared" si="129"/>
        <v>1.25</v>
      </c>
      <c r="P2526">
        <v>0.5</v>
      </c>
    </row>
    <row r="2527" spans="1:16">
      <c r="A2527" s="64" t="s">
        <v>3353</v>
      </c>
      <c r="B2527" s="61" t="s">
        <v>6694</v>
      </c>
      <c r="C2527" s="62" t="s">
        <v>1613</v>
      </c>
      <c r="D2527" s="63" t="s">
        <v>3354</v>
      </c>
      <c r="E2527" s="64">
        <v>101490161</v>
      </c>
      <c r="F2527" s="64"/>
      <c r="G2527" s="64">
        <v>35</v>
      </c>
      <c r="H2527">
        <v>6.75</v>
      </c>
      <c r="I2527" t="str">
        <f t="shared" si="127"/>
        <v>67</v>
      </c>
      <c r="J2527" t="str">
        <f t="shared" si="128"/>
        <v>5.0</v>
      </c>
      <c r="K2527" t="s">
        <v>8342</v>
      </c>
      <c r="L2527" t="s">
        <v>8341</v>
      </c>
      <c r="M2527">
        <v>0.75</v>
      </c>
      <c r="N2527">
        <v>2.5</v>
      </c>
      <c r="O2527">
        <f t="shared" si="129"/>
        <v>1.25</v>
      </c>
      <c r="P2527">
        <v>0.5</v>
      </c>
    </row>
    <row r="2528" spans="1:16">
      <c r="A2528" s="61" t="s">
        <v>3355</v>
      </c>
      <c r="B2528" s="61" t="s">
        <v>6695</v>
      </c>
      <c r="C2528" s="62" t="s">
        <v>1532</v>
      </c>
      <c r="D2528" s="42" t="s">
        <v>3529</v>
      </c>
      <c r="E2528" s="61">
        <v>101490162</v>
      </c>
      <c r="F2528" s="61"/>
      <c r="G2528" s="64">
        <v>205</v>
      </c>
      <c r="H2528">
        <v>6.75</v>
      </c>
      <c r="I2528" t="str">
        <f t="shared" si="127"/>
        <v>67</v>
      </c>
      <c r="J2528" t="str">
        <f t="shared" si="128"/>
        <v>5.0</v>
      </c>
      <c r="K2528" t="s">
        <v>8342</v>
      </c>
      <c r="L2528" t="s">
        <v>8354</v>
      </c>
      <c r="M2528">
        <v>0.75</v>
      </c>
      <c r="N2528">
        <v>2.5</v>
      </c>
      <c r="O2528">
        <f t="shared" si="129"/>
        <v>1.25</v>
      </c>
      <c r="P2528">
        <v>0.5</v>
      </c>
    </row>
    <row r="2529" spans="1:16">
      <c r="A2529" s="64" t="s">
        <v>3355</v>
      </c>
      <c r="B2529" s="61" t="s">
        <v>6695</v>
      </c>
      <c r="C2529" s="62" t="s">
        <v>1613</v>
      </c>
      <c r="D2529" s="42" t="s">
        <v>3356</v>
      </c>
      <c r="E2529" s="64">
        <v>101490161</v>
      </c>
      <c r="F2529" s="64"/>
      <c r="G2529" s="64">
        <v>205</v>
      </c>
      <c r="H2529">
        <v>6.75</v>
      </c>
      <c r="I2529" t="str">
        <f t="shared" si="127"/>
        <v>67</v>
      </c>
      <c r="J2529" t="str">
        <f t="shared" si="128"/>
        <v>5.0</v>
      </c>
      <c r="K2529" t="s">
        <v>8342</v>
      </c>
      <c r="L2529" t="s">
        <v>8354</v>
      </c>
      <c r="M2529">
        <v>0.75</v>
      </c>
      <c r="N2529">
        <v>2.5</v>
      </c>
      <c r="O2529">
        <f t="shared" si="129"/>
        <v>1.25</v>
      </c>
      <c r="P2529">
        <v>0.5</v>
      </c>
    </row>
    <row r="2530" spans="1:16">
      <c r="A2530" s="61" t="s">
        <v>3120</v>
      </c>
      <c r="B2530" s="61" t="s">
        <v>6622</v>
      </c>
      <c r="C2530" s="62" t="s">
        <v>1532</v>
      </c>
      <c r="D2530" s="63" t="s">
        <v>3121</v>
      </c>
      <c r="E2530" s="61">
        <v>101490162</v>
      </c>
      <c r="F2530" s="61"/>
      <c r="G2530" s="64">
        <v>34</v>
      </c>
      <c r="H2530">
        <v>6.75</v>
      </c>
      <c r="I2530" t="str">
        <f t="shared" si="127"/>
        <v>67</v>
      </c>
      <c r="J2530" t="str">
        <f t="shared" si="128"/>
        <v>5.0</v>
      </c>
      <c r="K2530" t="s">
        <v>8342</v>
      </c>
      <c r="L2530" t="s">
        <v>8357</v>
      </c>
      <c r="M2530">
        <v>0.75</v>
      </c>
      <c r="N2530">
        <v>2.5</v>
      </c>
      <c r="O2530">
        <f t="shared" si="129"/>
        <v>1.25</v>
      </c>
      <c r="P2530">
        <v>0.5</v>
      </c>
    </row>
    <row r="2531" spans="1:16">
      <c r="A2531" s="64" t="s">
        <v>3120</v>
      </c>
      <c r="B2531" s="61" t="s">
        <v>6622</v>
      </c>
      <c r="C2531" s="62" t="s">
        <v>1613</v>
      </c>
      <c r="D2531" s="63" t="s">
        <v>3358</v>
      </c>
      <c r="E2531" s="64">
        <v>101490161</v>
      </c>
      <c r="F2531" s="64"/>
      <c r="G2531" s="64">
        <v>34</v>
      </c>
      <c r="H2531">
        <v>6.75</v>
      </c>
      <c r="I2531" t="str">
        <f t="shared" si="127"/>
        <v>67</v>
      </c>
      <c r="J2531" t="str">
        <f t="shared" si="128"/>
        <v>5.0</v>
      </c>
      <c r="K2531" t="s">
        <v>8342</v>
      </c>
      <c r="L2531" t="s">
        <v>8357</v>
      </c>
      <c r="M2531">
        <v>0.75</v>
      </c>
      <c r="N2531">
        <v>2.5</v>
      </c>
      <c r="O2531">
        <f t="shared" si="129"/>
        <v>1.25</v>
      </c>
      <c r="P2531">
        <v>0.5</v>
      </c>
    </row>
    <row r="2532" spans="1:16">
      <c r="A2532" s="61" t="s">
        <v>3110</v>
      </c>
      <c r="B2532" s="61" t="s">
        <v>6619</v>
      </c>
      <c r="C2532" s="62" t="s">
        <v>1532</v>
      </c>
      <c r="D2532" s="63" t="s">
        <v>3111</v>
      </c>
      <c r="E2532" s="61">
        <v>101490162</v>
      </c>
      <c r="F2532" s="61"/>
      <c r="G2532" s="64">
        <v>35</v>
      </c>
      <c r="H2532">
        <v>6.75</v>
      </c>
      <c r="I2532" t="str">
        <f t="shared" si="127"/>
        <v>67</v>
      </c>
      <c r="J2532" t="str">
        <f t="shared" si="128"/>
        <v>5.0</v>
      </c>
      <c r="K2532" t="s">
        <v>8344</v>
      </c>
      <c r="L2532" t="s">
        <v>8350</v>
      </c>
      <c r="M2532">
        <v>0.75</v>
      </c>
      <c r="N2532">
        <v>2.5</v>
      </c>
      <c r="O2532">
        <f t="shared" si="129"/>
        <v>1.25</v>
      </c>
      <c r="P2532">
        <v>0.5</v>
      </c>
    </row>
    <row r="2533" spans="1:16">
      <c r="A2533" s="64" t="s">
        <v>3110</v>
      </c>
      <c r="B2533" s="61" t="s">
        <v>6619</v>
      </c>
      <c r="C2533" s="62" t="s">
        <v>1613</v>
      </c>
      <c r="D2533" s="63" t="s">
        <v>3111</v>
      </c>
      <c r="E2533" s="64">
        <v>101490161</v>
      </c>
      <c r="F2533" s="64"/>
      <c r="G2533" s="64">
        <v>35</v>
      </c>
      <c r="H2533">
        <v>6.75</v>
      </c>
      <c r="I2533" t="str">
        <f t="shared" si="127"/>
        <v>67</v>
      </c>
      <c r="J2533" t="str">
        <f t="shared" si="128"/>
        <v>5.0</v>
      </c>
      <c r="K2533" t="s">
        <v>8344</v>
      </c>
      <c r="L2533" t="s">
        <v>8350</v>
      </c>
      <c r="M2533">
        <v>0.75</v>
      </c>
      <c r="N2533">
        <v>2.5</v>
      </c>
      <c r="O2533">
        <f t="shared" si="129"/>
        <v>1.25</v>
      </c>
      <c r="P2533">
        <v>0.5</v>
      </c>
    </row>
    <row r="2534" spans="1:16">
      <c r="A2534" s="61">
        <v>102884315</v>
      </c>
      <c r="B2534" s="61" t="s">
        <v>7131</v>
      </c>
      <c r="C2534" s="62" t="s">
        <v>1532</v>
      </c>
      <c r="D2534" s="42" t="s">
        <v>4439</v>
      </c>
      <c r="E2534" s="69" t="s">
        <v>1567</v>
      </c>
      <c r="F2534" s="61"/>
      <c r="G2534" s="61">
        <v>34</v>
      </c>
      <c r="H2534">
        <v>6.75</v>
      </c>
      <c r="I2534" t="str">
        <f t="shared" si="127"/>
        <v>67</v>
      </c>
      <c r="J2534" t="str">
        <f t="shared" si="128"/>
        <v>5.0</v>
      </c>
      <c r="K2534" t="s">
        <v>8344</v>
      </c>
      <c r="L2534" t="s">
        <v>8341</v>
      </c>
      <c r="M2534">
        <v>0.75</v>
      </c>
      <c r="N2534">
        <v>2.5</v>
      </c>
      <c r="O2534">
        <f t="shared" si="129"/>
        <v>1.25</v>
      </c>
      <c r="P2534">
        <v>0.5</v>
      </c>
    </row>
    <row r="2535" spans="1:16">
      <c r="A2535" s="61">
        <v>102884252</v>
      </c>
      <c r="B2535" s="61" t="s">
        <v>7134</v>
      </c>
      <c r="C2535" s="62" t="s">
        <v>1532</v>
      </c>
      <c r="D2535" s="42" t="s">
        <v>4439</v>
      </c>
      <c r="E2535" s="69" t="s">
        <v>1567</v>
      </c>
      <c r="F2535" s="61"/>
      <c r="G2535" s="61">
        <v>34</v>
      </c>
      <c r="H2535">
        <v>6.75</v>
      </c>
      <c r="I2535" t="str">
        <f t="shared" si="127"/>
        <v>67</v>
      </c>
      <c r="J2535" t="str">
        <f t="shared" si="128"/>
        <v>5.0</v>
      </c>
      <c r="K2535" t="s">
        <v>8344</v>
      </c>
      <c r="L2535" t="s">
        <v>8341</v>
      </c>
      <c r="M2535">
        <v>0.75</v>
      </c>
      <c r="N2535">
        <v>2.5</v>
      </c>
      <c r="O2535">
        <f t="shared" si="129"/>
        <v>1.25</v>
      </c>
      <c r="P2535">
        <v>0.5</v>
      </c>
    </row>
    <row r="2536" spans="1:16">
      <c r="A2536" s="61">
        <v>102884315</v>
      </c>
      <c r="B2536" s="61" t="s">
        <v>7131</v>
      </c>
      <c r="C2536" s="62" t="s">
        <v>1613</v>
      </c>
      <c r="D2536" s="42" t="s">
        <v>4440</v>
      </c>
      <c r="E2536" s="61">
        <v>101490161</v>
      </c>
      <c r="F2536" s="61"/>
      <c r="G2536" s="61">
        <v>34</v>
      </c>
      <c r="H2536">
        <v>6.75</v>
      </c>
      <c r="I2536" t="str">
        <f t="shared" si="127"/>
        <v>67</v>
      </c>
      <c r="J2536" t="str">
        <f t="shared" si="128"/>
        <v>5.0</v>
      </c>
      <c r="K2536" t="s">
        <v>8344</v>
      </c>
      <c r="L2536" t="s">
        <v>8341</v>
      </c>
      <c r="M2536">
        <v>0.75</v>
      </c>
      <c r="N2536">
        <v>2.5</v>
      </c>
      <c r="O2536">
        <f t="shared" si="129"/>
        <v>1.25</v>
      </c>
      <c r="P2536">
        <v>0.5</v>
      </c>
    </row>
    <row r="2537" spans="1:16">
      <c r="A2537" s="61">
        <v>102884252</v>
      </c>
      <c r="B2537" s="61" t="s">
        <v>7134</v>
      </c>
      <c r="C2537" s="62" t="s">
        <v>1613</v>
      </c>
      <c r="D2537" s="42" t="s">
        <v>4440</v>
      </c>
      <c r="E2537" s="61">
        <v>101490161</v>
      </c>
      <c r="F2537" s="61"/>
      <c r="G2537" s="61">
        <v>34</v>
      </c>
      <c r="H2537">
        <v>6.75</v>
      </c>
      <c r="I2537" t="str">
        <f t="shared" si="127"/>
        <v>67</v>
      </c>
      <c r="J2537" t="str">
        <f t="shared" si="128"/>
        <v>5.0</v>
      </c>
      <c r="K2537" t="s">
        <v>8344</v>
      </c>
      <c r="L2537" t="s">
        <v>8341</v>
      </c>
      <c r="M2537">
        <v>0.75</v>
      </c>
      <c r="N2537">
        <v>2.5</v>
      </c>
      <c r="O2537">
        <f t="shared" si="129"/>
        <v>1.25</v>
      </c>
      <c r="P2537">
        <v>0.5</v>
      </c>
    </row>
    <row r="2538" spans="1:16">
      <c r="A2538" s="64">
        <v>101480876</v>
      </c>
      <c r="B2538" s="61" t="s">
        <v>5987</v>
      </c>
      <c r="C2538" s="62" t="s">
        <v>1532</v>
      </c>
      <c r="D2538" s="63" t="s">
        <v>1645</v>
      </c>
      <c r="E2538" s="64">
        <v>101490168</v>
      </c>
      <c r="F2538" s="64"/>
      <c r="G2538" s="64">
        <v>34</v>
      </c>
      <c r="H2538">
        <v>6.75</v>
      </c>
      <c r="I2538" t="str">
        <f t="shared" si="127"/>
        <v>67</v>
      </c>
      <c r="J2538" t="str">
        <f t="shared" si="128"/>
        <v>5.0</v>
      </c>
      <c r="K2538" t="s">
        <v>8344</v>
      </c>
      <c r="L2538" t="s">
        <v>8341</v>
      </c>
      <c r="M2538">
        <v>0.75</v>
      </c>
      <c r="N2538">
        <v>2.5</v>
      </c>
      <c r="O2538">
        <f t="shared" si="129"/>
        <v>1.25</v>
      </c>
      <c r="P2538">
        <v>0.5</v>
      </c>
    </row>
    <row r="2539" spans="1:16">
      <c r="A2539" s="64">
        <v>101480876</v>
      </c>
      <c r="B2539" s="61" t="s">
        <v>5987</v>
      </c>
      <c r="C2539" s="62" t="s">
        <v>1532</v>
      </c>
      <c r="D2539" s="63" t="s">
        <v>1645</v>
      </c>
      <c r="E2539" s="64">
        <v>101490168</v>
      </c>
      <c r="F2539" s="61" t="s">
        <v>1534</v>
      </c>
      <c r="G2539" s="64">
        <v>34</v>
      </c>
      <c r="H2539">
        <v>6.75</v>
      </c>
      <c r="I2539" t="str">
        <f t="shared" si="127"/>
        <v>67</v>
      </c>
      <c r="J2539" t="str">
        <f t="shared" si="128"/>
        <v>5.0</v>
      </c>
      <c r="K2539" t="s">
        <v>8344</v>
      </c>
      <c r="L2539" t="s">
        <v>8341</v>
      </c>
      <c r="M2539">
        <v>0.75</v>
      </c>
      <c r="N2539">
        <v>2.5</v>
      </c>
      <c r="O2539">
        <f t="shared" si="129"/>
        <v>1.25</v>
      </c>
      <c r="P2539">
        <v>0.5</v>
      </c>
    </row>
    <row r="2540" spans="1:16">
      <c r="A2540" s="64">
        <v>101480876</v>
      </c>
      <c r="B2540" s="61" t="s">
        <v>5987</v>
      </c>
      <c r="C2540" s="62" t="s">
        <v>1613</v>
      </c>
      <c r="D2540" s="63" t="s">
        <v>3361</v>
      </c>
      <c r="E2540" s="64">
        <v>101490161</v>
      </c>
      <c r="F2540" s="64"/>
      <c r="G2540" s="64">
        <v>34</v>
      </c>
      <c r="H2540">
        <v>6.75</v>
      </c>
      <c r="I2540" t="str">
        <f t="shared" si="127"/>
        <v>67</v>
      </c>
      <c r="J2540" t="str">
        <f t="shared" si="128"/>
        <v>5.0</v>
      </c>
      <c r="K2540" t="s">
        <v>8344</v>
      </c>
      <c r="L2540" t="s">
        <v>8341</v>
      </c>
      <c r="M2540">
        <v>0.75</v>
      </c>
      <c r="N2540">
        <v>2.5</v>
      </c>
      <c r="O2540">
        <f t="shared" si="129"/>
        <v>1.25</v>
      </c>
      <c r="P2540">
        <v>0.5</v>
      </c>
    </row>
    <row r="2541" spans="1:16">
      <c r="A2541" s="64" t="s">
        <v>3362</v>
      </c>
      <c r="B2541" s="61" t="s">
        <v>6696</v>
      </c>
      <c r="C2541" s="62" t="s">
        <v>1532</v>
      </c>
      <c r="D2541" s="42" t="s">
        <v>3419</v>
      </c>
      <c r="E2541" s="64">
        <v>101490164</v>
      </c>
      <c r="F2541" s="64"/>
      <c r="G2541" s="64">
        <v>205</v>
      </c>
      <c r="H2541">
        <v>6.75</v>
      </c>
      <c r="I2541" t="str">
        <f t="shared" si="127"/>
        <v>67</v>
      </c>
      <c r="J2541" t="str">
        <f t="shared" si="128"/>
        <v>5.0</v>
      </c>
      <c r="K2541" t="s">
        <v>8342</v>
      </c>
      <c r="L2541" t="s">
        <v>8354</v>
      </c>
      <c r="M2541">
        <v>0.75</v>
      </c>
      <c r="N2541">
        <v>2.5</v>
      </c>
      <c r="O2541">
        <f t="shared" si="129"/>
        <v>1.25</v>
      </c>
      <c r="P2541">
        <v>0.5</v>
      </c>
    </row>
    <row r="2542" spans="1:16">
      <c r="A2542" s="64" t="s">
        <v>3362</v>
      </c>
      <c r="B2542" s="61" t="s">
        <v>6696</v>
      </c>
      <c r="C2542" s="62" t="s">
        <v>1532</v>
      </c>
      <c r="D2542" s="42" t="s">
        <v>3419</v>
      </c>
      <c r="E2542" s="64">
        <v>101490164</v>
      </c>
      <c r="F2542" s="61" t="s">
        <v>1534</v>
      </c>
      <c r="G2542" s="64">
        <v>205</v>
      </c>
      <c r="H2542">
        <v>6.75</v>
      </c>
      <c r="I2542" t="str">
        <f t="shared" si="127"/>
        <v>67</v>
      </c>
      <c r="J2542" t="str">
        <f t="shared" si="128"/>
        <v>5.0</v>
      </c>
      <c r="K2542" t="s">
        <v>8342</v>
      </c>
      <c r="L2542" t="s">
        <v>8354</v>
      </c>
      <c r="M2542">
        <v>0.75</v>
      </c>
      <c r="N2542">
        <v>2.5</v>
      </c>
      <c r="O2542">
        <f t="shared" si="129"/>
        <v>1.25</v>
      </c>
      <c r="P2542">
        <v>0.5</v>
      </c>
    </row>
    <row r="2543" spans="1:16">
      <c r="A2543" s="64" t="s">
        <v>3362</v>
      </c>
      <c r="B2543" s="61" t="s">
        <v>6696</v>
      </c>
      <c r="C2543" s="62" t="s">
        <v>1613</v>
      </c>
      <c r="D2543" s="42" t="s">
        <v>3363</v>
      </c>
      <c r="E2543" s="64">
        <v>101490161</v>
      </c>
      <c r="F2543" s="64"/>
      <c r="G2543" s="64">
        <v>205</v>
      </c>
      <c r="H2543">
        <v>6.75</v>
      </c>
      <c r="I2543" t="str">
        <f t="shared" si="127"/>
        <v>67</v>
      </c>
      <c r="J2543" t="str">
        <f t="shared" si="128"/>
        <v>5.0</v>
      </c>
      <c r="K2543" t="s">
        <v>8342</v>
      </c>
      <c r="L2543" t="s">
        <v>8354</v>
      </c>
      <c r="M2543">
        <v>0.75</v>
      </c>
      <c r="N2543">
        <v>2.5</v>
      </c>
      <c r="O2543">
        <f t="shared" si="129"/>
        <v>1.25</v>
      </c>
      <c r="P2543">
        <v>0.5</v>
      </c>
    </row>
    <row r="2544" spans="1:16">
      <c r="A2544" s="61" t="s">
        <v>3364</v>
      </c>
      <c r="B2544" s="61" t="s">
        <v>6697</v>
      </c>
      <c r="C2544" s="62" t="s">
        <v>1532</v>
      </c>
      <c r="D2544" s="63" t="s">
        <v>3417</v>
      </c>
      <c r="E2544" s="64">
        <v>101490164</v>
      </c>
      <c r="F2544" s="64"/>
      <c r="G2544" s="64">
        <v>35</v>
      </c>
      <c r="H2544">
        <v>6.75</v>
      </c>
      <c r="I2544" t="str">
        <f t="shared" si="127"/>
        <v>67</v>
      </c>
      <c r="J2544" t="str">
        <f t="shared" si="128"/>
        <v>5.0</v>
      </c>
      <c r="K2544" t="s">
        <v>8342</v>
      </c>
      <c r="L2544" t="s">
        <v>8341</v>
      </c>
      <c r="M2544">
        <v>0.75</v>
      </c>
      <c r="N2544">
        <v>2.5</v>
      </c>
      <c r="O2544">
        <f t="shared" si="129"/>
        <v>1.25</v>
      </c>
      <c r="P2544">
        <v>0.5</v>
      </c>
    </row>
    <row r="2545" spans="1:16">
      <c r="A2545" s="61" t="s">
        <v>3364</v>
      </c>
      <c r="B2545" s="61" t="s">
        <v>6697</v>
      </c>
      <c r="C2545" s="62" t="s">
        <v>1532</v>
      </c>
      <c r="D2545" s="63" t="s">
        <v>3417</v>
      </c>
      <c r="E2545" s="64">
        <v>101490164</v>
      </c>
      <c r="F2545" s="61" t="s">
        <v>1534</v>
      </c>
      <c r="G2545" s="64">
        <v>35</v>
      </c>
      <c r="H2545">
        <v>6.75</v>
      </c>
      <c r="I2545" t="str">
        <f t="shared" si="127"/>
        <v>67</v>
      </c>
      <c r="J2545" t="str">
        <f t="shared" si="128"/>
        <v>5.0</v>
      </c>
      <c r="K2545" t="s">
        <v>8342</v>
      </c>
      <c r="L2545" t="s">
        <v>8341</v>
      </c>
      <c r="M2545">
        <v>0.75</v>
      </c>
      <c r="N2545">
        <v>2.5</v>
      </c>
      <c r="O2545">
        <f t="shared" si="129"/>
        <v>1.25</v>
      </c>
      <c r="P2545">
        <v>0.5</v>
      </c>
    </row>
    <row r="2546" spans="1:16">
      <c r="A2546" s="64" t="s">
        <v>3364</v>
      </c>
      <c r="B2546" s="61" t="s">
        <v>6697</v>
      </c>
      <c r="C2546" s="62" t="s">
        <v>1613</v>
      </c>
      <c r="D2546" s="63" t="s">
        <v>3365</v>
      </c>
      <c r="E2546" s="64">
        <v>101490161</v>
      </c>
      <c r="F2546" s="64"/>
      <c r="G2546" s="64">
        <v>35</v>
      </c>
      <c r="H2546">
        <v>6.75</v>
      </c>
      <c r="I2546" t="str">
        <f t="shared" si="127"/>
        <v>67</v>
      </c>
      <c r="J2546" t="str">
        <f t="shared" si="128"/>
        <v>5.0</v>
      </c>
      <c r="K2546" t="s">
        <v>8342</v>
      </c>
      <c r="L2546" t="s">
        <v>8341</v>
      </c>
      <c r="M2546">
        <v>0.75</v>
      </c>
      <c r="N2546">
        <v>2.5</v>
      </c>
      <c r="O2546">
        <f t="shared" si="129"/>
        <v>1.25</v>
      </c>
      <c r="P2546">
        <v>0.5</v>
      </c>
    </row>
    <row r="2547" spans="1:16">
      <c r="A2547" s="61" t="s">
        <v>3369</v>
      </c>
      <c r="B2547" s="61" t="s">
        <v>6699</v>
      </c>
      <c r="C2547" s="62" t="s">
        <v>1532</v>
      </c>
      <c r="D2547" s="63" t="s">
        <v>3415</v>
      </c>
      <c r="E2547" s="64">
        <v>101490164</v>
      </c>
      <c r="F2547" s="64"/>
      <c r="G2547" s="64">
        <v>34</v>
      </c>
      <c r="H2547">
        <v>6.75</v>
      </c>
      <c r="I2547" t="str">
        <f t="shared" si="127"/>
        <v>67</v>
      </c>
      <c r="J2547" t="str">
        <f t="shared" si="128"/>
        <v>5.0</v>
      </c>
      <c r="K2547" t="s">
        <v>8342</v>
      </c>
      <c r="L2547" t="s">
        <v>8357</v>
      </c>
      <c r="M2547">
        <v>0.75</v>
      </c>
      <c r="N2547">
        <v>2.5</v>
      </c>
      <c r="O2547">
        <f t="shared" ref="O2547:O2578" si="130">N2547/2</f>
        <v>1.25</v>
      </c>
      <c r="P2547">
        <v>0.5</v>
      </c>
    </row>
    <row r="2548" spans="1:16">
      <c r="A2548" s="61" t="s">
        <v>3369</v>
      </c>
      <c r="B2548" s="61" t="s">
        <v>6699</v>
      </c>
      <c r="C2548" s="62" t="s">
        <v>1532</v>
      </c>
      <c r="D2548" s="63" t="s">
        <v>3415</v>
      </c>
      <c r="E2548" s="64">
        <v>101490164</v>
      </c>
      <c r="F2548" s="61" t="s">
        <v>1534</v>
      </c>
      <c r="G2548" s="64">
        <v>34</v>
      </c>
      <c r="H2548">
        <v>6.75</v>
      </c>
      <c r="I2548" t="str">
        <f t="shared" si="127"/>
        <v>67</v>
      </c>
      <c r="J2548" t="str">
        <f t="shared" si="128"/>
        <v>5.0</v>
      </c>
      <c r="K2548" t="s">
        <v>8342</v>
      </c>
      <c r="L2548" t="s">
        <v>8357</v>
      </c>
      <c r="M2548">
        <v>0.75</v>
      </c>
      <c r="N2548">
        <v>2.5</v>
      </c>
      <c r="O2548">
        <f t="shared" si="130"/>
        <v>1.25</v>
      </c>
      <c r="P2548">
        <v>0.5</v>
      </c>
    </row>
    <row r="2549" spans="1:16">
      <c r="A2549" s="64" t="s">
        <v>3369</v>
      </c>
      <c r="B2549" s="61" t="s">
        <v>6699</v>
      </c>
      <c r="C2549" s="62" t="s">
        <v>1613</v>
      </c>
      <c r="D2549" s="63" t="s">
        <v>3370</v>
      </c>
      <c r="E2549" s="64">
        <v>101490161</v>
      </c>
      <c r="F2549" s="64"/>
      <c r="G2549" s="64">
        <v>34</v>
      </c>
      <c r="H2549">
        <v>6.75</v>
      </c>
      <c r="I2549" t="str">
        <f t="shared" si="127"/>
        <v>67</v>
      </c>
      <c r="J2549" t="str">
        <f t="shared" si="128"/>
        <v>5.0</v>
      </c>
      <c r="K2549" t="s">
        <v>8342</v>
      </c>
      <c r="L2549" t="s">
        <v>8357</v>
      </c>
      <c r="M2549">
        <v>0.75</v>
      </c>
      <c r="N2549">
        <v>2.5</v>
      </c>
      <c r="O2549">
        <f t="shared" si="130"/>
        <v>1.25</v>
      </c>
      <c r="P2549">
        <v>0.5</v>
      </c>
    </row>
    <row r="2550" spans="1:16">
      <c r="A2550" s="61">
        <v>101386312</v>
      </c>
      <c r="B2550" s="61" t="s">
        <v>5948</v>
      </c>
      <c r="C2550" s="62" t="s">
        <v>1532</v>
      </c>
      <c r="D2550" s="63" t="s">
        <v>1604</v>
      </c>
      <c r="E2550" s="64">
        <v>101490162</v>
      </c>
      <c r="F2550" s="64"/>
      <c r="G2550" s="64">
        <v>245</v>
      </c>
      <c r="H2550">
        <v>6.75</v>
      </c>
      <c r="I2550" t="str">
        <f t="shared" si="127"/>
        <v>67</v>
      </c>
      <c r="J2550" t="str">
        <f t="shared" si="128"/>
        <v>5.0</v>
      </c>
      <c r="K2550" t="s">
        <v>8342</v>
      </c>
      <c r="L2550" t="s">
        <v>8350</v>
      </c>
      <c r="M2550">
        <v>0.75</v>
      </c>
      <c r="N2550">
        <v>2.5</v>
      </c>
      <c r="O2550">
        <f t="shared" si="130"/>
        <v>1.25</v>
      </c>
      <c r="P2550">
        <v>0.5</v>
      </c>
    </row>
    <row r="2551" spans="1:16">
      <c r="A2551" s="61">
        <v>101751159</v>
      </c>
      <c r="B2551" s="61" t="s">
        <v>6818</v>
      </c>
      <c r="C2551" s="62" t="s">
        <v>1532</v>
      </c>
      <c r="D2551" s="42" t="s">
        <v>1604</v>
      </c>
      <c r="E2551" s="61">
        <v>101490162</v>
      </c>
      <c r="F2551" s="61"/>
      <c r="G2551" s="61">
        <v>245</v>
      </c>
      <c r="H2551">
        <v>6.75</v>
      </c>
      <c r="I2551" t="str">
        <f t="shared" si="127"/>
        <v>67</v>
      </c>
      <c r="J2551" t="str">
        <f t="shared" si="128"/>
        <v>5.0</v>
      </c>
      <c r="K2551" t="s">
        <v>8342</v>
      </c>
      <c r="L2551" t="s">
        <v>8350</v>
      </c>
      <c r="M2551">
        <v>0.75</v>
      </c>
      <c r="N2551">
        <v>2.5</v>
      </c>
      <c r="O2551">
        <f t="shared" si="130"/>
        <v>1.25</v>
      </c>
      <c r="P2551">
        <v>0.5</v>
      </c>
    </row>
    <row r="2552" spans="1:16">
      <c r="A2552" s="61">
        <v>101577316</v>
      </c>
      <c r="B2552" s="61" t="s">
        <v>6706</v>
      </c>
      <c r="C2552" s="62" t="s">
        <v>1532</v>
      </c>
      <c r="D2552" s="42" t="s">
        <v>3743</v>
      </c>
      <c r="E2552" s="61">
        <v>101490164</v>
      </c>
      <c r="F2552" s="61" t="s">
        <v>1534</v>
      </c>
      <c r="G2552" s="61">
        <v>245</v>
      </c>
      <c r="H2552">
        <v>6.75</v>
      </c>
      <c r="I2552" t="str">
        <f t="shared" si="127"/>
        <v>67</v>
      </c>
      <c r="J2552" t="str">
        <f t="shared" si="128"/>
        <v>5.0</v>
      </c>
      <c r="K2552" t="s">
        <v>8342</v>
      </c>
      <c r="L2552" t="s">
        <v>8350</v>
      </c>
      <c r="M2552">
        <v>0.75</v>
      </c>
      <c r="N2552">
        <v>2.5</v>
      </c>
      <c r="O2552">
        <f t="shared" si="130"/>
        <v>1.25</v>
      </c>
      <c r="P2552">
        <v>0.5</v>
      </c>
    </row>
    <row r="2553" spans="1:16">
      <c r="A2553" s="61">
        <v>101577316</v>
      </c>
      <c r="B2553" s="61" t="s">
        <v>6706</v>
      </c>
      <c r="C2553" s="62" t="s">
        <v>1613</v>
      </c>
      <c r="D2553" s="42" t="s">
        <v>3385</v>
      </c>
      <c r="E2553" s="61">
        <v>101490161</v>
      </c>
      <c r="F2553" s="61"/>
      <c r="G2553" s="61">
        <v>245</v>
      </c>
      <c r="H2553">
        <v>6.75</v>
      </c>
      <c r="I2553" t="str">
        <f t="shared" si="127"/>
        <v>67</v>
      </c>
      <c r="J2553" t="str">
        <f t="shared" si="128"/>
        <v>5.0</v>
      </c>
      <c r="K2553" t="s">
        <v>8342</v>
      </c>
      <c r="L2553" t="s">
        <v>8350</v>
      </c>
      <c r="M2553">
        <v>0.75</v>
      </c>
      <c r="N2553">
        <v>2.5</v>
      </c>
      <c r="O2553">
        <f t="shared" si="130"/>
        <v>1.25</v>
      </c>
      <c r="P2553">
        <v>0.5</v>
      </c>
    </row>
    <row r="2554" spans="1:16">
      <c r="A2554" s="64">
        <v>101386312</v>
      </c>
      <c r="B2554" s="61" t="s">
        <v>5948</v>
      </c>
      <c r="C2554" s="62" t="s">
        <v>1613</v>
      </c>
      <c r="D2554" s="63" t="s">
        <v>3387</v>
      </c>
      <c r="E2554" s="64">
        <v>101490161</v>
      </c>
      <c r="F2554" s="64"/>
      <c r="G2554" s="64">
        <v>245</v>
      </c>
      <c r="H2554">
        <v>6.75</v>
      </c>
      <c r="I2554" t="str">
        <f t="shared" si="127"/>
        <v>67</v>
      </c>
      <c r="J2554" t="str">
        <f t="shared" si="128"/>
        <v>5.0</v>
      </c>
      <c r="K2554" t="s">
        <v>8342</v>
      </c>
      <c r="L2554" t="s">
        <v>8350</v>
      </c>
      <c r="M2554">
        <v>0.75</v>
      </c>
      <c r="N2554">
        <v>2.5</v>
      </c>
      <c r="O2554">
        <f t="shared" si="130"/>
        <v>1.25</v>
      </c>
      <c r="P2554">
        <v>0.5</v>
      </c>
    </row>
    <row r="2555" spans="1:16">
      <c r="A2555" s="61">
        <v>101751159</v>
      </c>
      <c r="B2555" s="61" t="s">
        <v>6818</v>
      </c>
      <c r="C2555" s="62" t="s">
        <v>1613</v>
      </c>
      <c r="D2555" s="42" t="s">
        <v>3387</v>
      </c>
      <c r="E2555" s="61">
        <v>101490161</v>
      </c>
      <c r="F2555" s="61"/>
      <c r="G2555" s="61">
        <v>245</v>
      </c>
      <c r="H2555">
        <v>6.75</v>
      </c>
      <c r="I2555" t="str">
        <f t="shared" si="127"/>
        <v>67</v>
      </c>
      <c r="J2555" t="str">
        <f t="shared" si="128"/>
        <v>5.0</v>
      </c>
      <c r="K2555" t="s">
        <v>8342</v>
      </c>
      <c r="L2555" t="s">
        <v>8350</v>
      </c>
      <c r="M2555">
        <v>0.75</v>
      </c>
      <c r="N2555">
        <v>2.5</v>
      </c>
      <c r="O2555">
        <f t="shared" si="130"/>
        <v>1.25</v>
      </c>
      <c r="P2555">
        <v>0.5</v>
      </c>
    </row>
    <row r="2556" spans="1:16">
      <c r="A2556" s="61">
        <v>101386224</v>
      </c>
      <c r="B2556" s="61" t="s">
        <v>6807</v>
      </c>
      <c r="C2556" s="62" t="s">
        <v>1532</v>
      </c>
      <c r="D2556" s="42" t="s">
        <v>3899</v>
      </c>
      <c r="E2556" s="61">
        <v>101490162</v>
      </c>
      <c r="F2556" s="61"/>
      <c r="G2556" s="61">
        <v>205</v>
      </c>
      <c r="H2556">
        <v>6.75</v>
      </c>
      <c r="I2556" t="str">
        <f t="shared" si="127"/>
        <v>67</v>
      </c>
      <c r="J2556" t="str">
        <f t="shared" si="128"/>
        <v>5.0</v>
      </c>
      <c r="K2556" t="s">
        <v>8342</v>
      </c>
      <c r="L2556" t="s">
        <v>8354</v>
      </c>
      <c r="M2556">
        <v>0.75</v>
      </c>
      <c r="N2556">
        <v>2.5</v>
      </c>
      <c r="O2556">
        <f t="shared" si="130"/>
        <v>1.25</v>
      </c>
      <c r="P2556">
        <v>0.5</v>
      </c>
    </row>
    <row r="2557" spans="1:16">
      <c r="A2557" s="61">
        <v>101386228</v>
      </c>
      <c r="B2557" s="61" t="s">
        <v>6808</v>
      </c>
      <c r="C2557" s="62" t="s">
        <v>1532</v>
      </c>
      <c r="D2557" s="42" t="s">
        <v>3899</v>
      </c>
      <c r="E2557" s="61">
        <v>101490164</v>
      </c>
      <c r="F2557" s="61" t="s">
        <v>1534</v>
      </c>
      <c r="G2557" s="61">
        <v>205</v>
      </c>
      <c r="H2557">
        <v>6.75</v>
      </c>
      <c r="I2557" t="str">
        <f t="shared" si="127"/>
        <v>67</v>
      </c>
      <c r="J2557" t="str">
        <f t="shared" si="128"/>
        <v>5.0</v>
      </c>
      <c r="K2557" t="s">
        <v>8342</v>
      </c>
      <c r="L2557" t="s">
        <v>8354</v>
      </c>
      <c r="M2557">
        <v>0.75</v>
      </c>
      <c r="N2557">
        <v>2.5</v>
      </c>
      <c r="O2557">
        <f t="shared" si="130"/>
        <v>1.25</v>
      </c>
      <c r="P2557">
        <v>0.5</v>
      </c>
    </row>
    <row r="2558" spans="1:16">
      <c r="A2558" s="61">
        <v>101751244</v>
      </c>
      <c r="B2558" s="61" t="s">
        <v>6819</v>
      </c>
      <c r="C2558" s="62" t="s">
        <v>1532</v>
      </c>
      <c r="D2558" s="42" t="s">
        <v>3899</v>
      </c>
      <c r="E2558" s="61">
        <v>101490162</v>
      </c>
      <c r="F2558" s="61"/>
      <c r="G2558" s="61">
        <v>205</v>
      </c>
      <c r="H2558">
        <v>6.75</v>
      </c>
      <c r="I2558" t="str">
        <f t="shared" si="127"/>
        <v>67</v>
      </c>
      <c r="J2558" t="str">
        <f t="shared" si="128"/>
        <v>5.0</v>
      </c>
      <c r="K2558" t="s">
        <v>8342</v>
      </c>
      <c r="L2558" t="s">
        <v>8354</v>
      </c>
      <c r="M2558">
        <v>0.75</v>
      </c>
      <c r="N2558">
        <v>2.5</v>
      </c>
      <c r="O2558">
        <f t="shared" si="130"/>
        <v>1.25</v>
      </c>
      <c r="P2558">
        <v>0.5</v>
      </c>
    </row>
    <row r="2559" spans="1:16">
      <c r="A2559" s="61">
        <v>102810324</v>
      </c>
      <c r="B2559" s="61" t="s">
        <v>7068</v>
      </c>
      <c r="C2559" s="62" t="s">
        <v>1532</v>
      </c>
      <c r="D2559" s="42" t="s">
        <v>3899</v>
      </c>
      <c r="E2559" s="61">
        <v>101490162</v>
      </c>
      <c r="F2559" s="61"/>
      <c r="G2559" s="61">
        <v>205</v>
      </c>
      <c r="H2559">
        <v>6.75</v>
      </c>
      <c r="I2559" t="str">
        <f t="shared" si="127"/>
        <v>67</v>
      </c>
      <c r="J2559" t="str">
        <f t="shared" si="128"/>
        <v>5.0</v>
      </c>
      <c r="K2559" t="s">
        <v>8342</v>
      </c>
      <c r="L2559" t="s">
        <v>8354</v>
      </c>
      <c r="M2559">
        <v>0.75</v>
      </c>
      <c r="N2559">
        <v>2.5</v>
      </c>
      <c r="O2559">
        <f t="shared" si="130"/>
        <v>1.25</v>
      </c>
      <c r="P2559">
        <v>0.5</v>
      </c>
    </row>
    <row r="2560" spans="1:16">
      <c r="A2560" s="61">
        <v>101386224</v>
      </c>
      <c r="B2560" s="61" t="s">
        <v>6807</v>
      </c>
      <c r="C2560" s="62" t="s">
        <v>1613</v>
      </c>
      <c r="D2560" s="42" t="s">
        <v>3900</v>
      </c>
      <c r="E2560" s="61">
        <v>101490161</v>
      </c>
      <c r="F2560" s="61"/>
      <c r="G2560" s="61">
        <v>205</v>
      </c>
      <c r="H2560">
        <v>6.75</v>
      </c>
      <c r="I2560" t="str">
        <f t="shared" si="127"/>
        <v>67</v>
      </c>
      <c r="J2560" t="str">
        <f t="shared" si="128"/>
        <v>5.0</v>
      </c>
      <c r="K2560" t="s">
        <v>8342</v>
      </c>
      <c r="L2560" t="s">
        <v>8354</v>
      </c>
      <c r="M2560">
        <v>0.75</v>
      </c>
      <c r="N2560">
        <v>2.5</v>
      </c>
      <c r="O2560">
        <f t="shared" si="130"/>
        <v>1.25</v>
      </c>
      <c r="P2560">
        <v>0.5</v>
      </c>
    </row>
    <row r="2561" spans="1:16">
      <c r="A2561" s="61">
        <v>101386228</v>
      </c>
      <c r="B2561" s="61" t="s">
        <v>6808</v>
      </c>
      <c r="C2561" s="62" t="s">
        <v>1613</v>
      </c>
      <c r="D2561" s="42" t="s">
        <v>3900</v>
      </c>
      <c r="E2561" s="61">
        <v>101490161</v>
      </c>
      <c r="F2561" s="61"/>
      <c r="G2561" s="61">
        <v>205</v>
      </c>
      <c r="H2561">
        <v>6.75</v>
      </c>
      <c r="I2561" t="str">
        <f t="shared" si="127"/>
        <v>67</v>
      </c>
      <c r="J2561" t="str">
        <f t="shared" si="128"/>
        <v>5.0</v>
      </c>
      <c r="K2561" t="s">
        <v>8342</v>
      </c>
      <c r="L2561" t="s">
        <v>8354</v>
      </c>
      <c r="M2561">
        <v>0.75</v>
      </c>
      <c r="N2561">
        <v>2.5</v>
      </c>
      <c r="O2561">
        <f t="shared" si="130"/>
        <v>1.25</v>
      </c>
      <c r="P2561">
        <v>0.5</v>
      </c>
    </row>
    <row r="2562" spans="1:16">
      <c r="A2562" s="61">
        <v>101751244</v>
      </c>
      <c r="B2562" s="61" t="s">
        <v>6819</v>
      </c>
      <c r="C2562" s="62" t="s">
        <v>1613</v>
      </c>
      <c r="D2562" s="42" t="s">
        <v>3900</v>
      </c>
      <c r="E2562" s="61">
        <v>101490161</v>
      </c>
      <c r="F2562" s="61"/>
      <c r="G2562" s="61">
        <v>205</v>
      </c>
      <c r="H2562">
        <v>6.75</v>
      </c>
      <c r="I2562" t="str">
        <f t="shared" si="127"/>
        <v>67</v>
      </c>
      <c r="J2562" t="str">
        <f t="shared" si="128"/>
        <v>5.0</v>
      </c>
      <c r="K2562" t="s">
        <v>8342</v>
      </c>
      <c r="L2562" t="s">
        <v>8354</v>
      </c>
      <c r="M2562">
        <v>0.75</v>
      </c>
      <c r="N2562">
        <v>2.5</v>
      </c>
      <c r="O2562">
        <f t="shared" si="130"/>
        <v>1.25</v>
      </c>
      <c r="P2562">
        <v>0.5</v>
      </c>
    </row>
    <row r="2563" spans="1:16">
      <c r="A2563" s="61">
        <v>102810324</v>
      </c>
      <c r="B2563" s="61" t="s">
        <v>7068</v>
      </c>
      <c r="C2563" s="62" t="s">
        <v>1613</v>
      </c>
      <c r="D2563" s="42" t="s">
        <v>3900</v>
      </c>
      <c r="E2563" s="61">
        <v>101490161</v>
      </c>
      <c r="F2563" s="61"/>
      <c r="G2563" s="61">
        <v>205</v>
      </c>
      <c r="H2563">
        <v>6.75</v>
      </c>
      <c r="I2563" t="str">
        <f t="shared" si="127"/>
        <v>67</v>
      </c>
      <c r="J2563" t="str">
        <f t="shared" si="128"/>
        <v>5.0</v>
      </c>
      <c r="K2563" t="s">
        <v>8342</v>
      </c>
      <c r="L2563" t="s">
        <v>8354</v>
      </c>
      <c r="M2563">
        <v>0.75</v>
      </c>
      <c r="N2563">
        <v>2.5</v>
      </c>
      <c r="O2563">
        <f t="shared" si="130"/>
        <v>1.25</v>
      </c>
      <c r="P2563">
        <v>0.5</v>
      </c>
    </row>
    <row r="2564" spans="1:16">
      <c r="A2564" s="61">
        <v>101751216</v>
      </c>
      <c r="B2564" s="61" t="s">
        <v>6817</v>
      </c>
      <c r="C2564" s="62" t="s">
        <v>1532</v>
      </c>
      <c r="D2564" s="42" t="s">
        <v>3914</v>
      </c>
      <c r="E2564" s="61">
        <v>101490162</v>
      </c>
      <c r="F2564" s="61"/>
      <c r="G2564" s="61">
        <v>35</v>
      </c>
      <c r="H2564">
        <v>6.75</v>
      </c>
      <c r="I2564" t="str">
        <f t="shared" si="127"/>
        <v>67</v>
      </c>
      <c r="J2564" t="str">
        <f t="shared" si="128"/>
        <v>5.0</v>
      </c>
      <c r="K2564" t="s">
        <v>8342</v>
      </c>
      <c r="L2564" t="s">
        <v>8341</v>
      </c>
      <c r="M2564">
        <v>0.75</v>
      </c>
      <c r="N2564">
        <v>2.5</v>
      </c>
      <c r="O2564">
        <f t="shared" si="130"/>
        <v>1.25</v>
      </c>
      <c r="P2564">
        <v>0.5</v>
      </c>
    </row>
    <row r="2565" spans="1:16">
      <c r="A2565" s="61">
        <v>102884330</v>
      </c>
      <c r="B2565" s="61" t="s">
        <v>7132</v>
      </c>
      <c r="C2565" s="62" t="s">
        <v>1532</v>
      </c>
      <c r="D2565" s="42" t="s">
        <v>3914</v>
      </c>
      <c r="E2565" s="69" t="s">
        <v>1567</v>
      </c>
      <c r="F2565" s="61"/>
      <c r="G2565" s="61">
        <v>35</v>
      </c>
      <c r="H2565">
        <v>6.75</v>
      </c>
      <c r="I2565" t="str">
        <f t="shared" si="127"/>
        <v>67</v>
      </c>
      <c r="J2565" t="str">
        <f t="shared" si="128"/>
        <v>5.0</v>
      </c>
      <c r="K2565" t="s">
        <v>8342</v>
      </c>
      <c r="L2565" t="s">
        <v>8341</v>
      </c>
      <c r="M2565">
        <v>0.75</v>
      </c>
      <c r="N2565">
        <v>2.5</v>
      </c>
      <c r="O2565">
        <f t="shared" si="130"/>
        <v>1.25</v>
      </c>
      <c r="P2565">
        <v>0.5</v>
      </c>
    </row>
    <row r="2566" spans="1:16">
      <c r="A2566" s="61">
        <v>102884254</v>
      </c>
      <c r="B2566" s="61" t="s">
        <v>7133</v>
      </c>
      <c r="C2566" s="62" t="s">
        <v>1532</v>
      </c>
      <c r="D2566" s="42" t="s">
        <v>3914</v>
      </c>
      <c r="E2566" s="69" t="s">
        <v>1567</v>
      </c>
      <c r="F2566" s="61"/>
      <c r="G2566" s="61">
        <v>35</v>
      </c>
      <c r="H2566">
        <v>6.75</v>
      </c>
      <c r="I2566" t="str">
        <f t="shared" si="127"/>
        <v>67</v>
      </c>
      <c r="J2566" t="str">
        <f t="shared" si="128"/>
        <v>5.0</v>
      </c>
      <c r="K2566" t="s">
        <v>8342</v>
      </c>
      <c r="L2566" t="s">
        <v>8341</v>
      </c>
      <c r="M2566">
        <v>0.75</v>
      </c>
      <c r="N2566">
        <v>2.5</v>
      </c>
      <c r="O2566">
        <f t="shared" si="130"/>
        <v>1.25</v>
      </c>
      <c r="P2566">
        <v>0.5</v>
      </c>
    </row>
    <row r="2567" spans="1:16">
      <c r="A2567" s="61">
        <v>101924792</v>
      </c>
      <c r="B2567" s="61" t="s">
        <v>6869</v>
      </c>
      <c r="C2567" s="62" t="s">
        <v>1532</v>
      </c>
      <c r="D2567" s="42" t="s">
        <v>4009</v>
      </c>
      <c r="E2567" s="61">
        <v>101490162</v>
      </c>
      <c r="F2567" s="61"/>
      <c r="G2567" s="61">
        <v>35</v>
      </c>
      <c r="H2567">
        <v>6.75</v>
      </c>
      <c r="I2567" t="str">
        <f t="shared" si="127"/>
        <v>67</v>
      </c>
      <c r="J2567" t="str">
        <f t="shared" si="128"/>
        <v>5.0</v>
      </c>
      <c r="K2567" t="s">
        <v>8342</v>
      </c>
      <c r="L2567" t="s">
        <v>8341</v>
      </c>
      <c r="M2567">
        <v>0.75</v>
      </c>
      <c r="N2567">
        <v>2.5</v>
      </c>
      <c r="O2567">
        <f t="shared" si="130"/>
        <v>1.25</v>
      </c>
      <c r="P2567">
        <v>0.5</v>
      </c>
    </row>
    <row r="2568" spans="1:16">
      <c r="A2568" s="61">
        <v>101924792</v>
      </c>
      <c r="B2568" s="61" t="s">
        <v>6869</v>
      </c>
      <c r="C2568" s="62" t="s">
        <v>1613</v>
      </c>
      <c r="D2568" s="42" t="s">
        <v>4010</v>
      </c>
      <c r="E2568" s="61">
        <v>101490161</v>
      </c>
      <c r="F2568" s="61"/>
      <c r="G2568" s="61">
        <v>35</v>
      </c>
      <c r="H2568">
        <v>6.75</v>
      </c>
      <c r="I2568" t="str">
        <f t="shared" si="127"/>
        <v>67</v>
      </c>
      <c r="J2568" t="str">
        <f t="shared" si="128"/>
        <v>5.0</v>
      </c>
      <c r="K2568" t="s">
        <v>8342</v>
      </c>
      <c r="L2568" t="s">
        <v>8341</v>
      </c>
      <c r="M2568">
        <v>0.75</v>
      </c>
      <c r="N2568">
        <v>2.5</v>
      </c>
      <c r="O2568">
        <f t="shared" si="130"/>
        <v>1.25</v>
      </c>
      <c r="P2568">
        <v>0.5</v>
      </c>
    </row>
    <row r="2569" spans="1:16">
      <c r="A2569" s="61">
        <v>101751216</v>
      </c>
      <c r="B2569" s="61" t="s">
        <v>6817</v>
      </c>
      <c r="C2569" s="62" t="s">
        <v>1613</v>
      </c>
      <c r="D2569" s="80" t="s">
        <v>3915</v>
      </c>
      <c r="E2569" s="61">
        <v>101490161</v>
      </c>
      <c r="F2569" s="61"/>
      <c r="G2569" s="61">
        <v>35</v>
      </c>
      <c r="H2569">
        <v>6.75</v>
      </c>
      <c r="I2569" t="str">
        <f t="shared" si="127"/>
        <v>67</v>
      </c>
      <c r="J2569" t="str">
        <f t="shared" si="128"/>
        <v>5.0</v>
      </c>
      <c r="K2569" t="s">
        <v>8342</v>
      </c>
      <c r="L2569" t="s">
        <v>8341</v>
      </c>
      <c r="M2569">
        <v>0.75</v>
      </c>
      <c r="N2569">
        <v>2.5</v>
      </c>
      <c r="O2569">
        <f t="shared" si="130"/>
        <v>1.25</v>
      </c>
      <c r="P2569">
        <v>0.5</v>
      </c>
    </row>
    <row r="2570" spans="1:16">
      <c r="A2570" s="61">
        <v>102884330</v>
      </c>
      <c r="B2570" s="61" t="s">
        <v>7132</v>
      </c>
      <c r="C2570" s="62" t="s">
        <v>1613</v>
      </c>
      <c r="D2570" s="42" t="s">
        <v>3915</v>
      </c>
      <c r="E2570" s="61">
        <v>101490161</v>
      </c>
      <c r="F2570" s="61"/>
      <c r="G2570" s="61">
        <v>35</v>
      </c>
      <c r="H2570">
        <v>6.75</v>
      </c>
      <c r="I2570" t="str">
        <f t="shared" si="127"/>
        <v>67</v>
      </c>
      <c r="J2570" t="str">
        <f t="shared" si="128"/>
        <v>5.0</v>
      </c>
      <c r="K2570" t="s">
        <v>8342</v>
      </c>
      <c r="L2570" t="s">
        <v>8341</v>
      </c>
      <c r="M2570">
        <v>0.75</v>
      </c>
      <c r="N2570">
        <v>2.5</v>
      </c>
      <c r="O2570">
        <f t="shared" si="130"/>
        <v>1.25</v>
      </c>
      <c r="P2570">
        <v>0.5</v>
      </c>
    </row>
    <row r="2571" spans="1:16">
      <c r="A2571" s="61">
        <v>102884254</v>
      </c>
      <c r="B2571" s="61" t="s">
        <v>7133</v>
      </c>
      <c r="C2571" s="62" t="s">
        <v>1613</v>
      </c>
      <c r="D2571" s="42" t="s">
        <v>3915</v>
      </c>
      <c r="E2571" s="61">
        <v>101490161</v>
      </c>
      <c r="F2571" s="61"/>
      <c r="G2571" s="61">
        <v>35</v>
      </c>
      <c r="H2571">
        <v>6.75</v>
      </c>
      <c r="I2571" t="str">
        <f t="shared" si="127"/>
        <v>67</v>
      </c>
      <c r="J2571" t="str">
        <f t="shared" si="128"/>
        <v>5.0</v>
      </c>
      <c r="K2571" t="s">
        <v>8342</v>
      </c>
      <c r="L2571" t="s">
        <v>8341</v>
      </c>
      <c r="M2571">
        <v>0.75</v>
      </c>
      <c r="N2571">
        <v>2.5</v>
      </c>
      <c r="O2571">
        <f t="shared" si="130"/>
        <v>1.25</v>
      </c>
      <c r="P2571">
        <v>0.5</v>
      </c>
    </row>
    <row r="2572" spans="1:16">
      <c r="A2572" s="61">
        <v>102941354</v>
      </c>
      <c r="B2572" s="61" t="s">
        <v>7165</v>
      </c>
      <c r="C2572" s="62" t="s">
        <v>1532</v>
      </c>
      <c r="D2572" s="42" t="s">
        <v>4481</v>
      </c>
      <c r="E2572" s="61">
        <v>101490168</v>
      </c>
      <c r="F2572" s="61"/>
      <c r="G2572" s="61">
        <v>35</v>
      </c>
      <c r="H2572">
        <v>6.75</v>
      </c>
      <c r="I2572" t="str">
        <f t="shared" ref="I2572:I2635" si="131">MID(D2572,5,2)</f>
        <v>67</v>
      </c>
      <c r="J2572" t="str">
        <f t="shared" ref="J2572:J2635" si="132">MID(D2572,7,3)</f>
        <v>5.0</v>
      </c>
      <c r="K2572" t="s">
        <v>8342</v>
      </c>
      <c r="L2572" t="s">
        <v>8341</v>
      </c>
      <c r="M2572">
        <v>0.75</v>
      </c>
      <c r="N2572">
        <v>2.5</v>
      </c>
      <c r="O2572">
        <f t="shared" si="130"/>
        <v>1.25</v>
      </c>
      <c r="P2572">
        <v>0.5</v>
      </c>
    </row>
    <row r="2573" spans="1:16">
      <c r="A2573" s="61">
        <v>102941354</v>
      </c>
      <c r="B2573" s="61" t="s">
        <v>7165</v>
      </c>
      <c r="C2573" s="62" t="s">
        <v>1613</v>
      </c>
      <c r="D2573" s="42" t="s">
        <v>4482</v>
      </c>
      <c r="E2573" s="61">
        <v>101490161</v>
      </c>
      <c r="F2573" s="61"/>
      <c r="G2573" s="61">
        <v>35</v>
      </c>
      <c r="H2573">
        <v>6.75</v>
      </c>
      <c r="I2573" t="str">
        <f t="shared" si="131"/>
        <v>67</v>
      </c>
      <c r="J2573" t="str">
        <f t="shared" si="132"/>
        <v>5.0</v>
      </c>
      <c r="K2573" t="s">
        <v>8342</v>
      </c>
      <c r="L2573" t="s">
        <v>8341</v>
      </c>
      <c r="M2573">
        <v>0.75</v>
      </c>
      <c r="N2573">
        <v>2.5</v>
      </c>
      <c r="O2573">
        <f t="shared" si="130"/>
        <v>1.25</v>
      </c>
      <c r="P2573">
        <v>0.5</v>
      </c>
    </row>
    <row r="2574" spans="1:16">
      <c r="A2574" s="61">
        <v>102828710</v>
      </c>
      <c r="B2574" s="61" t="s">
        <v>7074</v>
      </c>
      <c r="C2574" s="62" t="s">
        <v>1532</v>
      </c>
      <c r="D2574" s="42" t="s">
        <v>4340</v>
      </c>
      <c r="E2574" s="61">
        <v>101727985</v>
      </c>
      <c r="F2574" s="61"/>
      <c r="G2574" s="61">
        <v>35</v>
      </c>
      <c r="H2574">
        <v>6.75</v>
      </c>
      <c r="I2574" t="str">
        <f t="shared" si="131"/>
        <v>67</v>
      </c>
      <c r="J2574" t="str">
        <f t="shared" si="132"/>
        <v>5.0</v>
      </c>
      <c r="K2574" t="s">
        <v>8347</v>
      </c>
      <c r="L2574" t="s">
        <v>8341</v>
      </c>
      <c r="M2574">
        <v>1.5</v>
      </c>
      <c r="N2574">
        <v>2.5</v>
      </c>
      <c r="O2574">
        <f t="shared" si="130"/>
        <v>1.25</v>
      </c>
      <c r="P2574">
        <v>0.5</v>
      </c>
    </row>
    <row r="2575" spans="1:16">
      <c r="A2575" s="61">
        <v>102828710</v>
      </c>
      <c r="B2575" s="61" t="s">
        <v>7074</v>
      </c>
      <c r="C2575" s="62" t="s">
        <v>1613</v>
      </c>
      <c r="D2575" s="42" t="s">
        <v>4341</v>
      </c>
      <c r="E2575" s="61">
        <v>101727984</v>
      </c>
      <c r="F2575" s="61"/>
      <c r="G2575" s="61">
        <v>35</v>
      </c>
      <c r="H2575">
        <v>6.75</v>
      </c>
      <c r="I2575" t="str">
        <f t="shared" si="131"/>
        <v>67</v>
      </c>
      <c r="J2575" t="str">
        <f t="shared" si="132"/>
        <v>5.0</v>
      </c>
      <c r="K2575" t="s">
        <v>8347</v>
      </c>
      <c r="L2575" t="s">
        <v>8341</v>
      </c>
      <c r="M2575">
        <v>1.5</v>
      </c>
      <c r="N2575">
        <v>2.5</v>
      </c>
      <c r="O2575">
        <f t="shared" si="130"/>
        <v>1.25</v>
      </c>
      <c r="P2575">
        <v>0.5</v>
      </c>
    </row>
    <row r="2576" spans="1:16">
      <c r="A2576" s="61">
        <v>103115035</v>
      </c>
      <c r="B2576" s="61" t="s">
        <v>7278</v>
      </c>
      <c r="C2576" s="62" t="s">
        <v>1532</v>
      </c>
      <c r="D2576" s="42" t="s">
        <v>4659</v>
      </c>
      <c r="E2576" s="61">
        <v>101727985</v>
      </c>
      <c r="F2576" s="61"/>
      <c r="G2576" s="61">
        <v>35</v>
      </c>
      <c r="H2576">
        <v>6.75</v>
      </c>
      <c r="I2576" t="str">
        <f t="shared" si="131"/>
        <v>67</v>
      </c>
      <c r="J2576" t="str">
        <f t="shared" si="132"/>
        <v>5.0</v>
      </c>
      <c r="K2576" t="s">
        <v>8345</v>
      </c>
      <c r="L2576" t="s">
        <v>8341</v>
      </c>
      <c r="M2576">
        <v>1.5</v>
      </c>
      <c r="N2576">
        <v>2.5</v>
      </c>
      <c r="O2576">
        <f t="shared" si="130"/>
        <v>1.25</v>
      </c>
      <c r="P2576">
        <v>0.5</v>
      </c>
    </row>
    <row r="2577" spans="1:16">
      <c r="A2577" s="61">
        <v>103115035</v>
      </c>
      <c r="B2577" s="61" t="s">
        <v>7278</v>
      </c>
      <c r="C2577" s="62" t="s">
        <v>1613</v>
      </c>
      <c r="D2577" s="42" t="s">
        <v>4660</v>
      </c>
      <c r="E2577" s="61">
        <v>101727984</v>
      </c>
      <c r="F2577" s="61"/>
      <c r="G2577" s="61">
        <v>35</v>
      </c>
      <c r="H2577">
        <v>6.75</v>
      </c>
      <c r="I2577" t="str">
        <f t="shared" si="131"/>
        <v>67</v>
      </c>
      <c r="J2577" t="str">
        <f t="shared" si="132"/>
        <v>5.0</v>
      </c>
      <c r="K2577" t="s">
        <v>8345</v>
      </c>
      <c r="L2577" t="s">
        <v>8341</v>
      </c>
      <c r="M2577">
        <v>1.5</v>
      </c>
      <c r="N2577">
        <v>2.5</v>
      </c>
      <c r="O2577">
        <f t="shared" si="130"/>
        <v>1.25</v>
      </c>
      <c r="P2577">
        <v>0.5</v>
      </c>
    </row>
    <row r="2578" spans="1:16">
      <c r="A2578" s="61">
        <v>104234651</v>
      </c>
      <c r="B2578" s="61" t="s">
        <v>7822</v>
      </c>
      <c r="C2578" s="100" t="s">
        <v>1532</v>
      </c>
      <c r="D2578" s="42" t="s">
        <v>8161</v>
      </c>
      <c r="E2578" s="61">
        <v>101490162</v>
      </c>
      <c r="F2578" s="61"/>
      <c r="G2578" s="61">
        <v>245</v>
      </c>
      <c r="H2578">
        <v>6.75</v>
      </c>
      <c r="I2578" t="str">
        <f t="shared" si="131"/>
        <v>67</v>
      </c>
      <c r="J2578" t="str">
        <f t="shared" si="132"/>
        <v>5.0</v>
      </c>
      <c r="K2578" t="s">
        <v>8342</v>
      </c>
      <c r="L2578" t="s">
        <v>8350</v>
      </c>
      <c r="M2578">
        <v>0.75</v>
      </c>
      <c r="N2578">
        <v>2.5</v>
      </c>
      <c r="O2578">
        <f t="shared" si="130"/>
        <v>1.25</v>
      </c>
      <c r="P2578">
        <v>0.5</v>
      </c>
    </row>
    <row r="2579" spans="1:16">
      <c r="A2579" s="61">
        <v>104234651</v>
      </c>
      <c r="B2579" s="61" t="s">
        <v>7822</v>
      </c>
      <c r="C2579" s="100" t="s">
        <v>1613</v>
      </c>
      <c r="D2579" s="42" t="s">
        <v>5456</v>
      </c>
      <c r="E2579" s="61">
        <v>101490161</v>
      </c>
      <c r="F2579" s="61"/>
      <c r="G2579" s="61">
        <v>245</v>
      </c>
      <c r="H2579">
        <v>6.75</v>
      </c>
      <c r="I2579" t="str">
        <f t="shared" si="131"/>
        <v>67</v>
      </c>
      <c r="J2579" t="str">
        <f t="shared" si="132"/>
        <v>5.0</v>
      </c>
      <c r="K2579" t="s">
        <v>8342</v>
      </c>
      <c r="L2579" t="s">
        <v>8350</v>
      </c>
      <c r="M2579">
        <v>0.75</v>
      </c>
      <c r="N2579">
        <v>2.5</v>
      </c>
      <c r="O2579">
        <f t="shared" ref="O2579:O2610" si="133">N2579/2</f>
        <v>1.25</v>
      </c>
      <c r="P2579">
        <v>0.5</v>
      </c>
    </row>
    <row r="2580" spans="1:16">
      <c r="A2580" s="61">
        <v>104601947</v>
      </c>
      <c r="B2580" s="61" t="s">
        <v>7912</v>
      </c>
      <c r="C2580" s="100" t="s">
        <v>1532</v>
      </c>
      <c r="D2580" s="42" t="s">
        <v>5587</v>
      </c>
      <c r="E2580" s="61">
        <v>103177454</v>
      </c>
      <c r="F2580" s="61"/>
      <c r="G2580" s="61">
        <v>35</v>
      </c>
      <c r="H2580">
        <v>6.75</v>
      </c>
      <c r="I2580" t="str">
        <f t="shared" si="131"/>
        <v>67</v>
      </c>
      <c r="J2580" t="str">
        <f t="shared" si="132"/>
        <v>5.0</v>
      </c>
      <c r="K2580" t="s">
        <v>8345</v>
      </c>
      <c r="L2580" t="s">
        <v>8341</v>
      </c>
      <c r="M2580">
        <v>1.5</v>
      </c>
      <c r="N2580">
        <v>2.5</v>
      </c>
      <c r="O2580">
        <f t="shared" si="133"/>
        <v>1.25</v>
      </c>
      <c r="P2580">
        <v>0.5</v>
      </c>
    </row>
    <row r="2581" spans="1:16">
      <c r="A2581" s="61">
        <v>104601947</v>
      </c>
      <c r="B2581" s="61" t="s">
        <v>7912</v>
      </c>
      <c r="C2581" s="100" t="s">
        <v>1613</v>
      </c>
      <c r="D2581" s="42" t="s">
        <v>5588</v>
      </c>
      <c r="E2581" s="61" t="s">
        <v>4953</v>
      </c>
      <c r="F2581" s="61"/>
      <c r="G2581" s="61">
        <v>35</v>
      </c>
      <c r="H2581">
        <v>6.75</v>
      </c>
      <c r="I2581" t="str">
        <f t="shared" si="131"/>
        <v>67</v>
      </c>
      <c r="J2581" t="str">
        <f t="shared" si="132"/>
        <v>5.0</v>
      </c>
      <c r="K2581" t="s">
        <v>8345</v>
      </c>
      <c r="L2581" t="s">
        <v>8341</v>
      </c>
      <c r="M2581">
        <v>1.5</v>
      </c>
      <c r="N2581">
        <v>2.5</v>
      </c>
      <c r="O2581">
        <f t="shared" si="133"/>
        <v>1.25</v>
      </c>
      <c r="P2581">
        <v>0.5</v>
      </c>
    </row>
    <row r="2582" spans="1:16">
      <c r="A2582" s="61">
        <v>104621286</v>
      </c>
      <c r="B2582" s="61" t="s">
        <v>7922</v>
      </c>
      <c r="C2582" s="100" t="s">
        <v>1532</v>
      </c>
      <c r="D2582" s="42" t="s">
        <v>5609</v>
      </c>
      <c r="E2582" s="61" t="s">
        <v>5514</v>
      </c>
      <c r="F2582" s="61"/>
      <c r="G2582" s="61">
        <v>264</v>
      </c>
      <c r="H2582">
        <v>6.75</v>
      </c>
      <c r="I2582" t="str">
        <f t="shared" si="131"/>
        <v>67</v>
      </c>
      <c r="J2582" t="str">
        <f t="shared" si="132"/>
        <v>8.1</v>
      </c>
      <c r="K2582" t="s">
        <v>8342</v>
      </c>
      <c r="L2582" t="s">
        <v>8350</v>
      </c>
      <c r="M2582">
        <v>0.75</v>
      </c>
      <c r="N2582">
        <v>2.5</v>
      </c>
      <c r="O2582">
        <f t="shared" si="133"/>
        <v>1.25</v>
      </c>
      <c r="P2582">
        <v>0.5</v>
      </c>
    </row>
    <row r="2583" spans="1:16">
      <c r="A2583" s="61">
        <v>104621286</v>
      </c>
      <c r="B2583" s="61" t="s">
        <v>7922</v>
      </c>
      <c r="C2583" s="100" t="s">
        <v>1613</v>
      </c>
      <c r="D2583" s="42" t="s">
        <v>5610</v>
      </c>
      <c r="E2583" s="61">
        <v>101490161</v>
      </c>
      <c r="F2583" s="61"/>
      <c r="G2583" s="61">
        <v>264</v>
      </c>
      <c r="H2583">
        <v>6.75</v>
      </c>
      <c r="I2583" t="str">
        <f t="shared" si="131"/>
        <v>67</v>
      </c>
      <c r="J2583" t="str">
        <f t="shared" si="132"/>
        <v>8.1</v>
      </c>
      <c r="K2583" t="s">
        <v>8342</v>
      </c>
      <c r="L2583" t="s">
        <v>8350</v>
      </c>
      <c r="M2583">
        <v>0.75</v>
      </c>
      <c r="N2583">
        <v>2.5</v>
      </c>
      <c r="O2583">
        <f t="shared" si="133"/>
        <v>1.25</v>
      </c>
      <c r="P2583">
        <v>0.5</v>
      </c>
    </row>
    <row r="2584" spans="1:16">
      <c r="A2584" s="61">
        <v>104390722</v>
      </c>
      <c r="B2584" s="61" t="s">
        <v>7815</v>
      </c>
      <c r="C2584" s="100" t="s">
        <v>1532</v>
      </c>
      <c r="D2584" s="42" t="s">
        <v>5446</v>
      </c>
      <c r="E2584" s="61">
        <v>101490164</v>
      </c>
      <c r="F2584" s="61"/>
      <c r="G2584" s="61">
        <v>357</v>
      </c>
      <c r="H2584">
        <v>6.75</v>
      </c>
      <c r="I2584" t="str">
        <f t="shared" si="131"/>
        <v>67</v>
      </c>
      <c r="J2584" t="str">
        <f t="shared" si="132"/>
        <v>8.1</v>
      </c>
      <c r="K2584" t="s">
        <v>8342</v>
      </c>
      <c r="L2584" t="s">
        <v>8341</v>
      </c>
      <c r="M2584">
        <v>0.75</v>
      </c>
      <c r="N2584">
        <v>2.5</v>
      </c>
      <c r="O2584">
        <f t="shared" si="133"/>
        <v>1.25</v>
      </c>
      <c r="P2584">
        <v>0.5</v>
      </c>
    </row>
    <row r="2585" spans="1:16">
      <c r="A2585" s="61">
        <v>104390722</v>
      </c>
      <c r="B2585" s="61" t="s">
        <v>7815</v>
      </c>
      <c r="C2585" s="100" t="s">
        <v>1613</v>
      </c>
      <c r="D2585" s="42" t="s">
        <v>8162</v>
      </c>
      <c r="E2585" s="61">
        <v>101490161</v>
      </c>
      <c r="F2585" s="61"/>
      <c r="G2585" s="61">
        <v>357</v>
      </c>
      <c r="H2585">
        <v>6.75</v>
      </c>
      <c r="I2585" t="str">
        <f t="shared" si="131"/>
        <v>67</v>
      </c>
      <c r="J2585" t="str">
        <f t="shared" si="132"/>
        <v>8.1</v>
      </c>
      <c r="K2585" t="s">
        <v>8342</v>
      </c>
      <c r="L2585" t="s">
        <v>8341</v>
      </c>
      <c r="M2585">
        <v>0.75</v>
      </c>
      <c r="N2585">
        <v>2.5</v>
      </c>
      <c r="O2585">
        <f t="shared" si="133"/>
        <v>1.25</v>
      </c>
      <c r="P2585">
        <v>0.5</v>
      </c>
    </row>
    <row r="2586" spans="1:16">
      <c r="A2586" s="61">
        <v>101589115</v>
      </c>
      <c r="B2586" s="61" t="s">
        <v>6707</v>
      </c>
      <c r="C2586" s="62" t="s">
        <v>1532</v>
      </c>
      <c r="D2586" s="42" t="s">
        <v>3827</v>
      </c>
      <c r="E2586" s="61">
        <v>101490162</v>
      </c>
      <c r="F2586" s="61"/>
      <c r="G2586" s="61">
        <v>264</v>
      </c>
      <c r="H2586">
        <v>6.75</v>
      </c>
      <c r="I2586" t="str">
        <f t="shared" si="131"/>
        <v>67</v>
      </c>
      <c r="J2586" t="str">
        <f t="shared" si="132"/>
        <v>8.1</v>
      </c>
      <c r="K2586" t="s">
        <v>8342</v>
      </c>
      <c r="L2586" t="s">
        <v>8350</v>
      </c>
      <c r="M2586">
        <v>0.75</v>
      </c>
      <c r="N2586">
        <v>2.5</v>
      </c>
      <c r="O2586">
        <f t="shared" si="133"/>
        <v>1.25</v>
      </c>
      <c r="P2586">
        <v>0.5</v>
      </c>
    </row>
    <row r="2587" spans="1:16">
      <c r="A2587" s="61">
        <v>101589115</v>
      </c>
      <c r="B2587" s="61" t="s">
        <v>6707</v>
      </c>
      <c r="C2587" s="62" t="s">
        <v>1613</v>
      </c>
      <c r="D2587" s="42" t="s">
        <v>3389</v>
      </c>
      <c r="E2587" s="61">
        <v>101490161</v>
      </c>
      <c r="F2587" s="61"/>
      <c r="G2587" s="61">
        <v>264</v>
      </c>
      <c r="H2587">
        <v>6.75</v>
      </c>
      <c r="I2587" t="str">
        <f t="shared" si="131"/>
        <v>67</v>
      </c>
      <c r="J2587" t="str">
        <f t="shared" si="132"/>
        <v>8.1</v>
      </c>
      <c r="K2587" t="s">
        <v>8342</v>
      </c>
      <c r="L2587" t="s">
        <v>8350</v>
      </c>
      <c r="M2587">
        <v>0.75</v>
      </c>
      <c r="N2587">
        <v>2.5</v>
      </c>
      <c r="O2587">
        <f t="shared" si="133"/>
        <v>1.25</v>
      </c>
      <c r="P2587">
        <v>0.5</v>
      </c>
    </row>
    <row r="2588" spans="1:16">
      <c r="A2588" s="61">
        <v>103000642</v>
      </c>
      <c r="B2588" s="61" t="s">
        <v>7210</v>
      </c>
      <c r="C2588" s="62" t="s">
        <v>1532</v>
      </c>
      <c r="D2588" s="42" t="s">
        <v>4548</v>
      </c>
      <c r="E2588" s="61">
        <v>101490162</v>
      </c>
      <c r="F2588" s="61"/>
      <c r="G2588" s="61">
        <v>357</v>
      </c>
      <c r="H2588">
        <v>6.75</v>
      </c>
      <c r="I2588" t="str">
        <f t="shared" si="131"/>
        <v>67</v>
      </c>
      <c r="J2588" t="str">
        <f t="shared" si="132"/>
        <v>8.1</v>
      </c>
      <c r="K2588" t="s">
        <v>8342</v>
      </c>
      <c r="L2588" t="s">
        <v>8341</v>
      </c>
      <c r="M2588">
        <v>0.75</v>
      </c>
      <c r="N2588">
        <v>2.5</v>
      </c>
      <c r="O2588">
        <f t="shared" si="133"/>
        <v>1.25</v>
      </c>
      <c r="P2588">
        <v>0.5</v>
      </c>
    </row>
    <row r="2589" spans="1:16">
      <c r="A2589" s="61">
        <v>103000642</v>
      </c>
      <c r="B2589" s="61" t="s">
        <v>7210</v>
      </c>
      <c r="C2589" s="62" t="s">
        <v>1613</v>
      </c>
      <c r="D2589" s="42" t="s">
        <v>4549</v>
      </c>
      <c r="E2589" s="61">
        <v>101490161</v>
      </c>
      <c r="F2589" s="61"/>
      <c r="G2589" s="61">
        <v>357</v>
      </c>
      <c r="H2589">
        <v>6.75</v>
      </c>
      <c r="I2589" t="str">
        <f t="shared" si="131"/>
        <v>67</v>
      </c>
      <c r="J2589" t="str">
        <f t="shared" si="132"/>
        <v>8.1</v>
      </c>
      <c r="K2589" t="s">
        <v>8342</v>
      </c>
      <c r="L2589" t="s">
        <v>8341</v>
      </c>
      <c r="M2589">
        <v>0.75</v>
      </c>
      <c r="N2589">
        <v>2.5</v>
      </c>
      <c r="O2589">
        <f t="shared" si="133"/>
        <v>1.25</v>
      </c>
      <c r="P2589">
        <v>0.5</v>
      </c>
    </row>
    <row r="2590" spans="1:16">
      <c r="A2590" s="61">
        <v>103211356</v>
      </c>
      <c r="B2590" s="61" t="s">
        <v>7413</v>
      </c>
      <c r="C2590" s="62" t="s">
        <v>1532</v>
      </c>
      <c r="D2590" s="42" t="s">
        <v>4809</v>
      </c>
      <c r="E2590" s="61">
        <v>101727985</v>
      </c>
      <c r="F2590" s="61"/>
      <c r="G2590" s="61">
        <v>264</v>
      </c>
      <c r="H2590">
        <v>6.75</v>
      </c>
      <c r="I2590" t="str">
        <f t="shared" si="131"/>
        <v>67</v>
      </c>
      <c r="J2590" t="str">
        <f t="shared" si="132"/>
        <v>8.1</v>
      </c>
      <c r="K2590" t="s">
        <v>8345</v>
      </c>
      <c r="L2590" t="s">
        <v>8350</v>
      </c>
      <c r="M2590">
        <v>1.5</v>
      </c>
      <c r="N2590">
        <v>2.5</v>
      </c>
      <c r="O2590">
        <f t="shared" si="133"/>
        <v>1.25</v>
      </c>
      <c r="P2590">
        <v>0.5</v>
      </c>
    </row>
    <row r="2591" spans="1:16">
      <c r="A2591" s="61">
        <v>103211356</v>
      </c>
      <c r="B2591" s="61" t="s">
        <v>7413</v>
      </c>
      <c r="C2591" s="62" t="s">
        <v>1613</v>
      </c>
      <c r="D2591" s="42" t="s">
        <v>4810</v>
      </c>
      <c r="E2591" s="61">
        <v>101727984</v>
      </c>
      <c r="F2591" s="61"/>
      <c r="G2591" s="61">
        <v>264</v>
      </c>
      <c r="H2591">
        <v>6.75</v>
      </c>
      <c r="I2591" t="str">
        <f t="shared" si="131"/>
        <v>67</v>
      </c>
      <c r="J2591" t="str">
        <f t="shared" si="132"/>
        <v>8.1</v>
      </c>
      <c r="K2591" t="s">
        <v>8345</v>
      </c>
      <c r="L2591" t="s">
        <v>8350</v>
      </c>
      <c r="M2591">
        <v>1.5</v>
      </c>
      <c r="N2591">
        <v>2.5</v>
      </c>
      <c r="O2591">
        <f t="shared" si="133"/>
        <v>1.25</v>
      </c>
      <c r="P2591">
        <v>0.5</v>
      </c>
    </row>
    <row r="2592" spans="1:16">
      <c r="A2592" s="61">
        <v>103209944</v>
      </c>
      <c r="B2592" s="61" t="s">
        <v>7412</v>
      </c>
      <c r="C2592" s="62" t="s">
        <v>1532</v>
      </c>
      <c r="D2592" s="42" t="s">
        <v>4807</v>
      </c>
      <c r="E2592" s="61">
        <v>101727985</v>
      </c>
      <c r="F2592" s="61"/>
      <c r="G2592" s="61">
        <v>357</v>
      </c>
      <c r="H2592">
        <v>6.75</v>
      </c>
      <c r="I2592" t="str">
        <f t="shared" si="131"/>
        <v>67</v>
      </c>
      <c r="J2592" t="str">
        <f t="shared" si="132"/>
        <v>8.1</v>
      </c>
      <c r="K2592" t="s">
        <v>8345</v>
      </c>
      <c r="L2592" t="s">
        <v>8341</v>
      </c>
      <c r="M2592">
        <v>1.5</v>
      </c>
      <c r="N2592">
        <v>2.5</v>
      </c>
      <c r="O2592">
        <f t="shared" si="133"/>
        <v>1.25</v>
      </c>
      <c r="P2592">
        <v>0.5</v>
      </c>
    </row>
    <row r="2593" spans="1:16">
      <c r="A2593" s="61">
        <v>103209944</v>
      </c>
      <c r="B2593" s="61" t="s">
        <v>7412</v>
      </c>
      <c r="C2593" s="62" t="s">
        <v>1613</v>
      </c>
      <c r="D2593" s="42" t="s">
        <v>4808</v>
      </c>
      <c r="E2593" s="61">
        <v>101727984</v>
      </c>
      <c r="F2593" s="61"/>
      <c r="G2593" s="61">
        <v>357</v>
      </c>
      <c r="H2593">
        <v>6.75</v>
      </c>
      <c r="I2593" t="str">
        <f t="shared" si="131"/>
        <v>67</v>
      </c>
      <c r="J2593" t="str">
        <f t="shared" si="132"/>
        <v>8.1</v>
      </c>
      <c r="K2593" t="s">
        <v>8345</v>
      </c>
      <c r="L2593" t="s">
        <v>8341</v>
      </c>
      <c r="M2593">
        <v>1.5</v>
      </c>
      <c r="N2593">
        <v>2.5</v>
      </c>
      <c r="O2593">
        <f t="shared" si="133"/>
        <v>1.25</v>
      </c>
      <c r="P2593">
        <v>0.5</v>
      </c>
    </row>
    <row r="2594" spans="1:16">
      <c r="A2594" s="42">
        <v>106020814</v>
      </c>
      <c r="B2594" s="42" t="s">
        <v>9829</v>
      </c>
      <c r="C2594" s="42"/>
      <c r="D2594" s="42" t="s">
        <v>9876</v>
      </c>
      <c r="E2594" s="42"/>
      <c r="F2594" s="42"/>
      <c r="G2594" s="42">
        <v>496</v>
      </c>
      <c r="H2594">
        <v>5</v>
      </c>
      <c r="I2594" t="str">
        <f t="shared" si="131"/>
        <v>78</v>
      </c>
      <c r="J2594" t="str">
        <f t="shared" si="132"/>
        <v>8.3</v>
      </c>
      <c r="K2594" t="s">
        <v>8343</v>
      </c>
      <c r="L2594" t="s">
        <v>8341</v>
      </c>
      <c r="M2594">
        <v>0.75</v>
      </c>
      <c r="N2594">
        <v>2</v>
      </c>
      <c r="O2594">
        <f t="shared" ref="O2594:O2595" si="134">N2594/2</f>
        <v>1</v>
      </c>
      <c r="P2594">
        <v>0.5</v>
      </c>
    </row>
    <row r="2595" spans="1:16">
      <c r="A2595" s="42">
        <v>106022453</v>
      </c>
      <c r="B2595" s="42" t="s">
        <v>9832</v>
      </c>
      <c r="C2595" s="42"/>
      <c r="D2595" s="42" t="s">
        <v>9879</v>
      </c>
      <c r="E2595" s="42"/>
      <c r="F2595" s="42"/>
      <c r="G2595" s="42">
        <v>53</v>
      </c>
      <c r="H2595">
        <v>5</v>
      </c>
      <c r="I2595" t="str">
        <f t="shared" si="131"/>
        <v>78</v>
      </c>
      <c r="J2595" t="str">
        <f t="shared" si="132"/>
        <v>5.7</v>
      </c>
      <c r="K2595" t="s">
        <v>8343</v>
      </c>
      <c r="L2595" t="s">
        <v>8352</v>
      </c>
      <c r="M2595">
        <v>0.75</v>
      </c>
      <c r="N2595">
        <v>2</v>
      </c>
      <c r="O2595">
        <f t="shared" si="134"/>
        <v>1</v>
      </c>
      <c r="P2595">
        <v>0.5</v>
      </c>
    </row>
    <row r="2596" spans="1:16">
      <c r="A2596" s="61" t="s">
        <v>5611</v>
      </c>
      <c r="B2596" s="61" t="s">
        <v>7923</v>
      </c>
      <c r="C2596" s="100" t="s">
        <v>1532</v>
      </c>
      <c r="D2596" s="42" t="s">
        <v>5612</v>
      </c>
      <c r="E2596" s="61">
        <v>103193075</v>
      </c>
      <c r="F2596" s="61"/>
      <c r="G2596" s="61">
        <v>264</v>
      </c>
      <c r="H2596">
        <v>6.75</v>
      </c>
      <c r="I2596" t="str">
        <f t="shared" si="131"/>
        <v>67</v>
      </c>
      <c r="J2596" t="str">
        <f t="shared" si="132"/>
        <v>8.1</v>
      </c>
      <c r="K2596" t="s">
        <v>8345</v>
      </c>
      <c r="L2596" t="s">
        <v>8350</v>
      </c>
      <c r="M2596">
        <v>1.5</v>
      </c>
      <c r="N2596">
        <v>2.5</v>
      </c>
      <c r="O2596">
        <f t="shared" ref="O2596:O2627" si="135">N2596/2</f>
        <v>1.25</v>
      </c>
      <c r="P2596">
        <v>0.5</v>
      </c>
    </row>
    <row r="2597" spans="1:16">
      <c r="A2597" s="61" t="s">
        <v>5611</v>
      </c>
      <c r="B2597" s="61" t="s">
        <v>7923</v>
      </c>
      <c r="C2597" s="100" t="s">
        <v>1613</v>
      </c>
      <c r="D2597" s="42" t="s">
        <v>5613</v>
      </c>
      <c r="E2597" s="61" t="s">
        <v>4953</v>
      </c>
      <c r="F2597" s="61"/>
      <c r="G2597" s="61">
        <v>264</v>
      </c>
      <c r="H2597">
        <v>6.75</v>
      </c>
      <c r="I2597" t="str">
        <f t="shared" si="131"/>
        <v>67</v>
      </c>
      <c r="J2597" t="str">
        <f t="shared" si="132"/>
        <v>8.1</v>
      </c>
      <c r="K2597" t="s">
        <v>8345</v>
      </c>
      <c r="L2597" t="s">
        <v>8350</v>
      </c>
      <c r="M2597">
        <v>1.5</v>
      </c>
      <c r="N2597">
        <v>2.5</v>
      </c>
      <c r="O2597">
        <f t="shared" si="135"/>
        <v>1.25</v>
      </c>
      <c r="P2597">
        <v>0.5</v>
      </c>
    </row>
    <row r="2598" spans="1:16">
      <c r="A2598" s="61">
        <v>103381576</v>
      </c>
      <c r="B2598" s="61" t="s">
        <v>7602</v>
      </c>
      <c r="C2598" s="100" t="s">
        <v>1532</v>
      </c>
      <c r="D2598" s="42" t="s">
        <v>5105</v>
      </c>
      <c r="E2598" s="18">
        <v>103177454</v>
      </c>
      <c r="F2598" s="61"/>
      <c r="G2598" s="61">
        <v>357</v>
      </c>
      <c r="H2598">
        <v>6.75</v>
      </c>
      <c r="I2598" t="str">
        <f t="shared" si="131"/>
        <v>67</v>
      </c>
      <c r="J2598" t="str">
        <f t="shared" si="132"/>
        <v>8.1</v>
      </c>
      <c r="K2598" t="s">
        <v>8345</v>
      </c>
      <c r="L2598" t="s">
        <v>8341</v>
      </c>
      <c r="M2598">
        <v>1.5</v>
      </c>
      <c r="N2598">
        <v>2.5</v>
      </c>
      <c r="O2598">
        <f t="shared" si="135"/>
        <v>1.25</v>
      </c>
      <c r="P2598">
        <v>0.5</v>
      </c>
    </row>
    <row r="2599" spans="1:16">
      <c r="A2599" s="61">
        <v>103381576</v>
      </c>
      <c r="B2599" s="61" t="s">
        <v>7602</v>
      </c>
      <c r="C2599" s="100" t="s">
        <v>1613</v>
      </c>
      <c r="D2599" s="42" t="s">
        <v>5106</v>
      </c>
      <c r="E2599" s="18" t="s">
        <v>4953</v>
      </c>
      <c r="F2599" s="61"/>
      <c r="G2599" s="61">
        <v>357</v>
      </c>
      <c r="H2599">
        <v>6.75</v>
      </c>
      <c r="I2599" t="str">
        <f t="shared" si="131"/>
        <v>67</v>
      </c>
      <c r="J2599" t="str">
        <f t="shared" si="132"/>
        <v>8.1</v>
      </c>
      <c r="K2599" t="s">
        <v>8345</v>
      </c>
      <c r="L2599" t="s">
        <v>8341</v>
      </c>
      <c r="M2599">
        <v>1.5</v>
      </c>
      <c r="N2599">
        <v>2.5</v>
      </c>
      <c r="O2599">
        <f t="shared" si="135"/>
        <v>1.25</v>
      </c>
      <c r="P2599">
        <v>0.5</v>
      </c>
    </row>
    <row r="2600" spans="1:16">
      <c r="A2600" s="61" t="s">
        <v>3014</v>
      </c>
      <c r="B2600" s="61" t="s">
        <v>6587</v>
      </c>
      <c r="C2600" s="62" t="s">
        <v>1532</v>
      </c>
      <c r="D2600" s="63" t="s">
        <v>3015</v>
      </c>
      <c r="E2600" s="61">
        <v>101490162</v>
      </c>
      <c r="F2600" s="61"/>
      <c r="G2600" s="64">
        <v>161</v>
      </c>
      <c r="H2600">
        <v>6.75</v>
      </c>
      <c r="I2600" t="str">
        <f t="shared" si="131"/>
        <v>78</v>
      </c>
      <c r="J2600" t="str">
        <f t="shared" si="132"/>
        <v>2.0</v>
      </c>
      <c r="K2600" t="s">
        <v>8342</v>
      </c>
      <c r="L2600" t="s">
        <v>8357</v>
      </c>
      <c r="M2600">
        <v>0.75</v>
      </c>
      <c r="N2600">
        <v>2.5</v>
      </c>
      <c r="O2600">
        <f t="shared" si="135"/>
        <v>1.25</v>
      </c>
      <c r="P2600">
        <v>0.5</v>
      </c>
    </row>
    <row r="2601" spans="1:16">
      <c r="A2601" s="64" t="s">
        <v>3014</v>
      </c>
      <c r="B2601" s="61" t="s">
        <v>6587</v>
      </c>
      <c r="C2601" s="62" t="s">
        <v>1613</v>
      </c>
      <c r="D2601" s="63" t="s">
        <v>3390</v>
      </c>
      <c r="E2601" s="64">
        <v>101490161</v>
      </c>
      <c r="F2601" s="64"/>
      <c r="G2601" s="64">
        <v>161</v>
      </c>
      <c r="H2601">
        <v>6.75</v>
      </c>
      <c r="I2601" t="str">
        <f t="shared" si="131"/>
        <v>78</v>
      </c>
      <c r="J2601" t="str">
        <f t="shared" si="132"/>
        <v>2.0</v>
      </c>
      <c r="K2601" t="s">
        <v>8342</v>
      </c>
      <c r="L2601" t="s">
        <v>8357</v>
      </c>
      <c r="M2601">
        <v>0.75</v>
      </c>
      <c r="N2601">
        <v>2.5</v>
      </c>
      <c r="O2601">
        <f t="shared" si="135"/>
        <v>1.25</v>
      </c>
      <c r="P2601">
        <v>0.5</v>
      </c>
    </row>
    <row r="2602" spans="1:16">
      <c r="A2602" s="61" t="s">
        <v>3017</v>
      </c>
      <c r="B2602" s="61" t="s">
        <v>6588</v>
      </c>
      <c r="C2602" s="62" t="s">
        <v>1532</v>
      </c>
      <c r="D2602" s="63" t="s">
        <v>3018</v>
      </c>
      <c r="E2602" s="61">
        <v>101490162</v>
      </c>
      <c r="F2602" s="61"/>
      <c r="G2602" s="64">
        <v>161</v>
      </c>
      <c r="H2602">
        <v>6.75</v>
      </c>
      <c r="I2602" t="str">
        <f t="shared" si="131"/>
        <v>78</v>
      </c>
      <c r="J2602" t="str">
        <f t="shared" si="132"/>
        <v>2.0</v>
      </c>
      <c r="K2602" t="s">
        <v>8344</v>
      </c>
      <c r="L2602" t="s">
        <v>8341</v>
      </c>
      <c r="M2602">
        <v>0.75</v>
      </c>
      <c r="N2602">
        <v>2.5</v>
      </c>
      <c r="O2602">
        <f t="shared" si="135"/>
        <v>1.25</v>
      </c>
      <c r="P2602">
        <v>0.5</v>
      </c>
    </row>
    <row r="2603" spans="1:16">
      <c r="A2603" s="64" t="s">
        <v>3017</v>
      </c>
      <c r="B2603" s="61" t="s">
        <v>6588</v>
      </c>
      <c r="C2603" s="62" t="s">
        <v>1613</v>
      </c>
      <c r="D2603" s="63" t="s">
        <v>3392</v>
      </c>
      <c r="E2603" s="64">
        <v>101490161</v>
      </c>
      <c r="F2603" s="64"/>
      <c r="G2603" s="64">
        <v>161</v>
      </c>
      <c r="H2603">
        <v>6.75</v>
      </c>
      <c r="I2603" t="str">
        <f t="shared" si="131"/>
        <v>78</v>
      </c>
      <c r="J2603" t="str">
        <f t="shared" si="132"/>
        <v>2.0</v>
      </c>
      <c r="K2603" t="s">
        <v>8344</v>
      </c>
      <c r="L2603" t="s">
        <v>8341</v>
      </c>
      <c r="M2603">
        <v>0.75</v>
      </c>
      <c r="N2603">
        <v>2.5</v>
      </c>
      <c r="O2603">
        <f t="shared" si="135"/>
        <v>1.25</v>
      </c>
      <c r="P2603">
        <v>0.5</v>
      </c>
    </row>
    <row r="2604" spans="1:16">
      <c r="A2604" s="64" t="s">
        <v>3218</v>
      </c>
      <c r="B2604" s="61" t="s">
        <v>6658</v>
      </c>
      <c r="C2604" s="62" t="s">
        <v>1532</v>
      </c>
      <c r="D2604" s="63" t="s">
        <v>3219</v>
      </c>
      <c r="E2604" s="64">
        <v>101490164</v>
      </c>
      <c r="F2604" s="64"/>
      <c r="G2604" s="64">
        <v>14</v>
      </c>
      <c r="H2604">
        <v>6.75</v>
      </c>
      <c r="I2604" t="str">
        <f t="shared" si="131"/>
        <v>78</v>
      </c>
      <c r="J2604" t="str">
        <f t="shared" si="132"/>
        <v>2.1</v>
      </c>
      <c r="K2604" t="s">
        <v>8344</v>
      </c>
      <c r="L2604" t="s">
        <v>8350</v>
      </c>
      <c r="M2604">
        <v>0.75</v>
      </c>
      <c r="N2604">
        <v>2.5</v>
      </c>
      <c r="O2604">
        <f t="shared" si="135"/>
        <v>1.25</v>
      </c>
      <c r="P2604">
        <v>0.5</v>
      </c>
    </row>
    <row r="2605" spans="1:16">
      <c r="A2605" s="64" t="s">
        <v>3218</v>
      </c>
      <c r="B2605" s="61" t="s">
        <v>6658</v>
      </c>
      <c r="C2605" s="62" t="s">
        <v>1532</v>
      </c>
      <c r="D2605" s="63" t="s">
        <v>3219</v>
      </c>
      <c r="E2605" s="64">
        <v>101490164</v>
      </c>
      <c r="F2605" s="61" t="s">
        <v>1534</v>
      </c>
      <c r="G2605" s="64">
        <v>14</v>
      </c>
      <c r="H2605">
        <v>6.75</v>
      </c>
      <c r="I2605" t="str">
        <f t="shared" si="131"/>
        <v>78</v>
      </c>
      <c r="J2605" t="str">
        <f t="shared" si="132"/>
        <v>2.1</v>
      </c>
      <c r="K2605" t="s">
        <v>8344</v>
      </c>
      <c r="L2605" t="s">
        <v>8350</v>
      </c>
      <c r="M2605">
        <v>0.75</v>
      </c>
      <c r="N2605">
        <v>2.5</v>
      </c>
      <c r="O2605">
        <f t="shared" si="135"/>
        <v>1.25</v>
      </c>
      <c r="P2605">
        <v>0.5</v>
      </c>
    </row>
    <row r="2606" spans="1:16">
      <c r="A2606" s="61" t="s">
        <v>3248</v>
      </c>
      <c r="B2606" s="61" t="s">
        <v>6668</v>
      </c>
      <c r="C2606" s="62" t="s">
        <v>1532</v>
      </c>
      <c r="D2606" s="63" t="s">
        <v>3249</v>
      </c>
      <c r="E2606" s="61">
        <v>101490164</v>
      </c>
      <c r="F2606" s="61"/>
      <c r="G2606" s="64">
        <v>168</v>
      </c>
      <c r="H2606">
        <v>6.75</v>
      </c>
      <c r="I2606" t="str">
        <f t="shared" si="131"/>
        <v>78</v>
      </c>
      <c r="J2606" t="str">
        <f t="shared" si="132"/>
        <v>2.1</v>
      </c>
      <c r="K2606" t="s">
        <v>8344</v>
      </c>
      <c r="L2606" t="s">
        <v>8341</v>
      </c>
      <c r="M2606">
        <v>0.75</v>
      </c>
      <c r="N2606">
        <v>2.5</v>
      </c>
      <c r="O2606">
        <f t="shared" si="135"/>
        <v>1.25</v>
      </c>
      <c r="P2606">
        <v>0.5</v>
      </c>
    </row>
    <row r="2607" spans="1:16">
      <c r="A2607" s="64" t="s">
        <v>3248</v>
      </c>
      <c r="B2607" s="61" t="s">
        <v>6668</v>
      </c>
      <c r="C2607" s="62" t="s">
        <v>1613</v>
      </c>
      <c r="D2607" s="63" t="s">
        <v>3395</v>
      </c>
      <c r="E2607" s="64">
        <v>101490161</v>
      </c>
      <c r="F2607" s="64"/>
      <c r="G2607" s="64">
        <v>168</v>
      </c>
      <c r="H2607">
        <v>6.75</v>
      </c>
      <c r="I2607" t="str">
        <f t="shared" si="131"/>
        <v>78</v>
      </c>
      <c r="J2607" t="str">
        <f t="shared" si="132"/>
        <v>2.1</v>
      </c>
      <c r="K2607" t="s">
        <v>8344</v>
      </c>
      <c r="L2607" t="s">
        <v>8341</v>
      </c>
      <c r="M2607">
        <v>0.75</v>
      </c>
      <c r="N2607">
        <v>2.5</v>
      </c>
      <c r="O2607">
        <f t="shared" si="135"/>
        <v>1.25</v>
      </c>
      <c r="P2607">
        <v>0.5</v>
      </c>
    </row>
    <row r="2608" spans="1:16">
      <c r="A2608" s="64" t="s">
        <v>2613</v>
      </c>
      <c r="B2608" s="61" t="s">
        <v>6452</v>
      </c>
      <c r="C2608" s="62" t="s">
        <v>1532</v>
      </c>
      <c r="D2608" s="63" t="s">
        <v>2614</v>
      </c>
      <c r="E2608" s="64">
        <v>101490164</v>
      </c>
      <c r="F2608" s="64"/>
      <c r="G2608" s="64">
        <v>14</v>
      </c>
      <c r="H2608">
        <v>6.75</v>
      </c>
      <c r="I2608" t="str">
        <f t="shared" si="131"/>
        <v>78</v>
      </c>
      <c r="J2608" t="str">
        <f t="shared" si="132"/>
        <v>2.1</v>
      </c>
      <c r="K2608" t="s">
        <v>8342</v>
      </c>
      <c r="L2608" t="s">
        <v>8350</v>
      </c>
      <c r="M2608">
        <v>0.75</v>
      </c>
      <c r="N2608">
        <v>2.5</v>
      </c>
      <c r="O2608">
        <f t="shared" si="135"/>
        <v>1.25</v>
      </c>
      <c r="P2608">
        <v>0.5</v>
      </c>
    </row>
    <row r="2609" spans="1:16">
      <c r="A2609" s="64" t="s">
        <v>2613</v>
      </c>
      <c r="B2609" s="61" t="s">
        <v>6452</v>
      </c>
      <c r="C2609" s="62" t="s">
        <v>1532</v>
      </c>
      <c r="D2609" s="63" t="s">
        <v>2614</v>
      </c>
      <c r="E2609" s="64">
        <v>101490164</v>
      </c>
      <c r="F2609" s="61" t="s">
        <v>1534</v>
      </c>
      <c r="G2609" s="64">
        <v>14</v>
      </c>
      <c r="H2609">
        <v>6.75</v>
      </c>
      <c r="I2609" t="str">
        <f t="shared" si="131"/>
        <v>78</v>
      </c>
      <c r="J2609" t="str">
        <f t="shared" si="132"/>
        <v>2.1</v>
      </c>
      <c r="K2609" t="s">
        <v>8342</v>
      </c>
      <c r="L2609" t="s">
        <v>8350</v>
      </c>
      <c r="M2609">
        <v>0.75</v>
      </c>
      <c r="N2609">
        <v>2.5</v>
      </c>
      <c r="O2609">
        <f t="shared" si="135"/>
        <v>1.25</v>
      </c>
      <c r="P2609">
        <v>0.5</v>
      </c>
    </row>
    <row r="2610" spans="1:16">
      <c r="A2610" s="64" t="s">
        <v>3218</v>
      </c>
      <c r="B2610" s="61" t="s">
        <v>6658</v>
      </c>
      <c r="C2610" s="62" t="s">
        <v>1613</v>
      </c>
      <c r="D2610" s="63" t="s">
        <v>3398</v>
      </c>
      <c r="E2610" s="64">
        <v>101490161</v>
      </c>
      <c r="F2610" s="64"/>
      <c r="G2610" s="64">
        <v>14</v>
      </c>
      <c r="H2610">
        <v>6.75</v>
      </c>
      <c r="I2610" t="str">
        <f t="shared" si="131"/>
        <v>78</v>
      </c>
      <c r="J2610" t="str">
        <f t="shared" si="132"/>
        <v>2.1</v>
      </c>
      <c r="K2610" t="s">
        <v>8342</v>
      </c>
      <c r="L2610" t="s">
        <v>8350</v>
      </c>
      <c r="M2610">
        <v>0.75</v>
      </c>
      <c r="N2610">
        <v>2.5</v>
      </c>
      <c r="O2610">
        <f t="shared" si="135"/>
        <v>1.25</v>
      </c>
      <c r="P2610">
        <v>0.5</v>
      </c>
    </row>
    <row r="2611" spans="1:16">
      <c r="A2611" s="61" t="s">
        <v>2894</v>
      </c>
      <c r="B2611" s="61" t="s">
        <v>6548</v>
      </c>
      <c r="C2611" s="62" t="s">
        <v>1532</v>
      </c>
      <c r="D2611" s="63" t="s">
        <v>2895</v>
      </c>
      <c r="E2611" s="61">
        <v>101490162</v>
      </c>
      <c r="F2611" s="61"/>
      <c r="G2611" s="64">
        <v>14</v>
      </c>
      <c r="H2611">
        <v>6.75</v>
      </c>
      <c r="I2611" t="str">
        <f t="shared" si="131"/>
        <v>78</v>
      </c>
      <c r="J2611" t="str">
        <f t="shared" si="132"/>
        <v>2.1</v>
      </c>
      <c r="K2611" t="s">
        <v>8342</v>
      </c>
      <c r="L2611" t="s">
        <v>8341</v>
      </c>
      <c r="M2611">
        <v>0.75</v>
      </c>
      <c r="N2611">
        <v>2.5</v>
      </c>
      <c r="O2611">
        <f t="shared" si="135"/>
        <v>1.25</v>
      </c>
      <c r="P2611">
        <v>0.5</v>
      </c>
    </row>
    <row r="2612" spans="1:16">
      <c r="A2612" s="64" t="s">
        <v>2894</v>
      </c>
      <c r="B2612" s="61" t="s">
        <v>6548</v>
      </c>
      <c r="C2612" s="62" t="s">
        <v>1613</v>
      </c>
      <c r="D2612" s="63" t="s">
        <v>3400</v>
      </c>
      <c r="E2612" s="64">
        <v>101490161</v>
      </c>
      <c r="F2612" s="64"/>
      <c r="G2612" s="64">
        <v>14</v>
      </c>
      <c r="H2612">
        <v>6.75</v>
      </c>
      <c r="I2612" t="str">
        <f t="shared" si="131"/>
        <v>78</v>
      </c>
      <c r="J2612" t="str">
        <f t="shared" si="132"/>
        <v>2.1</v>
      </c>
      <c r="K2612" t="s">
        <v>8342</v>
      </c>
      <c r="L2612" t="s">
        <v>8341</v>
      </c>
      <c r="M2612">
        <v>0.75</v>
      </c>
      <c r="N2612">
        <v>2.5</v>
      </c>
      <c r="O2612">
        <f t="shared" si="135"/>
        <v>1.25</v>
      </c>
      <c r="P2612">
        <v>0.5</v>
      </c>
    </row>
    <row r="2613" spans="1:16">
      <c r="A2613" s="64" t="s">
        <v>2613</v>
      </c>
      <c r="B2613" s="61" t="s">
        <v>6452</v>
      </c>
      <c r="C2613" s="62" t="s">
        <v>1613</v>
      </c>
      <c r="D2613" s="63" t="s">
        <v>3402</v>
      </c>
      <c r="E2613" s="64">
        <v>101490161</v>
      </c>
      <c r="F2613" s="64"/>
      <c r="G2613" s="64">
        <v>14</v>
      </c>
      <c r="H2613">
        <v>6.75</v>
      </c>
      <c r="I2613" t="str">
        <f t="shared" si="131"/>
        <v>78</v>
      </c>
      <c r="J2613" t="str">
        <f t="shared" si="132"/>
        <v>2.1</v>
      </c>
      <c r="K2613" t="s">
        <v>8342</v>
      </c>
      <c r="L2613" t="s">
        <v>8341</v>
      </c>
      <c r="M2613">
        <v>0.75</v>
      </c>
      <c r="N2613">
        <v>2.5</v>
      </c>
      <c r="O2613">
        <f t="shared" si="135"/>
        <v>1.25</v>
      </c>
      <c r="P2613">
        <v>0.5</v>
      </c>
    </row>
    <row r="2614" spans="1:16">
      <c r="A2614" s="61" t="s">
        <v>1726</v>
      </c>
      <c r="B2614" s="61" t="s">
        <v>6061</v>
      </c>
      <c r="C2614" s="62" t="s">
        <v>1532</v>
      </c>
      <c r="D2614" s="63" t="s">
        <v>1727</v>
      </c>
      <c r="E2614" s="61">
        <v>101490162</v>
      </c>
      <c r="F2614" s="61"/>
      <c r="G2614" s="64">
        <v>14</v>
      </c>
      <c r="H2614">
        <v>6.75</v>
      </c>
      <c r="I2614" t="str">
        <f t="shared" si="131"/>
        <v>78</v>
      </c>
      <c r="J2614" t="str">
        <f t="shared" si="132"/>
        <v>2.1</v>
      </c>
      <c r="K2614" t="s">
        <v>8344</v>
      </c>
      <c r="L2614" t="s">
        <v>8350</v>
      </c>
      <c r="M2614">
        <v>0.75</v>
      </c>
      <c r="N2614">
        <v>2.5</v>
      </c>
      <c r="O2614">
        <f t="shared" si="135"/>
        <v>1.25</v>
      </c>
      <c r="P2614">
        <v>0.5</v>
      </c>
    </row>
    <row r="2615" spans="1:16">
      <c r="A2615" s="64" t="s">
        <v>1726</v>
      </c>
      <c r="B2615" s="61" t="s">
        <v>6061</v>
      </c>
      <c r="C2615" s="62" t="s">
        <v>1613</v>
      </c>
      <c r="D2615" s="63" t="s">
        <v>3404</v>
      </c>
      <c r="E2615" s="64">
        <v>101490161</v>
      </c>
      <c r="F2615" s="64"/>
      <c r="G2615" s="64">
        <v>14</v>
      </c>
      <c r="H2615">
        <v>6.75</v>
      </c>
      <c r="I2615" t="str">
        <f t="shared" si="131"/>
        <v>78</v>
      </c>
      <c r="J2615" t="str">
        <f t="shared" si="132"/>
        <v>2.1</v>
      </c>
      <c r="K2615" t="s">
        <v>8344</v>
      </c>
      <c r="L2615" t="s">
        <v>8350</v>
      </c>
      <c r="M2615">
        <v>0.75</v>
      </c>
      <c r="N2615">
        <v>2.5</v>
      </c>
      <c r="O2615">
        <f t="shared" si="135"/>
        <v>1.25</v>
      </c>
      <c r="P2615">
        <v>0.5</v>
      </c>
    </row>
    <row r="2616" spans="1:16">
      <c r="A2616" s="61" t="s">
        <v>3108</v>
      </c>
      <c r="B2616" s="61" t="s">
        <v>6618</v>
      </c>
      <c r="C2616" s="62" t="s">
        <v>1532</v>
      </c>
      <c r="D2616" s="63" t="s">
        <v>3109</v>
      </c>
      <c r="E2616" s="61">
        <v>101490162</v>
      </c>
      <c r="F2616" s="61"/>
      <c r="G2616" s="64">
        <v>168</v>
      </c>
      <c r="H2616">
        <v>6.75</v>
      </c>
      <c r="I2616" t="str">
        <f t="shared" si="131"/>
        <v>78</v>
      </c>
      <c r="J2616" t="str">
        <f t="shared" si="132"/>
        <v>2.1</v>
      </c>
      <c r="K2616" t="s">
        <v>8344</v>
      </c>
      <c r="L2616" t="s">
        <v>8341</v>
      </c>
      <c r="M2616">
        <v>0.75</v>
      </c>
      <c r="N2616">
        <v>2.5</v>
      </c>
      <c r="O2616">
        <f t="shared" si="135"/>
        <v>1.25</v>
      </c>
      <c r="P2616">
        <v>0.5</v>
      </c>
    </row>
    <row r="2617" spans="1:16">
      <c r="A2617" s="64" t="s">
        <v>3108</v>
      </c>
      <c r="B2617" s="61" t="s">
        <v>6618</v>
      </c>
      <c r="C2617" s="62" t="s">
        <v>1613</v>
      </c>
      <c r="D2617" s="42" t="s">
        <v>3406</v>
      </c>
      <c r="E2617" s="64">
        <v>101490161</v>
      </c>
      <c r="F2617" s="64"/>
      <c r="G2617" s="64">
        <v>168</v>
      </c>
      <c r="H2617">
        <v>6.75</v>
      </c>
      <c r="I2617" t="str">
        <f t="shared" si="131"/>
        <v>78</v>
      </c>
      <c r="J2617" t="str">
        <f t="shared" si="132"/>
        <v>2.1</v>
      </c>
      <c r="K2617" t="s">
        <v>8344</v>
      </c>
      <c r="L2617" t="s">
        <v>8341</v>
      </c>
      <c r="M2617">
        <v>0.75</v>
      </c>
      <c r="N2617">
        <v>2.5</v>
      </c>
      <c r="O2617">
        <f t="shared" si="135"/>
        <v>1.25</v>
      </c>
      <c r="P2617">
        <v>0.5</v>
      </c>
    </row>
    <row r="2618" spans="1:16">
      <c r="A2618" s="61" t="s">
        <v>2848</v>
      </c>
      <c r="B2618" s="61" t="s">
        <v>6532</v>
      </c>
      <c r="C2618" s="62" t="s">
        <v>1532</v>
      </c>
      <c r="D2618" s="63" t="s">
        <v>2849</v>
      </c>
      <c r="E2618" s="61">
        <v>101490162</v>
      </c>
      <c r="F2618" s="61"/>
      <c r="G2618" s="64">
        <v>14</v>
      </c>
      <c r="H2618">
        <v>6.75</v>
      </c>
      <c r="I2618" t="str">
        <f t="shared" si="131"/>
        <v>78</v>
      </c>
      <c r="J2618" t="str">
        <f t="shared" si="132"/>
        <v>2.1</v>
      </c>
      <c r="K2618" t="s">
        <v>8342</v>
      </c>
      <c r="L2618" t="s">
        <v>8341</v>
      </c>
      <c r="M2618">
        <v>0.75</v>
      </c>
      <c r="N2618">
        <v>2.5</v>
      </c>
      <c r="O2618">
        <f t="shared" si="135"/>
        <v>1.25</v>
      </c>
      <c r="P2618">
        <v>0.5</v>
      </c>
    </row>
    <row r="2619" spans="1:16">
      <c r="A2619" s="61" t="s">
        <v>3245</v>
      </c>
      <c r="B2619" s="61" t="s">
        <v>6667</v>
      </c>
      <c r="C2619" s="62" t="s">
        <v>1532</v>
      </c>
      <c r="D2619" s="63" t="s">
        <v>3246</v>
      </c>
      <c r="E2619" s="61">
        <v>101490164</v>
      </c>
      <c r="F2619" s="61"/>
      <c r="G2619" s="64">
        <v>14</v>
      </c>
      <c r="H2619">
        <v>6.75</v>
      </c>
      <c r="I2619" t="str">
        <f t="shared" si="131"/>
        <v>78</v>
      </c>
      <c r="J2619" t="str">
        <f t="shared" si="132"/>
        <v>2.1</v>
      </c>
      <c r="K2619" t="s">
        <v>8342</v>
      </c>
      <c r="L2619" t="s">
        <v>8341</v>
      </c>
      <c r="M2619">
        <v>0.75</v>
      </c>
      <c r="N2619">
        <v>2.5</v>
      </c>
      <c r="O2619">
        <f t="shared" si="135"/>
        <v>1.25</v>
      </c>
      <c r="P2619">
        <v>0.5</v>
      </c>
    </row>
    <row r="2620" spans="1:16">
      <c r="A2620" s="64" t="s">
        <v>3245</v>
      </c>
      <c r="B2620" s="61" t="s">
        <v>6667</v>
      </c>
      <c r="C2620" s="62" t="s">
        <v>1613</v>
      </c>
      <c r="D2620" s="63" t="s">
        <v>3408</v>
      </c>
      <c r="E2620" s="64">
        <v>101490161</v>
      </c>
      <c r="F2620" s="64"/>
      <c r="G2620" s="64">
        <v>14</v>
      </c>
      <c r="H2620">
        <v>6.75</v>
      </c>
      <c r="I2620" t="str">
        <f t="shared" si="131"/>
        <v>78</v>
      </c>
      <c r="J2620" t="str">
        <f t="shared" si="132"/>
        <v>2.1</v>
      </c>
      <c r="K2620" t="s">
        <v>8342</v>
      </c>
      <c r="L2620" t="s">
        <v>8341</v>
      </c>
      <c r="M2620">
        <v>0.75</v>
      </c>
      <c r="N2620">
        <v>2.5</v>
      </c>
      <c r="O2620">
        <f t="shared" si="135"/>
        <v>1.25</v>
      </c>
      <c r="P2620">
        <v>0.5</v>
      </c>
    </row>
    <row r="2621" spans="1:16">
      <c r="A2621" s="64" t="s">
        <v>2848</v>
      </c>
      <c r="B2621" s="61" t="s">
        <v>6532</v>
      </c>
      <c r="C2621" s="62" t="s">
        <v>1613</v>
      </c>
      <c r="D2621" s="63" t="s">
        <v>3409</v>
      </c>
      <c r="E2621" s="64">
        <v>101490161</v>
      </c>
      <c r="F2621" s="64"/>
      <c r="G2621" s="64">
        <v>14</v>
      </c>
      <c r="H2621">
        <v>6.75</v>
      </c>
      <c r="I2621" t="str">
        <f t="shared" si="131"/>
        <v>78</v>
      </c>
      <c r="J2621" t="str">
        <f t="shared" si="132"/>
        <v>2.1</v>
      </c>
      <c r="K2621" t="s">
        <v>8342</v>
      </c>
      <c r="L2621" t="s">
        <v>8341</v>
      </c>
      <c r="M2621">
        <v>0.75</v>
      </c>
      <c r="N2621">
        <v>2.5</v>
      </c>
      <c r="O2621">
        <f t="shared" si="135"/>
        <v>1.25</v>
      </c>
      <c r="P2621">
        <v>0.5</v>
      </c>
    </row>
    <row r="2622" spans="1:16">
      <c r="A2622" s="61" t="s">
        <v>2190</v>
      </c>
      <c r="B2622" s="61" t="s">
        <v>6273</v>
      </c>
      <c r="C2622" s="62" t="s">
        <v>1532</v>
      </c>
      <c r="D2622" s="42" t="s">
        <v>2191</v>
      </c>
      <c r="E2622" s="61">
        <v>101490162</v>
      </c>
      <c r="F2622" s="61"/>
      <c r="G2622" s="61">
        <v>255</v>
      </c>
      <c r="H2622">
        <v>6.75</v>
      </c>
      <c r="I2622" t="str">
        <f t="shared" si="131"/>
        <v>78</v>
      </c>
      <c r="J2622" t="str">
        <f t="shared" si="132"/>
        <v>2.1</v>
      </c>
      <c r="K2622" t="s">
        <v>8342</v>
      </c>
      <c r="L2622" t="s">
        <v>8352</v>
      </c>
      <c r="M2622">
        <v>0.75</v>
      </c>
      <c r="N2622">
        <v>2.5</v>
      </c>
      <c r="O2622">
        <f t="shared" si="135"/>
        <v>1.25</v>
      </c>
      <c r="P2622">
        <v>0.5</v>
      </c>
    </row>
    <row r="2623" spans="1:16">
      <c r="A2623" s="61" t="s">
        <v>2190</v>
      </c>
      <c r="B2623" s="61" t="s">
        <v>6273</v>
      </c>
      <c r="C2623" s="62" t="s">
        <v>1613</v>
      </c>
      <c r="D2623" s="42" t="s">
        <v>3410</v>
      </c>
      <c r="E2623" s="61">
        <v>101490161</v>
      </c>
      <c r="F2623" s="61"/>
      <c r="G2623" s="61">
        <v>255</v>
      </c>
      <c r="H2623">
        <v>6.75</v>
      </c>
      <c r="I2623" t="str">
        <f t="shared" si="131"/>
        <v>78</v>
      </c>
      <c r="J2623" t="str">
        <f t="shared" si="132"/>
        <v>2.1</v>
      </c>
      <c r="K2623" t="s">
        <v>8342</v>
      </c>
      <c r="L2623" t="s">
        <v>8352</v>
      </c>
      <c r="M2623">
        <v>0.75</v>
      </c>
      <c r="N2623">
        <v>2.5</v>
      </c>
      <c r="O2623">
        <f t="shared" si="135"/>
        <v>1.25</v>
      </c>
      <c r="P2623">
        <v>0.5</v>
      </c>
    </row>
    <row r="2624" spans="1:16">
      <c r="A2624" s="61">
        <v>101526350</v>
      </c>
      <c r="B2624" s="61" t="s">
        <v>6709</v>
      </c>
      <c r="C2624" s="62" t="s">
        <v>1613</v>
      </c>
      <c r="D2624" s="42" t="s">
        <v>3411</v>
      </c>
      <c r="E2624" s="61">
        <v>101490161</v>
      </c>
      <c r="F2624" s="61"/>
      <c r="G2624" s="61">
        <v>255</v>
      </c>
      <c r="H2624">
        <v>6.75</v>
      </c>
      <c r="I2624" t="str">
        <f t="shared" si="131"/>
        <v>78</v>
      </c>
      <c r="J2624" t="str">
        <f t="shared" si="132"/>
        <v>2.1</v>
      </c>
      <c r="K2624" t="s">
        <v>8342</v>
      </c>
      <c r="L2624" t="s">
        <v>8352</v>
      </c>
      <c r="M2624">
        <v>0.75</v>
      </c>
      <c r="N2624">
        <v>2.5</v>
      </c>
      <c r="O2624">
        <f t="shared" si="135"/>
        <v>1.25</v>
      </c>
      <c r="P2624">
        <v>0.5</v>
      </c>
    </row>
    <row r="2625" spans="1:16">
      <c r="A2625" s="64">
        <v>101503358</v>
      </c>
      <c r="B2625" s="61" t="s">
        <v>6015</v>
      </c>
      <c r="C2625" s="62" t="s">
        <v>1532</v>
      </c>
      <c r="D2625" s="63" t="s">
        <v>1674</v>
      </c>
      <c r="E2625" s="64">
        <v>101490164</v>
      </c>
      <c r="F2625" s="64"/>
      <c r="G2625" s="64">
        <v>14</v>
      </c>
      <c r="H2625">
        <v>6.75</v>
      </c>
      <c r="I2625" t="str">
        <f t="shared" si="131"/>
        <v>78</v>
      </c>
      <c r="J2625" t="str">
        <f t="shared" si="132"/>
        <v>2.1</v>
      </c>
      <c r="K2625" t="s">
        <v>8342</v>
      </c>
      <c r="L2625" t="s">
        <v>8341</v>
      </c>
      <c r="M2625">
        <v>0.75</v>
      </c>
      <c r="N2625">
        <v>2.5</v>
      </c>
      <c r="O2625">
        <f t="shared" si="135"/>
        <v>1.25</v>
      </c>
      <c r="P2625">
        <v>0.5</v>
      </c>
    </row>
    <row r="2626" spans="1:16">
      <c r="A2626" s="64">
        <v>101503358</v>
      </c>
      <c r="B2626" s="61" t="s">
        <v>6015</v>
      </c>
      <c r="C2626" s="62" t="s">
        <v>1532</v>
      </c>
      <c r="D2626" s="63" t="s">
        <v>1674</v>
      </c>
      <c r="E2626" s="64">
        <v>101490164</v>
      </c>
      <c r="F2626" s="61" t="s">
        <v>1534</v>
      </c>
      <c r="G2626" s="64">
        <v>14</v>
      </c>
      <c r="H2626">
        <v>6.75</v>
      </c>
      <c r="I2626" t="str">
        <f t="shared" si="131"/>
        <v>78</v>
      </c>
      <c r="J2626" t="str">
        <f t="shared" si="132"/>
        <v>2.1</v>
      </c>
      <c r="K2626" t="s">
        <v>8342</v>
      </c>
      <c r="L2626" t="s">
        <v>8341</v>
      </c>
      <c r="M2626">
        <v>0.75</v>
      </c>
      <c r="N2626">
        <v>2.5</v>
      </c>
      <c r="O2626">
        <f t="shared" si="135"/>
        <v>1.25</v>
      </c>
      <c r="P2626">
        <v>0.5</v>
      </c>
    </row>
    <row r="2627" spans="1:16">
      <c r="A2627" s="64">
        <v>101503358</v>
      </c>
      <c r="B2627" s="61" t="s">
        <v>6015</v>
      </c>
      <c r="C2627" s="62" t="s">
        <v>1613</v>
      </c>
      <c r="D2627" s="63" t="s">
        <v>3412</v>
      </c>
      <c r="E2627" s="64">
        <v>101490161</v>
      </c>
      <c r="F2627" s="64"/>
      <c r="G2627" s="64">
        <v>14</v>
      </c>
      <c r="H2627">
        <v>6.75</v>
      </c>
      <c r="I2627" t="str">
        <f t="shared" si="131"/>
        <v>78</v>
      </c>
      <c r="J2627" t="str">
        <f t="shared" si="132"/>
        <v>2.1</v>
      </c>
      <c r="K2627" t="s">
        <v>8342</v>
      </c>
      <c r="L2627" t="s">
        <v>8341</v>
      </c>
      <c r="M2627">
        <v>0.75</v>
      </c>
      <c r="N2627">
        <v>2.5</v>
      </c>
      <c r="O2627">
        <f t="shared" si="135"/>
        <v>1.25</v>
      </c>
      <c r="P2627">
        <v>0.5</v>
      </c>
    </row>
    <row r="2628" spans="1:16">
      <c r="A2628" s="61" t="s">
        <v>2996</v>
      </c>
      <c r="B2628" s="61" t="s">
        <v>6579</v>
      </c>
      <c r="C2628" s="62" t="s">
        <v>1532</v>
      </c>
      <c r="D2628" s="63" t="s">
        <v>2997</v>
      </c>
      <c r="E2628" s="61">
        <v>101490162</v>
      </c>
      <c r="F2628" s="61"/>
      <c r="G2628" s="64">
        <v>45</v>
      </c>
      <c r="H2628">
        <v>6.75</v>
      </c>
      <c r="I2628" t="str">
        <f t="shared" si="131"/>
        <v>78</v>
      </c>
      <c r="J2628" t="str">
        <f t="shared" si="132"/>
        <v>2.6</v>
      </c>
      <c r="K2628" t="s">
        <v>8344</v>
      </c>
      <c r="L2628" t="s">
        <v>8341</v>
      </c>
      <c r="M2628">
        <v>0.75</v>
      </c>
      <c r="N2628">
        <v>2.5</v>
      </c>
      <c r="O2628">
        <f t="shared" ref="O2628:O2659" si="136">N2628/2</f>
        <v>1.25</v>
      </c>
      <c r="P2628">
        <v>0.5</v>
      </c>
    </row>
    <row r="2629" spans="1:16">
      <c r="A2629" s="64" t="s">
        <v>2996</v>
      </c>
      <c r="B2629" s="61" t="s">
        <v>6579</v>
      </c>
      <c r="C2629" s="62" t="s">
        <v>1613</v>
      </c>
      <c r="D2629" s="63" t="s">
        <v>3413</v>
      </c>
      <c r="E2629" s="64">
        <v>101490161</v>
      </c>
      <c r="F2629" s="64"/>
      <c r="G2629" s="64">
        <v>45</v>
      </c>
      <c r="H2629">
        <v>6.75</v>
      </c>
      <c r="I2629" t="str">
        <f t="shared" si="131"/>
        <v>78</v>
      </c>
      <c r="J2629" t="str">
        <f t="shared" si="132"/>
        <v>2.6</v>
      </c>
      <c r="K2629" t="s">
        <v>8344</v>
      </c>
      <c r="L2629" t="s">
        <v>8341</v>
      </c>
      <c r="M2629">
        <v>0.75</v>
      </c>
      <c r="N2629">
        <v>2.5</v>
      </c>
      <c r="O2629">
        <f t="shared" si="136"/>
        <v>1.25</v>
      </c>
      <c r="P2629">
        <v>0.5</v>
      </c>
    </row>
    <row r="2630" spans="1:16">
      <c r="A2630" s="61" t="s">
        <v>3125</v>
      </c>
      <c r="B2630" s="61" t="s">
        <v>6624</v>
      </c>
      <c r="C2630" s="62" t="s">
        <v>1532</v>
      </c>
      <c r="D2630" s="63" t="s">
        <v>3126</v>
      </c>
      <c r="E2630" s="61">
        <v>101490162</v>
      </c>
      <c r="F2630" s="61"/>
      <c r="G2630" s="64">
        <v>167</v>
      </c>
      <c r="H2630">
        <v>6.75</v>
      </c>
      <c r="I2630" t="str">
        <f t="shared" si="131"/>
        <v>78</v>
      </c>
      <c r="J2630" t="str">
        <f t="shared" si="132"/>
        <v>2.9</v>
      </c>
      <c r="K2630" t="s">
        <v>8344</v>
      </c>
      <c r="L2630" t="s">
        <v>8350</v>
      </c>
      <c r="M2630">
        <v>0.75</v>
      </c>
      <c r="N2630">
        <v>2.5</v>
      </c>
      <c r="O2630">
        <f t="shared" si="136"/>
        <v>1.25</v>
      </c>
      <c r="P2630">
        <v>0.5</v>
      </c>
    </row>
    <row r="2631" spans="1:16">
      <c r="A2631" s="64" t="s">
        <v>3125</v>
      </c>
      <c r="B2631" s="61" t="s">
        <v>6624</v>
      </c>
      <c r="C2631" s="62" t="s">
        <v>1613</v>
      </c>
      <c r="D2631" s="63" t="s">
        <v>3414</v>
      </c>
      <c r="E2631" s="64">
        <v>101490161</v>
      </c>
      <c r="F2631" s="64"/>
      <c r="G2631" s="64">
        <v>167</v>
      </c>
      <c r="H2631">
        <v>6.75</v>
      </c>
      <c r="I2631" t="str">
        <f t="shared" si="131"/>
        <v>78</v>
      </c>
      <c r="J2631" t="str">
        <f t="shared" si="132"/>
        <v>2.9</v>
      </c>
      <c r="K2631" t="s">
        <v>8344</v>
      </c>
      <c r="L2631" t="s">
        <v>8350</v>
      </c>
      <c r="M2631">
        <v>0.75</v>
      </c>
      <c r="N2631">
        <v>2.5</v>
      </c>
      <c r="O2631">
        <f t="shared" si="136"/>
        <v>1.25</v>
      </c>
      <c r="P2631">
        <v>0.5</v>
      </c>
    </row>
    <row r="2632" spans="1:16">
      <c r="A2632" s="61" t="s">
        <v>2290</v>
      </c>
      <c r="B2632" s="61" t="s">
        <v>6314</v>
      </c>
      <c r="C2632" s="62" t="s">
        <v>1532</v>
      </c>
      <c r="D2632" s="63" t="s">
        <v>2291</v>
      </c>
      <c r="E2632" s="61">
        <v>101490162</v>
      </c>
      <c r="F2632" s="61"/>
      <c r="G2632" s="64">
        <v>33</v>
      </c>
      <c r="H2632">
        <v>6.75</v>
      </c>
      <c r="I2632" t="str">
        <f t="shared" si="131"/>
        <v>78</v>
      </c>
      <c r="J2632" t="str">
        <f t="shared" si="132"/>
        <v>2.9</v>
      </c>
      <c r="K2632" t="s">
        <v>8344</v>
      </c>
      <c r="L2632" t="s">
        <v>8341</v>
      </c>
      <c r="M2632">
        <v>0.75</v>
      </c>
      <c r="N2632">
        <v>2.5</v>
      </c>
      <c r="O2632">
        <f t="shared" si="136"/>
        <v>1.25</v>
      </c>
      <c r="P2632">
        <v>0.5</v>
      </c>
    </row>
    <row r="2633" spans="1:16">
      <c r="A2633" s="61" t="s">
        <v>3094</v>
      </c>
      <c r="B2633" s="61" t="s">
        <v>6613</v>
      </c>
      <c r="C2633" s="62" t="s">
        <v>1532</v>
      </c>
      <c r="D2633" s="63" t="s">
        <v>2291</v>
      </c>
      <c r="E2633" s="61">
        <v>101490162</v>
      </c>
      <c r="F2633" s="61"/>
      <c r="G2633" s="64">
        <v>169</v>
      </c>
      <c r="H2633">
        <v>6.75</v>
      </c>
      <c r="I2633" t="str">
        <f t="shared" si="131"/>
        <v>78</v>
      </c>
      <c r="J2633" t="str">
        <f t="shared" si="132"/>
        <v>2.9</v>
      </c>
      <c r="K2633" t="s">
        <v>8344</v>
      </c>
      <c r="L2633" t="s">
        <v>8341</v>
      </c>
      <c r="M2633">
        <v>0.75</v>
      </c>
      <c r="N2633">
        <v>2.5</v>
      </c>
      <c r="O2633">
        <f t="shared" si="136"/>
        <v>1.25</v>
      </c>
      <c r="P2633">
        <v>0.5</v>
      </c>
    </row>
    <row r="2634" spans="1:16">
      <c r="A2634" s="64" t="s">
        <v>2290</v>
      </c>
      <c r="B2634" s="61" t="s">
        <v>6314</v>
      </c>
      <c r="C2634" s="62" t="s">
        <v>1613</v>
      </c>
      <c r="D2634" s="63" t="s">
        <v>3416</v>
      </c>
      <c r="E2634" s="64">
        <v>101490161</v>
      </c>
      <c r="F2634" s="64"/>
      <c r="G2634" s="64">
        <v>33</v>
      </c>
      <c r="H2634">
        <v>6.75</v>
      </c>
      <c r="I2634" t="str">
        <f t="shared" si="131"/>
        <v>78</v>
      </c>
      <c r="J2634" t="str">
        <f t="shared" si="132"/>
        <v>2.9</v>
      </c>
      <c r="K2634" t="s">
        <v>8344</v>
      </c>
      <c r="L2634" t="s">
        <v>8341</v>
      </c>
      <c r="M2634">
        <v>0.75</v>
      </c>
      <c r="N2634">
        <v>2.5</v>
      </c>
      <c r="O2634">
        <f t="shared" si="136"/>
        <v>1.25</v>
      </c>
      <c r="P2634">
        <v>0.5</v>
      </c>
    </row>
    <row r="2635" spans="1:16">
      <c r="A2635" s="64" t="s">
        <v>3094</v>
      </c>
      <c r="B2635" s="61" t="s">
        <v>6613</v>
      </c>
      <c r="C2635" s="62" t="s">
        <v>1613</v>
      </c>
      <c r="D2635" s="63" t="s">
        <v>3418</v>
      </c>
      <c r="E2635" s="64">
        <v>101490161</v>
      </c>
      <c r="F2635" s="64"/>
      <c r="G2635" s="64">
        <v>169</v>
      </c>
      <c r="H2635">
        <v>6.75</v>
      </c>
      <c r="I2635" t="str">
        <f t="shared" si="131"/>
        <v>78</v>
      </c>
      <c r="J2635" t="str">
        <f t="shared" si="132"/>
        <v>2.9</v>
      </c>
      <c r="K2635" t="s">
        <v>8344</v>
      </c>
      <c r="L2635" t="s">
        <v>8341</v>
      </c>
      <c r="M2635">
        <v>0.75</v>
      </c>
      <c r="N2635">
        <v>2.5</v>
      </c>
      <c r="O2635">
        <f t="shared" si="136"/>
        <v>1.25</v>
      </c>
      <c r="P2635">
        <v>0.5</v>
      </c>
    </row>
    <row r="2636" spans="1:16">
      <c r="A2636" s="61" t="s">
        <v>3263</v>
      </c>
      <c r="B2636" s="61" t="s">
        <v>6674</v>
      </c>
      <c r="C2636" s="62" t="s">
        <v>1532</v>
      </c>
      <c r="D2636" s="63" t="s">
        <v>3264</v>
      </c>
      <c r="E2636" s="61">
        <v>101490162</v>
      </c>
      <c r="F2636" s="61"/>
      <c r="G2636" s="64">
        <v>169</v>
      </c>
      <c r="H2636">
        <v>6.75</v>
      </c>
      <c r="I2636" t="str">
        <f t="shared" ref="I2636:I2699" si="137">MID(D2636,5,2)</f>
        <v>78</v>
      </c>
      <c r="J2636" t="str">
        <f t="shared" ref="J2636:J2699" si="138">MID(D2636,7,3)</f>
        <v>2.9</v>
      </c>
      <c r="K2636" t="s">
        <v>8342</v>
      </c>
      <c r="L2636" t="s">
        <v>8352</v>
      </c>
      <c r="M2636">
        <v>0.75</v>
      </c>
      <c r="N2636">
        <v>2.5</v>
      </c>
      <c r="O2636">
        <f t="shared" si="136"/>
        <v>1.25</v>
      </c>
      <c r="P2636">
        <v>0.5</v>
      </c>
    </row>
    <row r="2637" spans="1:16">
      <c r="A2637" s="64" t="s">
        <v>3263</v>
      </c>
      <c r="B2637" s="61" t="s">
        <v>6674</v>
      </c>
      <c r="C2637" s="62" t="s">
        <v>1613</v>
      </c>
      <c r="D2637" s="63" t="s">
        <v>3420</v>
      </c>
      <c r="E2637" s="64">
        <v>101490161</v>
      </c>
      <c r="F2637" s="64"/>
      <c r="G2637" s="64">
        <v>169</v>
      </c>
      <c r="H2637">
        <v>6.75</v>
      </c>
      <c r="I2637" t="str">
        <f t="shared" si="137"/>
        <v>78</v>
      </c>
      <c r="J2637" t="str">
        <f t="shared" si="138"/>
        <v>2.9</v>
      </c>
      <c r="K2637" t="s">
        <v>8342</v>
      </c>
      <c r="L2637" t="s">
        <v>8352</v>
      </c>
      <c r="M2637">
        <v>0.75</v>
      </c>
      <c r="N2637">
        <v>2.5</v>
      </c>
      <c r="O2637">
        <f t="shared" si="136"/>
        <v>1.25</v>
      </c>
      <c r="P2637">
        <v>0.5</v>
      </c>
    </row>
    <row r="2638" spans="1:16">
      <c r="A2638" s="61" t="s">
        <v>3091</v>
      </c>
      <c r="B2638" s="61" t="s">
        <v>6611</v>
      </c>
      <c r="C2638" s="62" t="s">
        <v>1532</v>
      </c>
      <c r="D2638" s="63" t="s">
        <v>3092</v>
      </c>
      <c r="E2638" s="61">
        <v>101490162</v>
      </c>
      <c r="F2638" s="61"/>
      <c r="G2638" s="64">
        <v>169</v>
      </c>
      <c r="H2638">
        <v>6.75</v>
      </c>
      <c r="I2638" t="str">
        <f t="shared" si="137"/>
        <v>78</v>
      </c>
      <c r="J2638" t="str">
        <f t="shared" si="138"/>
        <v>2.9</v>
      </c>
      <c r="K2638" t="s">
        <v>8342</v>
      </c>
      <c r="L2638" t="s">
        <v>8341</v>
      </c>
      <c r="M2638">
        <v>0.75</v>
      </c>
      <c r="N2638">
        <v>2.5</v>
      </c>
      <c r="O2638">
        <f t="shared" si="136"/>
        <v>1.25</v>
      </c>
      <c r="P2638">
        <v>0.5</v>
      </c>
    </row>
    <row r="2639" spans="1:16">
      <c r="A2639" s="61" t="s">
        <v>3327</v>
      </c>
      <c r="B2639" s="61" t="s">
        <v>6687</v>
      </c>
      <c r="C2639" s="62" t="s">
        <v>1532</v>
      </c>
      <c r="D2639" s="63" t="s">
        <v>3092</v>
      </c>
      <c r="E2639" s="61">
        <v>101490162</v>
      </c>
      <c r="F2639" s="61"/>
      <c r="G2639" s="64">
        <v>98</v>
      </c>
      <c r="H2639">
        <v>6.75</v>
      </c>
      <c r="I2639" t="str">
        <f t="shared" si="137"/>
        <v>78</v>
      </c>
      <c r="J2639" t="str">
        <f t="shared" si="138"/>
        <v>2.9</v>
      </c>
      <c r="K2639" t="s">
        <v>8342</v>
      </c>
      <c r="L2639" t="s">
        <v>8341</v>
      </c>
      <c r="M2639">
        <v>0.75</v>
      </c>
      <c r="N2639">
        <v>2.5</v>
      </c>
      <c r="O2639">
        <f t="shared" si="136"/>
        <v>1.25</v>
      </c>
      <c r="P2639">
        <v>0.5</v>
      </c>
    </row>
    <row r="2640" spans="1:16">
      <c r="A2640" s="64" t="s">
        <v>3091</v>
      </c>
      <c r="B2640" s="61" t="s">
        <v>6611</v>
      </c>
      <c r="C2640" s="62" t="s">
        <v>1613</v>
      </c>
      <c r="D2640" s="63" t="s">
        <v>3423</v>
      </c>
      <c r="E2640" s="64">
        <v>101490161</v>
      </c>
      <c r="F2640" s="64"/>
      <c r="G2640" s="64">
        <v>169</v>
      </c>
      <c r="H2640">
        <v>6.75</v>
      </c>
      <c r="I2640" t="str">
        <f t="shared" si="137"/>
        <v>78</v>
      </c>
      <c r="J2640" t="str">
        <f t="shared" si="138"/>
        <v>2.9</v>
      </c>
      <c r="K2640" t="s">
        <v>8342</v>
      </c>
      <c r="L2640" t="s">
        <v>8341</v>
      </c>
      <c r="M2640">
        <v>0.75</v>
      </c>
      <c r="N2640">
        <v>2.5</v>
      </c>
      <c r="O2640">
        <f t="shared" si="136"/>
        <v>1.25</v>
      </c>
      <c r="P2640">
        <v>0.5</v>
      </c>
    </row>
    <row r="2641" spans="1:16">
      <c r="A2641" s="64" t="s">
        <v>3327</v>
      </c>
      <c r="B2641" s="61" t="s">
        <v>6687</v>
      </c>
      <c r="C2641" s="62" t="s">
        <v>1613</v>
      </c>
      <c r="D2641" s="63" t="s">
        <v>3423</v>
      </c>
      <c r="E2641" s="64">
        <v>101490161</v>
      </c>
      <c r="F2641" s="64"/>
      <c r="G2641" s="64">
        <v>98</v>
      </c>
      <c r="H2641">
        <v>6.75</v>
      </c>
      <c r="I2641" t="str">
        <f t="shared" si="137"/>
        <v>78</v>
      </c>
      <c r="J2641" t="str">
        <f t="shared" si="138"/>
        <v>2.9</v>
      </c>
      <c r="K2641" t="s">
        <v>8342</v>
      </c>
      <c r="L2641" t="s">
        <v>8341</v>
      </c>
      <c r="M2641">
        <v>0.75</v>
      </c>
      <c r="N2641">
        <v>2.5</v>
      </c>
      <c r="O2641">
        <f t="shared" si="136"/>
        <v>1.25</v>
      </c>
      <c r="P2641">
        <v>0.5</v>
      </c>
    </row>
    <row r="2642" spans="1:16">
      <c r="A2642" s="61">
        <v>101545287</v>
      </c>
      <c r="B2642" s="61" t="s">
        <v>6053</v>
      </c>
      <c r="C2642" s="62" t="s">
        <v>1532</v>
      </c>
      <c r="D2642" s="42" t="s">
        <v>1716</v>
      </c>
      <c r="E2642" s="61">
        <v>101490162</v>
      </c>
      <c r="F2642" s="61"/>
      <c r="G2642" s="61">
        <v>167</v>
      </c>
      <c r="H2642">
        <v>6.75</v>
      </c>
      <c r="I2642" t="str">
        <f t="shared" si="137"/>
        <v>78</v>
      </c>
      <c r="J2642" t="str">
        <f t="shared" si="138"/>
        <v>2.9</v>
      </c>
      <c r="K2642" t="s">
        <v>8342</v>
      </c>
      <c r="L2642" t="s">
        <v>8350</v>
      </c>
      <c r="M2642">
        <v>0.75</v>
      </c>
      <c r="N2642">
        <v>2.5</v>
      </c>
      <c r="O2642">
        <f t="shared" si="136"/>
        <v>1.25</v>
      </c>
      <c r="P2642">
        <v>0.5</v>
      </c>
    </row>
    <row r="2643" spans="1:16">
      <c r="A2643" s="61">
        <v>101545287</v>
      </c>
      <c r="B2643" s="61" t="s">
        <v>6053</v>
      </c>
      <c r="C2643" s="62" t="s">
        <v>1613</v>
      </c>
      <c r="D2643" s="42" t="s">
        <v>3427</v>
      </c>
      <c r="E2643" s="61">
        <v>101490161</v>
      </c>
      <c r="F2643" s="61"/>
      <c r="G2643" s="61">
        <v>167</v>
      </c>
      <c r="H2643">
        <v>6.75</v>
      </c>
      <c r="I2643" t="str">
        <f t="shared" si="137"/>
        <v>78</v>
      </c>
      <c r="J2643" t="str">
        <f t="shared" si="138"/>
        <v>2.9</v>
      </c>
      <c r="K2643" t="s">
        <v>8342</v>
      </c>
      <c r="L2643" t="s">
        <v>8350</v>
      </c>
      <c r="M2643">
        <v>0.75</v>
      </c>
      <c r="N2643">
        <v>2.5</v>
      </c>
      <c r="O2643">
        <f t="shared" si="136"/>
        <v>1.25</v>
      </c>
      <c r="P2643">
        <v>0.5</v>
      </c>
    </row>
    <row r="2644" spans="1:16">
      <c r="A2644" s="61">
        <v>102904394</v>
      </c>
      <c r="B2644" s="61" t="s">
        <v>7147</v>
      </c>
      <c r="C2644" s="62" t="s">
        <v>1613</v>
      </c>
      <c r="D2644" s="42" t="s">
        <v>3427</v>
      </c>
      <c r="E2644" s="61">
        <v>101490161</v>
      </c>
      <c r="F2644" s="61"/>
      <c r="G2644" s="61">
        <v>167</v>
      </c>
      <c r="H2644">
        <v>6.75</v>
      </c>
      <c r="I2644" t="str">
        <f t="shared" si="137"/>
        <v>78</v>
      </c>
      <c r="J2644" t="str">
        <f t="shared" si="138"/>
        <v>2.9</v>
      </c>
      <c r="K2644" t="s">
        <v>8342</v>
      </c>
      <c r="L2644" t="s">
        <v>8350</v>
      </c>
      <c r="M2644">
        <v>0.75</v>
      </c>
      <c r="N2644">
        <v>2.5</v>
      </c>
      <c r="O2644">
        <f t="shared" si="136"/>
        <v>1.25</v>
      </c>
      <c r="P2644">
        <v>0.5</v>
      </c>
    </row>
    <row r="2645" spans="1:16">
      <c r="A2645" s="61">
        <v>102904395</v>
      </c>
      <c r="B2645" s="61" t="s">
        <v>7148</v>
      </c>
      <c r="C2645" s="62" t="s">
        <v>1613</v>
      </c>
      <c r="D2645" s="42" t="s">
        <v>4456</v>
      </c>
      <c r="E2645" s="61">
        <v>101490161</v>
      </c>
      <c r="F2645" s="61"/>
      <c r="G2645" s="61">
        <v>169</v>
      </c>
      <c r="H2645">
        <v>6.75</v>
      </c>
      <c r="I2645" t="str">
        <f t="shared" si="137"/>
        <v>78</v>
      </c>
      <c r="J2645" t="str">
        <f t="shared" si="138"/>
        <v>2.9</v>
      </c>
      <c r="K2645" t="s">
        <v>8342</v>
      </c>
      <c r="L2645" t="s">
        <v>8341</v>
      </c>
      <c r="M2645">
        <v>0.75</v>
      </c>
      <c r="N2645">
        <v>2.5</v>
      </c>
      <c r="O2645">
        <f t="shared" si="136"/>
        <v>1.25</v>
      </c>
      <c r="P2645">
        <v>0.5</v>
      </c>
    </row>
    <row r="2646" spans="1:16">
      <c r="A2646" s="61">
        <v>103127412</v>
      </c>
      <c r="B2646" s="61" t="s">
        <v>7290</v>
      </c>
      <c r="C2646" s="62" t="s">
        <v>1532</v>
      </c>
      <c r="D2646" s="42" t="s">
        <v>4679</v>
      </c>
      <c r="E2646" s="61">
        <v>101727985</v>
      </c>
      <c r="F2646" s="61"/>
      <c r="G2646" s="61">
        <v>167</v>
      </c>
      <c r="H2646">
        <v>6.75</v>
      </c>
      <c r="I2646" t="str">
        <f t="shared" si="137"/>
        <v>78</v>
      </c>
      <c r="J2646" t="str">
        <f t="shared" si="138"/>
        <v>2.9</v>
      </c>
      <c r="K2646" t="s">
        <v>8345</v>
      </c>
      <c r="L2646" t="s">
        <v>8350</v>
      </c>
      <c r="M2646">
        <v>1.5</v>
      </c>
      <c r="N2646">
        <v>2.5</v>
      </c>
      <c r="O2646">
        <f t="shared" si="136"/>
        <v>1.25</v>
      </c>
      <c r="P2646">
        <v>0.5</v>
      </c>
    </row>
    <row r="2647" spans="1:16">
      <c r="A2647" s="61">
        <v>103127412</v>
      </c>
      <c r="B2647" s="61" t="s">
        <v>7290</v>
      </c>
      <c r="C2647" s="62" t="s">
        <v>1613</v>
      </c>
      <c r="D2647" s="42" t="s">
        <v>4680</v>
      </c>
      <c r="E2647" s="61">
        <v>101727984</v>
      </c>
      <c r="F2647" s="61"/>
      <c r="G2647" s="61">
        <v>167</v>
      </c>
      <c r="H2647">
        <v>6.75</v>
      </c>
      <c r="I2647" t="str">
        <f t="shared" si="137"/>
        <v>78</v>
      </c>
      <c r="J2647" t="str">
        <f t="shared" si="138"/>
        <v>2.9</v>
      </c>
      <c r="K2647" t="s">
        <v>8345</v>
      </c>
      <c r="L2647" t="s">
        <v>8350</v>
      </c>
      <c r="M2647">
        <v>1.5</v>
      </c>
      <c r="N2647">
        <v>2.5</v>
      </c>
      <c r="O2647">
        <f t="shared" si="136"/>
        <v>1.25</v>
      </c>
      <c r="P2647">
        <v>0.5</v>
      </c>
    </row>
    <row r="2648" spans="1:16">
      <c r="A2648" s="61" t="s">
        <v>1748</v>
      </c>
      <c r="B2648" s="61" t="s">
        <v>6069</v>
      </c>
      <c r="C2648" s="62" t="s">
        <v>1532</v>
      </c>
      <c r="D2648" s="63" t="s">
        <v>1749</v>
      </c>
      <c r="E2648" s="61">
        <v>101490162</v>
      </c>
      <c r="F2648" s="61"/>
      <c r="G2648" s="64">
        <v>16</v>
      </c>
      <c r="H2648">
        <v>6.75</v>
      </c>
      <c r="I2648" t="str">
        <f t="shared" si="137"/>
        <v>78</v>
      </c>
      <c r="J2648" t="str">
        <f t="shared" si="138"/>
        <v>3.0</v>
      </c>
      <c r="K2648" t="s">
        <v>8342</v>
      </c>
      <c r="L2648" t="s">
        <v>8350</v>
      </c>
      <c r="M2648">
        <v>0.75</v>
      </c>
      <c r="N2648">
        <v>2.5</v>
      </c>
      <c r="O2648">
        <f t="shared" si="136"/>
        <v>1.25</v>
      </c>
      <c r="P2648">
        <v>0.5</v>
      </c>
    </row>
    <row r="2649" spans="1:16">
      <c r="A2649" s="64" t="s">
        <v>1748</v>
      </c>
      <c r="B2649" s="61" t="s">
        <v>6069</v>
      </c>
      <c r="C2649" s="62" t="s">
        <v>1613</v>
      </c>
      <c r="D2649" s="63" t="s">
        <v>3442</v>
      </c>
      <c r="E2649" s="64">
        <v>101490161</v>
      </c>
      <c r="F2649" s="64"/>
      <c r="G2649" s="64">
        <v>16</v>
      </c>
      <c r="H2649">
        <v>6.75</v>
      </c>
      <c r="I2649" t="str">
        <f t="shared" si="137"/>
        <v>78</v>
      </c>
      <c r="J2649" t="str">
        <f t="shared" si="138"/>
        <v>3.0</v>
      </c>
      <c r="K2649" t="s">
        <v>8342</v>
      </c>
      <c r="L2649" t="s">
        <v>8350</v>
      </c>
      <c r="M2649">
        <v>0.75</v>
      </c>
      <c r="N2649">
        <v>2.5</v>
      </c>
      <c r="O2649">
        <f t="shared" si="136"/>
        <v>1.25</v>
      </c>
      <c r="P2649">
        <v>0.5</v>
      </c>
    </row>
    <row r="2650" spans="1:16">
      <c r="A2650" s="61" t="s">
        <v>2118</v>
      </c>
      <c r="B2650" s="61" t="s">
        <v>6245</v>
      </c>
      <c r="C2650" s="62" t="s">
        <v>1532</v>
      </c>
      <c r="D2650" s="63" t="s">
        <v>2119</v>
      </c>
      <c r="E2650" s="61">
        <v>101490162</v>
      </c>
      <c r="F2650" s="61"/>
      <c r="G2650" s="64">
        <v>64</v>
      </c>
      <c r="H2650">
        <v>6.75</v>
      </c>
      <c r="I2650" t="str">
        <f t="shared" si="137"/>
        <v>78</v>
      </c>
      <c r="J2650" t="str">
        <f t="shared" si="138"/>
        <v>3.0</v>
      </c>
      <c r="K2650" t="s">
        <v>8342</v>
      </c>
      <c r="L2650" t="s">
        <v>8354</v>
      </c>
      <c r="M2650">
        <v>0.75</v>
      </c>
      <c r="N2650">
        <v>2.5</v>
      </c>
      <c r="O2650">
        <f t="shared" si="136"/>
        <v>1.25</v>
      </c>
      <c r="P2650">
        <v>0.5</v>
      </c>
    </row>
    <row r="2651" spans="1:16">
      <c r="A2651" s="64" t="s">
        <v>2118</v>
      </c>
      <c r="B2651" s="61" t="s">
        <v>6245</v>
      </c>
      <c r="C2651" s="62" t="s">
        <v>1613</v>
      </c>
      <c r="D2651" s="63" t="s">
        <v>3443</v>
      </c>
      <c r="E2651" s="64">
        <v>101490161</v>
      </c>
      <c r="F2651" s="64"/>
      <c r="G2651" s="64">
        <v>64</v>
      </c>
      <c r="H2651">
        <v>6.75</v>
      </c>
      <c r="I2651" t="str">
        <f t="shared" si="137"/>
        <v>78</v>
      </c>
      <c r="J2651" t="str">
        <f t="shared" si="138"/>
        <v>3.0</v>
      </c>
      <c r="K2651" t="s">
        <v>8342</v>
      </c>
      <c r="L2651" t="s">
        <v>8354</v>
      </c>
      <c r="M2651">
        <v>0.75</v>
      </c>
      <c r="N2651">
        <v>2.5</v>
      </c>
      <c r="O2651">
        <f t="shared" si="136"/>
        <v>1.25</v>
      </c>
      <c r="P2651">
        <v>0.5</v>
      </c>
    </row>
    <row r="2652" spans="1:16">
      <c r="A2652" s="61" t="s">
        <v>2199</v>
      </c>
      <c r="B2652" s="61" t="s">
        <v>6277</v>
      </c>
      <c r="C2652" s="62" t="s">
        <v>1532</v>
      </c>
      <c r="D2652" s="63" t="s">
        <v>2200</v>
      </c>
      <c r="E2652" s="61">
        <v>101490162</v>
      </c>
      <c r="F2652" s="61"/>
      <c r="G2652" s="64">
        <v>64</v>
      </c>
      <c r="H2652">
        <v>6.75</v>
      </c>
      <c r="I2652" t="str">
        <f t="shared" si="137"/>
        <v>78</v>
      </c>
      <c r="J2652" t="str">
        <f t="shared" si="138"/>
        <v>3.0</v>
      </c>
      <c r="K2652" t="s">
        <v>8342</v>
      </c>
      <c r="L2652" t="s">
        <v>8350</v>
      </c>
      <c r="M2652">
        <v>0.75</v>
      </c>
      <c r="N2652">
        <v>2.5</v>
      </c>
      <c r="O2652">
        <f t="shared" si="136"/>
        <v>1.25</v>
      </c>
      <c r="P2652">
        <v>0.5</v>
      </c>
    </row>
    <row r="2653" spans="1:16">
      <c r="A2653" s="64" t="s">
        <v>2199</v>
      </c>
      <c r="B2653" s="61" t="s">
        <v>6277</v>
      </c>
      <c r="C2653" s="62" t="s">
        <v>1613</v>
      </c>
      <c r="D2653" s="63" t="s">
        <v>3444</v>
      </c>
      <c r="E2653" s="64">
        <v>101490161</v>
      </c>
      <c r="F2653" s="64"/>
      <c r="G2653" s="64">
        <v>64</v>
      </c>
      <c r="H2653">
        <v>6.75</v>
      </c>
      <c r="I2653" t="str">
        <f t="shared" si="137"/>
        <v>78</v>
      </c>
      <c r="J2653" t="str">
        <f t="shared" si="138"/>
        <v>3.0</v>
      </c>
      <c r="K2653" t="s">
        <v>8342</v>
      </c>
      <c r="L2653" t="s">
        <v>8350</v>
      </c>
      <c r="M2653">
        <v>0.75</v>
      </c>
      <c r="N2653">
        <v>2.5</v>
      </c>
      <c r="O2653">
        <f t="shared" si="136"/>
        <v>1.25</v>
      </c>
      <c r="P2653">
        <v>0.5</v>
      </c>
    </row>
    <row r="2654" spans="1:16">
      <c r="A2654" s="61" t="s">
        <v>2905</v>
      </c>
      <c r="B2654" s="61" t="s">
        <v>6552</v>
      </c>
      <c r="C2654" s="62" t="s">
        <v>1532</v>
      </c>
      <c r="D2654" s="63" t="s">
        <v>2906</v>
      </c>
      <c r="E2654" s="61">
        <v>101490162</v>
      </c>
      <c r="F2654" s="61"/>
      <c r="G2654" s="64">
        <v>16</v>
      </c>
      <c r="H2654">
        <v>6.75</v>
      </c>
      <c r="I2654" t="str">
        <f t="shared" si="137"/>
        <v>78</v>
      </c>
      <c r="J2654" t="str">
        <f t="shared" si="138"/>
        <v>3.0</v>
      </c>
      <c r="K2654" t="s">
        <v>8342</v>
      </c>
      <c r="L2654" t="s">
        <v>8341</v>
      </c>
      <c r="M2654">
        <v>0.75</v>
      </c>
      <c r="N2654">
        <v>2.5</v>
      </c>
      <c r="O2654">
        <f t="shared" si="136"/>
        <v>1.25</v>
      </c>
      <c r="P2654">
        <v>0.5</v>
      </c>
    </row>
    <row r="2655" spans="1:16">
      <c r="A2655" s="61" t="s">
        <v>3239</v>
      </c>
      <c r="B2655" s="61" t="s">
        <v>6665</v>
      </c>
      <c r="C2655" s="62" t="s">
        <v>1532</v>
      </c>
      <c r="D2655" s="63" t="s">
        <v>3240</v>
      </c>
      <c r="E2655" s="61">
        <v>101490164</v>
      </c>
      <c r="F2655" s="61"/>
      <c r="G2655" s="64">
        <v>16</v>
      </c>
      <c r="H2655">
        <v>6.75</v>
      </c>
      <c r="I2655" t="str">
        <f t="shared" si="137"/>
        <v>78</v>
      </c>
      <c r="J2655" t="str">
        <f t="shared" si="138"/>
        <v>3.0</v>
      </c>
      <c r="K2655" t="s">
        <v>8342</v>
      </c>
      <c r="L2655" t="s">
        <v>8341</v>
      </c>
      <c r="M2655">
        <v>0.75</v>
      </c>
      <c r="N2655">
        <v>2.5</v>
      </c>
      <c r="O2655">
        <f t="shared" si="136"/>
        <v>1.25</v>
      </c>
      <c r="P2655">
        <v>0.5</v>
      </c>
    </row>
    <row r="2656" spans="1:16">
      <c r="A2656" s="64" t="s">
        <v>3239</v>
      </c>
      <c r="B2656" s="61" t="s">
        <v>6665</v>
      </c>
      <c r="C2656" s="62" t="s">
        <v>1613</v>
      </c>
      <c r="D2656" s="63" t="s">
        <v>3448</v>
      </c>
      <c r="E2656" s="64">
        <v>101490161</v>
      </c>
      <c r="F2656" s="64"/>
      <c r="G2656" s="64">
        <v>16</v>
      </c>
      <c r="H2656">
        <v>6.75</v>
      </c>
      <c r="I2656" t="str">
        <f t="shared" si="137"/>
        <v>78</v>
      </c>
      <c r="J2656" t="str">
        <f t="shared" si="138"/>
        <v>3.0</v>
      </c>
      <c r="K2656" t="s">
        <v>8342</v>
      </c>
      <c r="L2656" t="s">
        <v>8341</v>
      </c>
      <c r="M2656">
        <v>0.75</v>
      </c>
      <c r="N2656">
        <v>2.5</v>
      </c>
      <c r="O2656">
        <f t="shared" si="136"/>
        <v>1.25</v>
      </c>
      <c r="P2656">
        <v>0.5</v>
      </c>
    </row>
    <row r="2657" spans="1:16">
      <c r="A2657" s="61" t="s">
        <v>2908</v>
      </c>
      <c r="B2657" s="61" t="s">
        <v>6553</v>
      </c>
      <c r="C2657" s="62" t="s">
        <v>1532</v>
      </c>
      <c r="D2657" s="63" t="s">
        <v>2909</v>
      </c>
      <c r="E2657" s="61">
        <v>101490162</v>
      </c>
      <c r="F2657" s="61"/>
      <c r="G2657" s="64">
        <v>63</v>
      </c>
      <c r="H2657">
        <v>6.75</v>
      </c>
      <c r="I2657" t="str">
        <f t="shared" si="137"/>
        <v>78</v>
      </c>
      <c r="J2657" t="str">
        <f t="shared" si="138"/>
        <v>3.0</v>
      </c>
      <c r="K2657" t="s">
        <v>8342</v>
      </c>
      <c r="L2657" t="s">
        <v>8341</v>
      </c>
      <c r="M2657">
        <v>0.75</v>
      </c>
      <c r="N2657">
        <v>2.5</v>
      </c>
      <c r="O2657">
        <f t="shared" si="136"/>
        <v>1.25</v>
      </c>
      <c r="P2657">
        <v>0.5</v>
      </c>
    </row>
    <row r="2658" spans="1:16">
      <c r="A2658" s="64" t="s">
        <v>2908</v>
      </c>
      <c r="B2658" s="61" t="s">
        <v>6553</v>
      </c>
      <c r="C2658" s="62" t="s">
        <v>1613</v>
      </c>
      <c r="D2658" s="63" t="s">
        <v>3450</v>
      </c>
      <c r="E2658" s="64">
        <v>101490161</v>
      </c>
      <c r="F2658" s="64"/>
      <c r="G2658" s="64">
        <v>63</v>
      </c>
      <c r="H2658">
        <v>6.75</v>
      </c>
      <c r="I2658" t="str">
        <f t="shared" si="137"/>
        <v>78</v>
      </c>
      <c r="J2658" t="str">
        <f t="shared" si="138"/>
        <v>3.0</v>
      </c>
      <c r="K2658" t="s">
        <v>8342</v>
      </c>
      <c r="L2658" t="s">
        <v>8341</v>
      </c>
      <c r="M2658">
        <v>0.75</v>
      </c>
      <c r="N2658">
        <v>2.5</v>
      </c>
      <c r="O2658">
        <f t="shared" si="136"/>
        <v>1.25</v>
      </c>
      <c r="P2658">
        <v>0.5</v>
      </c>
    </row>
    <row r="2659" spans="1:16">
      <c r="A2659" s="64" t="s">
        <v>2905</v>
      </c>
      <c r="B2659" s="61" t="s">
        <v>6552</v>
      </c>
      <c r="C2659" s="62" t="s">
        <v>1613</v>
      </c>
      <c r="D2659" s="63" t="s">
        <v>3452</v>
      </c>
      <c r="E2659" s="64">
        <v>101490161</v>
      </c>
      <c r="F2659" s="64"/>
      <c r="G2659" s="64">
        <v>16</v>
      </c>
      <c r="H2659">
        <v>6.75</v>
      </c>
      <c r="I2659" t="str">
        <f t="shared" si="137"/>
        <v>78</v>
      </c>
      <c r="J2659" t="str">
        <f t="shared" si="138"/>
        <v>3.0</v>
      </c>
      <c r="K2659" t="s">
        <v>8342</v>
      </c>
      <c r="L2659" t="s">
        <v>8341</v>
      </c>
      <c r="M2659">
        <v>0.75</v>
      </c>
      <c r="N2659">
        <v>2.5</v>
      </c>
      <c r="O2659">
        <f t="shared" si="136"/>
        <v>1.25</v>
      </c>
      <c r="P2659">
        <v>0.5</v>
      </c>
    </row>
    <row r="2660" spans="1:16">
      <c r="A2660" s="61" t="s">
        <v>3242</v>
      </c>
      <c r="B2660" s="61" t="s">
        <v>6666</v>
      </c>
      <c r="C2660" s="62" t="s">
        <v>1532</v>
      </c>
      <c r="D2660" s="63" t="s">
        <v>3243</v>
      </c>
      <c r="E2660" s="61">
        <v>101490164</v>
      </c>
      <c r="F2660" s="61"/>
      <c r="G2660" s="64">
        <v>15</v>
      </c>
      <c r="H2660">
        <v>6.75</v>
      </c>
      <c r="I2660" t="str">
        <f t="shared" si="137"/>
        <v>78</v>
      </c>
      <c r="J2660" t="str">
        <f t="shared" si="138"/>
        <v>3.0</v>
      </c>
      <c r="K2660" t="s">
        <v>8342</v>
      </c>
      <c r="L2660" t="s">
        <v>8341</v>
      </c>
      <c r="M2660">
        <v>0.75</v>
      </c>
      <c r="N2660">
        <v>2.5</v>
      </c>
      <c r="O2660">
        <f t="shared" ref="O2660:O2691" si="139">N2660/2</f>
        <v>1.25</v>
      </c>
      <c r="P2660">
        <v>0.5</v>
      </c>
    </row>
    <row r="2661" spans="1:16">
      <c r="A2661" s="64" t="s">
        <v>3242</v>
      </c>
      <c r="B2661" s="61" t="s">
        <v>6666</v>
      </c>
      <c r="C2661" s="62" t="s">
        <v>1613</v>
      </c>
      <c r="D2661" s="63" t="s">
        <v>3455</v>
      </c>
      <c r="E2661" s="64">
        <v>101490161</v>
      </c>
      <c r="F2661" s="64"/>
      <c r="G2661" s="64">
        <v>15</v>
      </c>
      <c r="H2661">
        <v>6.75</v>
      </c>
      <c r="I2661" t="str">
        <f t="shared" si="137"/>
        <v>78</v>
      </c>
      <c r="J2661" t="str">
        <f t="shared" si="138"/>
        <v>3.0</v>
      </c>
      <c r="K2661" t="s">
        <v>8342</v>
      </c>
      <c r="L2661" t="s">
        <v>8341</v>
      </c>
      <c r="M2661">
        <v>0.75</v>
      </c>
      <c r="N2661">
        <v>2.5</v>
      </c>
      <c r="O2661">
        <f t="shared" si="139"/>
        <v>1.25</v>
      </c>
      <c r="P2661">
        <v>0.5</v>
      </c>
    </row>
    <row r="2662" spans="1:16">
      <c r="A2662" s="64" t="s">
        <v>2609</v>
      </c>
      <c r="B2662" s="61" t="s">
        <v>6450</v>
      </c>
      <c r="C2662" s="62" t="s">
        <v>1532</v>
      </c>
      <c r="D2662" s="63" t="s">
        <v>2610</v>
      </c>
      <c r="E2662" s="64">
        <v>101490164</v>
      </c>
      <c r="F2662" s="64"/>
      <c r="G2662" s="64">
        <v>15</v>
      </c>
      <c r="H2662">
        <v>6.75</v>
      </c>
      <c r="I2662" t="str">
        <f t="shared" si="137"/>
        <v>78</v>
      </c>
      <c r="J2662" t="str">
        <f t="shared" si="138"/>
        <v>3.0</v>
      </c>
      <c r="K2662" t="s">
        <v>8342</v>
      </c>
      <c r="L2662" t="s">
        <v>8341</v>
      </c>
      <c r="M2662">
        <v>0.75</v>
      </c>
      <c r="N2662">
        <v>2.5</v>
      </c>
      <c r="O2662">
        <f t="shared" si="139"/>
        <v>1.25</v>
      </c>
      <c r="P2662">
        <v>0.5</v>
      </c>
    </row>
    <row r="2663" spans="1:16">
      <c r="A2663" s="64" t="s">
        <v>2609</v>
      </c>
      <c r="B2663" s="61" t="s">
        <v>6450</v>
      </c>
      <c r="C2663" s="62" t="s">
        <v>1532</v>
      </c>
      <c r="D2663" s="63" t="s">
        <v>2610</v>
      </c>
      <c r="E2663" s="64">
        <v>101490164</v>
      </c>
      <c r="F2663" s="61" t="s">
        <v>1534</v>
      </c>
      <c r="G2663" s="64">
        <v>15</v>
      </c>
      <c r="H2663">
        <v>6.75</v>
      </c>
      <c r="I2663" t="str">
        <f t="shared" si="137"/>
        <v>78</v>
      </c>
      <c r="J2663" t="str">
        <f t="shared" si="138"/>
        <v>3.0</v>
      </c>
      <c r="K2663" t="s">
        <v>8342</v>
      </c>
      <c r="L2663" t="s">
        <v>8341</v>
      </c>
      <c r="M2663">
        <v>0.75</v>
      </c>
      <c r="N2663">
        <v>2.5</v>
      </c>
      <c r="O2663">
        <f t="shared" si="139"/>
        <v>1.25</v>
      </c>
      <c r="P2663">
        <v>0.5</v>
      </c>
    </row>
    <row r="2664" spans="1:16">
      <c r="A2664" s="64" t="s">
        <v>2609</v>
      </c>
      <c r="B2664" s="61" t="s">
        <v>6450</v>
      </c>
      <c r="C2664" s="62" t="s">
        <v>1613</v>
      </c>
      <c r="D2664" s="63" t="s">
        <v>3458</v>
      </c>
      <c r="E2664" s="64">
        <v>101490161</v>
      </c>
      <c r="F2664" s="64"/>
      <c r="G2664" s="64">
        <v>15</v>
      </c>
      <c r="H2664">
        <v>6.75</v>
      </c>
      <c r="I2664" t="str">
        <f t="shared" si="137"/>
        <v>78</v>
      </c>
      <c r="J2664" t="str">
        <f t="shared" si="138"/>
        <v>3.0</v>
      </c>
      <c r="K2664" t="s">
        <v>8342</v>
      </c>
      <c r="L2664" t="s">
        <v>8341</v>
      </c>
      <c r="M2664">
        <v>0.75</v>
      </c>
      <c r="N2664">
        <v>2.5</v>
      </c>
      <c r="O2664">
        <f t="shared" si="139"/>
        <v>1.25</v>
      </c>
      <c r="P2664">
        <v>0.5</v>
      </c>
    </row>
    <row r="2665" spans="1:16">
      <c r="A2665" s="61" t="s">
        <v>2114</v>
      </c>
      <c r="B2665" s="61" t="s">
        <v>6243</v>
      </c>
      <c r="C2665" s="62" t="s">
        <v>1532</v>
      </c>
      <c r="D2665" s="63" t="s">
        <v>2115</v>
      </c>
      <c r="E2665" s="61">
        <v>101490162</v>
      </c>
      <c r="F2665" s="61"/>
      <c r="G2665" s="64">
        <v>63</v>
      </c>
      <c r="H2665">
        <v>6.75</v>
      </c>
      <c r="I2665" t="str">
        <f t="shared" si="137"/>
        <v>78</v>
      </c>
      <c r="J2665" t="str">
        <f t="shared" si="138"/>
        <v>3.0</v>
      </c>
      <c r="K2665" t="s">
        <v>8344</v>
      </c>
      <c r="L2665" t="s">
        <v>8350</v>
      </c>
      <c r="M2665">
        <v>0.75</v>
      </c>
      <c r="N2665">
        <v>2.5</v>
      </c>
      <c r="O2665">
        <f t="shared" si="139"/>
        <v>1.25</v>
      </c>
      <c r="P2665">
        <v>0.5</v>
      </c>
    </row>
    <row r="2666" spans="1:16">
      <c r="A2666" s="64" t="s">
        <v>2114</v>
      </c>
      <c r="B2666" s="61" t="s">
        <v>6243</v>
      </c>
      <c r="C2666" s="62" t="s">
        <v>1613</v>
      </c>
      <c r="D2666" s="63" t="s">
        <v>3460</v>
      </c>
      <c r="E2666" s="64">
        <v>101490161</v>
      </c>
      <c r="F2666" s="64"/>
      <c r="G2666" s="64">
        <v>63</v>
      </c>
      <c r="H2666">
        <v>6.75</v>
      </c>
      <c r="I2666" t="str">
        <f t="shared" si="137"/>
        <v>78</v>
      </c>
      <c r="J2666" t="str">
        <f t="shared" si="138"/>
        <v>3.0</v>
      </c>
      <c r="K2666" t="s">
        <v>8344</v>
      </c>
      <c r="L2666" t="s">
        <v>8350</v>
      </c>
      <c r="M2666">
        <v>0.75</v>
      </c>
      <c r="N2666">
        <v>2.5</v>
      </c>
      <c r="O2666">
        <f t="shared" si="139"/>
        <v>1.25</v>
      </c>
      <c r="P2666">
        <v>0.5</v>
      </c>
    </row>
    <row r="2667" spans="1:16">
      <c r="A2667" s="61" t="s">
        <v>1744</v>
      </c>
      <c r="B2667" s="61" t="s">
        <v>6068</v>
      </c>
      <c r="C2667" s="62" t="s">
        <v>1532</v>
      </c>
      <c r="D2667" s="63" t="s">
        <v>1745</v>
      </c>
      <c r="E2667" s="61">
        <v>101490162</v>
      </c>
      <c r="F2667" s="61"/>
      <c r="G2667" s="64">
        <v>15</v>
      </c>
      <c r="H2667">
        <v>6.75</v>
      </c>
      <c r="I2667" t="str">
        <f t="shared" si="137"/>
        <v>78</v>
      </c>
      <c r="J2667" t="str">
        <f t="shared" si="138"/>
        <v>3.0</v>
      </c>
      <c r="K2667" t="s">
        <v>8344</v>
      </c>
      <c r="L2667" t="s">
        <v>8341</v>
      </c>
      <c r="M2667">
        <v>0.75</v>
      </c>
      <c r="N2667">
        <v>2.5</v>
      </c>
      <c r="O2667">
        <f t="shared" si="139"/>
        <v>1.25</v>
      </c>
      <c r="P2667">
        <v>0.5</v>
      </c>
    </row>
    <row r="2668" spans="1:16">
      <c r="A2668" s="64" t="s">
        <v>2663</v>
      </c>
      <c r="B2668" s="61" t="s">
        <v>6474</v>
      </c>
      <c r="C2668" s="62" t="s">
        <v>1532</v>
      </c>
      <c r="D2668" s="63" t="s">
        <v>2664</v>
      </c>
      <c r="E2668" s="64">
        <v>101490164</v>
      </c>
      <c r="F2668" s="64"/>
      <c r="G2668" s="64">
        <v>15</v>
      </c>
      <c r="H2668">
        <v>6.75</v>
      </c>
      <c r="I2668" t="str">
        <f t="shared" si="137"/>
        <v>78</v>
      </c>
      <c r="J2668" t="str">
        <f t="shared" si="138"/>
        <v>3.0</v>
      </c>
      <c r="K2668" t="s">
        <v>8344</v>
      </c>
      <c r="L2668" t="s">
        <v>8341</v>
      </c>
      <c r="M2668">
        <v>0.75</v>
      </c>
      <c r="N2668">
        <v>2.5</v>
      </c>
      <c r="O2668">
        <f t="shared" si="139"/>
        <v>1.25</v>
      </c>
      <c r="P2668">
        <v>0.5</v>
      </c>
    </row>
    <row r="2669" spans="1:16">
      <c r="A2669" s="64" t="s">
        <v>2663</v>
      </c>
      <c r="B2669" s="61" t="s">
        <v>6474</v>
      </c>
      <c r="C2669" s="62" t="s">
        <v>1532</v>
      </c>
      <c r="D2669" s="63" t="s">
        <v>2664</v>
      </c>
      <c r="E2669" s="64">
        <v>101490164</v>
      </c>
      <c r="F2669" s="61" t="s">
        <v>1534</v>
      </c>
      <c r="G2669" s="64">
        <v>15</v>
      </c>
      <c r="H2669">
        <v>6.75</v>
      </c>
      <c r="I2669" t="str">
        <f t="shared" si="137"/>
        <v>78</v>
      </c>
      <c r="J2669" t="str">
        <f t="shared" si="138"/>
        <v>3.0</v>
      </c>
      <c r="K2669" t="s">
        <v>8344</v>
      </c>
      <c r="L2669" t="s">
        <v>8341</v>
      </c>
      <c r="M2669">
        <v>0.75</v>
      </c>
      <c r="N2669">
        <v>2.5</v>
      </c>
      <c r="O2669">
        <f t="shared" si="139"/>
        <v>1.25</v>
      </c>
      <c r="P2669">
        <v>0.5</v>
      </c>
    </row>
    <row r="2670" spans="1:16">
      <c r="A2670" s="64" t="s">
        <v>2663</v>
      </c>
      <c r="B2670" s="61" t="s">
        <v>6474</v>
      </c>
      <c r="C2670" s="62" t="s">
        <v>1613</v>
      </c>
      <c r="D2670" s="63" t="s">
        <v>3462</v>
      </c>
      <c r="E2670" s="64">
        <v>101490161</v>
      </c>
      <c r="F2670" s="64"/>
      <c r="G2670" s="64">
        <v>15</v>
      </c>
      <c r="H2670">
        <v>6.75</v>
      </c>
      <c r="I2670" t="str">
        <f t="shared" si="137"/>
        <v>78</v>
      </c>
      <c r="J2670" t="str">
        <f t="shared" si="138"/>
        <v>3.0</v>
      </c>
      <c r="K2670" t="s">
        <v>8344</v>
      </c>
      <c r="L2670" t="s">
        <v>8341</v>
      </c>
      <c r="M2670">
        <v>0.75</v>
      </c>
      <c r="N2670">
        <v>2.5</v>
      </c>
      <c r="O2670">
        <f t="shared" si="139"/>
        <v>1.25</v>
      </c>
      <c r="P2670">
        <v>0.5</v>
      </c>
    </row>
    <row r="2671" spans="1:16">
      <c r="A2671" s="61" t="s">
        <v>2110</v>
      </c>
      <c r="B2671" s="61" t="s">
        <v>6241</v>
      </c>
      <c r="C2671" s="62" t="s">
        <v>1532</v>
      </c>
      <c r="D2671" s="63" t="s">
        <v>2111</v>
      </c>
      <c r="E2671" s="61">
        <v>101490162</v>
      </c>
      <c r="F2671" s="61"/>
      <c r="G2671" s="64">
        <v>62</v>
      </c>
      <c r="H2671">
        <v>6.75</v>
      </c>
      <c r="I2671" t="str">
        <f t="shared" si="137"/>
        <v>78</v>
      </c>
      <c r="J2671" t="str">
        <f t="shared" si="138"/>
        <v>3.0</v>
      </c>
      <c r="K2671" t="s">
        <v>8344</v>
      </c>
      <c r="L2671" t="s">
        <v>8341</v>
      </c>
      <c r="M2671">
        <v>0.75</v>
      </c>
      <c r="N2671">
        <v>2.5</v>
      </c>
      <c r="O2671">
        <f t="shared" si="139"/>
        <v>1.25</v>
      </c>
      <c r="P2671">
        <v>0.5</v>
      </c>
    </row>
    <row r="2672" spans="1:16">
      <c r="A2672" s="64" t="s">
        <v>2110</v>
      </c>
      <c r="B2672" s="61" t="s">
        <v>6241</v>
      </c>
      <c r="C2672" s="62" t="s">
        <v>1613</v>
      </c>
      <c r="D2672" s="63" t="s">
        <v>3464</v>
      </c>
      <c r="E2672" s="64">
        <v>101490161</v>
      </c>
      <c r="F2672" s="64"/>
      <c r="G2672" s="64">
        <v>62</v>
      </c>
      <c r="H2672">
        <v>6.75</v>
      </c>
      <c r="I2672" t="str">
        <f t="shared" si="137"/>
        <v>78</v>
      </c>
      <c r="J2672" t="str">
        <f t="shared" si="138"/>
        <v>3.0</v>
      </c>
      <c r="K2672" t="s">
        <v>8344</v>
      </c>
      <c r="L2672" t="s">
        <v>8341</v>
      </c>
      <c r="M2672">
        <v>0.75</v>
      </c>
      <c r="N2672">
        <v>2.5</v>
      </c>
      <c r="O2672">
        <f t="shared" si="139"/>
        <v>1.25</v>
      </c>
      <c r="P2672">
        <v>0.5</v>
      </c>
    </row>
    <row r="2673" spans="1:16">
      <c r="A2673" s="64" t="s">
        <v>1744</v>
      </c>
      <c r="B2673" s="61" t="s">
        <v>6068</v>
      </c>
      <c r="C2673" s="62" t="s">
        <v>1613</v>
      </c>
      <c r="D2673" s="63" t="s">
        <v>3466</v>
      </c>
      <c r="E2673" s="64">
        <v>101490161</v>
      </c>
      <c r="F2673" s="64"/>
      <c r="G2673" s="64">
        <v>15</v>
      </c>
      <c r="H2673">
        <v>6.75</v>
      </c>
      <c r="I2673" t="str">
        <f t="shared" si="137"/>
        <v>78</v>
      </c>
      <c r="J2673" t="str">
        <f t="shared" si="138"/>
        <v>3.0</v>
      </c>
      <c r="K2673" t="s">
        <v>8344</v>
      </c>
      <c r="L2673" t="s">
        <v>8341</v>
      </c>
      <c r="M2673">
        <v>0.75</v>
      </c>
      <c r="N2673">
        <v>2.5</v>
      </c>
      <c r="O2673">
        <f t="shared" si="139"/>
        <v>1.25</v>
      </c>
      <c r="P2673">
        <v>0.5</v>
      </c>
    </row>
    <row r="2674" spans="1:16">
      <c r="A2674" s="61" t="s">
        <v>2196</v>
      </c>
      <c r="B2674" s="61" t="s">
        <v>6276</v>
      </c>
      <c r="C2674" s="62" t="s">
        <v>1532</v>
      </c>
      <c r="D2674" s="63" t="s">
        <v>2197</v>
      </c>
      <c r="E2674" s="61">
        <v>101490162</v>
      </c>
      <c r="F2674" s="61"/>
      <c r="G2674" s="64">
        <v>16</v>
      </c>
      <c r="H2674">
        <v>6.75</v>
      </c>
      <c r="I2674" t="str">
        <f t="shared" si="137"/>
        <v>78</v>
      </c>
      <c r="J2674" t="str">
        <f t="shared" si="138"/>
        <v>3.0</v>
      </c>
      <c r="K2674" t="s">
        <v>8342</v>
      </c>
      <c r="L2674" t="s">
        <v>8341</v>
      </c>
      <c r="M2674">
        <v>0.75</v>
      </c>
      <c r="N2674">
        <v>2.5</v>
      </c>
      <c r="O2674">
        <f t="shared" si="139"/>
        <v>1.25</v>
      </c>
      <c r="P2674">
        <v>0.5</v>
      </c>
    </row>
    <row r="2675" spans="1:16">
      <c r="A2675" s="61" t="s">
        <v>2567</v>
      </c>
      <c r="B2675" s="61" t="s">
        <v>6432</v>
      </c>
      <c r="C2675" s="62" t="s">
        <v>1532</v>
      </c>
      <c r="D2675" s="63" t="s">
        <v>2568</v>
      </c>
      <c r="E2675" s="61">
        <v>101490162</v>
      </c>
      <c r="F2675" s="61"/>
      <c r="G2675" s="64">
        <v>63</v>
      </c>
      <c r="H2675">
        <v>6.75</v>
      </c>
      <c r="I2675" t="str">
        <f t="shared" si="137"/>
        <v>78</v>
      </c>
      <c r="J2675" t="str">
        <f t="shared" si="138"/>
        <v>3.0</v>
      </c>
      <c r="K2675" t="s">
        <v>8342</v>
      </c>
      <c r="L2675" t="s">
        <v>8341</v>
      </c>
      <c r="M2675">
        <v>0.75</v>
      </c>
      <c r="N2675">
        <v>2.5</v>
      </c>
      <c r="O2675">
        <f t="shared" si="139"/>
        <v>1.25</v>
      </c>
      <c r="P2675">
        <v>0.5</v>
      </c>
    </row>
    <row r="2676" spans="1:16">
      <c r="A2676" s="64" t="s">
        <v>2567</v>
      </c>
      <c r="B2676" s="61" t="s">
        <v>6432</v>
      </c>
      <c r="C2676" s="62" t="s">
        <v>1613</v>
      </c>
      <c r="D2676" s="63" t="s">
        <v>3468</v>
      </c>
      <c r="E2676" s="64">
        <v>101490161</v>
      </c>
      <c r="F2676" s="64"/>
      <c r="G2676" s="64">
        <v>63</v>
      </c>
      <c r="H2676">
        <v>6.75</v>
      </c>
      <c r="I2676" t="str">
        <f t="shared" si="137"/>
        <v>78</v>
      </c>
      <c r="J2676" t="str">
        <f t="shared" si="138"/>
        <v>3.0</v>
      </c>
      <c r="K2676" t="s">
        <v>8342</v>
      </c>
      <c r="L2676" t="s">
        <v>8341</v>
      </c>
      <c r="M2676">
        <v>0.75</v>
      </c>
      <c r="N2676">
        <v>2.5</v>
      </c>
      <c r="O2676">
        <f t="shared" si="139"/>
        <v>1.25</v>
      </c>
      <c r="P2676">
        <v>0.5</v>
      </c>
    </row>
    <row r="2677" spans="1:16">
      <c r="A2677" s="64" t="s">
        <v>2196</v>
      </c>
      <c r="B2677" s="61" t="s">
        <v>6276</v>
      </c>
      <c r="C2677" s="62" t="s">
        <v>1613</v>
      </c>
      <c r="D2677" s="63" t="s">
        <v>3469</v>
      </c>
      <c r="E2677" s="64">
        <v>101490161</v>
      </c>
      <c r="F2677" s="64"/>
      <c r="G2677" s="64">
        <v>16</v>
      </c>
      <c r="H2677">
        <v>6.75</v>
      </c>
      <c r="I2677" t="str">
        <f t="shared" si="137"/>
        <v>78</v>
      </c>
      <c r="J2677" t="str">
        <f t="shared" si="138"/>
        <v>3.0</v>
      </c>
      <c r="K2677" t="s">
        <v>8342</v>
      </c>
      <c r="L2677" t="s">
        <v>8341</v>
      </c>
      <c r="M2677">
        <v>0.75</v>
      </c>
      <c r="N2677">
        <v>2.5</v>
      </c>
      <c r="O2677">
        <f t="shared" si="139"/>
        <v>1.25</v>
      </c>
      <c r="P2677">
        <v>0.5</v>
      </c>
    </row>
    <row r="2678" spans="1:16">
      <c r="A2678" s="64">
        <v>101483299</v>
      </c>
      <c r="B2678" s="61" t="s">
        <v>5995</v>
      </c>
      <c r="C2678" s="62" t="s">
        <v>1532</v>
      </c>
      <c r="D2678" s="63" t="s">
        <v>1653</v>
      </c>
      <c r="E2678" s="64">
        <v>101490168</v>
      </c>
      <c r="F2678" s="64"/>
      <c r="G2678" s="64">
        <v>16</v>
      </c>
      <c r="H2678">
        <v>6.75</v>
      </c>
      <c r="I2678" t="str">
        <f t="shared" si="137"/>
        <v>78</v>
      </c>
      <c r="J2678" t="str">
        <f t="shared" si="138"/>
        <v>3.0</v>
      </c>
      <c r="K2678" t="s">
        <v>8342</v>
      </c>
      <c r="L2678" t="s">
        <v>8341</v>
      </c>
      <c r="M2678">
        <v>0.75</v>
      </c>
      <c r="N2678">
        <v>2.5</v>
      </c>
      <c r="O2678">
        <f t="shared" si="139"/>
        <v>1.25</v>
      </c>
      <c r="P2678">
        <v>0.5</v>
      </c>
    </row>
    <row r="2679" spans="1:16">
      <c r="A2679" s="64">
        <v>101483299</v>
      </c>
      <c r="B2679" s="61" t="s">
        <v>5995</v>
      </c>
      <c r="C2679" s="62" t="s">
        <v>1532</v>
      </c>
      <c r="D2679" s="63" t="s">
        <v>1653</v>
      </c>
      <c r="E2679" s="64">
        <v>101490168</v>
      </c>
      <c r="F2679" s="61" t="s">
        <v>1534</v>
      </c>
      <c r="G2679" s="64">
        <v>16</v>
      </c>
      <c r="H2679">
        <v>6.75</v>
      </c>
      <c r="I2679" t="str">
        <f t="shared" si="137"/>
        <v>78</v>
      </c>
      <c r="J2679" t="str">
        <f t="shared" si="138"/>
        <v>3.0</v>
      </c>
      <c r="K2679" t="s">
        <v>8342</v>
      </c>
      <c r="L2679" t="s">
        <v>8341</v>
      </c>
      <c r="M2679">
        <v>0.75</v>
      </c>
      <c r="N2679">
        <v>2.5</v>
      </c>
      <c r="O2679">
        <f t="shared" si="139"/>
        <v>1.25</v>
      </c>
      <c r="P2679">
        <v>0.5</v>
      </c>
    </row>
    <row r="2680" spans="1:16">
      <c r="A2680" s="64">
        <v>101483299</v>
      </c>
      <c r="B2680" s="61" t="s">
        <v>5995</v>
      </c>
      <c r="C2680" s="62" t="s">
        <v>1613</v>
      </c>
      <c r="D2680" s="63" t="s">
        <v>3470</v>
      </c>
      <c r="E2680" s="64">
        <v>101490161</v>
      </c>
      <c r="F2680" s="64"/>
      <c r="G2680" s="64">
        <v>16</v>
      </c>
      <c r="H2680">
        <v>6.75</v>
      </c>
      <c r="I2680" t="str">
        <f t="shared" si="137"/>
        <v>78</v>
      </c>
      <c r="J2680" t="str">
        <f t="shared" si="138"/>
        <v>3.0</v>
      </c>
      <c r="K2680" t="s">
        <v>8342</v>
      </c>
      <c r="L2680" t="s">
        <v>8341</v>
      </c>
      <c r="M2680">
        <v>0.75</v>
      </c>
      <c r="N2680">
        <v>2.5</v>
      </c>
      <c r="O2680">
        <f t="shared" si="139"/>
        <v>1.25</v>
      </c>
      <c r="P2680">
        <v>0.5</v>
      </c>
    </row>
    <row r="2681" spans="1:16">
      <c r="A2681" s="61" t="s">
        <v>3021</v>
      </c>
      <c r="B2681" s="61" t="s">
        <v>6590</v>
      </c>
      <c r="C2681" s="62" t="s">
        <v>1532</v>
      </c>
      <c r="D2681" s="63" t="s">
        <v>3022</v>
      </c>
      <c r="E2681" s="61">
        <v>101490162</v>
      </c>
      <c r="F2681" s="61"/>
      <c r="G2681" s="64">
        <v>136</v>
      </c>
      <c r="H2681">
        <v>6.75</v>
      </c>
      <c r="I2681" t="str">
        <f t="shared" si="137"/>
        <v>78</v>
      </c>
      <c r="J2681" t="str">
        <f t="shared" si="138"/>
        <v>3.0</v>
      </c>
      <c r="K2681" t="s">
        <v>8342</v>
      </c>
      <c r="L2681" t="s">
        <v>8350</v>
      </c>
      <c r="M2681">
        <v>0.75</v>
      </c>
      <c r="N2681">
        <v>2.5</v>
      </c>
      <c r="O2681">
        <f t="shared" si="139"/>
        <v>1.25</v>
      </c>
      <c r="P2681">
        <v>0.5</v>
      </c>
    </row>
    <row r="2682" spans="1:16">
      <c r="A2682" s="64" t="s">
        <v>3021</v>
      </c>
      <c r="B2682" s="61" t="s">
        <v>6590</v>
      </c>
      <c r="C2682" s="62" t="s">
        <v>1613</v>
      </c>
      <c r="D2682" s="63" t="s">
        <v>3473</v>
      </c>
      <c r="E2682" s="64">
        <v>101490161</v>
      </c>
      <c r="F2682" s="64"/>
      <c r="G2682" s="64">
        <v>136</v>
      </c>
      <c r="H2682">
        <v>6.75</v>
      </c>
      <c r="I2682" t="str">
        <f t="shared" si="137"/>
        <v>78</v>
      </c>
      <c r="J2682" t="str">
        <f t="shared" si="138"/>
        <v>3.0</v>
      </c>
      <c r="K2682" t="s">
        <v>8342</v>
      </c>
      <c r="L2682" t="s">
        <v>8350</v>
      </c>
      <c r="M2682">
        <v>0.75</v>
      </c>
      <c r="N2682">
        <v>2.5</v>
      </c>
      <c r="O2682">
        <f t="shared" si="139"/>
        <v>1.25</v>
      </c>
      <c r="P2682">
        <v>0.5</v>
      </c>
    </row>
    <row r="2683" spans="1:16">
      <c r="A2683" s="64" t="s">
        <v>2978</v>
      </c>
      <c r="B2683" s="61" t="s">
        <v>6575</v>
      </c>
      <c r="C2683" s="62" t="s">
        <v>1532</v>
      </c>
      <c r="D2683" s="63" t="s">
        <v>2979</v>
      </c>
      <c r="E2683" s="64">
        <v>101490164</v>
      </c>
      <c r="F2683" s="64"/>
      <c r="G2683" s="64">
        <v>135</v>
      </c>
      <c r="H2683">
        <v>6.75</v>
      </c>
      <c r="I2683" t="str">
        <f t="shared" si="137"/>
        <v>78</v>
      </c>
      <c r="J2683" t="str">
        <f t="shared" si="138"/>
        <v>3.0</v>
      </c>
      <c r="K2683" t="s">
        <v>8342</v>
      </c>
      <c r="L2683" t="s">
        <v>8341</v>
      </c>
      <c r="M2683">
        <v>0.75</v>
      </c>
      <c r="N2683">
        <v>2.5</v>
      </c>
      <c r="O2683">
        <f t="shared" si="139"/>
        <v>1.25</v>
      </c>
      <c r="P2683">
        <v>0.5</v>
      </c>
    </row>
    <row r="2684" spans="1:16">
      <c r="A2684" s="64" t="s">
        <v>2978</v>
      </c>
      <c r="B2684" s="61" t="s">
        <v>6575</v>
      </c>
      <c r="C2684" s="62" t="s">
        <v>1532</v>
      </c>
      <c r="D2684" s="63" t="s">
        <v>2979</v>
      </c>
      <c r="E2684" s="64">
        <v>101490164</v>
      </c>
      <c r="F2684" s="61" t="s">
        <v>1534</v>
      </c>
      <c r="G2684" s="64">
        <v>135</v>
      </c>
      <c r="H2684">
        <v>6.75</v>
      </c>
      <c r="I2684" t="str">
        <f t="shared" si="137"/>
        <v>78</v>
      </c>
      <c r="J2684" t="str">
        <f t="shared" si="138"/>
        <v>3.0</v>
      </c>
      <c r="K2684" t="s">
        <v>8342</v>
      </c>
      <c r="L2684" t="s">
        <v>8341</v>
      </c>
      <c r="M2684">
        <v>0.75</v>
      </c>
      <c r="N2684">
        <v>2.5</v>
      </c>
      <c r="O2684">
        <f t="shared" si="139"/>
        <v>1.25</v>
      </c>
      <c r="P2684">
        <v>0.5</v>
      </c>
    </row>
    <row r="2685" spans="1:16">
      <c r="A2685" s="64" t="s">
        <v>2978</v>
      </c>
      <c r="B2685" s="61" t="s">
        <v>6575</v>
      </c>
      <c r="C2685" s="62" t="s">
        <v>1613</v>
      </c>
      <c r="D2685" s="63" t="s">
        <v>3475</v>
      </c>
      <c r="E2685" s="64">
        <v>101490161</v>
      </c>
      <c r="F2685" s="64"/>
      <c r="G2685" s="64">
        <v>135</v>
      </c>
      <c r="H2685">
        <v>6.75</v>
      </c>
      <c r="I2685" t="str">
        <f t="shared" si="137"/>
        <v>78</v>
      </c>
      <c r="J2685" t="str">
        <f t="shared" si="138"/>
        <v>3.0</v>
      </c>
      <c r="K2685" t="s">
        <v>8342</v>
      </c>
      <c r="L2685" t="s">
        <v>8341</v>
      </c>
      <c r="M2685">
        <v>0.75</v>
      </c>
      <c r="N2685">
        <v>2.5</v>
      </c>
      <c r="O2685">
        <f t="shared" si="139"/>
        <v>1.25</v>
      </c>
      <c r="P2685">
        <v>0.5</v>
      </c>
    </row>
    <row r="2686" spans="1:16">
      <c r="A2686" s="61" t="s">
        <v>2931</v>
      </c>
      <c r="B2686" s="61" t="s">
        <v>6561</v>
      </c>
      <c r="C2686" s="62" t="s">
        <v>1532</v>
      </c>
      <c r="D2686" s="63" t="s">
        <v>2932</v>
      </c>
      <c r="E2686" s="61">
        <v>101490162</v>
      </c>
      <c r="F2686" s="61"/>
      <c r="G2686" s="64">
        <v>135</v>
      </c>
      <c r="H2686">
        <v>6.75</v>
      </c>
      <c r="I2686" t="str">
        <f t="shared" si="137"/>
        <v>78</v>
      </c>
      <c r="J2686" t="str">
        <f t="shared" si="138"/>
        <v>3.0</v>
      </c>
      <c r="K2686" t="s">
        <v>8344</v>
      </c>
      <c r="L2686" t="s">
        <v>8341</v>
      </c>
      <c r="M2686">
        <v>0.75</v>
      </c>
      <c r="N2686">
        <v>2.5</v>
      </c>
      <c r="O2686">
        <f t="shared" si="139"/>
        <v>1.25</v>
      </c>
      <c r="P2686">
        <v>0.5</v>
      </c>
    </row>
    <row r="2687" spans="1:16">
      <c r="A2687" s="61" t="s">
        <v>2983</v>
      </c>
      <c r="B2687" s="61" t="s">
        <v>6577</v>
      </c>
      <c r="C2687" s="62" t="s">
        <v>1532</v>
      </c>
      <c r="D2687" s="63" t="s">
        <v>2932</v>
      </c>
      <c r="E2687" s="61">
        <v>101490162</v>
      </c>
      <c r="F2687" s="61"/>
      <c r="G2687" s="64">
        <v>135</v>
      </c>
      <c r="H2687">
        <v>6.75</v>
      </c>
      <c r="I2687" t="str">
        <f t="shared" si="137"/>
        <v>78</v>
      </c>
      <c r="J2687" t="str">
        <f t="shared" si="138"/>
        <v>3.0</v>
      </c>
      <c r="K2687" t="s">
        <v>8344</v>
      </c>
      <c r="L2687" t="s">
        <v>8341</v>
      </c>
      <c r="M2687">
        <v>0.75</v>
      </c>
      <c r="N2687">
        <v>2.5</v>
      </c>
      <c r="O2687">
        <f t="shared" si="139"/>
        <v>1.25</v>
      </c>
      <c r="P2687">
        <v>0.5</v>
      </c>
    </row>
    <row r="2688" spans="1:16">
      <c r="A2688" s="61">
        <v>101680902</v>
      </c>
      <c r="B2688" s="61" t="s">
        <v>6725</v>
      </c>
      <c r="C2688" s="62" t="s">
        <v>1532</v>
      </c>
      <c r="D2688" s="42" t="s">
        <v>3747</v>
      </c>
      <c r="E2688" s="61">
        <v>101490171</v>
      </c>
      <c r="F2688" s="61"/>
      <c r="G2688" s="61">
        <v>16</v>
      </c>
      <c r="H2688">
        <v>6.75</v>
      </c>
      <c r="I2688" t="str">
        <f t="shared" si="137"/>
        <v>78</v>
      </c>
      <c r="J2688" t="str">
        <f t="shared" si="138"/>
        <v>3.0</v>
      </c>
      <c r="K2688" t="s">
        <v>8344</v>
      </c>
      <c r="L2688" t="s">
        <v>8350</v>
      </c>
      <c r="M2688">
        <v>0.75</v>
      </c>
      <c r="N2688">
        <v>2.5</v>
      </c>
      <c r="O2688">
        <f t="shared" si="139"/>
        <v>1.25</v>
      </c>
      <c r="P2688">
        <v>0.5</v>
      </c>
    </row>
    <row r="2689" spans="1:16">
      <c r="A2689" s="61">
        <v>101680902</v>
      </c>
      <c r="B2689" s="61" t="s">
        <v>6725</v>
      </c>
      <c r="C2689" s="62" t="s">
        <v>1532</v>
      </c>
      <c r="D2689" s="42" t="s">
        <v>3747</v>
      </c>
      <c r="E2689" s="61">
        <v>101490169</v>
      </c>
      <c r="F2689" s="61" t="s">
        <v>1534</v>
      </c>
      <c r="G2689" s="61">
        <v>16</v>
      </c>
      <c r="H2689">
        <v>6.75</v>
      </c>
      <c r="I2689" t="str">
        <f t="shared" si="137"/>
        <v>78</v>
      </c>
      <c r="J2689" t="str">
        <f t="shared" si="138"/>
        <v>3.0</v>
      </c>
      <c r="K2689" t="s">
        <v>8344</v>
      </c>
      <c r="L2689" t="s">
        <v>8350</v>
      </c>
      <c r="M2689">
        <v>0.75</v>
      </c>
      <c r="N2689">
        <v>2.5</v>
      </c>
      <c r="O2689">
        <f t="shared" si="139"/>
        <v>1.25</v>
      </c>
      <c r="P2689">
        <v>0.5</v>
      </c>
    </row>
    <row r="2690" spans="1:16">
      <c r="A2690" s="61">
        <v>101680902</v>
      </c>
      <c r="B2690" s="61" t="s">
        <v>6725</v>
      </c>
      <c r="C2690" s="62" t="s">
        <v>1613</v>
      </c>
      <c r="D2690" s="42" t="s">
        <v>3478</v>
      </c>
      <c r="E2690" s="61">
        <v>101490161</v>
      </c>
      <c r="F2690" s="61"/>
      <c r="G2690" s="61">
        <v>16</v>
      </c>
      <c r="H2690">
        <v>6.75</v>
      </c>
      <c r="I2690" t="str">
        <f t="shared" si="137"/>
        <v>78</v>
      </c>
      <c r="J2690" t="str">
        <f t="shared" si="138"/>
        <v>3.0</v>
      </c>
      <c r="K2690" t="s">
        <v>8344</v>
      </c>
      <c r="L2690" t="s">
        <v>8350</v>
      </c>
      <c r="M2690">
        <v>0.75</v>
      </c>
      <c r="N2690">
        <v>2.5</v>
      </c>
      <c r="O2690">
        <f t="shared" si="139"/>
        <v>1.25</v>
      </c>
      <c r="P2690">
        <v>0.5</v>
      </c>
    </row>
    <row r="2691" spans="1:16">
      <c r="A2691" s="61">
        <v>101680890</v>
      </c>
      <c r="B2691" s="61" t="s">
        <v>6726</v>
      </c>
      <c r="C2691" s="62" t="s">
        <v>1532</v>
      </c>
      <c r="D2691" s="42" t="s">
        <v>3759</v>
      </c>
      <c r="E2691" s="61">
        <v>101490171</v>
      </c>
      <c r="F2691" s="61"/>
      <c r="G2691" s="61">
        <v>15</v>
      </c>
      <c r="H2691">
        <v>6.75</v>
      </c>
      <c r="I2691" t="str">
        <f t="shared" si="137"/>
        <v>78</v>
      </c>
      <c r="J2691" t="str">
        <f t="shared" si="138"/>
        <v>3.0</v>
      </c>
      <c r="K2691" t="s">
        <v>8344</v>
      </c>
      <c r="L2691" t="s">
        <v>8341</v>
      </c>
      <c r="M2691">
        <v>0.75</v>
      </c>
      <c r="N2691">
        <v>2.5</v>
      </c>
      <c r="O2691">
        <f t="shared" si="139"/>
        <v>1.25</v>
      </c>
      <c r="P2691">
        <v>0.5</v>
      </c>
    </row>
    <row r="2692" spans="1:16">
      <c r="A2692" s="61">
        <v>101680890</v>
      </c>
      <c r="B2692" s="61" t="s">
        <v>6726</v>
      </c>
      <c r="C2692" s="62" t="s">
        <v>1532</v>
      </c>
      <c r="D2692" s="42" t="s">
        <v>3759</v>
      </c>
      <c r="E2692" s="61">
        <v>101490169</v>
      </c>
      <c r="F2692" s="61" t="s">
        <v>1534</v>
      </c>
      <c r="G2692" s="61">
        <v>15</v>
      </c>
      <c r="H2692">
        <v>6.75</v>
      </c>
      <c r="I2692" t="str">
        <f t="shared" si="137"/>
        <v>78</v>
      </c>
      <c r="J2692" t="str">
        <f t="shared" si="138"/>
        <v>3.0</v>
      </c>
      <c r="K2692" t="s">
        <v>8344</v>
      </c>
      <c r="L2692" t="s">
        <v>8341</v>
      </c>
      <c r="M2692">
        <v>0.75</v>
      </c>
      <c r="N2692">
        <v>2.5</v>
      </c>
      <c r="O2692">
        <f t="shared" ref="O2692:O2723" si="140">N2692/2</f>
        <v>1.25</v>
      </c>
      <c r="P2692">
        <v>0.5</v>
      </c>
    </row>
    <row r="2693" spans="1:16">
      <c r="A2693" s="61">
        <v>101680890</v>
      </c>
      <c r="B2693" s="61" t="s">
        <v>6726</v>
      </c>
      <c r="C2693" s="62" t="s">
        <v>1613</v>
      </c>
      <c r="D2693" s="42" t="s">
        <v>3480</v>
      </c>
      <c r="E2693" s="61">
        <v>101490161</v>
      </c>
      <c r="F2693" s="61"/>
      <c r="G2693" s="61">
        <v>15</v>
      </c>
      <c r="H2693">
        <v>6.75</v>
      </c>
      <c r="I2693" t="str">
        <f t="shared" si="137"/>
        <v>78</v>
      </c>
      <c r="J2693" t="str">
        <f t="shared" si="138"/>
        <v>3.0</v>
      </c>
      <c r="K2693" t="s">
        <v>8344</v>
      </c>
      <c r="L2693" t="s">
        <v>8341</v>
      </c>
      <c r="M2693">
        <v>0.75</v>
      </c>
      <c r="N2693">
        <v>2.5</v>
      </c>
      <c r="O2693">
        <f t="shared" si="140"/>
        <v>1.25</v>
      </c>
      <c r="P2693">
        <v>0.5</v>
      </c>
    </row>
    <row r="2694" spans="1:16">
      <c r="A2694" s="61">
        <v>101680811</v>
      </c>
      <c r="B2694" s="61" t="s">
        <v>6728</v>
      </c>
      <c r="C2694" s="62" t="s">
        <v>1532</v>
      </c>
      <c r="D2694" s="42" t="s">
        <v>3755</v>
      </c>
      <c r="E2694" s="61">
        <v>101490171</v>
      </c>
      <c r="F2694" s="61"/>
      <c r="G2694" s="61">
        <v>64</v>
      </c>
      <c r="H2694">
        <v>6.75</v>
      </c>
      <c r="I2694" t="str">
        <f t="shared" si="137"/>
        <v>78</v>
      </c>
      <c r="J2694" t="str">
        <f t="shared" si="138"/>
        <v>3.0</v>
      </c>
      <c r="K2694" t="s">
        <v>8342</v>
      </c>
      <c r="L2694" t="s">
        <v>8350</v>
      </c>
      <c r="M2694">
        <v>0.75</v>
      </c>
      <c r="N2694">
        <v>2.5</v>
      </c>
      <c r="O2694">
        <f t="shared" si="140"/>
        <v>1.25</v>
      </c>
      <c r="P2694">
        <v>0.5</v>
      </c>
    </row>
    <row r="2695" spans="1:16">
      <c r="A2695" s="61">
        <v>101680811</v>
      </c>
      <c r="B2695" s="61" t="s">
        <v>6728</v>
      </c>
      <c r="C2695" s="62" t="s">
        <v>1532</v>
      </c>
      <c r="D2695" s="42" t="s">
        <v>3755</v>
      </c>
      <c r="E2695" s="61">
        <v>101490169</v>
      </c>
      <c r="F2695" s="61" t="s">
        <v>1534</v>
      </c>
      <c r="G2695" s="61">
        <v>64</v>
      </c>
      <c r="H2695">
        <v>6.75</v>
      </c>
      <c r="I2695" t="str">
        <f t="shared" si="137"/>
        <v>78</v>
      </c>
      <c r="J2695" t="str">
        <f t="shared" si="138"/>
        <v>3.0</v>
      </c>
      <c r="K2695" t="s">
        <v>8342</v>
      </c>
      <c r="L2695" t="s">
        <v>8350</v>
      </c>
      <c r="M2695">
        <v>0.75</v>
      </c>
      <c r="N2695">
        <v>2.5</v>
      </c>
      <c r="O2695">
        <f t="shared" si="140"/>
        <v>1.25</v>
      </c>
      <c r="P2695">
        <v>0.5</v>
      </c>
    </row>
    <row r="2696" spans="1:16">
      <c r="A2696" s="61">
        <v>101680811</v>
      </c>
      <c r="B2696" s="61" t="s">
        <v>6728</v>
      </c>
      <c r="C2696" s="62" t="s">
        <v>1613</v>
      </c>
      <c r="D2696" s="42" t="s">
        <v>3483</v>
      </c>
      <c r="E2696" s="61">
        <v>101490161</v>
      </c>
      <c r="F2696" s="61"/>
      <c r="G2696" s="61">
        <v>64</v>
      </c>
      <c r="H2696">
        <v>6.75</v>
      </c>
      <c r="I2696" t="str">
        <f t="shared" si="137"/>
        <v>78</v>
      </c>
      <c r="J2696" t="str">
        <f t="shared" si="138"/>
        <v>3.0</v>
      </c>
      <c r="K2696" t="s">
        <v>8342</v>
      </c>
      <c r="L2696" t="s">
        <v>8350</v>
      </c>
      <c r="M2696">
        <v>0.75</v>
      </c>
      <c r="N2696">
        <v>2.5</v>
      </c>
      <c r="O2696">
        <f t="shared" si="140"/>
        <v>1.25</v>
      </c>
      <c r="P2696">
        <v>0.5</v>
      </c>
    </row>
    <row r="2697" spans="1:16">
      <c r="A2697" s="61">
        <v>101877748</v>
      </c>
      <c r="B2697" s="61" t="s">
        <v>18</v>
      </c>
      <c r="C2697" s="62" t="s">
        <v>1532</v>
      </c>
      <c r="D2697" s="42" t="s">
        <v>3966</v>
      </c>
      <c r="E2697" s="61">
        <v>101490162</v>
      </c>
      <c r="F2697" s="61"/>
      <c r="G2697" s="61">
        <v>62</v>
      </c>
      <c r="H2697">
        <v>6.75</v>
      </c>
      <c r="I2697" t="str">
        <f t="shared" si="137"/>
        <v>78</v>
      </c>
      <c r="J2697" t="str">
        <f t="shared" si="138"/>
        <v>3.0</v>
      </c>
      <c r="K2697" t="s">
        <v>8342</v>
      </c>
      <c r="L2697" t="s">
        <v>8352</v>
      </c>
      <c r="M2697">
        <v>0.75</v>
      </c>
      <c r="N2697">
        <v>2.5</v>
      </c>
      <c r="O2697">
        <f t="shared" si="140"/>
        <v>1.25</v>
      </c>
      <c r="P2697">
        <v>0.5</v>
      </c>
    </row>
    <row r="2698" spans="1:16">
      <c r="A2698" s="61">
        <v>102687037</v>
      </c>
      <c r="B2698" s="61" t="s">
        <v>56</v>
      </c>
      <c r="C2698" s="62" t="s">
        <v>1532</v>
      </c>
      <c r="D2698" s="42" t="s">
        <v>3966</v>
      </c>
      <c r="E2698" s="61">
        <v>101490162</v>
      </c>
      <c r="F2698" s="61"/>
      <c r="G2698" s="61">
        <v>15</v>
      </c>
      <c r="H2698">
        <v>6.75</v>
      </c>
      <c r="I2698" t="str">
        <f t="shared" si="137"/>
        <v>78</v>
      </c>
      <c r="J2698" t="str">
        <f t="shared" si="138"/>
        <v>3.0</v>
      </c>
      <c r="K2698" t="s">
        <v>8342</v>
      </c>
      <c r="L2698" t="s">
        <v>8352</v>
      </c>
      <c r="M2698">
        <v>0.75</v>
      </c>
      <c r="N2698">
        <v>2.5</v>
      </c>
      <c r="O2698">
        <f t="shared" si="140"/>
        <v>1.25</v>
      </c>
      <c r="P2698">
        <v>0.5</v>
      </c>
    </row>
    <row r="2699" spans="1:16">
      <c r="A2699" s="61">
        <v>102687038</v>
      </c>
      <c r="B2699" s="61" t="s">
        <v>1500</v>
      </c>
      <c r="C2699" s="62" t="s">
        <v>1532</v>
      </c>
      <c r="D2699" s="42" t="s">
        <v>3966</v>
      </c>
      <c r="E2699" s="61">
        <v>101490162</v>
      </c>
      <c r="F2699" s="61"/>
      <c r="G2699" s="61">
        <v>62</v>
      </c>
      <c r="H2699">
        <v>6.75</v>
      </c>
      <c r="I2699" t="str">
        <f t="shared" si="137"/>
        <v>78</v>
      </c>
      <c r="J2699" t="str">
        <f t="shared" si="138"/>
        <v>3.0</v>
      </c>
      <c r="K2699" t="s">
        <v>8342</v>
      </c>
      <c r="L2699" t="s">
        <v>8352</v>
      </c>
      <c r="M2699">
        <v>0.75</v>
      </c>
      <c r="N2699">
        <v>2.5</v>
      </c>
      <c r="O2699">
        <f t="shared" si="140"/>
        <v>1.25</v>
      </c>
      <c r="P2699">
        <v>0.5</v>
      </c>
    </row>
    <row r="2700" spans="1:16">
      <c r="A2700" s="61">
        <v>101877748</v>
      </c>
      <c r="B2700" s="61" t="s">
        <v>18</v>
      </c>
      <c r="C2700" s="62" t="s">
        <v>1613</v>
      </c>
      <c r="D2700" s="42" t="s">
        <v>3967</v>
      </c>
      <c r="E2700" s="61">
        <v>101490161</v>
      </c>
      <c r="F2700" s="61"/>
      <c r="G2700" s="61">
        <v>62</v>
      </c>
      <c r="H2700">
        <v>6.75</v>
      </c>
      <c r="I2700" t="str">
        <f t="shared" ref="I2700:I2763" si="141">MID(D2700,5,2)</f>
        <v>78</v>
      </c>
      <c r="J2700" t="str">
        <f t="shared" ref="J2700:J2763" si="142">MID(D2700,7,3)</f>
        <v>3.0</v>
      </c>
      <c r="K2700" t="s">
        <v>8342</v>
      </c>
      <c r="L2700" t="s">
        <v>8352</v>
      </c>
      <c r="M2700">
        <v>0.75</v>
      </c>
      <c r="N2700">
        <v>2.5</v>
      </c>
      <c r="O2700">
        <f t="shared" si="140"/>
        <v>1.25</v>
      </c>
      <c r="P2700">
        <v>0.5</v>
      </c>
    </row>
    <row r="2701" spans="1:16">
      <c r="A2701" s="61">
        <v>102687037</v>
      </c>
      <c r="B2701" s="61" t="s">
        <v>56</v>
      </c>
      <c r="C2701" s="62" t="s">
        <v>1613</v>
      </c>
      <c r="D2701" s="42" t="s">
        <v>3967</v>
      </c>
      <c r="E2701" s="61">
        <v>101490161</v>
      </c>
      <c r="F2701" s="61"/>
      <c r="G2701" s="61">
        <v>15</v>
      </c>
      <c r="H2701">
        <v>6.75</v>
      </c>
      <c r="I2701" t="str">
        <f t="shared" si="141"/>
        <v>78</v>
      </c>
      <c r="J2701" t="str">
        <f t="shared" si="142"/>
        <v>3.0</v>
      </c>
      <c r="K2701" t="s">
        <v>8342</v>
      </c>
      <c r="L2701" t="s">
        <v>8352</v>
      </c>
      <c r="M2701">
        <v>0.75</v>
      </c>
      <c r="N2701">
        <v>2.5</v>
      </c>
      <c r="O2701">
        <f t="shared" si="140"/>
        <v>1.25</v>
      </c>
      <c r="P2701">
        <v>0.5</v>
      </c>
    </row>
    <row r="2702" spans="1:16">
      <c r="A2702" s="61">
        <v>102687038</v>
      </c>
      <c r="B2702" s="61" t="s">
        <v>1500</v>
      </c>
      <c r="C2702" s="62" t="s">
        <v>1613</v>
      </c>
      <c r="D2702" s="42" t="s">
        <v>3967</v>
      </c>
      <c r="E2702" s="61">
        <v>101490161</v>
      </c>
      <c r="F2702" s="61"/>
      <c r="G2702" s="61">
        <v>62</v>
      </c>
      <c r="H2702">
        <v>6.75</v>
      </c>
      <c r="I2702" t="str">
        <f t="shared" si="141"/>
        <v>78</v>
      </c>
      <c r="J2702" t="str">
        <f t="shared" si="142"/>
        <v>3.0</v>
      </c>
      <c r="K2702" t="s">
        <v>8342</v>
      </c>
      <c r="L2702" t="s">
        <v>8352</v>
      </c>
      <c r="M2702">
        <v>0.75</v>
      </c>
      <c r="N2702">
        <v>2.5</v>
      </c>
      <c r="O2702">
        <f t="shared" si="140"/>
        <v>1.25</v>
      </c>
      <c r="P2702">
        <v>0.5</v>
      </c>
    </row>
    <row r="2703" spans="1:16">
      <c r="A2703" s="61" t="s">
        <v>3484</v>
      </c>
      <c r="B2703" s="61" t="s">
        <v>6729</v>
      </c>
      <c r="C2703" s="62" t="s">
        <v>1532</v>
      </c>
      <c r="D2703" s="63" t="s">
        <v>3567</v>
      </c>
      <c r="E2703" s="64">
        <v>101490162</v>
      </c>
      <c r="F2703" s="64"/>
      <c r="G2703" s="64">
        <v>63</v>
      </c>
      <c r="H2703">
        <v>6.75</v>
      </c>
      <c r="I2703" t="str">
        <f t="shared" si="141"/>
        <v>78</v>
      </c>
      <c r="J2703" t="str">
        <f t="shared" si="142"/>
        <v>3.0</v>
      </c>
      <c r="K2703" t="s">
        <v>8342</v>
      </c>
      <c r="L2703" t="s">
        <v>8341</v>
      </c>
      <c r="M2703">
        <v>0.75</v>
      </c>
      <c r="N2703">
        <v>2.5</v>
      </c>
      <c r="O2703">
        <f t="shared" si="140"/>
        <v>1.25</v>
      </c>
      <c r="P2703">
        <v>0.5</v>
      </c>
    </row>
    <row r="2704" spans="1:16">
      <c r="A2704" s="61">
        <v>101674753</v>
      </c>
      <c r="B2704" s="61" t="s">
        <v>6730</v>
      </c>
      <c r="C2704" s="62" t="s">
        <v>1532</v>
      </c>
      <c r="D2704" s="42" t="s">
        <v>3567</v>
      </c>
      <c r="E2704" s="61">
        <v>101490162</v>
      </c>
      <c r="F2704" s="61"/>
      <c r="G2704" s="61">
        <v>136</v>
      </c>
      <c r="H2704">
        <v>6.75</v>
      </c>
      <c r="I2704" t="str">
        <f t="shared" si="141"/>
        <v>78</v>
      </c>
      <c r="J2704" t="str">
        <f t="shared" si="142"/>
        <v>3.0</v>
      </c>
      <c r="K2704" t="s">
        <v>8342</v>
      </c>
      <c r="L2704" t="s">
        <v>8341</v>
      </c>
      <c r="M2704">
        <v>0.75</v>
      </c>
      <c r="N2704">
        <v>2.5</v>
      </c>
      <c r="O2704">
        <f t="shared" si="140"/>
        <v>1.25</v>
      </c>
      <c r="P2704">
        <v>0.5</v>
      </c>
    </row>
    <row r="2705" spans="1:16">
      <c r="A2705" s="64" t="s">
        <v>3484</v>
      </c>
      <c r="B2705" s="61" t="s">
        <v>6729</v>
      </c>
      <c r="C2705" s="62" t="s">
        <v>1613</v>
      </c>
      <c r="D2705" s="63" t="s">
        <v>3485</v>
      </c>
      <c r="E2705" s="64">
        <v>101490161</v>
      </c>
      <c r="F2705" s="64"/>
      <c r="G2705" s="64">
        <v>63</v>
      </c>
      <c r="H2705">
        <v>6.75</v>
      </c>
      <c r="I2705" t="str">
        <f t="shared" si="141"/>
        <v>78</v>
      </c>
      <c r="J2705" t="str">
        <f t="shared" si="142"/>
        <v>3.0</v>
      </c>
      <c r="K2705" t="s">
        <v>8342</v>
      </c>
      <c r="L2705" t="s">
        <v>8341</v>
      </c>
      <c r="M2705">
        <v>0.75</v>
      </c>
      <c r="N2705">
        <v>2.5</v>
      </c>
      <c r="O2705">
        <f t="shared" si="140"/>
        <v>1.25</v>
      </c>
      <c r="P2705">
        <v>0.5</v>
      </c>
    </row>
    <row r="2706" spans="1:16">
      <c r="A2706" s="61">
        <v>101674753</v>
      </c>
      <c r="B2706" s="61" t="s">
        <v>6730</v>
      </c>
      <c r="C2706" s="62" t="s">
        <v>1613</v>
      </c>
      <c r="D2706" s="42" t="s">
        <v>3485</v>
      </c>
      <c r="E2706" s="64">
        <v>101490161</v>
      </c>
      <c r="F2706" s="61"/>
      <c r="G2706" s="61">
        <v>136</v>
      </c>
      <c r="H2706">
        <v>6.75</v>
      </c>
      <c r="I2706" t="str">
        <f t="shared" si="141"/>
        <v>78</v>
      </c>
      <c r="J2706" t="str">
        <f t="shared" si="142"/>
        <v>3.0</v>
      </c>
      <c r="K2706" t="s">
        <v>8342</v>
      </c>
      <c r="L2706" t="s">
        <v>8341</v>
      </c>
      <c r="M2706">
        <v>0.75</v>
      </c>
      <c r="N2706">
        <v>2.5</v>
      </c>
      <c r="O2706">
        <f t="shared" si="140"/>
        <v>1.25</v>
      </c>
      <c r="P2706">
        <v>0.5</v>
      </c>
    </row>
    <row r="2707" spans="1:16">
      <c r="A2707" s="61">
        <v>101707022</v>
      </c>
      <c r="B2707" s="61" t="s">
        <v>6821</v>
      </c>
      <c r="C2707" s="62" t="s">
        <v>1532</v>
      </c>
      <c r="D2707" s="42" t="s">
        <v>3918</v>
      </c>
      <c r="E2707" s="61">
        <v>101490162</v>
      </c>
      <c r="F2707" s="61"/>
      <c r="G2707" s="61">
        <v>136</v>
      </c>
      <c r="H2707">
        <v>6.75</v>
      </c>
      <c r="I2707" t="str">
        <f t="shared" si="141"/>
        <v>78</v>
      </c>
      <c r="J2707" t="str">
        <f t="shared" si="142"/>
        <v>3.0</v>
      </c>
      <c r="K2707" t="s">
        <v>8342</v>
      </c>
      <c r="L2707" t="s">
        <v>8341</v>
      </c>
      <c r="M2707">
        <v>0.75</v>
      </c>
      <c r="N2707">
        <v>2.5</v>
      </c>
      <c r="O2707">
        <f t="shared" si="140"/>
        <v>1.25</v>
      </c>
      <c r="P2707">
        <v>0.5</v>
      </c>
    </row>
    <row r="2708" spans="1:16">
      <c r="A2708" s="61">
        <v>101707022</v>
      </c>
      <c r="B2708" s="61" t="s">
        <v>6821</v>
      </c>
      <c r="C2708" s="62" t="s">
        <v>1613</v>
      </c>
      <c r="D2708" s="42" t="s">
        <v>3919</v>
      </c>
      <c r="E2708" s="61">
        <v>101490161</v>
      </c>
      <c r="F2708" s="61"/>
      <c r="G2708" s="61">
        <v>136</v>
      </c>
      <c r="H2708">
        <v>6.75</v>
      </c>
      <c r="I2708" t="str">
        <f t="shared" si="141"/>
        <v>78</v>
      </c>
      <c r="J2708" t="str">
        <f t="shared" si="142"/>
        <v>3.0</v>
      </c>
      <c r="K2708" t="s">
        <v>8342</v>
      </c>
      <c r="L2708" t="s">
        <v>8341</v>
      </c>
      <c r="M2708">
        <v>0.75</v>
      </c>
      <c r="N2708">
        <v>2.5</v>
      </c>
      <c r="O2708">
        <f t="shared" si="140"/>
        <v>1.25</v>
      </c>
      <c r="P2708">
        <v>0.5</v>
      </c>
    </row>
    <row r="2709" spans="1:16">
      <c r="A2709" s="61">
        <v>101680797</v>
      </c>
      <c r="B2709" s="61" t="s">
        <v>6731</v>
      </c>
      <c r="C2709" s="62" t="s">
        <v>1532</v>
      </c>
      <c r="D2709" s="42" t="s">
        <v>3753</v>
      </c>
      <c r="E2709" s="61">
        <v>101490171</v>
      </c>
      <c r="F2709" s="61"/>
      <c r="G2709" s="61">
        <v>16</v>
      </c>
      <c r="H2709">
        <v>6.75</v>
      </c>
      <c r="I2709" t="str">
        <f t="shared" si="141"/>
        <v>78</v>
      </c>
      <c r="J2709" t="str">
        <f t="shared" si="142"/>
        <v>3.0</v>
      </c>
      <c r="K2709" t="s">
        <v>8342</v>
      </c>
      <c r="L2709" t="s">
        <v>8341</v>
      </c>
      <c r="M2709">
        <v>0.75</v>
      </c>
      <c r="N2709">
        <v>2.5</v>
      </c>
      <c r="O2709">
        <f t="shared" si="140"/>
        <v>1.25</v>
      </c>
      <c r="P2709">
        <v>0.5</v>
      </c>
    </row>
    <row r="2710" spans="1:16">
      <c r="A2710" s="61">
        <v>101680797</v>
      </c>
      <c r="B2710" s="61" t="s">
        <v>6731</v>
      </c>
      <c r="C2710" s="62" t="s">
        <v>1532</v>
      </c>
      <c r="D2710" s="42" t="s">
        <v>3753</v>
      </c>
      <c r="E2710" s="61">
        <v>101490169</v>
      </c>
      <c r="F2710" s="61" t="s">
        <v>1534</v>
      </c>
      <c r="G2710" s="61">
        <v>16</v>
      </c>
      <c r="H2710">
        <v>6.75</v>
      </c>
      <c r="I2710" t="str">
        <f t="shared" si="141"/>
        <v>78</v>
      </c>
      <c r="J2710" t="str">
        <f t="shared" si="142"/>
        <v>3.0</v>
      </c>
      <c r="K2710" t="s">
        <v>8342</v>
      </c>
      <c r="L2710" t="s">
        <v>8341</v>
      </c>
      <c r="M2710">
        <v>0.75</v>
      </c>
      <c r="N2710">
        <v>2.5</v>
      </c>
      <c r="O2710">
        <f t="shared" si="140"/>
        <v>1.25</v>
      </c>
      <c r="P2710">
        <v>0.5</v>
      </c>
    </row>
    <row r="2711" spans="1:16">
      <c r="A2711" s="61">
        <v>101680797</v>
      </c>
      <c r="B2711" s="61" t="s">
        <v>6731</v>
      </c>
      <c r="C2711" s="62" t="s">
        <v>1613</v>
      </c>
      <c r="D2711" s="42" t="s">
        <v>3487</v>
      </c>
      <c r="E2711" s="61">
        <v>101490161</v>
      </c>
      <c r="F2711" s="61"/>
      <c r="G2711" s="61">
        <v>16</v>
      </c>
      <c r="H2711">
        <v>6.75</v>
      </c>
      <c r="I2711" t="str">
        <f t="shared" si="141"/>
        <v>78</v>
      </c>
      <c r="J2711" t="str">
        <f t="shared" si="142"/>
        <v>3.0</v>
      </c>
      <c r="K2711" t="s">
        <v>8342</v>
      </c>
      <c r="L2711" t="s">
        <v>8341</v>
      </c>
      <c r="M2711">
        <v>0.75</v>
      </c>
      <c r="N2711">
        <v>2.5</v>
      </c>
      <c r="O2711">
        <f t="shared" si="140"/>
        <v>1.25</v>
      </c>
      <c r="P2711">
        <v>0.5</v>
      </c>
    </row>
    <row r="2712" spans="1:16">
      <c r="A2712" s="64" t="s">
        <v>2931</v>
      </c>
      <c r="B2712" s="61" t="s">
        <v>6561</v>
      </c>
      <c r="C2712" s="62" t="s">
        <v>1613</v>
      </c>
      <c r="D2712" s="63" t="s">
        <v>3489</v>
      </c>
      <c r="E2712" s="64">
        <v>101490161</v>
      </c>
      <c r="F2712" s="64"/>
      <c r="G2712" s="64">
        <v>135</v>
      </c>
      <c r="H2712">
        <v>6.75</v>
      </c>
      <c r="I2712" t="str">
        <f t="shared" si="141"/>
        <v>78</v>
      </c>
      <c r="J2712" t="str">
        <f t="shared" si="142"/>
        <v>3.0</v>
      </c>
      <c r="K2712" t="s">
        <v>8344</v>
      </c>
      <c r="L2712" t="s">
        <v>8341</v>
      </c>
      <c r="M2712">
        <v>0.75</v>
      </c>
      <c r="N2712">
        <v>2.5</v>
      </c>
      <c r="O2712">
        <f t="shared" si="140"/>
        <v>1.25</v>
      </c>
      <c r="P2712">
        <v>0.5</v>
      </c>
    </row>
    <row r="2713" spans="1:16">
      <c r="A2713" s="64" t="s">
        <v>2983</v>
      </c>
      <c r="B2713" s="61" t="s">
        <v>6577</v>
      </c>
      <c r="C2713" s="62" t="s">
        <v>1613</v>
      </c>
      <c r="D2713" s="63" t="s">
        <v>3489</v>
      </c>
      <c r="E2713" s="64">
        <v>101490161</v>
      </c>
      <c r="F2713" s="64"/>
      <c r="G2713" s="64">
        <v>135</v>
      </c>
      <c r="H2713">
        <v>6.75</v>
      </c>
      <c r="I2713" t="str">
        <f t="shared" si="141"/>
        <v>78</v>
      </c>
      <c r="J2713" t="str">
        <f t="shared" si="142"/>
        <v>3.0</v>
      </c>
      <c r="K2713" t="s">
        <v>8344</v>
      </c>
      <c r="L2713" t="s">
        <v>8341</v>
      </c>
      <c r="M2713">
        <v>0.75</v>
      </c>
      <c r="N2713">
        <v>2.5</v>
      </c>
      <c r="O2713">
        <f t="shared" si="140"/>
        <v>1.25</v>
      </c>
      <c r="P2713">
        <v>0.5</v>
      </c>
    </row>
    <row r="2714" spans="1:16">
      <c r="A2714" s="61" t="s">
        <v>3492</v>
      </c>
      <c r="B2714" s="61" t="s">
        <v>6732</v>
      </c>
      <c r="C2714" s="62" t="s">
        <v>1532</v>
      </c>
      <c r="D2714" s="63" t="s">
        <v>3520</v>
      </c>
      <c r="E2714" s="61">
        <v>101490162</v>
      </c>
      <c r="F2714" s="61"/>
      <c r="G2714" s="64">
        <v>198</v>
      </c>
      <c r="H2714">
        <v>6.75</v>
      </c>
      <c r="I2714" t="str">
        <f t="shared" si="141"/>
        <v>78</v>
      </c>
      <c r="J2714" t="str">
        <f t="shared" si="142"/>
        <v>3.0</v>
      </c>
      <c r="K2714" t="s">
        <v>8342</v>
      </c>
      <c r="L2714" t="s">
        <v>8354</v>
      </c>
      <c r="M2714">
        <v>0.75</v>
      </c>
      <c r="N2714">
        <v>2.5</v>
      </c>
      <c r="O2714">
        <f t="shared" si="140"/>
        <v>1.25</v>
      </c>
      <c r="P2714">
        <v>0.5</v>
      </c>
    </row>
    <row r="2715" spans="1:16">
      <c r="A2715" s="64" t="s">
        <v>3492</v>
      </c>
      <c r="B2715" s="61" t="s">
        <v>6732</v>
      </c>
      <c r="C2715" s="62" t="s">
        <v>1613</v>
      </c>
      <c r="D2715" s="63" t="s">
        <v>3493</v>
      </c>
      <c r="E2715" s="64">
        <v>101490161</v>
      </c>
      <c r="F2715" s="64"/>
      <c r="G2715" s="64">
        <v>198</v>
      </c>
      <c r="H2715">
        <v>6.75</v>
      </c>
      <c r="I2715" t="str">
        <f t="shared" si="141"/>
        <v>78</v>
      </c>
      <c r="J2715" t="str">
        <f t="shared" si="142"/>
        <v>3.0</v>
      </c>
      <c r="K2715" t="s">
        <v>8342</v>
      </c>
      <c r="L2715" t="s">
        <v>8354</v>
      </c>
      <c r="M2715">
        <v>0.75</v>
      </c>
      <c r="N2715">
        <v>2.5</v>
      </c>
      <c r="O2715">
        <f t="shared" si="140"/>
        <v>1.25</v>
      </c>
      <c r="P2715">
        <v>0.5</v>
      </c>
    </row>
    <row r="2716" spans="1:16">
      <c r="A2716" s="61" t="s">
        <v>2861</v>
      </c>
      <c r="B2716" s="61" t="s">
        <v>6538</v>
      </c>
      <c r="C2716" s="62" t="s">
        <v>1532</v>
      </c>
      <c r="D2716" s="63" t="s">
        <v>2862</v>
      </c>
      <c r="E2716" s="61">
        <v>101490162</v>
      </c>
      <c r="F2716" s="61"/>
      <c r="G2716" s="64">
        <v>136</v>
      </c>
      <c r="H2716">
        <v>6.75</v>
      </c>
      <c r="I2716" t="str">
        <f t="shared" si="141"/>
        <v>78</v>
      </c>
      <c r="J2716" t="str">
        <f t="shared" si="142"/>
        <v>3.0</v>
      </c>
      <c r="K2716" t="s">
        <v>8342</v>
      </c>
      <c r="L2716" t="s">
        <v>8341</v>
      </c>
      <c r="M2716">
        <v>0.75</v>
      </c>
      <c r="N2716">
        <v>2.5</v>
      </c>
      <c r="O2716">
        <f t="shared" si="140"/>
        <v>1.25</v>
      </c>
      <c r="P2716">
        <v>0.5</v>
      </c>
    </row>
    <row r="2717" spans="1:16">
      <c r="A2717" s="64" t="s">
        <v>2861</v>
      </c>
      <c r="B2717" s="61" t="s">
        <v>6538</v>
      </c>
      <c r="C2717" s="62" t="s">
        <v>1613</v>
      </c>
      <c r="D2717" s="63" t="s">
        <v>3494</v>
      </c>
      <c r="E2717" s="64">
        <v>101490161</v>
      </c>
      <c r="F2717" s="64"/>
      <c r="G2717" s="64">
        <v>136</v>
      </c>
      <c r="H2717">
        <v>6.75</v>
      </c>
      <c r="I2717" t="str">
        <f t="shared" si="141"/>
        <v>78</v>
      </c>
      <c r="J2717" t="str">
        <f t="shared" si="142"/>
        <v>3.0</v>
      </c>
      <c r="K2717" t="s">
        <v>8342</v>
      </c>
      <c r="L2717" t="s">
        <v>8341</v>
      </c>
      <c r="M2717">
        <v>0.75</v>
      </c>
      <c r="N2717">
        <v>2.5</v>
      </c>
      <c r="O2717">
        <f t="shared" si="140"/>
        <v>1.25</v>
      </c>
      <c r="P2717">
        <v>0.5</v>
      </c>
    </row>
    <row r="2718" spans="1:16">
      <c r="A2718" s="61">
        <v>103393938</v>
      </c>
      <c r="B2718" s="61" t="s">
        <v>7636</v>
      </c>
      <c r="C2718" s="100" t="s">
        <v>1532</v>
      </c>
      <c r="D2718" s="42" t="s">
        <v>8163</v>
      </c>
      <c r="E2718" s="61">
        <v>101490162</v>
      </c>
      <c r="F2718" s="61"/>
      <c r="G2718" s="61">
        <v>135</v>
      </c>
      <c r="H2718">
        <v>6.75</v>
      </c>
      <c r="I2718" t="str">
        <f t="shared" si="141"/>
        <v>78</v>
      </c>
      <c r="J2718" t="str">
        <f t="shared" si="142"/>
        <v>3.0</v>
      </c>
      <c r="K2718" t="s">
        <v>8342</v>
      </c>
      <c r="L2718" t="s">
        <v>8352</v>
      </c>
      <c r="M2718">
        <v>0.75</v>
      </c>
      <c r="N2718">
        <v>2.5</v>
      </c>
      <c r="O2718">
        <f t="shared" si="140"/>
        <v>1.25</v>
      </c>
      <c r="P2718">
        <v>0.5</v>
      </c>
    </row>
    <row r="2719" spans="1:16">
      <c r="A2719" s="61">
        <v>103393938</v>
      </c>
      <c r="B2719" s="61" t="s">
        <v>7636</v>
      </c>
      <c r="C2719" s="100" t="s">
        <v>1613</v>
      </c>
      <c r="D2719" s="42" t="s">
        <v>8164</v>
      </c>
      <c r="E2719" s="61">
        <v>101490161</v>
      </c>
      <c r="F2719" s="61"/>
      <c r="G2719" s="61">
        <v>135</v>
      </c>
      <c r="H2719">
        <v>6.75</v>
      </c>
      <c r="I2719" t="str">
        <f t="shared" si="141"/>
        <v>78</v>
      </c>
      <c r="J2719" t="str">
        <f t="shared" si="142"/>
        <v>3.0</v>
      </c>
      <c r="K2719" t="s">
        <v>8342</v>
      </c>
      <c r="L2719" t="s">
        <v>8352</v>
      </c>
      <c r="M2719">
        <v>0.75</v>
      </c>
      <c r="N2719">
        <v>2.5</v>
      </c>
      <c r="O2719">
        <f t="shared" si="140"/>
        <v>1.25</v>
      </c>
      <c r="P2719">
        <v>0.5</v>
      </c>
    </row>
    <row r="2720" spans="1:16">
      <c r="A2720" s="61">
        <v>104459521</v>
      </c>
      <c r="B2720" s="61" t="s">
        <v>7867</v>
      </c>
      <c r="C2720" s="100" t="s">
        <v>1532</v>
      </c>
      <c r="D2720" s="42" t="s">
        <v>5517</v>
      </c>
      <c r="E2720" s="61">
        <v>101490162</v>
      </c>
      <c r="F2720" s="61"/>
      <c r="G2720" s="61">
        <v>136</v>
      </c>
      <c r="H2720">
        <v>6.75</v>
      </c>
      <c r="I2720" t="str">
        <f t="shared" si="141"/>
        <v>78</v>
      </c>
      <c r="J2720" t="str">
        <f t="shared" si="142"/>
        <v>3.0</v>
      </c>
      <c r="K2720" t="s">
        <v>8342</v>
      </c>
      <c r="L2720" t="s">
        <v>8341</v>
      </c>
      <c r="M2720">
        <v>0.75</v>
      </c>
      <c r="N2720">
        <v>2.5</v>
      </c>
      <c r="O2720">
        <f t="shared" si="140"/>
        <v>1.25</v>
      </c>
      <c r="P2720">
        <v>0.5</v>
      </c>
    </row>
    <row r="2721" spans="1:16">
      <c r="A2721" s="61">
        <v>104459521</v>
      </c>
      <c r="B2721" s="61" t="s">
        <v>7867</v>
      </c>
      <c r="C2721" s="100" t="s">
        <v>1613</v>
      </c>
      <c r="D2721" s="42" t="s">
        <v>5518</v>
      </c>
      <c r="E2721" s="61">
        <v>101490161</v>
      </c>
      <c r="F2721" s="61"/>
      <c r="G2721" s="61">
        <v>136</v>
      </c>
      <c r="H2721">
        <v>6.75</v>
      </c>
      <c r="I2721" t="str">
        <f t="shared" si="141"/>
        <v>78</v>
      </c>
      <c r="J2721" t="str">
        <f t="shared" si="142"/>
        <v>3.0</v>
      </c>
      <c r="K2721" t="s">
        <v>8342</v>
      </c>
      <c r="L2721" t="s">
        <v>8341</v>
      </c>
      <c r="M2721">
        <v>0.75</v>
      </c>
      <c r="N2721">
        <v>2.5</v>
      </c>
      <c r="O2721">
        <f t="shared" si="140"/>
        <v>1.25</v>
      </c>
      <c r="P2721">
        <v>0.5</v>
      </c>
    </row>
    <row r="2722" spans="1:16">
      <c r="A2722" s="61">
        <v>103057283</v>
      </c>
      <c r="B2722" s="61" t="s">
        <v>7235</v>
      </c>
      <c r="C2722" s="62" t="s">
        <v>1532</v>
      </c>
      <c r="D2722" s="42" t="s">
        <v>4587</v>
      </c>
      <c r="E2722" s="61">
        <v>101490162</v>
      </c>
      <c r="F2722" s="61"/>
      <c r="G2722" s="61">
        <v>365</v>
      </c>
      <c r="H2722">
        <v>6.75</v>
      </c>
      <c r="I2722" t="str">
        <f t="shared" si="141"/>
        <v>78</v>
      </c>
      <c r="J2722" t="str">
        <f t="shared" si="142"/>
        <v>3.0</v>
      </c>
      <c r="K2722" t="s">
        <v>8342</v>
      </c>
      <c r="L2722" t="s">
        <v>8350</v>
      </c>
      <c r="M2722">
        <v>0.75</v>
      </c>
      <c r="N2722">
        <v>2.5</v>
      </c>
      <c r="O2722">
        <f t="shared" si="140"/>
        <v>1.25</v>
      </c>
      <c r="P2722">
        <v>0.5</v>
      </c>
    </row>
    <row r="2723" spans="1:16">
      <c r="A2723" s="61">
        <v>103057283</v>
      </c>
      <c r="B2723" s="61" t="s">
        <v>7235</v>
      </c>
      <c r="C2723" s="62" t="s">
        <v>1613</v>
      </c>
      <c r="D2723" s="42" t="s">
        <v>95</v>
      </c>
      <c r="E2723" s="61">
        <v>101490161</v>
      </c>
      <c r="F2723" s="61"/>
      <c r="G2723" s="61">
        <v>365</v>
      </c>
      <c r="H2723">
        <v>6.75</v>
      </c>
      <c r="I2723" t="str">
        <f t="shared" si="141"/>
        <v>78</v>
      </c>
      <c r="J2723" t="str">
        <f t="shared" si="142"/>
        <v>3.0</v>
      </c>
      <c r="K2723" t="s">
        <v>8342</v>
      </c>
      <c r="L2723" t="s">
        <v>8350</v>
      </c>
      <c r="M2723">
        <v>0.75</v>
      </c>
      <c r="N2723">
        <v>2.5</v>
      </c>
      <c r="O2723">
        <f t="shared" si="140"/>
        <v>1.25</v>
      </c>
      <c r="P2723">
        <v>0.5</v>
      </c>
    </row>
    <row r="2724" spans="1:16">
      <c r="A2724" s="61">
        <v>102985108</v>
      </c>
      <c r="B2724" s="61" t="s">
        <v>7200</v>
      </c>
      <c r="C2724" s="62" t="s">
        <v>1532</v>
      </c>
      <c r="D2724" s="42" t="s">
        <v>4528</v>
      </c>
      <c r="E2724" s="61">
        <v>101490162</v>
      </c>
      <c r="F2724" s="61"/>
      <c r="G2724" s="61">
        <v>136</v>
      </c>
      <c r="H2724">
        <v>6.75</v>
      </c>
      <c r="I2724" t="str">
        <f t="shared" si="141"/>
        <v>78</v>
      </c>
      <c r="J2724" t="str">
        <f t="shared" si="142"/>
        <v>3.0</v>
      </c>
      <c r="K2724" t="s">
        <v>8342</v>
      </c>
      <c r="L2724" t="s">
        <v>8341</v>
      </c>
      <c r="M2724">
        <v>0.75</v>
      </c>
      <c r="N2724">
        <v>2.5</v>
      </c>
      <c r="O2724">
        <f t="shared" ref="O2724:O2755" si="143">N2724/2</f>
        <v>1.25</v>
      </c>
      <c r="P2724">
        <v>0.5</v>
      </c>
    </row>
    <row r="2725" spans="1:16">
      <c r="A2725" s="61">
        <v>102985108</v>
      </c>
      <c r="B2725" s="61" t="s">
        <v>7200</v>
      </c>
      <c r="C2725" s="62" t="s">
        <v>1613</v>
      </c>
      <c r="D2725" s="42" t="s">
        <v>4529</v>
      </c>
      <c r="E2725" s="61">
        <v>101490161</v>
      </c>
      <c r="F2725" s="61"/>
      <c r="G2725" s="61">
        <v>136</v>
      </c>
      <c r="H2725">
        <v>6.75</v>
      </c>
      <c r="I2725" t="str">
        <f t="shared" si="141"/>
        <v>78</v>
      </c>
      <c r="J2725" t="str">
        <f t="shared" si="142"/>
        <v>3.0</v>
      </c>
      <c r="K2725" t="s">
        <v>8342</v>
      </c>
      <c r="L2725" t="s">
        <v>8341</v>
      </c>
      <c r="M2725">
        <v>0.75</v>
      </c>
      <c r="N2725">
        <v>2.5</v>
      </c>
      <c r="O2725">
        <f t="shared" si="143"/>
        <v>1.25</v>
      </c>
      <c r="P2725">
        <v>0.5</v>
      </c>
    </row>
    <row r="2726" spans="1:16">
      <c r="A2726" s="61">
        <v>102863127</v>
      </c>
      <c r="B2726" s="61" t="s">
        <v>7113</v>
      </c>
      <c r="C2726" s="62" t="s">
        <v>1532</v>
      </c>
      <c r="D2726" s="42" t="s">
        <v>4410</v>
      </c>
      <c r="E2726" s="61">
        <v>101727985</v>
      </c>
      <c r="F2726" s="61"/>
      <c r="G2726" s="61">
        <v>136</v>
      </c>
      <c r="H2726">
        <v>6.75</v>
      </c>
      <c r="I2726" t="str">
        <f t="shared" si="141"/>
        <v>78</v>
      </c>
      <c r="J2726" t="str">
        <f t="shared" si="142"/>
        <v>3.0</v>
      </c>
      <c r="K2726" t="s">
        <v>8347</v>
      </c>
      <c r="L2726" t="s">
        <v>8341</v>
      </c>
      <c r="M2726">
        <v>1.5</v>
      </c>
      <c r="N2726">
        <v>2.5</v>
      </c>
      <c r="O2726">
        <f t="shared" si="143"/>
        <v>1.25</v>
      </c>
      <c r="P2726">
        <v>0.5</v>
      </c>
    </row>
    <row r="2727" spans="1:16">
      <c r="A2727" s="61">
        <v>102863127</v>
      </c>
      <c r="B2727" s="61" t="s">
        <v>7113</v>
      </c>
      <c r="C2727" s="62" t="s">
        <v>1613</v>
      </c>
      <c r="D2727" s="42" t="s">
        <v>4411</v>
      </c>
      <c r="E2727" s="61">
        <v>101727984</v>
      </c>
      <c r="F2727" s="61"/>
      <c r="G2727" s="61">
        <v>136</v>
      </c>
      <c r="H2727">
        <v>6.75</v>
      </c>
      <c r="I2727" t="str">
        <f t="shared" si="141"/>
        <v>78</v>
      </c>
      <c r="J2727" t="str">
        <f t="shared" si="142"/>
        <v>3.0</v>
      </c>
      <c r="K2727" t="s">
        <v>8347</v>
      </c>
      <c r="L2727" t="s">
        <v>8341</v>
      </c>
      <c r="M2727">
        <v>1.5</v>
      </c>
      <c r="N2727">
        <v>2.5</v>
      </c>
      <c r="O2727">
        <f t="shared" si="143"/>
        <v>1.25</v>
      </c>
      <c r="P2727">
        <v>0.5</v>
      </c>
    </row>
    <row r="2728" spans="1:16">
      <c r="A2728" s="61">
        <v>103245165</v>
      </c>
      <c r="B2728" s="61" t="s">
        <v>7483</v>
      </c>
      <c r="C2728" s="62" t="s">
        <v>1532</v>
      </c>
      <c r="D2728" s="42" t="s">
        <v>4910</v>
      </c>
      <c r="E2728" s="61">
        <v>101727985</v>
      </c>
      <c r="F2728" s="61"/>
      <c r="G2728" s="61">
        <v>365</v>
      </c>
      <c r="H2728">
        <v>6.75</v>
      </c>
      <c r="I2728" t="str">
        <f t="shared" si="141"/>
        <v>78</v>
      </c>
      <c r="J2728" t="str">
        <f t="shared" si="142"/>
        <v>3.0</v>
      </c>
      <c r="K2728" t="s">
        <v>8345</v>
      </c>
      <c r="L2728" t="s">
        <v>8350</v>
      </c>
      <c r="M2728">
        <v>1.5</v>
      </c>
      <c r="N2728">
        <v>2.5</v>
      </c>
      <c r="O2728">
        <f t="shared" si="143"/>
        <v>1.25</v>
      </c>
      <c r="P2728">
        <v>0.5</v>
      </c>
    </row>
    <row r="2729" spans="1:16">
      <c r="A2729" s="61">
        <v>103245165</v>
      </c>
      <c r="B2729" s="61" t="s">
        <v>7483</v>
      </c>
      <c r="C2729" s="62" t="s">
        <v>1613</v>
      </c>
      <c r="D2729" s="42" t="s">
        <v>4911</v>
      </c>
      <c r="E2729" s="61">
        <v>101727984</v>
      </c>
      <c r="F2729" s="61"/>
      <c r="G2729" s="61">
        <v>365</v>
      </c>
      <c r="H2729">
        <v>6.75</v>
      </c>
      <c r="I2729" t="str">
        <f t="shared" si="141"/>
        <v>78</v>
      </c>
      <c r="J2729" t="str">
        <f t="shared" si="142"/>
        <v>3.0</v>
      </c>
      <c r="K2729" t="s">
        <v>8345</v>
      </c>
      <c r="L2729" t="s">
        <v>8350</v>
      </c>
      <c r="M2729">
        <v>1.5</v>
      </c>
      <c r="N2729">
        <v>2.5</v>
      </c>
      <c r="O2729">
        <f t="shared" si="143"/>
        <v>1.25</v>
      </c>
      <c r="P2729">
        <v>0.5</v>
      </c>
    </row>
    <row r="2730" spans="1:16">
      <c r="A2730" s="61" t="s">
        <v>2844</v>
      </c>
      <c r="B2730" s="61" t="s">
        <v>6530</v>
      </c>
      <c r="C2730" s="62" t="s">
        <v>1532</v>
      </c>
      <c r="D2730" s="63" t="s">
        <v>2845</v>
      </c>
      <c r="E2730" s="61">
        <v>101490162</v>
      </c>
      <c r="F2730" s="61"/>
      <c r="G2730" s="64">
        <v>136</v>
      </c>
      <c r="H2730">
        <v>6.75</v>
      </c>
      <c r="I2730" t="str">
        <f t="shared" si="141"/>
        <v>78</v>
      </c>
      <c r="J2730" t="str">
        <f t="shared" si="142"/>
        <v>3.0</v>
      </c>
      <c r="K2730" t="s">
        <v>8342</v>
      </c>
      <c r="L2730" t="s">
        <v>8341</v>
      </c>
      <c r="M2730">
        <v>0.75</v>
      </c>
      <c r="N2730">
        <v>2.5</v>
      </c>
      <c r="O2730">
        <f t="shared" si="143"/>
        <v>1.25</v>
      </c>
      <c r="P2730">
        <v>0.5</v>
      </c>
    </row>
    <row r="2731" spans="1:16">
      <c r="A2731" s="64" t="s">
        <v>2844</v>
      </c>
      <c r="B2731" s="61" t="s">
        <v>6530</v>
      </c>
      <c r="C2731" s="62" t="s">
        <v>1613</v>
      </c>
      <c r="D2731" s="63" t="s">
        <v>3495</v>
      </c>
      <c r="E2731" s="64">
        <v>101490161</v>
      </c>
      <c r="F2731" s="64"/>
      <c r="G2731" s="64">
        <v>136</v>
      </c>
      <c r="H2731">
        <v>6.75</v>
      </c>
      <c r="I2731" t="str">
        <f t="shared" si="141"/>
        <v>78</v>
      </c>
      <c r="J2731" t="str">
        <f t="shared" si="142"/>
        <v>3.0</v>
      </c>
      <c r="K2731" t="s">
        <v>8342</v>
      </c>
      <c r="L2731" t="s">
        <v>8341</v>
      </c>
      <c r="M2731">
        <v>0.75</v>
      </c>
      <c r="N2731">
        <v>2.5</v>
      </c>
      <c r="O2731">
        <f t="shared" si="143"/>
        <v>1.25</v>
      </c>
      <c r="P2731">
        <v>0.5</v>
      </c>
    </row>
    <row r="2732" spans="1:16">
      <c r="A2732" s="61" t="s">
        <v>2325</v>
      </c>
      <c r="B2732" s="61" t="s">
        <v>6332</v>
      </c>
      <c r="C2732" s="62" t="s">
        <v>1532</v>
      </c>
      <c r="D2732" s="63" t="s">
        <v>2326</v>
      </c>
      <c r="E2732" s="61">
        <v>101490162</v>
      </c>
      <c r="F2732" s="61"/>
      <c r="G2732" s="64">
        <v>91</v>
      </c>
      <c r="H2732">
        <v>6.75</v>
      </c>
      <c r="I2732" t="str">
        <f t="shared" si="141"/>
        <v>78</v>
      </c>
      <c r="J2732" t="str">
        <f t="shared" si="142"/>
        <v>3.3</v>
      </c>
      <c r="K2732" t="s">
        <v>8342</v>
      </c>
      <c r="L2732" t="s">
        <v>8350</v>
      </c>
      <c r="M2732">
        <v>0.75</v>
      </c>
      <c r="N2732">
        <v>2.5</v>
      </c>
      <c r="O2732">
        <f t="shared" si="143"/>
        <v>1.25</v>
      </c>
      <c r="P2732">
        <v>0.5</v>
      </c>
    </row>
    <row r="2733" spans="1:16">
      <c r="A2733" s="64" t="s">
        <v>2325</v>
      </c>
      <c r="B2733" s="61" t="s">
        <v>6332</v>
      </c>
      <c r="C2733" s="62" t="s">
        <v>1613</v>
      </c>
      <c r="D2733" s="63" t="s">
        <v>3504</v>
      </c>
      <c r="E2733" s="64">
        <v>101490161</v>
      </c>
      <c r="F2733" s="64"/>
      <c r="G2733" s="64">
        <v>91</v>
      </c>
      <c r="H2733">
        <v>6.75</v>
      </c>
      <c r="I2733" t="str">
        <f t="shared" si="141"/>
        <v>78</v>
      </c>
      <c r="J2733" t="str">
        <f t="shared" si="142"/>
        <v>3.3</v>
      </c>
      <c r="K2733" t="s">
        <v>8342</v>
      </c>
      <c r="L2733" t="s">
        <v>8350</v>
      </c>
      <c r="M2733">
        <v>0.75</v>
      </c>
      <c r="N2733">
        <v>2.5</v>
      </c>
      <c r="O2733">
        <f t="shared" si="143"/>
        <v>1.25</v>
      </c>
      <c r="P2733">
        <v>0.5</v>
      </c>
    </row>
    <row r="2734" spans="1:16">
      <c r="A2734" s="61" t="s">
        <v>2809</v>
      </c>
      <c r="B2734" s="61" t="s">
        <v>6521</v>
      </c>
      <c r="C2734" s="62" t="s">
        <v>1532</v>
      </c>
      <c r="D2734" s="63" t="s">
        <v>2810</v>
      </c>
      <c r="E2734" s="61">
        <v>101490162</v>
      </c>
      <c r="F2734" s="61"/>
      <c r="G2734" s="64">
        <v>144</v>
      </c>
      <c r="H2734">
        <v>6.75</v>
      </c>
      <c r="I2734" t="str">
        <f t="shared" si="141"/>
        <v>78</v>
      </c>
      <c r="J2734" t="str">
        <f t="shared" si="142"/>
        <v>3.3</v>
      </c>
      <c r="K2734" t="s">
        <v>8342</v>
      </c>
      <c r="L2734" t="s">
        <v>8341</v>
      </c>
      <c r="M2734">
        <v>0.75</v>
      </c>
      <c r="N2734">
        <v>2.5</v>
      </c>
      <c r="O2734">
        <f t="shared" si="143"/>
        <v>1.25</v>
      </c>
      <c r="P2734">
        <v>0.5</v>
      </c>
    </row>
    <row r="2735" spans="1:16">
      <c r="A2735" s="64" t="s">
        <v>2809</v>
      </c>
      <c r="B2735" s="61" t="s">
        <v>6521</v>
      </c>
      <c r="C2735" s="62" t="s">
        <v>1613</v>
      </c>
      <c r="D2735" s="63" t="s">
        <v>3507</v>
      </c>
      <c r="E2735" s="64">
        <v>101490161</v>
      </c>
      <c r="F2735" s="64"/>
      <c r="G2735" s="64">
        <v>144</v>
      </c>
      <c r="H2735">
        <v>6.75</v>
      </c>
      <c r="I2735" t="str">
        <f t="shared" si="141"/>
        <v>78</v>
      </c>
      <c r="J2735" t="str">
        <f t="shared" si="142"/>
        <v>3.3</v>
      </c>
      <c r="K2735" t="s">
        <v>8342</v>
      </c>
      <c r="L2735" t="s">
        <v>8341</v>
      </c>
      <c r="M2735">
        <v>0.75</v>
      </c>
      <c r="N2735">
        <v>2.5</v>
      </c>
      <c r="O2735">
        <f t="shared" si="143"/>
        <v>1.25</v>
      </c>
      <c r="P2735">
        <v>0.5</v>
      </c>
    </row>
    <row r="2736" spans="1:16">
      <c r="A2736" s="61" t="s">
        <v>3102</v>
      </c>
      <c r="B2736" s="61" t="s">
        <v>6616</v>
      </c>
      <c r="C2736" s="62" t="s">
        <v>1532</v>
      </c>
      <c r="D2736" s="63" t="s">
        <v>3103</v>
      </c>
      <c r="E2736" s="61">
        <v>101490162</v>
      </c>
      <c r="F2736" s="61"/>
      <c r="G2736" s="64">
        <v>91</v>
      </c>
      <c r="H2736">
        <v>6.75</v>
      </c>
      <c r="I2736" t="str">
        <f t="shared" si="141"/>
        <v>78</v>
      </c>
      <c r="J2736" t="str">
        <f t="shared" si="142"/>
        <v>3.3</v>
      </c>
      <c r="K2736" t="s">
        <v>8342</v>
      </c>
      <c r="L2736" t="s">
        <v>8341</v>
      </c>
      <c r="M2736">
        <v>0.75</v>
      </c>
      <c r="N2736">
        <v>2.5</v>
      </c>
      <c r="O2736">
        <f t="shared" si="143"/>
        <v>1.25</v>
      </c>
      <c r="P2736">
        <v>0.5</v>
      </c>
    </row>
    <row r="2737" spans="1:16">
      <c r="A2737" s="64" t="s">
        <v>3102</v>
      </c>
      <c r="B2737" s="61" t="s">
        <v>6616</v>
      </c>
      <c r="C2737" s="62" t="s">
        <v>1613</v>
      </c>
      <c r="D2737" s="63" t="s">
        <v>3508</v>
      </c>
      <c r="E2737" s="64">
        <v>101490161</v>
      </c>
      <c r="F2737" s="64"/>
      <c r="G2737" s="64">
        <v>91</v>
      </c>
      <c r="H2737">
        <v>6.75</v>
      </c>
      <c r="I2737" t="str">
        <f t="shared" si="141"/>
        <v>78</v>
      </c>
      <c r="J2737" t="str">
        <f t="shared" si="142"/>
        <v>3.3</v>
      </c>
      <c r="K2737" t="s">
        <v>8342</v>
      </c>
      <c r="L2737" t="s">
        <v>8341</v>
      </c>
      <c r="M2737">
        <v>0.75</v>
      </c>
      <c r="N2737">
        <v>2.5</v>
      </c>
      <c r="O2737">
        <f t="shared" si="143"/>
        <v>1.25</v>
      </c>
      <c r="P2737">
        <v>0.5</v>
      </c>
    </row>
    <row r="2738" spans="1:16">
      <c r="A2738" s="64" t="s">
        <v>3332</v>
      </c>
      <c r="B2738" s="61" t="s">
        <v>6688</v>
      </c>
      <c r="C2738" s="62" t="s">
        <v>1613</v>
      </c>
      <c r="D2738" s="63" t="s">
        <v>3509</v>
      </c>
      <c r="E2738" s="64">
        <v>101490161</v>
      </c>
      <c r="F2738" s="64"/>
      <c r="G2738" s="64">
        <v>91</v>
      </c>
      <c r="H2738">
        <v>6.75</v>
      </c>
      <c r="I2738" t="str">
        <f t="shared" si="141"/>
        <v>78</v>
      </c>
      <c r="J2738" t="str">
        <f t="shared" si="142"/>
        <v>3.3</v>
      </c>
      <c r="K2738" t="s">
        <v>8342</v>
      </c>
      <c r="L2738" t="s">
        <v>8341</v>
      </c>
      <c r="M2738">
        <v>0.75</v>
      </c>
      <c r="N2738">
        <v>2.5</v>
      </c>
      <c r="O2738">
        <f t="shared" si="143"/>
        <v>1.25</v>
      </c>
      <c r="P2738">
        <v>0.5</v>
      </c>
    </row>
    <row r="2739" spans="1:16">
      <c r="A2739" s="61" t="s">
        <v>3332</v>
      </c>
      <c r="B2739" s="61" t="s">
        <v>6688</v>
      </c>
      <c r="C2739" s="62" t="s">
        <v>1532</v>
      </c>
      <c r="D2739" s="63" t="s">
        <v>3333</v>
      </c>
      <c r="E2739" s="61">
        <v>101490162</v>
      </c>
      <c r="F2739" s="61"/>
      <c r="G2739" s="64">
        <v>91</v>
      </c>
      <c r="H2739">
        <v>6.75</v>
      </c>
      <c r="I2739" t="str">
        <f t="shared" si="141"/>
        <v>78</v>
      </c>
      <c r="J2739" t="str">
        <f t="shared" si="142"/>
        <v>3.3</v>
      </c>
      <c r="K2739" t="s">
        <v>8342</v>
      </c>
      <c r="L2739" t="s">
        <v>8341</v>
      </c>
      <c r="M2739">
        <v>0.75</v>
      </c>
      <c r="N2739">
        <v>2.5</v>
      </c>
      <c r="O2739">
        <f t="shared" si="143"/>
        <v>1.25</v>
      </c>
      <c r="P2739">
        <v>0.5</v>
      </c>
    </row>
    <row r="2740" spans="1:16">
      <c r="A2740" s="64">
        <v>101288876</v>
      </c>
      <c r="B2740" s="61" t="s">
        <v>5903</v>
      </c>
      <c r="C2740" s="62" t="s">
        <v>1532</v>
      </c>
      <c r="D2740" s="63" t="s">
        <v>1560</v>
      </c>
      <c r="E2740" s="64">
        <v>101490164</v>
      </c>
      <c r="F2740" s="64"/>
      <c r="G2740" s="64">
        <v>144</v>
      </c>
      <c r="H2740">
        <v>6.75</v>
      </c>
      <c r="I2740" t="str">
        <f t="shared" si="141"/>
        <v>78</v>
      </c>
      <c r="J2740" t="str">
        <f t="shared" si="142"/>
        <v>3.3</v>
      </c>
      <c r="K2740" t="s">
        <v>8344</v>
      </c>
      <c r="L2740" t="s">
        <v>8341</v>
      </c>
      <c r="M2740">
        <v>0.75</v>
      </c>
      <c r="N2740">
        <v>2.5</v>
      </c>
      <c r="O2740">
        <f t="shared" si="143"/>
        <v>1.25</v>
      </c>
      <c r="P2740">
        <v>0.5</v>
      </c>
    </row>
    <row r="2741" spans="1:16">
      <c r="A2741" s="64">
        <v>101288876</v>
      </c>
      <c r="B2741" s="61" t="s">
        <v>5903</v>
      </c>
      <c r="C2741" s="62" t="s">
        <v>1532</v>
      </c>
      <c r="D2741" s="63" t="s">
        <v>1560</v>
      </c>
      <c r="E2741" s="64">
        <v>101490164</v>
      </c>
      <c r="F2741" s="61" t="s">
        <v>1534</v>
      </c>
      <c r="G2741" s="64">
        <v>144</v>
      </c>
      <c r="H2741">
        <v>6.75</v>
      </c>
      <c r="I2741" t="str">
        <f t="shared" si="141"/>
        <v>78</v>
      </c>
      <c r="J2741" t="str">
        <f t="shared" si="142"/>
        <v>3.3</v>
      </c>
      <c r="K2741" t="s">
        <v>8344</v>
      </c>
      <c r="L2741" t="s">
        <v>8341</v>
      </c>
      <c r="M2741">
        <v>0.75</v>
      </c>
      <c r="N2741">
        <v>2.5</v>
      </c>
      <c r="O2741">
        <f t="shared" si="143"/>
        <v>1.25</v>
      </c>
      <c r="P2741">
        <v>0.5</v>
      </c>
    </row>
    <row r="2742" spans="1:16">
      <c r="A2742" s="61" t="s">
        <v>3512</v>
      </c>
      <c r="B2742" s="61" t="s">
        <v>6738</v>
      </c>
      <c r="C2742" s="62" t="s">
        <v>1613</v>
      </c>
      <c r="D2742" s="63" t="s">
        <v>3513</v>
      </c>
      <c r="E2742" s="64">
        <v>101490161</v>
      </c>
      <c r="F2742" s="64"/>
      <c r="G2742" s="64">
        <v>144</v>
      </c>
      <c r="H2742">
        <v>6.75</v>
      </c>
      <c r="I2742" t="str">
        <f t="shared" si="141"/>
        <v>78</v>
      </c>
      <c r="J2742" t="str">
        <f t="shared" si="142"/>
        <v>3.3</v>
      </c>
      <c r="K2742" t="s">
        <v>8344</v>
      </c>
      <c r="L2742" t="s">
        <v>8341</v>
      </c>
      <c r="M2742">
        <v>0.75</v>
      </c>
      <c r="N2742">
        <v>2.5</v>
      </c>
      <c r="O2742">
        <f t="shared" si="143"/>
        <v>1.25</v>
      </c>
      <c r="P2742">
        <v>0.5</v>
      </c>
    </row>
    <row r="2743" spans="1:16">
      <c r="A2743" s="61" t="s">
        <v>3425</v>
      </c>
      <c r="B2743" s="61" t="s">
        <v>6712</v>
      </c>
      <c r="C2743" s="62" t="s">
        <v>1532</v>
      </c>
      <c r="D2743" s="63" t="s">
        <v>3426</v>
      </c>
      <c r="E2743" s="64">
        <v>101490164</v>
      </c>
      <c r="F2743" s="64"/>
      <c r="G2743" s="64">
        <v>91</v>
      </c>
      <c r="H2743">
        <v>6.75</v>
      </c>
      <c r="I2743" t="str">
        <f t="shared" si="141"/>
        <v>78</v>
      </c>
      <c r="J2743" t="str">
        <f t="shared" si="142"/>
        <v>3.3</v>
      </c>
      <c r="K2743" t="s">
        <v>8342</v>
      </c>
      <c r="L2743" t="s">
        <v>8341</v>
      </c>
      <c r="M2743">
        <v>0.75</v>
      </c>
      <c r="N2743">
        <v>2.5</v>
      </c>
      <c r="O2743">
        <f t="shared" si="143"/>
        <v>1.25</v>
      </c>
      <c r="P2743">
        <v>0.5</v>
      </c>
    </row>
    <row r="2744" spans="1:16">
      <c r="A2744" s="61" t="s">
        <v>3425</v>
      </c>
      <c r="B2744" s="61" t="s">
        <v>6712</v>
      </c>
      <c r="C2744" s="62" t="s">
        <v>1532</v>
      </c>
      <c r="D2744" s="63" t="s">
        <v>3426</v>
      </c>
      <c r="E2744" s="64">
        <v>101490164</v>
      </c>
      <c r="F2744" s="61" t="s">
        <v>1534</v>
      </c>
      <c r="G2744" s="64">
        <v>91</v>
      </c>
      <c r="H2744">
        <v>6.75</v>
      </c>
      <c r="I2744" t="str">
        <f t="shared" si="141"/>
        <v>78</v>
      </c>
      <c r="J2744" t="str">
        <f t="shared" si="142"/>
        <v>3.3</v>
      </c>
      <c r="K2744" t="s">
        <v>8342</v>
      </c>
      <c r="L2744" t="s">
        <v>8341</v>
      </c>
      <c r="M2744">
        <v>0.75</v>
      </c>
      <c r="N2744">
        <v>2.5</v>
      </c>
      <c r="O2744">
        <f t="shared" si="143"/>
        <v>1.25</v>
      </c>
      <c r="P2744">
        <v>0.5</v>
      </c>
    </row>
    <row r="2745" spans="1:16">
      <c r="A2745" s="64" t="s">
        <v>3425</v>
      </c>
      <c r="B2745" s="61" t="s">
        <v>6712</v>
      </c>
      <c r="C2745" s="62" t="s">
        <v>1613</v>
      </c>
      <c r="D2745" s="63" t="s">
        <v>3516</v>
      </c>
      <c r="E2745" s="64">
        <v>101490161</v>
      </c>
      <c r="F2745" s="64"/>
      <c r="G2745" s="64">
        <v>91</v>
      </c>
      <c r="H2745">
        <v>6.75</v>
      </c>
      <c r="I2745" t="str">
        <f t="shared" si="141"/>
        <v>78</v>
      </c>
      <c r="J2745" t="str">
        <f t="shared" si="142"/>
        <v>3.3</v>
      </c>
      <c r="K2745" t="s">
        <v>8342</v>
      </c>
      <c r="L2745" t="s">
        <v>8341</v>
      </c>
      <c r="M2745">
        <v>0.75</v>
      </c>
      <c r="N2745">
        <v>2.5</v>
      </c>
      <c r="O2745">
        <f t="shared" si="143"/>
        <v>1.25</v>
      </c>
      <c r="P2745">
        <v>0.5</v>
      </c>
    </row>
    <row r="2746" spans="1:16">
      <c r="A2746" s="61">
        <v>102092695</v>
      </c>
      <c r="B2746" s="61" t="s">
        <v>6945</v>
      </c>
      <c r="C2746" s="62" t="s">
        <v>1532</v>
      </c>
      <c r="D2746" s="42" t="s">
        <v>4126</v>
      </c>
      <c r="E2746" s="61">
        <v>101490162</v>
      </c>
      <c r="F2746" s="61"/>
      <c r="G2746" s="61">
        <v>305</v>
      </c>
      <c r="H2746">
        <v>6.75</v>
      </c>
      <c r="I2746" t="str">
        <f t="shared" si="141"/>
        <v>78</v>
      </c>
      <c r="J2746" t="str">
        <f t="shared" si="142"/>
        <v>3.3</v>
      </c>
      <c r="K2746" t="s">
        <v>8342</v>
      </c>
      <c r="L2746" t="s">
        <v>8350</v>
      </c>
      <c r="M2746">
        <v>0.75</v>
      </c>
      <c r="N2746">
        <v>2.5</v>
      </c>
      <c r="O2746">
        <f t="shared" si="143"/>
        <v>1.25</v>
      </c>
      <c r="P2746">
        <v>0.5</v>
      </c>
    </row>
    <row r="2747" spans="1:16">
      <c r="A2747" s="61">
        <v>102092695</v>
      </c>
      <c r="B2747" s="61" t="s">
        <v>6945</v>
      </c>
      <c r="C2747" s="62" t="s">
        <v>1613</v>
      </c>
      <c r="D2747" s="42" t="s">
        <v>4127</v>
      </c>
      <c r="E2747" s="61">
        <v>101490161</v>
      </c>
      <c r="F2747" s="61"/>
      <c r="G2747" s="61">
        <v>305</v>
      </c>
      <c r="H2747">
        <v>6.75</v>
      </c>
      <c r="I2747" t="str">
        <f t="shared" si="141"/>
        <v>78</v>
      </c>
      <c r="J2747" t="str">
        <f t="shared" si="142"/>
        <v>3.3</v>
      </c>
      <c r="K2747" t="s">
        <v>8342</v>
      </c>
      <c r="L2747" t="s">
        <v>8350</v>
      </c>
      <c r="M2747">
        <v>0.75</v>
      </c>
      <c r="N2747">
        <v>2.5</v>
      </c>
      <c r="O2747">
        <f t="shared" si="143"/>
        <v>1.25</v>
      </c>
      <c r="P2747">
        <v>0.5</v>
      </c>
    </row>
    <row r="2748" spans="1:16">
      <c r="A2748" s="61">
        <v>102712855</v>
      </c>
      <c r="B2748" s="61" t="s">
        <v>7021</v>
      </c>
      <c r="C2748" s="62" t="s">
        <v>1532</v>
      </c>
      <c r="D2748" s="42" t="s">
        <v>4259</v>
      </c>
      <c r="E2748" s="61">
        <v>101490171</v>
      </c>
      <c r="F2748" s="61"/>
      <c r="G2748" s="61">
        <v>305</v>
      </c>
      <c r="H2748">
        <v>6.75</v>
      </c>
      <c r="I2748" t="str">
        <f t="shared" si="141"/>
        <v>78</v>
      </c>
      <c r="J2748" t="str">
        <f t="shared" si="142"/>
        <v>3.3</v>
      </c>
      <c r="K2748" t="s">
        <v>8342</v>
      </c>
      <c r="L2748" t="s">
        <v>8350</v>
      </c>
      <c r="M2748">
        <v>0.75</v>
      </c>
      <c r="N2748">
        <v>2.5</v>
      </c>
      <c r="O2748">
        <f t="shared" si="143"/>
        <v>1.25</v>
      </c>
      <c r="P2748">
        <v>0.5</v>
      </c>
    </row>
    <row r="2749" spans="1:16">
      <c r="A2749" s="61">
        <v>102712855</v>
      </c>
      <c r="B2749" s="61" t="s">
        <v>7021</v>
      </c>
      <c r="C2749" s="62" t="s">
        <v>1613</v>
      </c>
      <c r="D2749" s="42" t="s">
        <v>4260</v>
      </c>
      <c r="E2749" s="61">
        <v>101490161</v>
      </c>
      <c r="F2749" s="61"/>
      <c r="G2749" s="61">
        <v>305</v>
      </c>
      <c r="H2749">
        <v>6.75</v>
      </c>
      <c r="I2749" t="str">
        <f t="shared" si="141"/>
        <v>78</v>
      </c>
      <c r="J2749" t="str">
        <f t="shared" si="142"/>
        <v>3.3</v>
      </c>
      <c r="K2749" t="s">
        <v>8342</v>
      </c>
      <c r="L2749" t="s">
        <v>8350</v>
      </c>
      <c r="M2749">
        <v>0.75</v>
      </c>
      <c r="N2749">
        <v>2.5</v>
      </c>
      <c r="O2749">
        <f t="shared" si="143"/>
        <v>1.25</v>
      </c>
      <c r="P2749">
        <v>0.5</v>
      </c>
    </row>
    <row r="2750" spans="1:16">
      <c r="A2750" s="61">
        <v>101525191</v>
      </c>
      <c r="B2750" s="61" t="s">
        <v>6039</v>
      </c>
      <c r="C2750" s="62" t="s">
        <v>1532</v>
      </c>
      <c r="D2750" s="42" t="s">
        <v>1701</v>
      </c>
      <c r="E2750" s="61">
        <v>101490162</v>
      </c>
      <c r="F2750" s="61"/>
      <c r="G2750" s="61">
        <v>144</v>
      </c>
      <c r="H2750">
        <v>6.75</v>
      </c>
      <c r="I2750" t="str">
        <f t="shared" si="141"/>
        <v>78</v>
      </c>
      <c r="J2750" t="str">
        <f t="shared" si="142"/>
        <v>3.3</v>
      </c>
      <c r="K2750" t="s">
        <v>8342</v>
      </c>
      <c r="L2750" t="s">
        <v>8352</v>
      </c>
      <c r="M2750">
        <v>0.75</v>
      </c>
      <c r="N2750">
        <v>2.5</v>
      </c>
      <c r="O2750">
        <f t="shared" si="143"/>
        <v>1.25</v>
      </c>
      <c r="P2750">
        <v>0.5</v>
      </c>
    </row>
    <row r="2751" spans="1:16">
      <c r="A2751" s="61">
        <v>101525191</v>
      </c>
      <c r="B2751" s="61" t="s">
        <v>6039</v>
      </c>
      <c r="C2751" s="62" t="s">
        <v>1613</v>
      </c>
      <c r="D2751" s="42" t="s">
        <v>3519</v>
      </c>
      <c r="E2751" s="61">
        <v>101490161</v>
      </c>
      <c r="F2751" s="61"/>
      <c r="G2751" s="61">
        <v>144</v>
      </c>
      <c r="H2751">
        <v>6.75</v>
      </c>
      <c r="I2751" t="str">
        <f t="shared" si="141"/>
        <v>78</v>
      </c>
      <c r="J2751" t="str">
        <f t="shared" si="142"/>
        <v>3.3</v>
      </c>
      <c r="K2751" t="s">
        <v>8342</v>
      </c>
      <c r="L2751" t="s">
        <v>8352</v>
      </c>
      <c r="M2751">
        <v>0.75</v>
      </c>
      <c r="N2751">
        <v>2.5</v>
      </c>
      <c r="O2751">
        <f t="shared" si="143"/>
        <v>1.25</v>
      </c>
      <c r="P2751">
        <v>0.5</v>
      </c>
    </row>
    <row r="2752" spans="1:16">
      <c r="A2752" s="61">
        <v>102902630</v>
      </c>
      <c r="B2752" s="61" t="s">
        <v>7164</v>
      </c>
      <c r="C2752" s="62" t="s">
        <v>1532</v>
      </c>
      <c r="D2752" s="42" t="s">
        <v>4479</v>
      </c>
      <c r="E2752" s="69" t="s">
        <v>1567</v>
      </c>
      <c r="F2752" s="61"/>
      <c r="G2752" s="61">
        <v>91</v>
      </c>
      <c r="H2752">
        <v>6.75</v>
      </c>
      <c r="I2752" t="str">
        <f t="shared" si="141"/>
        <v>78</v>
      </c>
      <c r="J2752" t="str">
        <f t="shared" si="142"/>
        <v>3.3</v>
      </c>
      <c r="K2752" t="s">
        <v>8342</v>
      </c>
      <c r="L2752" t="s">
        <v>8341</v>
      </c>
      <c r="M2752">
        <v>0.75</v>
      </c>
      <c r="N2752">
        <v>2.5</v>
      </c>
      <c r="O2752">
        <f t="shared" si="143"/>
        <v>1.25</v>
      </c>
      <c r="P2752">
        <v>0.5</v>
      </c>
    </row>
    <row r="2753" spans="1:16">
      <c r="A2753" s="61">
        <v>103008997</v>
      </c>
      <c r="B2753" s="61" t="s">
        <v>7220</v>
      </c>
      <c r="C2753" s="62" t="s">
        <v>1532</v>
      </c>
      <c r="D2753" s="42" t="s">
        <v>4479</v>
      </c>
      <c r="E2753" s="61">
        <v>101490162</v>
      </c>
      <c r="F2753" s="61"/>
      <c r="G2753" s="61">
        <v>91</v>
      </c>
      <c r="H2753">
        <v>6.75</v>
      </c>
      <c r="I2753" t="str">
        <f t="shared" si="141"/>
        <v>78</v>
      </c>
      <c r="J2753" t="str">
        <f t="shared" si="142"/>
        <v>3.3</v>
      </c>
      <c r="K2753" t="s">
        <v>8342</v>
      </c>
      <c r="L2753" t="s">
        <v>8341</v>
      </c>
      <c r="M2753">
        <v>0.75</v>
      </c>
      <c r="N2753">
        <v>2.5</v>
      </c>
      <c r="O2753">
        <f t="shared" si="143"/>
        <v>1.25</v>
      </c>
      <c r="P2753">
        <v>0.5</v>
      </c>
    </row>
    <row r="2754" spans="1:16">
      <c r="A2754" s="61">
        <v>102943705</v>
      </c>
      <c r="B2754" s="61" t="s">
        <v>7197</v>
      </c>
      <c r="C2754" s="62" t="s">
        <v>1532</v>
      </c>
      <c r="D2754" s="42" t="s">
        <v>4522</v>
      </c>
      <c r="E2754" s="61">
        <v>101490162</v>
      </c>
      <c r="F2754" s="61"/>
      <c r="G2754" s="61">
        <v>91</v>
      </c>
      <c r="H2754">
        <v>6.75</v>
      </c>
      <c r="I2754" t="str">
        <f t="shared" si="141"/>
        <v>78</v>
      </c>
      <c r="J2754" t="str">
        <f t="shared" si="142"/>
        <v>3.3</v>
      </c>
      <c r="K2754" t="s">
        <v>8342</v>
      </c>
      <c r="L2754" t="s">
        <v>8341</v>
      </c>
      <c r="M2754">
        <v>0.75</v>
      </c>
      <c r="N2754">
        <v>2.5</v>
      </c>
      <c r="O2754">
        <f t="shared" si="143"/>
        <v>1.25</v>
      </c>
      <c r="P2754">
        <v>0.5</v>
      </c>
    </row>
    <row r="2755" spans="1:16">
      <c r="A2755" s="61">
        <v>102943705</v>
      </c>
      <c r="B2755" s="61" t="s">
        <v>7197</v>
      </c>
      <c r="C2755" s="62" t="s">
        <v>1613</v>
      </c>
      <c r="D2755" s="42" t="s">
        <v>4523</v>
      </c>
      <c r="E2755" s="61">
        <v>101490161</v>
      </c>
      <c r="F2755" s="61"/>
      <c r="G2755" s="61">
        <v>91</v>
      </c>
      <c r="H2755">
        <v>6.75</v>
      </c>
      <c r="I2755" t="str">
        <f t="shared" si="141"/>
        <v>78</v>
      </c>
      <c r="J2755" t="str">
        <f t="shared" si="142"/>
        <v>3.3</v>
      </c>
      <c r="K2755" t="s">
        <v>8342</v>
      </c>
      <c r="L2755" t="s">
        <v>8341</v>
      </c>
      <c r="M2755">
        <v>0.75</v>
      </c>
      <c r="N2755">
        <v>2.5</v>
      </c>
      <c r="O2755">
        <f t="shared" si="143"/>
        <v>1.25</v>
      </c>
      <c r="P2755">
        <v>0.5</v>
      </c>
    </row>
    <row r="2756" spans="1:16">
      <c r="A2756" s="61">
        <v>101414521</v>
      </c>
      <c r="B2756" s="61" t="s">
        <v>5958</v>
      </c>
      <c r="C2756" s="62" t="s">
        <v>1532</v>
      </c>
      <c r="D2756" s="63" t="s">
        <v>1614</v>
      </c>
      <c r="E2756" s="64">
        <v>101490164</v>
      </c>
      <c r="F2756" s="64"/>
      <c r="G2756" s="64">
        <v>91</v>
      </c>
      <c r="H2756">
        <v>6.75</v>
      </c>
      <c r="I2756" t="str">
        <f t="shared" si="141"/>
        <v>78</v>
      </c>
      <c r="J2756" t="str">
        <f t="shared" si="142"/>
        <v>3.3</v>
      </c>
      <c r="K2756" t="s">
        <v>8342</v>
      </c>
      <c r="L2756" t="s">
        <v>8341</v>
      </c>
      <c r="M2756">
        <v>0.75</v>
      </c>
      <c r="N2756">
        <v>2.5</v>
      </c>
      <c r="O2756">
        <f t="shared" ref="O2756:O2787" si="144">N2756/2</f>
        <v>1.25</v>
      </c>
      <c r="P2756">
        <v>0.5</v>
      </c>
    </row>
    <row r="2757" spans="1:16">
      <c r="A2757" s="61">
        <v>101414521</v>
      </c>
      <c r="B2757" s="61" t="s">
        <v>5958</v>
      </c>
      <c r="C2757" s="62" t="s">
        <v>1532</v>
      </c>
      <c r="D2757" s="63" t="s">
        <v>1614</v>
      </c>
      <c r="E2757" s="64">
        <v>101490164</v>
      </c>
      <c r="F2757" s="61" t="s">
        <v>1534</v>
      </c>
      <c r="G2757" s="64">
        <v>91</v>
      </c>
      <c r="H2757">
        <v>6.75</v>
      </c>
      <c r="I2757" t="str">
        <f t="shared" si="141"/>
        <v>78</v>
      </c>
      <c r="J2757" t="str">
        <f t="shared" si="142"/>
        <v>3.3</v>
      </c>
      <c r="K2757" t="s">
        <v>8342</v>
      </c>
      <c r="L2757" t="s">
        <v>8341</v>
      </c>
      <c r="M2757">
        <v>0.75</v>
      </c>
      <c r="N2757">
        <v>2.5</v>
      </c>
      <c r="O2757">
        <f t="shared" si="144"/>
        <v>1.25</v>
      </c>
      <c r="P2757">
        <v>0.5</v>
      </c>
    </row>
    <row r="2758" spans="1:16">
      <c r="A2758" s="64">
        <v>101414521</v>
      </c>
      <c r="B2758" s="61" t="s">
        <v>5958</v>
      </c>
      <c r="C2758" s="62" t="s">
        <v>1613</v>
      </c>
      <c r="D2758" s="63" t="s">
        <v>3521</v>
      </c>
      <c r="E2758" s="64">
        <v>101490161</v>
      </c>
      <c r="F2758" s="64"/>
      <c r="G2758" s="64">
        <v>91</v>
      </c>
      <c r="H2758">
        <v>6.75</v>
      </c>
      <c r="I2758" t="str">
        <f t="shared" si="141"/>
        <v>78</v>
      </c>
      <c r="J2758" t="str">
        <f t="shared" si="142"/>
        <v>3.3</v>
      </c>
      <c r="K2758" t="s">
        <v>8342</v>
      </c>
      <c r="L2758" t="s">
        <v>8341</v>
      </c>
      <c r="M2758">
        <v>0.75</v>
      </c>
      <c r="N2758">
        <v>2.5</v>
      </c>
      <c r="O2758">
        <f t="shared" si="144"/>
        <v>1.25</v>
      </c>
      <c r="P2758">
        <v>0.5</v>
      </c>
    </row>
    <row r="2759" spans="1:16">
      <c r="A2759" s="61">
        <v>102902630</v>
      </c>
      <c r="B2759" s="61" t="s">
        <v>7164</v>
      </c>
      <c r="C2759" s="62" t="s">
        <v>1613</v>
      </c>
      <c r="D2759" s="42" t="s">
        <v>4480</v>
      </c>
      <c r="E2759" s="61">
        <v>101490161</v>
      </c>
      <c r="F2759" s="61"/>
      <c r="G2759" s="61">
        <v>91</v>
      </c>
      <c r="H2759">
        <v>6.75</v>
      </c>
      <c r="I2759" t="str">
        <f t="shared" si="141"/>
        <v>78</v>
      </c>
      <c r="J2759" t="str">
        <f t="shared" si="142"/>
        <v>3.3</v>
      </c>
      <c r="K2759" t="s">
        <v>8342</v>
      </c>
      <c r="L2759" t="s">
        <v>8341</v>
      </c>
      <c r="M2759">
        <v>0.75</v>
      </c>
      <c r="N2759">
        <v>2.5</v>
      </c>
      <c r="O2759">
        <f t="shared" si="144"/>
        <v>1.25</v>
      </c>
      <c r="P2759">
        <v>0.5</v>
      </c>
    </row>
    <row r="2760" spans="1:16">
      <c r="A2760" s="61">
        <v>103008997</v>
      </c>
      <c r="B2760" s="61" t="s">
        <v>7220</v>
      </c>
      <c r="C2760" s="62" t="s">
        <v>1613</v>
      </c>
      <c r="D2760" s="42" t="s">
        <v>4480</v>
      </c>
      <c r="E2760" s="61">
        <v>101490161</v>
      </c>
      <c r="F2760" s="61"/>
      <c r="G2760" s="61">
        <v>91</v>
      </c>
      <c r="H2760">
        <v>6.75</v>
      </c>
      <c r="I2760" t="str">
        <f t="shared" si="141"/>
        <v>78</v>
      </c>
      <c r="J2760" t="str">
        <f t="shared" si="142"/>
        <v>3.3</v>
      </c>
      <c r="K2760" t="s">
        <v>8342</v>
      </c>
      <c r="L2760" t="s">
        <v>8341</v>
      </c>
      <c r="M2760">
        <v>0.75</v>
      </c>
      <c r="N2760">
        <v>2.5</v>
      </c>
      <c r="O2760">
        <f t="shared" si="144"/>
        <v>1.25</v>
      </c>
      <c r="P2760">
        <v>0.5</v>
      </c>
    </row>
    <row r="2761" spans="1:16">
      <c r="A2761" s="42">
        <v>106032949</v>
      </c>
      <c r="B2761" s="42" t="s">
        <v>9835</v>
      </c>
      <c r="C2761" s="42"/>
      <c r="D2761" s="42" t="s">
        <v>9882</v>
      </c>
      <c r="E2761" s="42"/>
      <c r="F2761" s="42"/>
      <c r="G2761" s="42">
        <v>394</v>
      </c>
      <c r="H2761">
        <v>5</v>
      </c>
      <c r="I2761" t="str">
        <f t="shared" si="141"/>
        <v>67</v>
      </c>
      <c r="J2761" t="str">
        <f t="shared" si="142"/>
        <v>10.</v>
      </c>
      <c r="K2761" t="s">
        <v>8343</v>
      </c>
      <c r="L2761" t="s">
        <v>8350</v>
      </c>
      <c r="M2761">
        <v>0.75</v>
      </c>
      <c r="N2761">
        <v>2</v>
      </c>
      <c r="O2761">
        <f t="shared" ref="O2761:O2762" si="145">N2761/2</f>
        <v>1</v>
      </c>
      <c r="P2761">
        <v>0.5</v>
      </c>
    </row>
    <row r="2762" spans="1:16">
      <c r="A2762" s="42">
        <v>106039937</v>
      </c>
      <c r="B2762" s="42" t="s">
        <v>9836</v>
      </c>
      <c r="C2762" s="42"/>
      <c r="D2762" s="42" t="s">
        <v>9883</v>
      </c>
      <c r="E2762" s="42"/>
      <c r="F2762" s="42"/>
      <c r="G2762" s="42">
        <v>424</v>
      </c>
      <c r="H2762">
        <v>5</v>
      </c>
      <c r="I2762" t="str">
        <f t="shared" si="141"/>
        <v>78</v>
      </c>
      <c r="J2762" t="str">
        <f t="shared" si="142"/>
        <v>5.9</v>
      </c>
      <c r="K2762" t="s">
        <v>8343</v>
      </c>
      <c r="L2762" t="s">
        <v>8355</v>
      </c>
      <c r="M2762">
        <v>0.75</v>
      </c>
      <c r="N2762">
        <v>2</v>
      </c>
      <c r="O2762">
        <f t="shared" si="145"/>
        <v>1</v>
      </c>
      <c r="P2762">
        <v>0.5</v>
      </c>
    </row>
    <row r="2763" spans="1:16">
      <c r="A2763" s="69">
        <v>101381801</v>
      </c>
      <c r="B2763" s="61" t="s">
        <v>212</v>
      </c>
      <c r="C2763" s="62" t="s">
        <v>1532</v>
      </c>
      <c r="D2763" s="73" t="s">
        <v>1460</v>
      </c>
      <c r="E2763" s="69" t="s">
        <v>1567</v>
      </c>
      <c r="F2763" s="69"/>
      <c r="G2763" s="69">
        <v>160</v>
      </c>
      <c r="H2763">
        <v>6.75</v>
      </c>
      <c r="I2763" t="str">
        <f t="shared" si="141"/>
        <v>78</v>
      </c>
      <c r="J2763" t="str">
        <f t="shared" si="142"/>
        <v>3.4</v>
      </c>
      <c r="K2763" t="s">
        <v>8342</v>
      </c>
      <c r="L2763" t="s">
        <v>8341</v>
      </c>
      <c r="M2763">
        <v>0.75</v>
      </c>
      <c r="N2763">
        <v>2.5</v>
      </c>
      <c r="O2763">
        <f t="shared" ref="O2763:O2826" si="146">N2763/2</f>
        <v>1.25</v>
      </c>
      <c r="P2763">
        <v>0.5</v>
      </c>
    </row>
    <row r="2764" spans="1:16">
      <c r="A2764" s="69">
        <v>101381801</v>
      </c>
      <c r="B2764" s="61" t="s">
        <v>212</v>
      </c>
      <c r="C2764" s="62" t="s">
        <v>1532</v>
      </c>
      <c r="D2764" s="73" t="s">
        <v>1460</v>
      </c>
      <c r="E2764" s="69" t="s">
        <v>1567</v>
      </c>
      <c r="F2764" s="69"/>
      <c r="G2764" s="69">
        <v>160</v>
      </c>
      <c r="H2764">
        <v>6.75</v>
      </c>
      <c r="I2764" t="str">
        <f t="shared" ref="I2764:I2827" si="147">MID(D2764,5,2)</f>
        <v>78</v>
      </c>
      <c r="J2764" t="str">
        <f t="shared" ref="J2764:J2827" si="148">MID(D2764,7,3)</f>
        <v>3.4</v>
      </c>
      <c r="K2764" t="s">
        <v>8342</v>
      </c>
      <c r="L2764" t="s">
        <v>8341</v>
      </c>
      <c r="M2764">
        <v>0.75</v>
      </c>
      <c r="N2764">
        <v>2.5</v>
      </c>
      <c r="O2764">
        <f t="shared" si="146"/>
        <v>1.25</v>
      </c>
      <c r="P2764">
        <v>0.5</v>
      </c>
    </row>
    <row r="2765" spans="1:16">
      <c r="A2765" s="72">
        <v>101381801</v>
      </c>
      <c r="B2765" s="61" t="s">
        <v>212</v>
      </c>
      <c r="C2765" s="62" t="s">
        <v>1613</v>
      </c>
      <c r="D2765" s="73" t="s">
        <v>3524</v>
      </c>
      <c r="E2765" s="69" t="s">
        <v>1567</v>
      </c>
      <c r="F2765" s="72"/>
      <c r="G2765" s="72">
        <v>160</v>
      </c>
      <c r="H2765">
        <v>6.75</v>
      </c>
      <c r="I2765" t="str">
        <f t="shared" si="147"/>
        <v>78</v>
      </c>
      <c r="J2765" t="str">
        <f t="shared" si="148"/>
        <v>3.4</v>
      </c>
      <c r="K2765" t="s">
        <v>8342</v>
      </c>
      <c r="L2765" t="s">
        <v>8341</v>
      </c>
      <c r="M2765">
        <v>0.75</v>
      </c>
      <c r="N2765">
        <v>2.5</v>
      </c>
      <c r="O2765">
        <f t="shared" si="146"/>
        <v>1.25</v>
      </c>
      <c r="P2765">
        <v>0.5</v>
      </c>
    </row>
    <row r="2766" spans="1:16">
      <c r="A2766" s="69">
        <v>101307211</v>
      </c>
      <c r="B2766" s="61" t="s">
        <v>208</v>
      </c>
      <c r="C2766" s="62" t="s">
        <v>1532</v>
      </c>
      <c r="D2766" s="73" t="s">
        <v>488</v>
      </c>
      <c r="E2766" s="69" t="s">
        <v>1567</v>
      </c>
      <c r="F2766" s="69"/>
      <c r="G2766" s="69">
        <v>160</v>
      </c>
      <c r="H2766">
        <v>6.75</v>
      </c>
      <c r="I2766" t="str">
        <f t="shared" si="147"/>
        <v>78</v>
      </c>
      <c r="J2766" t="str">
        <f t="shared" si="148"/>
        <v>3.4</v>
      </c>
      <c r="K2766" t="s">
        <v>8342</v>
      </c>
      <c r="L2766" t="s">
        <v>8341</v>
      </c>
      <c r="M2766">
        <v>0.75</v>
      </c>
      <c r="N2766">
        <v>2.5</v>
      </c>
      <c r="O2766">
        <f t="shared" si="146"/>
        <v>1.25</v>
      </c>
      <c r="P2766">
        <v>0.5</v>
      </c>
    </row>
    <row r="2767" spans="1:16">
      <c r="A2767" s="64">
        <v>101307211</v>
      </c>
      <c r="B2767" s="61" t="s">
        <v>208</v>
      </c>
      <c r="C2767" s="62" t="s">
        <v>1613</v>
      </c>
      <c r="D2767" s="63" t="s">
        <v>3526</v>
      </c>
      <c r="E2767" s="64">
        <v>101490161</v>
      </c>
      <c r="F2767" s="64"/>
      <c r="G2767" s="64">
        <v>160</v>
      </c>
      <c r="H2767">
        <v>6.75</v>
      </c>
      <c r="I2767" t="str">
        <f t="shared" si="147"/>
        <v>78</v>
      </c>
      <c r="J2767" t="str">
        <f t="shared" si="148"/>
        <v>3.4</v>
      </c>
      <c r="K2767" t="s">
        <v>8342</v>
      </c>
      <c r="L2767" t="s">
        <v>8341</v>
      </c>
      <c r="M2767">
        <v>0.75</v>
      </c>
      <c r="N2767">
        <v>2.5</v>
      </c>
      <c r="O2767">
        <f t="shared" si="146"/>
        <v>1.25</v>
      </c>
      <c r="P2767">
        <v>0.5</v>
      </c>
    </row>
    <row r="2768" spans="1:16">
      <c r="A2768" s="61">
        <v>103207491</v>
      </c>
      <c r="B2768" s="61" t="s">
        <v>7399</v>
      </c>
      <c r="C2768" s="62" t="s">
        <v>1532</v>
      </c>
      <c r="D2768" s="42" t="s">
        <v>4786</v>
      </c>
      <c r="E2768" s="61" t="s">
        <v>1567</v>
      </c>
      <c r="F2768" s="61"/>
      <c r="G2768" s="61">
        <v>160</v>
      </c>
      <c r="H2768">
        <v>6.75</v>
      </c>
      <c r="I2768" t="str">
        <f t="shared" si="147"/>
        <v>78</v>
      </c>
      <c r="J2768" t="str">
        <f t="shared" si="148"/>
        <v>3.4</v>
      </c>
      <c r="K2768" t="s">
        <v>8345</v>
      </c>
      <c r="L2768" t="s">
        <v>8341</v>
      </c>
      <c r="M2768">
        <v>1.5</v>
      </c>
      <c r="N2768">
        <v>2.5</v>
      </c>
      <c r="O2768">
        <f t="shared" si="146"/>
        <v>1.25</v>
      </c>
      <c r="P2768">
        <v>0.5</v>
      </c>
    </row>
    <row r="2769" spans="1:16">
      <c r="A2769" s="61">
        <v>103207491</v>
      </c>
      <c r="B2769" s="61" t="s">
        <v>7399</v>
      </c>
      <c r="C2769" s="62" t="s">
        <v>1613</v>
      </c>
      <c r="D2769" s="42" t="s">
        <v>4787</v>
      </c>
      <c r="E2769" s="61" t="s">
        <v>1567</v>
      </c>
      <c r="F2769" s="61"/>
      <c r="G2769" s="61">
        <v>160</v>
      </c>
      <c r="H2769">
        <v>6.75</v>
      </c>
      <c r="I2769" t="str">
        <f t="shared" si="147"/>
        <v>78</v>
      </c>
      <c r="J2769" t="str">
        <f t="shared" si="148"/>
        <v>3.4</v>
      </c>
      <c r="K2769" t="s">
        <v>8345</v>
      </c>
      <c r="L2769" t="s">
        <v>8341</v>
      </c>
      <c r="M2769">
        <v>1.5</v>
      </c>
      <c r="N2769">
        <v>2.5</v>
      </c>
      <c r="O2769">
        <f t="shared" si="146"/>
        <v>1.25</v>
      </c>
      <c r="P2769">
        <v>0.5</v>
      </c>
    </row>
    <row r="2770" spans="1:16">
      <c r="A2770" s="61" t="s">
        <v>2394</v>
      </c>
      <c r="B2770" s="61" t="s">
        <v>6359</v>
      </c>
      <c r="C2770" s="62" t="s">
        <v>1532</v>
      </c>
      <c r="D2770" s="63" t="s">
        <v>2395</v>
      </c>
      <c r="E2770" s="61">
        <v>101490162</v>
      </c>
      <c r="F2770" s="61"/>
      <c r="G2770" s="64">
        <v>101</v>
      </c>
      <c r="H2770">
        <v>6.75</v>
      </c>
      <c r="I2770" t="str">
        <f t="shared" si="147"/>
        <v>78</v>
      </c>
      <c r="J2770" t="str">
        <f t="shared" si="148"/>
        <v>3.5</v>
      </c>
      <c r="K2770" t="s">
        <v>8342</v>
      </c>
      <c r="L2770" t="s">
        <v>8350</v>
      </c>
      <c r="M2770">
        <v>0.75</v>
      </c>
      <c r="N2770">
        <v>2.5</v>
      </c>
      <c r="O2770">
        <f t="shared" si="146"/>
        <v>1.25</v>
      </c>
      <c r="P2770">
        <v>0.5</v>
      </c>
    </row>
    <row r="2771" spans="1:16">
      <c r="A2771" s="64" t="s">
        <v>2394</v>
      </c>
      <c r="B2771" s="61" t="s">
        <v>6359</v>
      </c>
      <c r="C2771" s="62" t="s">
        <v>1613</v>
      </c>
      <c r="D2771" s="63" t="s">
        <v>3530</v>
      </c>
      <c r="E2771" s="64">
        <v>101490161</v>
      </c>
      <c r="F2771" s="64"/>
      <c r="G2771" s="64">
        <v>101</v>
      </c>
      <c r="H2771">
        <v>6.75</v>
      </c>
      <c r="I2771" t="str">
        <f t="shared" si="147"/>
        <v>78</v>
      </c>
      <c r="J2771" t="str">
        <f t="shared" si="148"/>
        <v>3.5</v>
      </c>
      <c r="K2771" t="s">
        <v>8342</v>
      </c>
      <c r="L2771" t="s">
        <v>8350</v>
      </c>
      <c r="M2771">
        <v>0.75</v>
      </c>
      <c r="N2771">
        <v>2.5</v>
      </c>
      <c r="O2771">
        <f t="shared" si="146"/>
        <v>1.25</v>
      </c>
      <c r="P2771">
        <v>0.5</v>
      </c>
    </row>
    <row r="2772" spans="1:16">
      <c r="A2772" s="61" t="s">
        <v>3236</v>
      </c>
      <c r="B2772" s="61" t="s">
        <v>6664</v>
      </c>
      <c r="C2772" s="62" t="s">
        <v>1532</v>
      </c>
      <c r="D2772" s="63" t="s">
        <v>3237</v>
      </c>
      <c r="E2772" s="61">
        <v>101490164</v>
      </c>
      <c r="F2772" s="61"/>
      <c r="G2772" s="64">
        <v>101</v>
      </c>
      <c r="H2772">
        <v>6.75</v>
      </c>
      <c r="I2772" t="str">
        <f t="shared" si="147"/>
        <v>78</v>
      </c>
      <c r="J2772" t="str">
        <f t="shared" si="148"/>
        <v>3.5</v>
      </c>
      <c r="K2772" t="s">
        <v>8342</v>
      </c>
      <c r="L2772" t="s">
        <v>8341</v>
      </c>
      <c r="M2772">
        <v>0.75</v>
      </c>
      <c r="N2772">
        <v>2.5</v>
      </c>
      <c r="O2772">
        <f t="shared" si="146"/>
        <v>1.25</v>
      </c>
      <c r="P2772">
        <v>0.5</v>
      </c>
    </row>
    <row r="2773" spans="1:16">
      <c r="A2773" s="64" t="s">
        <v>3236</v>
      </c>
      <c r="B2773" s="61" t="s">
        <v>6664</v>
      </c>
      <c r="C2773" s="62" t="s">
        <v>1613</v>
      </c>
      <c r="D2773" s="63" t="s">
        <v>3532</v>
      </c>
      <c r="E2773" s="64">
        <v>101490161</v>
      </c>
      <c r="F2773" s="64"/>
      <c r="G2773" s="64">
        <v>101</v>
      </c>
      <c r="H2773">
        <v>6.75</v>
      </c>
      <c r="I2773" t="str">
        <f t="shared" si="147"/>
        <v>78</v>
      </c>
      <c r="J2773" t="str">
        <f t="shared" si="148"/>
        <v>3.5</v>
      </c>
      <c r="K2773" t="s">
        <v>8342</v>
      </c>
      <c r="L2773" t="s">
        <v>8341</v>
      </c>
      <c r="M2773">
        <v>0.75</v>
      </c>
      <c r="N2773">
        <v>2.5</v>
      </c>
      <c r="O2773">
        <f t="shared" si="146"/>
        <v>1.25</v>
      </c>
      <c r="P2773">
        <v>0.5</v>
      </c>
    </row>
    <row r="2774" spans="1:16">
      <c r="A2774" s="61" t="s">
        <v>1999</v>
      </c>
      <c r="B2774" s="61" t="s">
        <v>6187</v>
      </c>
      <c r="C2774" s="62" t="s">
        <v>1532</v>
      </c>
      <c r="D2774" s="63" t="s">
        <v>2000</v>
      </c>
      <c r="E2774" s="61">
        <v>101490162</v>
      </c>
      <c r="F2774" s="61"/>
      <c r="G2774" s="64">
        <v>45</v>
      </c>
      <c r="H2774">
        <v>6.75</v>
      </c>
      <c r="I2774" t="str">
        <f t="shared" si="147"/>
        <v>78</v>
      </c>
      <c r="J2774" t="str">
        <f t="shared" si="148"/>
        <v>3.5</v>
      </c>
      <c r="K2774" t="s">
        <v>8344</v>
      </c>
      <c r="L2774" t="s">
        <v>8341</v>
      </c>
      <c r="M2774">
        <v>0.75</v>
      </c>
      <c r="N2774">
        <v>2.5</v>
      </c>
      <c r="O2774">
        <f t="shared" si="146"/>
        <v>1.25</v>
      </c>
      <c r="P2774">
        <v>0.5</v>
      </c>
    </row>
    <row r="2775" spans="1:16">
      <c r="A2775" s="61" t="s">
        <v>3189</v>
      </c>
      <c r="B2775" s="61" t="s">
        <v>6647</v>
      </c>
      <c r="C2775" s="62" t="s">
        <v>1532</v>
      </c>
      <c r="D2775" s="63" t="s">
        <v>2000</v>
      </c>
      <c r="E2775" s="61">
        <v>101490164</v>
      </c>
      <c r="F2775" s="61"/>
      <c r="G2775" s="64">
        <v>45</v>
      </c>
      <c r="H2775">
        <v>6.75</v>
      </c>
      <c r="I2775" t="str">
        <f t="shared" si="147"/>
        <v>78</v>
      </c>
      <c r="J2775" t="str">
        <f t="shared" si="148"/>
        <v>3.5</v>
      </c>
      <c r="K2775" t="s">
        <v>8344</v>
      </c>
      <c r="L2775" t="s">
        <v>8341</v>
      </c>
      <c r="M2775">
        <v>0.75</v>
      </c>
      <c r="N2775">
        <v>2.5</v>
      </c>
      <c r="O2775">
        <f t="shared" si="146"/>
        <v>1.25</v>
      </c>
      <c r="P2775">
        <v>0.5</v>
      </c>
    </row>
    <row r="2776" spans="1:16">
      <c r="A2776" s="64" t="s">
        <v>3534</v>
      </c>
      <c r="B2776" s="61" t="s">
        <v>6743</v>
      </c>
      <c r="C2776" s="62" t="s">
        <v>1613</v>
      </c>
      <c r="D2776" s="63" t="s">
        <v>3535</v>
      </c>
      <c r="E2776" s="64">
        <v>101490161</v>
      </c>
      <c r="F2776" s="64"/>
      <c r="G2776" s="64">
        <v>45</v>
      </c>
      <c r="H2776">
        <v>6.75</v>
      </c>
      <c r="I2776" t="str">
        <f t="shared" si="147"/>
        <v>78</v>
      </c>
      <c r="J2776" t="str">
        <f t="shared" si="148"/>
        <v>3.5</v>
      </c>
      <c r="K2776" t="s">
        <v>8344</v>
      </c>
      <c r="L2776" t="s">
        <v>8341</v>
      </c>
      <c r="M2776">
        <v>0.75</v>
      </c>
      <c r="N2776">
        <v>2.5</v>
      </c>
      <c r="O2776">
        <f t="shared" si="146"/>
        <v>1.25</v>
      </c>
      <c r="P2776">
        <v>0.5</v>
      </c>
    </row>
    <row r="2777" spans="1:16">
      <c r="A2777" s="64" t="s">
        <v>1999</v>
      </c>
      <c r="B2777" s="61" t="s">
        <v>6187</v>
      </c>
      <c r="C2777" s="62" t="s">
        <v>1613</v>
      </c>
      <c r="D2777" s="63" t="s">
        <v>3537</v>
      </c>
      <c r="E2777" s="64">
        <v>101490161</v>
      </c>
      <c r="F2777" s="64"/>
      <c r="G2777" s="64">
        <v>45</v>
      </c>
      <c r="H2777">
        <v>6.75</v>
      </c>
      <c r="I2777" t="str">
        <f t="shared" si="147"/>
        <v>78</v>
      </c>
      <c r="J2777" t="str">
        <f t="shared" si="148"/>
        <v>3.5</v>
      </c>
      <c r="K2777" t="s">
        <v>8344</v>
      </c>
      <c r="L2777" t="s">
        <v>8341</v>
      </c>
      <c r="M2777">
        <v>0.75</v>
      </c>
      <c r="N2777">
        <v>2.5</v>
      </c>
      <c r="O2777">
        <f t="shared" si="146"/>
        <v>1.25</v>
      </c>
      <c r="P2777">
        <v>0.5</v>
      </c>
    </row>
    <row r="2778" spans="1:16">
      <c r="A2778" s="64" t="s">
        <v>3189</v>
      </c>
      <c r="B2778" s="61" t="s">
        <v>6647</v>
      </c>
      <c r="C2778" s="62" t="s">
        <v>1613</v>
      </c>
      <c r="D2778" s="63" t="s">
        <v>3537</v>
      </c>
      <c r="E2778" s="64">
        <v>101490161</v>
      </c>
      <c r="F2778" s="64"/>
      <c r="G2778" s="64">
        <v>45</v>
      </c>
      <c r="H2778">
        <v>6.75</v>
      </c>
      <c r="I2778" t="str">
        <f t="shared" si="147"/>
        <v>78</v>
      </c>
      <c r="J2778" t="str">
        <f t="shared" si="148"/>
        <v>3.5</v>
      </c>
      <c r="K2778" t="s">
        <v>8344</v>
      </c>
      <c r="L2778" t="s">
        <v>8341</v>
      </c>
      <c r="M2778">
        <v>0.75</v>
      </c>
      <c r="N2778">
        <v>2.5</v>
      </c>
      <c r="O2778">
        <f t="shared" si="146"/>
        <v>1.25</v>
      </c>
      <c r="P2778">
        <v>0.5</v>
      </c>
    </row>
    <row r="2779" spans="1:16">
      <c r="A2779" s="61" t="s">
        <v>2391</v>
      </c>
      <c r="B2779" s="61" t="s">
        <v>1493</v>
      </c>
      <c r="C2779" s="62" t="s">
        <v>1532</v>
      </c>
      <c r="D2779" s="63" t="s">
        <v>2392</v>
      </c>
      <c r="E2779" s="61">
        <v>101490162</v>
      </c>
      <c r="F2779" s="61"/>
      <c r="G2779" s="64">
        <v>101</v>
      </c>
      <c r="H2779">
        <v>6.75</v>
      </c>
      <c r="I2779" t="str">
        <f t="shared" si="147"/>
        <v>78</v>
      </c>
      <c r="J2779" t="str">
        <f t="shared" si="148"/>
        <v>3.5</v>
      </c>
      <c r="K2779" t="s">
        <v>8342</v>
      </c>
      <c r="L2779" t="s">
        <v>8341</v>
      </c>
      <c r="M2779">
        <v>0.75</v>
      </c>
      <c r="N2779">
        <v>2.5</v>
      </c>
      <c r="O2779">
        <f t="shared" si="146"/>
        <v>1.25</v>
      </c>
      <c r="P2779">
        <v>0.5</v>
      </c>
    </row>
    <row r="2780" spans="1:16">
      <c r="A2780" s="64" t="s">
        <v>2391</v>
      </c>
      <c r="B2780" s="61" t="s">
        <v>1493</v>
      </c>
      <c r="C2780" s="62" t="s">
        <v>1613</v>
      </c>
      <c r="D2780" s="63" t="s">
        <v>3540</v>
      </c>
      <c r="E2780" s="64">
        <v>101490161</v>
      </c>
      <c r="F2780" s="64"/>
      <c r="G2780" s="64">
        <v>101</v>
      </c>
      <c r="H2780">
        <v>6.75</v>
      </c>
      <c r="I2780" t="str">
        <f t="shared" si="147"/>
        <v>78</v>
      </c>
      <c r="J2780" t="str">
        <f t="shared" si="148"/>
        <v>3.5</v>
      </c>
      <c r="K2780" t="s">
        <v>8342</v>
      </c>
      <c r="L2780" t="s">
        <v>8341</v>
      </c>
      <c r="M2780">
        <v>0.75</v>
      </c>
      <c r="N2780">
        <v>2.5</v>
      </c>
      <c r="O2780">
        <f t="shared" si="146"/>
        <v>1.25</v>
      </c>
      <c r="P2780">
        <v>0.5</v>
      </c>
    </row>
    <row r="2781" spans="1:16">
      <c r="A2781" s="64" t="s">
        <v>3543</v>
      </c>
      <c r="B2781" s="61" t="s">
        <v>6745</v>
      </c>
      <c r="C2781" s="62" t="s">
        <v>1613</v>
      </c>
      <c r="D2781" s="63" t="s">
        <v>3540</v>
      </c>
      <c r="E2781" s="64">
        <v>101490161</v>
      </c>
      <c r="F2781" s="64"/>
      <c r="G2781" s="64">
        <v>101</v>
      </c>
      <c r="H2781">
        <v>6.75</v>
      </c>
      <c r="I2781" t="str">
        <f t="shared" si="147"/>
        <v>78</v>
      </c>
      <c r="J2781" t="str">
        <f t="shared" si="148"/>
        <v>3.5</v>
      </c>
      <c r="K2781" t="s">
        <v>8342</v>
      </c>
      <c r="L2781" t="s">
        <v>8341</v>
      </c>
      <c r="M2781">
        <v>0.75</v>
      </c>
      <c r="N2781">
        <v>2.5</v>
      </c>
      <c r="O2781">
        <f t="shared" si="146"/>
        <v>1.25</v>
      </c>
      <c r="P2781">
        <v>0.5</v>
      </c>
    </row>
    <row r="2782" spans="1:16">
      <c r="A2782" s="61">
        <v>104215274</v>
      </c>
      <c r="B2782" s="61" t="s">
        <v>7751</v>
      </c>
      <c r="C2782" s="100" t="s">
        <v>1613</v>
      </c>
      <c r="D2782" s="42" t="s">
        <v>5348</v>
      </c>
      <c r="E2782" s="61">
        <v>101490162</v>
      </c>
      <c r="F2782" s="61"/>
      <c r="G2782" s="61">
        <v>300</v>
      </c>
      <c r="H2782">
        <v>6.75</v>
      </c>
      <c r="I2782" t="str">
        <f t="shared" si="147"/>
        <v>78</v>
      </c>
      <c r="J2782" t="str">
        <f t="shared" si="148"/>
        <v>3.5</v>
      </c>
      <c r="K2782" t="s">
        <v>8342</v>
      </c>
      <c r="L2782" t="s">
        <v>8354</v>
      </c>
      <c r="M2782">
        <v>0.75</v>
      </c>
      <c r="N2782">
        <v>2.5</v>
      </c>
      <c r="O2782">
        <f t="shared" si="146"/>
        <v>1.25</v>
      </c>
      <c r="P2782">
        <v>0.5</v>
      </c>
    </row>
    <row r="2783" spans="1:16">
      <c r="A2783" s="61">
        <v>104215274</v>
      </c>
      <c r="B2783" s="61" t="s">
        <v>7751</v>
      </c>
      <c r="C2783" s="100" t="s">
        <v>1532</v>
      </c>
      <c r="D2783" s="42" t="s">
        <v>5349</v>
      </c>
      <c r="E2783" s="61">
        <v>101490161</v>
      </c>
      <c r="F2783" s="61"/>
      <c r="G2783" s="61">
        <v>300</v>
      </c>
      <c r="H2783">
        <v>6.75</v>
      </c>
      <c r="I2783" t="str">
        <f t="shared" si="147"/>
        <v>78</v>
      </c>
      <c r="J2783" t="str">
        <f t="shared" si="148"/>
        <v>3.5</v>
      </c>
      <c r="K2783" t="s">
        <v>8342</v>
      </c>
      <c r="L2783" t="s">
        <v>8354</v>
      </c>
      <c r="M2783">
        <v>0.75</v>
      </c>
      <c r="N2783">
        <v>2.5</v>
      </c>
      <c r="O2783">
        <f t="shared" si="146"/>
        <v>1.25</v>
      </c>
      <c r="P2783">
        <v>0.5</v>
      </c>
    </row>
    <row r="2784" spans="1:16">
      <c r="A2784" s="61">
        <v>103352882</v>
      </c>
      <c r="B2784" s="61" t="s">
        <v>7604</v>
      </c>
      <c r="C2784" s="100" t="s">
        <v>1532</v>
      </c>
      <c r="D2784" s="42" t="s">
        <v>5109</v>
      </c>
      <c r="E2784" s="61">
        <v>101490171</v>
      </c>
      <c r="F2784" s="61"/>
      <c r="G2784" s="61">
        <v>300</v>
      </c>
      <c r="H2784">
        <v>6.75</v>
      </c>
      <c r="I2784" t="str">
        <f t="shared" si="147"/>
        <v>78</v>
      </c>
      <c r="J2784" t="str">
        <f t="shared" si="148"/>
        <v>3.5</v>
      </c>
      <c r="K2784" t="s">
        <v>8342</v>
      </c>
      <c r="L2784" t="s">
        <v>8354</v>
      </c>
      <c r="M2784">
        <v>0.75</v>
      </c>
      <c r="N2784">
        <v>2.5</v>
      </c>
      <c r="O2784">
        <f t="shared" si="146"/>
        <v>1.25</v>
      </c>
      <c r="P2784">
        <v>0.5</v>
      </c>
    </row>
    <row r="2785" spans="1:16">
      <c r="A2785" s="61">
        <v>103352882</v>
      </c>
      <c r="B2785" s="61" t="s">
        <v>7604</v>
      </c>
      <c r="C2785" s="100" t="s">
        <v>1613</v>
      </c>
      <c r="D2785" s="42" t="s">
        <v>5110</v>
      </c>
      <c r="E2785" s="61">
        <v>101490161</v>
      </c>
      <c r="F2785" s="61"/>
      <c r="G2785" s="61">
        <v>300</v>
      </c>
      <c r="H2785">
        <v>6.75</v>
      </c>
      <c r="I2785" t="str">
        <f t="shared" si="147"/>
        <v>78</v>
      </c>
      <c r="J2785" t="str">
        <f t="shared" si="148"/>
        <v>3.5</v>
      </c>
      <c r="K2785" t="s">
        <v>8342</v>
      </c>
      <c r="L2785" t="s">
        <v>8354</v>
      </c>
      <c r="M2785">
        <v>0.75</v>
      </c>
      <c r="N2785">
        <v>2.5</v>
      </c>
      <c r="O2785">
        <f t="shared" si="146"/>
        <v>1.25</v>
      </c>
      <c r="P2785">
        <v>0.5</v>
      </c>
    </row>
    <row r="2786" spans="1:16">
      <c r="A2786" s="61">
        <v>101344036</v>
      </c>
      <c r="B2786" s="61" t="s">
        <v>5921</v>
      </c>
      <c r="C2786" s="100" t="s">
        <v>1613</v>
      </c>
      <c r="D2786" s="42" t="s">
        <v>5150</v>
      </c>
      <c r="E2786" s="61">
        <v>101490161</v>
      </c>
      <c r="F2786" s="61"/>
      <c r="G2786" s="61">
        <v>101</v>
      </c>
      <c r="H2786">
        <v>6.75</v>
      </c>
      <c r="I2786" t="str">
        <f t="shared" si="147"/>
        <v>78</v>
      </c>
      <c r="J2786" t="str">
        <f t="shared" si="148"/>
        <v>3.5</v>
      </c>
      <c r="K2786" t="s">
        <v>8342</v>
      </c>
      <c r="L2786" t="s">
        <v>8341</v>
      </c>
      <c r="M2786">
        <v>0.75</v>
      </c>
      <c r="N2786">
        <v>2.5</v>
      </c>
      <c r="O2786">
        <f t="shared" si="146"/>
        <v>1.25</v>
      </c>
      <c r="P2786">
        <v>0.5</v>
      </c>
    </row>
    <row r="2787" spans="1:16">
      <c r="A2787" s="61">
        <v>103352861</v>
      </c>
      <c r="B2787" s="61" t="s">
        <v>7603</v>
      </c>
      <c r="C2787" s="100" t="s">
        <v>1532</v>
      </c>
      <c r="D2787" s="42" t="s">
        <v>5107</v>
      </c>
      <c r="E2787" s="61">
        <v>101490171</v>
      </c>
      <c r="F2787" s="61"/>
      <c r="G2787" s="61">
        <v>101</v>
      </c>
      <c r="H2787">
        <v>6.75</v>
      </c>
      <c r="I2787" t="str">
        <f t="shared" si="147"/>
        <v>78</v>
      </c>
      <c r="J2787" t="str">
        <f t="shared" si="148"/>
        <v>3.5</v>
      </c>
      <c r="K2787" t="s">
        <v>8342</v>
      </c>
      <c r="L2787" t="s">
        <v>8341</v>
      </c>
      <c r="M2787">
        <v>0.75</v>
      </c>
      <c r="N2787">
        <v>2.5</v>
      </c>
      <c r="O2787">
        <f t="shared" si="146"/>
        <v>1.25</v>
      </c>
      <c r="P2787">
        <v>0.5</v>
      </c>
    </row>
    <row r="2788" spans="1:16">
      <c r="A2788" s="61" t="s">
        <v>8097</v>
      </c>
      <c r="B2788" s="61" t="s">
        <v>9775</v>
      </c>
      <c r="C2788" s="100" t="s">
        <v>5683</v>
      </c>
      <c r="D2788" s="42" t="s">
        <v>8258</v>
      </c>
      <c r="E2788" s="61" t="s">
        <v>5726</v>
      </c>
      <c r="F2788" s="61"/>
      <c r="G2788" s="61">
        <v>101</v>
      </c>
      <c r="H2788">
        <v>6.75</v>
      </c>
      <c r="I2788" t="str">
        <f t="shared" si="147"/>
        <v>78</v>
      </c>
      <c r="J2788" t="str">
        <f t="shared" si="148"/>
        <v>3.5</v>
      </c>
      <c r="K2788" t="s">
        <v>8342</v>
      </c>
      <c r="L2788" t="s">
        <v>8341</v>
      </c>
      <c r="M2788">
        <v>0.75</v>
      </c>
      <c r="N2788">
        <v>2.5</v>
      </c>
      <c r="O2788">
        <f t="shared" si="146"/>
        <v>1.25</v>
      </c>
      <c r="P2788">
        <v>0.5</v>
      </c>
    </row>
    <row r="2789" spans="1:16">
      <c r="A2789" s="61">
        <v>103352861</v>
      </c>
      <c r="B2789" s="61" t="s">
        <v>7603</v>
      </c>
      <c r="C2789" s="100" t="s">
        <v>1613</v>
      </c>
      <c r="D2789" s="42" t="s">
        <v>5108</v>
      </c>
      <c r="E2789" s="61">
        <v>101490161</v>
      </c>
      <c r="F2789" s="61"/>
      <c r="G2789" s="61">
        <v>101</v>
      </c>
      <c r="H2789">
        <v>6.75</v>
      </c>
      <c r="I2789" t="str">
        <f t="shared" si="147"/>
        <v>78</v>
      </c>
      <c r="J2789" t="str">
        <f t="shared" si="148"/>
        <v>3.5</v>
      </c>
      <c r="K2789" t="s">
        <v>8342</v>
      </c>
      <c r="L2789" t="s">
        <v>8341</v>
      </c>
      <c r="M2789">
        <v>0.75</v>
      </c>
      <c r="N2789">
        <v>2.5</v>
      </c>
      <c r="O2789">
        <f t="shared" si="146"/>
        <v>1.25</v>
      </c>
      <c r="P2789">
        <v>0.5</v>
      </c>
    </row>
    <row r="2790" spans="1:16">
      <c r="A2790" s="64">
        <v>101481789</v>
      </c>
      <c r="B2790" s="61" t="s">
        <v>5988</v>
      </c>
      <c r="C2790" s="62" t="s">
        <v>1613</v>
      </c>
      <c r="D2790" s="63" t="s">
        <v>3545</v>
      </c>
      <c r="E2790" s="64">
        <v>101490161</v>
      </c>
      <c r="F2790" s="64"/>
      <c r="G2790" s="64">
        <v>101</v>
      </c>
      <c r="H2790">
        <v>6.75</v>
      </c>
      <c r="I2790" t="str">
        <f t="shared" si="147"/>
        <v>78</v>
      </c>
      <c r="J2790" t="str">
        <f t="shared" si="148"/>
        <v>3.5</v>
      </c>
      <c r="K2790" t="s">
        <v>8342</v>
      </c>
      <c r="L2790" t="s">
        <v>8341</v>
      </c>
      <c r="M2790">
        <v>0.75</v>
      </c>
      <c r="N2790">
        <v>2.5</v>
      </c>
      <c r="O2790">
        <f t="shared" si="146"/>
        <v>1.25</v>
      </c>
      <c r="P2790">
        <v>0.5</v>
      </c>
    </row>
    <row r="2791" spans="1:16">
      <c r="A2791" s="61">
        <v>102707592</v>
      </c>
      <c r="B2791" s="61" t="s">
        <v>7019</v>
      </c>
      <c r="C2791" s="62" t="s">
        <v>1532</v>
      </c>
      <c r="D2791" s="42" t="s">
        <v>4256</v>
      </c>
      <c r="E2791" s="61">
        <v>101490171</v>
      </c>
      <c r="F2791" s="61"/>
      <c r="G2791" s="61">
        <v>101</v>
      </c>
      <c r="H2791">
        <v>6.75</v>
      </c>
      <c r="I2791" t="str">
        <f t="shared" si="147"/>
        <v>78</v>
      </c>
      <c r="J2791" t="str">
        <f t="shared" si="148"/>
        <v>3.5</v>
      </c>
      <c r="K2791" t="s">
        <v>8344</v>
      </c>
      <c r="L2791" t="s">
        <v>8350</v>
      </c>
      <c r="M2791">
        <v>0.75</v>
      </c>
      <c r="N2791">
        <v>2.5</v>
      </c>
      <c r="O2791">
        <f t="shared" si="146"/>
        <v>1.25</v>
      </c>
      <c r="P2791">
        <v>0.5</v>
      </c>
    </row>
    <row r="2792" spans="1:16">
      <c r="A2792" s="61">
        <v>102707592</v>
      </c>
      <c r="B2792" s="61" t="s">
        <v>7019</v>
      </c>
      <c r="C2792" s="62" t="s">
        <v>1613</v>
      </c>
      <c r="D2792" s="42" t="s">
        <v>4257</v>
      </c>
      <c r="E2792" s="61">
        <v>101490161</v>
      </c>
      <c r="F2792" s="61"/>
      <c r="G2792" s="61">
        <v>101</v>
      </c>
      <c r="H2792">
        <v>6.75</v>
      </c>
      <c r="I2792" t="str">
        <f t="shared" si="147"/>
        <v>78</v>
      </c>
      <c r="J2792" t="str">
        <f t="shared" si="148"/>
        <v>3.5</v>
      </c>
      <c r="K2792" t="s">
        <v>8344</v>
      </c>
      <c r="L2792" t="s">
        <v>8350</v>
      </c>
      <c r="M2792">
        <v>0.75</v>
      </c>
      <c r="N2792">
        <v>2.5</v>
      </c>
      <c r="O2792">
        <f t="shared" si="146"/>
        <v>1.25</v>
      </c>
      <c r="P2792">
        <v>0.5</v>
      </c>
    </row>
    <row r="2793" spans="1:16">
      <c r="A2793" s="64">
        <v>101482096</v>
      </c>
      <c r="B2793" s="61" t="s">
        <v>5990</v>
      </c>
      <c r="C2793" s="62" t="s">
        <v>1532</v>
      </c>
      <c r="D2793" s="63" t="s">
        <v>1648</v>
      </c>
      <c r="E2793" s="64">
        <v>101490168</v>
      </c>
      <c r="F2793" s="64"/>
      <c r="G2793" s="64">
        <v>45</v>
      </c>
      <c r="H2793">
        <v>6.75</v>
      </c>
      <c r="I2793" t="str">
        <f t="shared" si="147"/>
        <v>78</v>
      </c>
      <c r="J2793" t="str">
        <f t="shared" si="148"/>
        <v>3.5</v>
      </c>
      <c r="K2793" t="s">
        <v>8344</v>
      </c>
      <c r="L2793" t="s">
        <v>8341</v>
      </c>
      <c r="M2793">
        <v>0.75</v>
      </c>
      <c r="N2793">
        <v>2.5</v>
      </c>
      <c r="O2793">
        <f t="shared" si="146"/>
        <v>1.25</v>
      </c>
      <c r="P2793">
        <v>0.5</v>
      </c>
    </row>
    <row r="2794" spans="1:16">
      <c r="A2794" s="64">
        <v>101482096</v>
      </c>
      <c r="B2794" s="61" t="s">
        <v>5990</v>
      </c>
      <c r="C2794" s="62" t="s">
        <v>1532</v>
      </c>
      <c r="D2794" s="63" t="s">
        <v>1648</v>
      </c>
      <c r="E2794" s="64">
        <v>101490168</v>
      </c>
      <c r="F2794" s="61" t="s">
        <v>1534</v>
      </c>
      <c r="G2794" s="64">
        <v>45</v>
      </c>
      <c r="H2794">
        <v>6.75</v>
      </c>
      <c r="I2794" t="str">
        <f t="shared" si="147"/>
        <v>78</v>
      </c>
      <c r="J2794" t="str">
        <f t="shared" si="148"/>
        <v>3.5</v>
      </c>
      <c r="K2794" t="s">
        <v>8344</v>
      </c>
      <c r="L2794" t="s">
        <v>8341</v>
      </c>
      <c r="M2794">
        <v>0.75</v>
      </c>
      <c r="N2794">
        <v>2.5</v>
      </c>
      <c r="O2794">
        <f t="shared" si="146"/>
        <v>1.25</v>
      </c>
      <c r="P2794">
        <v>0.5</v>
      </c>
    </row>
    <row r="2795" spans="1:16">
      <c r="A2795" s="64">
        <v>101482096</v>
      </c>
      <c r="B2795" s="61" t="s">
        <v>5990</v>
      </c>
      <c r="C2795" s="62" t="s">
        <v>1613</v>
      </c>
      <c r="D2795" s="63" t="s">
        <v>3547</v>
      </c>
      <c r="E2795" s="64">
        <v>101490161</v>
      </c>
      <c r="F2795" s="64"/>
      <c r="G2795" s="64">
        <v>45</v>
      </c>
      <c r="H2795">
        <v>6.75</v>
      </c>
      <c r="I2795" t="str">
        <f t="shared" si="147"/>
        <v>78</v>
      </c>
      <c r="J2795" t="str">
        <f t="shared" si="148"/>
        <v>3.5</v>
      </c>
      <c r="K2795" t="s">
        <v>8344</v>
      </c>
      <c r="L2795" t="s">
        <v>8341</v>
      </c>
      <c r="M2795">
        <v>0.75</v>
      </c>
      <c r="N2795">
        <v>2.5</v>
      </c>
      <c r="O2795">
        <f t="shared" si="146"/>
        <v>1.25</v>
      </c>
      <c r="P2795">
        <v>0.5</v>
      </c>
    </row>
    <row r="2796" spans="1:16">
      <c r="A2796" s="61">
        <v>103223697</v>
      </c>
      <c r="B2796" s="61" t="s">
        <v>7480</v>
      </c>
      <c r="C2796" s="62" t="s">
        <v>1532</v>
      </c>
      <c r="D2796" s="42" t="s">
        <v>4905</v>
      </c>
      <c r="E2796" s="61">
        <v>101490171</v>
      </c>
      <c r="F2796" s="61"/>
      <c r="G2796" s="61">
        <v>392</v>
      </c>
      <c r="H2796">
        <v>6.75</v>
      </c>
      <c r="I2796" t="str">
        <f t="shared" si="147"/>
        <v>78</v>
      </c>
      <c r="J2796" t="str">
        <f t="shared" si="148"/>
        <v>3.5</v>
      </c>
      <c r="K2796" t="s">
        <v>8342</v>
      </c>
      <c r="L2796" t="s">
        <v>8350</v>
      </c>
      <c r="M2796">
        <v>0.75</v>
      </c>
      <c r="N2796">
        <v>2.5</v>
      </c>
      <c r="O2796">
        <f t="shared" si="146"/>
        <v>1.25</v>
      </c>
      <c r="P2796">
        <v>0.5</v>
      </c>
    </row>
    <row r="2797" spans="1:16">
      <c r="A2797" s="61">
        <v>103223697</v>
      </c>
      <c r="B2797" s="61" t="s">
        <v>7480</v>
      </c>
      <c r="C2797" s="62" t="s">
        <v>1613</v>
      </c>
      <c r="D2797" s="42" t="s">
        <v>4906</v>
      </c>
      <c r="E2797" s="61">
        <v>101490161</v>
      </c>
      <c r="F2797" s="61"/>
      <c r="G2797" s="61">
        <v>392</v>
      </c>
      <c r="H2797">
        <v>6.75</v>
      </c>
      <c r="I2797" t="str">
        <f t="shared" si="147"/>
        <v>78</v>
      </c>
      <c r="J2797" t="str">
        <f t="shared" si="148"/>
        <v>3.5</v>
      </c>
      <c r="K2797" t="s">
        <v>8342</v>
      </c>
      <c r="L2797" t="s">
        <v>8350</v>
      </c>
      <c r="M2797">
        <v>0.75</v>
      </c>
      <c r="N2797">
        <v>2.5</v>
      </c>
      <c r="O2797">
        <f t="shared" si="146"/>
        <v>1.25</v>
      </c>
      <c r="P2797">
        <v>0.5</v>
      </c>
    </row>
    <row r="2798" spans="1:16">
      <c r="A2798" s="61">
        <v>102072955</v>
      </c>
      <c r="B2798" s="61" t="s">
        <v>6928</v>
      </c>
      <c r="C2798" s="62" t="s">
        <v>1532</v>
      </c>
      <c r="D2798" s="42" t="s">
        <v>4111</v>
      </c>
      <c r="E2798" s="61">
        <v>101490168</v>
      </c>
      <c r="F2798" s="61"/>
      <c r="G2798" s="61">
        <v>300</v>
      </c>
      <c r="H2798">
        <v>6.75</v>
      </c>
      <c r="I2798" t="str">
        <f t="shared" si="147"/>
        <v>78</v>
      </c>
      <c r="J2798" t="str">
        <f t="shared" si="148"/>
        <v>3.5</v>
      </c>
      <c r="K2798" t="s">
        <v>8342</v>
      </c>
      <c r="L2798" t="s">
        <v>8354</v>
      </c>
      <c r="M2798">
        <v>0.75</v>
      </c>
      <c r="N2798">
        <v>2.5</v>
      </c>
      <c r="O2798">
        <f t="shared" si="146"/>
        <v>1.25</v>
      </c>
      <c r="P2798">
        <v>0.5</v>
      </c>
    </row>
    <row r="2799" spans="1:16">
      <c r="A2799" s="61">
        <v>103191648</v>
      </c>
      <c r="B2799" s="61" t="s">
        <v>7363</v>
      </c>
      <c r="C2799" s="62" t="s">
        <v>1532</v>
      </c>
      <c r="D2799" s="42" t="s">
        <v>4111</v>
      </c>
      <c r="E2799" s="61">
        <v>101490168</v>
      </c>
      <c r="F2799" s="61"/>
      <c r="G2799" s="61">
        <v>300</v>
      </c>
      <c r="H2799">
        <v>6.75</v>
      </c>
      <c r="I2799" t="str">
        <f t="shared" si="147"/>
        <v>78</v>
      </c>
      <c r="J2799" t="str">
        <f t="shared" si="148"/>
        <v>3.5</v>
      </c>
      <c r="K2799" t="s">
        <v>8342</v>
      </c>
      <c r="L2799" t="s">
        <v>8354</v>
      </c>
      <c r="M2799">
        <v>0.75</v>
      </c>
      <c r="N2799">
        <v>2.5</v>
      </c>
      <c r="O2799">
        <f t="shared" si="146"/>
        <v>1.25</v>
      </c>
      <c r="P2799">
        <v>0.5</v>
      </c>
    </row>
    <row r="2800" spans="1:16">
      <c r="A2800" s="61">
        <v>102072955</v>
      </c>
      <c r="B2800" s="61" t="s">
        <v>6928</v>
      </c>
      <c r="C2800" s="62" t="s">
        <v>1613</v>
      </c>
      <c r="D2800" s="42" t="s">
        <v>4112</v>
      </c>
      <c r="E2800" s="61">
        <v>101490161</v>
      </c>
      <c r="F2800" s="61"/>
      <c r="G2800" s="61">
        <v>300</v>
      </c>
      <c r="H2800">
        <v>6.75</v>
      </c>
      <c r="I2800" t="str">
        <f t="shared" si="147"/>
        <v>78</v>
      </c>
      <c r="J2800" t="str">
        <f t="shared" si="148"/>
        <v>3.5</v>
      </c>
      <c r="K2800" t="s">
        <v>8342</v>
      </c>
      <c r="L2800" t="s">
        <v>8354</v>
      </c>
      <c r="M2800">
        <v>0.75</v>
      </c>
      <c r="N2800">
        <v>2.5</v>
      </c>
      <c r="O2800">
        <f t="shared" si="146"/>
        <v>1.25</v>
      </c>
      <c r="P2800">
        <v>0.5</v>
      </c>
    </row>
    <row r="2801" spans="1:16">
      <c r="A2801" s="61">
        <v>103191648</v>
      </c>
      <c r="B2801" s="61" t="s">
        <v>7363</v>
      </c>
      <c r="C2801" s="62" t="s">
        <v>1613</v>
      </c>
      <c r="D2801" s="42" t="s">
        <v>4112</v>
      </c>
      <c r="E2801" s="61">
        <v>101490161</v>
      </c>
      <c r="F2801" s="61"/>
      <c r="G2801" s="61">
        <v>300</v>
      </c>
      <c r="H2801">
        <v>6.75</v>
      </c>
      <c r="I2801" t="str">
        <f t="shared" si="147"/>
        <v>78</v>
      </c>
      <c r="J2801" t="str">
        <f t="shared" si="148"/>
        <v>3.5</v>
      </c>
      <c r="K2801" t="s">
        <v>8342</v>
      </c>
      <c r="L2801" t="s">
        <v>8354</v>
      </c>
      <c r="M2801">
        <v>0.75</v>
      </c>
      <c r="N2801">
        <v>2.5</v>
      </c>
      <c r="O2801">
        <f t="shared" si="146"/>
        <v>1.25</v>
      </c>
      <c r="P2801">
        <v>0.5</v>
      </c>
    </row>
    <row r="2802" spans="1:16">
      <c r="A2802" s="61">
        <v>101719383</v>
      </c>
      <c r="B2802" s="61" t="s">
        <v>6814</v>
      </c>
      <c r="C2802" s="62" t="s">
        <v>1532</v>
      </c>
      <c r="D2802" s="42" t="s">
        <v>3911</v>
      </c>
      <c r="E2802" s="61">
        <v>101490162</v>
      </c>
      <c r="F2802" s="61"/>
      <c r="G2802" s="61">
        <v>101</v>
      </c>
      <c r="H2802">
        <v>6.75</v>
      </c>
      <c r="I2802" t="str">
        <f t="shared" si="147"/>
        <v>78</v>
      </c>
      <c r="J2802" t="str">
        <f t="shared" si="148"/>
        <v>3.5</v>
      </c>
      <c r="K2802" t="s">
        <v>8342</v>
      </c>
      <c r="L2802" t="s">
        <v>8341</v>
      </c>
      <c r="M2802">
        <v>0.75</v>
      </c>
      <c r="N2802">
        <v>2.5</v>
      </c>
      <c r="O2802">
        <f t="shared" si="146"/>
        <v>1.25</v>
      </c>
      <c r="P2802">
        <v>0.5</v>
      </c>
    </row>
    <row r="2803" spans="1:16">
      <c r="A2803" s="61">
        <v>101344036</v>
      </c>
      <c r="B2803" s="61" t="s">
        <v>5921</v>
      </c>
      <c r="C2803" s="62" t="s">
        <v>1532</v>
      </c>
      <c r="D2803" s="63" t="s">
        <v>1581</v>
      </c>
      <c r="E2803" s="61">
        <v>101490161</v>
      </c>
      <c r="F2803" s="61"/>
      <c r="G2803" s="64">
        <v>212</v>
      </c>
      <c r="H2803">
        <v>6.75</v>
      </c>
      <c r="I2803" t="str">
        <f t="shared" si="147"/>
        <v>78</v>
      </c>
      <c r="J2803" t="str">
        <f t="shared" si="148"/>
        <v>3.5</v>
      </c>
      <c r="K2803" t="s">
        <v>8342</v>
      </c>
      <c r="L2803" t="s">
        <v>8341</v>
      </c>
      <c r="M2803">
        <v>0.75</v>
      </c>
      <c r="N2803">
        <v>2.5</v>
      </c>
      <c r="O2803">
        <f t="shared" si="146"/>
        <v>1.25</v>
      </c>
      <c r="P2803">
        <v>0.5</v>
      </c>
    </row>
    <row r="2804" spans="1:16">
      <c r="A2804" s="61">
        <v>101719383</v>
      </c>
      <c r="B2804" s="61" t="s">
        <v>6814</v>
      </c>
      <c r="C2804" s="62" t="s">
        <v>1613</v>
      </c>
      <c r="D2804" s="42" t="s">
        <v>8165</v>
      </c>
      <c r="E2804" s="61">
        <v>101490161</v>
      </c>
      <c r="F2804" s="61"/>
      <c r="G2804" s="61">
        <v>101</v>
      </c>
      <c r="H2804">
        <v>6.75</v>
      </c>
      <c r="I2804" t="str">
        <f t="shared" si="147"/>
        <v>78</v>
      </c>
      <c r="J2804" t="str">
        <f t="shared" si="148"/>
        <v>3.5</v>
      </c>
      <c r="K2804" t="s">
        <v>8342</v>
      </c>
      <c r="L2804" t="s">
        <v>8341</v>
      </c>
      <c r="M2804">
        <v>0.75</v>
      </c>
      <c r="N2804">
        <v>2.5</v>
      </c>
      <c r="O2804">
        <f t="shared" si="146"/>
        <v>1.25</v>
      </c>
      <c r="P2804">
        <v>0.5</v>
      </c>
    </row>
    <row r="2805" spans="1:16">
      <c r="A2805" s="64">
        <v>101481789</v>
      </c>
      <c r="B2805" s="61" t="s">
        <v>5988</v>
      </c>
      <c r="C2805" s="62" t="s">
        <v>1532</v>
      </c>
      <c r="D2805" s="42" t="s">
        <v>1646</v>
      </c>
      <c r="E2805" s="64">
        <v>101490168</v>
      </c>
      <c r="F2805" s="64"/>
      <c r="G2805" s="64">
        <v>101</v>
      </c>
      <c r="H2805">
        <v>6.75</v>
      </c>
      <c r="I2805" t="str">
        <f t="shared" si="147"/>
        <v>78</v>
      </c>
      <c r="J2805" t="str">
        <f t="shared" si="148"/>
        <v>3.5</v>
      </c>
      <c r="K2805" t="s">
        <v>8342</v>
      </c>
      <c r="L2805" t="s">
        <v>8341</v>
      </c>
      <c r="M2805">
        <v>0.75</v>
      </c>
      <c r="N2805">
        <v>2.5</v>
      </c>
      <c r="O2805">
        <f t="shared" si="146"/>
        <v>1.25</v>
      </c>
      <c r="P2805">
        <v>0.5</v>
      </c>
    </row>
    <row r="2806" spans="1:16">
      <c r="A2806" s="64">
        <v>101481789</v>
      </c>
      <c r="B2806" s="61" t="s">
        <v>5988</v>
      </c>
      <c r="C2806" s="62" t="s">
        <v>1532</v>
      </c>
      <c r="D2806" s="42" t="s">
        <v>1646</v>
      </c>
      <c r="E2806" s="64">
        <v>101490168</v>
      </c>
      <c r="F2806" s="61" t="s">
        <v>1534</v>
      </c>
      <c r="G2806" s="64">
        <v>101</v>
      </c>
      <c r="H2806">
        <v>6.75</v>
      </c>
      <c r="I2806" t="str">
        <f t="shared" si="147"/>
        <v>78</v>
      </c>
      <c r="J2806" t="str">
        <f t="shared" si="148"/>
        <v>3.5</v>
      </c>
      <c r="K2806" t="s">
        <v>8342</v>
      </c>
      <c r="L2806" t="s">
        <v>8341</v>
      </c>
      <c r="M2806">
        <v>0.75</v>
      </c>
      <c r="N2806">
        <v>2.5</v>
      </c>
      <c r="O2806">
        <f t="shared" si="146"/>
        <v>1.25</v>
      </c>
      <c r="P2806">
        <v>0.5</v>
      </c>
    </row>
    <row r="2807" spans="1:16">
      <c r="A2807" s="82">
        <v>103191647</v>
      </c>
      <c r="B2807" s="61" t="s">
        <v>7362</v>
      </c>
      <c r="C2807" s="62" t="s">
        <v>1532</v>
      </c>
      <c r="D2807" s="42" t="s">
        <v>1646</v>
      </c>
      <c r="E2807" s="61">
        <v>101490168</v>
      </c>
      <c r="F2807" s="61"/>
      <c r="G2807" s="61">
        <v>101</v>
      </c>
      <c r="H2807">
        <v>6.75</v>
      </c>
      <c r="I2807" t="str">
        <f t="shared" si="147"/>
        <v>78</v>
      </c>
      <c r="J2807" t="str">
        <f t="shared" si="148"/>
        <v>3.5</v>
      </c>
      <c r="K2807" t="s">
        <v>8342</v>
      </c>
      <c r="L2807" t="s">
        <v>8341</v>
      </c>
      <c r="M2807">
        <v>0.75</v>
      </c>
      <c r="N2807">
        <v>2.5</v>
      </c>
      <c r="O2807">
        <f t="shared" si="146"/>
        <v>1.25</v>
      </c>
      <c r="P2807">
        <v>0.5</v>
      </c>
    </row>
    <row r="2808" spans="1:16">
      <c r="A2808" s="61">
        <v>103191647</v>
      </c>
      <c r="B2808" s="61" t="s">
        <v>7362</v>
      </c>
      <c r="C2808" s="62" t="s">
        <v>1613</v>
      </c>
      <c r="D2808" s="42" t="s">
        <v>4760</v>
      </c>
      <c r="E2808" s="61">
        <v>101490161</v>
      </c>
      <c r="F2808" s="61"/>
      <c r="G2808" s="61">
        <v>101</v>
      </c>
      <c r="H2808">
        <v>6.75</v>
      </c>
      <c r="I2808" t="str">
        <f t="shared" si="147"/>
        <v>78</v>
      </c>
      <c r="J2808" t="str">
        <f t="shared" si="148"/>
        <v>3.5</v>
      </c>
      <c r="K2808" t="s">
        <v>8342</v>
      </c>
      <c r="L2808" t="s">
        <v>8341</v>
      </c>
      <c r="M2808">
        <v>0.75</v>
      </c>
      <c r="N2808">
        <v>2.5</v>
      </c>
      <c r="O2808">
        <f t="shared" si="146"/>
        <v>1.25</v>
      </c>
      <c r="P2808">
        <v>0.5</v>
      </c>
    </row>
    <row r="2809" spans="1:16">
      <c r="A2809" s="61">
        <v>103425259</v>
      </c>
      <c r="B2809" s="61" t="s">
        <v>7668</v>
      </c>
      <c r="C2809" s="100" t="s">
        <v>1532</v>
      </c>
      <c r="D2809" s="42" t="s">
        <v>5221</v>
      </c>
      <c r="E2809" s="61">
        <v>103177454</v>
      </c>
      <c r="F2809" s="61"/>
      <c r="G2809" s="61">
        <v>101</v>
      </c>
      <c r="H2809">
        <v>6.75</v>
      </c>
      <c r="I2809" t="str">
        <f t="shared" si="147"/>
        <v>78</v>
      </c>
      <c r="J2809" t="str">
        <f t="shared" si="148"/>
        <v>3.5</v>
      </c>
      <c r="K2809" t="s">
        <v>8345</v>
      </c>
      <c r="L2809" t="s">
        <v>8341</v>
      </c>
      <c r="M2809">
        <v>1.5</v>
      </c>
      <c r="N2809">
        <v>2.5</v>
      </c>
      <c r="O2809">
        <f t="shared" si="146"/>
        <v>1.25</v>
      </c>
      <c r="P2809">
        <v>0.5</v>
      </c>
    </row>
    <row r="2810" spans="1:16">
      <c r="A2810" s="61">
        <v>103672003</v>
      </c>
      <c r="B2810" s="61" t="s">
        <v>7763</v>
      </c>
      <c r="C2810" s="100" t="s">
        <v>1532</v>
      </c>
      <c r="D2810" s="42" t="s">
        <v>5221</v>
      </c>
      <c r="E2810" s="61">
        <v>103193075</v>
      </c>
      <c r="F2810" s="61"/>
      <c r="G2810" s="61">
        <v>101</v>
      </c>
      <c r="H2810">
        <v>6.75</v>
      </c>
      <c r="I2810" t="str">
        <f t="shared" si="147"/>
        <v>78</v>
      </c>
      <c r="J2810" t="str">
        <f t="shared" si="148"/>
        <v>3.5</v>
      </c>
      <c r="K2810" t="s">
        <v>8345</v>
      </c>
      <c r="L2810" t="s">
        <v>8341</v>
      </c>
      <c r="M2810">
        <v>1.5</v>
      </c>
      <c r="N2810">
        <v>2.5</v>
      </c>
      <c r="O2810">
        <f t="shared" si="146"/>
        <v>1.25</v>
      </c>
      <c r="P2810">
        <v>0.5</v>
      </c>
    </row>
    <row r="2811" spans="1:16">
      <c r="A2811" s="61">
        <v>103425259</v>
      </c>
      <c r="B2811" s="61" t="s">
        <v>7668</v>
      </c>
      <c r="C2811" s="100" t="s">
        <v>1532</v>
      </c>
      <c r="D2811" s="42" t="s">
        <v>5221</v>
      </c>
      <c r="E2811" s="61">
        <v>103177454</v>
      </c>
      <c r="F2811" s="61"/>
      <c r="G2811" s="61">
        <v>101</v>
      </c>
      <c r="H2811">
        <v>6.75</v>
      </c>
      <c r="I2811" t="str">
        <f t="shared" si="147"/>
        <v>78</v>
      </c>
      <c r="J2811" t="str">
        <f t="shared" si="148"/>
        <v>3.5</v>
      </c>
      <c r="K2811" t="s">
        <v>8345</v>
      </c>
      <c r="L2811" t="s">
        <v>8341</v>
      </c>
      <c r="M2811">
        <v>1.5</v>
      </c>
      <c r="N2811">
        <v>2.5</v>
      </c>
      <c r="O2811">
        <f t="shared" si="146"/>
        <v>1.25</v>
      </c>
      <c r="P2811">
        <v>0.5</v>
      </c>
    </row>
    <row r="2812" spans="1:16">
      <c r="A2812" s="61">
        <v>103425259</v>
      </c>
      <c r="B2812" s="61" t="s">
        <v>7668</v>
      </c>
      <c r="C2812" s="100" t="s">
        <v>1613</v>
      </c>
      <c r="D2812" s="42" t="s">
        <v>5222</v>
      </c>
      <c r="E2812" s="61" t="s">
        <v>4953</v>
      </c>
      <c r="F2812" s="61"/>
      <c r="G2812" s="61">
        <v>101</v>
      </c>
      <c r="H2812">
        <v>6.75</v>
      </c>
      <c r="I2812" t="str">
        <f t="shared" si="147"/>
        <v>78</v>
      </c>
      <c r="J2812" t="str">
        <f t="shared" si="148"/>
        <v>3.5</v>
      </c>
      <c r="K2812" t="s">
        <v>8345</v>
      </c>
      <c r="L2812" t="s">
        <v>8341</v>
      </c>
      <c r="M2812">
        <v>1.5</v>
      </c>
      <c r="N2812">
        <v>2.5</v>
      </c>
      <c r="O2812">
        <f t="shared" si="146"/>
        <v>1.25</v>
      </c>
      <c r="P2812">
        <v>0.5</v>
      </c>
    </row>
    <row r="2813" spans="1:16">
      <c r="A2813" s="61">
        <v>103672003</v>
      </c>
      <c r="B2813" s="61" t="s">
        <v>7763</v>
      </c>
      <c r="C2813" s="100" t="s">
        <v>1613</v>
      </c>
      <c r="D2813" s="42" t="s">
        <v>5222</v>
      </c>
      <c r="E2813" s="61" t="s">
        <v>4953</v>
      </c>
      <c r="F2813" s="61"/>
      <c r="G2813" s="61">
        <v>101</v>
      </c>
      <c r="H2813">
        <v>6.75</v>
      </c>
      <c r="I2813" t="str">
        <f t="shared" si="147"/>
        <v>78</v>
      </c>
      <c r="J2813" t="str">
        <f t="shared" si="148"/>
        <v>3.5</v>
      </c>
      <c r="K2813" t="s">
        <v>8345</v>
      </c>
      <c r="L2813" t="s">
        <v>8341</v>
      </c>
      <c r="M2813">
        <v>1.5</v>
      </c>
      <c r="N2813">
        <v>2.5</v>
      </c>
      <c r="O2813">
        <f t="shared" si="146"/>
        <v>1.25</v>
      </c>
      <c r="P2813">
        <v>0.5</v>
      </c>
    </row>
    <row r="2814" spans="1:16">
      <c r="A2814" s="61">
        <v>103425259</v>
      </c>
      <c r="B2814" s="61" t="s">
        <v>7668</v>
      </c>
      <c r="C2814" s="100" t="s">
        <v>1613</v>
      </c>
      <c r="D2814" s="42" t="s">
        <v>5222</v>
      </c>
      <c r="E2814" s="61" t="s">
        <v>4953</v>
      </c>
      <c r="F2814" s="61"/>
      <c r="G2814" s="61">
        <v>101</v>
      </c>
      <c r="H2814">
        <v>6.75</v>
      </c>
      <c r="I2814" t="str">
        <f t="shared" si="147"/>
        <v>78</v>
      </c>
      <c r="J2814" t="str">
        <f t="shared" si="148"/>
        <v>3.5</v>
      </c>
      <c r="K2814" t="s">
        <v>8345</v>
      </c>
      <c r="L2814" t="s">
        <v>8341</v>
      </c>
      <c r="M2814">
        <v>1.5</v>
      </c>
      <c r="N2814">
        <v>2.5</v>
      </c>
      <c r="O2814">
        <f t="shared" si="146"/>
        <v>1.25</v>
      </c>
      <c r="P2814">
        <v>0.5</v>
      </c>
    </row>
    <row r="2815" spans="1:16">
      <c r="A2815" s="61" t="s">
        <v>2209</v>
      </c>
      <c r="B2815" s="61" t="s">
        <v>6281</v>
      </c>
      <c r="C2815" s="62" t="s">
        <v>1532</v>
      </c>
      <c r="D2815" s="63" t="s">
        <v>2210</v>
      </c>
      <c r="E2815" s="61">
        <v>101490162</v>
      </c>
      <c r="F2815" s="61"/>
      <c r="G2815" s="64">
        <v>81</v>
      </c>
      <c r="H2815">
        <v>6.75</v>
      </c>
      <c r="I2815" t="str">
        <f t="shared" si="147"/>
        <v>78</v>
      </c>
      <c r="J2815" t="str">
        <f t="shared" si="148"/>
        <v>4.1</v>
      </c>
      <c r="K2815" t="s">
        <v>8344</v>
      </c>
      <c r="L2815" t="s">
        <v>8341</v>
      </c>
      <c r="M2815">
        <v>0.75</v>
      </c>
      <c r="N2815">
        <v>2.5</v>
      </c>
      <c r="O2815">
        <f t="shared" si="146"/>
        <v>1.25</v>
      </c>
      <c r="P2815">
        <v>0.5</v>
      </c>
    </row>
    <row r="2816" spans="1:16">
      <c r="A2816" s="64" t="s">
        <v>2209</v>
      </c>
      <c r="B2816" s="61" t="s">
        <v>6281</v>
      </c>
      <c r="C2816" s="62" t="s">
        <v>1613</v>
      </c>
      <c r="D2816" s="63" t="s">
        <v>3553</v>
      </c>
      <c r="E2816" s="64">
        <v>101490161</v>
      </c>
      <c r="F2816" s="64"/>
      <c r="G2816" s="64">
        <v>81</v>
      </c>
      <c r="H2816">
        <v>6.75</v>
      </c>
      <c r="I2816" t="str">
        <f t="shared" si="147"/>
        <v>78</v>
      </c>
      <c r="J2816" t="str">
        <f t="shared" si="148"/>
        <v>4.1</v>
      </c>
      <c r="K2816" t="s">
        <v>8344</v>
      </c>
      <c r="L2816" t="s">
        <v>8341</v>
      </c>
      <c r="M2816">
        <v>0.75</v>
      </c>
      <c r="N2816">
        <v>2.5</v>
      </c>
      <c r="O2816">
        <f t="shared" si="146"/>
        <v>1.25</v>
      </c>
      <c r="P2816">
        <v>0.5</v>
      </c>
    </row>
    <row r="2817" spans="1:16">
      <c r="A2817" s="61" t="s">
        <v>2184</v>
      </c>
      <c r="B2817" s="61" t="s">
        <v>6271</v>
      </c>
      <c r="C2817" s="62" t="s">
        <v>1532</v>
      </c>
      <c r="D2817" s="63" t="s">
        <v>2185</v>
      </c>
      <c r="E2817" s="61">
        <v>101490162</v>
      </c>
      <c r="F2817" s="61"/>
      <c r="G2817" s="64">
        <v>10</v>
      </c>
      <c r="H2817">
        <v>6.75</v>
      </c>
      <c r="I2817" t="str">
        <f t="shared" si="147"/>
        <v>78</v>
      </c>
      <c r="J2817" t="str">
        <f t="shared" si="148"/>
        <v>4.8</v>
      </c>
      <c r="K2817" t="s">
        <v>8342</v>
      </c>
      <c r="L2817" t="s">
        <v>8341</v>
      </c>
      <c r="M2817">
        <v>0.75</v>
      </c>
      <c r="N2817">
        <v>2.5</v>
      </c>
      <c r="O2817">
        <f t="shared" si="146"/>
        <v>1.25</v>
      </c>
      <c r="P2817">
        <v>0.5</v>
      </c>
    </row>
    <row r="2818" spans="1:16">
      <c r="A2818" s="64" t="s">
        <v>2184</v>
      </c>
      <c r="B2818" s="61" t="s">
        <v>6271</v>
      </c>
      <c r="C2818" s="62" t="s">
        <v>1613</v>
      </c>
      <c r="D2818" s="63" t="s">
        <v>3556</v>
      </c>
      <c r="E2818" s="64">
        <v>101490161</v>
      </c>
      <c r="F2818" s="64"/>
      <c r="G2818" s="64">
        <v>10</v>
      </c>
      <c r="H2818">
        <v>6.75</v>
      </c>
      <c r="I2818" t="str">
        <f t="shared" si="147"/>
        <v>78</v>
      </c>
      <c r="J2818" t="str">
        <f t="shared" si="148"/>
        <v>4.8</v>
      </c>
      <c r="K2818" t="s">
        <v>8342</v>
      </c>
      <c r="L2818" t="s">
        <v>8341</v>
      </c>
      <c r="M2818">
        <v>0.75</v>
      </c>
      <c r="N2818">
        <v>2.5</v>
      </c>
      <c r="O2818">
        <f t="shared" si="146"/>
        <v>1.25</v>
      </c>
      <c r="P2818">
        <v>0.5</v>
      </c>
    </row>
    <row r="2819" spans="1:16">
      <c r="A2819" s="61" t="s">
        <v>3522</v>
      </c>
      <c r="B2819" s="61" t="s">
        <v>6741</v>
      </c>
      <c r="C2819" s="62" t="s">
        <v>1532</v>
      </c>
      <c r="D2819" s="63" t="s">
        <v>3523</v>
      </c>
      <c r="E2819" s="61">
        <v>101490162</v>
      </c>
      <c r="F2819" s="61"/>
      <c r="G2819" s="64">
        <v>199</v>
      </c>
      <c r="H2819">
        <v>6.75</v>
      </c>
      <c r="I2819" t="str">
        <f t="shared" si="147"/>
        <v>78</v>
      </c>
      <c r="J2819" t="str">
        <f t="shared" si="148"/>
        <v>5.0</v>
      </c>
      <c r="K2819" t="s">
        <v>8342</v>
      </c>
      <c r="L2819" t="s">
        <v>8354</v>
      </c>
      <c r="M2819">
        <v>0.75</v>
      </c>
      <c r="N2819">
        <v>2.5</v>
      </c>
      <c r="O2819">
        <f t="shared" si="146"/>
        <v>1.25</v>
      </c>
      <c r="P2819">
        <v>0.5</v>
      </c>
    </row>
    <row r="2820" spans="1:16">
      <c r="A2820" s="64" t="s">
        <v>3522</v>
      </c>
      <c r="B2820" s="61" t="s">
        <v>6741</v>
      </c>
      <c r="C2820" s="62" t="s">
        <v>1613</v>
      </c>
      <c r="D2820" s="63" t="s">
        <v>3557</v>
      </c>
      <c r="E2820" s="64">
        <v>101490161</v>
      </c>
      <c r="F2820" s="64"/>
      <c r="G2820" s="64">
        <v>199</v>
      </c>
      <c r="H2820">
        <v>6.75</v>
      </c>
      <c r="I2820" t="str">
        <f t="shared" si="147"/>
        <v>78</v>
      </c>
      <c r="J2820" t="str">
        <f t="shared" si="148"/>
        <v>5.0</v>
      </c>
      <c r="K2820" t="s">
        <v>8342</v>
      </c>
      <c r="L2820" t="s">
        <v>8354</v>
      </c>
      <c r="M2820">
        <v>0.75</v>
      </c>
      <c r="N2820">
        <v>2.5</v>
      </c>
      <c r="O2820">
        <f t="shared" si="146"/>
        <v>1.25</v>
      </c>
      <c r="P2820">
        <v>0.5</v>
      </c>
    </row>
    <row r="2821" spans="1:16">
      <c r="A2821" s="61" t="s">
        <v>2022</v>
      </c>
      <c r="B2821" s="61" t="s">
        <v>6199</v>
      </c>
      <c r="C2821" s="62" t="s">
        <v>1532</v>
      </c>
      <c r="D2821" s="63" t="s">
        <v>2023</v>
      </c>
      <c r="E2821" s="61">
        <v>101490162</v>
      </c>
      <c r="F2821" s="61"/>
      <c r="G2821" s="64">
        <v>49</v>
      </c>
      <c r="H2821">
        <v>6.75</v>
      </c>
      <c r="I2821" t="str">
        <f t="shared" si="147"/>
        <v>78</v>
      </c>
      <c r="J2821" t="str">
        <f t="shared" si="148"/>
        <v>5.0</v>
      </c>
      <c r="K2821" t="s">
        <v>8344</v>
      </c>
      <c r="L2821" t="s">
        <v>8354</v>
      </c>
      <c r="M2821">
        <v>0.75</v>
      </c>
      <c r="N2821">
        <v>2.5</v>
      </c>
      <c r="O2821">
        <f t="shared" si="146"/>
        <v>1.25</v>
      </c>
      <c r="P2821">
        <v>0.5</v>
      </c>
    </row>
    <row r="2822" spans="1:16">
      <c r="A2822" s="64" t="s">
        <v>2090</v>
      </c>
      <c r="B2822" s="61" t="s">
        <v>6229</v>
      </c>
      <c r="C2822" s="62" t="s">
        <v>1532</v>
      </c>
      <c r="D2822" s="63" t="s">
        <v>2091</v>
      </c>
      <c r="E2822" s="64">
        <v>101490168</v>
      </c>
      <c r="F2822" s="61" t="s">
        <v>1534</v>
      </c>
      <c r="G2822" s="64">
        <v>17</v>
      </c>
      <c r="H2822">
        <v>6.75</v>
      </c>
      <c r="I2822" t="str">
        <f t="shared" si="147"/>
        <v>78</v>
      </c>
      <c r="J2822" t="str">
        <f t="shared" si="148"/>
        <v>5.0</v>
      </c>
      <c r="K2822" t="s">
        <v>8344</v>
      </c>
      <c r="L2822" t="s">
        <v>8341</v>
      </c>
      <c r="M2822">
        <v>0.75</v>
      </c>
      <c r="N2822">
        <v>2.5</v>
      </c>
      <c r="O2822">
        <f t="shared" si="146"/>
        <v>1.25</v>
      </c>
      <c r="P2822">
        <v>0.5</v>
      </c>
    </row>
    <row r="2823" spans="1:16">
      <c r="A2823" s="72" t="s">
        <v>2090</v>
      </c>
      <c r="B2823" s="61" t="s">
        <v>6229</v>
      </c>
      <c r="C2823" s="62" t="s">
        <v>1532</v>
      </c>
      <c r="D2823" s="71" t="s">
        <v>2091</v>
      </c>
      <c r="E2823" s="69" t="s">
        <v>1567</v>
      </c>
      <c r="F2823" s="69"/>
      <c r="G2823" s="64">
        <v>17</v>
      </c>
      <c r="H2823">
        <v>6.75</v>
      </c>
      <c r="I2823" t="str">
        <f t="shared" si="147"/>
        <v>78</v>
      </c>
      <c r="J2823" t="str">
        <f t="shared" si="148"/>
        <v>5.0</v>
      </c>
      <c r="K2823" t="s">
        <v>8344</v>
      </c>
      <c r="L2823" t="s">
        <v>8341</v>
      </c>
      <c r="M2823">
        <v>0.75</v>
      </c>
      <c r="N2823">
        <v>2.5</v>
      </c>
      <c r="O2823">
        <f t="shared" si="146"/>
        <v>1.25</v>
      </c>
      <c r="P2823">
        <v>0.5</v>
      </c>
    </row>
    <row r="2824" spans="1:16">
      <c r="A2824" s="61" t="s">
        <v>3234</v>
      </c>
      <c r="B2824" s="61" t="s">
        <v>6663</v>
      </c>
      <c r="C2824" s="62" t="s">
        <v>1532</v>
      </c>
      <c r="D2824" s="63" t="s">
        <v>2091</v>
      </c>
      <c r="E2824" s="61">
        <v>101490164</v>
      </c>
      <c r="F2824" s="61"/>
      <c r="G2824" s="64">
        <v>17</v>
      </c>
      <c r="H2824">
        <v>6.75</v>
      </c>
      <c r="I2824" t="str">
        <f t="shared" si="147"/>
        <v>78</v>
      </c>
      <c r="J2824" t="str">
        <f t="shared" si="148"/>
        <v>5.0</v>
      </c>
      <c r="K2824" t="s">
        <v>8344</v>
      </c>
      <c r="L2824" t="s">
        <v>8341</v>
      </c>
      <c r="M2824">
        <v>0.75</v>
      </c>
      <c r="N2824">
        <v>2.5</v>
      </c>
      <c r="O2824">
        <f t="shared" si="146"/>
        <v>1.25</v>
      </c>
      <c r="P2824">
        <v>0.5</v>
      </c>
    </row>
    <row r="2825" spans="1:16">
      <c r="A2825" s="64" t="s">
        <v>2799</v>
      </c>
      <c r="B2825" s="61" t="s">
        <v>6518</v>
      </c>
      <c r="C2825" s="62" t="s">
        <v>1532</v>
      </c>
      <c r="D2825" s="63" t="s">
        <v>2800</v>
      </c>
      <c r="E2825" s="64">
        <v>101490167</v>
      </c>
      <c r="F2825" s="64"/>
      <c r="G2825" s="64">
        <v>18</v>
      </c>
      <c r="H2825">
        <v>6.75</v>
      </c>
      <c r="I2825" t="str">
        <f t="shared" si="147"/>
        <v>78</v>
      </c>
      <c r="J2825" t="str">
        <f t="shared" si="148"/>
        <v>5.0</v>
      </c>
      <c r="K2825" t="s">
        <v>8342</v>
      </c>
      <c r="L2825" t="s">
        <v>8350</v>
      </c>
      <c r="M2825">
        <v>0.75</v>
      </c>
      <c r="N2825">
        <v>2.5</v>
      </c>
      <c r="O2825">
        <f t="shared" si="146"/>
        <v>1.25</v>
      </c>
      <c r="P2825">
        <v>0.5</v>
      </c>
    </row>
    <row r="2826" spans="1:16">
      <c r="A2826" s="64" t="s">
        <v>2799</v>
      </c>
      <c r="B2826" s="61" t="s">
        <v>6518</v>
      </c>
      <c r="C2826" s="62" t="s">
        <v>1532</v>
      </c>
      <c r="D2826" s="63" t="s">
        <v>2800</v>
      </c>
      <c r="E2826" s="64">
        <v>101490166</v>
      </c>
      <c r="F2826" s="61" t="s">
        <v>1534</v>
      </c>
      <c r="G2826" s="64">
        <v>18</v>
      </c>
      <c r="H2826">
        <v>6.75</v>
      </c>
      <c r="I2826" t="str">
        <f t="shared" si="147"/>
        <v>78</v>
      </c>
      <c r="J2826" t="str">
        <f t="shared" si="148"/>
        <v>5.0</v>
      </c>
      <c r="K2826" t="s">
        <v>8342</v>
      </c>
      <c r="L2826" t="s">
        <v>8350</v>
      </c>
      <c r="M2826">
        <v>0.75</v>
      </c>
      <c r="N2826">
        <v>2.5</v>
      </c>
      <c r="O2826">
        <f t="shared" si="146"/>
        <v>1.25</v>
      </c>
      <c r="P2826">
        <v>0.5</v>
      </c>
    </row>
    <row r="2827" spans="1:16">
      <c r="A2827" s="64" t="s">
        <v>2799</v>
      </c>
      <c r="B2827" s="61" t="s">
        <v>6518</v>
      </c>
      <c r="C2827" s="62" t="s">
        <v>1613</v>
      </c>
      <c r="D2827" s="63" t="s">
        <v>3564</v>
      </c>
      <c r="E2827" s="64">
        <v>101490161</v>
      </c>
      <c r="F2827" s="64"/>
      <c r="G2827" s="64">
        <v>18</v>
      </c>
      <c r="H2827">
        <v>6.75</v>
      </c>
      <c r="I2827" t="str">
        <f t="shared" si="147"/>
        <v>78</v>
      </c>
      <c r="J2827" t="str">
        <f t="shared" si="148"/>
        <v>5.0</v>
      </c>
      <c r="K2827" t="s">
        <v>8342</v>
      </c>
      <c r="L2827" t="s">
        <v>8350</v>
      </c>
      <c r="M2827">
        <v>0.75</v>
      </c>
      <c r="N2827">
        <v>2.5</v>
      </c>
      <c r="O2827">
        <f t="shared" ref="O2827:O2890" si="149">N2827/2</f>
        <v>1.25</v>
      </c>
      <c r="P2827">
        <v>0.5</v>
      </c>
    </row>
    <row r="2828" spans="1:16">
      <c r="A2828" s="61" t="s">
        <v>2772</v>
      </c>
      <c r="B2828" s="61" t="s">
        <v>6514</v>
      </c>
      <c r="C2828" s="62" t="s">
        <v>1532</v>
      </c>
      <c r="D2828" s="63" t="s">
        <v>2773</v>
      </c>
      <c r="E2828" s="61">
        <v>101490162</v>
      </c>
      <c r="F2828" s="61"/>
      <c r="G2828" s="61">
        <v>18</v>
      </c>
      <c r="H2828">
        <v>6.75</v>
      </c>
      <c r="I2828" t="str">
        <f t="shared" ref="I2828:I2891" si="150">MID(D2828,5,2)</f>
        <v>78</v>
      </c>
      <c r="J2828" t="str">
        <f t="shared" ref="J2828:J2891" si="151">MID(D2828,7,3)</f>
        <v>5.0</v>
      </c>
      <c r="K2828" t="s">
        <v>8342</v>
      </c>
      <c r="L2828" t="s">
        <v>8350</v>
      </c>
      <c r="M2828">
        <v>0.75</v>
      </c>
      <c r="N2828">
        <v>2.5</v>
      </c>
      <c r="O2828">
        <f t="shared" si="149"/>
        <v>1.25</v>
      </c>
      <c r="P2828">
        <v>0.5</v>
      </c>
    </row>
    <row r="2829" spans="1:16">
      <c r="A2829" s="64" t="s">
        <v>2772</v>
      </c>
      <c r="B2829" s="61" t="s">
        <v>6514</v>
      </c>
      <c r="C2829" s="62" t="s">
        <v>1613</v>
      </c>
      <c r="D2829" s="63" t="s">
        <v>3566</v>
      </c>
      <c r="E2829" s="64">
        <v>101490161</v>
      </c>
      <c r="F2829" s="64"/>
      <c r="G2829" s="64">
        <v>18</v>
      </c>
      <c r="H2829">
        <v>6.75</v>
      </c>
      <c r="I2829" t="str">
        <f t="shared" si="150"/>
        <v>78</v>
      </c>
      <c r="J2829" t="str">
        <f t="shared" si="151"/>
        <v>5.0</v>
      </c>
      <c r="K2829" t="s">
        <v>8342</v>
      </c>
      <c r="L2829" t="s">
        <v>8350</v>
      </c>
      <c r="M2829">
        <v>0.75</v>
      </c>
      <c r="N2829">
        <v>2.5</v>
      </c>
      <c r="O2829">
        <f t="shared" si="149"/>
        <v>1.25</v>
      </c>
      <c r="P2829">
        <v>0.5</v>
      </c>
    </row>
    <row r="2830" spans="1:16">
      <c r="A2830" s="64" t="s">
        <v>2022</v>
      </c>
      <c r="B2830" s="61" t="s">
        <v>6199</v>
      </c>
      <c r="C2830" s="62" t="s">
        <v>1613</v>
      </c>
      <c r="D2830" s="63" t="s">
        <v>3568</v>
      </c>
      <c r="E2830" s="64">
        <v>101490161</v>
      </c>
      <c r="F2830" s="64"/>
      <c r="G2830" s="64">
        <v>49</v>
      </c>
      <c r="H2830">
        <v>6.75</v>
      </c>
      <c r="I2830" t="str">
        <f t="shared" si="150"/>
        <v>78</v>
      </c>
      <c r="J2830" t="str">
        <f t="shared" si="151"/>
        <v>5.0</v>
      </c>
      <c r="K2830" t="s">
        <v>8342</v>
      </c>
      <c r="L2830" t="s">
        <v>8354</v>
      </c>
      <c r="M2830">
        <v>0.75</v>
      </c>
      <c r="N2830">
        <v>2.5</v>
      </c>
      <c r="O2830">
        <f t="shared" si="149"/>
        <v>1.25</v>
      </c>
      <c r="P2830">
        <v>0.5</v>
      </c>
    </row>
    <row r="2831" spans="1:16">
      <c r="A2831" s="61" t="s">
        <v>2516</v>
      </c>
      <c r="B2831" s="61" t="s">
        <v>6412</v>
      </c>
      <c r="C2831" s="62" t="s">
        <v>1532</v>
      </c>
      <c r="D2831" s="63" t="s">
        <v>2517</v>
      </c>
      <c r="E2831" s="61">
        <v>101490162</v>
      </c>
      <c r="F2831" s="61"/>
      <c r="G2831" s="64">
        <v>214</v>
      </c>
      <c r="H2831">
        <v>6.75</v>
      </c>
      <c r="I2831" t="str">
        <f t="shared" si="150"/>
        <v>78</v>
      </c>
      <c r="J2831" t="str">
        <f t="shared" si="151"/>
        <v>5.0</v>
      </c>
      <c r="K2831" t="s">
        <v>8342</v>
      </c>
      <c r="L2831" t="s">
        <v>8350</v>
      </c>
      <c r="M2831">
        <v>0.75</v>
      </c>
      <c r="N2831">
        <v>2.5</v>
      </c>
      <c r="O2831">
        <f t="shared" si="149"/>
        <v>1.25</v>
      </c>
      <c r="P2831">
        <v>0.5</v>
      </c>
    </row>
    <row r="2832" spans="1:16">
      <c r="A2832" s="64" t="s">
        <v>2870</v>
      </c>
      <c r="B2832" s="61" t="s">
        <v>6542</v>
      </c>
      <c r="C2832" s="62" t="s">
        <v>1532</v>
      </c>
      <c r="D2832" s="63" t="s">
        <v>2871</v>
      </c>
      <c r="E2832" s="64">
        <v>101490164</v>
      </c>
      <c r="F2832" s="64"/>
      <c r="G2832" s="64">
        <v>214</v>
      </c>
      <c r="H2832">
        <v>6.75</v>
      </c>
      <c r="I2832" t="str">
        <f t="shared" si="150"/>
        <v>78</v>
      </c>
      <c r="J2832" t="str">
        <f t="shared" si="151"/>
        <v>5.0</v>
      </c>
      <c r="K2832" t="s">
        <v>8342</v>
      </c>
      <c r="L2832" t="s">
        <v>8350</v>
      </c>
      <c r="M2832">
        <v>0.75</v>
      </c>
      <c r="N2832">
        <v>2.5</v>
      </c>
      <c r="O2832">
        <f t="shared" si="149"/>
        <v>1.25</v>
      </c>
      <c r="P2832">
        <v>0.5</v>
      </c>
    </row>
    <row r="2833" spans="1:16">
      <c r="A2833" s="64" t="s">
        <v>2870</v>
      </c>
      <c r="B2833" s="61" t="s">
        <v>6542</v>
      </c>
      <c r="C2833" s="62" t="s">
        <v>1532</v>
      </c>
      <c r="D2833" s="63" t="s">
        <v>2871</v>
      </c>
      <c r="E2833" s="64">
        <v>101490164</v>
      </c>
      <c r="F2833" s="61" t="s">
        <v>1534</v>
      </c>
      <c r="G2833" s="64">
        <v>214</v>
      </c>
      <c r="H2833">
        <v>6.75</v>
      </c>
      <c r="I2833" t="str">
        <f t="shared" si="150"/>
        <v>78</v>
      </c>
      <c r="J2833" t="str">
        <f t="shared" si="151"/>
        <v>5.0</v>
      </c>
      <c r="K2833" t="s">
        <v>8342</v>
      </c>
      <c r="L2833" t="s">
        <v>8350</v>
      </c>
      <c r="M2833">
        <v>0.75</v>
      </c>
      <c r="N2833">
        <v>2.5</v>
      </c>
      <c r="O2833">
        <f t="shared" si="149"/>
        <v>1.25</v>
      </c>
      <c r="P2833">
        <v>0.5</v>
      </c>
    </row>
    <row r="2834" spans="1:16">
      <c r="A2834" s="61" t="s">
        <v>2839</v>
      </c>
      <c r="B2834" s="61" t="s">
        <v>6528</v>
      </c>
      <c r="C2834" s="62" t="s">
        <v>1532</v>
      </c>
      <c r="D2834" s="63" t="s">
        <v>2840</v>
      </c>
      <c r="E2834" s="61">
        <v>101490162</v>
      </c>
      <c r="F2834" s="61"/>
      <c r="G2834" s="64">
        <v>214</v>
      </c>
      <c r="H2834">
        <v>6.75</v>
      </c>
      <c r="I2834" t="str">
        <f t="shared" si="150"/>
        <v>78</v>
      </c>
      <c r="J2834" t="str">
        <f t="shared" si="151"/>
        <v>5.0</v>
      </c>
      <c r="K2834" t="s">
        <v>8342</v>
      </c>
      <c r="L2834" t="s">
        <v>8350</v>
      </c>
      <c r="M2834">
        <v>0.75</v>
      </c>
      <c r="N2834">
        <v>2.5</v>
      </c>
      <c r="O2834">
        <f t="shared" si="149"/>
        <v>1.25</v>
      </c>
      <c r="P2834">
        <v>0.5</v>
      </c>
    </row>
    <row r="2835" spans="1:16">
      <c r="A2835" s="64" t="s">
        <v>2839</v>
      </c>
      <c r="B2835" s="61" t="s">
        <v>6528</v>
      </c>
      <c r="C2835" s="62" t="s">
        <v>1613</v>
      </c>
      <c r="D2835" s="63" t="s">
        <v>3571</v>
      </c>
      <c r="E2835" s="64">
        <v>101490161</v>
      </c>
      <c r="F2835" s="64"/>
      <c r="G2835" s="64">
        <v>214</v>
      </c>
      <c r="H2835">
        <v>6.75</v>
      </c>
      <c r="I2835" t="str">
        <f t="shared" si="150"/>
        <v>78</v>
      </c>
      <c r="J2835" t="str">
        <f t="shared" si="151"/>
        <v>5.0</v>
      </c>
      <c r="K2835" t="s">
        <v>8342</v>
      </c>
      <c r="L2835" t="s">
        <v>8350</v>
      </c>
      <c r="M2835">
        <v>0.75</v>
      </c>
      <c r="N2835">
        <v>2.5</v>
      </c>
      <c r="O2835">
        <f t="shared" si="149"/>
        <v>1.25</v>
      </c>
      <c r="P2835">
        <v>0.5</v>
      </c>
    </row>
    <row r="2836" spans="1:16">
      <c r="A2836" s="64" t="s">
        <v>2870</v>
      </c>
      <c r="B2836" s="61" t="s">
        <v>6542</v>
      </c>
      <c r="C2836" s="62" t="s">
        <v>1613</v>
      </c>
      <c r="D2836" s="63" t="s">
        <v>3572</v>
      </c>
      <c r="E2836" s="64">
        <v>101490161</v>
      </c>
      <c r="F2836" s="64"/>
      <c r="G2836" s="64">
        <v>214</v>
      </c>
      <c r="H2836">
        <v>6.75</v>
      </c>
      <c r="I2836" t="str">
        <f t="shared" si="150"/>
        <v>78</v>
      </c>
      <c r="J2836" t="str">
        <f t="shared" si="151"/>
        <v>5.0</v>
      </c>
      <c r="K2836" t="s">
        <v>8342</v>
      </c>
      <c r="L2836" t="s">
        <v>8350</v>
      </c>
      <c r="M2836">
        <v>0.75</v>
      </c>
      <c r="N2836">
        <v>2.5</v>
      </c>
      <c r="O2836">
        <f t="shared" si="149"/>
        <v>1.25</v>
      </c>
      <c r="P2836">
        <v>0.5</v>
      </c>
    </row>
    <row r="2837" spans="1:16">
      <c r="A2837" s="64" t="s">
        <v>3234</v>
      </c>
      <c r="B2837" s="61" t="s">
        <v>6663</v>
      </c>
      <c r="C2837" s="62" t="s">
        <v>1613</v>
      </c>
      <c r="D2837" s="63" t="s">
        <v>3573</v>
      </c>
      <c r="E2837" s="64">
        <v>101490161</v>
      </c>
      <c r="F2837" s="64"/>
      <c r="G2837" s="64">
        <v>17</v>
      </c>
      <c r="H2837">
        <v>6.75</v>
      </c>
      <c r="I2837" t="str">
        <f t="shared" si="150"/>
        <v>78</v>
      </c>
      <c r="J2837" t="str">
        <f t="shared" si="151"/>
        <v>5.0</v>
      </c>
      <c r="K2837" t="s">
        <v>8342</v>
      </c>
      <c r="L2837" t="s">
        <v>8341</v>
      </c>
      <c r="M2837">
        <v>0.75</v>
      </c>
      <c r="N2837">
        <v>2.5</v>
      </c>
      <c r="O2837">
        <f t="shared" si="149"/>
        <v>1.25</v>
      </c>
      <c r="P2837">
        <v>0.5</v>
      </c>
    </row>
    <row r="2838" spans="1:16">
      <c r="A2838" s="64" t="s">
        <v>2090</v>
      </c>
      <c r="B2838" s="61" t="s">
        <v>6229</v>
      </c>
      <c r="C2838" s="62" t="s">
        <v>1613</v>
      </c>
      <c r="D2838" s="63" t="s">
        <v>3574</v>
      </c>
      <c r="E2838" s="64">
        <v>101490161</v>
      </c>
      <c r="F2838" s="64"/>
      <c r="G2838" s="64">
        <v>17</v>
      </c>
      <c r="H2838">
        <v>6.75</v>
      </c>
      <c r="I2838" t="str">
        <f t="shared" si="150"/>
        <v>78</v>
      </c>
      <c r="J2838" t="str">
        <f t="shared" si="151"/>
        <v>5.0</v>
      </c>
      <c r="K2838" t="s">
        <v>8342</v>
      </c>
      <c r="L2838" t="s">
        <v>8341</v>
      </c>
      <c r="M2838">
        <v>0.75</v>
      </c>
      <c r="N2838">
        <v>2.5</v>
      </c>
      <c r="O2838">
        <f t="shared" si="149"/>
        <v>1.25</v>
      </c>
      <c r="P2838">
        <v>0.5</v>
      </c>
    </row>
    <row r="2839" spans="1:16">
      <c r="A2839" s="61" t="s">
        <v>1759</v>
      </c>
      <c r="B2839" s="61" t="s">
        <v>6074</v>
      </c>
      <c r="C2839" s="62" t="s">
        <v>1532</v>
      </c>
      <c r="D2839" s="63" t="s">
        <v>1760</v>
      </c>
      <c r="E2839" s="61">
        <v>101490162</v>
      </c>
      <c r="F2839" s="61"/>
      <c r="G2839" s="64">
        <v>18</v>
      </c>
      <c r="H2839">
        <v>6.75</v>
      </c>
      <c r="I2839" t="str">
        <f t="shared" si="150"/>
        <v>78</v>
      </c>
      <c r="J2839" t="str">
        <f t="shared" si="151"/>
        <v>5.0</v>
      </c>
      <c r="K2839" t="s">
        <v>8344</v>
      </c>
      <c r="L2839" t="s">
        <v>8350</v>
      </c>
      <c r="M2839">
        <v>0.75</v>
      </c>
      <c r="N2839">
        <v>2.5</v>
      </c>
      <c r="O2839">
        <f t="shared" si="149"/>
        <v>1.25</v>
      </c>
      <c r="P2839">
        <v>0.5</v>
      </c>
    </row>
    <row r="2840" spans="1:16">
      <c r="A2840" s="64" t="s">
        <v>1759</v>
      </c>
      <c r="B2840" s="61" t="s">
        <v>6074</v>
      </c>
      <c r="C2840" s="62" t="s">
        <v>1613</v>
      </c>
      <c r="D2840" s="63" t="s">
        <v>3575</v>
      </c>
      <c r="E2840" s="64">
        <v>101490161</v>
      </c>
      <c r="F2840" s="64"/>
      <c r="G2840" s="64">
        <v>18</v>
      </c>
      <c r="H2840">
        <v>6.75</v>
      </c>
      <c r="I2840" t="str">
        <f t="shared" si="150"/>
        <v>78</v>
      </c>
      <c r="J2840" t="str">
        <f t="shared" si="151"/>
        <v>5.0</v>
      </c>
      <c r="K2840" t="s">
        <v>8344</v>
      </c>
      <c r="L2840" t="s">
        <v>8350</v>
      </c>
      <c r="M2840">
        <v>0.75</v>
      </c>
      <c r="N2840">
        <v>2.5</v>
      </c>
      <c r="O2840">
        <f t="shared" si="149"/>
        <v>1.25</v>
      </c>
      <c r="P2840">
        <v>0.5</v>
      </c>
    </row>
    <row r="2841" spans="1:16">
      <c r="A2841" s="61" t="s">
        <v>1757</v>
      </c>
      <c r="B2841" s="61" t="s">
        <v>6073</v>
      </c>
      <c r="C2841" s="62" t="s">
        <v>1532</v>
      </c>
      <c r="D2841" s="63" t="s">
        <v>1758</v>
      </c>
      <c r="E2841" s="61">
        <v>101490162</v>
      </c>
      <c r="F2841" s="61"/>
      <c r="G2841" s="64">
        <v>17</v>
      </c>
      <c r="H2841">
        <v>6.75</v>
      </c>
      <c r="I2841" t="str">
        <f t="shared" si="150"/>
        <v>78</v>
      </c>
      <c r="J2841" t="str">
        <f t="shared" si="151"/>
        <v>5.0</v>
      </c>
      <c r="K2841" t="s">
        <v>8344</v>
      </c>
      <c r="L2841" t="s">
        <v>8341</v>
      </c>
      <c r="M2841">
        <v>0.75</v>
      </c>
      <c r="N2841">
        <v>2.5</v>
      </c>
      <c r="O2841">
        <f t="shared" si="149"/>
        <v>1.25</v>
      </c>
      <c r="P2841">
        <v>0.5</v>
      </c>
    </row>
    <row r="2842" spans="1:16">
      <c r="A2842" s="61" t="s">
        <v>2753</v>
      </c>
      <c r="B2842" s="61" t="s">
        <v>6506</v>
      </c>
      <c r="C2842" s="62" t="s">
        <v>1532</v>
      </c>
      <c r="D2842" s="63" t="s">
        <v>2754</v>
      </c>
      <c r="E2842" s="61">
        <v>101490162</v>
      </c>
      <c r="F2842" s="61"/>
      <c r="G2842" s="64">
        <v>140</v>
      </c>
      <c r="H2842">
        <v>6.75</v>
      </c>
      <c r="I2842" t="str">
        <f t="shared" si="150"/>
        <v>78</v>
      </c>
      <c r="J2842" t="str">
        <f t="shared" si="151"/>
        <v>5.0</v>
      </c>
      <c r="K2842" t="s">
        <v>8344</v>
      </c>
      <c r="L2842" t="s">
        <v>8341</v>
      </c>
      <c r="M2842">
        <v>0.75</v>
      </c>
      <c r="N2842">
        <v>2.5</v>
      </c>
      <c r="O2842">
        <f t="shared" si="149"/>
        <v>1.25</v>
      </c>
      <c r="P2842">
        <v>0.5</v>
      </c>
    </row>
    <row r="2843" spans="1:16">
      <c r="A2843" s="64" t="s">
        <v>2477</v>
      </c>
      <c r="B2843" s="61" t="s">
        <v>6395</v>
      </c>
      <c r="C2843" s="62" t="s">
        <v>1532</v>
      </c>
      <c r="D2843" s="63" t="s">
        <v>2478</v>
      </c>
      <c r="E2843" s="64">
        <v>101490164</v>
      </c>
      <c r="F2843" s="64"/>
      <c r="G2843" s="64">
        <v>17</v>
      </c>
      <c r="H2843">
        <v>6.75</v>
      </c>
      <c r="I2843" t="str">
        <f t="shared" si="150"/>
        <v>78</v>
      </c>
      <c r="J2843" t="str">
        <f t="shared" si="151"/>
        <v>5.0</v>
      </c>
      <c r="K2843" t="s">
        <v>8344</v>
      </c>
      <c r="L2843" t="s">
        <v>8341</v>
      </c>
      <c r="M2843">
        <v>0.75</v>
      </c>
      <c r="N2843">
        <v>2.5</v>
      </c>
      <c r="O2843">
        <f t="shared" si="149"/>
        <v>1.25</v>
      </c>
      <c r="P2843">
        <v>0.5</v>
      </c>
    </row>
    <row r="2844" spans="1:16">
      <c r="A2844" s="64" t="s">
        <v>2477</v>
      </c>
      <c r="B2844" s="61" t="s">
        <v>6395</v>
      </c>
      <c r="C2844" s="62" t="s">
        <v>1532</v>
      </c>
      <c r="D2844" s="63" t="s">
        <v>2478</v>
      </c>
      <c r="E2844" s="64">
        <v>101490164</v>
      </c>
      <c r="F2844" s="61" t="s">
        <v>1534</v>
      </c>
      <c r="G2844" s="64">
        <v>17</v>
      </c>
      <c r="H2844">
        <v>6.75</v>
      </c>
      <c r="I2844" t="str">
        <f t="shared" si="150"/>
        <v>78</v>
      </c>
      <c r="J2844" t="str">
        <f t="shared" si="151"/>
        <v>5.0</v>
      </c>
      <c r="K2844" t="s">
        <v>8344</v>
      </c>
      <c r="L2844" t="s">
        <v>8341</v>
      </c>
      <c r="M2844">
        <v>0.75</v>
      </c>
      <c r="N2844">
        <v>2.5</v>
      </c>
      <c r="O2844">
        <f t="shared" si="149"/>
        <v>1.25</v>
      </c>
      <c r="P2844">
        <v>0.5</v>
      </c>
    </row>
    <row r="2845" spans="1:16">
      <c r="A2845" s="64" t="s">
        <v>2477</v>
      </c>
      <c r="B2845" s="61" t="s">
        <v>6395</v>
      </c>
      <c r="C2845" s="62" t="s">
        <v>1613</v>
      </c>
      <c r="D2845" s="63" t="s">
        <v>3576</v>
      </c>
      <c r="E2845" s="64">
        <v>101490161</v>
      </c>
      <c r="F2845" s="64"/>
      <c r="G2845" s="64">
        <v>17</v>
      </c>
      <c r="H2845">
        <v>6.75</v>
      </c>
      <c r="I2845" t="str">
        <f t="shared" si="150"/>
        <v>78</v>
      </c>
      <c r="J2845" t="str">
        <f t="shared" si="151"/>
        <v>5.0</v>
      </c>
      <c r="K2845" t="s">
        <v>8344</v>
      </c>
      <c r="L2845" t="s">
        <v>8341</v>
      </c>
      <c r="M2845">
        <v>0.75</v>
      </c>
      <c r="N2845">
        <v>2.5</v>
      </c>
      <c r="O2845">
        <f t="shared" si="149"/>
        <v>1.25</v>
      </c>
      <c r="P2845">
        <v>0.5</v>
      </c>
    </row>
    <row r="2846" spans="1:16">
      <c r="A2846" s="64" t="s">
        <v>1757</v>
      </c>
      <c r="B2846" s="61" t="s">
        <v>6073</v>
      </c>
      <c r="C2846" s="62" t="s">
        <v>1613</v>
      </c>
      <c r="D2846" s="63" t="s">
        <v>3577</v>
      </c>
      <c r="E2846" s="64">
        <v>101490161</v>
      </c>
      <c r="F2846" s="64"/>
      <c r="G2846" s="64">
        <v>17</v>
      </c>
      <c r="H2846">
        <v>6.75</v>
      </c>
      <c r="I2846" t="str">
        <f t="shared" si="150"/>
        <v>78</v>
      </c>
      <c r="J2846" t="str">
        <f t="shared" si="151"/>
        <v>5.0</v>
      </c>
      <c r="K2846" t="s">
        <v>8344</v>
      </c>
      <c r="L2846" t="s">
        <v>8341</v>
      </c>
      <c r="M2846">
        <v>0.75</v>
      </c>
      <c r="N2846">
        <v>2.5</v>
      </c>
      <c r="O2846">
        <f t="shared" si="149"/>
        <v>1.25</v>
      </c>
      <c r="P2846">
        <v>0.5</v>
      </c>
    </row>
    <row r="2847" spans="1:16">
      <c r="A2847" s="64" t="s">
        <v>2753</v>
      </c>
      <c r="B2847" s="61" t="s">
        <v>6506</v>
      </c>
      <c r="C2847" s="62" t="s">
        <v>1613</v>
      </c>
      <c r="D2847" s="63" t="s">
        <v>3578</v>
      </c>
      <c r="E2847" s="64">
        <v>101490161</v>
      </c>
      <c r="F2847" s="64"/>
      <c r="G2847" s="64">
        <v>140</v>
      </c>
      <c r="H2847">
        <v>6.75</v>
      </c>
      <c r="I2847" t="str">
        <f t="shared" si="150"/>
        <v>78</v>
      </c>
      <c r="J2847" t="str">
        <f t="shared" si="151"/>
        <v>5.0</v>
      </c>
      <c r="K2847" t="s">
        <v>8344</v>
      </c>
      <c r="L2847" t="s">
        <v>8341</v>
      </c>
      <c r="M2847">
        <v>0.75</v>
      </c>
      <c r="N2847">
        <v>2.5</v>
      </c>
      <c r="O2847">
        <f t="shared" si="149"/>
        <v>1.25</v>
      </c>
      <c r="P2847">
        <v>0.5</v>
      </c>
    </row>
    <row r="2848" spans="1:16">
      <c r="A2848" s="61" t="s">
        <v>2755</v>
      </c>
      <c r="B2848" s="61" t="s">
        <v>6507</v>
      </c>
      <c r="C2848" s="62" t="s">
        <v>1532</v>
      </c>
      <c r="D2848" s="63" t="s">
        <v>2756</v>
      </c>
      <c r="E2848" s="61">
        <v>101490162</v>
      </c>
      <c r="F2848" s="61"/>
      <c r="G2848" s="64">
        <v>141</v>
      </c>
      <c r="H2848">
        <v>6.75</v>
      </c>
      <c r="I2848" t="str">
        <f t="shared" si="150"/>
        <v>78</v>
      </c>
      <c r="J2848" t="str">
        <f t="shared" si="151"/>
        <v>5.0</v>
      </c>
      <c r="K2848" t="s">
        <v>8344</v>
      </c>
      <c r="L2848" t="s">
        <v>8350</v>
      </c>
      <c r="M2848">
        <v>0.75</v>
      </c>
      <c r="N2848">
        <v>2.5</v>
      </c>
      <c r="O2848">
        <f t="shared" si="149"/>
        <v>1.25</v>
      </c>
      <c r="P2848">
        <v>0.5</v>
      </c>
    </row>
    <row r="2849" spans="1:16">
      <c r="A2849" s="64" t="s">
        <v>2755</v>
      </c>
      <c r="B2849" s="61" t="s">
        <v>6507</v>
      </c>
      <c r="C2849" s="62" t="s">
        <v>1613</v>
      </c>
      <c r="D2849" s="63" t="s">
        <v>3579</v>
      </c>
      <c r="E2849" s="64">
        <v>101490161</v>
      </c>
      <c r="F2849" s="64"/>
      <c r="G2849" s="64">
        <v>141</v>
      </c>
      <c r="H2849">
        <v>6.75</v>
      </c>
      <c r="I2849" t="str">
        <f t="shared" si="150"/>
        <v>78</v>
      </c>
      <c r="J2849" t="str">
        <f t="shared" si="151"/>
        <v>5.0</v>
      </c>
      <c r="K2849" t="s">
        <v>8344</v>
      </c>
      <c r="L2849" t="s">
        <v>8350</v>
      </c>
      <c r="M2849">
        <v>0.75</v>
      </c>
      <c r="N2849">
        <v>2.5</v>
      </c>
      <c r="O2849">
        <f t="shared" si="149"/>
        <v>1.25</v>
      </c>
      <c r="P2849">
        <v>0.5</v>
      </c>
    </row>
    <row r="2850" spans="1:16">
      <c r="A2850" s="61" t="s">
        <v>2769</v>
      </c>
      <c r="B2850" s="61" t="s">
        <v>6513</v>
      </c>
      <c r="C2850" s="62" t="s">
        <v>1532</v>
      </c>
      <c r="D2850" s="63" t="s">
        <v>2770</v>
      </c>
      <c r="E2850" s="61">
        <v>101490162</v>
      </c>
      <c r="F2850" s="61"/>
      <c r="G2850" s="64">
        <v>17</v>
      </c>
      <c r="H2850">
        <v>6.75</v>
      </c>
      <c r="I2850" t="str">
        <f t="shared" si="150"/>
        <v>78</v>
      </c>
      <c r="J2850" t="str">
        <f t="shared" si="151"/>
        <v>5.0</v>
      </c>
      <c r="K2850" t="s">
        <v>8344</v>
      </c>
      <c r="L2850" t="s">
        <v>8341</v>
      </c>
      <c r="M2850">
        <v>0.75</v>
      </c>
      <c r="N2850">
        <v>2.5</v>
      </c>
      <c r="O2850">
        <f t="shared" si="149"/>
        <v>1.25</v>
      </c>
      <c r="P2850">
        <v>0.5</v>
      </c>
    </row>
    <row r="2851" spans="1:16">
      <c r="A2851" s="64" t="s">
        <v>2769</v>
      </c>
      <c r="B2851" s="61" t="s">
        <v>6513</v>
      </c>
      <c r="C2851" s="62" t="s">
        <v>1613</v>
      </c>
      <c r="D2851" s="63" t="s">
        <v>3580</v>
      </c>
      <c r="E2851" s="64">
        <v>101490161</v>
      </c>
      <c r="F2851" s="64"/>
      <c r="G2851" s="64">
        <v>17</v>
      </c>
      <c r="H2851">
        <v>6.75</v>
      </c>
      <c r="I2851" t="str">
        <f t="shared" si="150"/>
        <v>78</v>
      </c>
      <c r="J2851" t="str">
        <f t="shared" si="151"/>
        <v>5.0</v>
      </c>
      <c r="K2851" t="s">
        <v>8344</v>
      </c>
      <c r="L2851" t="s">
        <v>8341</v>
      </c>
      <c r="M2851">
        <v>0.75</v>
      </c>
      <c r="N2851">
        <v>2.5</v>
      </c>
      <c r="O2851">
        <f t="shared" si="149"/>
        <v>1.25</v>
      </c>
      <c r="P2851">
        <v>0.5</v>
      </c>
    </row>
    <row r="2852" spans="1:16">
      <c r="A2852" s="64" t="s">
        <v>2660</v>
      </c>
      <c r="B2852" s="61" t="s">
        <v>6472</v>
      </c>
      <c r="C2852" s="62" t="s">
        <v>1532</v>
      </c>
      <c r="D2852" s="63" t="s">
        <v>2661</v>
      </c>
      <c r="E2852" s="64">
        <v>101490164</v>
      </c>
      <c r="F2852" s="64"/>
      <c r="G2852" s="64">
        <v>214</v>
      </c>
      <c r="H2852">
        <v>6.75</v>
      </c>
      <c r="I2852" t="str">
        <f t="shared" si="150"/>
        <v>78</v>
      </c>
      <c r="J2852" t="str">
        <f t="shared" si="151"/>
        <v>5.0</v>
      </c>
      <c r="K2852" t="s">
        <v>8342</v>
      </c>
      <c r="L2852" t="s">
        <v>8350</v>
      </c>
      <c r="M2852">
        <v>0.75</v>
      </c>
      <c r="N2852">
        <v>2.5</v>
      </c>
      <c r="O2852">
        <f t="shared" si="149"/>
        <v>1.25</v>
      </c>
      <c r="P2852">
        <v>0.5</v>
      </c>
    </row>
    <row r="2853" spans="1:16">
      <c r="A2853" s="64" t="s">
        <v>2660</v>
      </c>
      <c r="B2853" s="61" t="s">
        <v>6472</v>
      </c>
      <c r="C2853" s="62" t="s">
        <v>1532</v>
      </c>
      <c r="D2853" s="63" t="s">
        <v>2661</v>
      </c>
      <c r="E2853" s="64">
        <v>101490164</v>
      </c>
      <c r="F2853" s="61" t="s">
        <v>1534</v>
      </c>
      <c r="G2853" s="64">
        <v>214</v>
      </c>
      <c r="H2853">
        <v>6.75</v>
      </c>
      <c r="I2853" t="str">
        <f t="shared" si="150"/>
        <v>78</v>
      </c>
      <c r="J2853" t="str">
        <f t="shared" si="151"/>
        <v>5.0</v>
      </c>
      <c r="K2853" t="s">
        <v>8342</v>
      </c>
      <c r="L2853" t="s">
        <v>8350</v>
      </c>
      <c r="M2853">
        <v>0.75</v>
      </c>
      <c r="N2853">
        <v>2.5</v>
      </c>
      <c r="O2853">
        <f t="shared" si="149"/>
        <v>1.25</v>
      </c>
      <c r="P2853">
        <v>0.5</v>
      </c>
    </row>
    <row r="2854" spans="1:16">
      <c r="A2854" s="64" t="s">
        <v>2660</v>
      </c>
      <c r="B2854" s="61" t="s">
        <v>6472</v>
      </c>
      <c r="C2854" s="62" t="s">
        <v>1613</v>
      </c>
      <c r="D2854" s="63" t="s">
        <v>3581</v>
      </c>
      <c r="E2854" s="64">
        <v>101490161</v>
      </c>
      <c r="F2854" s="64"/>
      <c r="G2854" s="64">
        <v>214</v>
      </c>
      <c r="H2854">
        <v>6.75</v>
      </c>
      <c r="I2854" t="str">
        <f t="shared" si="150"/>
        <v>78</v>
      </c>
      <c r="J2854" t="str">
        <f t="shared" si="151"/>
        <v>5.0</v>
      </c>
      <c r="K2854" t="s">
        <v>8342</v>
      </c>
      <c r="L2854" t="s">
        <v>8350</v>
      </c>
      <c r="M2854">
        <v>0.75</v>
      </c>
      <c r="N2854">
        <v>2.5</v>
      </c>
      <c r="O2854">
        <f t="shared" si="149"/>
        <v>1.25</v>
      </c>
      <c r="P2854">
        <v>0.5</v>
      </c>
    </row>
    <row r="2855" spans="1:16">
      <c r="A2855" s="64" t="s">
        <v>2516</v>
      </c>
      <c r="B2855" s="61" t="s">
        <v>6412</v>
      </c>
      <c r="C2855" s="62" t="s">
        <v>1613</v>
      </c>
      <c r="D2855" s="63" t="s">
        <v>3582</v>
      </c>
      <c r="E2855" s="64">
        <v>101490161</v>
      </c>
      <c r="F2855" s="64"/>
      <c r="G2855" s="64">
        <v>214</v>
      </c>
      <c r="H2855">
        <v>6.75</v>
      </c>
      <c r="I2855" t="str">
        <f t="shared" si="150"/>
        <v>78</v>
      </c>
      <c r="J2855" t="str">
        <f t="shared" si="151"/>
        <v>5.0</v>
      </c>
      <c r="K2855" t="s">
        <v>8342</v>
      </c>
      <c r="L2855" t="s">
        <v>8350</v>
      </c>
      <c r="M2855">
        <v>0.75</v>
      </c>
      <c r="N2855">
        <v>2.5</v>
      </c>
      <c r="O2855">
        <f t="shared" si="149"/>
        <v>1.25</v>
      </c>
      <c r="P2855">
        <v>0.5</v>
      </c>
    </row>
    <row r="2856" spans="1:16">
      <c r="A2856" s="61" t="s">
        <v>2512</v>
      </c>
      <c r="B2856" s="61" t="s">
        <v>51</v>
      </c>
      <c r="C2856" s="62" t="s">
        <v>1532</v>
      </c>
      <c r="D2856" s="63" t="s">
        <v>2513</v>
      </c>
      <c r="E2856" s="61">
        <v>101490162</v>
      </c>
      <c r="F2856" s="61"/>
      <c r="G2856" s="64">
        <v>18</v>
      </c>
      <c r="H2856">
        <v>6.75</v>
      </c>
      <c r="I2856" t="str">
        <f t="shared" si="150"/>
        <v>78</v>
      </c>
      <c r="J2856" t="str">
        <f t="shared" si="151"/>
        <v>5.0</v>
      </c>
      <c r="K2856" t="s">
        <v>8342</v>
      </c>
      <c r="L2856" t="s">
        <v>8341</v>
      </c>
      <c r="M2856">
        <v>0.75</v>
      </c>
      <c r="N2856">
        <v>2.5</v>
      </c>
      <c r="O2856">
        <f t="shared" si="149"/>
        <v>1.25</v>
      </c>
      <c r="P2856">
        <v>0.5</v>
      </c>
    </row>
    <row r="2857" spans="1:16">
      <c r="A2857" s="61" t="s">
        <v>2902</v>
      </c>
      <c r="B2857" s="61" t="s">
        <v>6550</v>
      </c>
      <c r="C2857" s="62" t="s">
        <v>1532</v>
      </c>
      <c r="D2857" s="63" t="s">
        <v>2513</v>
      </c>
      <c r="E2857" s="61">
        <v>101490162</v>
      </c>
      <c r="F2857" s="61"/>
      <c r="G2857" s="64">
        <v>18</v>
      </c>
      <c r="H2857">
        <v>6.75</v>
      </c>
      <c r="I2857" t="str">
        <f t="shared" si="150"/>
        <v>78</v>
      </c>
      <c r="J2857" t="str">
        <f t="shared" si="151"/>
        <v>5.0</v>
      </c>
      <c r="K2857" t="s">
        <v>8342</v>
      </c>
      <c r="L2857" t="s">
        <v>8341</v>
      </c>
      <c r="M2857">
        <v>0.75</v>
      </c>
      <c r="N2857">
        <v>2.5</v>
      </c>
      <c r="O2857">
        <f t="shared" si="149"/>
        <v>1.25</v>
      </c>
      <c r="P2857">
        <v>0.5</v>
      </c>
    </row>
    <row r="2858" spans="1:16">
      <c r="A2858" s="61" t="s">
        <v>3159</v>
      </c>
      <c r="B2858" s="61" t="s">
        <v>6635</v>
      </c>
      <c r="C2858" s="62" t="s">
        <v>1532</v>
      </c>
      <c r="D2858" s="63" t="s">
        <v>2513</v>
      </c>
      <c r="E2858" s="61">
        <v>101490164</v>
      </c>
      <c r="F2858" s="61"/>
      <c r="G2858" s="64">
        <v>18</v>
      </c>
      <c r="H2858">
        <v>6.75</v>
      </c>
      <c r="I2858" t="str">
        <f t="shared" si="150"/>
        <v>78</v>
      </c>
      <c r="J2858" t="str">
        <f t="shared" si="151"/>
        <v>5.0</v>
      </c>
      <c r="K2858" t="s">
        <v>8342</v>
      </c>
      <c r="L2858" t="s">
        <v>8341</v>
      </c>
      <c r="M2858">
        <v>0.75</v>
      </c>
      <c r="N2858">
        <v>2.5</v>
      </c>
      <c r="O2858">
        <f t="shared" si="149"/>
        <v>1.25</v>
      </c>
      <c r="P2858">
        <v>0.5</v>
      </c>
    </row>
    <row r="2859" spans="1:16">
      <c r="A2859" s="61" t="s">
        <v>3456</v>
      </c>
      <c r="B2859" s="61" t="s">
        <v>6722</v>
      </c>
      <c r="C2859" s="62" t="s">
        <v>1532</v>
      </c>
      <c r="D2859" s="63" t="s">
        <v>3457</v>
      </c>
      <c r="E2859" s="61">
        <v>101490162</v>
      </c>
      <c r="F2859" s="61"/>
      <c r="G2859" s="64">
        <v>18</v>
      </c>
      <c r="H2859">
        <v>6.75</v>
      </c>
      <c r="I2859" t="str">
        <f t="shared" si="150"/>
        <v>78</v>
      </c>
      <c r="J2859" t="str">
        <f t="shared" si="151"/>
        <v>5.0</v>
      </c>
      <c r="K2859" t="s">
        <v>8342</v>
      </c>
      <c r="L2859" t="s">
        <v>8341</v>
      </c>
      <c r="M2859">
        <v>0.75</v>
      </c>
      <c r="N2859">
        <v>2.5</v>
      </c>
      <c r="O2859">
        <f t="shared" si="149"/>
        <v>1.25</v>
      </c>
      <c r="P2859">
        <v>0.5</v>
      </c>
    </row>
    <row r="2860" spans="1:16">
      <c r="A2860" s="64" t="s">
        <v>3456</v>
      </c>
      <c r="B2860" s="61" t="s">
        <v>6722</v>
      </c>
      <c r="C2860" s="62" t="s">
        <v>1613</v>
      </c>
      <c r="D2860" s="63" t="s">
        <v>3583</v>
      </c>
      <c r="E2860" s="64">
        <v>101490161</v>
      </c>
      <c r="F2860" s="64"/>
      <c r="G2860" s="64">
        <v>18</v>
      </c>
      <c r="H2860">
        <v>6.75</v>
      </c>
      <c r="I2860" t="str">
        <f t="shared" si="150"/>
        <v>78</v>
      </c>
      <c r="J2860" t="str">
        <f t="shared" si="151"/>
        <v>5.0</v>
      </c>
      <c r="K2860" t="s">
        <v>8342</v>
      </c>
      <c r="L2860" t="s">
        <v>8341</v>
      </c>
      <c r="M2860">
        <v>0.75</v>
      </c>
      <c r="N2860">
        <v>2.5</v>
      </c>
      <c r="O2860">
        <f t="shared" si="149"/>
        <v>1.25</v>
      </c>
      <c r="P2860">
        <v>0.5</v>
      </c>
    </row>
    <row r="2861" spans="1:16">
      <c r="A2861" s="61" t="s">
        <v>3335</v>
      </c>
      <c r="B2861" s="61" t="s">
        <v>6689</v>
      </c>
      <c r="C2861" s="62" t="s">
        <v>1532</v>
      </c>
      <c r="D2861" s="63" t="s">
        <v>3336</v>
      </c>
      <c r="E2861" s="61">
        <v>101490162</v>
      </c>
      <c r="F2861" s="61"/>
      <c r="G2861" s="64">
        <v>18</v>
      </c>
      <c r="H2861">
        <v>6.75</v>
      </c>
      <c r="I2861" t="str">
        <f t="shared" si="150"/>
        <v>78</v>
      </c>
      <c r="J2861" t="str">
        <f t="shared" si="151"/>
        <v>5.0</v>
      </c>
      <c r="K2861" t="s">
        <v>8342</v>
      </c>
      <c r="L2861" t="s">
        <v>8341</v>
      </c>
      <c r="M2861">
        <v>0.75</v>
      </c>
      <c r="N2861">
        <v>2.5</v>
      </c>
      <c r="O2861">
        <f t="shared" si="149"/>
        <v>1.25</v>
      </c>
      <c r="P2861">
        <v>0.5</v>
      </c>
    </row>
    <row r="2862" spans="1:16">
      <c r="A2862" s="64" t="s">
        <v>3335</v>
      </c>
      <c r="B2862" s="61" t="s">
        <v>6689</v>
      </c>
      <c r="C2862" s="62" t="s">
        <v>1613</v>
      </c>
      <c r="D2862" s="63" t="s">
        <v>3584</v>
      </c>
      <c r="E2862" s="64">
        <v>101490161</v>
      </c>
      <c r="F2862" s="64"/>
      <c r="G2862" s="64">
        <v>18</v>
      </c>
      <c r="H2862">
        <v>6.75</v>
      </c>
      <c r="I2862" t="str">
        <f t="shared" si="150"/>
        <v>78</v>
      </c>
      <c r="J2862" t="str">
        <f t="shared" si="151"/>
        <v>5.0</v>
      </c>
      <c r="K2862" t="s">
        <v>8342</v>
      </c>
      <c r="L2862" t="s">
        <v>8341</v>
      </c>
      <c r="M2862">
        <v>0.75</v>
      </c>
      <c r="N2862">
        <v>2.5</v>
      </c>
      <c r="O2862">
        <f t="shared" si="149"/>
        <v>1.25</v>
      </c>
      <c r="P2862">
        <v>0.5</v>
      </c>
    </row>
    <row r="2863" spans="1:16">
      <c r="A2863" s="61" t="s">
        <v>2779</v>
      </c>
      <c r="B2863" s="61" t="s">
        <v>206</v>
      </c>
      <c r="C2863" s="62" t="s">
        <v>1532</v>
      </c>
      <c r="D2863" s="63" t="s">
        <v>2780</v>
      </c>
      <c r="E2863" s="61">
        <v>101490162</v>
      </c>
      <c r="F2863" s="61"/>
      <c r="G2863" s="64">
        <v>141</v>
      </c>
      <c r="H2863">
        <v>6.75</v>
      </c>
      <c r="I2863" t="str">
        <f t="shared" si="150"/>
        <v>78</v>
      </c>
      <c r="J2863" t="str">
        <f t="shared" si="151"/>
        <v>5.0</v>
      </c>
      <c r="K2863" t="s">
        <v>8342</v>
      </c>
      <c r="L2863" t="s">
        <v>8341</v>
      </c>
      <c r="M2863">
        <v>0.75</v>
      </c>
      <c r="N2863">
        <v>2.5</v>
      </c>
      <c r="O2863">
        <f t="shared" si="149"/>
        <v>1.25</v>
      </c>
      <c r="P2863">
        <v>0.5</v>
      </c>
    </row>
    <row r="2864" spans="1:16">
      <c r="A2864" s="61" t="s">
        <v>2918</v>
      </c>
      <c r="B2864" s="61" t="s">
        <v>6557</v>
      </c>
      <c r="C2864" s="62" t="s">
        <v>1532</v>
      </c>
      <c r="D2864" s="63" t="s">
        <v>2919</v>
      </c>
      <c r="E2864" s="61">
        <v>101490162</v>
      </c>
      <c r="F2864" s="61"/>
      <c r="G2864" s="64">
        <v>18</v>
      </c>
      <c r="H2864">
        <v>6.75</v>
      </c>
      <c r="I2864" t="str">
        <f t="shared" si="150"/>
        <v>78</v>
      </c>
      <c r="J2864" t="str">
        <f t="shared" si="151"/>
        <v>5.0</v>
      </c>
      <c r="K2864" t="s">
        <v>8342</v>
      </c>
      <c r="L2864" t="s">
        <v>8341</v>
      </c>
      <c r="M2864">
        <v>0.75</v>
      </c>
      <c r="N2864">
        <v>2.5</v>
      </c>
      <c r="O2864">
        <f t="shared" si="149"/>
        <v>1.25</v>
      </c>
      <c r="P2864">
        <v>0.5</v>
      </c>
    </row>
    <row r="2865" spans="1:16">
      <c r="A2865" s="64" t="s">
        <v>2918</v>
      </c>
      <c r="B2865" s="61" t="s">
        <v>6557</v>
      </c>
      <c r="C2865" s="62" t="s">
        <v>1613</v>
      </c>
      <c r="D2865" s="63" t="s">
        <v>3585</v>
      </c>
      <c r="E2865" s="64">
        <v>101490161</v>
      </c>
      <c r="F2865" s="64"/>
      <c r="G2865" s="64">
        <v>18</v>
      </c>
      <c r="H2865">
        <v>6.75</v>
      </c>
      <c r="I2865" t="str">
        <f t="shared" si="150"/>
        <v>78</v>
      </c>
      <c r="J2865" t="str">
        <f t="shared" si="151"/>
        <v>5.0</v>
      </c>
      <c r="K2865" t="s">
        <v>8342</v>
      </c>
      <c r="L2865" t="s">
        <v>8341</v>
      </c>
      <c r="M2865">
        <v>0.75</v>
      </c>
      <c r="N2865">
        <v>2.5</v>
      </c>
      <c r="O2865">
        <f t="shared" si="149"/>
        <v>1.25</v>
      </c>
      <c r="P2865">
        <v>0.5</v>
      </c>
    </row>
    <row r="2866" spans="1:16">
      <c r="A2866" s="64" t="s">
        <v>2512</v>
      </c>
      <c r="B2866" s="61" t="s">
        <v>51</v>
      </c>
      <c r="C2866" s="62" t="s">
        <v>1613</v>
      </c>
      <c r="D2866" s="63" t="s">
        <v>3586</v>
      </c>
      <c r="E2866" s="64">
        <v>101490161</v>
      </c>
      <c r="F2866" s="64"/>
      <c r="G2866" s="64">
        <v>18</v>
      </c>
      <c r="H2866">
        <v>6.75</v>
      </c>
      <c r="I2866" t="str">
        <f t="shared" si="150"/>
        <v>78</v>
      </c>
      <c r="J2866" t="str">
        <f t="shared" si="151"/>
        <v>5.0</v>
      </c>
      <c r="K2866" t="s">
        <v>8342</v>
      </c>
      <c r="L2866" t="s">
        <v>8341</v>
      </c>
      <c r="M2866">
        <v>0.75</v>
      </c>
      <c r="N2866">
        <v>2.5</v>
      </c>
      <c r="O2866">
        <f t="shared" si="149"/>
        <v>1.25</v>
      </c>
      <c r="P2866">
        <v>0.5</v>
      </c>
    </row>
    <row r="2867" spans="1:16">
      <c r="A2867" s="64" t="s">
        <v>2902</v>
      </c>
      <c r="B2867" s="61" t="s">
        <v>6550</v>
      </c>
      <c r="C2867" s="62" t="s">
        <v>1613</v>
      </c>
      <c r="D2867" s="63" t="s">
        <v>3586</v>
      </c>
      <c r="E2867" s="64">
        <v>101490161</v>
      </c>
      <c r="F2867" s="64"/>
      <c r="G2867" s="64">
        <v>18</v>
      </c>
      <c r="H2867">
        <v>6.75</v>
      </c>
      <c r="I2867" t="str">
        <f t="shared" si="150"/>
        <v>78</v>
      </c>
      <c r="J2867" t="str">
        <f t="shared" si="151"/>
        <v>5.0</v>
      </c>
      <c r="K2867" t="s">
        <v>8342</v>
      </c>
      <c r="L2867" t="s">
        <v>8341</v>
      </c>
      <c r="M2867">
        <v>0.75</v>
      </c>
      <c r="N2867">
        <v>2.5</v>
      </c>
      <c r="O2867">
        <f t="shared" si="149"/>
        <v>1.25</v>
      </c>
      <c r="P2867">
        <v>0.5</v>
      </c>
    </row>
    <row r="2868" spans="1:16">
      <c r="A2868" s="64" t="s">
        <v>3087</v>
      </c>
      <c r="B2868" s="61" t="s">
        <v>6610</v>
      </c>
      <c r="C2868" s="62" t="s">
        <v>1613</v>
      </c>
      <c r="D2868" s="63" t="s">
        <v>3586</v>
      </c>
      <c r="E2868" s="64">
        <v>101490161</v>
      </c>
      <c r="F2868" s="64"/>
      <c r="G2868" s="64">
        <v>18</v>
      </c>
      <c r="H2868">
        <v>6.75</v>
      </c>
      <c r="I2868" t="str">
        <f t="shared" si="150"/>
        <v>78</v>
      </c>
      <c r="J2868" t="str">
        <f t="shared" si="151"/>
        <v>5.0</v>
      </c>
      <c r="K2868" t="s">
        <v>8342</v>
      </c>
      <c r="L2868" t="s">
        <v>8341</v>
      </c>
      <c r="M2868">
        <v>0.75</v>
      </c>
      <c r="N2868">
        <v>2.5</v>
      </c>
      <c r="O2868">
        <f t="shared" si="149"/>
        <v>1.25</v>
      </c>
      <c r="P2868">
        <v>0.5</v>
      </c>
    </row>
    <row r="2869" spans="1:16">
      <c r="A2869" s="64" t="s">
        <v>3159</v>
      </c>
      <c r="B2869" s="61" t="s">
        <v>6635</v>
      </c>
      <c r="C2869" s="62" t="s">
        <v>1613</v>
      </c>
      <c r="D2869" s="63" t="s">
        <v>3586</v>
      </c>
      <c r="E2869" s="64">
        <v>101490161</v>
      </c>
      <c r="F2869" s="64"/>
      <c r="G2869" s="64">
        <v>18</v>
      </c>
      <c r="H2869">
        <v>6.75</v>
      </c>
      <c r="I2869" t="str">
        <f t="shared" si="150"/>
        <v>78</v>
      </c>
      <c r="J2869" t="str">
        <f t="shared" si="151"/>
        <v>5.0</v>
      </c>
      <c r="K2869" t="s">
        <v>8342</v>
      </c>
      <c r="L2869" t="s">
        <v>8341</v>
      </c>
      <c r="M2869">
        <v>0.75</v>
      </c>
      <c r="N2869">
        <v>2.5</v>
      </c>
      <c r="O2869">
        <f t="shared" si="149"/>
        <v>1.25</v>
      </c>
      <c r="P2869">
        <v>0.5</v>
      </c>
    </row>
    <row r="2870" spans="1:16">
      <c r="A2870" s="64" t="s">
        <v>2779</v>
      </c>
      <c r="B2870" s="61" t="s">
        <v>206</v>
      </c>
      <c r="C2870" s="62" t="s">
        <v>1613</v>
      </c>
      <c r="D2870" s="63" t="s">
        <v>3587</v>
      </c>
      <c r="E2870" s="64">
        <v>101490161</v>
      </c>
      <c r="F2870" s="64"/>
      <c r="G2870" s="64">
        <v>141</v>
      </c>
      <c r="H2870">
        <v>6.75</v>
      </c>
      <c r="I2870" t="str">
        <f t="shared" si="150"/>
        <v>78</v>
      </c>
      <c r="J2870" t="str">
        <f t="shared" si="151"/>
        <v>5.0</v>
      </c>
      <c r="K2870" t="s">
        <v>8342</v>
      </c>
      <c r="L2870" t="s">
        <v>8341</v>
      </c>
      <c r="M2870">
        <v>0.75</v>
      </c>
      <c r="N2870">
        <v>2.5</v>
      </c>
      <c r="O2870">
        <f t="shared" si="149"/>
        <v>1.25</v>
      </c>
      <c r="P2870">
        <v>0.5</v>
      </c>
    </row>
    <row r="2871" spans="1:16">
      <c r="A2871" s="61">
        <v>101923845</v>
      </c>
      <c r="B2871" s="61" t="s">
        <v>6867</v>
      </c>
      <c r="C2871" s="62" t="s">
        <v>1532</v>
      </c>
      <c r="D2871" s="42" t="s">
        <v>4007</v>
      </c>
      <c r="E2871" s="61">
        <v>101490162</v>
      </c>
      <c r="F2871" s="61"/>
      <c r="G2871" s="61">
        <v>18</v>
      </c>
      <c r="H2871">
        <v>6.75</v>
      </c>
      <c r="I2871" t="str">
        <f t="shared" si="150"/>
        <v>78</v>
      </c>
      <c r="J2871" t="str">
        <f t="shared" si="151"/>
        <v>5.0</v>
      </c>
      <c r="K2871" t="s">
        <v>8342</v>
      </c>
      <c r="L2871" t="s">
        <v>8341</v>
      </c>
      <c r="M2871">
        <v>0.75</v>
      </c>
      <c r="N2871">
        <v>2.5</v>
      </c>
      <c r="O2871">
        <f t="shared" si="149"/>
        <v>1.25</v>
      </c>
      <c r="P2871">
        <v>0.5</v>
      </c>
    </row>
    <row r="2872" spans="1:16">
      <c r="A2872" s="61">
        <v>101295938</v>
      </c>
      <c r="B2872" s="61" t="s">
        <v>5908</v>
      </c>
      <c r="C2872" s="62" t="s">
        <v>1532</v>
      </c>
      <c r="D2872" s="42" t="s">
        <v>1565</v>
      </c>
      <c r="E2872" s="61">
        <v>101490171</v>
      </c>
      <c r="F2872" s="61"/>
      <c r="G2872" s="61">
        <v>17</v>
      </c>
      <c r="H2872">
        <v>6.75</v>
      </c>
      <c r="I2872" t="str">
        <f t="shared" si="150"/>
        <v>78</v>
      </c>
      <c r="J2872" t="str">
        <f t="shared" si="151"/>
        <v>5.0</v>
      </c>
      <c r="K2872" t="s">
        <v>8342</v>
      </c>
      <c r="L2872" t="s">
        <v>8341</v>
      </c>
      <c r="M2872">
        <v>0.75</v>
      </c>
      <c r="N2872">
        <v>2.5</v>
      </c>
      <c r="O2872">
        <f t="shared" si="149"/>
        <v>1.25</v>
      </c>
      <c r="P2872">
        <v>0.5</v>
      </c>
    </row>
    <row r="2873" spans="1:16">
      <c r="A2873" s="61">
        <v>101295938</v>
      </c>
      <c r="B2873" s="61" t="s">
        <v>5908</v>
      </c>
      <c r="C2873" s="62" t="s">
        <v>1532</v>
      </c>
      <c r="D2873" s="42" t="s">
        <v>1565</v>
      </c>
      <c r="E2873" s="61">
        <v>101490169</v>
      </c>
      <c r="F2873" s="61" t="s">
        <v>1534</v>
      </c>
      <c r="G2873" s="61">
        <v>17</v>
      </c>
      <c r="H2873">
        <v>6.75</v>
      </c>
      <c r="I2873" t="str">
        <f t="shared" si="150"/>
        <v>78</v>
      </c>
      <c r="J2873" t="str">
        <f t="shared" si="151"/>
        <v>5.0</v>
      </c>
      <c r="K2873" t="s">
        <v>8342</v>
      </c>
      <c r="L2873" t="s">
        <v>8341</v>
      </c>
      <c r="M2873">
        <v>0.75</v>
      </c>
      <c r="N2873">
        <v>2.5</v>
      </c>
      <c r="O2873">
        <f t="shared" si="149"/>
        <v>1.25</v>
      </c>
      <c r="P2873">
        <v>0.5</v>
      </c>
    </row>
    <row r="2874" spans="1:16">
      <c r="A2874" s="64">
        <v>101305147</v>
      </c>
      <c r="B2874" s="61" t="s">
        <v>6752</v>
      </c>
      <c r="C2874" s="62" t="s">
        <v>1613</v>
      </c>
      <c r="D2874" s="63" t="s">
        <v>3588</v>
      </c>
      <c r="E2874" s="64">
        <v>101490161</v>
      </c>
      <c r="F2874" s="64"/>
      <c r="G2874" s="64">
        <v>18</v>
      </c>
      <c r="H2874">
        <v>6.75</v>
      </c>
      <c r="I2874" t="str">
        <f t="shared" si="150"/>
        <v>78</v>
      </c>
      <c r="J2874" t="str">
        <f t="shared" si="151"/>
        <v>5.0</v>
      </c>
      <c r="K2874" t="s">
        <v>8342</v>
      </c>
      <c r="L2874" t="s">
        <v>8341</v>
      </c>
      <c r="M2874">
        <v>0.75</v>
      </c>
      <c r="N2874">
        <v>2.5</v>
      </c>
      <c r="O2874">
        <f t="shared" si="149"/>
        <v>1.25</v>
      </c>
      <c r="P2874">
        <v>0.5</v>
      </c>
    </row>
    <row r="2875" spans="1:16">
      <c r="A2875" s="64">
        <v>101295938</v>
      </c>
      <c r="B2875" s="61" t="s">
        <v>5908</v>
      </c>
      <c r="C2875" s="62" t="s">
        <v>1613</v>
      </c>
      <c r="D2875" s="63" t="s">
        <v>3589</v>
      </c>
      <c r="E2875" s="64">
        <v>101490161</v>
      </c>
      <c r="F2875" s="64"/>
      <c r="G2875" s="64">
        <v>17</v>
      </c>
      <c r="H2875">
        <v>6.75</v>
      </c>
      <c r="I2875" t="str">
        <f t="shared" si="150"/>
        <v>78</v>
      </c>
      <c r="J2875" t="str">
        <f t="shared" si="151"/>
        <v>5.0</v>
      </c>
      <c r="K2875" t="s">
        <v>8342</v>
      </c>
      <c r="L2875" t="s">
        <v>8341</v>
      </c>
      <c r="M2875">
        <v>0.75</v>
      </c>
      <c r="N2875">
        <v>2.5</v>
      </c>
      <c r="O2875">
        <f t="shared" si="149"/>
        <v>1.25</v>
      </c>
      <c r="P2875">
        <v>0.5</v>
      </c>
    </row>
    <row r="2876" spans="1:16">
      <c r="A2876" s="61">
        <v>101715064</v>
      </c>
      <c r="B2876" s="61" t="s">
        <v>6826</v>
      </c>
      <c r="C2876" s="62" t="s">
        <v>1532</v>
      </c>
      <c r="D2876" s="42" t="s">
        <v>3926</v>
      </c>
      <c r="E2876" s="61">
        <v>101490171</v>
      </c>
      <c r="F2876" s="61"/>
      <c r="G2876" s="61">
        <v>18</v>
      </c>
      <c r="H2876">
        <v>6.75</v>
      </c>
      <c r="I2876" t="str">
        <f t="shared" si="150"/>
        <v>78</v>
      </c>
      <c r="J2876" t="str">
        <f t="shared" si="151"/>
        <v>5.0</v>
      </c>
      <c r="K2876" t="s">
        <v>8348</v>
      </c>
      <c r="L2876" t="s">
        <v>8350</v>
      </c>
      <c r="M2876">
        <v>0.75</v>
      </c>
      <c r="N2876">
        <v>2.5</v>
      </c>
      <c r="O2876">
        <f t="shared" si="149"/>
        <v>1.25</v>
      </c>
      <c r="P2876">
        <v>0.5</v>
      </c>
    </row>
    <row r="2877" spans="1:16">
      <c r="A2877" s="61">
        <v>101715064</v>
      </c>
      <c r="B2877" s="61" t="s">
        <v>6826</v>
      </c>
      <c r="C2877" s="62" t="s">
        <v>1532</v>
      </c>
      <c r="D2877" s="42" t="s">
        <v>3926</v>
      </c>
      <c r="E2877" s="61">
        <v>101490169</v>
      </c>
      <c r="F2877" s="61" t="s">
        <v>1534</v>
      </c>
      <c r="G2877" s="61">
        <v>18</v>
      </c>
      <c r="H2877">
        <v>6.75</v>
      </c>
      <c r="I2877" t="str">
        <f t="shared" si="150"/>
        <v>78</v>
      </c>
      <c r="J2877" t="str">
        <f t="shared" si="151"/>
        <v>5.0</v>
      </c>
      <c r="K2877" t="s">
        <v>8348</v>
      </c>
      <c r="L2877" t="s">
        <v>8350</v>
      </c>
      <c r="M2877">
        <v>0.75</v>
      </c>
      <c r="N2877">
        <v>2.5</v>
      </c>
      <c r="O2877">
        <f t="shared" si="149"/>
        <v>1.25</v>
      </c>
      <c r="P2877">
        <v>0.5</v>
      </c>
    </row>
    <row r="2878" spans="1:16">
      <c r="A2878" s="61">
        <v>103193204</v>
      </c>
      <c r="B2878" s="61" t="s">
        <v>7366</v>
      </c>
      <c r="C2878" s="62" t="s">
        <v>1532</v>
      </c>
      <c r="D2878" s="42" t="s">
        <v>3926</v>
      </c>
      <c r="E2878" s="61">
        <v>101490171</v>
      </c>
      <c r="F2878" s="61"/>
      <c r="G2878" s="61">
        <v>18</v>
      </c>
      <c r="H2878">
        <v>6.75</v>
      </c>
      <c r="I2878" t="str">
        <f t="shared" si="150"/>
        <v>78</v>
      </c>
      <c r="J2878" t="str">
        <f t="shared" si="151"/>
        <v>5.0</v>
      </c>
      <c r="K2878" t="s">
        <v>8348</v>
      </c>
      <c r="L2878" t="s">
        <v>8350</v>
      </c>
      <c r="M2878">
        <v>0.75</v>
      </c>
      <c r="N2878">
        <v>2.5</v>
      </c>
      <c r="O2878">
        <f t="shared" si="149"/>
        <v>1.25</v>
      </c>
      <c r="P2878">
        <v>0.5</v>
      </c>
    </row>
    <row r="2879" spans="1:16">
      <c r="A2879" s="61">
        <v>101715064</v>
      </c>
      <c r="B2879" s="61" t="s">
        <v>6826</v>
      </c>
      <c r="C2879" s="62" t="s">
        <v>1613</v>
      </c>
      <c r="D2879" s="42" t="s">
        <v>3927</v>
      </c>
      <c r="E2879" s="61">
        <v>101490161</v>
      </c>
      <c r="F2879" s="61"/>
      <c r="G2879" s="61">
        <v>18</v>
      </c>
      <c r="H2879">
        <v>6.75</v>
      </c>
      <c r="I2879" t="str">
        <f t="shared" si="150"/>
        <v>78</v>
      </c>
      <c r="J2879" t="str">
        <f t="shared" si="151"/>
        <v>5.0</v>
      </c>
      <c r="K2879" t="s">
        <v>8348</v>
      </c>
      <c r="L2879" t="s">
        <v>8350</v>
      </c>
      <c r="M2879">
        <v>0.75</v>
      </c>
      <c r="N2879">
        <v>2.5</v>
      </c>
      <c r="O2879">
        <f t="shared" si="149"/>
        <v>1.25</v>
      </c>
      <c r="P2879">
        <v>0.5</v>
      </c>
    </row>
    <row r="2880" spans="1:16">
      <c r="A2880" s="61">
        <v>103193204</v>
      </c>
      <c r="B2880" s="61" t="s">
        <v>7366</v>
      </c>
      <c r="C2880" s="62" t="s">
        <v>1613</v>
      </c>
      <c r="D2880" s="42" t="s">
        <v>3927</v>
      </c>
      <c r="E2880" s="61">
        <v>101490161</v>
      </c>
      <c r="F2880" s="61"/>
      <c r="G2880" s="61">
        <v>18</v>
      </c>
      <c r="H2880">
        <v>6.75</v>
      </c>
      <c r="I2880" t="str">
        <f t="shared" si="150"/>
        <v>78</v>
      </c>
      <c r="J2880" t="str">
        <f t="shared" si="151"/>
        <v>5.0</v>
      </c>
      <c r="K2880" t="s">
        <v>8348</v>
      </c>
      <c r="L2880" t="s">
        <v>8350</v>
      </c>
      <c r="M2880">
        <v>0.75</v>
      </c>
      <c r="N2880">
        <v>2.5</v>
      </c>
      <c r="O2880">
        <f t="shared" si="149"/>
        <v>1.25</v>
      </c>
      <c r="P2880">
        <v>0.5</v>
      </c>
    </row>
    <row r="2881" spans="1:16">
      <c r="A2881" s="61">
        <v>101715016</v>
      </c>
      <c r="B2881" s="61" t="s">
        <v>6825</v>
      </c>
      <c r="C2881" s="62" t="s">
        <v>1532</v>
      </c>
      <c r="D2881" s="42" t="s">
        <v>3924</v>
      </c>
      <c r="E2881" s="61">
        <v>101490171</v>
      </c>
      <c r="F2881" s="61"/>
      <c r="G2881" s="61">
        <v>17</v>
      </c>
      <c r="H2881">
        <v>6.75</v>
      </c>
      <c r="I2881" t="str">
        <f t="shared" si="150"/>
        <v>78</v>
      </c>
      <c r="J2881" t="str">
        <f t="shared" si="151"/>
        <v>5.0</v>
      </c>
      <c r="K2881" t="s">
        <v>8348</v>
      </c>
      <c r="L2881" t="s">
        <v>8341</v>
      </c>
      <c r="M2881">
        <v>0.75</v>
      </c>
      <c r="N2881">
        <v>2.5</v>
      </c>
      <c r="O2881">
        <f t="shared" si="149"/>
        <v>1.25</v>
      </c>
      <c r="P2881">
        <v>0.5</v>
      </c>
    </row>
    <row r="2882" spans="1:16">
      <c r="A2882" s="61">
        <v>101715016</v>
      </c>
      <c r="B2882" s="61" t="s">
        <v>6825</v>
      </c>
      <c r="C2882" s="62" t="s">
        <v>1532</v>
      </c>
      <c r="D2882" s="42" t="s">
        <v>3924</v>
      </c>
      <c r="E2882" s="61">
        <v>101490169</v>
      </c>
      <c r="F2882" s="61" t="s">
        <v>1534</v>
      </c>
      <c r="G2882" s="61">
        <v>17</v>
      </c>
      <c r="H2882">
        <v>6.75</v>
      </c>
      <c r="I2882" t="str">
        <f t="shared" si="150"/>
        <v>78</v>
      </c>
      <c r="J2882" t="str">
        <f t="shared" si="151"/>
        <v>5.0</v>
      </c>
      <c r="K2882" t="s">
        <v>8348</v>
      </c>
      <c r="L2882" t="s">
        <v>8341</v>
      </c>
      <c r="M2882">
        <v>0.75</v>
      </c>
      <c r="N2882">
        <v>2.5</v>
      </c>
      <c r="O2882">
        <f t="shared" si="149"/>
        <v>1.25</v>
      </c>
      <c r="P2882">
        <v>0.5</v>
      </c>
    </row>
    <row r="2883" spans="1:16">
      <c r="A2883" s="61">
        <v>103193203</v>
      </c>
      <c r="B2883" s="61" t="s">
        <v>7365</v>
      </c>
      <c r="C2883" s="62" t="s">
        <v>1532</v>
      </c>
      <c r="D2883" s="42" t="s">
        <v>3924</v>
      </c>
      <c r="E2883" s="61">
        <v>101490171</v>
      </c>
      <c r="F2883" s="61"/>
      <c r="G2883" s="61">
        <v>17</v>
      </c>
      <c r="H2883">
        <v>6.75</v>
      </c>
      <c r="I2883" t="str">
        <f t="shared" si="150"/>
        <v>78</v>
      </c>
      <c r="J2883" t="str">
        <f t="shared" si="151"/>
        <v>5.0</v>
      </c>
      <c r="K2883" t="s">
        <v>8348</v>
      </c>
      <c r="L2883" t="s">
        <v>8341</v>
      </c>
      <c r="M2883">
        <v>0.75</v>
      </c>
      <c r="N2883">
        <v>2.5</v>
      </c>
      <c r="O2883">
        <f t="shared" si="149"/>
        <v>1.25</v>
      </c>
      <c r="P2883">
        <v>0.5</v>
      </c>
    </row>
    <row r="2884" spans="1:16">
      <c r="A2884" s="61">
        <v>101715016</v>
      </c>
      <c r="B2884" s="61" t="s">
        <v>6825</v>
      </c>
      <c r="C2884" s="62" t="s">
        <v>1613</v>
      </c>
      <c r="D2884" s="42" t="s">
        <v>3925</v>
      </c>
      <c r="E2884" s="61">
        <v>101490161</v>
      </c>
      <c r="F2884" s="61"/>
      <c r="G2884" s="61">
        <v>17</v>
      </c>
      <c r="H2884">
        <v>6.75</v>
      </c>
      <c r="I2884" t="str">
        <f t="shared" si="150"/>
        <v>78</v>
      </c>
      <c r="J2884" t="str">
        <f t="shared" si="151"/>
        <v>5.0</v>
      </c>
      <c r="K2884" t="s">
        <v>8348</v>
      </c>
      <c r="L2884" t="s">
        <v>8341</v>
      </c>
      <c r="M2884">
        <v>0.75</v>
      </c>
      <c r="N2884">
        <v>2.5</v>
      </c>
      <c r="O2884">
        <f t="shared" si="149"/>
        <v>1.25</v>
      </c>
      <c r="P2884">
        <v>0.5</v>
      </c>
    </row>
    <row r="2885" spans="1:16">
      <c r="A2885" s="61">
        <v>103193203</v>
      </c>
      <c r="B2885" s="61" t="s">
        <v>7365</v>
      </c>
      <c r="C2885" s="62" t="s">
        <v>1613</v>
      </c>
      <c r="D2885" s="42" t="s">
        <v>3925</v>
      </c>
      <c r="E2885" s="61">
        <v>101490161</v>
      </c>
      <c r="F2885" s="61"/>
      <c r="G2885" s="61">
        <v>17</v>
      </c>
      <c r="H2885">
        <v>6.75</v>
      </c>
      <c r="I2885" t="str">
        <f t="shared" si="150"/>
        <v>78</v>
      </c>
      <c r="J2885" t="str">
        <f t="shared" si="151"/>
        <v>5.0</v>
      </c>
      <c r="K2885" t="s">
        <v>8348</v>
      </c>
      <c r="L2885" t="s">
        <v>8341</v>
      </c>
      <c r="M2885">
        <v>0.75</v>
      </c>
      <c r="N2885">
        <v>2.5</v>
      </c>
      <c r="O2885">
        <f t="shared" si="149"/>
        <v>1.25</v>
      </c>
      <c r="P2885">
        <v>0.5</v>
      </c>
    </row>
    <row r="2886" spans="1:16">
      <c r="A2886" s="61" t="s">
        <v>8115</v>
      </c>
      <c r="B2886" s="61" t="s">
        <v>5991</v>
      </c>
      <c r="C2886" s="100" t="s">
        <v>5683</v>
      </c>
      <c r="D2886" s="42" t="s">
        <v>1466</v>
      </c>
      <c r="E2886" s="61"/>
      <c r="F2886" s="61"/>
      <c r="G2886" s="61">
        <v>214</v>
      </c>
      <c r="H2886">
        <v>6.75</v>
      </c>
      <c r="I2886" t="str">
        <f t="shared" si="150"/>
        <v>78</v>
      </c>
      <c r="J2886" t="str">
        <f t="shared" si="151"/>
        <v>5.0</v>
      </c>
      <c r="K2886" t="s">
        <v>8342</v>
      </c>
      <c r="L2886" t="s">
        <v>8350</v>
      </c>
      <c r="M2886">
        <v>0.75</v>
      </c>
      <c r="N2886">
        <v>2.5</v>
      </c>
      <c r="O2886">
        <f t="shared" si="149"/>
        <v>1.25</v>
      </c>
      <c r="P2886">
        <v>0.5</v>
      </c>
    </row>
    <row r="2887" spans="1:16">
      <c r="A2887" s="61" t="s">
        <v>1465</v>
      </c>
      <c r="B2887" s="61" t="s">
        <v>6758</v>
      </c>
      <c r="C2887" s="100" t="s">
        <v>5683</v>
      </c>
      <c r="D2887" s="42" t="s">
        <v>1466</v>
      </c>
      <c r="E2887" s="61" t="s">
        <v>5726</v>
      </c>
      <c r="F2887" s="61"/>
      <c r="G2887" s="61">
        <v>214</v>
      </c>
      <c r="H2887">
        <v>6.75</v>
      </c>
      <c r="I2887" t="str">
        <f t="shared" si="150"/>
        <v>78</v>
      </c>
      <c r="J2887" t="str">
        <f t="shared" si="151"/>
        <v>5.0</v>
      </c>
      <c r="K2887" t="s">
        <v>8342</v>
      </c>
      <c r="L2887" t="s">
        <v>8350</v>
      </c>
      <c r="M2887">
        <v>0.75</v>
      </c>
      <c r="N2887">
        <v>2.5</v>
      </c>
      <c r="O2887">
        <f t="shared" si="149"/>
        <v>1.25</v>
      </c>
      <c r="P2887">
        <v>0.5</v>
      </c>
    </row>
    <row r="2888" spans="1:16">
      <c r="A2888" s="61">
        <v>104599170</v>
      </c>
      <c r="B2888" s="61" t="s">
        <v>7934</v>
      </c>
      <c r="C2888" s="100" t="s">
        <v>1532</v>
      </c>
      <c r="D2888" s="42" t="s">
        <v>5629</v>
      </c>
      <c r="E2888" s="61">
        <v>101490162</v>
      </c>
      <c r="F2888" s="61"/>
      <c r="G2888" s="61">
        <v>18</v>
      </c>
      <c r="H2888">
        <v>6.75</v>
      </c>
      <c r="I2888" t="str">
        <f t="shared" si="150"/>
        <v>78</v>
      </c>
      <c r="J2888" t="str">
        <f t="shared" si="151"/>
        <v>5.0</v>
      </c>
      <c r="K2888" t="s">
        <v>8342</v>
      </c>
      <c r="L2888" t="s">
        <v>8341</v>
      </c>
      <c r="M2888">
        <v>0.75</v>
      </c>
      <c r="N2888">
        <v>2.5</v>
      </c>
      <c r="O2888">
        <f t="shared" si="149"/>
        <v>1.25</v>
      </c>
      <c r="P2888">
        <v>0.5</v>
      </c>
    </row>
    <row r="2889" spans="1:16">
      <c r="A2889" s="61">
        <v>104599170</v>
      </c>
      <c r="B2889" s="61" t="s">
        <v>7934</v>
      </c>
      <c r="C2889" s="100" t="s">
        <v>1613</v>
      </c>
      <c r="D2889" s="42" t="s">
        <v>205</v>
      </c>
      <c r="E2889" s="61">
        <v>101490161</v>
      </c>
      <c r="F2889" s="61"/>
      <c r="G2889" s="61">
        <v>18</v>
      </c>
      <c r="H2889">
        <v>6.75</v>
      </c>
      <c r="I2889" t="str">
        <f t="shared" si="150"/>
        <v>78</v>
      </c>
      <c r="J2889" t="str">
        <f t="shared" si="151"/>
        <v>5.0</v>
      </c>
      <c r="K2889" t="s">
        <v>8342</v>
      </c>
      <c r="L2889" t="s">
        <v>8341</v>
      </c>
      <c r="M2889">
        <v>0.75</v>
      </c>
      <c r="N2889">
        <v>2.5</v>
      </c>
      <c r="O2889">
        <f t="shared" si="149"/>
        <v>1.25</v>
      </c>
      <c r="P2889">
        <v>0.5</v>
      </c>
    </row>
    <row r="2890" spans="1:16">
      <c r="A2890" s="61" t="s">
        <v>8114</v>
      </c>
      <c r="B2890" s="61" t="s">
        <v>9776</v>
      </c>
      <c r="C2890" s="100" t="s">
        <v>5683</v>
      </c>
      <c r="D2890" s="42" t="s">
        <v>5753</v>
      </c>
      <c r="E2890" s="61"/>
      <c r="F2890" s="61"/>
      <c r="G2890" s="61">
        <v>18</v>
      </c>
      <c r="H2890">
        <v>6.75</v>
      </c>
      <c r="I2890" t="str">
        <f t="shared" si="150"/>
        <v>78</v>
      </c>
      <c r="J2890" t="str">
        <f t="shared" si="151"/>
        <v>5.0</v>
      </c>
      <c r="K2890" t="s">
        <v>8342</v>
      </c>
      <c r="L2890" t="s">
        <v>8341</v>
      </c>
      <c r="M2890">
        <v>0.75</v>
      </c>
      <c r="N2890">
        <v>2.5</v>
      </c>
      <c r="O2890">
        <f t="shared" si="149"/>
        <v>1.25</v>
      </c>
      <c r="P2890">
        <v>0.5</v>
      </c>
    </row>
    <row r="2891" spans="1:16">
      <c r="A2891" s="61" t="s">
        <v>8118</v>
      </c>
      <c r="B2891" s="61" t="s">
        <v>1483</v>
      </c>
      <c r="C2891" s="100" t="s">
        <v>5683</v>
      </c>
      <c r="D2891" s="42" t="s">
        <v>5753</v>
      </c>
      <c r="E2891" s="61" t="s">
        <v>5726</v>
      </c>
      <c r="F2891" s="61"/>
      <c r="G2891" s="61">
        <v>18</v>
      </c>
      <c r="H2891">
        <v>6.75</v>
      </c>
      <c r="I2891" t="str">
        <f t="shared" si="150"/>
        <v>78</v>
      </c>
      <c r="J2891" t="str">
        <f t="shared" si="151"/>
        <v>5.0</v>
      </c>
      <c r="K2891" t="s">
        <v>8342</v>
      </c>
      <c r="L2891" t="s">
        <v>8341</v>
      </c>
      <c r="M2891">
        <v>0.75</v>
      </c>
      <c r="N2891">
        <v>2.5</v>
      </c>
      <c r="O2891">
        <f t="shared" ref="O2891:O2954" si="152">N2891/2</f>
        <v>1.25</v>
      </c>
      <c r="P2891">
        <v>0.5</v>
      </c>
    </row>
    <row r="2892" spans="1:16">
      <c r="A2892" s="61">
        <v>102807087</v>
      </c>
      <c r="B2892" s="61" t="s">
        <v>7067</v>
      </c>
      <c r="C2892" s="62" t="s">
        <v>1613</v>
      </c>
      <c r="D2892" s="42" t="s">
        <v>4330</v>
      </c>
      <c r="E2892" s="61">
        <v>101490161</v>
      </c>
      <c r="F2892" s="61"/>
      <c r="G2892" s="61">
        <v>18</v>
      </c>
      <c r="H2892">
        <v>6.75</v>
      </c>
      <c r="I2892" t="str">
        <f t="shared" ref="I2892:I2955" si="153">MID(D2892,5,2)</f>
        <v>78</v>
      </c>
      <c r="J2892" t="str">
        <f t="shared" ref="J2892:J2955" si="154">MID(D2892,7,3)</f>
        <v>5.0</v>
      </c>
      <c r="K2892" t="s">
        <v>8344</v>
      </c>
      <c r="L2892" t="s">
        <v>8350</v>
      </c>
      <c r="M2892">
        <v>0.75</v>
      </c>
      <c r="N2892">
        <v>2.5</v>
      </c>
      <c r="O2892">
        <f t="shared" si="152"/>
        <v>1.25</v>
      </c>
      <c r="P2892">
        <v>0.5</v>
      </c>
    </row>
    <row r="2893" spans="1:16">
      <c r="A2893" s="64">
        <v>101483252</v>
      </c>
      <c r="B2893" s="61" t="s">
        <v>5993</v>
      </c>
      <c r="C2893" s="62" t="s">
        <v>1532</v>
      </c>
      <c r="D2893" s="63" t="s">
        <v>1651</v>
      </c>
      <c r="E2893" s="64">
        <v>101490168</v>
      </c>
      <c r="F2893" s="64"/>
      <c r="G2893" s="64">
        <v>18</v>
      </c>
      <c r="H2893">
        <v>6.75</v>
      </c>
      <c r="I2893" t="str">
        <f t="shared" si="153"/>
        <v>78</v>
      </c>
      <c r="J2893" t="str">
        <f t="shared" si="154"/>
        <v>5.0</v>
      </c>
      <c r="K2893" t="s">
        <v>8344</v>
      </c>
      <c r="L2893" t="s">
        <v>8350</v>
      </c>
      <c r="M2893">
        <v>0.75</v>
      </c>
      <c r="N2893">
        <v>2.5</v>
      </c>
      <c r="O2893">
        <f t="shared" si="152"/>
        <v>1.25</v>
      </c>
      <c r="P2893">
        <v>0.5</v>
      </c>
    </row>
    <row r="2894" spans="1:16">
      <c r="A2894" s="64">
        <v>101483252</v>
      </c>
      <c r="B2894" s="61" t="s">
        <v>5993</v>
      </c>
      <c r="C2894" s="62" t="s">
        <v>1532</v>
      </c>
      <c r="D2894" s="63" t="s">
        <v>1651</v>
      </c>
      <c r="E2894" s="64">
        <v>101490168</v>
      </c>
      <c r="F2894" s="61" t="s">
        <v>1534</v>
      </c>
      <c r="G2894" s="64">
        <v>18</v>
      </c>
      <c r="H2894">
        <v>6.75</v>
      </c>
      <c r="I2894" t="str">
        <f t="shared" si="153"/>
        <v>78</v>
      </c>
      <c r="J2894" t="str">
        <f t="shared" si="154"/>
        <v>5.0</v>
      </c>
      <c r="K2894" t="s">
        <v>8344</v>
      </c>
      <c r="L2894" t="s">
        <v>8350</v>
      </c>
      <c r="M2894">
        <v>0.75</v>
      </c>
      <c r="N2894">
        <v>2.5</v>
      </c>
      <c r="O2894">
        <f t="shared" si="152"/>
        <v>1.25</v>
      </c>
      <c r="P2894">
        <v>0.5</v>
      </c>
    </row>
    <row r="2895" spans="1:16">
      <c r="A2895" s="61">
        <v>100868872</v>
      </c>
      <c r="B2895" s="61" t="s">
        <v>6753</v>
      </c>
      <c r="C2895" s="62" t="s">
        <v>1532</v>
      </c>
      <c r="D2895" s="42" t="s">
        <v>1651</v>
      </c>
      <c r="E2895" s="61">
        <v>101490171</v>
      </c>
      <c r="F2895" s="61"/>
      <c r="G2895" s="61">
        <v>18</v>
      </c>
      <c r="H2895">
        <v>6.75</v>
      </c>
      <c r="I2895" t="str">
        <f t="shared" si="153"/>
        <v>78</v>
      </c>
      <c r="J2895" t="str">
        <f t="shared" si="154"/>
        <v>5.0</v>
      </c>
      <c r="K2895" t="s">
        <v>8344</v>
      </c>
      <c r="L2895" t="s">
        <v>8350</v>
      </c>
      <c r="M2895">
        <v>0.75</v>
      </c>
      <c r="N2895">
        <v>2.5</v>
      </c>
      <c r="O2895">
        <f t="shared" si="152"/>
        <v>1.25</v>
      </c>
      <c r="P2895">
        <v>0.5</v>
      </c>
    </row>
    <row r="2896" spans="1:16">
      <c r="A2896" s="61">
        <v>100868872</v>
      </c>
      <c r="B2896" s="61" t="s">
        <v>6753</v>
      </c>
      <c r="C2896" s="62" t="s">
        <v>1532</v>
      </c>
      <c r="D2896" s="42" t="s">
        <v>1651</v>
      </c>
      <c r="E2896" s="61">
        <v>101490169</v>
      </c>
      <c r="F2896" s="61" t="s">
        <v>1534</v>
      </c>
      <c r="G2896" s="61">
        <v>18</v>
      </c>
      <c r="H2896">
        <v>6.75</v>
      </c>
      <c r="I2896" t="str">
        <f t="shared" si="153"/>
        <v>78</v>
      </c>
      <c r="J2896" t="str">
        <f t="shared" si="154"/>
        <v>5.0</v>
      </c>
      <c r="K2896" t="s">
        <v>8344</v>
      </c>
      <c r="L2896" t="s">
        <v>8350</v>
      </c>
      <c r="M2896">
        <v>0.75</v>
      </c>
      <c r="N2896">
        <v>2.5</v>
      </c>
      <c r="O2896">
        <f t="shared" si="152"/>
        <v>1.25</v>
      </c>
      <c r="P2896">
        <v>0.5</v>
      </c>
    </row>
    <row r="2897" spans="1:16">
      <c r="A2897" s="64">
        <v>101483252</v>
      </c>
      <c r="B2897" s="61" t="s">
        <v>5993</v>
      </c>
      <c r="C2897" s="62" t="s">
        <v>1613</v>
      </c>
      <c r="D2897" s="63" t="s">
        <v>3590</v>
      </c>
      <c r="E2897" s="64">
        <v>101490161</v>
      </c>
      <c r="F2897" s="64"/>
      <c r="G2897" s="64">
        <v>18</v>
      </c>
      <c r="H2897">
        <v>6.75</v>
      </c>
      <c r="I2897" t="str">
        <f t="shared" si="153"/>
        <v>78</v>
      </c>
      <c r="J2897" t="str">
        <f t="shared" si="154"/>
        <v>5.0</v>
      </c>
      <c r="K2897" t="s">
        <v>8344</v>
      </c>
      <c r="L2897" t="s">
        <v>8350</v>
      </c>
      <c r="M2897">
        <v>0.75</v>
      </c>
      <c r="N2897">
        <v>2.5</v>
      </c>
      <c r="O2897">
        <f t="shared" si="152"/>
        <v>1.25</v>
      </c>
      <c r="P2897">
        <v>0.5</v>
      </c>
    </row>
    <row r="2898" spans="1:16">
      <c r="A2898" s="61">
        <v>100868872</v>
      </c>
      <c r="B2898" s="61" t="s">
        <v>6753</v>
      </c>
      <c r="C2898" s="62" t="s">
        <v>1613</v>
      </c>
      <c r="D2898" s="42" t="s">
        <v>3591</v>
      </c>
      <c r="E2898" s="61">
        <v>101490161</v>
      </c>
      <c r="F2898" s="61"/>
      <c r="G2898" s="61">
        <v>18</v>
      </c>
      <c r="H2898">
        <v>6.75</v>
      </c>
      <c r="I2898" t="str">
        <f t="shared" si="153"/>
        <v>78</v>
      </c>
      <c r="J2898" t="str">
        <f t="shared" si="154"/>
        <v>5.0</v>
      </c>
      <c r="K2898" t="s">
        <v>8344</v>
      </c>
      <c r="L2898" t="s">
        <v>8350</v>
      </c>
      <c r="M2898">
        <v>0.75</v>
      </c>
      <c r="N2898">
        <v>2.5</v>
      </c>
      <c r="O2898">
        <f t="shared" si="152"/>
        <v>1.25</v>
      </c>
      <c r="P2898">
        <v>0.5</v>
      </c>
    </row>
    <row r="2899" spans="1:16">
      <c r="A2899" s="64">
        <v>101288741</v>
      </c>
      <c r="B2899" s="61" t="s">
        <v>5902</v>
      </c>
      <c r="C2899" s="62" t="s">
        <v>1532</v>
      </c>
      <c r="D2899" s="63" t="s">
        <v>1559</v>
      </c>
      <c r="E2899" s="64">
        <v>101490164</v>
      </c>
      <c r="F2899" s="64"/>
      <c r="G2899" s="64">
        <v>17</v>
      </c>
      <c r="H2899">
        <v>6.75</v>
      </c>
      <c r="I2899" t="str">
        <f t="shared" si="153"/>
        <v>78</v>
      </c>
      <c r="J2899" t="str">
        <f t="shared" si="154"/>
        <v>5.0</v>
      </c>
      <c r="K2899" t="s">
        <v>8344</v>
      </c>
      <c r="L2899" t="s">
        <v>8341</v>
      </c>
      <c r="M2899">
        <v>0.75</v>
      </c>
      <c r="N2899">
        <v>2.5</v>
      </c>
      <c r="O2899">
        <f t="shared" si="152"/>
        <v>1.25</v>
      </c>
      <c r="P2899">
        <v>0.5</v>
      </c>
    </row>
    <row r="2900" spans="1:16">
      <c r="A2900" s="64">
        <v>101288741</v>
      </c>
      <c r="B2900" s="61" t="s">
        <v>5902</v>
      </c>
      <c r="C2900" s="62" t="s">
        <v>1532</v>
      </c>
      <c r="D2900" s="63" t="s">
        <v>1559</v>
      </c>
      <c r="E2900" s="64">
        <v>101490164</v>
      </c>
      <c r="F2900" s="61" t="s">
        <v>1534</v>
      </c>
      <c r="G2900" s="64">
        <v>17</v>
      </c>
      <c r="H2900">
        <v>6.75</v>
      </c>
      <c r="I2900" t="str">
        <f t="shared" si="153"/>
        <v>78</v>
      </c>
      <c r="J2900" t="str">
        <f t="shared" si="154"/>
        <v>5.0</v>
      </c>
      <c r="K2900" t="s">
        <v>8344</v>
      </c>
      <c r="L2900" t="s">
        <v>8341</v>
      </c>
      <c r="M2900">
        <v>0.75</v>
      </c>
      <c r="N2900">
        <v>2.5</v>
      </c>
      <c r="O2900">
        <f t="shared" si="152"/>
        <v>1.25</v>
      </c>
      <c r="P2900">
        <v>0.5</v>
      </c>
    </row>
    <row r="2901" spans="1:16">
      <c r="A2901" s="64" t="s">
        <v>3592</v>
      </c>
      <c r="B2901" s="61" t="s">
        <v>6754</v>
      </c>
      <c r="C2901" s="62" t="s">
        <v>1613</v>
      </c>
      <c r="D2901" s="63" t="s">
        <v>3593</v>
      </c>
      <c r="E2901" s="64">
        <v>101490161</v>
      </c>
      <c r="F2901" s="64"/>
      <c r="G2901" s="64">
        <v>17</v>
      </c>
      <c r="H2901">
        <v>6.75</v>
      </c>
      <c r="I2901" t="str">
        <f t="shared" si="153"/>
        <v>78</v>
      </c>
      <c r="J2901" t="str">
        <f t="shared" si="154"/>
        <v>5.0</v>
      </c>
      <c r="K2901" t="s">
        <v>8344</v>
      </c>
      <c r="L2901" t="s">
        <v>8341</v>
      </c>
      <c r="M2901">
        <v>0.75</v>
      </c>
      <c r="N2901">
        <v>2.5</v>
      </c>
      <c r="O2901">
        <f t="shared" si="152"/>
        <v>1.25</v>
      </c>
      <c r="P2901">
        <v>0.5</v>
      </c>
    </row>
    <row r="2902" spans="1:16">
      <c r="A2902" s="61">
        <v>102807086</v>
      </c>
      <c r="B2902" s="61" t="s">
        <v>7066</v>
      </c>
      <c r="C2902" s="62" t="s">
        <v>1613</v>
      </c>
      <c r="D2902" s="42" t="s">
        <v>4329</v>
      </c>
      <c r="E2902" s="61">
        <v>101490161</v>
      </c>
      <c r="F2902" s="61"/>
      <c r="G2902" s="61">
        <v>17</v>
      </c>
      <c r="H2902">
        <v>6.75</v>
      </c>
      <c r="I2902" t="str">
        <f t="shared" si="153"/>
        <v>78</v>
      </c>
      <c r="J2902" t="str">
        <f t="shared" si="154"/>
        <v>5.0</v>
      </c>
      <c r="K2902" t="s">
        <v>8344</v>
      </c>
      <c r="L2902" t="s">
        <v>8341</v>
      </c>
      <c r="M2902">
        <v>0.75</v>
      </c>
      <c r="N2902">
        <v>2.5</v>
      </c>
      <c r="O2902">
        <f t="shared" si="152"/>
        <v>1.25</v>
      </c>
      <c r="P2902">
        <v>0.5</v>
      </c>
    </row>
    <row r="2903" spans="1:16">
      <c r="A2903" s="64">
        <v>101483248</v>
      </c>
      <c r="B2903" s="61" t="s">
        <v>5992</v>
      </c>
      <c r="C2903" s="62" t="s">
        <v>1532</v>
      </c>
      <c r="D2903" s="63" t="s">
        <v>1650</v>
      </c>
      <c r="E2903" s="64">
        <v>101490168</v>
      </c>
      <c r="F2903" s="64"/>
      <c r="G2903" s="64">
        <v>17</v>
      </c>
      <c r="H2903">
        <v>6.75</v>
      </c>
      <c r="I2903" t="str">
        <f t="shared" si="153"/>
        <v>78</v>
      </c>
      <c r="J2903" t="str">
        <f t="shared" si="154"/>
        <v>5.0</v>
      </c>
      <c r="K2903" t="s">
        <v>8344</v>
      </c>
      <c r="L2903" t="s">
        <v>8341</v>
      </c>
      <c r="M2903">
        <v>0.75</v>
      </c>
      <c r="N2903">
        <v>2.5</v>
      </c>
      <c r="O2903">
        <f t="shared" si="152"/>
        <v>1.25</v>
      </c>
      <c r="P2903">
        <v>0.5</v>
      </c>
    </row>
    <row r="2904" spans="1:16">
      <c r="A2904" s="64">
        <v>101483248</v>
      </c>
      <c r="B2904" s="61" t="s">
        <v>5992</v>
      </c>
      <c r="C2904" s="62" t="s">
        <v>1532</v>
      </c>
      <c r="D2904" s="63" t="s">
        <v>1650</v>
      </c>
      <c r="E2904" s="64">
        <v>101490168</v>
      </c>
      <c r="F2904" s="61" t="s">
        <v>1534</v>
      </c>
      <c r="G2904" s="64">
        <v>17</v>
      </c>
      <c r="H2904">
        <v>6.75</v>
      </c>
      <c r="I2904" t="str">
        <f t="shared" si="153"/>
        <v>78</v>
      </c>
      <c r="J2904" t="str">
        <f t="shared" si="154"/>
        <v>5.0</v>
      </c>
      <c r="K2904" t="s">
        <v>8344</v>
      </c>
      <c r="L2904" t="s">
        <v>8341</v>
      </c>
      <c r="M2904">
        <v>0.75</v>
      </c>
      <c r="N2904">
        <v>2.5</v>
      </c>
      <c r="O2904">
        <f t="shared" si="152"/>
        <v>1.25</v>
      </c>
      <c r="P2904">
        <v>0.5</v>
      </c>
    </row>
    <row r="2905" spans="1:16">
      <c r="A2905" s="61">
        <v>100868868</v>
      </c>
      <c r="B2905" s="61" t="s">
        <v>6755</v>
      </c>
      <c r="C2905" s="62" t="s">
        <v>1532</v>
      </c>
      <c r="D2905" s="42" t="s">
        <v>1650</v>
      </c>
      <c r="E2905" s="61">
        <v>101490171</v>
      </c>
      <c r="F2905" s="61"/>
      <c r="G2905" s="61">
        <v>17</v>
      </c>
      <c r="H2905">
        <v>6.75</v>
      </c>
      <c r="I2905" t="str">
        <f t="shared" si="153"/>
        <v>78</v>
      </c>
      <c r="J2905" t="str">
        <f t="shared" si="154"/>
        <v>5.0</v>
      </c>
      <c r="K2905" t="s">
        <v>8344</v>
      </c>
      <c r="L2905" t="s">
        <v>8341</v>
      </c>
      <c r="M2905">
        <v>0.75</v>
      </c>
      <c r="N2905">
        <v>2.5</v>
      </c>
      <c r="O2905">
        <f t="shared" si="152"/>
        <v>1.25</v>
      </c>
      <c r="P2905">
        <v>0.5</v>
      </c>
    </row>
    <row r="2906" spans="1:16">
      <c r="A2906" s="61">
        <v>100868868</v>
      </c>
      <c r="B2906" s="61" t="s">
        <v>6755</v>
      </c>
      <c r="C2906" s="62" t="s">
        <v>1532</v>
      </c>
      <c r="D2906" s="42" t="s">
        <v>1650</v>
      </c>
      <c r="E2906" s="61">
        <v>101490169</v>
      </c>
      <c r="F2906" s="61" t="s">
        <v>1534</v>
      </c>
      <c r="G2906" s="61">
        <v>17</v>
      </c>
      <c r="H2906">
        <v>6.75</v>
      </c>
      <c r="I2906" t="str">
        <f t="shared" si="153"/>
        <v>78</v>
      </c>
      <c r="J2906" t="str">
        <f t="shared" si="154"/>
        <v>5.0</v>
      </c>
      <c r="K2906" t="s">
        <v>8344</v>
      </c>
      <c r="L2906" t="s">
        <v>8341</v>
      </c>
      <c r="M2906">
        <v>0.75</v>
      </c>
      <c r="N2906">
        <v>2.5</v>
      </c>
      <c r="O2906">
        <f t="shared" si="152"/>
        <v>1.25</v>
      </c>
      <c r="P2906">
        <v>0.5</v>
      </c>
    </row>
    <row r="2907" spans="1:16">
      <c r="A2907" s="64">
        <v>101483248</v>
      </c>
      <c r="B2907" s="61" t="s">
        <v>5992</v>
      </c>
      <c r="C2907" s="62" t="s">
        <v>1613</v>
      </c>
      <c r="D2907" s="63" t="s">
        <v>3594</v>
      </c>
      <c r="E2907" s="64">
        <v>101490161</v>
      </c>
      <c r="F2907" s="64"/>
      <c r="G2907" s="64">
        <v>17</v>
      </c>
      <c r="H2907">
        <v>6.75</v>
      </c>
      <c r="I2907" t="str">
        <f t="shared" si="153"/>
        <v>78</v>
      </c>
      <c r="J2907" t="str">
        <f t="shared" si="154"/>
        <v>5.0</v>
      </c>
      <c r="K2907" t="s">
        <v>8344</v>
      </c>
      <c r="L2907" t="s">
        <v>8341</v>
      </c>
      <c r="M2907">
        <v>0.75</v>
      </c>
      <c r="N2907">
        <v>2.5</v>
      </c>
      <c r="O2907">
        <f t="shared" si="152"/>
        <v>1.25</v>
      </c>
      <c r="P2907">
        <v>0.5</v>
      </c>
    </row>
    <row r="2908" spans="1:16">
      <c r="A2908" s="61">
        <v>100868868</v>
      </c>
      <c r="B2908" s="61" t="s">
        <v>6755</v>
      </c>
      <c r="C2908" s="62" t="s">
        <v>1613</v>
      </c>
      <c r="D2908" s="42" t="s">
        <v>3595</v>
      </c>
      <c r="E2908" s="61">
        <v>101490161</v>
      </c>
      <c r="F2908" s="61"/>
      <c r="G2908" s="61">
        <v>17</v>
      </c>
      <c r="H2908">
        <v>6.75</v>
      </c>
      <c r="I2908" t="str">
        <f t="shared" si="153"/>
        <v>78</v>
      </c>
      <c r="J2908" t="str">
        <f t="shared" si="154"/>
        <v>5.0</v>
      </c>
      <c r="K2908" t="s">
        <v>8344</v>
      </c>
      <c r="L2908" t="s">
        <v>8341</v>
      </c>
      <c r="M2908">
        <v>0.75</v>
      </c>
      <c r="N2908">
        <v>2.5</v>
      </c>
      <c r="O2908">
        <f t="shared" si="152"/>
        <v>1.25</v>
      </c>
      <c r="P2908">
        <v>0.5</v>
      </c>
    </row>
    <row r="2909" spans="1:16">
      <c r="A2909" s="64" t="s">
        <v>3087</v>
      </c>
      <c r="B2909" s="61" t="s">
        <v>6610</v>
      </c>
      <c r="C2909" s="62" t="s">
        <v>1532</v>
      </c>
      <c r="D2909" s="63" t="s">
        <v>3088</v>
      </c>
      <c r="E2909" s="64">
        <v>101490164</v>
      </c>
      <c r="F2909" s="64"/>
      <c r="G2909" s="64">
        <v>18</v>
      </c>
      <c r="H2909">
        <v>6.75</v>
      </c>
      <c r="I2909" t="str">
        <f t="shared" si="153"/>
        <v>78</v>
      </c>
      <c r="J2909" t="str">
        <f t="shared" si="154"/>
        <v>5.0</v>
      </c>
      <c r="K2909" t="s">
        <v>8342</v>
      </c>
      <c r="L2909" t="s">
        <v>8341</v>
      </c>
      <c r="M2909">
        <v>0.75</v>
      </c>
      <c r="N2909">
        <v>2.5</v>
      </c>
      <c r="O2909">
        <f t="shared" si="152"/>
        <v>1.25</v>
      </c>
      <c r="P2909">
        <v>0.5</v>
      </c>
    </row>
    <row r="2910" spans="1:16">
      <c r="A2910" s="64" t="s">
        <v>3087</v>
      </c>
      <c r="B2910" s="61" t="s">
        <v>6610</v>
      </c>
      <c r="C2910" s="62" t="s">
        <v>1532</v>
      </c>
      <c r="D2910" s="63" t="s">
        <v>3088</v>
      </c>
      <c r="E2910" s="64">
        <v>101490164</v>
      </c>
      <c r="F2910" s="61" t="s">
        <v>1534</v>
      </c>
      <c r="G2910" s="64">
        <v>18</v>
      </c>
      <c r="H2910">
        <v>6.75</v>
      </c>
      <c r="I2910" t="str">
        <f t="shared" si="153"/>
        <v>78</v>
      </c>
      <c r="J2910" t="str">
        <f t="shared" si="154"/>
        <v>5.0</v>
      </c>
      <c r="K2910" t="s">
        <v>8342</v>
      </c>
      <c r="L2910" t="s">
        <v>8341</v>
      </c>
      <c r="M2910">
        <v>0.75</v>
      </c>
      <c r="N2910">
        <v>2.5</v>
      </c>
      <c r="O2910">
        <f t="shared" si="152"/>
        <v>1.25</v>
      </c>
      <c r="P2910">
        <v>0.5</v>
      </c>
    </row>
    <row r="2911" spans="1:16">
      <c r="A2911" s="61">
        <v>102985107</v>
      </c>
      <c r="B2911" s="61" t="s">
        <v>7199</v>
      </c>
      <c r="C2911" s="62" t="s">
        <v>1532</v>
      </c>
      <c r="D2911" s="42" t="s">
        <v>4526</v>
      </c>
      <c r="E2911" s="61">
        <v>101490162</v>
      </c>
      <c r="F2911" s="61"/>
      <c r="G2911" s="61">
        <v>18</v>
      </c>
      <c r="H2911">
        <v>6.75</v>
      </c>
      <c r="I2911" t="str">
        <f t="shared" si="153"/>
        <v>78</v>
      </c>
      <c r="J2911" t="str">
        <f t="shared" si="154"/>
        <v>5.0</v>
      </c>
      <c r="K2911" t="s">
        <v>8342</v>
      </c>
      <c r="L2911" t="s">
        <v>8341</v>
      </c>
      <c r="M2911">
        <v>0.75</v>
      </c>
      <c r="N2911">
        <v>2.5</v>
      </c>
      <c r="O2911">
        <f t="shared" si="152"/>
        <v>1.25</v>
      </c>
      <c r="P2911">
        <v>0.5</v>
      </c>
    </row>
    <row r="2912" spans="1:16">
      <c r="A2912" s="61">
        <v>102985107</v>
      </c>
      <c r="B2912" s="61" t="s">
        <v>7199</v>
      </c>
      <c r="C2912" s="62" t="s">
        <v>1613</v>
      </c>
      <c r="D2912" s="42" t="s">
        <v>4527</v>
      </c>
      <c r="E2912" s="61">
        <v>101490161</v>
      </c>
      <c r="F2912" s="61"/>
      <c r="G2912" s="61">
        <v>18</v>
      </c>
      <c r="H2912">
        <v>6.75</v>
      </c>
      <c r="I2912" t="str">
        <f t="shared" si="153"/>
        <v>78</v>
      </c>
      <c r="J2912" t="str">
        <f t="shared" si="154"/>
        <v>5.0</v>
      </c>
      <c r="K2912" t="s">
        <v>8342</v>
      </c>
      <c r="L2912" t="s">
        <v>8341</v>
      </c>
      <c r="M2912">
        <v>0.75</v>
      </c>
      <c r="N2912">
        <v>2.5</v>
      </c>
      <c r="O2912">
        <f t="shared" si="152"/>
        <v>1.25</v>
      </c>
      <c r="P2912">
        <v>0.5</v>
      </c>
    </row>
    <row r="2913" spans="1:16">
      <c r="A2913" s="61">
        <v>102710196</v>
      </c>
      <c r="B2913" s="61" t="s">
        <v>7031</v>
      </c>
      <c r="C2913" s="62" t="s">
        <v>1532</v>
      </c>
      <c r="D2913" s="42" t="s">
        <v>4274</v>
      </c>
      <c r="E2913" s="61">
        <v>101490162</v>
      </c>
      <c r="F2913" s="61"/>
      <c r="G2913" s="61">
        <v>327</v>
      </c>
      <c r="H2913">
        <v>6.75</v>
      </c>
      <c r="I2913" t="str">
        <f t="shared" si="153"/>
        <v>78</v>
      </c>
      <c r="J2913" t="str">
        <f t="shared" si="154"/>
        <v>5.0</v>
      </c>
      <c r="K2913" t="s">
        <v>8342</v>
      </c>
      <c r="L2913" t="s">
        <v>8351</v>
      </c>
      <c r="M2913">
        <v>0.75</v>
      </c>
      <c r="N2913">
        <v>2.5</v>
      </c>
      <c r="O2913">
        <f t="shared" si="152"/>
        <v>1.25</v>
      </c>
      <c r="P2913">
        <v>0.5</v>
      </c>
    </row>
    <row r="2914" spans="1:16">
      <c r="A2914" s="61">
        <v>102710196</v>
      </c>
      <c r="B2914" s="61" t="s">
        <v>7031</v>
      </c>
      <c r="C2914" s="62" t="s">
        <v>1613</v>
      </c>
      <c r="D2914" s="42" t="s">
        <v>4275</v>
      </c>
      <c r="E2914" s="61">
        <v>101490161</v>
      </c>
      <c r="F2914" s="61"/>
      <c r="G2914" s="61">
        <v>327</v>
      </c>
      <c r="H2914">
        <v>6.75</v>
      </c>
      <c r="I2914" t="str">
        <f t="shared" si="153"/>
        <v>78</v>
      </c>
      <c r="J2914" t="str">
        <f t="shared" si="154"/>
        <v>5.0</v>
      </c>
      <c r="K2914" t="s">
        <v>8342</v>
      </c>
      <c r="L2914" t="s">
        <v>8351</v>
      </c>
      <c r="M2914">
        <v>0.75</v>
      </c>
      <c r="N2914">
        <v>2.5</v>
      </c>
      <c r="O2914">
        <f t="shared" si="152"/>
        <v>1.25</v>
      </c>
      <c r="P2914">
        <v>0.5</v>
      </c>
    </row>
    <row r="2915" spans="1:16">
      <c r="A2915" s="61">
        <v>101366895</v>
      </c>
      <c r="B2915" s="61" t="s">
        <v>5941</v>
      </c>
      <c r="C2915" s="62" t="s">
        <v>1532</v>
      </c>
      <c r="D2915" s="63" t="s">
        <v>1597</v>
      </c>
      <c r="E2915" s="64">
        <v>101490164</v>
      </c>
      <c r="F2915" s="64"/>
      <c r="G2915" s="64">
        <v>214</v>
      </c>
      <c r="H2915">
        <v>6.75</v>
      </c>
      <c r="I2915" t="str">
        <f t="shared" si="153"/>
        <v>78</v>
      </c>
      <c r="J2915" t="str">
        <f t="shared" si="154"/>
        <v>5.0</v>
      </c>
      <c r="K2915" t="s">
        <v>8342</v>
      </c>
      <c r="L2915" t="s">
        <v>8341</v>
      </c>
      <c r="M2915">
        <v>0.75</v>
      </c>
      <c r="N2915">
        <v>2.5</v>
      </c>
      <c r="O2915">
        <f t="shared" si="152"/>
        <v>1.25</v>
      </c>
      <c r="P2915">
        <v>0.5</v>
      </c>
    </row>
    <row r="2916" spans="1:16">
      <c r="A2916" s="61">
        <v>101366895</v>
      </c>
      <c r="B2916" s="61" t="s">
        <v>5941</v>
      </c>
      <c r="C2916" s="62" t="s">
        <v>1532</v>
      </c>
      <c r="D2916" s="63" t="s">
        <v>1597</v>
      </c>
      <c r="E2916" s="64">
        <v>101490164</v>
      </c>
      <c r="F2916" s="61" t="s">
        <v>1534</v>
      </c>
      <c r="G2916" s="64">
        <v>214</v>
      </c>
      <c r="H2916">
        <v>6.75</v>
      </c>
      <c r="I2916" t="str">
        <f t="shared" si="153"/>
        <v>78</v>
      </c>
      <c r="J2916" t="str">
        <f t="shared" si="154"/>
        <v>5.0</v>
      </c>
      <c r="K2916" t="s">
        <v>8342</v>
      </c>
      <c r="L2916" t="s">
        <v>8341</v>
      </c>
      <c r="M2916">
        <v>0.75</v>
      </c>
      <c r="N2916">
        <v>2.5</v>
      </c>
      <c r="O2916">
        <f t="shared" si="152"/>
        <v>1.25</v>
      </c>
      <c r="P2916">
        <v>0.5</v>
      </c>
    </row>
    <row r="2917" spans="1:16">
      <c r="A2917" s="64">
        <v>101366895</v>
      </c>
      <c r="B2917" s="61" t="s">
        <v>5941</v>
      </c>
      <c r="C2917" s="62" t="s">
        <v>1613</v>
      </c>
      <c r="D2917" s="63" t="s">
        <v>3596</v>
      </c>
      <c r="E2917" s="64">
        <v>101490161</v>
      </c>
      <c r="F2917" s="64"/>
      <c r="G2917" s="64">
        <v>214</v>
      </c>
      <c r="H2917">
        <v>6.75</v>
      </c>
      <c r="I2917" t="str">
        <f t="shared" si="153"/>
        <v>78</v>
      </c>
      <c r="J2917" t="str">
        <f t="shared" si="154"/>
        <v>5.0</v>
      </c>
      <c r="K2917" t="s">
        <v>8342</v>
      </c>
      <c r="L2917" t="s">
        <v>8341</v>
      </c>
      <c r="M2917">
        <v>0.75</v>
      </c>
      <c r="N2917">
        <v>2.5</v>
      </c>
      <c r="O2917">
        <f t="shared" si="152"/>
        <v>1.25</v>
      </c>
      <c r="P2917">
        <v>0.5</v>
      </c>
    </row>
    <row r="2918" spans="1:16">
      <c r="A2918" s="61">
        <v>101276278</v>
      </c>
      <c r="B2918" s="61" t="s">
        <v>5896</v>
      </c>
      <c r="C2918" s="62" t="s">
        <v>1532</v>
      </c>
      <c r="D2918" s="63" t="s">
        <v>1552</v>
      </c>
      <c r="E2918" s="64">
        <v>101490162</v>
      </c>
      <c r="F2918" s="64"/>
      <c r="G2918" s="64">
        <v>214</v>
      </c>
      <c r="H2918">
        <v>6.75</v>
      </c>
      <c r="I2918" t="str">
        <f t="shared" si="153"/>
        <v>78</v>
      </c>
      <c r="J2918" t="str">
        <f t="shared" si="154"/>
        <v>5.0</v>
      </c>
      <c r="K2918" t="s">
        <v>8342</v>
      </c>
      <c r="L2918" t="s">
        <v>8350</v>
      </c>
      <c r="M2918">
        <v>0.75</v>
      </c>
      <c r="N2918">
        <v>2.5</v>
      </c>
      <c r="O2918">
        <f t="shared" si="152"/>
        <v>1.25</v>
      </c>
      <c r="P2918">
        <v>0.5</v>
      </c>
    </row>
    <row r="2919" spans="1:16">
      <c r="A2919" s="61" t="s">
        <v>3559</v>
      </c>
      <c r="B2919" s="61" t="s">
        <v>6749</v>
      </c>
      <c r="C2919" s="62" t="s">
        <v>1532</v>
      </c>
      <c r="D2919" s="63" t="s">
        <v>3560</v>
      </c>
      <c r="E2919" s="64">
        <v>101490162</v>
      </c>
      <c r="F2919" s="64"/>
      <c r="G2919" s="64">
        <v>214</v>
      </c>
      <c r="H2919">
        <v>6.75</v>
      </c>
      <c r="I2919" t="str">
        <f t="shared" si="153"/>
        <v>78</v>
      </c>
      <c r="J2919" t="str">
        <f t="shared" si="154"/>
        <v>5.0</v>
      </c>
      <c r="K2919" t="s">
        <v>8342</v>
      </c>
      <c r="L2919" t="s">
        <v>8350</v>
      </c>
      <c r="M2919">
        <v>0.75</v>
      </c>
      <c r="N2919">
        <v>2.5</v>
      </c>
      <c r="O2919">
        <f t="shared" si="152"/>
        <v>1.25</v>
      </c>
      <c r="P2919">
        <v>0.5</v>
      </c>
    </row>
    <row r="2920" spans="1:16">
      <c r="A2920" s="61">
        <v>101924724</v>
      </c>
      <c r="B2920" s="61" t="s">
        <v>6868</v>
      </c>
      <c r="C2920" s="62" t="s">
        <v>1532</v>
      </c>
      <c r="D2920" s="42" t="s">
        <v>3560</v>
      </c>
      <c r="E2920" s="61">
        <v>101490162</v>
      </c>
      <c r="F2920" s="61"/>
      <c r="G2920" s="61">
        <v>214</v>
      </c>
      <c r="H2920">
        <v>6.75</v>
      </c>
      <c r="I2920" t="str">
        <f t="shared" si="153"/>
        <v>78</v>
      </c>
      <c r="J2920" t="str">
        <f t="shared" si="154"/>
        <v>5.0</v>
      </c>
      <c r="K2920" t="s">
        <v>8342</v>
      </c>
      <c r="L2920" t="s">
        <v>8350</v>
      </c>
      <c r="M2920">
        <v>0.75</v>
      </c>
      <c r="N2920">
        <v>2.5</v>
      </c>
      <c r="O2920">
        <f t="shared" si="152"/>
        <v>1.25</v>
      </c>
      <c r="P2920">
        <v>0.5</v>
      </c>
    </row>
    <row r="2921" spans="1:16">
      <c r="A2921" s="64" t="s">
        <v>3559</v>
      </c>
      <c r="B2921" s="61" t="s">
        <v>6749</v>
      </c>
      <c r="C2921" s="62" t="s">
        <v>1613</v>
      </c>
      <c r="D2921" s="63" t="s">
        <v>3597</v>
      </c>
      <c r="E2921" s="64">
        <v>101490161</v>
      </c>
      <c r="F2921" s="64"/>
      <c r="G2921" s="64">
        <v>214</v>
      </c>
      <c r="H2921">
        <v>6.75</v>
      </c>
      <c r="I2921" t="str">
        <f t="shared" si="153"/>
        <v>78</v>
      </c>
      <c r="J2921" t="str">
        <f t="shared" si="154"/>
        <v>5.0</v>
      </c>
      <c r="K2921" t="s">
        <v>8342</v>
      </c>
      <c r="L2921" t="s">
        <v>8350</v>
      </c>
      <c r="M2921">
        <v>0.75</v>
      </c>
      <c r="N2921">
        <v>2.5</v>
      </c>
      <c r="O2921">
        <f t="shared" si="152"/>
        <v>1.25</v>
      </c>
      <c r="P2921">
        <v>0.5</v>
      </c>
    </row>
    <row r="2922" spans="1:16">
      <c r="A2922" s="61">
        <v>101924724</v>
      </c>
      <c r="B2922" s="61" t="s">
        <v>6868</v>
      </c>
      <c r="C2922" s="62" t="s">
        <v>1613</v>
      </c>
      <c r="D2922" s="42" t="s">
        <v>3597</v>
      </c>
      <c r="E2922" s="61">
        <v>101490161</v>
      </c>
      <c r="F2922" s="61"/>
      <c r="G2922" s="61">
        <v>214</v>
      </c>
      <c r="H2922">
        <v>6.75</v>
      </c>
      <c r="I2922" t="str">
        <f t="shared" si="153"/>
        <v>78</v>
      </c>
      <c r="J2922" t="str">
        <f t="shared" si="154"/>
        <v>5.0</v>
      </c>
      <c r="K2922" t="s">
        <v>8342</v>
      </c>
      <c r="L2922" t="s">
        <v>8350</v>
      </c>
      <c r="M2922">
        <v>0.75</v>
      </c>
      <c r="N2922">
        <v>2.5</v>
      </c>
      <c r="O2922">
        <f t="shared" si="152"/>
        <v>1.25</v>
      </c>
      <c r="P2922">
        <v>0.5</v>
      </c>
    </row>
    <row r="2923" spans="1:16">
      <c r="A2923" s="64">
        <v>101285999</v>
      </c>
      <c r="B2923" s="61" t="s">
        <v>5899</v>
      </c>
      <c r="C2923" s="62" t="s">
        <v>1532</v>
      </c>
      <c r="D2923" s="63" t="s">
        <v>1555</v>
      </c>
      <c r="E2923" s="64">
        <v>101490164</v>
      </c>
      <c r="F2923" s="64"/>
      <c r="G2923" s="64">
        <v>214</v>
      </c>
      <c r="H2923">
        <v>6.75</v>
      </c>
      <c r="I2923" t="str">
        <f t="shared" si="153"/>
        <v>78</v>
      </c>
      <c r="J2923" t="str">
        <f t="shared" si="154"/>
        <v>5.0</v>
      </c>
      <c r="K2923" t="s">
        <v>8342</v>
      </c>
      <c r="L2923" t="s">
        <v>8350</v>
      </c>
      <c r="M2923">
        <v>0.75</v>
      </c>
      <c r="N2923">
        <v>2.5</v>
      </c>
      <c r="O2923">
        <f t="shared" si="152"/>
        <v>1.25</v>
      </c>
      <c r="P2923">
        <v>0.5</v>
      </c>
    </row>
    <row r="2924" spans="1:16">
      <c r="A2924" s="64">
        <v>101285999</v>
      </c>
      <c r="B2924" s="61" t="s">
        <v>5899</v>
      </c>
      <c r="C2924" s="62" t="s">
        <v>1532</v>
      </c>
      <c r="D2924" s="63" t="s">
        <v>1555</v>
      </c>
      <c r="E2924" s="64">
        <v>101490164</v>
      </c>
      <c r="F2924" s="61" t="s">
        <v>1534</v>
      </c>
      <c r="G2924" s="64">
        <v>214</v>
      </c>
      <c r="H2924">
        <v>6.75</v>
      </c>
      <c r="I2924" t="str">
        <f t="shared" si="153"/>
        <v>78</v>
      </c>
      <c r="J2924" t="str">
        <f t="shared" si="154"/>
        <v>5.0</v>
      </c>
      <c r="K2924" t="s">
        <v>8342</v>
      </c>
      <c r="L2924" t="s">
        <v>8350</v>
      </c>
      <c r="M2924">
        <v>0.75</v>
      </c>
      <c r="N2924">
        <v>2.5</v>
      </c>
      <c r="O2924">
        <f t="shared" si="152"/>
        <v>1.25</v>
      </c>
      <c r="P2924">
        <v>0.5</v>
      </c>
    </row>
    <row r="2925" spans="1:16">
      <c r="A2925" s="64" t="s">
        <v>3598</v>
      </c>
      <c r="B2925" s="61" t="s">
        <v>6756</v>
      </c>
      <c r="C2925" s="62" t="s">
        <v>1613</v>
      </c>
      <c r="D2925" s="63" t="s">
        <v>3599</v>
      </c>
      <c r="E2925" s="64">
        <v>101490161</v>
      </c>
      <c r="F2925" s="64"/>
      <c r="G2925" s="64">
        <v>214</v>
      </c>
      <c r="H2925">
        <v>6.75</v>
      </c>
      <c r="I2925" t="str">
        <f t="shared" si="153"/>
        <v>78</v>
      </c>
      <c r="J2925" t="str">
        <f t="shared" si="154"/>
        <v>5.0</v>
      </c>
      <c r="K2925" t="s">
        <v>8342</v>
      </c>
      <c r="L2925" t="s">
        <v>8350</v>
      </c>
      <c r="M2925">
        <v>0.75</v>
      </c>
      <c r="N2925">
        <v>2.5</v>
      </c>
      <c r="O2925">
        <f t="shared" si="152"/>
        <v>1.25</v>
      </c>
      <c r="P2925">
        <v>0.5</v>
      </c>
    </row>
    <row r="2926" spans="1:16">
      <c r="A2926" s="61" t="s">
        <v>3600</v>
      </c>
      <c r="B2926" s="61" t="s">
        <v>6757</v>
      </c>
      <c r="C2926" s="62" t="s">
        <v>1613</v>
      </c>
      <c r="D2926" s="63" t="s">
        <v>3601</v>
      </c>
      <c r="E2926" s="64">
        <v>101490161</v>
      </c>
      <c r="F2926" s="64"/>
      <c r="G2926" s="64">
        <v>18</v>
      </c>
      <c r="H2926">
        <v>6.75</v>
      </c>
      <c r="I2926" t="str">
        <f t="shared" si="153"/>
        <v>78</v>
      </c>
      <c r="J2926" t="str">
        <f t="shared" si="154"/>
        <v>5.0</v>
      </c>
      <c r="K2926" t="s">
        <v>8342</v>
      </c>
      <c r="L2926" t="s">
        <v>8350</v>
      </c>
      <c r="M2926">
        <v>0.75</v>
      </c>
      <c r="N2926">
        <v>2.5</v>
      </c>
      <c r="O2926">
        <f t="shared" si="152"/>
        <v>1.25</v>
      </c>
      <c r="P2926">
        <v>0.5</v>
      </c>
    </row>
    <row r="2927" spans="1:16">
      <c r="A2927" s="61">
        <v>102807085</v>
      </c>
      <c r="B2927" s="61" t="s">
        <v>7065</v>
      </c>
      <c r="C2927" s="62" t="s">
        <v>1613</v>
      </c>
      <c r="D2927" s="42" t="s">
        <v>3601</v>
      </c>
      <c r="E2927" s="61">
        <v>101490161</v>
      </c>
      <c r="F2927" s="61"/>
      <c r="G2927" s="61">
        <v>214</v>
      </c>
      <c r="H2927">
        <v>6.75</v>
      </c>
      <c r="I2927" t="str">
        <f t="shared" si="153"/>
        <v>78</v>
      </c>
      <c r="J2927" t="str">
        <f t="shared" si="154"/>
        <v>5.0</v>
      </c>
      <c r="K2927" t="s">
        <v>8342</v>
      </c>
      <c r="L2927" t="s">
        <v>8350</v>
      </c>
      <c r="M2927">
        <v>0.75</v>
      </c>
      <c r="N2927">
        <v>2.5</v>
      </c>
      <c r="O2927">
        <f t="shared" si="152"/>
        <v>1.25</v>
      </c>
      <c r="P2927">
        <v>0.5</v>
      </c>
    </row>
    <row r="2928" spans="1:16">
      <c r="A2928" s="64">
        <v>101483240</v>
      </c>
      <c r="B2928" s="61" t="s">
        <v>5991</v>
      </c>
      <c r="C2928" s="62" t="s">
        <v>1532</v>
      </c>
      <c r="D2928" s="63" t="s">
        <v>1649</v>
      </c>
      <c r="E2928" s="64">
        <v>101490168</v>
      </c>
      <c r="F2928" s="64"/>
      <c r="G2928" s="64">
        <v>214</v>
      </c>
      <c r="H2928">
        <v>6.75</v>
      </c>
      <c r="I2928" t="str">
        <f t="shared" si="153"/>
        <v>78</v>
      </c>
      <c r="J2928" t="str">
        <f t="shared" si="154"/>
        <v>5.0</v>
      </c>
      <c r="K2928" t="s">
        <v>8342</v>
      </c>
      <c r="L2928" t="s">
        <v>8350</v>
      </c>
      <c r="M2928">
        <v>0.75</v>
      </c>
      <c r="N2928">
        <v>2.5</v>
      </c>
      <c r="O2928">
        <f t="shared" si="152"/>
        <v>1.25</v>
      </c>
      <c r="P2928">
        <v>0.5</v>
      </c>
    </row>
    <row r="2929" spans="1:16">
      <c r="A2929" s="64">
        <v>101483240</v>
      </c>
      <c r="B2929" s="61" t="s">
        <v>5991</v>
      </c>
      <c r="C2929" s="62" t="s">
        <v>1532</v>
      </c>
      <c r="D2929" s="63" t="s">
        <v>1649</v>
      </c>
      <c r="E2929" s="64">
        <v>101490168</v>
      </c>
      <c r="F2929" s="61" t="s">
        <v>1534</v>
      </c>
      <c r="G2929" s="64">
        <v>214</v>
      </c>
      <c r="H2929">
        <v>6.75</v>
      </c>
      <c r="I2929" t="str">
        <f t="shared" si="153"/>
        <v>78</v>
      </c>
      <c r="J2929" t="str">
        <f t="shared" si="154"/>
        <v>5.0</v>
      </c>
      <c r="K2929" t="s">
        <v>8342</v>
      </c>
      <c r="L2929" t="s">
        <v>8350</v>
      </c>
      <c r="M2929">
        <v>0.75</v>
      </c>
      <c r="N2929">
        <v>2.5</v>
      </c>
      <c r="O2929">
        <f t="shared" si="152"/>
        <v>1.25</v>
      </c>
      <c r="P2929">
        <v>0.5</v>
      </c>
    </row>
    <row r="2930" spans="1:16">
      <c r="A2930" s="61">
        <v>100810843</v>
      </c>
      <c r="B2930" s="61" t="s">
        <v>6758</v>
      </c>
      <c r="C2930" s="62" t="s">
        <v>1532</v>
      </c>
      <c r="D2930" s="42" t="s">
        <v>1649</v>
      </c>
      <c r="E2930" s="61">
        <v>101490171</v>
      </c>
      <c r="F2930" s="61"/>
      <c r="G2930" s="61">
        <v>214</v>
      </c>
      <c r="H2930">
        <v>6.75</v>
      </c>
      <c r="I2930" t="str">
        <f t="shared" si="153"/>
        <v>78</v>
      </c>
      <c r="J2930" t="str">
        <f t="shared" si="154"/>
        <v>5.0</v>
      </c>
      <c r="K2930" t="s">
        <v>8342</v>
      </c>
      <c r="L2930" t="s">
        <v>8350</v>
      </c>
      <c r="M2930">
        <v>0.75</v>
      </c>
      <c r="N2930">
        <v>2.5</v>
      </c>
      <c r="O2930">
        <f t="shared" si="152"/>
        <v>1.25</v>
      </c>
      <c r="P2930">
        <v>0.5</v>
      </c>
    </row>
    <row r="2931" spans="1:16">
      <c r="A2931" s="61">
        <v>100810843</v>
      </c>
      <c r="B2931" s="61" t="s">
        <v>6758</v>
      </c>
      <c r="C2931" s="62" t="s">
        <v>1532</v>
      </c>
      <c r="D2931" s="42" t="s">
        <v>1649</v>
      </c>
      <c r="E2931" s="61">
        <v>101490169</v>
      </c>
      <c r="F2931" s="61" t="s">
        <v>1534</v>
      </c>
      <c r="G2931" s="61">
        <v>214</v>
      </c>
      <c r="H2931">
        <v>6.75</v>
      </c>
      <c r="I2931" t="str">
        <f t="shared" si="153"/>
        <v>78</v>
      </c>
      <c r="J2931" t="str">
        <f t="shared" si="154"/>
        <v>5.0</v>
      </c>
      <c r="K2931" t="s">
        <v>8342</v>
      </c>
      <c r="L2931" t="s">
        <v>8350</v>
      </c>
      <c r="M2931">
        <v>0.75</v>
      </c>
      <c r="N2931">
        <v>2.5</v>
      </c>
      <c r="O2931">
        <f t="shared" si="152"/>
        <v>1.25</v>
      </c>
      <c r="P2931">
        <v>0.5</v>
      </c>
    </row>
    <row r="2932" spans="1:16">
      <c r="A2932" s="61">
        <v>101518835</v>
      </c>
      <c r="B2932" s="61" t="s">
        <v>6759</v>
      </c>
      <c r="C2932" s="62" t="s">
        <v>1532</v>
      </c>
      <c r="D2932" s="42" t="s">
        <v>1649</v>
      </c>
      <c r="E2932" s="61">
        <v>101490165</v>
      </c>
      <c r="F2932" s="61"/>
      <c r="G2932" s="61">
        <v>214</v>
      </c>
      <c r="H2932">
        <v>6.75</v>
      </c>
      <c r="I2932" t="str">
        <f t="shared" si="153"/>
        <v>78</v>
      </c>
      <c r="J2932" t="str">
        <f t="shared" si="154"/>
        <v>5.0</v>
      </c>
      <c r="K2932" t="s">
        <v>8342</v>
      </c>
      <c r="L2932" t="s">
        <v>8350</v>
      </c>
      <c r="M2932">
        <v>0.75</v>
      </c>
      <c r="N2932">
        <v>2.5</v>
      </c>
      <c r="O2932">
        <f t="shared" si="152"/>
        <v>1.25</v>
      </c>
      <c r="P2932">
        <v>0.5</v>
      </c>
    </row>
    <row r="2933" spans="1:16">
      <c r="A2933" s="61">
        <v>101518835</v>
      </c>
      <c r="B2933" s="61" t="s">
        <v>6759</v>
      </c>
      <c r="C2933" s="62" t="s">
        <v>1532</v>
      </c>
      <c r="D2933" s="42" t="s">
        <v>1649</v>
      </c>
      <c r="E2933" s="61">
        <v>101490165</v>
      </c>
      <c r="F2933" s="61" t="s">
        <v>1534</v>
      </c>
      <c r="G2933" s="61">
        <v>214</v>
      </c>
      <c r="H2933">
        <v>6.75</v>
      </c>
      <c r="I2933" t="str">
        <f t="shared" si="153"/>
        <v>78</v>
      </c>
      <c r="J2933" t="str">
        <f t="shared" si="154"/>
        <v>5.0</v>
      </c>
      <c r="K2933" t="s">
        <v>8342</v>
      </c>
      <c r="L2933" t="s">
        <v>8350</v>
      </c>
      <c r="M2933">
        <v>0.75</v>
      </c>
      <c r="N2933">
        <v>2.5</v>
      </c>
      <c r="O2933">
        <f t="shared" si="152"/>
        <v>1.25</v>
      </c>
      <c r="P2933">
        <v>0.5</v>
      </c>
    </row>
    <row r="2934" spans="1:16">
      <c r="A2934" s="61">
        <v>103193990</v>
      </c>
      <c r="B2934" s="61" t="s">
        <v>7359</v>
      </c>
      <c r="C2934" s="62" t="s">
        <v>1532</v>
      </c>
      <c r="D2934" s="42" t="s">
        <v>1649</v>
      </c>
      <c r="E2934" s="61">
        <v>101490171</v>
      </c>
      <c r="F2934" s="61"/>
      <c r="G2934" s="61">
        <v>214</v>
      </c>
      <c r="H2934">
        <v>6.75</v>
      </c>
      <c r="I2934" t="str">
        <f t="shared" si="153"/>
        <v>78</v>
      </c>
      <c r="J2934" t="str">
        <f t="shared" si="154"/>
        <v>5.0</v>
      </c>
      <c r="K2934" t="s">
        <v>8342</v>
      </c>
      <c r="L2934" t="s">
        <v>8350</v>
      </c>
      <c r="M2934">
        <v>0.75</v>
      </c>
      <c r="N2934">
        <v>2.5</v>
      </c>
      <c r="O2934">
        <f t="shared" si="152"/>
        <v>1.25</v>
      </c>
      <c r="P2934">
        <v>0.5</v>
      </c>
    </row>
    <row r="2935" spans="1:16">
      <c r="A2935" s="61">
        <v>103193989</v>
      </c>
      <c r="B2935" s="61" t="s">
        <v>7360</v>
      </c>
      <c r="C2935" s="62" t="s">
        <v>1532</v>
      </c>
      <c r="D2935" s="42" t="s">
        <v>1649</v>
      </c>
      <c r="E2935" s="61">
        <v>101490168</v>
      </c>
      <c r="F2935" s="61"/>
      <c r="G2935" s="61">
        <v>214</v>
      </c>
      <c r="H2935">
        <v>6.75</v>
      </c>
      <c r="I2935" t="str">
        <f t="shared" si="153"/>
        <v>78</v>
      </c>
      <c r="J2935" t="str">
        <f t="shared" si="154"/>
        <v>5.0</v>
      </c>
      <c r="K2935" t="s">
        <v>8342</v>
      </c>
      <c r="L2935" t="s">
        <v>8350</v>
      </c>
      <c r="M2935">
        <v>0.75</v>
      </c>
      <c r="N2935">
        <v>2.5</v>
      </c>
      <c r="O2935">
        <f t="shared" si="152"/>
        <v>1.25</v>
      </c>
      <c r="P2935">
        <v>0.5</v>
      </c>
    </row>
    <row r="2936" spans="1:16">
      <c r="A2936" s="64">
        <v>101483240</v>
      </c>
      <c r="B2936" s="61" t="s">
        <v>5991</v>
      </c>
      <c r="C2936" s="62" t="s">
        <v>1613</v>
      </c>
      <c r="D2936" s="63" t="s">
        <v>3602</v>
      </c>
      <c r="E2936" s="64">
        <v>101490161</v>
      </c>
      <c r="F2936" s="64"/>
      <c r="G2936" s="64">
        <v>214</v>
      </c>
      <c r="H2936">
        <v>6.75</v>
      </c>
      <c r="I2936" t="str">
        <f t="shared" si="153"/>
        <v>78</v>
      </c>
      <c r="J2936" t="str">
        <f t="shared" si="154"/>
        <v>5.0</v>
      </c>
      <c r="K2936" t="s">
        <v>8342</v>
      </c>
      <c r="L2936" t="s">
        <v>8350</v>
      </c>
      <c r="M2936">
        <v>0.75</v>
      </c>
      <c r="N2936">
        <v>2.5</v>
      </c>
      <c r="O2936">
        <f t="shared" si="152"/>
        <v>1.25</v>
      </c>
      <c r="P2936">
        <v>0.5</v>
      </c>
    </row>
    <row r="2937" spans="1:16">
      <c r="A2937" s="61">
        <v>100810843</v>
      </c>
      <c r="B2937" s="61" t="s">
        <v>6758</v>
      </c>
      <c r="C2937" s="62" t="s">
        <v>1613</v>
      </c>
      <c r="D2937" s="42" t="s">
        <v>3603</v>
      </c>
      <c r="E2937" s="61">
        <v>101490161</v>
      </c>
      <c r="F2937" s="61"/>
      <c r="G2937" s="61">
        <v>214</v>
      </c>
      <c r="H2937">
        <v>6.75</v>
      </c>
      <c r="I2937" t="str">
        <f t="shared" si="153"/>
        <v>78</v>
      </c>
      <c r="J2937" t="str">
        <f t="shared" si="154"/>
        <v>5.0</v>
      </c>
      <c r="K2937" t="s">
        <v>8342</v>
      </c>
      <c r="L2937" t="s">
        <v>8350</v>
      </c>
      <c r="M2937">
        <v>0.75</v>
      </c>
      <c r="N2937">
        <v>2.5</v>
      </c>
      <c r="O2937">
        <f t="shared" si="152"/>
        <v>1.25</v>
      </c>
      <c r="P2937">
        <v>0.5</v>
      </c>
    </row>
    <row r="2938" spans="1:16">
      <c r="A2938" s="61">
        <v>101518835</v>
      </c>
      <c r="B2938" s="61" t="s">
        <v>6759</v>
      </c>
      <c r="C2938" s="62" t="s">
        <v>1613</v>
      </c>
      <c r="D2938" s="42" t="s">
        <v>3603</v>
      </c>
      <c r="E2938" s="61">
        <v>101490161</v>
      </c>
      <c r="F2938" s="61"/>
      <c r="G2938" s="61">
        <v>214</v>
      </c>
      <c r="H2938">
        <v>6.75</v>
      </c>
      <c r="I2938" t="str">
        <f t="shared" si="153"/>
        <v>78</v>
      </c>
      <c r="J2938" t="str">
        <f t="shared" si="154"/>
        <v>5.0</v>
      </c>
      <c r="K2938" t="s">
        <v>8342</v>
      </c>
      <c r="L2938" t="s">
        <v>8350</v>
      </c>
      <c r="M2938">
        <v>0.75</v>
      </c>
      <c r="N2938">
        <v>2.5</v>
      </c>
      <c r="O2938">
        <f t="shared" si="152"/>
        <v>1.25</v>
      </c>
      <c r="P2938">
        <v>0.5</v>
      </c>
    </row>
    <row r="2939" spans="1:16">
      <c r="A2939" s="61">
        <v>103193990</v>
      </c>
      <c r="B2939" s="61" t="s">
        <v>7359</v>
      </c>
      <c r="C2939" s="62" t="s">
        <v>1613</v>
      </c>
      <c r="D2939" s="42" t="s">
        <v>3603</v>
      </c>
      <c r="E2939" s="61">
        <v>101490161</v>
      </c>
      <c r="F2939" s="61"/>
      <c r="G2939" s="61">
        <v>214</v>
      </c>
      <c r="H2939">
        <v>6.75</v>
      </c>
      <c r="I2939" t="str">
        <f t="shared" si="153"/>
        <v>78</v>
      </c>
      <c r="J2939" t="str">
        <f t="shared" si="154"/>
        <v>5.0</v>
      </c>
      <c r="K2939" t="s">
        <v>8342</v>
      </c>
      <c r="L2939" t="s">
        <v>8350</v>
      </c>
      <c r="M2939">
        <v>0.75</v>
      </c>
      <c r="N2939">
        <v>2.5</v>
      </c>
      <c r="O2939">
        <f t="shared" si="152"/>
        <v>1.25</v>
      </c>
      <c r="P2939">
        <v>0.5</v>
      </c>
    </row>
    <row r="2940" spans="1:16">
      <c r="A2940" s="61">
        <v>103193989</v>
      </c>
      <c r="B2940" s="61" t="s">
        <v>7360</v>
      </c>
      <c r="C2940" s="62" t="s">
        <v>1613</v>
      </c>
      <c r="D2940" s="42" t="s">
        <v>3603</v>
      </c>
      <c r="E2940" s="61">
        <v>101490161</v>
      </c>
      <c r="F2940" s="61"/>
      <c r="G2940" s="61">
        <v>214</v>
      </c>
      <c r="H2940">
        <v>6.75</v>
      </c>
      <c r="I2940" t="str">
        <f t="shared" si="153"/>
        <v>78</v>
      </c>
      <c r="J2940" t="str">
        <f t="shared" si="154"/>
        <v>5.0</v>
      </c>
      <c r="K2940" t="s">
        <v>8342</v>
      </c>
      <c r="L2940" t="s">
        <v>8350</v>
      </c>
      <c r="M2940">
        <v>0.75</v>
      </c>
      <c r="N2940">
        <v>2.5</v>
      </c>
      <c r="O2940">
        <f t="shared" si="152"/>
        <v>1.25</v>
      </c>
      <c r="P2940">
        <v>0.5</v>
      </c>
    </row>
    <row r="2941" spans="1:16">
      <c r="A2941" s="61">
        <v>101525269</v>
      </c>
      <c r="B2941" s="61" t="s">
        <v>6040</v>
      </c>
      <c r="C2941" s="62" t="s">
        <v>1532</v>
      </c>
      <c r="D2941" s="42" t="s">
        <v>1702</v>
      </c>
      <c r="E2941" s="61">
        <v>101490162</v>
      </c>
      <c r="F2941" s="61"/>
      <c r="G2941" s="61">
        <v>17</v>
      </c>
      <c r="H2941">
        <v>6.75</v>
      </c>
      <c r="I2941" t="str">
        <f t="shared" si="153"/>
        <v>78</v>
      </c>
      <c r="J2941" t="str">
        <f t="shared" si="154"/>
        <v>5.0</v>
      </c>
      <c r="K2941" t="s">
        <v>8342</v>
      </c>
      <c r="L2941" t="s">
        <v>8352</v>
      </c>
      <c r="M2941">
        <v>0.75</v>
      </c>
      <c r="N2941">
        <v>2.5</v>
      </c>
      <c r="O2941">
        <f t="shared" si="152"/>
        <v>1.25</v>
      </c>
      <c r="P2941">
        <v>0.5</v>
      </c>
    </row>
    <row r="2942" spans="1:16">
      <c r="A2942" s="61">
        <v>101525269</v>
      </c>
      <c r="B2942" s="61" t="s">
        <v>6040</v>
      </c>
      <c r="C2942" s="62" t="s">
        <v>1613</v>
      </c>
      <c r="D2942" s="42" t="s">
        <v>3604</v>
      </c>
      <c r="E2942" s="61">
        <v>101490161</v>
      </c>
      <c r="F2942" s="61"/>
      <c r="G2942" s="61">
        <v>17</v>
      </c>
      <c r="H2942">
        <v>6.75</v>
      </c>
      <c r="I2942" t="str">
        <f t="shared" si="153"/>
        <v>78</v>
      </c>
      <c r="J2942" t="str">
        <f t="shared" si="154"/>
        <v>5.0</v>
      </c>
      <c r="K2942" t="s">
        <v>8342</v>
      </c>
      <c r="L2942" t="s">
        <v>8352</v>
      </c>
      <c r="M2942">
        <v>0.75</v>
      </c>
      <c r="N2942">
        <v>2.5</v>
      </c>
      <c r="O2942">
        <f t="shared" si="152"/>
        <v>1.25</v>
      </c>
      <c r="P2942">
        <v>0.5</v>
      </c>
    </row>
    <row r="2943" spans="1:16">
      <c r="A2943" s="61">
        <v>101629474</v>
      </c>
      <c r="B2943" s="61" t="s">
        <v>6760</v>
      </c>
      <c r="C2943" s="62" t="s">
        <v>1532</v>
      </c>
      <c r="D2943" s="42" t="s">
        <v>3840</v>
      </c>
      <c r="E2943" s="61">
        <v>101490164</v>
      </c>
      <c r="F2943" s="61"/>
      <c r="G2943" s="61">
        <v>199</v>
      </c>
      <c r="H2943">
        <v>6.75</v>
      </c>
      <c r="I2943" t="str">
        <f t="shared" si="153"/>
        <v>78</v>
      </c>
      <c r="J2943" t="str">
        <f t="shared" si="154"/>
        <v>5.0</v>
      </c>
      <c r="K2943" t="s">
        <v>8342</v>
      </c>
      <c r="L2943" t="s">
        <v>8354</v>
      </c>
      <c r="M2943">
        <v>0.75</v>
      </c>
      <c r="N2943">
        <v>2.5</v>
      </c>
      <c r="O2943">
        <f t="shared" si="152"/>
        <v>1.25</v>
      </c>
      <c r="P2943">
        <v>0.5</v>
      </c>
    </row>
    <row r="2944" spans="1:16">
      <c r="A2944" s="61">
        <v>101629474</v>
      </c>
      <c r="B2944" s="61" t="s">
        <v>6760</v>
      </c>
      <c r="C2944" s="62" t="s">
        <v>1532</v>
      </c>
      <c r="D2944" s="42" t="s">
        <v>3840</v>
      </c>
      <c r="E2944" s="61">
        <v>101490164</v>
      </c>
      <c r="F2944" s="61" t="s">
        <v>1534</v>
      </c>
      <c r="G2944" s="61">
        <v>199</v>
      </c>
      <c r="H2944">
        <v>6.75</v>
      </c>
      <c r="I2944" t="str">
        <f t="shared" si="153"/>
        <v>78</v>
      </c>
      <c r="J2944" t="str">
        <f t="shared" si="154"/>
        <v>5.0</v>
      </c>
      <c r="K2944" t="s">
        <v>8342</v>
      </c>
      <c r="L2944" t="s">
        <v>8354</v>
      </c>
      <c r="M2944">
        <v>0.75</v>
      </c>
      <c r="N2944">
        <v>2.5</v>
      </c>
      <c r="O2944">
        <f t="shared" si="152"/>
        <v>1.25</v>
      </c>
      <c r="P2944">
        <v>0.5</v>
      </c>
    </row>
    <row r="2945" spans="1:16">
      <c r="A2945" s="61">
        <v>102759065</v>
      </c>
      <c r="B2945" s="61" t="s">
        <v>7155</v>
      </c>
      <c r="C2945" s="62" t="s">
        <v>1532</v>
      </c>
      <c r="D2945" s="42" t="s">
        <v>3840</v>
      </c>
      <c r="E2945" s="61">
        <v>101490162</v>
      </c>
      <c r="F2945" s="61"/>
      <c r="G2945" s="61">
        <v>199</v>
      </c>
      <c r="H2945">
        <v>6.75</v>
      </c>
      <c r="I2945" t="str">
        <f t="shared" si="153"/>
        <v>78</v>
      </c>
      <c r="J2945" t="str">
        <f t="shared" si="154"/>
        <v>5.0</v>
      </c>
      <c r="K2945" t="s">
        <v>8342</v>
      </c>
      <c r="L2945" t="s">
        <v>8354</v>
      </c>
      <c r="M2945">
        <v>0.75</v>
      </c>
      <c r="N2945">
        <v>2.5</v>
      </c>
      <c r="O2945">
        <f t="shared" si="152"/>
        <v>1.25</v>
      </c>
      <c r="P2945">
        <v>0.5</v>
      </c>
    </row>
    <row r="2946" spans="1:16">
      <c r="A2946" s="61">
        <v>101629474</v>
      </c>
      <c r="B2946" s="61" t="s">
        <v>6760</v>
      </c>
      <c r="C2946" s="62" t="s">
        <v>1613</v>
      </c>
      <c r="D2946" s="42" t="s">
        <v>3605</v>
      </c>
      <c r="E2946" s="61">
        <v>101490161</v>
      </c>
      <c r="F2946" s="61"/>
      <c r="G2946" s="61">
        <v>199</v>
      </c>
      <c r="H2946">
        <v>6.75</v>
      </c>
      <c r="I2946" t="str">
        <f t="shared" si="153"/>
        <v>78</v>
      </c>
      <c r="J2946" t="str">
        <f t="shared" si="154"/>
        <v>5.0</v>
      </c>
      <c r="K2946" t="s">
        <v>8342</v>
      </c>
      <c r="L2946" t="s">
        <v>8354</v>
      </c>
      <c r="M2946">
        <v>0.75</v>
      </c>
      <c r="N2946">
        <v>2.5</v>
      </c>
      <c r="O2946">
        <f t="shared" si="152"/>
        <v>1.25</v>
      </c>
      <c r="P2946">
        <v>0.5</v>
      </c>
    </row>
    <row r="2947" spans="1:16">
      <c r="A2947" s="61">
        <v>102759065</v>
      </c>
      <c r="B2947" s="61" t="s">
        <v>7155</v>
      </c>
      <c r="C2947" s="62" t="s">
        <v>1613</v>
      </c>
      <c r="D2947" s="42" t="s">
        <v>3605</v>
      </c>
      <c r="E2947" s="61">
        <v>101490161</v>
      </c>
      <c r="F2947" s="61"/>
      <c r="G2947" s="61">
        <v>199</v>
      </c>
      <c r="H2947">
        <v>6.75</v>
      </c>
      <c r="I2947" t="str">
        <f t="shared" si="153"/>
        <v>78</v>
      </c>
      <c r="J2947" t="str">
        <f t="shared" si="154"/>
        <v>5.0</v>
      </c>
      <c r="K2947" t="s">
        <v>8342</v>
      </c>
      <c r="L2947" t="s">
        <v>8354</v>
      </c>
      <c r="M2947">
        <v>0.75</v>
      </c>
      <c r="N2947">
        <v>2.5</v>
      </c>
      <c r="O2947">
        <f t="shared" si="152"/>
        <v>1.25</v>
      </c>
      <c r="P2947">
        <v>0.5</v>
      </c>
    </row>
    <row r="2948" spans="1:16">
      <c r="A2948" s="61">
        <v>101911987</v>
      </c>
      <c r="B2948" s="61" t="s">
        <v>6866</v>
      </c>
      <c r="C2948" s="62" t="s">
        <v>1532</v>
      </c>
      <c r="D2948" s="42" t="s">
        <v>4005</v>
      </c>
      <c r="E2948" s="61">
        <v>101490171</v>
      </c>
      <c r="F2948" s="61"/>
      <c r="G2948" s="61">
        <v>199</v>
      </c>
      <c r="H2948">
        <v>6.75</v>
      </c>
      <c r="I2948" t="str">
        <f t="shared" si="153"/>
        <v>78</v>
      </c>
      <c r="J2948" t="str">
        <f t="shared" si="154"/>
        <v>5.0</v>
      </c>
      <c r="K2948" t="s">
        <v>8342</v>
      </c>
      <c r="L2948" t="s">
        <v>8354</v>
      </c>
      <c r="M2948">
        <v>0.75</v>
      </c>
      <c r="N2948">
        <v>2.5</v>
      </c>
      <c r="O2948">
        <f t="shared" si="152"/>
        <v>1.25</v>
      </c>
      <c r="P2948">
        <v>0.5</v>
      </c>
    </row>
    <row r="2949" spans="1:16">
      <c r="A2949" s="61">
        <v>101911987</v>
      </c>
      <c r="B2949" s="61" t="s">
        <v>6866</v>
      </c>
      <c r="C2949" s="62" t="s">
        <v>1532</v>
      </c>
      <c r="D2949" s="42" t="s">
        <v>4005</v>
      </c>
      <c r="E2949" s="61">
        <v>101490169</v>
      </c>
      <c r="F2949" s="61" t="s">
        <v>1534</v>
      </c>
      <c r="G2949" s="61">
        <v>199</v>
      </c>
      <c r="H2949">
        <v>6.75</v>
      </c>
      <c r="I2949" t="str">
        <f t="shared" si="153"/>
        <v>78</v>
      </c>
      <c r="J2949" t="str">
        <f t="shared" si="154"/>
        <v>5.0</v>
      </c>
      <c r="K2949" t="s">
        <v>8342</v>
      </c>
      <c r="L2949" t="s">
        <v>8354</v>
      </c>
      <c r="M2949">
        <v>0.75</v>
      </c>
      <c r="N2949">
        <v>2.5</v>
      </c>
      <c r="O2949">
        <f t="shared" si="152"/>
        <v>1.25</v>
      </c>
      <c r="P2949">
        <v>0.5</v>
      </c>
    </row>
    <row r="2950" spans="1:16">
      <c r="A2950" s="61">
        <v>103193942</v>
      </c>
      <c r="B2950" s="61" t="s">
        <v>7368</v>
      </c>
      <c r="C2950" s="62" t="s">
        <v>1532</v>
      </c>
      <c r="D2950" s="42" t="s">
        <v>4005</v>
      </c>
      <c r="E2950" s="61">
        <v>101490171</v>
      </c>
      <c r="F2950" s="61"/>
      <c r="G2950" s="61">
        <v>199</v>
      </c>
      <c r="H2950">
        <v>6.75</v>
      </c>
      <c r="I2950" t="str">
        <f t="shared" si="153"/>
        <v>78</v>
      </c>
      <c r="J2950" t="str">
        <f t="shared" si="154"/>
        <v>5.0</v>
      </c>
      <c r="K2950" t="s">
        <v>8342</v>
      </c>
      <c r="L2950" t="s">
        <v>8354</v>
      </c>
      <c r="M2950">
        <v>0.75</v>
      </c>
      <c r="N2950">
        <v>2.5</v>
      </c>
      <c r="O2950">
        <f t="shared" si="152"/>
        <v>1.25</v>
      </c>
      <c r="P2950">
        <v>0.5</v>
      </c>
    </row>
    <row r="2951" spans="1:16">
      <c r="A2951" s="61">
        <v>101911987</v>
      </c>
      <c r="B2951" s="61" t="s">
        <v>6866</v>
      </c>
      <c r="C2951" s="62" t="s">
        <v>1613</v>
      </c>
      <c r="D2951" s="42" t="s">
        <v>4006</v>
      </c>
      <c r="E2951" s="61">
        <v>101490161</v>
      </c>
      <c r="F2951" s="61"/>
      <c r="G2951" s="61">
        <v>199</v>
      </c>
      <c r="H2951">
        <v>6.75</v>
      </c>
      <c r="I2951" t="str">
        <f t="shared" si="153"/>
        <v>78</v>
      </c>
      <c r="J2951" t="str">
        <f t="shared" si="154"/>
        <v>5.0</v>
      </c>
      <c r="K2951" t="s">
        <v>8342</v>
      </c>
      <c r="L2951" t="s">
        <v>8354</v>
      </c>
      <c r="M2951">
        <v>0.75</v>
      </c>
      <c r="N2951">
        <v>2.5</v>
      </c>
      <c r="O2951">
        <f t="shared" si="152"/>
        <v>1.25</v>
      </c>
      <c r="P2951">
        <v>0.5</v>
      </c>
    </row>
    <row r="2952" spans="1:16">
      <c r="A2952" s="61">
        <v>103193942</v>
      </c>
      <c r="B2952" s="61" t="s">
        <v>7368</v>
      </c>
      <c r="C2952" s="62" t="s">
        <v>1613</v>
      </c>
      <c r="D2952" s="42" t="s">
        <v>4006</v>
      </c>
      <c r="E2952" s="61">
        <v>101490161</v>
      </c>
      <c r="F2952" s="61"/>
      <c r="G2952" s="61">
        <v>199</v>
      </c>
      <c r="H2952">
        <v>6.75</v>
      </c>
      <c r="I2952" t="str">
        <f t="shared" si="153"/>
        <v>78</v>
      </c>
      <c r="J2952" t="str">
        <f t="shared" si="154"/>
        <v>5.0</v>
      </c>
      <c r="K2952" t="s">
        <v>8342</v>
      </c>
      <c r="L2952" t="s">
        <v>8354</v>
      </c>
      <c r="M2952">
        <v>0.75</v>
      </c>
      <c r="N2952">
        <v>2.5</v>
      </c>
      <c r="O2952">
        <f t="shared" si="152"/>
        <v>1.25</v>
      </c>
      <c r="P2952">
        <v>0.5</v>
      </c>
    </row>
    <row r="2953" spans="1:16">
      <c r="A2953" s="61">
        <v>101276273</v>
      </c>
      <c r="B2953" s="61" t="s">
        <v>198</v>
      </c>
      <c r="C2953" s="62" t="s">
        <v>1532</v>
      </c>
      <c r="D2953" s="63" t="s">
        <v>1551</v>
      </c>
      <c r="E2953" s="64">
        <v>101490162</v>
      </c>
      <c r="F2953" s="64"/>
      <c r="G2953" s="64">
        <v>18</v>
      </c>
      <c r="H2953">
        <v>6.75</v>
      </c>
      <c r="I2953" t="str">
        <f t="shared" si="153"/>
        <v>78</v>
      </c>
      <c r="J2953" t="str">
        <f t="shared" si="154"/>
        <v>5.0</v>
      </c>
      <c r="K2953" t="s">
        <v>8342</v>
      </c>
      <c r="L2953" t="s">
        <v>8341</v>
      </c>
      <c r="M2953">
        <v>0.75</v>
      </c>
      <c r="N2953">
        <v>2.5</v>
      </c>
      <c r="O2953">
        <f t="shared" si="152"/>
        <v>1.25</v>
      </c>
      <c r="P2953">
        <v>0.5</v>
      </c>
    </row>
    <row r="2954" spans="1:16">
      <c r="A2954" s="61">
        <v>101422310</v>
      </c>
      <c r="B2954" s="61" t="s">
        <v>5963</v>
      </c>
      <c r="C2954" s="62" t="s">
        <v>1532</v>
      </c>
      <c r="D2954" s="63" t="s">
        <v>1551</v>
      </c>
      <c r="E2954" s="64">
        <v>101490164</v>
      </c>
      <c r="F2954" s="64"/>
      <c r="G2954" s="64">
        <v>141</v>
      </c>
      <c r="H2954">
        <v>6.75</v>
      </c>
      <c r="I2954" t="str">
        <f t="shared" si="153"/>
        <v>78</v>
      </c>
      <c r="J2954" t="str">
        <f t="shared" si="154"/>
        <v>5.0</v>
      </c>
      <c r="K2954" t="s">
        <v>8342</v>
      </c>
      <c r="L2954" t="s">
        <v>8341</v>
      </c>
      <c r="M2954">
        <v>0.75</v>
      </c>
      <c r="N2954">
        <v>2.5</v>
      </c>
      <c r="O2954">
        <f t="shared" si="152"/>
        <v>1.25</v>
      </c>
      <c r="P2954">
        <v>0.5</v>
      </c>
    </row>
    <row r="2955" spans="1:16">
      <c r="A2955" s="61">
        <v>101422310</v>
      </c>
      <c r="B2955" s="61" t="s">
        <v>5963</v>
      </c>
      <c r="C2955" s="62" t="s">
        <v>1532</v>
      </c>
      <c r="D2955" s="63" t="s">
        <v>1551</v>
      </c>
      <c r="E2955" s="64">
        <v>101490164</v>
      </c>
      <c r="F2955" s="61" t="s">
        <v>1534</v>
      </c>
      <c r="G2955" s="64">
        <v>141</v>
      </c>
      <c r="H2955">
        <v>6.75</v>
      </c>
      <c r="I2955" t="str">
        <f t="shared" si="153"/>
        <v>78</v>
      </c>
      <c r="J2955" t="str">
        <f t="shared" si="154"/>
        <v>5.0</v>
      </c>
      <c r="K2955" t="s">
        <v>8342</v>
      </c>
      <c r="L2955" t="s">
        <v>8341</v>
      </c>
      <c r="M2955">
        <v>0.75</v>
      </c>
      <c r="N2955">
        <v>2.5</v>
      </c>
      <c r="O2955">
        <f t="shared" ref="O2955:O3018" si="155">N2955/2</f>
        <v>1.25</v>
      </c>
      <c r="P2955">
        <v>0.5</v>
      </c>
    </row>
    <row r="2956" spans="1:16">
      <c r="A2956" s="61">
        <v>103001749</v>
      </c>
      <c r="B2956" s="61" t="s">
        <v>7219</v>
      </c>
      <c r="C2956" s="62" t="s">
        <v>1532</v>
      </c>
      <c r="D2956" s="42" t="s">
        <v>1551</v>
      </c>
      <c r="E2956" s="61">
        <v>101490162</v>
      </c>
      <c r="F2956" s="61"/>
      <c r="G2956" s="61">
        <v>141</v>
      </c>
      <c r="H2956">
        <v>6.75</v>
      </c>
      <c r="I2956" t="str">
        <f t="shared" ref="I2956:I3019" si="156">MID(D2956,5,2)</f>
        <v>78</v>
      </c>
      <c r="J2956" t="str">
        <f t="shared" ref="J2956:J3019" si="157">MID(D2956,7,3)</f>
        <v>5.0</v>
      </c>
      <c r="K2956" t="s">
        <v>8342</v>
      </c>
      <c r="L2956" t="s">
        <v>8341</v>
      </c>
      <c r="M2956">
        <v>0.75</v>
      </c>
      <c r="N2956">
        <v>2.5</v>
      </c>
      <c r="O2956">
        <f t="shared" si="155"/>
        <v>1.25</v>
      </c>
      <c r="P2956">
        <v>0.5</v>
      </c>
    </row>
    <row r="2957" spans="1:16">
      <c r="A2957" s="64">
        <v>101276273</v>
      </c>
      <c r="B2957" s="61" t="s">
        <v>198</v>
      </c>
      <c r="C2957" s="62" t="s">
        <v>1613</v>
      </c>
      <c r="D2957" s="63" t="s">
        <v>197</v>
      </c>
      <c r="E2957" s="64">
        <v>101490161</v>
      </c>
      <c r="F2957" s="64"/>
      <c r="G2957" s="64">
        <v>18</v>
      </c>
      <c r="H2957">
        <v>6.75</v>
      </c>
      <c r="I2957" t="str">
        <f t="shared" si="156"/>
        <v>78</v>
      </c>
      <c r="J2957" t="str">
        <f t="shared" si="157"/>
        <v>5.0</v>
      </c>
      <c r="K2957" t="s">
        <v>8342</v>
      </c>
      <c r="L2957" t="s">
        <v>8341</v>
      </c>
      <c r="M2957">
        <v>0.75</v>
      </c>
      <c r="N2957">
        <v>2.5</v>
      </c>
      <c r="O2957">
        <f t="shared" si="155"/>
        <v>1.25</v>
      </c>
      <c r="P2957">
        <v>0.5</v>
      </c>
    </row>
    <row r="2958" spans="1:16">
      <c r="A2958" s="64">
        <v>101422310</v>
      </c>
      <c r="B2958" s="61" t="s">
        <v>5963</v>
      </c>
      <c r="C2958" s="62" t="s">
        <v>1613</v>
      </c>
      <c r="D2958" s="63" t="s">
        <v>197</v>
      </c>
      <c r="E2958" s="64">
        <v>101490161</v>
      </c>
      <c r="F2958" s="64"/>
      <c r="G2958" s="64">
        <v>141</v>
      </c>
      <c r="H2958">
        <v>6.75</v>
      </c>
      <c r="I2958" t="str">
        <f t="shared" si="156"/>
        <v>78</v>
      </c>
      <c r="J2958" t="str">
        <f t="shared" si="157"/>
        <v>5.0</v>
      </c>
      <c r="K2958" t="s">
        <v>8342</v>
      </c>
      <c r="L2958" t="s">
        <v>8341</v>
      </c>
      <c r="M2958">
        <v>0.75</v>
      </c>
      <c r="N2958">
        <v>2.5</v>
      </c>
      <c r="O2958">
        <f t="shared" si="155"/>
        <v>1.25</v>
      </c>
      <c r="P2958">
        <v>0.5</v>
      </c>
    </row>
    <row r="2959" spans="1:16">
      <c r="A2959" s="61">
        <v>102850515</v>
      </c>
      <c r="B2959" s="61" t="s">
        <v>7105</v>
      </c>
      <c r="C2959" s="62" t="s">
        <v>1532</v>
      </c>
      <c r="D2959" s="42" t="s">
        <v>4398</v>
      </c>
      <c r="E2959" s="61">
        <v>101490168</v>
      </c>
      <c r="F2959" s="61"/>
      <c r="G2959" s="61">
        <v>141</v>
      </c>
      <c r="H2959">
        <v>6.75</v>
      </c>
      <c r="I2959" t="str">
        <f t="shared" si="156"/>
        <v>78</v>
      </c>
      <c r="J2959" t="str">
        <f t="shared" si="157"/>
        <v>5.0</v>
      </c>
      <c r="K2959" t="s">
        <v>8342</v>
      </c>
      <c r="L2959" t="s">
        <v>8341</v>
      </c>
      <c r="M2959">
        <v>0.75</v>
      </c>
      <c r="N2959">
        <v>2.5</v>
      </c>
      <c r="O2959">
        <f t="shared" si="155"/>
        <v>1.25</v>
      </c>
      <c r="P2959">
        <v>0.5</v>
      </c>
    </row>
    <row r="2960" spans="1:16">
      <c r="A2960" s="61">
        <v>102889968</v>
      </c>
      <c r="B2960" s="61" t="s">
        <v>7135</v>
      </c>
      <c r="C2960" s="62" t="s">
        <v>1532</v>
      </c>
      <c r="D2960" s="42" t="s">
        <v>4398</v>
      </c>
      <c r="E2960" s="61">
        <v>101490162</v>
      </c>
      <c r="F2960" s="61"/>
      <c r="G2960" s="61">
        <v>18</v>
      </c>
      <c r="H2960">
        <v>6.75</v>
      </c>
      <c r="I2960" t="str">
        <f t="shared" si="156"/>
        <v>78</v>
      </c>
      <c r="J2960" t="str">
        <f t="shared" si="157"/>
        <v>5.0</v>
      </c>
      <c r="K2960" t="s">
        <v>8342</v>
      </c>
      <c r="L2960" t="s">
        <v>8341</v>
      </c>
      <c r="M2960">
        <v>0.75</v>
      </c>
      <c r="N2960">
        <v>2.5</v>
      </c>
      <c r="O2960">
        <f t="shared" si="155"/>
        <v>1.25</v>
      </c>
      <c r="P2960">
        <v>0.5</v>
      </c>
    </row>
    <row r="2961" spans="1:16">
      <c r="A2961" s="61">
        <v>101923845</v>
      </c>
      <c r="B2961" s="61" t="s">
        <v>6867</v>
      </c>
      <c r="C2961" s="62" t="s">
        <v>1613</v>
      </c>
      <c r="D2961" s="42" t="s">
        <v>4008</v>
      </c>
      <c r="E2961" s="61">
        <v>101490161</v>
      </c>
      <c r="F2961" s="61"/>
      <c r="G2961" s="61">
        <v>18</v>
      </c>
      <c r="H2961">
        <v>6.75</v>
      </c>
      <c r="I2961" t="str">
        <f t="shared" si="156"/>
        <v>78</v>
      </c>
      <c r="J2961" t="str">
        <f t="shared" si="157"/>
        <v>5.0</v>
      </c>
      <c r="K2961" t="s">
        <v>8342</v>
      </c>
      <c r="L2961" t="s">
        <v>8341</v>
      </c>
      <c r="M2961">
        <v>0.75</v>
      </c>
      <c r="N2961">
        <v>2.5</v>
      </c>
      <c r="O2961">
        <f t="shared" si="155"/>
        <v>1.25</v>
      </c>
      <c r="P2961">
        <v>0.5</v>
      </c>
    </row>
    <row r="2962" spans="1:16">
      <c r="A2962" s="61">
        <v>102850515</v>
      </c>
      <c r="B2962" s="61" t="s">
        <v>7105</v>
      </c>
      <c r="C2962" s="62" t="s">
        <v>1613</v>
      </c>
      <c r="D2962" s="42" t="s">
        <v>4008</v>
      </c>
      <c r="E2962" s="61">
        <v>101490161</v>
      </c>
      <c r="F2962" s="61"/>
      <c r="G2962" s="61">
        <v>141</v>
      </c>
      <c r="H2962">
        <v>6.75</v>
      </c>
      <c r="I2962" t="str">
        <f t="shared" si="156"/>
        <v>78</v>
      </c>
      <c r="J2962" t="str">
        <f t="shared" si="157"/>
        <v>5.0</v>
      </c>
      <c r="K2962" t="s">
        <v>8342</v>
      </c>
      <c r="L2962" t="s">
        <v>8341</v>
      </c>
      <c r="M2962">
        <v>0.75</v>
      </c>
      <c r="N2962">
        <v>2.5</v>
      </c>
      <c r="O2962">
        <f t="shared" si="155"/>
        <v>1.25</v>
      </c>
      <c r="P2962">
        <v>0.5</v>
      </c>
    </row>
    <row r="2963" spans="1:16">
      <c r="A2963" s="61">
        <v>102889968</v>
      </c>
      <c r="B2963" s="61" t="s">
        <v>7135</v>
      </c>
      <c r="C2963" s="62" t="s">
        <v>1613</v>
      </c>
      <c r="D2963" s="42" t="s">
        <v>4008</v>
      </c>
      <c r="E2963" s="61">
        <v>101490161</v>
      </c>
      <c r="F2963" s="61"/>
      <c r="G2963" s="61">
        <v>18</v>
      </c>
      <c r="H2963">
        <v>6.75</v>
      </c>
      <c r="I2963" t="str">
        <f t="shared" si="156"/>
        <v>78</v>
      </c>
      <c r="J2963" t="str">
        <f t="shared" si="157"/>
        <v>5.0</v>
      </c>
      <c r="K2963" t="s">
        <v>8342</v>
      </c>
      <c r="L2963" t="s">
        <v>8341</v>
      </c>
      <c r="M2963">
        <v>0.75</v>
      </c>
      <c r="N2963">
        <v>2.5</v>
      </c>
      <c r="O2963">
        <f t="shared" si="155"/>
        <v>1.25</v>
      </c>
      <c r="P2963">
        <v>0.5</v>
      </c>
    </row>
    <row r="2964" spans="1:16">
      <c r="A2964" s="61">
        <v>103193949</v>
      </c>
      <c r="B2964" s="61" t="s">
        <v>7403</v>
      </c>
      <c r="C2964" s="62" t="s">
        <v>1532</v>
      </c>
      <c r="D2964" s="42" t="s">
        <v>4792</v>
      </c>
      <c r="E2964" s="61">
        <v>101490168</v>
      </c>
      <c r="F2964" s="61"/>
      <c r="G2964" s="61">
        <v>141</v>
      </c>
      <c r="H2964">
        <v>6.75</v>
      </c>
      <c r="I2964" t="str">
        <f t="shared" si="156"/>
        <v>78</v>
      </c>
      <c r="J2964" t="str">
        <f t="shared" si="157"/>
        <v>5.0</v>
      </c>
      <c r="K2964" t="s">
        <v>8342</v>
      </c>
      <c r="L2964" t="s">
        <v>8341</v>
      </c>
      <c r="M2964">
        <v>0.75</v>
      </c>
      <c r="N2964">
        <v>2.5</v>
      </c>
      <c r="O2964">
        <f t="shared" si="155"/>
        <v>1.25</v>
      </c>
      <c r="P2964">
        <v>0.5</v>
      </c>
    </row>
    <row r="2965" spans="1:16">
      <c r="A2965" s="61">
        <v>103193949</v>
      </c>
      <c r="B2965" s="61" t="s">
        <v>7403</v>
      </c>
      <c r="C2965" s="62" t="s">
        <v>1613</v>
      </c>
      <c r="D2965" s="42" t="s">
        <v>4793</v>
      </c>
      <c r="E2965" s="61">
        <v>101490161</v>
      </c>
      <c r="F2965" s="61"/>
      <c r="G2965" s="61">
        <v>141</v>
      </c>
      <c r="H2965">
        <v>6.75</v>
      </c>
      <c r="I2965" t="str">
        <f t="shared" si="156"/>
        <v>78</v>
      </c>
      <c r="J2965" t="str">
        <f t="shared" si="157"/>
        <v>5.0</v>
      </c>
      <c r="K2965" t="s">
        <v>8342</v>
      </c>
      <c r="L2965" t="s">
        <v>8341</v>
      </c>
      <c r="M2965">
        <v>0.75</v>
      </c>
      <c r="N2965">
        <v>2.5</v>
      </c>
      <c r="O2965">
        <f t="shared" si="155"/>
        <v>1.25</v>
      </c>
      <c r="P2965">
        <v>0.5</v>
      </c>
    </row>
    <row r="2966" spans="1:16">
      <c r="A2966" s="64">
        <v>101288736</v>
      </c>
      <c r="B2966" s="61" t="s">
        <v>5901</v>
      </c>
      <c r="C2966" s="62" t="s">
        <v>1532</v>
      </c>
      <c r="D2966" s="42" t="s">
        <v>1558</v>
      </c>
      <c r="E2966" s="64">
        <v>101490164</v>
      </c>
      <c r="F2966" s="64"/>
      <c r="G2966" s="64">
        <v>18</v>
      </c>
      <c r="H2966">
        <v>6.75</v>
      </c>
      <c r="I2966" t="str">
        <f t="shared" si="156"/>
        <v>78</v>
      </c>
      <c r="J2966" t="str">
        <f t="shared" si="157"/>
        <v>5.0</v>
      </c>
      <c r="K2966" t="s">
        <v>8342</v>
      </c>
      <c r="L2966" t="s">
        <v>8341</v>
      </c>
      <c r="M2966">
        <v>0.75</v>
      </c>
      <c r="N2966">
        <v>2.5</v>
      </c>
      <c r="O2966">
        <f t="shared" si="155"/>
        <v>1.25</v>
      </c>
      <c r="P2966">
        <v>0.5</v>
      </c>
    </row>
    <row r="2967" spans="1:16">
      <c r="A2967" s="64">
        <v>101288736</v>
      </c>
      <c r="B2967" s="61" t="s">
        <v>5901</v>
      </c>
      <c r="C2967" s="62" t="s">
        <v>1532</v>
      </c>
      <c r="D2967" s="42" t="s">
        <v>1558</v>
      </c>
      <c r="E2967" s="64">
        <v>101490164</v>
      </c>
      <c r="F2967" s="61" t="s">
        <v>1534</v>
      </c>
      <c r="G2967" s="64">
        <v>18</v>
      </c>
      <c r="H2967">
        <v>6.75</v>
      </c>
      <c r="I2967" t="str">
        <f t="shared" si="156"/>
        <v>78</v>
      </c>
      <c r="J2967" t="str">
        <f t="shared" si="157"/>
        <v>5.0</v>
      </c>
      <c r="K2967" t="s">
        <v>8342</v>
      </c>
      <c r="L2967" t="s">
        <v>8341</v>
      </c>
      <c r="M2967">
        <v>0.75</v>
      </c>
      <c r="N2967">
        <v>2.5</v>
      </c>
      <c r="O2967">
        <f t="shared" si="155"/>
        <v>1.25</v>
      </c>
      <c r="P2967">
        <v>0.5</v>
      </c>
    </row>
    <row r="2968" spans="1:16">
      <c r="A2968" s="64">
        <v>101288736</v>
      </c>
      <c r="B2968" s="61" t="s">
        <v>5901</v>
      </c>
      <c r="C2968" s="62" t="s">
        <v>1613</v>
      </c>
      <c r="D2968" s="63" t="s">
        <v>3606</v>
      </c>
      <c r="E2968" s="64">
        <v>101490161</v>
      </c>
      <c r="F2968" s="64"/>
      <c r="G2968" s="64">
        <v>18</v>
      </c>
      <c r="H2968">
        <v>6.75</v>
      </c>
      <c r="I2968" t="str">
        <f t="shared" si="156"/>
        <v>78</v>
      </c>
      <c r="J2968" t="str">
        <f t="shared" si="157"/>
        <v>5.0</v>
      </c>
      <c r="K2968" t="s">
        <v>8342</v>
      </c>
      <c r="L2968" t="s">
        <v>8341</v>
      </c>
      <c r="M2968">
        <v>0.75</v>
      </c>
      <c r="N2968">
        <v>2.5</v>
      </c>
      <c r="O2968">
        <f t="shared" si="155"/>
        <v>1.25</v>
      </c>
      <c r="P2968">
        <v>0.5</v>
      </c>
    </row>
    <row r="2969" spans="1:16">
      <c r="A2969" s="61">
        <v>102806938</v>
      </c>
      <c r="B2969" s="61" t="s">
        <v>7064</v>
      </c>
      <c r="C2969" s="62" t="s">
        <v>1613</v>
      </c>
      <c r="D2969" s="42" t="s">
        <v>4328</v>
      </c>
      <c r="E2969" s="61">
        <v>101490161</v>
      </c>
      <c r="F2969" s="61"/>
      <c r="G2969" s="61">
        <v>18</v>
      </c>
      <c r="H2969">
        <v>6.75</v>
      </c>
      <c r="I2969" t="str">
        <f t="shared" si="156"/>
        <v>78</v>
      </c>
      <c r="J2969" t="str">
        <f t="shared" si="157"/>
        <v>5.0</v>
      </c>
      <c r="K2969" t="s">
        <v>8342</v>
      </c>
      <c r="L2969" t="s">
        <v>8341</v>
      </c>
      <c r="M2969">
        <v>0.75</v>
      </c>
      <c r="N2969">
        <v>2.5</v>
      </c>
      <c r="O2969">
        <f t="shared" si="155"/>
        <v>1.25</v>
      </c>
      <c r="P2969">
        <v>0.5</v>
      </c>
    </row>
    <row r="2970" spans="1:16">
      <c r="A2970" s="61">
        <v>103001749</v>
      </c>
      <c r="B2970" s="61" t="s">
        <v>7219</v>
      </c>
      <c r="C2970" s="62" t="s">
        <v>1613</v>
      </c>
      <c r="D2970" s="42" t="s">
        <v>4328</v>
      </c>
      <c r="E2970" s="61">
        <v>101490161</v>
      </c>
      <c r="F2970" s="61"/>
      <c r="G2970" s="61">
        <v>141</v>
      </c>
      <c r="H2970">
        <v>6.75</v>
      </c>
      <c r="I2970" t="str">
        <f t="shared" si="156"/>
        <v>78</v>
      </c>
      <c r="J2970" t="str">
        <f t="shared" si="157"/>
        <v>5.0</v>
      </c>
      <c r="K2970" t="s">
        <v>8342</v>
      </c>
      <c r="L2970" t="s">
        <v>8341</v>
      </c>
      <c r="M2970">
        <v>0.75</v>
      </c>
      <c r="N2970">
        <v>2.5</v>
      </c>
      <c r="O2970">
        <f t="shared" si="155"/>
        <v>1.25</v>
      </c>
      <c r="P2970">
        <v>0.5</v>
      </c>
    </row>
    <row r="2971" spans="1:16">
      <c r="A2971" s="61">
        <v>101459003</v>
      </c>
      <c r="B2971" s="61" t="s">
        <v>5979</v>
      </c>
      <c r="C2971" s="62" t="s">
        <v>1532</v>
      </c>
      <c r="D2971" s="63" t="s">
        <v>1635</v>
      </c>
      <c r="E2971" s="70">
        <v>101490168</v>
      </c>
      <c r="F2971" s="70"/>
      <c r="G2971" s="64">
        <v>18</v>
      </c>
      <c r="H2971">
        <v>6.75</v>
      </c>
      <c r="I2971" t="str">
        <f t="shared" si="156"/>
        <v>78</v>
      </c>
      <c r="J2971" t="str">
        <f t="shared" si="157"/>
        <v>5.0</v>
      </c>
      <c r="K2971" t="s">
        <v>8342</v>
      </c>
      <c r="L2971" t="s">
        <v>8341</v>
      </c>
      <c r="M2971">
        <v>0.75</v>
      </c>
      <c r="N2971">
        <v>2.5</v>
      </c>
      <c r="O2971">
        <f t="shared" si="155"/>
        <v>1.25</v>
      </c>
      <c r="P2971">
        <v>0.5</v>
      </c>
    </row>
    <row r="2972" spans="1:16">
      <c r="A2972" s="61">
        <v>101459003</v>
      </c>
      <c r="B2972" s="61" t="s">
        <v>5979</v>
      </c>
      <c r="C2972" s="62" t="s">
        <v>1532</v>
      </c>
      <c r="D2972" s="63" t="s">
        <v>1635</v>
      </c>
      <c r="E2972" s="70">
        <v>101490168</v>
      </c>
      <c r="F2972" s="61" t="s">
        <v>1534</v>
      </c>
      <c r="G2972" s="64">
        <v>18</v>
      </c>
      <c r="H2972">
        <v>6.75</v>
      </c>
      <c r="I2972" t="str">
        <f t="shared" si="156"/>
        <v>78</v>
      </c>
      <c r="J2972" t="str">
        <f t="shared" si="157"/>
        <v>5.0</v>
      </c>
      <c r="K2972" t="s">
        <v>8342</v>
      </c>
      <c r="L2972" t="s">
        <v>8341</v>
      </c>
      <c r="M2972">
        <v>0.75</v>
      </c>
      <c r="N2972">
        <v>2.5</v>
      </c>
      <c r="O2972">
        <f t="shared" si="155"/>
        <v>1.25</v>
      </c>
      <c r="P2972">
        <v>0.5</v>
      </c>
    </row>
    <row r="2973" spans="1:16">
      <c r="A2973" s="64">
        <v>101459003</v>
      </c>
      <c r="B2973" s="61" t="s">
        <v>5979</v>
      </c>
      <c r="C2973" s="62" t="s">
        <v>1613</v>
      </c>
      <c r="D2973" s="63" t="s">
        <v>3607</v>
      </c>
      <c r="E2973" s="64">
        <v>101490161</v>
      </c>
      <c r="F2973" s="64"/>
      <c r="G2973" s="64">
        <v>18</v>
      </c>
      <c r="H2973">
        <v>6.75</v>
      </c>
      <c r="I2973" t="str">
        <f t="shared" si="156"/>
        <v>78</v>
      </c>
      <c r="J2973" t="str">
        <f t="shared" si="157"/>
        <v>5.0</v>
      </c>
      <c r="K2973" t="s">
        <v>8342</v>
      </c>
      <c r="L2973" t="s">
        <v>8341</v>
      </c>
      <c r="M2973">
        <v>0.75</v>
      </c>
      <c r="N2973">
        <v>2.5</v>
      </c>
      <c r="O2973">
        <f t="shared" si="155"/>
        <v>1.25</v>
      </c>
      <c r="P2973">
        <v>0.5</v>
      </c>
    </row>
    <row r="2974" spans="1:16">
      <c r="A2974" s="61">
        <v>100815906</v>
      </c>
      <c r="B2974" s="61" t="s">
        <v>1483</v>
      </c>
      <c r="C2974" s="62" t="s">
        <v>1532</v>
      </c>
      <c r="D2974" s="42" t="s">
        <v>3815</v>
      </c>
      <c r="E2974" s="61">
        <v>101490171</v>
      </c>
      <c r="F2974" s="61"/>
      <c r="G2974" s="61">
        <v>18</v>
      </c>
      <c r="H2974">
        <v>6.75</v>
      </c>
      <c r="I2974" t="str">
        <f t="shared" si="156"/>
        <v>78</v>
      </c>
      <c r="J2974" t="str">
        <f t="shared" si="157"/>
        <v>5.0</v>
      </c>
      <c r="K2974" t="s">
        <v>8342</v>
      </c>
      <c r="L2974" t="s">
        <v>8341</v>
      </c>
      <c r="M2974">
        <v>0.75</v>
      </c>
      <c r="N2974">
        <v>2.5</v>
      </c>
      <c r="O2974">
        <f t="shared" si="155"/>
        <v>1.25</v>
      </c>
      <c r="P2974">
        <v>0.5</v>
      </c>
    </row>
    <row r="2975" spans="1:16">
      <c r="A2975" s="61">
        <v>100815906</v>
      </c>
      <c r="B2975" s="61" t="s">
        <v>1483</v>
      </c>
      <c r="C2975" s="62" t="s">
        <v>1532</v>
      </c>
      <c r="D2975" s="42" t="s">
        <v>3815</v>
      </c>
      <c r="E2975" s="61">
        <v>101490169</v>
      </c>
      <c r="F2975" s="61" t="s">
        <v>1534</v>
      </c>
      <c r="G2975" s="61">
        <v>18</v>
      </c>
      <c r="H2975">
        <v>6.75</v>
      </c>
      <c r="I2975" t="str">
        <f t="shared" si="156"/>
        <v>78</v>
      </c>
      <c r="J2975" t="str">
        <f t="shared" si="157"/>
        <v>5.0</v>
      </c>
      <c r="K2975" t="s">
        <v>8342</v>
      </c>
      <c r="L2975" t="s">
        <v>8341</v>
      </c>
      <c r="M2975">
        <v>0.75</v>
      </c>
      <c r="N2975">
        <v>2.5</v>
      </c>
      <c r="O2975">
        <f t="shared" si="155"/>
        <v>1.25</v>
      </c>
      <c r="P2975">
        <v>0.5</v>
      </c>
    </row>
    <row r="2976" spans="1:16">
      <c r="A2976" s="61">
        <v>103193982</v>
      </c>
      <c r="B2976" s="61" t="s">
        <v>7378</v>
      </c>
      <c r="C2976" s="62" t="s">
        <v>1532</v>
      </c>
      <c r="D2976" s="42" t="s">
        <v>3815</v>
      </c>
      <c r="E2976" s="61">
        <v>101490168</v>
      </c>
      <c r="F2976" s="61"/>
      <c r="G2976" s="61">
        <v>18</v>
      </c>
      <c r="H2976">
        <v>6.75</v>
      </c>
      <c r="I2976" t="str">
        <f t="shared" si="156"/>
        <v>78</v>
      </c>
      <c r="J2976" t="str">
        <f t="shared" si="157"/>
        <v>5.0</v>
      </c>
      <c r="K2976" t="s">
        <v>8342</v>
      </c>
      <c r="L2976" t="s">
        <v>8341</v>
      </c>
      <c r="M2976">
        <v>0.75</v>
      </c>
      <c r="N2976">
        <v>2.5</v>
      </c>
      <c r="O2976">
        <f t="shared" si="155"/>
        <v>1.25</v>
      </c>
      <c r="P2976">
        <v>0.5</v>
      </c>
    </row>
    <row r="2977" spans="1:16">
      <c r="A2977" s="61">
        <v>103193983</v>
      </c>
      <c r="B2977" s="61" t="s">
        <v>7379</v>
      </c>
      <c r="C2977" s="62" t="s">
        <v>1532</v>
      </c>
      <c r="D2977" s="42" t="s">
        <v>3815</v>
      </c>
      <c r="E2977" s="61">
        <v>101490171</v>
      </c>
      <c r="F2977" s="61"/>
      <c r="G2977" s="61">
        <v>18</v>
      </c>
      <c r="H2977">
        <v>6.75</v>
      </c>
      <c r="I2977" t="str">
        <f t="shared" si="156"/>
        <v>78</v>
      </c>
      <c r="J2977" t="str">
        <f t="shared" si="157"/>
        <v>5.0</v>
      </c>
      <c r="K2977" t="s">
        <v>8342</v>
      </c>
      <c r="L2977" t="s">
        <v>8341</v>
      </c>
      <c r="M2977">
        <v>0.75</v>
      </c>
      <c r="N2977">
        <v>2.5</v>
      </c>
      <c r="O2977">
        <f t="shared" si="155"/>
        <v>1.25</v>
      </c>
      <c r="P2977">
        <v>0.5</v>
      </c>
    </row>
    <row r="2978" spans="1:16">
      <c r="A2978" s="61">
        <v>100815906</v>
      </c>
      <c r="B2978" s="61" t="s">
        <v>1483</v>
      </c>
      <c r="C2978" s="62" t="s">
        <v>1613</v>
      </c>
      <c r="D2978" s="42" t="s">
        <v>3608</v>
      </c>
      <c r="E2978" s="61">
        <v>101490161</v>
      </c>
      <c r="F2978" s="61"/>
      <c r="G2978" s="61">
        <v>18</v>
      </c>
      <c r="H2978">
        <v>6.75</v>
      </c>
      <c r="I2978" t="str">
        <f t="shared" si="156"/>
        <v>78</v>
      </c>
      <c r="J2978" t="str">
        <f t="shared" si="157"/>
        <v>5.0</v>
      </c>
      <c r="K2978" t="s">
        <v>8342</v>
      </c>
      <c r="L2978" t="s">
        <v>8341</v>
      </c>
      <c r="M2978">
        <v>0.75</v>
      </c>
      <c r="N2978">
        <v>2.5</v>
      </c>
      <c r="O2978">
        <f t="shared" si="155"/>
        <v>1.25</v>
      </c>
      <c r="P2978">
        <v>0.5</v>
      </c>
    </row>
    <row r="2979" spans="1:16">
      <c r="A2979" s="61">
        <v>103193982</v>
      </c>
      <c r="B2979" s="61" t="s">
        <v>7378</v>
      </c>
      <c r="C2979" s="62" t="s">
        <v>1613</v>
      </c>
      <c r="D2979" s="42" t="s">
        <v>3608</v>
      </c>
      <c r="E2979" s="61">
        <v>101490161</v>
      </c>
      <c r="F2979" s="61"/>
      <c r="G2979" s="61">
        <v>18</v>
      </c>
      <c r="H2979">
        <v>6.75</v>
      </c>
      <c r="I2979" t="str">
        <f t="shared" si="156"/>
        <v>78</v>
      </c>
      <c r="J2979" t="str">
        <f t="shared" si="157"/>
        <v>5.0</v>
      </c>
      <c r="K2979" t="s">
        <v>8342</v>
      </c>
      <c r="L2979" t="s">
        <v>8341</v>
      </c>
      <c r="M2979">
        <v>0.75</v>
      </c>
      <c r="N2979">
        <v>2.5</v>
      </c>
      <c r="O2979">
        <f t="shared" si="155"/>
        <v>1.25</v>
      </c>
      <c r="P2979">
        <v>0.5</v>
      </c>
    </row>
    <row r="2980" spans="1:16">
      <c r="A2980" s="61">
        <v>103193983</v>
      </c>
      <c r="B2980" s="61" t="s">
        <v>7379</v>
      </c>
      <c r="C2980" s="62" t="s">
        <v>1613</v>
      </c>
      <c r="D2980" s="42" t="s">
        <v>3608</v>
      </c>
      <c r="E2980" s="61">
        <v>101490161</v>
      </c>
      <c r="F2980" s="61"/>
      <c r="G2980" s="61">
        <v>18</v>
      </c>
      <c r="H2980">
        <v>6.75</v>
      </c>
      <c r="I2980" t="str">
        <f t="shared" si="156"/>
        <v>78</v>
      </c>
      <c r="J2980" t="str">
        <f t="shared" si="157"/>
        <v>5.0</v>
      </c>
      <c r="K2980" t="s">
        <v>8342</v>
      </c>
      <c r="L2980" t="s">
        <v>8341</v>
      </c>
      <c r="M2980">
        <v>0.75</v>
      </c>
      <c r="N2980">
        <v>2.5</v>
      </c>
      <c r="O2980">
        <f t="shared" si="155"/>
        <v>1.25</v>
      </c>
      <c r="P2980">
        <v>0.5</v>
      </c>
    </row>
    <row r="2981" spans="1:16">
      <c r="A2981" s="61">
        <v>102875151</v>
      </c>
      <c r="B2981" s="61" t="s">
        <v>7167</v>
      </c>
      <c r="C2981" s="62" t="s">
        <v>1532</v>
      </c>
      <c r="D2981" s="42" t="s">
        <v>4485</v>
      </c>
      <c r="E2981" s="61">
        <v>101727985</v>
      </c>
      <c r="F2981" s="61"/>
      <c r="G2981" s="61">
        <v>214</v>
      </c>
      <c r="H2981">
        <v>6.75</v>
      </c>
      <c r="I2981" t="str">
        <f t="shared" si="156"/>
        <v>78</v>
      </c>
      <c r="J2981" t="str">
        <f t="shared" si="157"/>
        <v>5.0</v>
      </c>
      <c r="K2981" t="s">
        <v>8347</v>
      </c>
      <c r="L2981" t="s">
        <v>8350</v>
      </c>
      <c r="M2981">
        <v>1.5</v>
      </c>
      <c r="N2981">
        <v>2.5</v>
      </c>
      <c r="O2981">
        <f t="shared" si="155"/>
        <v>1.25</v>
      </c>
      <c r="P2981">
        <v>0.5</v>
      </c>
    </row>
    <row r="2982" spans="1:16">
      <c r="A2982" s="61">
        <v>102875151</v>
      </c>
      <c r="B2982" s="61" t="s">
        <v>7167</v>
      </c>
      <c r="C2982" s="62" t="s">
        <v>1613</v>
      </c>
      <c r="D2982" s="42" t="s">
        <v>4486</v>
      </c>
      <c r="E2982" s="61">
        <v>101727984</v>
      </c>
      <c r="F2982" s="61"/>
      <c r="G2982" s="61">
        <v>214</v>
      </c>
      <c r="H2982">
        <v>6.75</v>
      </c>
      <c r="I2982" t="str">
        <f t="shared" si="156"/>
        <v>78</v>
      </c>
      <c r="J2982" t="str">
        <f t="shared" si="157"/>
        <v>5.0</v>
      </c>
      <c r="K2982" t="s">
        <v>8347</v>
      </c>
      <c r="L2982" t="s">
        <v>8350</v>
      </c>
      <c r="M2982">
        <v>1.5</v>
      </c>
      <c r="N2982">
        <v>2.5</v>
      </c>
      <c r="O2982">
        <f t="shared" si="155"/>
        <v>1.25</v>
      </c>
      <c r="P2982">
        <v>0.5</v>
      </c>
    </row>
    <row r="2983" spans="1:16">
      <c r="A2983" s="61">
        <v>102101575</v>
      </c>
      <c r="B2983" s="61" t="s">
        <v>6962</v>
      </c>
      <c r="C2983" s="62" t="s">
        <v>1532</v>
      </c>
      <c r="D2983" s="42" t="s">
        <v>4148</v>
      </c>
      <c r="E2983" s="61">
        <v>101727990</v>
      </c>
      <c r="F2983" s="61"/>
      <c r="G2983" s="61">
        <v>214</v>
      </c>
      <c r="H2983">
        <v>6.75</v>
      </c>
      <c r="I2983" t="str">
        <f t="shared" si="156"/>
        <v>78</v>
      </c>
      <c r="J2983" t="str">
        <f t="shared" si="157"/>
        <v>5.0</v>
      </c>
      <c r="K2983" t="s">
        <v>8347</v>
      </c>
      <c r="L2983" t="s">
        <v>8350</v>
      </c>
      <c r="M2983">
        <v>1.5</v>
      </c>
      <c r="N2983">
        <v>2.5</v>
      </c>
      <c r="O2983">
        <f t="shared" si="155"/>
        <v>1.25</v>
      </c>
      <c r="P2983">
        <v>0.5</v>
      </c>
    </row>
    <row r="2984" spans="1:16">
      <c r="A2984" s="61">
        <v>102762918</v>
      </c>
      <c r="B2984" s="61" t="s">
        <v>7048</v>
      </c>
      <c r="C2984" s="62" t="s">
        <v>1532</v>
      </c>
      <c r="D2984" s="42" t="s">
        <v>4148</v>
      </c>
      <c r="E2984" s="61">
        <v>101727989</v>
      </c>
      <c r="F2984" s="61"/>
      <c r="G2984" s="61">
        <v>214</v>
      </c>
      <c r="H2984">
        <v>6.75</v>
      </c>
      <c r="I2984" t="str">
        <f t="shared" si="156"/>
        <v>78</v>
      </c>
      <c r="J2984" t="str">
        <f t="shared" si="157"/>
        <v>5.0</v>
      </c>
      <c r="K2984" t="s">
        <v>8347</v>
      </c>
      <c r="L2984" t="s">
        <v>8350</v>
      </c>
      <c r="M2984">
        <v>1.5</v>
      </c>
      <c r="N2984">
        <v>2.5</v>
      </c>
      <c r="O2984">
        <f t="shared" si="155"/>
        <v>1.25</v>
      </c>
      <c r="P2984">
        <v>0.5</v>
      </c>
    </row>
    <row r="2985" spans="1:16">
      <c r="A2985" s="61">
        <v>102101575</v>
      </c>
      <c r="B2985" s="61" t="s">
        <v>6962</v>
      </c>
      <c r="C2985" s="62" t="s">
        <v>1613</v>
      </c>
      <c r="D2985" s="42" t="s">
        <v>4149</v>
      </c>
      <c r="E2985" s="61">
        <v>101727984</v>
      </c>
      <c r="F2985" s="61"/>
      <c r="G2985" s="61">
        <v>214</v>
      </c>
      <c r="H2985">
        <v>6.75</v>
      </c>
      <c r="I2985" t="str">
        <f t="shared" si="156"/>
        <v>78</v>
      </c>
      <c r="J2985" t="str">
        <f t="shared" si="157"/>
        <v>5.0</v>
      </c>
      <c r="K2985" t="s">
        <v>8347</v>
      </c>
      <c r="L2985" t="s">
        <v>8350</v>
      </c>
      <c r="M2985">
        <v>1.5</v>
      </c>
      <c r="N2985">
        <v>2.5</v>
      </c>
      <c r="O2985">
        <f t="shared" si="155"/>
        <v>1.25</v>
      </c>
      <c r="P2985">
        <v>0.5</v>
      </c>
    </row>
    <row r="2986" spans="1:16">
      <c r="A2986" s="77">
        <v>102744381</v>
      </c>
      <c r="B2986" s="61" t="s">
        <v>7036</v>
      </c>
      <c r="C2986" s="78" t="s">
        <v>1613</v>
      </c>
      <c r="D2986" s="79" t="s">
        <v>4149</v>
      </c>
      <c r="E2986" s="77">
        <v>101727984</v>
      </c>
      <c r="F2986" s="77"/>
      <c r="G2986" s="77">
        <v>214</v>
      </c>
      <c r="H2986">
        <v>6.75</v>
      </c>
      <c r="I2986" t="str">
        <f t="shared" si="156"/>
        <v>78</v>
      </c>
      <c r="J2986" t="str">
        <f t="shared" si="157"/>
        <v>5.0</v>
      </c>
      <c r="K2986" t="s">
        <v>8347</v>
      </c>
      <c r="L2986" t="s">
        <v>8350</v>
      </c>
      <c r="M2986">
        <v>1.5</v>
      </c>
      <c r="N2986">
        <v>2.5</v>
      </c>
      <c r="O2986">
        <f t="shared" si="155"/>
        <v>1.25</v>
      </c>
      <c r="P2986">
        <v>0.5</v>
      </c>
    </row>
    <row r="2987" spans="1:16">
      <c r="A2987" s="61">
        <v>102762918</v>
      </c>
      <c r="B2987" s="61" t="s">
        <v>7048</v>
      </c>
      <c r="C2987" s="62" t="s">
        <v>1613</v>
      </c>
      <c r="D2987" s="42" t="s">
        <v>4149</v>
      </c>
      <c r="E2987" s="61">
        <v>101727984</v>
      </c>
      <c r="F2987" s="61"/>
      <c r="G2987" s="61">
        <v>214</v>
      </c>
      <c r="H2987">
        <v>6.75</v>
      </c>
      <c r="I2987" t="str">
        <f t="shared" si="156"/>
        <v>78</v>
      </c>
      <c r="J2987" t="str">
        <f t="shared" si="157"/>
        <v>5.0</v>
      </c>
      <c r="K2987" t="s">
        <v>8347</v>
      </c>
      <c r="L2987" t="s">
        <v>8350</v>
      </c>
      <c r="M2987">
        <v>1.5</v>
      </c>
      <c r="N2987">
        <v>2.5</v>
      </c>
      <c r="O2987">
        <f t="shared" si="155"/>
        <v>1.25</v>
      </c>
      <c r="P2987">
        <v>0.5</v>
      </c>
    </row>
    <row r="2988" spans="1:16">
      <c r="A2988" s="61">
        <v>103002377</v>
      </c>
      <c r="B2988" s="61" t="s">
        <v>7217</v>
      </c>
      <c r="C2988" s="62" t="s">
        <v>1532</v>
      </c>
      <c r="D2988" s="42" t="s">
        <v>4559</v>
      </c>
      <c r="E2988" s="61">
        <v>101727985</v>
      </c>
      <c r="F2988" s="61"/>
      <c r="G2988" s="61">
        <v>199</v>
      </c>
      <c r="H2988">
        <v>6.75</v>
      </c>
      <c r="I2988" t="str">
        <f t="shared" si="156"/>
        <v>78</v>
      </c>
      <c r="J2988" t="str">
        <f t="shared" si="157"/>
        <v>5.0</v>
      </c>
      <c r="K2988" t="s">
        <v>8347</v>
      </c>
      <c r="L2988" t="s">
        <v>8354</v>
      </c>
      <c r="M2988">
        <v>1.5</v>
      </c>
      <c r="N2988">
        <v>2.5</v>
      </c>
      <c r="O2988">
        <f t="shared" si="155"/>
        <v>1.25</v>
      </c>
      <c r="P2988">
        <v>0.5</v>
      </c>
    </row>
    <row r="2989" spans="1:16">
      <c r="A2989" s="61">
        <v>103002508</v>
      </c>
      <c r="B2989" s="61" t="s">
        <v>7218</v>
      </c>
      <c r="C2989" s="62" t="s">
        <v>1532</v>
      </c>
      <c r="D2989" s="42" t="s">
        <v>4561</v>
      </c>
      <c r="E2989" s="61">
        <v>101727985</v>
      </c>
      <c r="F2989" s="61"/>
      <c r="G2989" s="61">
        <v>199</v>
      </c>
      <c r="H2989">
        <v>6.75</v>
      </c>
      <c r="I2989" t="str">
        <f t="shared" si="156"/>
        <v>78</v>
      </c>
      <c r="J2989" t="str">
        <f t="shared" si="157"/>
        <v>5.0</v>
      </c>
      <c r="K2989" t="s">
        <v>8347</v>
      </c>
      <c r="L2989" t="s">
        <v>8354</v>
      </c>
      <c r="M2989">
        <v>1.5</v>
      </c>
      <c r="N2989">
        <v>2.5</v>
      </c>
      <c r="O2989">
        <f t="shared" si="155"/>
        <v>1.25</v>
      </c>
      <c r="P2989">
        <v>0.5</v>
      </c>
    </row>
    <row r="2990" spans="1:16">
      <c r="A2990" s="61">
        <v>103002508</v>
      </c>
      <c r="B2990" s="61" t="s">
        <v>7218</v>
      </c>
      <c r="C2990" s="62" t="s">
        <v>1613</v>
      </c>
      <c r="D2990" s="42" t="s">
        <v>4562</v>
      </c>
      <c r="E2990" s="61">
        <v>101727984</v>
      </c>
      <c r="F2990" s="61"/>
      <c r="G2990" s="61">
        <v>199</v>
      </c>
      <c r="H2990">
        <v>6.75</v>
      </c>
      <c r="I2990" t="str">
        <f t="shared" si="156"/>
        <v>78</v>
      </c>
      <c r="J2990" t="str">
        <f t="shared" si="157"/>
        <v>5.0</v>
      </c>
      <c r="K2990" t="s">
        <v>8347</v>
      </c>
      <c r="L2990" t="s">
        <v>8354</v>
      </c>
      <c r="M2990">
        <v>1.5</v>
      </c>
      <c r="N2990">
        <v>2.5</v>
      </c>
      <c r="O2990">
        <f t="shared" si="155"/>
        <v>1.25</v>
      </c>
      <c r="P2990">
        <v>0.5</v>
      </c>
    </row>
    <row r="2991" spans="1:16">
      <c r="A2991" s="61">
        <v>103002377</v>
      </c>
      <c r="B2991" s="61" t="s">
        <v>7217</v>
      </c>
      <c r="C2991" s="62" t="s">
        <v>1613</v>
      </c>
      <c r="D2991" s="42" t="s">
        <v>4560</v>
      </c>
      <c r="E2991" s="61">
        <v>101727984</v>
      </c>
      <c r="F2991" s="61"/>
      <c r="G2991" s="61">
        <v>199</v>
      </c>
      <c r="H2991">
        <v>6.75</v>
      </c>
      <c r="I2991" t="str">
        <f t="shared" si="156"/>
        <v>78</v>
      </c>
      <c r="J2991" t="str">
        <f t="shared" si="157"/>
        <v>5.0</v>
      </c>
      <c r="K2991" t="s">
        <v>8347</v>
      </c>
      <c r="L2991" t="s">
        <v>8354</v>
      </c>
      <c r="M2991">
        <v>1.5</v>
      </c>
      <c r="N2991">
        <v>2.5</v>
      </c>
      <c r="O2991">
        <f t="shared" si="155"/>
        <v>1.25</v>
      </c>
      <c r="P2991">
        <v>0.5</v>
      </c>
    </row>
    <row r="2992" spans="1:16">
      <c r="A2992" s="61">
        <v>102102519</v>
      </c>
      <c r="B2992" s="61" t="s">
        <v>6964</v>
      </c>
      <c r="C2992" s="62" t="s">
        <v>1532</v>
      </c>
      <c r="D2992" s="42" t="s">
        <v>4152</v>
      </c>
      <c r="E2992" s="61">
        <v>101727990</v>
      </c>
      <c r="F2992" s="61"/>
      <c r="G2992" s="61">
        <v>199</v>
      </c>
      <c r="H2992">
        <v>6.75</v>
      </c>
      <c r="I2992" t="str">
        <f t="shared" si="156"/>
        <v>78</v>
      </c>
      <c r="J2992" t="str">
        <f t="shared" si="157"/>
        <v>5.0</v>
      </c>
      <c r="K2992" t="s">
        <v>8347</v>
      </c>
      <c r="L2992" t="s">
        <v>8354</v>
      </c>
      <c r="M2992">
        <v>1.5</v>
      </c>
      <c r="N2992">
        <v>2.5</v>
      </c>
      <c r="O2992">
        <f t="shared" si="155"/>
        <v>1.25</v>
      </c>
      <c r="P2992">
        <v>0.5</v>
      </c>
    </row>
    <row r="2993" spans="1:16">
      <c r="A2993" s="61">
        <v>102102519</v>
      </c>
      <c r="B2993" s="61" t="s">
        <v>6964</v>
      </c>
      <c r="C2993" s="62" t="s">
        <v>1613</v>
      </c>
      <c r="D2993" s="42" t="s">
        <v>4153</v>
      </c>
      <c r="E2993" s="61">
        <v>101727984</v>
      </c>
      <c r="F2993" s="61"/>
      <c r="G2993" s="61">
        <v>199</v>
      </c>
      <c r="H2993">
        <v>6.75</v>
      </c>
      <c r="I2993" t="str">
        <f t="shared" si="156"/>
        <v>78</v>
      </c>
      <c r="J2993" t="str">
        <f t="shared" si="157"/>
        <v>5.0</v>
      </c>
      <c r="K2993" t="s">
        <v>8347</v>
      </c>
      <c r="L2993" t="s">
        <v>8354</v>
      </c>
      <c r="M2993">
        <v>1.5</v>
      </c>
      <c r="N2993">
        <v>2.5</v>
      </c>
      <c r="O2993">
        <f t="shared" si="155"/>
        <v>1.25</v>
      </c>
      <c r="P2993">
        <v>0.5</v>
      </c>
    </row>
    <row r="2994" spans="1:16">
      <c r="A2994" s="61">
        <v>102875150</v>
      </c>
      <c r="B2994" s="61" t="s">
        <v>7166</v>
      </c>
      <c r="C2994" s="62" t="s">
        <v>1532</v>
      </c>
      <c r="D2994" s="42" t="s">
        <v>4483</v>
      </c>
      <c r="E2994" s="61">
        <v>101727985</v>
      </c>
      <c r="F2994" s="61"/>
      <c r="G2994" s="61">
        <v>18</v>
      </c>
      <c r="H2994">
        <v>6.75</v>
      </c>
      <c r="I2994" t="str">
        <f t="shared" si="156"/>
        <v>78</v>
      </c>
      <c r="J2994" t="str">
        <f t="shared" si="157"/>
        <v>5.0</v>
      </c>
      <c r="K2994" t="s">
        <v>8347</v>
      </c>
      <c r="L2994" t="s">
        <v>8341</v>
      </c>
      <c r="M2994">
        <v>1.5</v>
      </c>
      <c r="N2994">
        <v>2.5</v>
      </c>
      <c r="O2994">
        <f t="shared" si="155"/>
        <v>1.25</v>
      </c>
      <c r="P2994">
        <v>0.5</v>
      </c>
    </row>
    <row r="2995" spans="1:16">
      <c r="A2995" s="61">
        <v>103053136</v>
      </c>
      <c r="B2995" s="61" t="s">
        <v>7230</v>
      </c>
      <c r="C2995" s="62" t="s">
        <v>1532</v>
      </c>
      <c r="D2995" s="42" t="s">
        <v>4483</v>
      </c>
      <c r="E2995" s="61">
        <v>101727986</v>
      </c>
      <c r="F2995" s="61"/>
      <c r="G2995" s="61">
        <v>141</v>
      </c>
      <c r="H2995">
        <v>6.75</v>
      </c>
      <c r="I2995" t="str">
        <f t="shared" si="156"/>
        <v>78</v>
      </c>
      <c r="J2995" t="str">
        <f t="shared" si="157"/>
        <v>5.0</v>
      </c>
      <c r="K2995" t="s">
        <v>8347</v>
      </c>
      <c r="L2995" t="s">
        <v>8341</v>
      </c>
      <c r="M2995">
        <v>1.5</v>
      </c>
      <c r="N2995">
        <v>2.5</v>
      </c>
      <c r="O2995">
        <f t="shared" si="155"/>
        <v>1.25</v>
      </c>
      <c r="P2995">
        <v>0.5</v>
      </c>
    </row>
    <row r="2996" spans="1:16">
      <c r="A2996" s="61">
        <v>102875150</v>
      </c>
      <c r="B2996" s="61" t="s">
        <v>7166</v>
      </c>
      <c r="C2996" s="62" t="s">
        <v>1613</v>
      </c>
      <c r="D2996" s="42" t="s">
        <v>4484</v>
      </c>
      <c r="E2996" s="61">
        <v>101727984</v>
      </c>
      <c r="F2996" s="61"/>
      <c r="G2996" s="61">
        <v>18</v>
      </c>
      <c r="H2996">
        <v>6.75</v>
      </c>
      <c r="I2996" t="str">
        <f t="shared" si="156"/>
        <v>78</v>
      </c>
      <c r="J2996" t="str">
        <f t="shared" si="157"/>
        <v>5.0</v>
      </c>
      <c r="K2996" t="s">
        <v>8347</v>
      </c>
      <c r="L2996" t="s">
        <v>8341</v>
      </c>
      <c r="M2996">
        <v>1.5</v>
      </c>
      <c r="N2996">
        <v>2.5</v>
      </c>
      <c r="O2996">
        <f t="shared" si="155"/>
        <v>1.25</v>
      </c>
      <c r="P2996">
        <v>0.5</v>
      </c>
    </row>
    <row r="2997" spans="1:16">
      <c r="A2997" s="61">
        <v>103053136</v>
      </c>
      <c r="B2997" s="61" t="s">
        <v>7230</v>
      </c>
      <c r="C2997" s="62" t="s">
        <v>1613</v>
      </c>
      <c r="D2997" s="42" t="s">
        <v>4484</v>
      </c>
      <c r="E2997" s="61">
        <v>101727984</v>
      </c>
      <c r="F2997" s="61"/>
      <c r="G2997" s="61">
        <v>141</v>
      </c>
      <c r="H2997">
        <v>6.75</v>
      </c>
      <c r="I2997" t="str">
        <f t="shared" si="156"/>
        <v>78</v>
      </c>
      <c r="J2997" t="str">
        <f t="shared" si="157"/>
        <v>5.0</v>
      </c>
      <c r="K2997" t="s">
        <v>8347</v>
      </c>
      <c r="L2997" t="s">
        <v>8341</v>
      </c>
      <c r="M2997">
        <v>1.5</v>
      </c>
      <c r="N2997">
        <v>2.5</v>
      </c>
      <c r="O2997">
        <f t="shared" si="155"/>
        <v>1.25</v>
      </c>
      <c r="P2997">
        <v>0.5</v>
      </c>
    </row>
    <row r="2998" spans="1:16">
      <c r="A2998" s="77">
        <v>102744379</v>
      </c>
      <c r="B2998" s="61" t="s">
        <v>7037</v>
      </c>
      <c r="C2998" s="78" t="s">
        <v>1532</v>
      </c>
      <c r="D2998" s="79" t="s">
        <v>4283</v>
      </c>
      <c r="E2998" s="77">
        <v>101727989</v>
      </c>
      <c r="F2998" s="77"/>
      <c r="G2998" s="77">
        <v>18</v>
      </c>
      <c r="H2998">
        <v>6.75</v>
      </c>
      <c r="I2998" t="str">
        <f t="shared" si="156"/>
        <v>78</v>
      </c>
      <c r="J2998" t="str">
        <f t="shared" si="157"/>
        <v>5.0</v>
      </c>
      <c r="K2998" t="s">
        <v>8347</v>
      </c>
      <c r="L2998" t="s">
        <v>8341</v>
      </c>
      <c r="M2998">
        <v>1.5</v>
      </c>
      <c r="N2998">
        <v>2.5</v>
      </c>
      <c r="O2998">
        <f t="shared" si="155"/>
        <v>1.25</v>
      </c>
      <c r="P2998">
        <v>0.5</v>
      </c>
    </row>
    <row r="2999" spans="1:16">
      <c r="A2999" s="77">
        <v>102744379</v>
      </c>
      <c r="B2999" s="61" t="s">
        <v>7037</v>
      </c>
      <c r="C2999" s="78" t="s">
        <v>1613</v>
      </c>
      <c r="D2999" s="79" t="s">
        <v>4284</v>
      </c>
      <c r="E2999" s="77">
        <v>101727984</v>
      </c>
      <c r="F2999" s="77"/>
      <c r="G2999" s="77">
        <v>18</v>
      </c>
      <c r="H2999">
        <v>6.75</v>
      </c>
      <c r="I2999" t="str">
        <f t="shared" si="156"/>
        <v>78</v>
      </c>
      <c r="J2999" t="str">
        <f t="shared" si="157"/>
        <v>5.0</v>
      </c>
      <c r="K2999" t="s">
        <v>8347</v>
      </c>
      <c r="L2999" t="s">
        <v>8341</v>
      </c>
      <c r="M2999">
        <v>1.5</v>
      </c>
      <c r="N2999">
        <v>2.5</v>
      </c>
      <c r="O2999">
        <f t="shared" si="155"/>
        <v>1.25</v>
      </c>
      <c r="P2999">
        <v>0.5</v>
      </c>
    </row>
    <row r="3000" spans="1:16">
      <c r="A3000" s="61">
        <v>103177454</v>
      </c>
      <c r="B3000" s="61" t="s">
        <v>7345</v>
      </c>
      <c r="C3000" s="62" t="s">
        <v>1532</v>
      </c>
      <c r="D3000" s="42" t="s">
        <v>4748</v>
      </c>
      <c r="E3000" s="61">
        <v>101490162</v>
      </c>
      <c r="F3000" s="61"/>
      <c r="G3000" s="61">
        <v>214</v>
      </c>
      <c r="H3000">
        <v>6.75</v>
      </c>
      <c r="I3000" t="str">
        <f t="shared" si="156"/>
        <v>78</v>
      </c>
      <c r="J3000" t="str">
        <f t="shared" si="157"/>
        <v>5.0</v>
      </c>
      <c r="K3000" t="s">
        <v>8342</v>
      </c>
      <c r="L3000" t="s">
        <v>8350</v>
      </c>
      <c r="M3000">
        <v>0.75</v>
      </c>
      <c r="N3000">
        <v>2.5</v>
      </c>
      <c r="O3000">
        <f t="shared" si="155"/>
        <v>1.25</v>
      </c>
      <c r="P3000">
        <v>0.5</v>
      </c>
    </row>
    <row r="3001" spans="1:16">
      <c r="A3001" s="61">
        <v>103177454</v>
      </c>
      <c r="B3001" s="61" t="s">
        <v>7345</v>
      </c>
      <c r="C3001" s="62" t="s">
        <v>1613</v>
      </c>
      <c r="D3001" s="42" t="s">
        <v>4749</v>
      </c>
      <c r="E3001" s="61">
        <v>101490161</v>
      </c>
      <c r="F3001" s="61"/>
      <c r="G3001" s="61">
        <v>214</v>
      </c>
      <c r="H3001">
        <v>6.75</v>
      </c>
      <c r="I3001" t="str">
        <f t="shared" si="156"/>
        <v>78</v>
      </c>
      <c r="J3001" t="str">
        <f t="shared" si="157"/>
        <v>5.0</v>
      </c>
      <c r="K3001" t="s">
        <v>8342</v>
      </c>
      <c r="L3001" t="s">
        <v>8350</v>
      </c>
      <c r="M3001">
        <v>0.75</v>
      </c>
      <c r="N3001">
        <v>2.5</v>
      </c>
      <c r="O3001">
        <f t="shared" si="155"/>
        <v>1.25</v>
      </c>
      <c r="P3001">
        <v>0.5</v>
      </c>
    </row>
    <row r="3002" spans="1:16">
      <c r="A3002" s="61">
        <v>103178593</v>
      </c>
      <c r="B3002" s="61" t="s">
        <v>7346</v>
      </c>
      <c r="C3002" s="62" t="s">
        <v>1532</v>
      </c>
      <c r="D3002" s="42" t="s">
        <v>4750</v>
      </c>
      <c r="E3002" s="61">
        <v>101490162</v>
      </c>
      <c r="F3002" s="61"/>
      <c r="G3002" s="61">
        <v>199</v>
      </c>
      <c r="H3002">
        <v>6.75</v>
      </c>
      <c r="I3002" t="str">
        <f t="shared" si="156"/>
        <v>78</v>
      </c>
      <c r="J3002" t="str">
        <f t="shared" si="157"/>
        <v>5.0</v>
      </c>
      <c r="K3002" t="s">
        <v>8342</v>
      </c>
      <c r="L3002" t="s">
        <v>8354</v>
      </c>
      <c r="M3002">
        <v>0.75</v>
      </c>
      <c r="N3002">
        <v>2.5</v>
      </c>
      <c r="O3002">
        <f t="shared" si="155"/>
        <v>1.25</v>
      </c>
      <c r="P3002">
        <v>0.5</v>
      </c>
    </row>
    <row r="3003" spans="1:16">
      <c r="A3003" s="61">
        <v>103178593</v>
      </c>
      <c r="B3003" s="61" t="s">
        <v>7346</v>
      </c>
      <c r="C3003" s="62" t="s">
        <v>1613</v>
      </c>
      <c r="D3003" s="42" t="s">
        <v>4751</v>
      </c>
      <c r="E3003" s="61">
        <v>101490161</v>
      </c>
      <c r="F3003" s="61"/>
      <c r="G3003" s="61">
        <v>199</v>
      </c>
      <c r="H3003">
        <v>6.75</v>
      </c>
      <c r="I3003" t="str">
        <f t="shared" si="156"/>
        <v>78</v>
      </c>
      <c r="J3003" t="str">
        <f t="shared" si="157"/>
        <v>5.0</v>
      </c>
      <c r="K3003" t="s">
        <v>8342</v>
      </c>
      <c r="L3003" t="s">
        <v>8354</v>
      </c>
      <c r="M3003">
        <v>0.75</v>
      </c>
      <c r="N3003">
        <v>2.5</v>
      </c>
      <c r="O3003">
        <f t="shared" si="155"/>
        <v>1.25</v>
      </c>
      <c r="P3003">
        <v>0.5</v>
      </c>
    </row>
    <row r="3004" spans="1:16">
      <c r="A3004" s="61">
        <v>103191484</v>
      </c>
      <c r="B3004" s="61" t="s">
        <v>7414</v>
      </c>
      <c r="C3004" s="62" t="s">
        <v>1532</v>
      </c>
      <c r="D3004" s="42" t="s">
        <v>4811</v>
      </c>
      <c r="E3004" s="61">
        <v>101490162</v>
      </c>
      <c r="F3004" s="61"/>
      <c r="G3004" s="61">
        <v>141</v>
      </c>
      <c r="H3004">
        <v>6.75</v>
      </c>
      <c r="I3004" t="str">
        <f t="shared" si="156"/>
        <v>78</v>
      </c>
      <c r="J3004" t="str">
        <f t="shared" si="157"/>
        <v>5.0</v>
      </c>
      <c r="K3004" t="s">
        <v>8342</v>
      </c>
      <c r="L3004" t="s">
        <v>8341</v>
      </c>
      <c r="M3004">
        <v>0.75</v>
      </c>
      <c r="N3004">
        <v>2.5</v>
      </c>
      <c r="O3004">
        <f t="shared" si="155"/>
        <v>1.25</v>
      </c>
      <c r="P3004">
        <v>0.5</v>
      </c>
    </row>
    <row r="3005" spans="1:16">
      <c r="A3005" s="61">
        <v>103191484</v>
      </c>
      <c r="B3005" s="61" t="s">
        <v>7414</v>
      </c>
      <c r="C3005" s="62" t="s">
        <v>1613</v>
      </c>
      <c r="D3005" s="42" t="s">
        <v>4812</v>
      </c>
      <c r="E3005" s="61">
        <v>101490161</v>
      </c>
      <c r="F3005" s="61"/>
      <c r="G3005" s="61">
        <v>141</v>
      </c>
      <c r="H3005">
        <v>6.75</v>
      </c>
      <c r="I3005" t="str">
        <f t="shared" si="156"/>
        <v>78</v>
      </c>
      <c r="J3005" t="str">
        <f t="shared" si="157"/>
        <v>5.0</v>
      </c>
      <c r="K3005" t="s">
        <v>8342</v>
      </c>
      <c r="L3005" t="s">
        <v>8341</v>
      </c>
      <c r="M3005">
        <v>0.75</v>
      </c>
      <c r="N3005">
        <v>2.5</v>
      </c>
      <c r="O3005">
        <f t="shared" si="155"/>
        <v>1.25</v>
      </c>
      <c r="P3005">
        <v>0.5</v>
      </c>
    </row>
    <row r="3006" spans="1:16">
      <c r="A3006" s="61">
        <v>104196669</v>
      </c>
      <c r="B3006" s="61" t="s">
        <v>7825</v>
      </c>
      <c r="C3006" s="100" t="s">
        <v>1532</v>
      </c>
      <c r="D3006" s="42" t="s">
        <v>5461</v>
      </c>
      <c r="E3006" s="61">
        <v>101490171</v>
      </c>
      <c r="F3006" s="61"/>
      <c r="G3006" s="61">
        <v>18</v>
      </c>
      <c r="H3006">
        <v>6.75</v>
      </c>
      <c r="I3006" t="str">
        <f t="shared" si="156"/>
        <v>78</v>
      </c>
      <c r="J3006" t="str">
        <f t="shared" si="157"/>
        <v>5.0</v>
      </c>
      <c r="K3006" t="s">
        <v>8346</v>
      </c>
      <c r="L3006" t="s">
        <v>8341</v>
      </c>
      <c r="M3006">
        <v>1.5</v>
      </c>
      <c r="N3006">
        <v>2.5</v>
      </c>
      <c r="O3006">
        <f t="shared" si="155"/>
        <v>1.25</v>
      </c>
      <c r="P3006">
        <v>0.5</v>
      </c>
    </row>
    <row r="3007" spans="1:16">
      <c r="A3007" s="61">
        <v>104196669</v>
      </c>
      <c r="B3007" s="61" t="s">
        <v>7825</v>
      </c>
      <c r="C3007" s="100" t="s">
        <v>1613</v>
      </c>
      <c r="D3007" s="42" t="s">
        <v>5462</v>
      </c>
      <c r="E3007" s="61">
        <v>101490161</v>
      </c>
      <c r="F3007" s="61"/>
      <c r="G3007" s="61">
        <v>18</v>
      </c>
      <c r="H3007">
        <v>6.75</v>
      </c>
      <c r="I3007" t="str">
        <f t="shared" si="156"/>
        <v>78</v>
      </c>
      <c r="J3007" t="str">
        <f t="shared" si="157"/>
        <v>5.0</v>
      </c>
      <c r="K3007" t="s">
        <v>8346</v>
      </c>
      <c r="L3007" t="s">
        <v>8341</v>
      </c>
      <c r="M3007">
        <v>1.5</v>
      </c>
      <c r="N3007">
        <v>2.5</v>
      </c>
      <c r="O3007">
        <f t="shared" si="155"/>
        <v>1.25</v>
      </c>
      <c r="P3007">
        <v>0.5</v>
      </c>
    </row>
    <row r="3008" spans="1:16">
      <c r="A3008" s="61">
        <v>103193946</v>
      </c>
      <c r="B3008" s="61" t="s">
        <v>7402</v>
      </c>
      <c r="C3008" s="62" t="s">
        <v>1532</v>
      </c>
      <c r="D3008" s="42" t="s">
        <v>4790</v>
      </c>
      <c r="E3008" s="61">
        <v>101727990</v>
      </c>
      <c r="F3008" s="61"/>
      <c r="G3008" s="61">
        <v>214</v>
      </c>
      <c r="H3008">
        <v>6.75</v>
      </c>
      <c r="I3008" t="str">
        <f t="shared" si="156"/>
        <v>78</v>
      </c>
      <c r="J3008" t="str">
        <f t="shared" si="157"/>
        <v>5.0</v>
      </c>
      <c r="K3008" t="s">
        <v>8345</v>
      </c>
      <c r="L3008" t="s">
        <v>8350</v>
      </c>
      <c r="M3008">
        <v>1.5</v>
      </c>
      <c r="N3008">
        <v>2.5</v>
      </c>
      <c r="O3008">
        <f t="shared" si="155"/>
        <v>1.25</v>
      </c>
      <c r="P3008">
        <v>0.5</v>
      </c>
    </row>
    <row r="3009" spans="1:16">
      <c r="A3009" s="61">
        <v>103193946</v>
      </c>
      <c r="B3009" s="61" t="s">
        <v>7402</v>
      </c>
      <c r="C3009" s="62" t="s">
        <v>1613</v>
      </c>
      <c r="D3009" s="42" t="s">
        <v>4791</v>
      </c>
      <c r="E3009" s="61">
        <v>101727984</v>
      </c>
      <c r="F3009" s="61"/>
      <c r="G3009" s="61">
        <v>214</v>
      </c>
      <c r="H3009">
        <v>6.75</v>
      </c>
      <c r="I3009" t="str">
        <f t="shared" si="156"/>
        <v>78</v>
      </c>
      <c r="J3009" t="str">
        <f t="shared" si="157"/>
        <v>5.0</v>
      </c>
      <c r="K3009" t="s">
        <v>8345</v>
      </c>
      <c r="L3009" t="s">
        <v>8350</v>
      </c>
      <c r="M3009">
        <v>1.5</v>
      </c>
      <c r="N3009">
        <v>2.5</v>
      </c>
      <c r="O3009">
        <f t="shared" si="155"/>
        <v>1.25</v>
      </c>
      <c r="P3009">
        <v>0.5</v>
      </c>
    </row>
    <row r="3010" spans="1:16">
      <c r="A3010" s="61">
        <v>103193947</v>
      </c>
      <c r="B3010" s="61" t="s">
        <v>7401</v>
      </c>
      <c r="C3010" s="62" t="s">
        <v>1532</v>
      </c>
      <c r="D3010" s="42" t="s">
        <v>4788</v>
      </c>
      <c r="E3010" s="61">
        <v>101727990</v>
      </c>
      <c r="F3010" s="61"/>
      <c r="G3010" s="61">
        <v>199</v>
      </c>
      <c r="H3010">
        <v>6.75</v>
      </c>
      <c r="I3010" t="str">
        <f t="shared" si="156"/>
        <v>78</v>
      </c>
      <c r="J3010" t="str">
        <f t="shared" si="157"/>
        <v>5.0</v>
      </c>
      <c r="K3010" t="s">
        <v>8345</v>
      </c>
      <c r="L3010" t="s">
        <v>8354</v>
      </c>
      <c r="M3010">
        <v>1.5</v>
      </c>
      <c r="N3010">
        <v>2.5</v>
      </c>
      <c r="O3010">
        <f t="shared" si="155"/>
        <v>1.25</v>
      </c>
      <c r="P3010">
        <v>0.5</v>
      </c>
    </row>
    <row r="3011" spans="1:16">
      <c r="A3011" s="61">
        <v>103193947</v>
      </c>
      <c r="B3011" s="61" t="s">
        <v>7401</v>
      </c>
      <c r="C3011" s="62" t="s">
        <v>1613</v>
      </c>
      <c r="D3011" s="42" t="s">
        <v>4789</v>
      </c>
      <c r="E3011" s="61">
        <v>101727984</v>
      </c>
      <c r="F3011" s="61"/>
      <c r="G3011" s="61">
        <v>199</v>
      </c>
      <c r="H3011">
        <v>6.75</v>
      </c>
      <c r="I3011" t="str">
        <f t="shared" si="156"/>
        <v>78</v>
      </c>
      <c r="J3011" t="str">
        <f t="shared" si="157"/>
        <v>5.0</v>
      </c>
      <c r="K3011" t="s">
        <v>8345</v>
      </c>
      <c r="L3011" t="s">
        <v>8354</v>
      </c>
      <c r="M3011">
        <v>1.5</v>
      </c>
      <c r="N3011">
        <v>2.5</v>
      </c>
      <c r="O3011">
        <f t="shared" si="155"/>
        <v>1.25</v>
      </c>
      <c r="P3011">
        <v>0.5</v>
      </c>
    </row>
    <row r="3012" spans="1:16">
      <c r="A3012" s="61">
        <v>102100581</v>
      </c>
      <c r="B3012" s="61" t="s">
        <v>6963</v>
      </c>
      <c r="C3012" s="62" t="s">
        <v>1532</v>
      </c>
      <c r="D3012" s="42" t="s">
        <v>4150</v>
      </c>
      <c r="E3012" s="61">
        <v>101727990</v>
      </c>
      <c r="F3012" s="61"/>
      <c r="G3012" s="61">
        <v>18</v>
      </c>
      <c r="H3012">
        <v>6.75</v>
      </c>
      <c r="I3012" t="str">
        <f t="shared" si="156"/>
        <v>78</v>
      </c>
      <c r="J3012" t="str">
        <f t="shared" si="157"/>
        <v>5.0</v>
      </c>
      <c r="K3012" t="s">
        <v>8345</v>
      </c>
      <c r="L3012" t="s">
        <v>8341</v>
      </c>
      <c r="M3012">
        <v>1.5</v>
      </c>
      <c r="N3012">
        <v>2.5</v>
      </c>
      <c r="O3012">
        <f t="shared" si="155"/>
        <v>1.25</v>
      </c>
      <c r="P3012">
        <v>0.5</v>
      </c>
    </row>
    <row r="3013" spans="1:16">
      <c r="A3013" s="61">
        <v>102762916</v>
      </c>
      <c r="B3013" s="61" t="s">
        <v>7049</v>
      </c>
      <c r="C3013" s="62" t="s">
        <v>1532</v>
      </c>
      <c r="D3013" s="42" t="s">
        <v>4150</v>
      </c>
      <c r="E3013" s="61">
        <v>101727989</v>
      </c>
      <c r="F3013" s="61"/>
      <c r="G3013" s="61">
        <v>18</v>
      </c>
      <c r="H3013">
        <v>6.75</v>
      </c>
      <c r="I3013" t="str">
        <f t="shared" si="156"/>
        <v>78</v>
      </c>
      <c r="J3013" t="str">
        <f t="shared" si="157"/>
        <v>5.0</v>
      </c>
      <c r="K3013" t="s">
        <v>8345</v>
      </c>
      <c r="L3013" t="s">
        <v>8341</v>
      </c>
      <c r="M3013">
        <v>1.5</v>
      </c>
      <c r="N3013">
        <v>2.5</v>
      </c>
      <c r="O3013">
        <f t="shared" si="155"/>
        <v>1.25</v>
      </c>
      <c r="P3013">
        <v>0.5</v>
      </c>
    </row>
    <row r="3014" spans="1:16">
      <c r="A3014" s="61">
        <v>103193210</v>
      </c>
      <c r="B3014" s="61" t="s">
        <v>7367</v>
      </c>
      <c r="C3014" s="62" t="s">
        <v>1532</v>
      </c>
      <c r="D3014" s="42" t="s">
        <v>4150</v>
      </c>
      <c r="E3014" s="61">
        <v>101727990</v>
      </c>
      <c r="F3014" s="61"/>
      <c r="G3014" s="61">
        <v>18</v>
      </c>
      <c r="H3014">
        <v>6.75</v>
      </c>
      <c r="I3014" t="str">
        <f t="shared" si="156"/>
        <v>78</v>
      </c>
      <c r="J3014" t="str">
        <f t="shared" si="157"/>
        <v>5.0</v>
      </c>
      <c r="K3014" t="s">
        <v>8345</v>
      </c>
      <c r="L3014" t="s">
        <v>8341</v>
      </c>
      <c r="M3014">
        <v>1.5</v>
      </c>
      <c r="N3014">
        <v>2.5</v>
      </c>
      <c r="O3014">
        <f t="shared" si="155"/>
        <v>1.25</v>
      </c>
      <c r="P3014">
        <v>0.5</v>
      </c>
    </row>
    <row r="3015" spans="1:16">
      <c r="A3015" s="61">
        <v>102100581</v>
      </c>
      <c r="B3015" s="61" t="s">
        <v>6963</v>
      </c>
      <c r="C3015" s="62" t="s">
        <v>1613</v>
      </c>
      <c r="D3015" s="42" t="s">
        <v>4151</v>
      </c>
      <c r="E3015" s="61">
        <v>101727984</v>
      </c>
      <c r="F3015" s="61"/>
      <c r="G3015" s="61">
        <v>18</v>
      </c>
      <c r="H3015">
        <v>6.75</v>
      </c>
      <c r="I3015" t="str">
        <f t="shared" si="156"/>
        <v>78</v>
      </c>
      <c r="J3015" t="str">
        <f t="shared" si="157"/>
        <v>5.0</v>
      </c>
      <c r="K3015" t="s">
        <v>8345</v>
      </c>
      <c r="L3015" t="s">
        <v>8341</v>
      </c>
      <c r="M3015">
        <v>1.5</v>
      </c>
      <c r="N3015">
        <v>2.5</v>
      </c>
      <c r="O3015">
        <f t="shared" si="155"/>
        <v>1.25</v>
      </c>
      <c r="P3015">
        <v>0.5</v>
      </c>
    </row>
    <row r="3016" spans="1:16">
      <c r="A3016" s="61">
        <v>102762916</v>
      </c>
      <c r="B3016" s="61" t="s">
        <v>7049</v>
      </c>
      <c r="C3016" s="62" t="s">
        <v>1613</v>
      </c>
      <c r="D3016" s="42" t="s">
        <v>4151</v>
      </c>
      <c r="E3016" s="61">
        <v>101727984</v>
      </c>
      <c r="F3016" s="61"/>
      <c r="G3016" s="61">
        <v>18</v>
      </c>
      <c r="H3016">
        <v>6.75</v>
      </c>
      <c r="I3016" t="str">
        <f t="shared" si="156"/>
        <v>78</v>
      </c>
      <c r="J3016" t="str">
        <f t="shared" si="157"/>
        <v>5.0</v>
      </c>
      <c r="K3016" t="s">
        <v>8345</v>
      </c>
      <c r="L3016" t="s">
        <v>8341</v>
      </c>
      <c r="M3016">
        <v>1.5</v>
      </c>
      <c r="N3016">
        <v>2.5</v>
      </c>
      <c r="O3016">
        <f t="shared" si="155"/>
        <v>1.25</v>
      </c>
      <c r="P3016">
        <v>0.5</v>
      </c>
    </row>
    <row r="3017" spans="1:16">
      <c r="A3017" s="61">
        <v>103193210</v>
      </c>
      <c r="B3017" s="61" t="s">
        <v>7367</v>
      </c>
      <c r="C3017" s="62" t="s">
        <v>1613</v>
      </c>
      <c r="D3017" s="42" t="s">
        <v>4151</v>
      </c>
      <c r="E3017" s="61">
        <v>101727984</v>
      </c>
      <c r="F3017" s="61"/>
      <c r="G3017" s="61">
        <v>18</v>
      </c>
      <c r="H3017">
        <v>6.75</v>
      </c>
      <c r="I3017" t="str">
        <f t="shared" si="156"/>
        <v>78</v>
      </c>
      <c r="J3017" t="str">
        <f t="shared" si="157"/>
        <v>5.0</v>
      </c>
      <c r="K3017" t="s">
        <v>8345</v>
      </c>
      <c r="L3017" t="s">
        <v>8341</v>
      </c>
      <c r="M3017">
        <v>1.5</v>
      </c>
      <c r="N3017">
        <v>2.5</v>
      </c>
      <c r="O3017">
        <f t="shared" si="155"/>
        <v>1.25</v>
      </c>
      <c r="P3017">
        <v>0.5</v>
      </c>
    </row>
    <row r="3018" spans="1:16">
      <c r="A3018" s="42">
        <v>106040211</v>
      </c>
      <c r="B3018" s="42" t="s">
        <v>9837</v>
      </c>
      <c r="C3018" s="42"/>
      <c r="D3018" s="42" t="s">
        <v>9884</v>
      </c>
      <c r="E3018" s="42"/>
      <c r="F3018" s="42"/>
      <c r="G3018" s="42">
        <v>473</v>
      </c>
      <c r="H3018">
        <v>5</v>
      </c>
      <c r="I3018" t="str">
        <f t="shared" si="156"/>
        <v>78</v>
      </c>
      <c r="J3018" t="str">
        <f t="shared" si="157"/>
        <v>7.9</v>
      </c>
      <c r="K3018" t="s">
        <v>8343</v>
      </c>
      <c r="L3018" t="s">
        <v>8351</v>
      </c>
      <c r="M3018">
        <v>0.75</v>
      </c>
      <c r="N3018">
        <v>2</v>
      </c>
      <c r="O3018">
        <f t="shared" ref="O3018:O3024" si="158">N3018/2</f>
        <v>1</v>
      </c>
      <c r="P3018">
        <v>0.5</v>
      </c>
    </row>
    <row r="3019" spans="1:16">
      <c r="A3019" s="42">
        <v>106040211</v>
      </c>
      <c r="B3019" s="42" t="s">
        <v>9837</v>
      </c>
      <c r="C3019" s="42"/>
      <c r="D3019" s="42" t="s">
        <v>9885</v>
      </c>
      <c r="E3019" s="42"/>
      <c r="F3019" s="42"/>
      <c r="G3019" s="42">
        <v>473</v>
      </c>
      <c r="H3019">
        <v>5</v>
      </c>
      <c r="I3019" t="str">
        <f t="shared" si="156"/>
        <v>78</v>
      </c>
      <c r="J3019" t="str">
        <f t="shared" si="157"/>
        <v>7.9</v>
      </c>
      <c r="K3019" t="s">
        <v>8343</v>
      </c>
      <c r="L3019" t="s">
        <v>8351</v>
      </c>
      <c r="M3019">
        <v>0.75</v>
      </c>
      <c r="N3019">
        <v>2</v>
      </c>
      <c r="O3019">
        <f t="shared" si="158"/>
        <v>1</v>
      </c>
      <c r="P3019">
        <v>0.5</v>
      </c>
    </row>
    <row r="3020" spans="1:16">
      <c r="A3020" s="42">
        <v>106046208</v>
      </c>
      <c r="B3020" s="42" t="s">
        <v>9839</v>
      </c>
      <c r="C3020" s="42"/>
      <c r="D3020" s="42" t="s">
        <v>9887</v>
      </c>
      <c r="E3020" s="42"/>
      <c r="F3020" s="42"/>
      <c r="G3020" s="42">
        <v>501</v>
      </c>
      <c r="H3020">
        <v>5</v>
      </c>
      <c r="I3020" t="str">
        <f t="shared" ref="I3020:I3083" si="159">MID(D3020,5,2)</f>
        <v>78</v>
      </c>
      <c r="J3020" t="str">
        <f t="shared" ref="J3020:J3083" si="160">MID(D3020,7,3)</f>
        <v>8.7</v>
      </c>
      <c r="K3020" t="s">
        <v>8343</v>
      </c>
      <c r="L3020" t="s">
        <v>8341</v>
      </c>
      <c r="M3020">
        <v>0.75</v>
      </c>
      <c r="N3020">
        <v>2</v>
      </c>
      <c r="O3020">
        <f t="shared" si="158"/>
        <v>1</v>
      </c>
      <c r="P3020">
        <v>0.5</v>
      </c>
    </row>
    <row r="3021" spans="1:16">
      <c r="A3021" s="42">
        <v>106046208</v>
      </c>
      <c r="B3021" s="42" t="s">
        <v>9839</v>
      </c>
      <c r="C3021" s="42"/>
      <c r="D3021" s="42" t="s">
        <v>9888</v>
      </c>
      <c r="E3021" s="42"/>
      <c r="F3021" s="42"/>
      <c r="G3021" s="42">
        <v>501</v>
      </c>
      <c r="H3021">
        <v>5</v>
      </c>
      <c r="I3021" t="str">
        <f t="shared" si="159"/>
        <v>78</v>
      </c>
      <c r="J3021" t="str">
        <f t="shared" si="160"/>
        <v>8.7</v>
      </c>
      <c r="K3021" t="s">
        <v>8343</v>
      </c>
      <c r="L3021" t="s">
        <v>8341</v>
      </c>
      <c r="M3021">
        <v>0.75</v>
      </c>
      <c r="N3021">
        <v>2</v>
      </c>
      <c r="O3021">
        <f t="shared" si="158"/>
        <v>1</v>
      </c>
      <c r="P3021">
        <v>0.5</v>
      </c>
    </row>
    <row r="3022" spans="1:16">
      <c r="A3022" s="42">
        <v>106056899</v>
      </c>
      <c r="B3022" s="42" t="s">
        <v>9840</v>
      </c>
      <c r="C3022" s="42"/>
      <c r="D3022" s="42" t="s">
        <v>9889</v>
      </c>
      <c r="E3022" s="42"/>
      <c r="F3022" s="42"/>
      <c r="G3022" s="42">
        <v>368</v>
      </c>
      <c r="H3022">
        <v>5</v>
      </c>
      <c r="I3022" t="str">
        <f t="shared" si="159"/>
        <v>78</v>
      </c>
      <c r="J3022" t="str">
        <f t="shared" si="160"/>
        <v>7.5</v>
      </c>
      <c r="K3022" t="s">
        <v>8343</v>
      </c>
      <c r="L3022" t="s">
        <v>8341</v>
      </c>
      <c r="M3022">
        <v>0.75</v>
      </c>
      <c r="N3022">
        <v>2</v>
      </c>
      <c r="O3022">
        <f t="shared" si="158"/>
        <v>1</v>
      </c>
      <c r="P3022">
        <v>0.5</v>
      </c>
    </row>
    <row r="3023" spans="1:16">
      <c r="A3023" s="42">
        <v>106057080</v>
      </c>
      <c r="B3023" s="42" t="s">
        <v>9841</v>
      </c>
      <c r="C3023" s="42"/>
      <c r="D3023" s="42" t="s">
        <v>9890</v>
      </c>
      <c r="E3023" s="42"/>
      <c r="F3023" s="42"/>
      <c r="G3023" s="42">
        <v>368</v>
      </c>
      <c r="H3023">
        <v>5</v>
      </c>
      <c r="I3023" t="str">
        <f t="shared" si="159"/>
        <v>78</v>
      </c>
      <c r="J3023" t="str">
        <f t="shared" si="160"/>
        <v>7.5</v>
      </c>
      <c r="K3023" t="s">
        <v>8343</v>
      </c>
      <c r="L3023" t="s">
        <v>8341</v>
      </c>
      <c r="M3023">
        <v>0.75</v>
      </c>
      <c r="N3023">
        <v>2</v>
      </c>
      <c r="O3023">
        <f t="shared" si="158"/>
        <v>1</v>
      </c>
      <c r="P3023">
        <v>0.5</v>
      </c>
    </row>
    <row r="3024" spans="1:16">
      <c r="A3024" s="42" t="s">
        <v>9891</v>
      </c>
      <c r="B3024" s="42" t="s">
        <v>9788</v>
      </c>
      <c r="C3024" s="42"/>
      <c r="D3024" s="42" t="s">
        <v>9893</v>
      </c>
      <c r="E3024" s="42"/>
      <c r="F3024" s="42"/>
      <c r="G3024" s="42">
        <v>195</v>
      </c>
      <c r="H3024">
        <v>5</v>
      </c>
      <c r="I3024" t="str">
        <f t="shared" si="159"/>
        <v>78</v>
      </c>
      <c r="J3024" t="str">
        <f t="shared" si="160"/>
        <v>6.8</v>
      </c>
      <c r="K3024" t="s">
        <v>8343</v>
      </c>
      <c r="L3024" t="s">
        <v>8350</v>
      </c>
      <c r="M3024">
        <v>0.75</v>
      </c>
      <c r="N3024">
        <v>2</v>
      </c>
      <c r="O3024">
        <f t="shared" si="158"/>
        <v>1</v>
      </c>
      <c r="P3024">
        <v>0.5</v>
      </c>
    </row>
    <row r="3025" spans="1:16">
      <c r="A3025" s="61">
        <v>103382102</v>
      </c>
      <c r="B3025" s="61" t="s">
        <v>7613</v>
      </c>
      <c r="C3025" s="100" t="s">
        <v>1532</v>
      </c>
      <c r="D3025" s="42" t="s">
        <v>5125</v>
      </c>
      <c r="E3025" s="61">
        <v>103177454</v>
      </c>
      <c r="F3025" s="61"/>
      <c r="G3025" s="61">
        <v>140</v>
      </c>
      <c r="H3025">
        <v>6.75</v>
      </c>
      <c r="I3025" t="str">
        <f t="shared" si="159"/>
        <v>78</v>
      </c>
      <c r="J3025" t="str">
        <f t="shared" si="160"/>
        <v>5.0</v>
      </c>
      <c r="K3025" t="s">
        <v>8345</v>
      </c>
      <c r="L3025" t="s">
        <v>8352</v>
      </c>
      <c r="M3025">
        <v>1.5</v>
      </c>
      <c r="N3025">
        <v>2.5</v>
      </c>
      <c r="O3025">
        <f t="shared" ref="O3025:O3088" si="161">N3025/2</f>
        <v>1.25</v>
      </c>
      <c r="P3025">
        <v>0.5</v>
      </c>
    </row>
    <row r="3026" spans="1:16">
      <c r="A3026" s="61">
        <v>103382102</v>
      </c>
      <c r="B3026" s="61" t="s">
        <v>7613</v>
      </c>
      <c r="C3026" s="100" t="s">
        <v>1613</v>
      </c>
      <c r="D3026" s="42" t="s">
        <v>5126</v>
      </c>
      <c r="E3026" s="61" t="s">
        <v>4953</v>
      </c>
      <c r="F3026" s="61"/>
      <c r="G3026" s="61">
        <v>140</v>
      </c>
      <c r="H3026">
        <v>6.75</v>
      </c>
      <c r="I3026" t="str">
        <f t="shared" si="159"/>
        <v>78</v>
      </c>
      <c r="J3026" t="str">
        <f t="shared" si="160"/>
        <v>5.0</v>
      </c>
      <c r="K3026" t="s">
        <v>8345</v>
      </c>
      <c r="L3026" t="s">
        <v>8352</v>
      </c>
      <c r="M3026">
        <v>1.5</v>
      </c>
      <c r="N3026">
        <v>2.5</v>
      </c>
      <c r="O3026">
        <f t="shared" si="161"/>
        <v>1.25</v>
      </c>
      <c r="P3026">
        <v>0.5</v>
      </c>
    </row>
    <row r="3027" spans="1:16">
      <c r="A3027" s="61">
        <v>103670697</v>
      </c>
      <c r="B3027" s="61" t="s">
        <v>7733</v>
      </c>
      <c r="C3027" s="100" t="s">
        <v>1532</v>
      </c>
      <c r="D3027" s="42" t="s">
        <v>5317</v>
      </c>
      <c r="E3027" s="61">
        <v>103193075</v>
      </c>
      <c r="F3027" s="61"/>
      <c r="G3027" s="61">
        <v>18</v>
      </c>
      <c r="H3027">
        <v>6.75</v>
      </c>
      <c r="I3027" t="str">
        <f t="shared" si="159"/>
        <v>78</v>
      </c>
      <c r="J3027" t="str">
        <f t="shared" si="160"/>
        <v>5.0</v>
      </c>
      <c r="K3027" t="s">
        <v>8345</v>
      </c>
      <c r="L3027" t="s">
        <v>8341</v>
      </c>
      <c r="M3027">
        <v>1.5</v>
      </c>
      <c r="N3027">
        <v>2.5</v>
      </c>
      <c r="O3027">
        <f t="shared" si="161"/>
        <v>1.25</v>
      </c>
      <c r="P3027">
        <v>0.5</v>
      </c>
    </row>
    <row r="3028" spans="1:16">
      <c r="A3028" s="61">
        <v>103662573</v>
      </c>
      <c r="B3028" s="61" t="s">
        <v>7788</v>
      </c>
      <c r="C3028" s="100" t="s">
        <v>1532</v>
      </c>
      <c r="D3028" s="42" t="s">
        <v>5317</v>
      </c>
      <c r="E3028" s="61">
        <v>103177454</v>
      </c>
      <c r="F3028" s="61"/>
      <c r="G3028" s="61">
        <v>18</v>
      </c>
      <c r="H3028">
        <v>6.75</v>
      </c>
      <c r="I3028" t="str">
        <f t="shared" si="159"/>
        <v>78</v>
      </c>
      <c r="J3028" t="str">
        <f t="shared" si="160"/>
        <v>5.0</v>
      </c>
      <c r="K3028" t="s">
        <v>8345</v>
      </c>
      <c r="L3028" t="s">
        <v>8341</v>
      </c>
      <c r="M3028">
        <v>1.5</v>
      </c>
      <c r="N3028">
        <v>2.5</v>
      </c>
      <c r="O3028">
        <f t="shared" si="161"/>
        <v>1.25</v>
      </c>
      <c r="P3028">
        <v>0.5</v>
      </c>
    </row>
    <row r="3029" spans="1:16">
      <c r="A3029" s="61">
        <v>103670697</v>
      </c>
      <c r="B3029" s="61" t="s">
        <v>7733</v>
      </c>
      <c r="C3029" s="100" t="s">
        <v>1613</v>
      </c>
      <c r="D3029" s="42" t="s">
        <v>5318</v>
      </c>
      <c r="E3029" s="61" t="s">
        <v>4953</v>
      </c>
      <c r="F3029" s="61"/>
      <c r="G3029" s="61">
        <v>18</v>
      </c>
      <c r="H3029">
        <v>6.75</v>
      </c>
      <c r="I3029" t="str">
        <f t="shared" si="159"/>
        <v>78</v>
      </c>
      <c r="J3029" t="str">
        <f t="shared" si="160"/>
        <v>5.0</v>
      </c>
      <c r="K3029" t="s">
        <v>8345</v>
      </c>
      <c r="L3029" t="s">
        <v>8341</v>
      </c>
      <c r="M3029">
        <v>1.5</v>
      </c>
      <c r="N3029">
        <v>2.5</v>
      </c>
      <c r="O3029">
        <f t="shared" si="161"/>
        <v>1.25</v>
      </c>
      <c r="P3029">
        <v>0.5</v>
      </c>
    </row>
    <row r="3030" spans="1:16">
      <c r="A3030" s="61">
        <v>103662573</v>
      </c>
      <c r="B3030" s="61" t="s">
        <v>7788</v>
      </c>
      <c r="C3030" s="100" t="s">
        <v>1613</v>
      </c>
      <c r="D3030" s="42" t="s">
        <v>5318</v>
      </c>
      <c r="E3030" s="61" t="s">
        <v>4953</v>
      </c>
      <c r="F3030" s="61"/>
      <c r="G3030" s="61">
        <v>18</v>
      </c>
      <c r="H3030">
        <v>6.75</v>
      </c>
      <c r="I3030" t="str">
        <f t="shared" si="159"/>
        <v>78</v>
      </c>
      <c r="J3030" t="str">
        <f t="shared" si="160"/>
        <v>5.0</v>
      </c>
      <c r="K3030" t="s">
        <v>8345</v>
      </c>
      <c r="L3030" t="s">
        <v>8341</v>
      </c>
      <c r="M3030">
        <v>1.5</v>
      </c>
      <c r="N3030">
        <v>2.5</v>
      </c>
      <c r="O3030">
        <f t="shared" si="161"/>
        <v>1.25</v>
      </c>
      <c r="P3030">
        <v>0.5</v>
      </c>
    </row>
    <row r="3031" spans="1:16">
      <c r="A3031" s="61">
        <v>103358425</v>
      </c>
      <c r="B3031" s="61" t="s">
        <v>7565</v>
      </c>
      <c r="C3031" s="100" t="s">
        <v>1532</v>
      </c>
      <c r="D3031" s="94" t="s">
        <v>5045</v>
      </c>
      <c r="E3031" s="61">
        <v>103265022</v>
      </c>
      <c r="F3031" s="61"/>
      <c r="G3031" s="61">
        <v>18</v>
      </c>
      <c r="H3031">
        <v>6.75</v>
      </c>
      <c r="I3031" t="str">
        <f t="shared" si="159"/>
        <v>78</v>
      </c>
      <c r="J3031" t="str">
        <f t="shared" si="160"/>
        <v>5.0</v>
      </c>
      <c r="K3031" t="s">
        <v>8345</v>
      </c>
      <c r="L3031" t="s">
        <v>8341</v>
      </c>
      <c r="M3031">
        <v>1.5</v>
      </c>
      <c r="N3031">
        <v>2.5</v>
      </c>
      <c r="O3031">
        <f t="shared" si="161"/>
        <v>1.25</v>
      </c>
      <c r="P3031">
        <v>0.5</v>
      </c>
    </row>
    <row r="3032" spans="1:16">
      <c r="A3032" s="61">
        <v>103358425</v>
      </c>
      <c r="B3032" s="61" t="s">
        <v>7565</v>
      </c>
      <c r="C3032" s="100" t="s">
        <v>1613</v>
      </c>
      <c r="D3032" s="94" t="s">
        <v>5046</v>
      </c>
      <c r="E3032" s="18" t="s">
        <v>4953</v>
      </c>
      <c r="F3032" s="61"/>
      <c r="G3032" s="61">
        <v>18</v>
      </c>
      <c r="H3032">
        <v>6.75</v>
      </c>
      <c r="I3032" t="str">
        <f t="shared" si="159"/>
        <v>78</v>
      </c>
      <c r="J3032" t="str">
        <f t="shared" si="160"/>
        <v>5.0</v>
      </c>
      <c r="K3032" t="s">
        <v>8345</v>
      </c>
      <c r="L3032" t="s">
        <v>8341</v>
      </c>
      <c r="M3032">
        <v>1.5</v>
      </c>
      <c r="N3032">
        <v>2.5</v>
      </c>
      <c r="O3032">
        <f t="shared" si="161"/>
        <v>1.25</v>
      </c>
      <c r="P3032">
        <v>0.5</v>
      </c>
    </row>
    <row r="3033" spans="1:16">
      <c r="A3033" s="61" t="s">
        <v>8124</v>
      </c>
      <c r="B3033" s="61" t="s">
        <v>6962</v>
      </c>
      <c r="C3033" s="100" t="s">
        <v>5683</v>
      </c>
      <c r="D3033" s="42" t="s">
        <v>5769</v>
      </c>
      <c r="E3033" s="61" t="s">
        <v>5728</v>
      </c>
      <c r="F3033" s="61"/>
      <c r="G3033" s="61">
        <v>214</v>
      </c>
      <c r="H3033">
        <v>6.75</v>
      </c>
      <c r="I3033" t="str">
        <f t="shared" si="159"/>
        <v>78</v>
      </c>
      <c r="J3033" t="str">
        <f t="shared" si="160"/>
        <v>5.0</v>
      </c>
      <c r="K3033" t="s">
        <v>8349</v>
      </c>
      <c r="L3033" t="s">
        <v>8350</v>
      </c>
      <c r="M3033">
        <v>1.5</v>
      </c>
      <c r="N3033">
        <v>2.5</v>
      </c>
      <c r="O3033">
        <f t="shared" si="161"/>
        <v>1.25</v>
      </c>
      <c r="P3033">
        <v>0.5</v>
      </c>
    </row>
    <row r="3034" spans="1:16">
      <c r="A3034" s="61" t="s">
        <v>8119</v>
      </c>
      <c r="B3034" s="61" t="s">
        <v>6964</v>
      </c>
      <c r="C3034" s="100" t="s">
        <v>5683</v>
      </c>
      <c r="D3034" s="42" t="s">
        <v>5765</v>
      </c>
      <c r="E3034" s="61" t="s">
        <v>5728</v>
      </c>
      <c r="F3034" s="61"/>
      <c r="G3034" s="61">
        <v>199</v>
      </c>
      <c r="H3034">
        <v>6.75</v>
      </c>
      <c r="I3034" t="str">
        <f t="shared" si="159"/>
        <v>78</v>
      </c>
      <c r="J3034" t="str">
        <f t="shared" si="160"/>
        <v>5.0</v>
      </c>
      <c r="K3034" t="s">
        <v>8349</v>
      </c>
      <c r="L3034" t="s">
        <v>8354</v>
      </c>
      <c r="M3034">
        <v>1.5</v>
      </c>
      <c r="N3034">
        <v>2.5</v>
      </c>
      <c r="O3034">
        <f t="shared" si="161"/>
        <v>1.25</v>
      </c>
      <c r="P3034">
        <v>0.5</v>
      </c>
    </row>
    <row r="3035" spans="1:16">
      <c r="A3035" s="61" t="s">
        <v>8120</v>
      </c>
      <c r="B3035" s="61" t="s">
        <v>7049</v>
      </c>
      <c r="C3035" s="100" t="s">
        <v>5683</v>
      </c>
      <c r="D3035" s="42" t="s">
        <v>5766</v>
      </c>
      <c r="E3035" s="61" t="s">
        <v>5728</v>
      </c>
      <c r="F3035" s="61"/>
      <c r="G3035" s="61">
        <v>18</v>
      </c>
      <c r="H3035">
        <v>6.75</v>
      </c>
      <c r="I3035" t="str">
        <f t="shared" si="159"/>
        <v>78</v>
      </c>
      <c r="J3035" t="str">
        <f t="shared" si="160"/>
        <v>5.0</v>
      </c>
      <c r="K3035" t="s">
        <v>8349</v>
      </c>
      <c r="L3035" t="s">
        <v>8341</v>
      </c>
      <c r="M3035">
        <v>1.5</v>
      </c>
      <c r="N3035">
        <v>2.5</v>
      </c>
      <c r="O3035">
        <f t="shared" si="161"/>
        <v>1.25</v>
      </c>
      <c r="P3035">
        <v>0.5</v>
      </c>
    </row>
    <row r="3036" spans="1:16">
      <c r="A3036" s="61" t="s">
        <v>8123</v>
      </c>
      <c r="B3036" s="61" t="s">
        <v>6963</v>
      </c>
      <c r="C3036" s="100" t="s">
        <v>5683</v>
      </c>
      <c r="D3036" s="42" t="s">
        <v>5766</v>
      </c>
      <c r="E3036" s="61" t="s">
        <v>5728</v>
      </c>
      <c r="F3036" s="61"/>
      <c r="G3036" s="61">
        <v>18</v>
      </c>
      <c r="H3036">
        <v>6.75</v>
      </c>
      <c r="I3036" t="str">
        <f t="shared" si="159"/>
        <v>78</v>
      </c>
      <c r="J3036" t="str">
        <f t="shared" si="160"/>
        <v>5.0</v>
      </c>
      <c r="K3036" t="s">
        <v>8349</v>
      </c>
      <c r="L3036" t="s">
        <v>8341</v>
      </c>
      <c r="M3036">
        <v>1.5</v>
      </c>
      <c r="N3036">
        <v>2.5</v>
      </c>
      <c r="O3036">
        <f t="shared" si="161"/>
        <v>1.25</v>
      </c>
      <c r="P3036">
        <v>0.5</v>
      </c>
    </row>
    <row r="3037" spans="1:16">
      <c r="A3037" s="61" t="s">
        <v>3231</v>
      </c>
      <c r="B3037" s="61" t="s">
        <v>6662</v>
      </c>
      <c r="C3037" s="62" t="s">
        <v>1532</v>
      </c>
      <c r="D3037" s="63" t="s">
        <v>3232</v>
      </c>
      <c r="E3037" s="61">
        <v>101490164</v>
      </c>
      <c r="F3037" s="61"/>
      <c r="G3037" s="64">
        <v>102</v>
      </c>
      <c r="H3037">
        <v>6.75</v>
      </c>
      <c r="I3037" t="str">
        <f t="shared" si="159"/>
        <v>78</v>
      </c>
      <c r="J3037" t="str">
        <f t="shared" si="160"/>
        <v>5.7</v>
      </c>
      <c r="K3037" t="s">
        <v>8342</v>
      </c>
      <c r="L3037" t="s">
        <v>8341</v>
      </c>
      <c r="M3037">
        <v>0.75</v>
      </c>
      <c r="N3037">
        <v>2.5</v>
      </c>
      <c r="O3037">
        <f t="shared" si="161"/>
        <v>1.25</v>
      </c>
      <c r="P3037">
        <v>0.5</v>
      </c>
    </row>
    <row r="3038" spans="1:16">
      <c r="A3038" s="64" t="s">
        <v>3231</v>
      </c>
      <c r="B3038" s="61" t="s">
        <v>6662</v>
      </c>
      <c r="C3038" s="62" t="s">
        <v>1613</v>
      </c>
      <c r="D3038" s="63" t="s">
        <v>3609</v>
      </c>
      <c r="E3038" s="64">
        <v>101490161</v>
      </c>
      <c r="F3038" s="64"/>
      <c r="G3038" s="64">
        <v>102</v>
      </c>
      <c r="H3038">
        <v>6.75</v>
      </c>
      <c r="I3038" t="str">
        <f t="shared" si="159"/>
        <v>78</v>
      </c>
      <c r="J3038" t="str">
        <f t="shared" si="160"/>
        <v>5.7</v>
      </c>
      <c r="K3038" t="s">
        <v>8342</v>
      </c>
      <c r="L3038" t="s">
        <v>8341</v>
      </c>
      <c r="M3038">
        <v>0.75</v>
      </c>
      <c r="N3038">
        <v>2.5</v>
      </c>
      <c r="O3038">
        <f t="shared" si="161"/>
        <v>1.25</v>
      </c>
      <c r="P3038">
        <v>0.5</v>
      </c>
    </row>
    <row r="3039" spans="1:16">
      <c r="A3039" s="61" t="s">
        <v>2403</v>
      </c>
      <c r="B3039" s="61" t="s">
        <v>6363</v>
      </c>
      <c r="C3039" s="62" t="s">
        <v>1532</v>
      </c>
      <c r="D3039" s="63" t="s">
        <v>2404</v>
      </c>
      <c r="E3039" s="61">
        <v>101490162</v>
      </c>
      <c r="F3039" s="61"/>
      <c r="G3039" s="64">
        <v>102</v>
      </c>
      <c r="H3039">
        <v>6.75</v>
      </c>
      <c r="I3039" t="str">
        <f t="shared" si="159"/>
        <v>78</v>
      </c>
      <c r="J3039" t="str">
        <f t="shared" si="160"/>
        <v>5.7</v>
      </c>
      <c r="K3039" t="s">
        <v>8344</v>
      </c>
      <c r="L3039" t="s">
        <v>8350</v>
      </c>
      <c r="M3039">
        <v>0.75</v>
      </c>
      <c r="N3039">
        <v>2.5</v>
      </c>
      <c r="O3039">
        <f t="shared" si="161"/>
        <v>1.25</v>
      </c>
      <c r="P3039">
        <v>0.5</v>
      </c>
    </row>
    <row r="3040" spans="1:16">
      <c r="A3040" s="64" t="s">
        <v>2403</v>
      </c>
      <c r="B3040" s="61" t="s">
        <v>6363</v>
      </c>
      <c r="C3040" s="62" t="s">
        <v>1613</v>
      </c>
      <c r="D3040" s="63" t="s">
        <v>3610</v>
      </c>
      <c r="E3040" s="64">
        <v>101490161</v>
      </c>
      <c r="F3040" s="64"/>
      <c r="G3040" s="64">
        <v>102</v>
      </c>
      <c r="H3040">
        <v>6.75</v>
      </c>
      <c r="I3040" t="str">
        <f t="shared" si="159"/>
        <v>78</v>
      </c>
      <c r="J3040" t="str">
        <f t="shared" si="160"/>
        <v>5.7</v>
      </c>
      <c r="K3040" t="s">
        <v>8344</v>
      </c>
      <c r="L3040" t="s">
        <v>8350</v>
      </c>
      <c r="M3040">
        <v>0.75</v>
      </c>
      <c r="N3040">
        <v>2.5</v>
      </c>
      <c r="O3040">
        <f t="shared" si="161"/>
        <v>1.25</v>
      </c>
      <c r="P3040">
        <v>0.5</v>
      </c>
    </row>
    <row r="3041" spans="1:16">
      <c r="A3041" s="61" t="s">
        <v>2061</v>
      </c>
      <c r="B3041" s="61" t="s">
        <v>6217</v>
      </c>
      <c r="C3041" s="62" t="s">
        <v>1532</v>
      </c>
      <c r="D3041" s="63" t="s">
        <v>2062</v>
      </c>
      <c r="E3041" s="61">
        <v>101490162</v>
      </c>
      <c r="F3041" s="61"/>
      <c r="G3041" s="64">
        <v>53</v>
      </c>
      <c r="H3041">
        <v>6.75</v>
      </c>
      <c r="I3041" t="str">
        <f t="shared" si="159"/>
        <v>78</v>
      </c>
      <c r="J3041" t="str">
        <f t="shared" si="160"/>
        <v>5.7</v>
      </c>
      <c r="K3041" t="s">
        <v>8344</v>
      </c>
      <c r="L3041" t="s">
        <v>8341</v>
      </c>
      <c r="M3041">
        <v>0.75</v>
      </c>
      <c r="N3041">
        <v>2.5</v>
      </c>
      <c r="O3041">
        <f t="shared" si="161"/>
        <v>1.25</v>
      </c>
      <c r="P3041">
        <v>0.5</v>
      </c>
    </row>
    <row r="3042" spans="1:16">
      <c r="A3042" s="61" t="s">
        <v>3157</v>
      </c>
      <c r="B3042" s="61" t="s">
        <v>6634</v>
      </c>
      <c r="C3042" s="62" t="s">
        <v>1532</v>
      </c>
      <c r="D3042" s="63" t="s">
        <v>2062</v>
      </c>
      <c r="E3042" s="61">
        <v>101490164</v>
      </c>
      <c r="F3042" s="61"/>
      <c r="G3042" s="64">
        <v>53</v>
      </c>
      <c r="H3042">
        <v>6.75</v>
      </c>
      <c r="I3042" t="str">
        <f t="shared" si="159"/>
        <v>78</v>
      </c>
      <c r="J3042" t="str">
        <f t="shared" si="160"/>
        <v>5.7</v>
      </c>
      <c r="K3042" t="s">
        <v>8344</v>
      </c>
      <c r="L3042" t="s">
        <v>8341</v>
      </c>
      <c r="M3042">
        <v>0.75</v>
      </c>
      <c r="N3042">
        <v>2.5</v>
      </c>
      <c r="O3042">
        <f t="shared" si="161"/>
        <v>1.25</v>
      </c>
      <c r="P3042">
        <v>0.5</v>
      </c>
    </row>
    <row r="3043" spans="1:16">
      <c r="A3043" s="64" t="s">
        <v>3611</v>
      </c>
      <c r="B3043" s="61" t="s">
        <v>6761</v>
      </c>
      <c r="C3043" s="62" t="s">
        <v>1613</v>
      </c>
      <c r="D3043" s="63" t="s">
        <v>3612</v>
      </c>
      <c r="E3043" s="64">
        <v>101490161</v>
      </c>
      <c r="F3043" s="64"/>
      <c r="G3043" s="64">
        <v>53</v>
      </c>
      <c r="H3043">
        <v>6.75</v>
      </c>
      <c r="I3043" t="str">
        <f t="shared" si="159"/>
        <v>78</v>
      </c>
      <c r="J3043" t="str">
        <f t="shared" si="160"/>
        <v>5.7</v>
      </c>
      <c r="K3043" t="s">
        <v>8344</v>
      </c>
      <c r="L3043" t="s">
        <v>8341</v>
      </c>
      <c r="M3043">
        <v>0.75</v>
      </c>
      <c r="N3043">
        <v>2.5</v>
      </c>
      <c r="O3043">
        <f t="shared" si="161"/>
        <v>1.25</v>
      </c>
      <c r="P3043">
        <v>0.5</v>
      </c>
    </row>
    <row r="3044" spans="1:16">
      <c r="A3044" s="64" t="s">
        <v>2061</v>
      </c>
      <c r="B3044" s="61" t="s">
        <v>6217</v>
      </c>
      <c r="C3044" s="62" t="s">
        <v>1613</v>
      </c>
      <c r="D3044" s="63" t="s">
        <v>3613</v>
      </c>
      <c r="E3044" s="64">
        <v>101490161</v>
      </c>
      <c r="F3044" s="64"/>
      <c r="G3044" s="64">
        <v>53</v>
      </c>
      <c r="H3044">
        <v>6.75</v>
      </c>
      <c r="I3044" t="str">
        <f t="shared" si="159"/>
        <v>78</v>
      </c>
      <c r="J3044" t="str">
        <f t="shared" si="160"/>
        <v>5.7</v>
      </c>
      <c r="K3044" t="s">
        <v>8344</v>
      </c>
      <c r="L3044" t="s">
        <v>8341</v>
      </c>
      <c r="M3044">
        <v>0.75</v>
      </c>
      <c r="N3044">
        <v>2.5</v>
      </c>
      <c r="O3044">
        <f t="shared" si="161"/>
        <v>1.25</v>
      </c>
      <c r="P3044">
        <v>0.5</v>
      </c>
    </row>
    <row r="3045" spans="1:16">
      <c r="A3045" s="64" t="s">
        <v>3157</v>
      </c>
      <c r="B3045" s="61" t="s">
        <v>6634</v>
      </c>
      <c r="C3045" s="62" t="s">
        <v>1613</v>
      </c>
      <c r="D3045" s="63" t="s">
        <v>3613</v>
      </c>
      <c r="E3045" s="64">
        <v>101490161</v>
      </c>
      <c r="F3045" s="64"/>
      <c r="G3045" s="64">
        <v>53</v>
      </c>
      <c r="H3045">
        <v>6.75</v>
      </c>
      <c r="I3045" t="str">
        <f t="shared" si="159"/>
        <v>78</v>
      </c>
      <c r="J3045" t="str">
        <f t="shared" si="160"/>
        <v>5.7</v>
      </c>
      <c r="K3045" t="s">
        <v>8344</v>
      </c>
      <c r="L3045" t="s">
        <v>8341</v>
      </c>
      <c r="M3045">
        <v>0.75</v>
      </c>
      <c r="N3045">
        <v>2.5</v>
      </c>
      <c r="O3045">
        <f t="shared" si="161"/>
        <v>1.25</v>
      </c>
      <c r="P3045">
        <v>0.5</v>
      </c>
    </row>
    <row r="3046" spans="1:16">
      <c r="A3046" s="61" t="s">
        <v>3561</v>
      </c>
      <c r="B3046" s="61" t="s">
        <v>6750</v>
      </c>
      <c r="C3046" s="62" t="s">
        <v>1532</v>
      </c>
      <c r="D3046" s="63" t="s">
        <v>3562</v>
      </c>
      <c r="E3046" s="64">
        <v>101490162</v>
      </c>
      <c r="F3046" s="64"/>
      <c r="G3046" s="64">
        <v>229</v>
      </c>
      <c r="H3046">
        <v>6.75</v>
      </c>
      <c r="I3046" t="str">
        <f t="shared" si="159"/>
        <v>78</v>
      </c>
      <c r="J3046" t="str">
        <f t="shared" si="160"/>
        <v>5.7</v>
      </c>
      <c r="K3046" t="s">
        <v>8342</v>
      </c>
      <c r="L3046" t="s">
        <v>8350</v>
      </c>
      <c r="M3046">
        <v>0.75</v>
      </c>
      <c r="N3046">
        <v>2.5</v>
      </c>
      <c r="O3046">
        <f t="shared" si="161"/>
        <v>1.25</v>
      </c>
      <c r="P3046">
        <v>0.5</v>
      </c>
    </row>
    <row r="3047" spans="1:16">
      <c r="A3047" s="64" t="s">
        <v>3561</v>
      </c>
      <c r="B3047" s="61" t="s">
        <v>6750</v>
      </c>
      <c r="C3047" s="62" t="s">
        <v>1613</v>
      </c>
      <c r="D3047" s="42" t="s">
        <v>3614</v>
      </c>
      <c r="E3047" s="64">
        <v>101490161</v>
      </c>
      <c r="F3047" s="64"/>
      <c r="G3047" s="64">
        <v>229</v>
      </c>
      <c r="H3047">
        <v>6.75</v>
      </c>
      <c r="I3047" t="str">
        <f t="shared" si="159"/>
        <v>78</v>
      </c>
      <c r="J3047" t="str">
        <f t="shared" si="160"/>
        <v>5.7</v>
      </c>
      <c r="K3047" t="s">
        <v>8342</v>
      </c>
      <c r="L3047" t="s">
        <v>8350</v>
      </c>
      <c r="M3047">
        <v>0.75</v>
      </c>
      <c r="N3047">
        <v>2.5</v>
      </c>
      <c r="O3047">
        <f t="shared" si="161"/>
        <v>1.25</v>
      </c>
      <c r="P3047">
        <v>0.5</v>
      </c>
    </row>
    <row r="3048" spans="1:16">
      <c r="A3048" s="61" t="s">
        <v>1441</v>
      </c>
      <c r="B3048" s="61" t="s">
        <v>37</v>
      </c>
      <c r="C3048" s="62" t="s">
        <v>1532</v>
      </c>
      <c r="D3048" s="63" t="s">
        <v>2400</v>
      </c>
      <c r="E3048" s="61">
        <v>101490162</v>
      </c>
      <c r="F3048" s="61"/>
      <c r="G3048" s="64">
        <v>102</v>
      </c>
      <c r="H3048">
        <v>6.75</v>
      </c>
      <c r="I3048" t="str">
        <f t="shared" si="159"/>
        <v>78</v>
      </c>
      <c r="J3048" t="str">
        <f t="shared" si="160"/>
        <v>5.7</v>
      </c>
      <c r="K3048" t="s">
        <v>8342</v>
      </c>
      <c r="L3048" t="s">
        <v>8341</v>
      </c>
      <c r="M3048">
        <v>0.75</v>
      </c>
      <c r="N3048">
        <v>2.5</v>
      </c>
      <c r="O3048">
        <f t="shared" si="161"/>
        <v>1.25</v>
      </c>
      <c r="P3048">
        <v>0.5</v>
      </c>
    </row>
    <row r="3049" spans="1:16">
      <c r="A3049" s="64" t="s">
        <v>3615</v>
      </c>
      <c r="B3049" s="61" t="s">
        <v>6762</v>
      </c>
      <c r="C3049" s="62" t="s">
        <v>1613</v>
      </c>
      <c r="D3049" s="63" t="s">
        <v>3616</v>
      </c>
      <c r="E3049" s="64">
        <v>101490161</v>
      </c>
      <c r="F3049" s="64"/>
      <c r="G3049" s="64">
        <v>102</v>
      </c>
      <c r="H3049">
        <v>6.75</v>
      </c>
      <c r="I3049" t="str">
        <f t="shared" si="159"/>
        <v>78</v>
      </c>
      <c r="J3049" t="str">
        <f t="shared" si="160"/>
        <v>5.7</v>
      </c>
      <c r="K3049" t="s">
        <v>8342</v>
      </c>
      <c r="L3049" t="s">
        <v>8341</v>
      </c>
      <c r="M3049">
        <v>0.75</v>
      </c>
      <c r="N3049">
        <v>2.5</v>
      </c>
      <c r="O3049">
        <f t="shared" si="161"/>
        <v>1.25</v>
      </c>
      <c r="P3049">
        <v>0.5</v>
      </c>
    </row>
    <row r="3050" spans="1:16">
      <c r="A3050" s="64" t="s">
        <v>1441</v>
      </c>
      <c r="B3050" s="61" t="s">
        <v>37</v>
      </c>
      <c r="C3050" s="62" t="s">
        <v>1613</v>
      </c>
      <c r="D3050" s="63" t="s">
        <v>3617</v>
      </c>
      <c r="E3050" s="64">
        <v>101490161</v>
      </c>
      <c r="F3050" s="64"/>
      <c r="G3050" s="64">
        <v>102</v>
      </c>
      <c r="H3050">
        <v>6.75</v>
      </c>
      <c r="I3050" t="str">
        <f t="shared" si="159"/>
        <v>78</v>
      </c>
      <c r="J3050" t="str">
        <f t="shared" si="160"/>
        <v>5.7</v>
      </c>
      <c r="K3050" t="s">
        <v>8342</v>
      </c>
      <c r="L3050" t="s">
        <v>8341</v>
      </c>
      <c r="M3050">
        <v>0.75</v>
      </c>
      <c r="N3050">
        <v>2.5</v>
      </c>
      <c r="O3050">
        <f t="shared" si="161"/>
        <v>1.25</v>
      </c>
      <c r="P3050">
        <v>0.5</v>
      </c>
    </row>
    <row r="3051" spans="1:16">
      <c r="A3051" s="61">
        <v>101505150</v>
      </c>
      <c r="B3051" s="61" t="s">
        <v>6016</v>
      </c>
      <c r="C3051" s="62" t="s">
        <v>1532</v>
      </c>
      <c r="D3051" s="42" t="s">
        <v>1675</v>
      </c>
      <c r="E3051" s="61">
        <v>101490164</v>
      </c>
      <c r="F3051" s="61"/>
      <c r="G3051" s="61">
        <v>53</v>
      </c>
      <c r="H3051">
        <v>6.75</v>
      </c>
      <c r="I3051" t="str">
        <f t="shared" si="159"/>
        <v>78</v>
      </c>
      <c r="J3051" t="str">
        <f t="shared" si="160"/>
        <v>5.7</v>
      </c>
      <c r="K3051" t="s">
        <v>8344</v>
      </c>
      <c r="L3051" t="s">
        <v>8341</v>
      </c>
      <c r="M3051">
        <v>0.75</v>
      </c>
      <c r="N3051">
        <v>2.5</v>
      </c>
      <c r="O3051">
        <f t="shared" si="161"/>
        <v>1.25</v>
      </c>
      <c r="P3051">
        <v>0.5</v>
      </c>
    </row>
    <row r="3052" spans="1:16">
      <c r="A3052" s="61">
        <v>101505150</v>
      </c>
      <c r="B3052" s="61" t="s">
        <v>6016</v>
      </c>
      <c r="C3052" s="62" t="s">
        <v>1532</v>
      </c>
      <c r="D3052" s="42" t="s">
        <v>1675</v>
      </c>
      <c r="E3052" s="61">
        <v>101490164</v>
      </c>
      <c r="F3052" s="61" t="s">
        <v>1534</v>
      </c>
      <c r="G3052" s="61">
        <v>53</v>
      </c>
      <c r="H3052">
        <v>6.75</v>
      </c>
      <c r="I3052" t="str">
        <f t="shared" si="159"/>
        <v>78</v>
      </c>
      <c r="J3052" t="str">
        <f t="shared" si="160"/>
        <v>5.7</v>
      </c>
      <c r="K3052" t="s">
        <v>8344</v>
      </c>
      <c r="L3052" t="s">
        <v>8341</v>
      </c>
      <c r="M3052">
        <v>0.75</v>
      </c>
      <c r="N3052">
        <v>2.5</v>
      </c>
      <c r="O3052">
        <f t="shared" si="161"/>
        <v>1.25</v>
      </c>
      <c r="P3052">
        <v>0.5</v>
      </c>
    </row>
    <row r="3053" spans="1:16">
      <c r="A3053" s="61">
        <v>103185502</v>
      </c>
      <c r="B3053" s="61" t="s">
        <v>7347</v>
      </c>
      <c r="C3053" s="62" t="s">
        <v>1532</v>
      </c>
      <c r="D3053" s="42" t="s">
        <v>1675</v>
      </c>
      <c r="E3053" s="61">
        <v>101490164</v>
      </c>
      <c r="F3053" s="61"/>
      <c r="G3053" s="61">
        <v>53</v>
      </c>
      <c r="H3053">
        <v>6.75</v>
      </c>
      <c r="I3053" t="str">
        <f t="shared" si="159"/>
        <v>78</v>
      </c>
      <c r="J3053" t="str">
        <f t="shared" si="160"/>
        <v>5.7</v>
      </c>
      <c r="K3053" t="s">
        <v>8344</v>
      </c>
      <c r="L3053" t="s">
        <v>8341</v>
      </c>
      <c r="M3053">
        <v>0.75</v>
      </c>
      <c r="N3053">
        <v>2.5</v>
      </c>
      <c r="O3053">
        <f t="shared" si="161"/>
        <v>1.25</v>
      </c>
      <c r="P3053">
        <v>0.5</v>
      </c>
    </row>
    <row r="3054" spans="1:16">
      <c r="A3054" s="61">
        <v>101505150</v>
      </c>
      <c r="B3054" s="61" t="s">
        <v>6016</v>
      </c>
      <c r="C3054" s="62" t="s">
        <v>1613</v>
      </c>
      <c r="D3054" s="42" t="s">
        <v>3618</v>
      </c>
      <c r="E3054" s="61">
        <v>101490161</v>
      </c>
      <c r="F3054" s="61"/>
      <c r="G3054" s="61">
        <v>53</v>
      </c>
      <c r="H3054">
        <v>6.75</v>
      </c>
      <c r="I3054" t="str">
        <f t="shared" si="159"/>
        <v>78</v>
      </c>
      <c r="J3054" t="str">
        <f t="shared" si="160"/>
        <v>5.7</v>
      </c>
      <c r="K3054" t="s">
        <v>8344</v>
      </c>
      <c r="L3054" t="s">
        <v>8341</v>
      </c>
      <c r="M3054">
        <v>0.75</v>
      </c>
      <c r="N3054">
        <v>2.5</v>
      </c>
      <c r="O3054">
        <f t="shared" si="161"/>
        <v>1.25</v>
      </c>
      <c r="P3054">
        <v>0.5</v>
      </c>
    </row>
    <row r="3055" spans="1:16">
      <c r="A3055" s="61">
        <v>103185502</v>
      </c>
      <c r="B3055" s="61" t="s">
        <v>7347</v>
      </c>
      <c r="C3055" s="62" t="s">
        <v>1613</v>
      </c>
      <c r="D3055" s="42" t="s">
        <v>3618</v>
      </c>
      <c r="E3055" s="61">
        <v>101490161</v>
      </c>
      <c r="F3055" s="61"/>
      <c r="G3055" s="61">
        <v>53</v>
      </c>
      <c r="H3055">
        <v>6.75</v>
      </c>
      <c r="I3055" t="str">
        <f t="shared" si="159"/>
        <v>78</v>
      </c>
      <c r="J3055" t="str">
        <f t="shared" si="160"/>
        <v>5.7</v>
      </c>
      <c r="K3055" t="s">
        <v>8344</v>
      </c>
      <c r="L3055" t="s">
        <v>8341</v>
      </c>
      <c r="M3055">
        <v>0.75</v>
      </c>
      <c r="N3055">
        <v>2.5</v>
      </c>
      <c r="O3055">
        <f t="shared" si="161"/>
        <v>1.25</v>
      </c>
      <c r="P3055">
        <v>0.5</v>
      </c>
    </row>
    <row r="3056" spans="1:16">
      <c r="A3056" s="64">
        <v>101499786</v>
      </c>
      <c r="B3056" s="61" t="s">
        <v>6013</v>
      </c>
      <c r="C3056" s="62" t="s">
        <v>1532</v>
      </c>
      <c r="D3056" s="63" t="s">
        <v>1672</v>
      </c>
      <c r="E3056" s="64">
        <v>101490168</v>
      </c>
      <c r="F3056" s="64"/>
      <c r="G3056" s="64">
        <v>53</v>
      </c>
      <c r="H3056">
        <v>6.75</v>
      </c>
      <c r="I3056" t="str">
        <f t="shared" si="159"/>
        <v>78</v>
      </c>
      <c r="J3056" t="str">
        <f t="shared" si="160"/>
        <v>5.7</v>
      </c>
      <c r="K3056" t="s">
        <v>8344</v>
      </c>
      <c r="L3056" t="s">
        <v>8341</v>
      </c>
      <c r="M3056">
        <v>0.75</v>
      </c>
      <c r="N3056">
        <v>2.5</v>
      </c>
      <c r="O3056">
        <f t="shared" si="161"/>
        <v>1.25</v>
      </c>
      <c r="P3056">
        <v>0.5</v>
      </c>
    </row>
    <row r="3057" spans="1:16">
      <c r="A3057" s="64">
        <v>101499786</v>
      </c>
      <c r="B3057" s="61" t="s">
        <v>6013</v>
      </c>
      <c r="C3057" s="62" t="s">
        <v>1532</v>
      </c>
      <c r="D3057" s="63" t="s">
        <v>1672</v>
      </c>
      <c r="E3057" s="64">
        <v>101490168</v>
      </c>
      <c r="F3057" s="61" t="s">
        <v>1534</v>
      </c>
      <c r="G3057" s="64">
        <v>53</v>
      </c>
      <c r="H3057">
        <v>6.75</v>
      </c>
      <c r="I3057" t="str">
        <f t="shared" si="159"/>
        <v>78</v>
      </c>
      <c r="J3057" t="str">
        <f t="shared" si="160"/>
        <v>5.7</v>
      </c>
      <c r="K3057" t="s">
        <v>8344</v>
      </c>
      <c r="L3057" t="s">
        <v>8341</v>
      </c>
      <c r="M3057">
        <v>0.75</v>
      </c>
      <c r="N3057">
        <v>2.5</v>
      </c>
      <c r="O3057">
        <f t="shared" si="161"/>
        <v>1.25</v>
      </c>
      <c r="P3057">
        <v>0.5</v>
      </c>
    </row>
    <row r="3058" spans="1:16">
      <c r="A3058" s="64">
        <v>101499786</v>
      </c>
      <c r="B3058" s="61" t="s">
        <v>6013</v>
      </c>
      <c r="C3058" s="62" t="s">
        <v>1613</v>
      </c>
      <c r="D3058" s="63" t="s">
        <v>3619</v>
      </c>
      <c r="E3058" s="64">
        <v>101490161</v>
      </c>
      <c r="F3058" s="64"/>
      <c r="G3058" s="64">
        <v>53</v>
      </c>
      <c r="H3058">
        <v>6.75</v>
      </c>
      <c r="I3058" t="str">
        <f t="shared" si="159"/>
        <v>78</v>
      </c>
      <c r="J3058" t="str">
        <f t="shared" si="160"/>
        <v>5.7</v>
      </c>
      <c r="K3058" t="s">
        <v>8344</v>
      </c>
      <c r="L3058" t="s">
        <v>8341</v>
      </c>
      <c r="M3058">
        <v>0.75</v>
      </c>
      <c r="N3058">
        <v>2.5</v>
      </c>
      <c r="O3058">
        <f t="shared" si="161"/>
        <v>1.25</v>
      </c>
      <c r="P3058">
        <v>0.5</v>
      </c>
    </row>
    <row r="3059" spans="1:16">
      <c r="A3059" s="61">
        <v>103192185</v>
      </c>
      <c r="B3059" s="61" t="s">
        <v>47</v>
      </c>
      <c r="C3059" s="62" t="s">
        <v>1532</v>
      </c>
      <c r="D3059" s="42" t="s">
        <v>4763</v>
      </c>
      <c r="E3059" s="61">
        <v>101490162</v>
      </c>
      <c r="F3059" s="61"/>
      <c r="G3059" s="61">
        <v>387</v>
      </c>
      <c r="H3059">
        <v>6.75</v>
      </c>
      <c r="I3059" t="str">
        <f t="shared" si="159"/>
        <v>78</v>
      </c>
      <c r="J3059" t="str">
        <f t="shared" si="160"/>
        <v>5.7</v>
      </c>
      <c r="K3059" t="s">
        <v>8342</v>
      </c>
      <c r="L3059" t="s">
        <v>8355</v>
      </c>
      <c r="M3059">
        <v>0.75</v>
      </c>
      <c r="N3059">
        <v>2.5</v>
      </c>
      <c r="O3059">
        <f t="shared" si="161"/>
        <v>1.25</v>
      </c>
      <c r="P3059">
        <v>0.5</v>
      </c>
    </row>
    <row r="3060" spans="1:16">
      <c r="A3060" s="61">
        <v>103277931</v>
      </c>
      <c r="B3060" s="61" t="s">
        <v>7515</v>
      </c>
      <c r="C3060" s="62" t="s">
        <v>1532</v>
      </c>
      <c r="D3060" s="95" t="s">
        <v>4962</v>
      </c>
      <c r="E3060" s="61">
        <v>101490162</v>
      </c>
      <c r="F3060" s="61"/>
      <c r="G3060" s="61">
        <v>387</v>
      </c>
      <c r="H3060">
        <v>6.75</v>
      </c>
      <c r="I3060" t="str">
        <f t="shared" si="159"/>
        <v>78</v>
      </c>
      <c r="J3060" t="str">
        <f t="shared" si="160"/>
        <v>5.7</v>
      </c>
      <c r="K3060" t="s">
        <v>8342</v>
      </c>
      <c r="L3060" t="s">
        <v>8355</v>
      </c>
      <c r="M3060">
        <v>0.75</v>
      </c>
      <c r="N3060">
        <v>2.5</v>
      </c>
      <c r="O3060">
        <f t="shared" si="161"/>
        <v>1.25</v>
      </c>
      <c r="P3060">
        <v>0.5</v>
      </c>
    </row>
    <row r="3061" spans="1:16">
      <c r="A3061" s="61">
        <v>103277931</v>
      </c>
      <c r="B3061" s="61" t="s">
        <v>7515</v>
      </c>
      <c r="C3061" s="62" t="s">
        <v>1613</v>
      </c>
      <c r="D3061" s="95" t="s">
        <v>4963</v>
      </c>
      <c r="E3061" s="61">
        <v>101490161</v>
      </c>
      <c r="F3061" s="61"/>
      <c r="G3061" s="61">
        <v>387</v>
      </c>
      <c r="H3061">
        <v>6.75</v>
      </c>
      <c r="I3061" t="str">
        <f t="shared" si="159"/>
        <v>78</v>
      </c>
      <c r="J3061" t="str">
        <f t="shared" si="160"/>
        <v>5.7</v>
      </c>
      <c r="K3061" t="s">
        <v>8342</v>
      </c>
      <c r="L3061" t="s">
        <v>8355</v>
      </c>
      <c r="M3061">
        <v>0.75</v>
      </c>
      <c r="N3061">
        <v>2.5</v>
      </c>
      <c r="O3061">
        <f t="shared" si="161"/>
        <v>1.25</v>
      </c>
      <c r="P3061">
        <v>0.5</v>
      </c>
    </row>
    <row r="3062" spans="1:16">
      <c r="A3062" s="61">
        <v>103278041</v>
      </c>
      <c r="B3062" s="61" t="s">
        <v>7514</v>
      </c>
      <c r="C3062" s="62" t="s">
        <v>1532</v>
      </c>
      <c r="D3062" s="94" t="s">
        <v>4960</v>
      </c>
      <c r="E3062" s="61">
        <v>101490162</v>
      </c>
      <c r="F3062" s="61"/>
      <c r="G3062" s="61">
        <v>387</v>
      </c>
      <c r="H3062">
        <v>6.75</v>
      </c>
      <c r="I3062" t="str">
        <f t="shared" si="159"/>
        <v>78</v>
      </c>
      <c r="J3062" t="str">
        <f t="shared" si="160"/>
        <v>5.7</v>
      </c>
      <c r="K3062" t="s">
        <v>8342</v>
      </c>
      <c r="L3062" t="s">
        <v>8355</v>
      </c>
      <c r="M3062">
        <v>0.75</v>
      </c>
      <c r="N3062">
        <v>2.5</v>
      </c>
      <c r="O3062">
        <f t="shared" si="161"/>
        <v>1.25</v>
      </c>
      <c r="P3062">
        <v>0.5</v>
      </c>
    </row>
    <row r="3063" spans="1:16">
      <c r="A3063" s="61">
        <v>103278041</v>
      </c>
      <c r="B3063" s="61" t="s">
        <v>7514</v>
      </c>
      <c r="C3063" s="62" t="s">
        <v>1613</v>
      </c>
      <c r="D3063" s="95" t="s">
        <v>4961</v>
      </c>
      <c r="E3063" s="61">
        <v>101490161</v>
      </c>
      <c r="F3063" s="61"/>
      <c r="G3063" s="61">
        <v>387</v>
      </c>
      <c r="H3063">
        <v>6.75</v>
      </c>
      <c r="I3063" t="str">
        <f t="shared" si="159"/>
        <v>78</v>
      </c>
      <c r="J3063" t="str">
        <f t="shared" si="160"/>
        <v>5.7</v>
      </c>
      <c r="K3063" t="s">
        <v>8342</v>
      </c>
      <c r="L3063" t="s">
        <v>8355</v>
      </c>
      <c r="M3063">
        <v>0.75</v>
      </c>
      <c r="N3063">
        <v>2.5</v>
      </c>
      <c r="O3063">
        <f t="shared" si="161"/>
        <v>1.25</v>
      </c>
      <c r="P3063">
        <v>0.5</v>
      </c>
    </row>
    <row r="3064" spans="1:16">
      <c r="A3064" s="61">
        <v>103192185</v>
      </c>
      <c r="B3064" s="61" t="s">
        <v>47</v>
      </c>
      <c r="C3064" s="62" t="s">
        <v>1613</v>
      </c>
      <c r="D3064" s="42" t="s">
        <v>4764</v>
      </c>
      <c r="E3064" s="61">
        <v>101490161</v>
      </c>
      <c r="F3064" s="61"/>
      <c r="G3064" s="61">
        <v>387</v>
      </c>
      <c r="H3064">
        <v>6.75</v>
      </c>
      <c r="I3064" t="str">
        <f t="shared" si="159"/>
        <v>78</v>
      </c>
      <c r="J3064" t="str">
        <f t="shared" si="160"/>
        <v>5.7</v>
      </c>
      <c r="K3064" t="s">
        <v>8342</v>
      </c>
      <c r="L3064" t="s">
        <v>8355</v>
      </c>
      <c r="M3064">
        <v>0.75</v>
      </c>
      <c r="N3064">
        <v>2.5</v>
      </c>
      <c r="O3064">
        <f t="shared" si="161"/>
        <v>1.25</v>
      </c>
      <c r="P3064">
        <v>0.5</v>
      </c>
    </row>
    <row r="3065" spans="1:16">
      <c r="A3065" s="61">
        <v>101650786</v>
      </c>
      <c r="B3065" s="61" t="s">
        <v>31</v>
      </c>
      <c r="C3065" s="62" t="s">
        <v>1532</v>
      </c>
      <c r="D3065" s="42" t="s">
        <v>3857</v>
      </c>
      <c r="E3065" s="61">
        <v>101490164</v>
      </c>
      <c r="F3065" s="61"/>
      <c r="G3065" s="61">
        <v>53</v>
      </c>
      <c r="H3065">
        <v>6.75</v>
      </c>
      <c r="I3065" t="str">
        <f t="shared" si="159"/>
        <v>78</v>
      </c>
      <c r="J3065" t="str">
        <f t="shared" si="160"/>
        <v>5.7</v>
      </c>
      <c r="K3065" t="s">
        <v>8342</v>
      </c>
      <c r="L3065" t="s">
        <v>8352</v>
      </c>
      <c r="M3065">
        <v>0.75</v>
      </c>
      <c r="N3065">
        <v>2.5</v>
      </c>
      <c r="O3065">
        <f t="shared" si="161"/>
        <v>1.25</v>
      </c>
      <c r="P3065">
        <v>0.5</v>
      </c>
    </row>
    <row r="3066" spans="1:16">
      <c r="A3066" s="61">
        <v>101650786</v>
      </c>
      <c r="B3066" s="61" t="s">
        <v>31</v>
      </c>
      <c r="C3066" s="62" t="s">
        <v>1532</v>
      </c>
      <c r="D3066" s="42" t="s">
        <v>3857</v>
      </c>
      <c r="E3066" s="61">
        <v>101490164</v>
      </c>
      <c r="F3066" s="61" t="s">
        <v>1534</v>
      </c>
      <c r="G3066" s="61">
        <v>53</v>
      </c>
      <c r="H3066">
        <v>6.75</v>
      </c>
      <c r="I3066" t="str">
        <f t="shared" si="159"/>
        <v>78</v>
      </c>
      <c r="J3066" t="str">
        <f t="shared" si="160"/>
        <v>5.7</v>
      </c>
      <c r="K3066" t="s">
        <v>8342</v>
      </c>
      <c r="L3066" t="s">
        <v>8352</v>
      </c>
      <c r="M3066">
        <v>0.75</v>
      </c>
      <c r="N3066">
        <v>2.5</v>
      </c>
      <c r="O3066">
        <f t="shared" si="161"/>
        <v>1.25</v>
      </c>
      <c r="P3066">
        <v>0.5</v>
      </c>
    </row>
    <row r="3067" spans="1:16">
      <c r="A3067" s="61">
        <v>101892372</v>
      </c>
      <c r="B3067" s="61" t="s">
        <v>6855</v>
      </c>
      <c r="C3067" s="62" t="s">
        <v>1532</v>
      </c>
      <c r="D3067" s="42" t="s">
        <v>3857</v>
      </c>
      <c r="E3067" s="61">
        <v>101490164</v>
      </c>
      <c r="F3067" s="61" t="s">
        <v>1534</v>
      </c>
      <c r="G3067" s="61">
        <v>53</v>
      </c>
      <c r="H3067">
        <v>6.75</v>
      </c>
      <c r="I3067" t="str">
        <f t="shared" si="159"/>
        <v>78</v>
      </c>
      <c r="J3067" t="str">
        <f t="shared" si="160"/>
        <v>5.7</v>
      </c>
      <c r="K3067" t="s">
        <v>8342</v>
      </c>
      <c r="L3067" t="s">
        <v>8352</v>
      </c>
      <c r="M3067">
        <v>0.75</v>
      </c>
      <c r="N3067">
        <v>2.5</v>
      </c>
      <c r="O3067">
        <f t="shared" si="161"/>
        <v>1.25</v>
      </c>
      <c r="P3067">
        <v>0.5</v>
      </c>
    </row>
    <row r="3068" spans="1:16">
      <c r="A3068" s="61">
        <v>102811751</v>
      </c>
      <c r="B3068" s="61" t="s">
        <v>137</v>
      </c>
      <c r="C3068" s="62" t="s">
        <v>1532</v>
      </c>
      <c r="D3068" s="42" t="s">
        <v>3857</v>
      </c>
      <c r="E3068" s="61">
        <v>101490162</v>
      </c>
      <c r="F3068" s="61"/>
      <c r="G3068" s="61">
        <v>53</v>
      </c>
      <c r="H3068">
        <v>6.75</v>
      </c>
      <c r="I3068" t="str">
        <f t="shared" si="159"/>
        <v>78</v>
      </c>
      <c r="J3068" t="str">
        <f t="shared" si="160"/>
        <v>5.7</v>
      </c>
      <c r="K3068" t="s">
        <v>8342</v>
      </c>
      <c r="L3068" t="s">
        <v>8352</v>
      </c>
      <c r="M3068">
        <v>0.75</v>
      </c>
      <c r="N3068">
        <v>2.5</v>
      </c>
      <c r="O3068">
        <f t="shared" si="161"/>
        <v>1.25</v>
      </c>
      <c r="P3068">
        <v>0.5</v>
      </c>
    </row>
    <row r="3069" spans="1:16">
      <c r="A3069" s="61">
        <v>103192753</v>
      </c>
      <c r="B3069" s="61" t="s">
        <v>7385</v>
      </c>
      <c r="C3069" s="62" t="s">
        <v>1532</v>
      </c>
      <c r="D3069" s="42" t="s">
        <v>3857</v>
      </c>
      <c r="E3069" s="61">
        <v>101490164</v>
      </c>
      <c r="F3069" s="61"/>
      <c r="G3069" s="61">
        <v>53</v>
      </c>
      <c r="H3069">
        <v>6.75</v>
      </c>
      <c r="I3069" t="str">
        <f t="shared" si="159"/>
        <v>78</v>
      </c>
      <c r="J3069" t="str">
        <f t="shared" si="160"/>
        <v>5.7</v>
      </c>
      <c r="K3069" t="s">
        <v>8342</v>
      </c>
      <c r="L3069" t="s">
        <v>8352</v>
      </c>
      <c r="M3069">
        <v>0.75</v>
      </c>
      <c r="N3069">
        <v>2.5</v>
      </c>
      <c r="O3069">
        <f t="shared" si="161"/>
        <v>1.25</v>
      </c>
      <c r="P3069">
        <v>0.5</v>
      </c>
    </row>
    <row r="3070" spans="1:16">
      <c r="A3070" s="61">
        <v>103246090</v>
      </c>
      <c r="B3070" s="61" t="s">
        <v>7486</v>
      </c>
      <c r="C3070" s="62" t="s">
        <v>1532</v>
      </c>
      <c r="D3070" s="42" t="s">
        <v>4915</v>
      </c>
      <c r="E3070" s="61">
        <v>101490162</v>
      </c>
      <c r="F3070" s="61"/>
      <c r="G3070" s="61">
        <v>53</v>
      </c>
      <c r="H3070">
        <v>6.75</v>
      </c>
      <c r="I3070" t="str">
        <f t="shared" si="159"/>
        <v>78</v>
      </c>
      <c r="J3070" t="str">
        <f t="shared" si="160"/>
        <v>5.7</v>
      </c>
      <c r="K3070" t="s">
        <v>8342</v>
      </c>
      <c r="L3070" t="s">
        <v>8352</v>
      </c>
      <c r="M3070">
        <v>0.75</v>
      </c>
      <c r="N3070">
        <v>2.5</v>
      </c>
      <c r="O3070">
        <f t="shared" si="161"/>
        <v>1.25</v>
      </c>
      <c r="P3070">
        <v>0.5</v>
      </c>
    </row>
    <row r="3071" spans="1:16">
      <c r="A3071" s="61">
        <v>103246090</v>
      </c>
      <c r="B3071" s="61" t="s">
        <v>7486</v>
      </c>
      <c r="C3071" s="62" t="s">
        <v>1613</v>
      </c>
      <c r="D3071" s="42" t="s">
        <v>4916</v>
      </c>
      <c r="E3071" s="61">
        <v>101490161</v>
      </c>
      <c r="F3071" s="61"/>
      <c r="G3071" s="61">
        <v>53</v>
      </c>
      <c r="H3071">
        <v>6.75</v>
      </c>
      <c r="I3071" t="str">
        <f t="shared" si="159"/>
        <v>78</v>
      </c>
      <c r="J3071" t="str">
        <f t="shared" si="160"/>
        <v>5.7</v>
      </c>
      <c r="K3071" t="s">
        <v>8342</v>
      </c>
      <c r="L3071" t="s">
        <v>8352</v>
      </c>
      <c r="M3071">
        <v>0.75</v>
      </c>
      <c r="N3071">
        <v>2.5</v>
      </c>
      <c r="O3071">
        <f t="shared" si="161"/>
        <v>1.25</v>
      </c>
      <c r="P3071">
        <v>0.5</v>
      </c>
    </row>
    <row r="3072" spans="1:16">
      <c r="A3072" s="61">
        <v>102985106</v>
      </c>
      <c r="B3072" s="61" t="s">
        <v>7198</v>
      </c>
      <c r="C3072" s="62" t="s">
        <v>1532</v>
      </c>
      <c r="D3072" s="42" t="s">
        <v>4524</v>
      </c>
      <c r="E3072" s="61">
        <v>101490162</v>
      </c>
      <c r="F3072" s="61"/>
      <c r="G3072" s="61">
        <v>53</v>
      </c>
      <c r="H3072">
        <v>6.75</v>
      </c>
      <c r="I3072" t="str">
        <f t="shared" si="159"/>
        <v>78</v>
      </c>
      <c r="J3072" t="str">
        <f t="shared" si="160"/>
        <v>5.7</v>
      </c>
      <c r="K3072" t="s">
        <v>8342</v>
      </c>
      <c r="L3072" t="s">
        <v>8352</v>
      </c>
      <c r="M3072">
        <v>0.75</v>
      </c>
      <c r="N3072">
        <v>2.5</v>
      </c>
      <c r="O3072">
        <f t="shared" si="161"/>
        <v>1.25</v>
      </c>
      <c r="P3072">
        <v>0.5</v>
      </c>
    </row>
    <row r="3073" spans="1:16">
      <c r="A3073" s="61">
        <v>103065667</v>
      </c>
      <c r="B3073" s="61" t="s">
        <v>7261</v>
      </c>
      <c r="C3073" s="62" t="s">
        <v>1532</v>
      </c>
      <c r="D3073" s="42" t="s">
        <v>4524</v>
      </c>
      <c r="E3073" s="61">
        <v>101490162</v>
      </c>
      <c r="F3073" s="61"/>
      <c r="G3073" s="61">
        <v>53</v>
      </c>
      <c r="H3073">
        <v>6.75</v>
      </c>
      <c r="I3073" t="str">
        <f t="shared" si="159"/>
        <v>78</v>
      </c>
      <c r="J3073" t="str">
        <f t="shared" si="160"/>
        <v>5.7</v>
      </c>
      <c r="K3073" t="s">
        <v>8342</v>
      </c>
      <c r="L3073" t="s">
        <v>8352</v>
      </c>
      <c r="M3073">
        <v>0.75</v>
      </c>
      <c r="N3073">
        <v>2.5</v>
      </c>
      <c r="O3073">
        <f t="shared" si="161"/>
        <v>1.25</v>
      </c>
      <c r="P3073">
        <v>0.5</v>
      </c>
    </row>
    <row r="3074" spans="1:16">
      <c r="A3074" s="61">
        <v>103112471</v>
      </c>
      <c r="B3074" s="61" t="s">
        <v>7279</v>
      </c>
      <c r="C3074" s="62" t="s">
        <v>1532</v>
      </c>
      <c r="D3074" s="42" t="s">
        <v>4524</v>
      </c>
      <c r="E3074" s="61">
        <v>101490162</v>
      </c>
      <c r="F3074" s="61"/>
      <c r="G3074" s="61">
        <v>53</v>
      </c>
      <c r="H3074">
        <v>6.75</v>
      </c>
      <c r="I3074" t="str">
        <f t="shared" si="159"/>
        <v>78</v>
      </c>
      <c r="J3074" t="str">
        <f t="shared" si="160"/>
        <v>5.7</v>
      </c>
      <c r="K3074" t="s">
        <v>8342</v>
      </c>
      <c r="L3074" t="s">
        <v>8352</v>
      </c>
      <c r="M3074">
        <v>0.75</v>
      </c>
      <c r="N3074">
        <v>2.5</v>
      </c>
      <c r="O3074">
        <f t="shared" si="161"/>
        <v>1.25</v>
      </c>
      <c r="P3074">
        <v>0.5</v>
      </c>
    </row>
    <row r="3075" spans="1:16">
      <c r="A3075" s="61">
        <v>103235136</v>
      </c>
      <c r="B3075" s="61" t="s">
        <v>7467</v>
      </c>
      <c r="C3075" s="62" t="s">
        <v>1532</v>
      </c>
      <c r="D3075" s="42" t="s">
        <v>4524</v>
      </c>
      <c r="E3075" s="61">
        <v>101490162</v>
      </c>
      <c r="F3075" s="61"/>
      <c r="G3075" s="61">
        <v>53</v>
      </c>
      <c r="H3075">
        <v>6.75</v>
      </c>
      <c r="I3075" t="str">
        <f t="shared" si="159"/>
        <v>78</v>
      </c>
      <c r="J3075" t="str">
        <f t="shared" si="160"/>
        <v>5.7</v>
      </c>
      <c r="K3075" t="s">
        <v>8342</v>
      </c>
      <c r="L3075" t="s">
        <v>8352</v>
      </c>
      <c r="M3075">
        <v>0.75</v>
      </c>
      <c r="N3075">
        <v>2.5</v>
      </c>
      <c r="O3075">
        <f t="shared" si="161"/>
        <v>1.25</v>
      </c>
      <c r="P3075">
        <v>0.5</v>
      </c>
    </row>
    <row r="3076" spans="1:16">
      <c r="A3076" s="61">
        <v>103246553</v>
      </c>
      <c r="B3076" s="61" t="s">
        <v>7499</v>
      </c>
      <c r="C3076" s="62" t="s">
        <v>1532</v>
      </c>
      <c r="D3076" s="42" t="s">
        <v>4524</v>
      </c>
      <c r="E3076" s="61">
        <v>101490162</v>
      </c>
      <c r="F3076" s="61"/>
      <c r="G3076" s="61">
        <v>53</v>
      </c>
      <c r="H3076">
        <v>6.75</v>
      </c>
      <c r="I3076" t="str">
        <f t="shared" si="159"/>
        <v>78</v>
      </c>
      <c r="J3076" t="str">
        <f t="shared" si="160"/>
        <v>5.7</v>
      </c>
      <c r="K3076" t="s">
        <v>8342</v>
      </c>
      <c r="L3076" t="s">
        <v>8352</v>
      </c>
      <c r="M3076">
        <v>0.75</v>
      </c>
      <c r="N3076">
        <v>2.5</v>
      </c>
      <c r="O3076">
        <f t="shared" si="161"/>
        <v>1.25</v>
      </c>
      <c r="P3076">
        <v>0.5</v>
      </c>
    </row>
    <row r="3077" spans="1:16">
      <c r="A3077" s="61">
        <v>103252595</v>
      </c>
      <c r="B3077" s="61" t="s">
        <v>7495</v>
      </c>
      <c r="C3077" s="62" t="s">
        <v>1532</v>
      </c>
      <c r="D3077" s="42" t="s">
        <v>4931</v>
      </c>
      <c r="E3077" s="61">
        <v>101490162</v>
      </c>
      <c r="F3077" s="61"/>
      <c r="G3077" s="61">
        <v>53</v>
      </c>
      <c r="H3077">
        <v>6.75</v>
      </c>
      <c r="I3077" t="str">
        <f t="shared" si="159"/>
        <v>78</v>
      </c>
      <c r="J3077" t="str">
        <f t="shared" si="160"/>
        <v>5.7</v>
      </c>
      <c r="K3077" t="s">
        <v>8342</v>
      </c>
      <c r="L3077" t="s">
        <v>8352</v>
      </c>
      <c r="M3077">
        <v>0.75</v>
      </c>
      <c r="N3077">
        <v>2.5</v>
      </c>
      <c r="O3077">
        <f t="shared" si="161"/>
        <v>1.25</v>
      </c>
      <c r="P3077">
        <v>0.5</v>
      </c>
    </row>
    <row r="3078" spans="1:16">
      <c r="A3078" s="61">
        <v>103252595</v>
      </c>
      <c r="B3078" s="61" t="s">
        <v>7495</v>
      </c>
      <c r="C3078" s="62" t="s">
        <v>1613</v>
      </c>
      <c r="D3078" s="42" t="s">
        <v>4932</v>
      </c>
      <c r="E3078" s="61">
        <v>101490161</v>
      </c>
      <c r="F3078" s="61"/>
      <c r="G3078" s="61">
        <v>53</v>
      </c>
      <c r="H3078">
        <v>6.75</v>
      </c>
      <c r="I3078" t="str">
        <f t="shared" si="159"/>
        <v>78</v>
      </c>
      <c r="J3078" t="str">
        <f t="shared" si="160"/>
        <v>5.7</v>
      </c>
      <c r="K3078" t="s">
        <v>8342</v>
      </c>
      <c r="L3078" t="s">
        <v>8352</v>
      </c>
      <c r="M3078">
        <v>0.75</v>
      </c>
      <c r="N3078">
        <v>2.5</v>
      </c>
      <c r="O3078">
        <f t="shared" si="161"/>
        <v>1.25</v>
      </c>
      <c r="P3078">
        <v>0.5</v>
      </c>
    </row>
    <row r="3079" spans="1:16">
      <c r="A3079" s="61">
        <v>102985106</v>
      </c>
      <c r="B3079" s="61" t="s">
        <v>7198</v>
      </c>
      <c r="C3079" s="62" t="s">
        <v>1613</v>
      </c>
      <c r="D3079" s="42" t="s">
        <v>4525</v>
      </c>
      <c r="E3079" s="61">
        <v>101490161</v>
      </c>
      <c r="F3079" s="61"/>
      <c r="G3079" s="61">
        <v>53</v>
      </c>
      <c r="H3079">
        <v>6.75</v>
      </c>
      <c r="I3079" t="str">
        <f t="shared" si="159"/>
        <v>78</v>
      </c>
      <c r="J3079" t="str">
        <f t="shared" si="160"/>
        <v>5.7</v>
      </c>
      <c r="K3079" t="s">
        <v>8342</v>
      </c>
      <c r="L3079" t="s">
        <v>8352</v>
      </c>
      <c r="M3079">
        <v>0.75</v>
      </c>
      <c r="N3079">
        <v>2.5</v>
      </c>
      <c r="O3079">
        <f t="shared" si="161"/>
        <v>1.25</v>
      </c>
      <c r="P3079">
        <v>0.5</v>
      </c>
    </row>
    <row r="3080" spans="1:16">
      <c r="A3080" s="61">
        <v>103065667</v>
      </c>
      <c r="B3080" s="61" t="s">
        <v>7261</v>
      </c>
      <c r="C3080" s="62" t="s">
        <v>1613</v>
      </c>
      <c r="D3080" s="42" t="s">
        <v>4525</v>
      </c>
      <c r="E3080" s="61">
        <v>101490161</v>
      </c>
      <c r="F3080" s="61"/>
      <c r="G3080" s="61">
        <v>53</v>
      </c>
      <c r="H3080">
        <v>6.75</v>
      </c>
      <c r="I3080" t="str">
        <f t="shared" si="159"/>
        <v>78</v>
      </c>
      <c r="J3080" t="str">
        <f t="shared" si="160"/>
        <v>5.7</v>
      </c>
      <c r="K3080" t="s">
        <v>8342</v>
      </c>
      <c r="L3080" t="s">
        <v>8352</v>
      </c>
      <c r="M3080">
        <v>0.75</v>
      </c>
      <c r="N3080">
        <v>2.5</v>
      </c>
      <c r="O3080">
        <f t="shared" si="161"/>
        <v>1.25</v>
      </c>
      <c r="P3080">
        <v>0.5</v>
      </c>
    </row>
    <row r="3081" spans="1:16">
      <c r="A3081" s="61">
        <v>103112471</v>
      </c>
      <c r="B3081" s="61" t="s">
        <v>7279</v>
      </c>
      <c r="C3081" s="62" t="s">
        <v>1613</v>
      </c>
      <c r="D3081" s="42" t="s">
        <v>4525</v>
      </c>
      <c r="E3081" s="61">
        <v>101490161</v>
      </c>
      <c r="F3081" s="61"/>
      <c r="G3081" s="61">
        <v>53</v>
      </c>
      <c r="H3081">
        <v>6.75</v>
      </c>
      <c r="I3081" t="str">
        <f t="shared" si="159"/>
        <v>78</v>
      </c>
      <c r="J3081" t="str">
        <f t="shared" si="160"/>
        <v>5.7</v>
      </c>
      <c r="K3081" t="s">
        <v>8342</v>
      </c>
      <c r="L3081" t="s">
        <v>8352</v>
      </c>
      <c r="M3081">
        <v>0.75</v>
      </c>
      <c r="N3081">
        <v>2.5</v>
      </c>
      <c r="O3081">
        <f t="shared" si="161"/>
        <v>1.25</v>
      </c>
      <c r="P3081">
        <v>0.5</v>
      </c>
    </row>
    <row r="3082" spans="1:16">
      <c r="A3082" s="61">
        <v>103235136</v>
      </c>
      <c r="B3082" s="61" t="s">
        <v>7467</v>
      </c>
      <c r="C3082" s="62" t="s">
        <v>1613</v>
      </c>
      <c r="D3082" s="42" t="s">
        <v>4525</v>
      </c>
      <c r="E3082" s="61">
        <v>101490161</v>
      </c>
      <c r="F3082" s="61"/>
      <c r="G3082" s="61">
        <v>53</v>
      </c>
      <c r="H3082">
        <v>6.75</v>
      </c>
      <c r="I3082" t="str">
        <f t="shared" si="159"/>
        <v>78</v>
      </c>
      <c r="J3082" t="str">
        <f t="shared" si="160"/>
        <v>5.7</v>
      </c>
      <c r="K3082" t="s">
        <v>8342</v>
      </c>
      <c r="L3082" t="s">
        <v>8352</v>
      </c>
      <c r="M3082">
        <v>0.75</v>
      </c>
      <c r="N3082">
        <v>2.5</v>
      </c>
      <c r="O3082">
        <f t="shared" si="161"/>
        <v>1.25</v>
      </c>
      <c r="P3082">
        <v>0.5</v>
      </c>
    </row>
    <row r="3083" spans="1:16">
      <c r="A3083" s="61">
        <v>103246553</v>
      </c>
      <c r="B3083" s="61" t="s">
        <v>7499</v>
      </c>
      <c r="C3083" s="62" t="s">
        <v>1613</v>
      </c>
      <c r="D3083" s="42" t="s">
        <v>4525</v>
      </c>
      <c r="E3083" s="61">
        <v>101490161</v>
      </c>
      <c r="F3083" s="61"/>
      <c r="G3083" s="61">
        <v>53</v>
      </c>
      <c r="H3083">
        <v>6.75</v>
      </c>
      <c r="I3083" t="str">
        <f t="shared" si="159"/>
        <v>78</v>
      </c>
      <c r="J3083" t="str">
        <f t="shared" si="160"/>
        <v>5.7</v>
      </c>
      <c r="K3083" t="s">
        <v>8342</v>
      </c>
      <c r="L3083" t="s">
        <v>8352</v>
      </c>
      <c r="M3083">
        <v>0.75</v>
      </c>
      <c r="N3083">
        <v>2.5</v>
      </c>
      <c r="O3083">
        <f t="shared" si="161"/>
        <v>1.25</v>
      </c>
      <c r="P3083">
        <v>0.5</v>
      </c>
    </row>
    <row r="3084" spans="1:16">
      <c r="A3084" s="61">
        <v>101650786</v>
      </c>
      <c r="B3084" s="61" t="s">
        <v>31</v>
      </c>
      <c r="C3084" s="62" t="s">
        <v>1613</v>
      </c>
      <c r="D3084" s="42" t="s">
        <v>3620</v>
      </c>
      <c r="E3084" s="61">
        <v>101490161</v>
      </c>
      <c r="F3084" s="61"/>
      <c r="G3084" s="61">
        <v>53</v>
      </c>
      <c r="H3084">
        <v>6.75</v>
      </c>
      <c r="I3084" t="str">
        <f t="shared" ref="I3084:I3147" si="162">MID(D3084,5,2)</f>
        <v>78</v>
      </c>
      <c r="J3084" t="str">
        <f t="shared" ref="J3084:J3147" si="163">MID(D3084,7,3)</f>
        <v>5.7</v>
      </c>
      <c r="K3084" t="s">
        <v>8342</v>
      </c>
      <c r="L3084" t="s">
        <v>8352</v>
      </c>
      <c r="M3084">
        <v>0.75</v>
      </c>
      <c r="N3084">
        <v>2.5</v>
      </c>
      <c r="O3084">
        <f t="shared" si="161"/>
        <v>1.25</v>
      </c>
      <c r="P3084">
        <v>0.5</v>
      </c>
    </row>
    <row r="3085" spans="1:16">
      <c r="A3085" s="61">
        <v>101892372</v>
      </c>
      <c r="B3085" s="61" t="s">
        <v>6855</v>
      </c>
      <c r="C3085" s="62" t="s">
        <v>1613</v>
      </c>
      <c r="D3085" s="42" t="s">
        <v>3620</v>
      </c>
      <c r="E3085" s="61">
        <v>101490161</v>
      </c>
      <c r="F3085" s="61"/>
      <c r="G3085" s="61">
        <v>53</v>
      </c>
      <c r="H3085">
        <v>6.75</v>
      </c>
      <c r="I3085" t="str">
        <f t="shared" si="162"/>
        <v>78</v>
      </c>
      <c r="J3085" t="str">
        <f t="shared" si="163"/>
        <v>5.7</v>
      </c>
      <c r="K3085" t="s">
        <v>8342</v>
      </c>
      <c r="L3085" t="s">
        <v>8352</v>
      </c>
      <c r="M3085">
        <v>0.75</v>
      </c>
      <c r="N3085">
        <v>2.5</v>
      </c>
      <c r="O3085">
        <f t="shared" si="161"/>
        <v>1.25</v>
      </c>
      <c r="P3085">
        <v>0.5</v>
      </c>
    </row>
    <row r="3086" spans="1:16">
      <c r="A3086" s="61">
        <v>102811751</v>
      </c>
      <c r="B3086" s="61" t="s">
        <v>137</v>
      </c>
      <c r="C3086" s="62" t="s">
        <v>1613</v>
      </c>
      <c r="D3086" s="42" t="s">
        <v>3620</v>
      </c>
      <c r="E3086" s="61">
        <v>101490161</v>
      </c>
      <c r="F3086" s="61"/>
      <c r="G3086" s="61">
        <v>53</v>
      </c>
      <c r="H3086">
        <v>6.75</v>
      </c>
      <c r="I3086" t="str">
        <f t="shared" si="162"/>
        <v>78</v>
      </c>
      <c r="J3086" t="str">
        <f t="shared" si="163"/>
        <v>5.7</v>
      </c>
      <c r="K3086" t="s">
        <v>8342</v>
      </c>
      <c r="L3086" t="s">
        <v>8352</v>
      </c>
      <c r="M3086">
        <v>0.75</v>
      </c>
      <c r="N3086">
        <v>2.5</v>
      </c>
      <c r="O3086">
        <f t="shared" si="161"/>
        <v>1.25</v>
      </c>
      <c r="P3086">
        <v>0.5</v>
      </c>
    </row>
    <row r="3087" spans="1:16">
      <c r="A3087" s="61">
        <v>103192753</v>
      </c>
      <c r="B3087" s="61" t="s">
        <v>7385</v>
      </c>
      <c r="C3087" s="62" t="s">
        <v>1613</v>
      </c>
      <c r="D3087" s="42" t="s">
        <v>3620</v>
      </c>
      <c r="E3087" s="61">
        <v>101490161</v>
      </c>
      <c r="F3087" s="61"/>
      <c r="G3087" s="61">
        <v>53</v>
      </c>
      <c r="H3087">
        <v>6.75</v>
      </c>
      <c r="I3087" t="str">
        <f t="shared" si="162"/>
        <v>78</v>
      </c>
      <c r="J3087" t="str">
        <f t="shared" si="163"/>
        <v>5.7</v>
      </c>
      <c r="K3087" t="s">
        <v>8342</v>
      </c>
      <c r="L3087" t="s">
        <v>8352</v>
      </c>
      <c r="M3087">
        <v>0.75</v>
      </c>
      <c r="N3087">
        <v>2.5</v>
      </c>
      <c r="O3087">
        <f t="shared" si="161"/>
        <v>1.25</v>
      </c>
      <c r="P3087">
        <v>0.5</v>
      </c>
    </row>
    <row r="3088" spans="1:16">
      <c r="A3088" s="61">
        <v>101741640</v>
      </c>
      <c r="B3088" s="61" t="s">
        <v>6810</v>
      </c>
      <c r="C3088" s="62" t="s">
        <v>1532</v>
      </c>
      <c r="D3088" s="42" t="s">
        <v>3903</v>
      </c>
      <c r="E3088" s="61">
        <v>101490168</v>
      </c>
      <c r="F3088" s="61"/>
      <c r="G3088" s="61">
        <v>53</v>
      </c>
      <c r="H3088">
        <v>6.75</v>
      </c>
      <c r="I3088" t="str">
        <f t="shared" si="162"/>
        <v>78</v>
      </c>
      <c r="J3088" t="str">
        <f t="shared" si="163"/>
        <v>5.7</v>
      </c>
      <c r="K3088" t="s">
        <v>8342</v>
      </c>
      <c r="L3088" t="s">
        <v>8352</v>
      </c>
      <c r="M3088">
        <v>0.75</v>
      </c>
      <c r="N3088">
        <v>2.5</v>
      </c>
      <c r="O3088">
        <f t="shared" si="161"/>
        <v>1.25</v>
      </c>
      <c r="P3088">
        <v>0.5</v>
      </c>
    </row>
    <row r="3089" spans="1:16">
      <c r="A3089" s="61">
        <v>101741640</v>
      </c>
      <c r="B3089" s="61" t="s">
        <v>6810</v>
      </c>
      <c r="C3089" s="62" t="s">
        <v>1532</v>
      </c>
      <c r="D3089" s="42" t="s">
        <v>3903</v>
      </c>
      <c r="E3089" s="61">
        <v>101490168</v>
      </c>
      <c r="F3089" s="61" t="s">
        <v>1534</v>
      </c>
      <c r="G3089" s="61">
        <v>53</v>
      </c>
      <c r="H3089">
        <v>6.75</v>
      </c>
      <c r="I3089" t="str">
        <f t="shared" si="162"/>
        <v>78</v>
      </c>
      <c r="J3089" t="str">
        <f t="shared" si="163"/>
        <v>5.7</v>
      </c>
      <c r="K3089" t="s">
        <v>8342</v>
      </c>
      <c r="L3089" t="s">
        <v>8352</v>
      </c>
      <c r="M3089">
        <v>0.75</v>
      </c>
      <c r="N3089">
        <v>2.5</v>
      </c>
      <c r="O3089">
        <f t="shared" ref="O3089:O3152" si="164">N3089/2</f>
        <v>1.25</v>
      </c>
      <c r="P3089">
        <v>0.5</v>
      </c>
    </row>
    <row r="3090" spans="1:16">
      <c r="A3090" s="61">
        <v>103193128</v>
      </c>
      <c r="B3090" s="61" t="s">
        <v>7381</v>
      </c>
      <c r="C3090" s="62" t="s">
        <v>1532</v>
      </c>
      <c r="D3090" s="42" t="s">
        <v>3903</v>
      </c>
      <c r="E3090" s="61">
        <v>101490168</v>
      </c>
      <c r="F3090" s="61"/>
      <c r="G3090" s="61">
        <v>53</v>
      </c>
      <c r="H3090">
        <v>6.75</v>
      </c>
      <c r="I3090" t="str">
        <f t="shared" si="162"/>
        <v>78</v>
      </c>
      <c r="J3090" t="str">
        <f t="shared" si="163"/>
        <v>5.7</v>
      </c>
      <c r="K3090" t="s">
        <v>8342</v>
      </c>
      <c r="L3090" t="s">
        <v>8352</v>
      </c>
      <c r="M3090">
        <v>0.75</v>
      </c>
      <c r="N3090">
        <v>2.5</v>
      </c>
      <c r="O3090">
        <f t="shared" si="164"/>
        <v>1.25</v>
      </c>
      <c r="P3090">
        <v>0.5</v>
      </c>
    </row>
    <row r="3091" spans="1:16">
      <c r="A3091" s="61">
        <v>101741640</v>
      </c>
      <c r="B3091" s="61" t="s">
        <v>6810</v>
      </c>
      <c r="C3091" s="62" t="s">
        <v>1613</v>
      </c>
      <c r="D3091" s="42" t="s">
        <v>3904</v>
      </c>
      <c r="E3091" s="61">
        <v>101490161</v>
      </c>
      <c r="F3091" s="61"/>
      <c r="G3091" s="61">
        <v>53</v>
      </c>
      <c r="H3091">
        <v>6.75</v>
      </c>
      <c r="I3091" t="str">
        <f t="shared" si="162"/>
        <v>78</v>
      </c>
      <c r="J3091" t="str">
        <f t="shared" si="163"/>
        <v>5.7</v>
      </c>
      <c r="K3091" t="s">
        <v>8342</v>
      </c>
      <c r="L3091" t="s">
        <v>8352</v>
      </c>
      <c r="M3091">
        <v>0.75</v>
      </c>
      <c r="N3091">
        <v>2.5</v>
      </c>
      <c r="O3091">
        <f t="shared" si="164"/>
        <v>1.25</v>
      </c>
      <c r="P3091">
        <v>0.5</v>
      </c>
    </row>
    <row r="3092" spans="1:16">
      <c r="A3092" s="61">
        <v>103193128</v>
      </c>
      <c r="B3092" s="61" t="s">
        <v>7381</v>
      </c>
      <c r="C3092" s="62" t="s">
        <v>1613</v>
      </c>
      <c r="D3092" s="42" t="s">
        <v>3904</v>
      </c>
      <c r="E3092" s="61">
        <v>101490161</v>
      </c>
      <c r="F3092" s="61"/>
      <c r="G3092" s="61">
        <v>53</v>
      </c>
      <c r="H3092">
        <v>6.75</v>
      </c>
      <c r="I3092" t="str">
        <f t="shared" si="162"/>
        <v>78</v>
      </c>
      <c r="J3092" t="str">
        <f t="shared" si="163"/>
        <v>5.7</v>
      </c>
      <c r="K3092" t="s">
        <v>8342</v>
      </c>
      <c r="L3092" t="s">
        <v>8352</v>
      </c>
      <c r="M3092">
        <v>0.75</v>
      </c>
      <c r="N3092">
        <v>2.5</v>
      </c>
      <c r="O3092">
        <f t="shared" si="164"/>
        <v>1.25</v>
      </c>
      <c r="P3092">
        <v>0.5</v>
      </c>
    </row>
    <row r="3093" spans="1:16">
      <c r="A3093" s="61">
        <v>101455526</v>
      </c>
      <c r="B3093" s="61" t="s">
        <v>5976</v>
      </c>
      <c r="C3093" s="62" t="s">
        <v>1532</v>
      </c>
      <c r="D3093" s="63" t="s">
        <v>1632</v>
      </c>
      <c r="E3093" s="64">
        <v>101490164</v>
      </c>
      <c r="F3093" s="64"/>
      <c r="G3093" s="64">
        <v>102</v>
      </c>
      <c r="H3093">
        <v>6.75</v>
      </c>
      <c r="I3093" t="str">
        <f t="shared" si="162"/>
        <v>78</v>
      </c>
      <c r="J3093" t="str">
        <f t="shared" si="163"/>
        <v>5.7</v>
      </c>
      <c r="K3093" t="s">
        <v>8342</v>
      </c>
      <c r="L3093" t="s">
        <v>8341</v>
      </c>
      <c r="M3093">
        <v>0.75</v>
      </c>
      <c r="N3093">
        <v>2.5</v>
      </c>
      <c r="O3093">
        <f t="shared" si="164"/>
        <v>1.25</v>
      </c>
      <c r="P3093">
        <v>0.5</v>
      </c>
    </row>
    <row r="3094" spans="1:16">
      <c r="A3094" s="61">
        <v>101455526</v>
      </c>
      <c r="B3094" s="61" t="s">
        <v>5976</v>
      </c>
      <c r="C3094" s="62" t="s">
        <v>1532</v>
      </c>
      <c r="D3094" s="63" t="s">
        <v>1632</v>
      </c>
      <c r="E3094" s="64">
        <v>101490164</v>
      </c>
      <c r="F3094" s="61" t="s">
        <v>1534</v>
      </c>
      <c r="G3094" s="64">
        <v>102</v>
      </c>
      <c r="H3094">
        <v>6.75</v>
      </c>
      <c r="I3094" t="str">
        <f t="shared" si="162"/>
        <v>78</v>
      </c>
      <c r="J3094" t="str">
        <f t="shared" si="163"/>
        <v>5.7</v>
      </c>
      <c r="K3094" t="s">
        <v>8342</v>
      </c>
      <c r="L3094" t="s">
        <v>8341</v>
      </c>
      <c r="M3094">
        <v>0.75</v>
      </c>
      <c r="N3094">
        <v>2.5</v>
      </c>
      <c r="O3094">
        <f t="shared" si="164"/>
        <v>1.25</v>
      </c>
      <c r="P3094">
        <v>0.5</v>
      </c>
    </row>
    <row r="3095" spans="1:16">
      <c r="A3095" s="64">
        <v>101455526</v>
      </c>
      <c r="B3095" s="61" t="s">
        <v>5976</v>
      </c>
      <c r="C3095" s="62" t="s">
        <v>1613</v>
      </c>
      <c r="D3095" s="63" t="s">
        <v>3621</v>
      </c>
      <c r="E3095" s="64">
        <v>101490161</v>
      </c>
      <c r="F3095" s="64"/>
      <c r="G3095" s="64">
        <v>102</v>
      </c>
      <c r="H3095">
        <v>6.75</v>
      </c>
      <c r="I3095" t="str">
        <f t="shared" si="162"/>
        <v>78</v>
      </c>
      <c r="J3095" t="str">
        <f t="shared" si="163"/>
        <v>5.7</v>
      </c>
      <c r="K3095" t="s">
        <v>8342</v>
      </c>
      <c r="L3095" t="s">
        <v>8341</v>
      </c>
      <c r="M3095">
        <v>0.75</v>
      </c>
      <c r="N3095">
        <v>2.5</v>
      </c>
      <c r="O3095">
        <f t="shared" si="164"/>
        <v>1.25</v>
      </c>
      <c r="P3095">
        <v>0.5</v>
      </c>
    </row>
    <row r="3096" spans="1:16">
      <c r="A3096" s="61">
        <v>103246079</v>
      </c>
      <c r="B3096" s="61" t="s">
        <v>7487</v>
      </c>
      <c r="C3096" s="62" t="s">
        <v>1532</v>
      </c>
      <c r="D3096" s="42" t="s">
        <v>4917</v>
      </c>
      <c r="E3096" s="61">
        <v>101490162</v>
      </c>
      <c r="F3096" s="61"/>
      <c r="G3096" s="61">
        <v>102</v>
      </c>
      <c r="H3096">
        <v>6.75</v>
      </c>
      <c r="I3096" t="str">
        <f t="shared" si="162"/>
        <v>78</v>
      </c>
      <c r="J3096" t="str">
        <f t="shared" si="163"/>
        <v>5.7</v>
      </c>
      <c r="K3096" t="s">
        <v>8342</v>
      </c>
      <c r="L3096" t="s">
        <v>8341</v>
      </c>
      <c r="M3096">
        <v>0.75</v>
      </c>
      <c r="N3096">
        <v>2.5</v>
      </c>
      <c r="O3096">
        <f t="shared" si="164"/>
        <v>1.25</v>
      </c>
      <c r="P3096">
        <v>0.5</v>
      </c>
    </row>
    <row r="3097" spans="1:16">
      <c r="A3097" s="61">
        <v>103246079</v>
      </c>
      <c r="B3097" s="61" t="s">
        <v>7487</v>
      </c>
      <c r="C3097" s="62" t="s">
        <v>1613</v>
      </c>
      <c r="D3097" s="42" t="s">
        <v>4918</v>
      </c>
      <c r="E3097" s="61">
        <v>101490161</v>
      </c>
      <c r="F3097" s="61"/>
      <c r="G3097" s="61">
        <v>102</v>
      </c>
      <c r="H3097">
        <v>6.75</v>
      </c>
      <c r="I3097" t="str">
        <f t="shared" si="162"/>
        <v>78</v>
      </c>
      <c r="J3097" t="str">
        <f t="shared" si="163"/>
        <v>5.7</v>
      </c>
      <c r="K3097" t="s">
        <v>8342</v>
      </c>
      <c r="L3097" t="s">
        <v>8341</v>
      </c>
      <c r="M3097">
        <v>0.75</v>
      </c>
      <c r="N3097">
        <v>2.5</v>
      </c>
      <c r="O3097">
        <f t="shared" si="164"/>
        <v>1.25</v>
      </c>
      <c r="P3097">
        <v>0.5</v>
      </c>
    </row>
    <row r="3098" spans="1:16">
      <c r="A3098" s="61">
        <v>103079277</v>
      </c>
      <c r="B3098" s="61" t="s">
        <v>7262</v>
      </c>
      <c r="C3098" s="62" t="s">
        <v>1532</v>
      </c>
      <c r="D3098" s="42" t="s">
        <v>4631</v>
      </c>
      <c r="E3098" s="61">
        <v>101490162</v>
      </c>
      <c r="F3098" s="61"/>
      <c r="G3098" s="61">
        <v>102</v>
      </c>
      <c r="H3098">
        <v>6.75</v>
      </c>
      <c r="I3098" t="str">
        <f t="shared" si="162"/>
        <v>78</v>
      </c>
      <c r="J3098" t="str">
        <f t="shared" si="163"/>
        <v>5.7</v>
      </c>
      <c r="K3098" t="s">
        <v>8342</v>
      </c>
      <c r="L3098" t="s">
        <v>8341</v>
      </c>
      <c r="M3098">
        <v>0.75</v>
      </c>
      <c r="N3098">
        <v>2.5</v>
      </c>
      <c r="O3098">
        <f t="shared" si="164"/>
        <v>1.25</v>
      </c>
      <c r="P3098">
        <v>0.5</v>
      </c>
    </row>
    <row r="3099" spans="1:16">
      <c r="A3099" s="61">
        <v>103212108</v>
      </c>
      <c r="B3099" s="61" t="s">
        <v>7411</v>
      </c>
      <c r="C3099" s="62" t="s">
        <v>1532</v>
      </c>
      <c r="D3099" s="42" t="s">
        <v>4631</v>
      </c>
      <c r="E3099" s="61">
        <v>101490162</v>
      </c>
      <c r="F3099" s="61"/>
      <c r="G3099" s="61">
        <v>102</v>
      </c>
      <c r="H3099">
        <v>6.75</v>
      </c>
      <c r="I3099" t="str">
        <f t="shared" si="162"/>
        <v>78</v>
      </c>
      <c r="J3099" t="str">
        <f t="shared" si="163"/>
        <v>5.7</v>
      </c>
      <c r="K3099" t="s">
        <v>8342</v>
      </c>
      <c r="L3099" t="s">
        <v>8341</v>
      </c>
      <c r="M3099">
        <v>0.75</v>
      </c>
      <c r="N3099">
        <v>2.5</v>
      </c>
      <c r="O3099">
        <f t="shared" si="164"/>
        <v>1.25</v>
      </c>
      <c r="P3099">
        <v>0.5</v>
      </c>
    </row>
    <row r="3100" spans="1:16">
      <c r="A3100" s="61">
        <v>103247455</v>
      </c>
      <c r="B3100" s="61" t="s">
        <v>7500</v>
      </c>
      <c r="C3100" s="62" t="s">
        <v>1532</v>
      </c>
      <c r="D3100" s="42" t="s">
        <v>4631</v>
      </c>
      <c r="E3100" s="61">
        <v>101490162</v>
      </c>
      <c r="F3100" s="61"/>
      <c r="G3100" s="61">
        <v>102</v>
      </c>
      <c r="H3100">
        <v>6.75</v>
      </c>
      <c r="I3100" t="str">
        <f t="shared" si="162"/>
        <v>78</v>
      </c>
      <c r="J3100" t="str">
        <f t="shared" si="163"/>
        <v>5.7</v>
      </c>
      <c r="K3100" t="s">
        <v>8342</v>
      </c>
      <c r="L3100" t="s">
        <v>8341</v>
      </c>
      <c r="M3100">
        <v>0.75</v>
      </c>
      <c r="N3100">
        <v>2.5</v>
      </c>
      <c r="O3100">
        <f t="shared" si="164"/>
        <v>1.25</v>
      </c>
      <c r="P3100">
        <v>0.5</v>
      </c>
    </row>
    <row r="3101" spans="1:16">
      <c r="A3101" s="61">
        <v>103079277</v>
      </c>
      <c r="B3101" s="61" t="s">
        <v>7262</v>
      </c>
      <c r="C3101" s="62" t="s">
        <v>1613</v>
      </c>
      <c r="D3101" s="42" t="s">
        <v>4631</v>
      </c>
      <c r="E3101" s="61">
        <v>101490161</v>
      </c>
      <c r="F3101" s="61"/>
      <c r="G3101" s="61">
        <v>102</v>
      </c>
      <c r="H3101">
        <v>6.75</v>
      </c>
      <c r="I3101" t="str">
        <f t="shared" si="162"/>
        <v>78</v>
      </c>
      <c r="J3101" t="str">
        <f t="shared" si="163"/>
        <v>5.7</v>
      </c>
      <c r="K3101" t="s">
        <v>8342</v>
      </c>
      <c r="L3101" t="s">
        <v>8341</v>
      </c>
      <c r="M3101">
        <v>0.75</v>
      </c>
      <c r="N3101">
        <v>2.5</v>
      </c>
      <c r="O3101">
        <f t="shared" si="164"/>
        <v>1.25</v>
      </c>
      <c r="P3101">
        <v>0.5</v>
      </c>
    </row>
    <row r="3102" spans="1:16">
      <c r="A3102" s="64">
        <v>101345017</v>
      </c>
      <c r="B3102" s="61" t="s">
        <v>6763</v>
      </c>
      <c r="C3102" s="62" t="s">
        <v>1613</v>
      </c>
      <c r="D3102" s="63" t="s">
        <v>3622</v>
      </c>
      <c r="E3102" s="64">
        <v>101490161</v>
      </c>
      <c r="F3102" s="64"/>
      <c r="G3102" s="64">
        <v>102</v>
      </c>
      <c r="H3102">
        <v>6.75</v>
      </c>
      <c r="I3102" t="str">
        <f t="shared" si="162"/>
        <v>78</v>
      </c>
      <c r="J3102" t="str">
        <f t="shared" si="163"/>
        <v>5.7</v>
      </c>
      <c r="K3102" t="s">
        <v>8342</v>
      </c>
      <c r="L3102" t="s">
        <v>8341</v>
      </c>
      <c r="M3102">
        <v>0.75</v>
      </c>
      <c r="N3102">
        <v>2.5</v>
      </c>
      <c r="O3102">
        <f t="shared" si="164"/>
        <v>1.25</v>
      </c>
      <c r="P3102">
        <v>0.5</v>
      </c>
    </row>
    <row r="3103" spans="1:16">
      <c r="A3103" s="61">
        <v>103252585</v>
      </c>
      <c r="B3103" s="61" t="s">
        <v>7496</v>
      </c>
      <c r="C3103" s="62" t="s">
        <v>1532</v>
      </c>
      <c r="D3103" s="42" t="s">
        <v>4933</v>
      </c>
      <c r="E3103" s="61">
        <v>101490162</v>
      </c>
      <c r="F3103" s="61"/>
      <c r="G3103" s="61">
        <v>102</v>
      </c>
      <c r="H3103">
        <v>6.75</v>
      </c>
      <c r="I3103" t="str">
        <f t="shared" si="162"/>
        <v>78</v>
      </c>
      <c r="J3103" t="str">
        <f t="shared" si="163"/>
        <v>5.7</v>
      </c>
      <c r="K3103" t="s">
        <v>8342</v>
      </c>
      <c r="L3103" t="s">
        <v>8341</v>
      </c>
      <c r="M3103">
        <v>0.75</v>
      </c>
      <c r="N3103">
        <v>2.5</v>
      </c>
      <c r="O3103">
        <f t="shared" si="164"/>
        <v>1.25</v>
      </c>
      <c r="P3103">
        <v>0.5</v>
      </c>
    </row>
    <row r="3104" spans="1:16">
      <c r="A3104" s="61">
        <v>103252585</v>
      </c>
      <c r="B3104" s="61" t="s">
        <v>7496</v>
      </c>
      <c r="C3104" s="62" t="s">
        <v>1613</v>
      </c>
      <c r="D3104" s="42" t="s">
        <v>4934</v>
      </c>
      <c r="E3104" s="61">
        <v>101490161</v>
      </c>
      <c r="F3104" s="61"/>
      <c r="G3104" s="61">
        <v>102</v>
      </c>
      <c r="H3104">
        <v>6.75</v>
      </c>
      <c r="I3104" t="str">
        <f t="shared" si="162"/>
        <v>78</v>
      </c>
      <c r="J3104" t="str">
        <f t="shared" si="163"/>
        <v>5.7</v>
      </c>
      <c r="K3104" t="s">
        <v>8342</v>
      </c>
      <c r="L3104" t="s">
        <v>8341</v>
      </c>
      <c r="M3104">
        <v>0.75</v>
      </c>
      <c r="N3104">
        <v>2.5</v>
      </c>
      <c r="O3104">
        <f t="shared" si="164"/>
        <v>1.25</v>
      </c>
      <c r="P3104">
        <v>0.5</v>
      </c>
    </row>
    <row r="3105" spans="1:16">
      <c r="A3105" s="61">
        <v>103212108</v>
      </c>
      <c r="B3105" s="61" t="s">
        <v>7411</v>
      </c>
      <c r="C3105" s="62" t="s">
        <v>1613</v>
      </c>
      <c r="D3105" s="42" t="s">
        <v>4806</v>
      </c>
      <c r="E3105" s="61">
        <v>101490161</v>
      </c>
      <c r="F3105" s="61"/>
      <c r="G3105" s="61">
        <v>102</v>
      </c>
      <c r="H3105">
        <v>6.75</v>
      </c>
      <c r="I3105" t="str">
        <f t="shared" si="162"/>
        <v>78</v>
      </c>
      <c r="J3105" t="str">
        <f t="shared" si="163"/>
        <v>5.7</v>
      </c>
      <c r="K3105" t="s">
        <v>8342</v>
      </c>
      <c r="L3105" t="s">
        <v>8341</v>
      </c>
      <c r="M3105">
        <v>0.75</v>
      </c>
      <c r="N3105">
        <v>2.5</v>
      </c>
      <c r="O3105">
        <f t="shared" si="164"/>
        <v>1.25</v>
      </c>
      <c r="P3105">
        <v>0.5</v>
      </c>
    </row>
    <row r="3106" spans="1:16">
      <c r="A3106" s="61">
        <v>103247455</v>
      </c>
      <c r="B3106" s="61" t="s">
        <v>7500</v>
      </c>
      <c r="C3106" s="62" t="s">
        <v>1613</v>
      </c>
      <c r="D3106" s="42" t="s">
        <v>4806</v>
      </c>
      <c r="E3106" s="61">
        <v>101490161</v>
      </c>
      <c r="F3106" s="61"/>
      <c r="G3106" s="61">
        <v>102</v>
      </c>
      <c r="H3106">
        <v>6.75</v>
      </c>
      <c r="I3106" t="str">
        <f t="shared" si="162"/>
        <v>78</v>
      </c>
      <c r="J3106" t="str">
        <f t="shared" si="163"/>
        <v>5.7</v>
      </c>
      <c r="K3106" t="s">
        <v>8342</v>
      </c>
      <c r="L3106" t="s">
        <v>8341</v>
      </c>
      <c r="M3106">
        <v>0.75</v>
      </c>
      <c r="N3106">
        <v>2.5</v>
      </c>
      <c r="O3106">
        <f t="shared" si="164"/>
        <v>1.25</v>
      </c>
      <c r="P3106">
        <v>0.5</v>
      </c>
    </row>
    <row r="3107" spans="1:16">
      <c r="A3107" s="61">
        <v>101460638</v>
      </c>
      <c r="B3107" s="61" t="s">
        <v>5983</v>
      </c>
      <c r="C3107" s="62" t="s">
        <v>1532</v>
      </c>
      <c r="D3107" s="63" t="s">
        <v>1640</v>
      </c>
      <c r="E3107" s="70">
        <v>101490168</v>
      </c>
      <c r="F3107" s="70"/>
      <c r="G3107" s="64">
        <v>102</v>
      </c>
      <c r="H3107">
        <v>6.75</v>
      </c>
      <c r="I3107" t="str">
        <f t="shared" si="162"/>
        <v>78</v>
      </c>
      <c r="J3107" t="str">
        <f t="shared" si="163"/>
        <v>5.7</v>
      </c>
      <c r="K3107" t="s">
        <v>8342</v>
      </c>
      <c r="L3107" t="s">
        <v>8341</v>
      </c>
      <c r="M3107">
        <v>0.75</v>
      </c>
      <c r="N3107">
        <v>2.5</v>
      </c>
      <c r="O3107">
        <f t="shared" si="164"/>
        <v>1.25</v>
      </c>
      <c r="P3107">
        <v>0.5</v>
      </c>
    </row>
    <row r="3108" spans="1:16">
      <c r="A3108" s="61">
        <v>101460638</v>
      </c>
      <c r="B3108" s="61" t="s">
        <v>5983</v>
      </c>
      <c r="C3108" s="62" t="s">
        <v>1532</v>
      </c>
      <c r="D3108" s="63" t="s">
        <v>1640</v>
      </c>
      <c r="E3108" s="70">
        <v>101490168</v>
      </c>
      <c r="F3108" s="61" t="s">
        <v>1534</v>
      </c>
      <c r="G3108" s="64">
        <v>102</v>
      </c>
      <c r="H3108">
        <v>6.75</v>
      </c>
      <c r="I3108" t="str">
        <f t="shared" si="162"/>
        <v>78</v>
      </c>
      <c r="J3108" t="str">
        <f t="shared" si="163"/>
        <v>5.7</v>
      </c>
      <c r="K3108" t="s">
        <v>8342</v>
      </c>
      <c r="L3108" t="s">
        <v>8341</v>
      </c>
      <c r="M3108">
        <v>0.75</v>
      </c>
      <c r="N3108">
        <v>2.5</v>
      </c>
      <c r="O3108">
        <f t="shared" si="164"/>
        <v>1.25</v>
      </c>
      <c r="P3108">
        <v>0.5</v>
      </c>
    </row>
    <row r="3109" spans="1:16">
      <c r="A3109" s="64">
        <v>101460638</v>
      </c>
      <c r="B3109" s="61" t="s">
        <v>5983</v>
      </c>
      <c r="C3109" s="62" t="s">
        <v>1613</v>
      </c>
      <c r="D3109" s="63" t="s">
        <v>3623</v>
      </c>
      <c r="E3109" s="64">
        <v>101490161</v>
      </c>
      <c r="F3109" s="64"/>
      <c r="G3109" s="64">
        <v>102</v>
      </c>
      <c r="H3109">
        <v>6.75</v>
      </c>
      <c r="I3109" t="str">
        <f t="shared" si="162"/>
        <v>78</v>
      </c>
      <c r="J3109" t="str">
        <f t="shared" si="163"/>
        <v>5.7</v>
      </c>
      <c r="K3109" t="s">
        <v>8342</v>
      </c>
      <c r="L3109" t="s">
        <v>8341</v>
      </c>
      <c r="M3109">
        <v>0.75</v>
      </c>
      <c r="N3109">
        <v>2.5</v>
      </c>
      <c r="O3109">
        <f t="shared" si="164"/>
        <v>1.25</v>
      </c>
      <c r="P3109">
        <v>0.5</v>
      </c>
    </row>
    <row r="3110" spans="1:16">
      <c r="A3110" s="61">
        <v>103193126</v>
      </c>
      <c r="B3110" s="61" t="s">
        <v>7380</v>
      </c>
      <c r="C3110" s="62" t="s">
        <v>1532</v>
      </c>
      <c r="D3110" s="42" t="s">
        <v>4768</v>
      </c>
      <c r="E3110" s="61">
        <v>101490168</v>
      </c>
      <c r="F3110" s="61"/>
      <c r="G3110" s="61">
        <v>102</v>
      </c>
      <c r="H3110">
        <v>6.75</v>
      </c>
      <c r="I3110" t="str">
        <f t="shared" si="162"/>
        <v>78</v>
      </c>
      <c r="J3110" t="str">
        <f t="shared" si="163"/>
        <v>5.7</v>
      </c>
      <c r="K3110" t="s">
        <v>8342</v>
      </c>
      <c r="L3110" t="s">
        <v>8341</v>
      </c>
      <c r="M3110">
        <v>0.75</v>
      </c>
      <c r="N3110">
        <v>2.5</v>
      </c>
      <c r="O3110">
        <f t="shared" si="164"/>
        <v>1.25</v>
      </c>
      <c r="P3110">
        <v>0.5</v>
      </c>
    </row>
    <row r="3111" spans="1:16">
      <c r="A3111" s="61">
        <v>103193126</v>
      </c>
      <c r="B3111" s="61" t="s">
        <v>7380</v>
      </c>
      <c r="C3111" s="62" t="s">
        <v>1613</v>
      </c>
      <c r="D3111" s="42" t="s">
        <v>4769</v>
      </c>
      <c r="E3111" s="61">
        <v>101490161</v>
      </c>
      <c r="F3111" s="61"/>
      <c r="G3111" s="61">
        <v>102</v>
      </c>
      <c r="H3111">
        <v>6.75</v>
      </c>
      <c r="I3111" t="str">
        <f t="shared" si="162"/>
        <v>78</v>
      </c>
      <c r="J3111" t="str">
        <f t="shared" si="163"/>
        <v>5.7</v>
      </c>
      <c r="K3111" t="s">
        <v>8342</v>
      </c>
      <c r="L3111" t="s">
        <v>8341</v>
      </c>
      <c r="M3111">
        <v>0.75</v>
      </c>
      <c r="N3111">
        <v>2.5</v>
      </c>
      <c r="O3111">
        <f t="shared" si="164"/>
        <v>1.25</v>
      </c>
      <c r="P3111">
        <v>0.5</v>
      </c>
    </row>
    <row r="3112" spans="1:16">
      <c r="A3112" s="61">
        <v>102676041</v>
      </c>
      <c r="B3112" s="61" t="s">
        <v>6994</v>
      </c>
      <c r="C3112" s="62" t="s">
        <v>1532</v>
      </c>
      <c r="D3112" s="42" t="s">
        <v>4204</v>
      </c>
      <c r="E3112" s="61">
        <v>101727985</v>
      </c>
      <c r="F3112" s="61"/>
      <c r="G3112" s="61">
        <v>102</v>
      </c>
      <c r="H3112">
        <v>6.75</v>
      </c>
      <c r="I3112" t="str">
        <f t="shared" si="162"/>
        <v>78</v>
      </c>
      <c r="J3112" t="str">
        <f t="shared" si="163"/>
        <v>5.7</v>
      </c>
      <c r="K3112" t="s">
        <v>8347</v>
      </c>
      <c r="L3112" t="s">
        <v>8341</v>
      </c>
      <c r="M3112">
        <v>1.5</v>
      </c>
      <c r="N3112">
        <v>2.5</v>
      </c>
      <c r="O3112">
        <f t="shared" si="164"/>
        <v>1.25</v>
      </c>
      <c r="P3112">
        <v>0.5</v>
      </c>
    </row>
    <row r="3113" spans="1:16">
      <c r="A3113" s="61">
        <v>102676041</v>
      </c>
      <c r="B3113" s="61" t="s">
        <v>6994</v>
      </c>
      <c r="C3113" s="62" t="s">
        <v>1613</v>
      </c>
      <c r="D3113" s="42" t="s">
        <v>4205</v>
      </c>
      <c r="E3113" s="61">
        <v>101727984</v>
      </c>
      <c r="F3113" s="61"/>
      <c r="G3113" s="61">
        <v>102</v>
      </c>
      <c r="H3113">
        <v>6.75</v>
      </c>
      <c r="I3113" t="str">
        <f t="shared" si="162"/>
        <v>78</v>
      </c>
      <c r="J3113" t="str">
        <f t="shared" si="163"/>
        <v>5.7</v>
      </c>
      <c r="K3113" t="s">
        <v>8347</v>
      </c>
      <c r="L3113" t="s">
        <v>8341</v>
      </c>
      <c r="M3113">
        <v>1.5</v>
      </c>
      <c r="N3113">
        <v>2.5</v>
      </c>
      <c r="O3113">
        <f t="shared" si="164"/>
        <v>1.25</v>
      </c>
      <c r="P3113">
        <v>0.5</v>
      </c>
    </row>
    <row r="3114" spans="1:16">
      <c r="A3114" s="61">
        <v>103193836</v>
      </c>
      <c r="B3114" s="61" t="s">
        <v>7396</v>
      </c>
      <c r="C3114" s="62" t="s">
        <v>1532</v>
      </c>
      <c r="D3114" s="42" t="s">
        <v>4780</v>
      </c>
      <c r="E3114" s="61">
        <v>101490162</v>
      </c>
      <c r="F3114" s="61"/>
      <c r="G3114" s="61">
        <v>53</v>
      </c>
      <c r="H3114">
        <v>6.75</v>
      </c>
      <c r="I3114" t="str">
        <f t="shared" si="162"/>
        <v>78</v>
      </c>
      <c r="J3114" t="str">
        <f t="shared" si="163"/>
        <v>5.7</v>
      </c>
      <c r="K3114" t="s">
        <v>8342</v>
      </c>
      <c r="L3114" t="s">
        <v>8341</v>
      </c>
      <c r="M3114">
        <v>0.75</v>
      </c>
      <c r="N3114">
        <v>2.5</v>
      </c>
      <c r="O3114">
        <f t="shared" si="164"/>
        <v>1.25</v>
      </c>
      <c r="P3114">
        <v>0.5</v>
      </c>
    </row>
    <row r="3115" spans="1:16">
      <c r="A3115" s="61">
        <v>103193836</v>
      </c>
      <c r="B3115" s="61" t="s">
        <v>7396</v>
      </c>
      <c r="C3115" s="62" t="s">
        <v>1613</v>
      </c>
      <c r="D3115" s="42" t="s">
        <v>4781</v>
      </c>
      <c r="E3115" s="61">
        <v>101490161</v>
      </c>
      <c r="F3115" s="61"/>
      <c r="G3115" s="61">
        <v>53</v>
      </c>
      <c r="H3115">
        <v>6.75</v>
      </c>
      <c r="I3115" t="str">
        <f t="shared" si="162"/>
        <v>78</v>
      </c>
      <c r="J3115" t="str">
        <f t="shared" si="163"/>
        <v>5.7</v>
      </c>
      <c r="K3115" t="s">
        <v>8342</v>
      </c>
      <c r="L3115" t="s">
        <v>8341</v>
      </c>
      <c r="M3115">
        <v>0.75</v>
      </c>
      <c r="N3115">
        <v>2.5</v>
      </c>
      <c r="O3115">
        <f t="shared" si="164"/>
        <v>1.25</v>
      </c>
      <c r="P3115">
        <v>0.5</v>
      </c>
    </row>
    <row r="3116" spans="1:16">
      <c r="A3116" s="61">
        <v>103127799</v>
      </c>
      <c r="B3116" s="61" t="s">
        <v>7288</v>
      </c>
      <c r="C3116" s="62" t="s">
        <v>1532</v>
      </c>
      <c r="D3116" s="42" t="s">
        <v>4675</v>
      </c>
      <c r="E3116" s="61">
        <v>101727989</v>
      </c>
      <c r="F3116" s="61"/>
      <c r="G3116" s="61">
        <v>229</v>
      </c>
      <c r="H3116">
        <v>6.75</v>
      </c>
      <c r="I3116" t="str">
        <f t="shared" si="162"/>
        <v>78</v>
      </c>
      <c r="J3116" t="str">
        <f t="shared" si="163"/>
        <v>5.7</v>
      </c>
      <c r="K3116" t="s">
        <v>8345</v>
      </c>
      <c r="L3116" t="s">
        <v>8350</v>
      </c>
      <c r="M3116">
        <v>1.5</v>
      </c>
      <c r="N3116">
        <v>2.5</v>
      </c>
      <c r="O3116">
        <f t="shared" si="164"/>
        <v>1.25</v>
      </c>
      <c r="P3116">
        <v>0.5</v>
      </c>
    </row>
    <row r="3117" spans="1:16">
      <c r="A3117" s="61">
        <v>103127799</v>
      </c>
      <c r="B3117" s="61" t="s">
        <v>7288</v>
      </c>
      <c r="C3117" s="62" t="s">
        <v>1613</v>
      </c>
      <c r="D3117" s="42" t="s">
        <v>4676</v>
      </c>
      <c r="E3117" s="61">
        <v>101727984</v>
      </c>
      <c r="F3117" s="61"/>
      <c r="G3117" s="61">
        <v>229</v>
      </c>
      <c r="H3117">
        <v>6.75</v>
      </c>
      <c r="I3117" t="str">
        <f t="shared" si="162"/>
        <v>78</v>
      </c>
      <c r="J3117" t="str">
        <f t="shared" si="163"/>
        <v>5.7</v>
      </c>
      <c r="K3117" t="s">
        <v>8345</v>
      </c>
      <c r="L3117" t="s">
        <v>8350</v>
      </c>
      <c r="M3117">
        <v>1.5</v>
      </c>
      <c r="N3117">
        <v>2.5</v>
      </c>
      <c r="O3117">
        <f t="shared" si="164"/>
        <v>1.25</v>
      </c>
      <c r="P3117">
        <v>0.5</v>
      </c>
    </row>
    <row r="3118" spans="1:16">
      <c r="A3118" s="61">
        <v>103372092</v>
      </c>
      <c r="B3118" s="61" t="s">
        <v>7598</v>
      </c>
      <c r="C3118" s="100" t="s">
        <v>1532</v>
      </c>
      <c r="D3118" s="42" t="s">
        <v>5102</v>
      </c>
      <c r="E3118" s="61">
        <v>101490162</v>
      </c>
      <c r="F3118" s="61"/>
      <c r="G3118" s="61">
        <v>387</v>
      </c>
      <c r="H3118">
        <v>6.75</v>
      </c>
      <c r="I3118" t="str">
        <f t="shared" si="162"/>
        <v>78</v>
      </c>
      <c r="J3118" t="str">
        <f t="shared" si="163"/>
        <v>5.7</v>
      </c>
      <c r="K3118" t="s">
        <v>8342</v>
      </c>
      <c r="L3118" t="s">
        <v>8355</v>
      </c>
      <c r="M3118">
        <v>0.75</v>
      </c>
      <c r="N3118">
        <v>2.5</v>
      </c>
      <c r="O3118">
        <f t="shared" si="164"/>
        <v>1.25</v>
      </c>
      <c r="P3118">
        <v>0.5</v>
      </c>
    </row>
    <row r="3119" spans="1:16">
      <c r="A3119" s="42" t="s">
        <v>9892</v>
      </c>
      <c r="B3119" s="42" t="s">
        <v>9793</v>
      </c>
      <c r="C3119" s="42"/>
      <c r="D3119" s="42" t="s">
        <v>9794</v>
      </c>
      <c r="E3119" s="42"/>
      <c r="F3119" s="42"/>
      <c r="G3119" s="42">
        <v>18</v>
      </c>
      <c r="H3119">
        <v>5</v>
      </c>
      <c r="I3119" t="str">
        <f t="shared" si="162"/>
        <v>78</v>
      </c>
      <c r="J3119" t="str">
        <f t="shared" si="163"/>
        <v>5.0</v>
      </c>
      <c r="K3119" t="s">
        <v>8343</v>
      </c>
      <c r="L3119" t="s">
        <v>8341</v>
      </c>
      <c r="M3119">
        <v>0.75</v>
      </c>
      <c r="N3119">
        <v>2</v>
      </c>
      <c r="O3119">
        <f t="shared" si="164"/>
        <v>1</v>
      </c>
      <c r="P3119">
        <v>0.5</v>
      </c>
    </row>
    <row r="3120" spans="1:16">
      <c r="A3120" s="61">
        <v>104851005</v>
      </c>
      <c r="B3120" s="61" t="s">
        <v>8056</v>
      </c>
      <c r="C3120" s="100" t="s">
        <v>1532</v>
      </c>
      <c r="D3120" s="42" t="s">
        <v>5823</v>
      </c>
      <c r="E3120" s="61" t="s">
        <v>5451</v>
      </c>
      <c r="F3120" s="61"/>
      <c r="G3120" s="61">
        <v>369</v>
      </c>
      <c r="H3120">
        <v>5.25</v>
      </c>
      <c r="I3120" t="str">
        <f t="shared" si="162"/>
        <v>56</v>
      </c>
      <c r="J3120" t="str">
        <f t="shared" si="163"/>
        <v>8.4</v>
      </c>
      <c r="K3120" t="s">
        <v>8343</v>
      </c>
      <c r="L3120" t="s">
        <v>8341</v>
      </c>
      <c r="M3120">
        <v>0.75</v>
      </c>
      <c r="N3120">
        <v>2</v>
      </c>
      <c r="O3120">
        <f t="shared" si="164"/>
        <v>1</v>
      </c>
      <c r="P3120">
        <v>0.5</v>
      </c>
    </row>
    <row r="3121" spans="1:16">
      <c r="A3121" s="61">
        <v>104745216</v>
      </c>
      <c r="B3121" s="61" t="s">
        <v>8003</v>
      </c>
      <c r="C3121" s="100" t="s">
        <v>1532</v>
      </c>
      <c r="D3121" s="42" t="s">
        <v>8264</v>
      </c>
      <c r="E3121" s="61">
        <v>101490162</v>
      </c>
      <c r="F3121" s="61"/>
      <c r="G3121" s="61">
        <v>387</v>
      </c>
      <c r="H3121">
        <v>6.75</v>
      </c>
      <c r="I3121" t="str">
        <f t="shared" si="162"/>
        <v>78</v>
      </c>
      <c r="J3121" t="str">
        <f t="shared" si="163"/>
        <v>5.7</v>
      </c>
      <c r="K3121" t="s">
        <v>8342</v>
      </c>
      <c r="L3121" t="s">
        <v>8355</v>
      </c>
      <c r="M3121">
        <v>0.75</v>
      </c>
      <c r="N3121">
        <v>2.5</v>
      </c>
      <c r="O3121">
        <f t="shared" si="164"/>
        <v>1.25</v>
      </c>
      <c r="P3121">
        <v>0.5</v>
      </c>
    </row>
    <row r="3122" spans="1:16">
      <c r="A3122" s="61">
        <v>104745216</v>
      </c>
      <c r="B3122" s="61" t="s">
        <v>8003</v>
      </c>
      <c r="C3122" s="100" t="s">
        <v>1613</v>
      </c>
      <c r="D3122" s="42" t="s">
        <v>8265</v>
      </c>
      <c r="E3122" s="61">
        <v>101490161</v>
      </c>
      <c r="F3122" s="61"/>
      <c r="G3122" s="61">
        <v>387</v>
      </c>
      <c r="H3122">
        <v>6.75</v>
      </c>
      <c r="I3122" t="str">
        <f t="shared" si="162"/>
        <v>78</v>
      </c>
      <c r="J3122" t="str">
        <f t="shared" si="163"/>
        <v>5.7</v>
      </c>
      <c r="K3122" t="s">
        <v>8342</v>
      </c>
      <c r="L3122" t="s">
        <v>8355</v>
      </c>
      <c r="M3122">
        <v>0.75</v>
      </c>
      <c r="N3122">
        <v>2.5</v>
      </c>
      <c r="O3122">
        <f t="shared" si="164"/>
        <v>1.25</v>
      </c>
      <c r="P3122">
        <v>0.5</v>
      </c>
    </row>
    <row r="3123" spans="1:16">
      <c r="A3123" s="61">
        <v>103372092</v>
      </c>
      <c r="B3123" s="61" t="s">
        <v>7598</v>
      </c>
      <c r="C3123" s="100" t="s">
        <v>1613</v>
      </c>
      <c r="D3123" s="42" t="s">
        <v>5103</v>
      </c>
      <c r="E3123" s="61">
        <v>101490161</v>
      </c>
      <c r="F3123" s="61"/>
      <c r="G3123" s="61">
        <v>387</v>
      </c>
      <c r="H3123">
        <v>6.75</v>
      </c>
      <c r="I3123" t="str">
        <f t="shared" si="162"/>
        <v>78</v>
      </c>
      <c r="J3123" t="str">
        <f t="shared" si="163"/>
        <v>5.7</v>
      </c>
      <c r="K3123" t="s">
        <v>8342</v>
      </c>
      <c r="L3123" t="s">
        <v>8355</v>
      </c>
      <c r="M3123">
        <v>0.75</v>
      </c>
      <c r="N3123">
        <v>2.5</v>
      </c>
      <c r="O3123">
        <f t="shared" si="164"/>
        <v>1.25</v>
      </c>
      <c r="P3123">
        <v>0.5</v>
      </c>
    </row>
    <row r="3124" spans="1:16">
      <c r="A3124" s="61">
        <v>103623661</v>
      </c>
      <c r="B3124" s="61" t="s">
        <v>7687</v>
      </c>
      <c r="C3124" s="100" t="s">
        <v>1532</v>
      </c>
      <c r="D3124" s="42" t="s">
        <v>5253</v>
      </c>
      <c r="E3124" s="61">
        <v>101490162</v>
      </c>
      <c r="F3124" s="61"/>
      <c r="G3124" s="61">
        <v>53</v>
      </c>
      <c r="H3124">
        <v>6.75</v>
      </c>
      <c r="I3124" t="str">
        <f t="shared" si="162"/>
        <v>78</v>
      </c>
      <c r="J3124" t="str">
        <f t="shared" si="163"/>
        <v>5.7</v>
      </c>
      <c r="K3124" t="s">
        <v>8342</v>
      </c>
      <c r="L3124" t="s">
        <v>8352</v>
      </c>
      <c r="M3124">
        <v>0.75</v>
      </c>
      <c r="N3124">
        <v>2.5</v>
      </c>
      <c r="O3124">
        <f t="shared" si="164"/>
        <v>1.25</v>
      </c>
      <c r="P3124">
        <v>0.5</v>
      </c>
    </row>
    <row r="3125" spans="1:16">
      <c r="A3125" s="61">
        <v>104851005</v>
      </c>
      <c r="B3125" s="61" t="s">
        <v>8056</v>
      </c>
      <c r="C3125" s="100" t="s">
        <v>1613</v>
      </c>
      <c r="D3125" s="42" t="s">
        <v>5824</v>
      </c>
      <c r="E3125" s="61" t="s">
        <v>5451</v>
      </c>
      <c r="F3125" s="61"/>
      <c r="G3125" s="61">
        <v>369</v>
      </c>
      <c r="H3125">
        <v>5.25</v>
      </c>
      <c r="I3125" t="str">
        <f t="shared" si="162"/>
        <v>56</v>
      </c>
      <c r="J3125" t="str">
        <f t="shared" si="163"/>
        <v>8.4</v>
      </c>
      <c r="K3125" t="s">
        <v>8343</v>
      </c>
      <c r="L3125" t="s">
        <v>8341</v>
      </c>
      <c r="M3125">
        <v>0.75</v>
      </c>
      <c r="N3125">
        <v>2</v>
      </c>
      <c r="O3125">
        <f t="shared" si="164"/>
        <v>1</v>
      </c>
      <c r="P3125">
        <v>0.5</v>
      </c>
    </row>
    <row r="3126" spans="1:16">
      <c r="A3126" s="61">
        <v>104775379</v>
      </c>
      <c r="B3126" s="61" t="s">
        <v>41</v>
      </c>
      <c r="C3126" s="100" t="s">
        <v>1532</v>
      </c>
      <c r="D3126" s="42" t="s">
        <v>5778</v>
      </c>
      <c r="E3126" s="61">
        <v>104571972</v>
      </c>
      <c r="F3126" s="61"/>
      <c r="G3126" s="61">
        <v>405</v>
      </c>
      <c r="H3126">
        <v>5.5</v>
      </c>
      <c r="I3126" t="str">
        <f t="shared" si="162"/>
        <v>67</v>
      </c>
      <c r="J3126" t="str">
        <f t="shared" si="163"/>
        <v>11.</v>
      </c>
      <c r="K3126" t="s">
        <v>8343</v>
      </c>
      <c r="L3126" t="s">
        <v>8341</v>
      </c>
      <c r="M3126">
        <v>0.75</v>
      </c>
      <c r="N3126">
        <v>2</v>
      </c>
      <c r="O3126">
        <f t="shared" si="164"/>
        <v>1</v>
      </c>
      <c r="P3126">
        <v>0.5</v>
      </c>
    </row>
    <row r="3127" spans="1:16">
      <c r="A3127" s="61">
        <v>103623661</v>
      </c>
      <c r="B3127" s="61" t="s">
        <v>7687</v>
      </c>
      <c r="C3127" s="100" t="s">
        <v>1613</v>
      </c>
      <c r="D3127" s="42" t="s">
        <v>5254</v>
      </c>
      <c r="E3127" s="61">
        <v>101490161</v>
      </c>
      <c r="F3127" s="61"/>
      <c r="G3127" s="61">
        <v>53</v>
      </c>
      <c r="H3127">
        <v>6.75</v>
      </c>
      <c r="I3127" t="str">
        <f t="shared" si="162"/>
        <v>78</v>
      </c>
      <c r="J3127" t="str">
        <f t="shared" si="163"/>
        <v>5.7</v>
      </c>
      <c r="K3127" t="s">
        <v>8342</v>
      </c>
      <c r="L3127" t="s">
        <v>8352</v>
      </c>
      <c r="M3127">
        <v>0.75</v>
      </c>
      <c r="N3127">
        <v>2.5</v>
      </c>
      <c r="O3127">
        <f t="shared" si="164"/>
        <v>1.25</v>
      </c>
      <c r="P3127">
        <v>0.5</v>
      </c>
    </row>
    <row r="3128" spans="1:16">
      <c r="A3128" s="61">
        <v>101931874</v>
      </c>
      <c r="B3128" s="61" t="s">
        <v>7599</v>
      </c>
      <c r="C3128" s="100" t="s">
        <v>1532</v>
      </c>
      <c r="D3128" s="42" t="s">
        <v>8266</v>
      </c>
      <c r="E3128" s="61">
        <v>101490162</v>
      </c>
      <c r="F3128" s="61"/>
      <c r="G3128" s="61">
        <v>102</v>
      </c>
      <c r="H3128">
        <v>6.75</v>
      </c>
      <c r="I3128" t="str">
        <f t="shared" si="162"/>
        <v>78</v>
      </c>
      <c r="J3128" t="str">
        <f t="shared" si="163"/>
        <v>5.7</v>
      </c>
      <c r="K3128" t="s">
        <v>8342</v>
      </c>
      <c r="L3128" t="s">
        <v>8341</v>
      </c>
      <c r="M3128">
        <v>0.75</v>
      </c>
      <c r="N3128">
        <v>2.5</v>
      </c>
      <c r="O3128">
        <f t="shared" si="164"/>
        <v>1.25</v>
      </c>
      <c r="P3128">
        <v>0.5</v>
      </c>
    </row>
    <row r="3129" spans="1:16">
      <c r="A3129" s="61">
        <v>101931874</v>
      </c>
      <c r="B3129" s="61" t="s">
        <v>7599</v>
      </c>
      <c r="C3129" s="100" t="s">
        <v>1613</v>
      </c>
      <c r="D3129" s="42" t="s">
        <v>8267</v>
      </c>
      <c r="E3129" s="61">
        <v>101490161</v>
      </c>
      <c r="F3129" s="61"/>
      <c r="G3129" s="61">
        <v>102</v>
      </c>
      <c r="H3129">
        <v>6.75</v>
      </c>
      <c r="I3129" t="str">
        <f t="shared" si="162"/>
        <v>78</v>
      </c>
      <c r="J3129" t="str">
        <f t="shared" si="163"/>
        <v>5.7</v>
      </c>
      <c r="K3129" t="s">
        <v>8342</v>
      </c>
      <c r="L3129" t="s">
        <v>8341</v>
      </c>
      <c r="M3129">
        <v>0.75</v>
      </c>
      <c r="N3129">
        <v>2.5</v>
      </c>
      <c r="O3129">
        <f t="shared" si="164"/>
        <v>1.25</v>
      </c>
      <c r="P3129">
        <v>0.5</v>
      </c>
    </row>
    <row r="3130" spans="1:16" ht="25.5">
      <c r="A3130" s="61">
        <v>104204269</v>
      </c>
      <c r="B3130" s="61" t="s">
        <v>7772</v>
      </c>
      <c r="C3130" s="100" t="s">
        <v>1532</v>
      </c>
      <c r="D3130" s="42" t="s">
        <v>8166</v>
      </c>
      <c r="E3130" s="82" t="s">
        <v>5380</v>
      </c>
      <c r="F3130" s="61"/>
      <c r="G3130" s="61">
        <v>102</v>
      </c>
      <c r="H3130">
        <v>6.75</v>
      </c>
      <c r="I3130" t="str">
        <f t="shared" si="162"/>
        <v>78</v>
      </c>
      <c r="J3130" t="str">
        <f t="shared" si="163"/>
        <v>5.7</v>
      </c>
      <c r="K3130" t="s">
        <v>8342</v>
      </c>
      <c r="L3130" t="s">
        <v>8341</v>
      </c>
      <c r="M3130">
        <v>0.75</v>
      </c>
      <c r="N3130">
        <v>2.5</v>
      </c>
      <c r="O3130">
        <f t="shared" si="164"/>
        <v>1.25</v>
      </c>
      <c r="P3130">
        <v>0.5</v>
      </c>
    </row>
    <row r="3131" spans="1:16">
      <c r="A3131" s="61">
        <v>104204269</v>
      </c>
      <c r="B3131" s="61" t="s">
        <v>7772</v>
      </c>
      <c r="C3131" s="100" t="s">
        <v>1613</v>
      </c>
      <c r="D3131" s="42" t="s">
        <v>5381</v>
      </c>
      <c r="E3131" s="61">
        <v>101490161</v>
      </c>
      <c r="F3131" s="61"/>
      <c r="G3131" s="61">
        <v>102</v>
      </c>
      <c r="H3131">
        <v>6.75</v>
      </c>
      <c r="I3131" t="str">
        <f t="shared" si="162"/>
        <v>78</v>
      </c>
      <c r="J3131" t="str">
        <f t="shared" si="163"/>
        <v>5.7</v>
      </c>
      <c r="K3131" t="s">
        <v>8342</v>
      </c>
      <c r="L3131" t="s">
        <v>8341</v>
      </c>
      <c r="M3131">
        <v>0.75</v>
      </c>
      <c r="N3131">
        <v>2.5</v>
      </c>
      <c r="O3131">
        <f t="shared" si="164"/>
        <v>1.25</v>
      </c>
      <c r="P3131">
        <v>0.5</v>
      </c>
    </row>
    <row r="3132" spans="1:16">
      <c r="A3132" s="61" t="s">
        <v>8116</v>
      </c>
      <c r="B3132" s="61" t="s">
        <v>8014</v>
      </c>
      <c r="C3132" s="100" t="s">
        <v>5683</v>
      </c>
      <c r="D3132" s="42" t="s">
        <v>5754</v>
      </c>
      <c r="E3132" s="61"/>
      <c r="F3132" s="61"/>
      <c r="G3132" s="61">
        <v>102</v>
      </c>
      <c r="H3132">
        <v>6.75</v>
      </c>
      <c r="I3132" t="str">
        <f t="shared" si="162"/>
        <v>78</v>
      </c>
      <c r="J3132" t="str">
        <f t="shared" si="163"/>
        <v>5.7</v>
      </c>
      <c r="K3132" t="s">
        <v>8342</v>
      </c>
      <c r="L3132" t="s">
        <v>8341</v>
      </c>
      <c r="M3132">
        <v>0.75</v>
      </c>
      <c r="N3132">
        <v>2.5</v>
      </c>
      <c r="O3132">
        <f t="shared" si="164"/>
        <v>1.25</v>
      </c>
      <c r="P3132">
        <v>0.5</v>
      </c>
    </row>
    <row r="3133" spans="1:16">
      <c r="A3133" s="61">
        <v>104579106</v>
      </c>
      <c r="B3133" s="61" t="s">
        <v>7891</v>
      </c>
      <c r="C3133" s="100" t="s">
        <v>1532</v>
      </c>
      <c r="D3133" s="42" t="s">
        <v>5552</v>
      </c>
      <c r="E3133" s="61">
        <v>104571972</v>
      </c>
      <c r="F3133" s="61"/>
      <c r="G3133" s="61">
        <v>387</v>
      </c>
      <c r="H3133">
        <v>6.75</v>
      </c>
      <c r="I3133" t="str">
        <f t="shared" si="162"/>
        <v>78</v>
      </c>
      <c r="J3133" t="str">
        <f t="shared" si="163"/>
        <v>5.7</v>
      </c>
      <c r="K3133" t="s">
        <v>8346</v>
      </c>
      <c r="L3133" t="s">
        <v>8355</v>
      </c>
      <c r="M3133">
        <v>1.5</v>
      </c>
      <c r="N3133">
        <v>2.5</v>
      </c>
      <c r="O3133">
        <f t="shared" si="164"/>
        <v>1.25</v>
      </c>
      <c r="P3133">
        <v>0.5</v>
      </c>
    </row>
    <row r="3134" spans="1:16">
      <c r="A3134" s="61">
        <v>104579106</v>
      </c>
      <c r="B3134" s="61" t="s">
        <v>7891</v>
      </c>
      <c r="C3134" s="100" t="s">
        <v>1613</v>
      </c>
      <c r="D3134" s="42" t="s">
        <v>5553</v>
      </c>
      <c r="E3134" s="61" t="s">
        <v>5554</v>
      </c>
      <c r="F3134" s="61"/>
      <c r="G3134" s="61">
        <v>387</v>
      </c>
      <c r="H3134">
        <v>6.75</v>
      </c>
      <c r="I3134" t="str">
        <f t="shared" si="162"/>
        <v>78</v>
      </c>
      <c r="J3134" t="str">
        <f t="shared" si="163"/>
        <v>5.7</v>
      </c>
      <c r="K3134" t="s">
        <v>8346</v>
      </c>
      <c r="L3134" t="s">
        <v>8355</v>
      </c>
      <c r="M3134">
        <v>1.5</v>
      </c>
      <c r="N3134">
        <v>2.5</v>
      </c>
      <c r="O3134">
        <f t="shared" si="164"/>
        <v>1.25</v>
      </c>
      <c r="P3134">
        <v>0.5</v>
      </c>
    </row>
    <row r="3135" spans="1:16">
      <c r="A3135" s="61">
        <v>104581974</v>
      </c>
      <c r="B3135" s="61" t="s">
        <v>82</v>
      </c>
      <c r="C3135" s="100" t="s">
        <v>1532</v>
      </c>
      <c r="D3135" s="42" t="s">
        <v>8167</v>
      </c>
      <c r="E3135" s="61"/>
      <c r="F3135" s="61"/>
      <c r="G3135" s="61">
        <v>53</v>
      </c>
      <c r="H3135">
        <v>6.75</v>
      </c>
      <c r="I3135" t="str">
        <f t="shared" si="162"/>
        <v>78</v>
      </c>
      <c r="J3135" t="str">
        <f t="shared" si="163"/>
        <v>5.7</v>
      </c>
      <c r="K3135" t="s">
        <v>8346</v>
      </c>
      <c r="L3135" t="s">
        <v>8352</v>
      </c>
      <c r="M3135">
        <v>1.5</v>
      </c>
      <c r="N3135">
        <v>2.5</v>
      </c>
      <c r="O3135">
        <f t="shared" si="164"/>
        <v>1.25</v>
      </c>
      <c r="P3135">
        <v>0.5</v>
      </c>
    </row>
    <row r="3136" spans="1:16">
      <c r="A3136" s="61">
        <v>104581974</v>
      </c>
      <c r="B3136" s="61" t="s">
        <v>82</v>
      </c>
      <c r="C3136" s="100" t="s">
        <v>1613</v>
      </c>
      <c r="D3136" s="42" t="s">
        <v>5538</v>
      </c>
      <c r="E3136" s="61"/>
      <c r="F3136" s="61"/>
      <c r="G3136" s="61">
        <v>53</v>
      </c>
      <c r="H3136">
        <v>6.75</v>
      </c>
      <c r="I3136" t="str">
        <f t="shared" si="162"/>
        <v>78</v>
      </c>
      <c r="J3136" t="str">
        <f t="shared" si="163"/>
        <v>5.7</v>
      </c>
      <c r="K3136" t="s">
        <v>8346</v>
      </c>
      <c r="L3136" t="s">
        <v>8352</v>
      </c>
      <c r="M3136">
        <v>1.5</v>
      </c>
      <c r="N3136">
        <v>2.5</v>
      </c>
      <c r="O3136">
        <f t="shared" si="164"/>
        <v>1.25</v>
      </c>
      <c r="P3136">
        <v>0.5</v>
      </c>
    </row>
    <row r="3137" spans="1:16">
      <c r="A3137" s="61">
        <v>104235386</v>
      </c>
      <c r="B3137" s="61" t="s">
        <v>7777</v>
      </c>
      <c r="C3137" s="100" t="s">
        <v>1532</v>
      </c>
      <c r="D3137" s="42" t="s">
        <v>5386</v>
      </c>
      <c r="E3137" s="61">
        <v>103177454</v>
      </c>
      <c r="F3137" s="61"/>
      <c r="G3137" s="61">
        <v>387</v>
      </c>
      <c r="H3137">
        <v>6.75</v>
      </c>
      <c r="I3137" t="str">
        <f t="shared" si="162"/>
        <v>78</v>
      </c>
      <c r="J3137" t="str">
        <f t="shared" si="163"/>
        <v>5.7</v>
      </c>
      <c r="K3137" t="s">
        <v>8345</v>
      </c>
      <c r="L3137" t="s">
        <v>8355</v>
      </c>
      <c r="M3137">
        <v>1.5</v>
      </c>
      <c r="N3137">
        <v>2.5</v>
      </c>
      <c r="O3137">
        <f t="shared" si="164"/>
        <v>1.25</v>
      </c>
      <c r="P3137">
        <v>0.5</v>
      </c>
    </row>
    <row r="3138" spans="1:16">
      <c r="A3138" s="61">
        <v>104235386</v>
      </c>
      <c r="B3138" s="61" t="s">
        <v>7777</v>
      </c>
      <c r="C3138" s="100" t="s">
        <v>1613</v>
      </c>
      <c r="D3138" s="42" t="s">
        <v>5387</v>
      </c>
      <c r="E3138" s="61" t="s">
        <v>4953</v>
      </c>
      <c r="F3138" s="61"/>
      <c r="G3138" s="61">
        <v>387</v>
      </c>
      <c r="H3138">
        <v>6.75</v>
      </c>
      <c r="I3138" t="str">
        <f t="shared" si="162"/>
        <v>78</v>
      </c>
      <c r="J3138" t="str">
        <f t="shared" si="163"/>
        <v>5.7</v>
      </c>
      <c r="K3138" t="s">
        <v>8345</v>
      </c>
      <c r="L3138" t="s">
        <v>8355</v>
      </c>
      <c r="M3138">
        <v>1.5</v>
      </c>
      <c r="N3138">
        <v>2.5</v>
      </c>
      <c r="O3138">
        <f t="shared" si="164"/>
        <v>1.25</v>
      </c>
      <c r="P3138">
        <v>0.5</v>
      </c>
    </row>
    <row r="3139" spans="1:16">
      <c r="A3139" s="61">
        <v>103183451</v>
      </c>
      <c r="B3139" s="61" t="s">
        <v>7421</v>
      </c>
      <c r="C3139" s="62" t="s">
        <v>1532</v>
      </c>
      <c r="D3139" s="42" t="s">
        <v>4825</v>
      </c>
      <c r="E3139" s="61">
        <v>101490162</v>
      </c>
      <c r="F3139" s="61"/>
      <c r="G3139" s="61">
        <v>229</v>
      </c>
      <c r="H3139">
        <v>6.75</v>
      </c>
      <c r="I3139" t="str">
        <f t="shared" si="162"/>
        <v>78</v>
      </c>
      <c r="J3139" t="str">
        <f t="shared" si="163"/>
        <v>5.7</v>
      </c>
      <c r="K3139" t="s">
        <v>8345</v>
      </c>
      <c r="L3139" t="s">
        <v>8350</v>
      </c>
      <c r="M3139">
        <v>1.5</v>
      </c>
      <c r="N3139">
        <v>2.5</v>
      </c>
      <c r="O3139">
        <f t="shared" si="164"/>
        <v>1.25</v>
      </c>
      <c r="P3139">
        <v>0.5</v>
      </c>
    </row>
    <row r="3140" spans="1:16">
      <c r="A3140" s="61">
        <v>103183451</v>
      </c>
      <c r="B3140" s="61" t="s">
        <v>7421</v>
      </c>
      <c r="C3140" s="62" t="s">
        <v>1613</v>
      </c>
      <c r="D3140" s="42" t="s">
        <v>4826</v>
      </c>
      <c r="E3140" s="61">
        <v>101490161</v>
      </c>
      <c r="F3140" s="61"/>
      <c r="G3140" s="61">
        <v>229</v>
      </c>
      <c r="H3140">
        <v>6.75</v>
      </c>
      <c r="I3140" t="str">
        <f t="shared" si="162"/>
        <v>78</v>
      </c>
      <c r="J3140" t="str">
        <f t="shared" si="163"/>
        <v>5.7</v>
      </c>
      <c r="K3140" t="s">
        <v>8345</v>
      </c>
      <c r="L3140" t="s">
        <v>8350</v>
      </c>
      <c r="M3140">
        <v>1.5</v>
      </c>
      <c r="N3140">
        <v>2.5</v>
      </c>
      <c r="O3140">
        <f t="shared" si="164"/>
        <v>1.25</v>
      </c>
      <c r="P3140">
        <v>0.5</v>
      </c>
    </row>
    <row r="3141" spans="1:16">
      <c r="A3141" s="61">
        <v>104425176</v>
      </c>
      <c r="B3141" s="61" t="s">
        <v>7840</v>
      </c>
      <c r="C3141" s="100" t="s">
        <v>1532</v>
      </c>
      <c r="D3141" s="42" t="s">
        <v>5485</v>
      </c>
      <c r="E3141" s="61">
        <v>103177454</v>
      </c>
      <c r="F3141" s="61"/>
      <c r="G3141" s="61">
        <v>53</v>
      </c>
      <c r="H3141">
        <v>6.75</v>
      </c>
      <c r="I3141" t="str">
        <f t="shared" si="162"/>
        <v>78</v>
      </c>
      <c r="J3141" t="str">
        <f t="shared" si="163"/>
        <v>5.7</v>
      </c>
      <c r="K3141" t="s">
        <v>8345</v>
      </c>
      <c r="L3141" t="s">
        <v>8352</v>
      </c>
      <c r="M3141">
        <v>1.5</v>
      </c>
      <c r="N3141">
        <v>2.5</v>
      </c>
      <c r="O3141">
        <f t="shared" si="164"/>
        <v>1.25</v>
      </c>
      <c r="P3141">
        <v>0.5</v>
      </c>
    </row>
    <row r="3142" spans="1:16">
      <c r="A3142" s="61">
        <v>104425176</v>
      </c>
      <c r="B3142" s="61" t="s">
        <v>7840</v>
      </c>
      <c r="C3142" s="100" t="s">
        <v>1613</v>
      </c>
      <c r="D3142" s="42" t="s">
        <v>5486</v>
      </c>
      <c r="E3142" s="61" t="s">
        <v>4953</v>
      </c>
      <c r="F3142" s="61"/>
      <c r="G3142" s="61">
        <v>53</v>
      </c>
      <c r="H3142">
        <v>6.75</v>
      </c>
      <c r="I3142" t="str">
        <f t="shared" si="162"/>
        <v>78</v>
      </c>
      <c r="J3142" t="str">
        <f t="shared" si="163"/>
        <v>5.7</v>
      </c>
      <c r="K3142" t="s">
        <v>8345</v>
      </c>
      <c r="L3142" t="s">
        <v>8352</v>
      </c>
      <c r="M3142">
        <v>1.5</v>
      </c>
      <c r="N3142">
        <v>2.5</v>
      </c>
      <c r="O3142">
        <f t="shared" si="164"/>
        <v>1.25</v>
      </c>
      <c r="P3142">
        <v>0.5</v>
      </c>
    </row>
    <row r="3143" spans="1:16">
      <c r="A3143" s="61">
        <v>103193941</v>
      </c>
      <c r="B3143" s="61" t="s">
        <v>7397</v>
      </c>
      <c r="C3143" s="62" t="s">
        <v>1532</v>
      </c>
      <c r="D3143" s="42" t="s">
        <v>4782</v>
      </c>
      <c r="E3143" s="61">
        <v>101490162</v>
      </c>
      <c r="F3143" s="61"/>
      <c r="G3143" s="61">
        <v>102</v>
      </c>
      <c r="H3143">
        <v>6.75</v>
      </c>
      <c r="I3143" t="str">
        <f t="shared" si="162"/>
        <v>78</v>
      </c>
      <c r="J3143" t="str">
        <f t="shared" si="163"/>
        <v>5.7</v>
      </c>
      <c r="K3143" t="s">
        <v>8345</v>
      </c>
      <c r="L3143" t="s">
        <v>8341</v>
      </c>
      <c r="M3143">
        <v>1.5</v>
      </c>
      <c r="N3143">
        <v>2.5</v>
      </c>
      <c r="O3143">
        <f t="shared" si="164"/>
        <v>1.25</v>
      </c>
      <c r="P3143">
        <v>0.5</v>
      </c>
    </row>
    <row r="3144" spans="1:16">
      <c r="A3144" s="61">
        <v>103193941</v>
      </c>
      <c r="B3144" s="61" t="s">
        <v>7397</v>
      </c>
      <c r="C3144" s="62" t="s">
        <v>1613</v>
      </c>
      <c r="D3144" s="42" t="s">
        <v>4783</v>
      </c>
      <c r="E3144" s="61">
        <v>101490161</v>
      </c>
      <c r="F3144" s="61"/>
      <c r="G3144" s="61">
        <v>102</v>
      </c>
      <c r="H3144">
        <v>6.75</v>
      </c>
      <c r="I3144" t="str">
        <f t="shared" si="162"/>
        <v>78</v>
      </c>
      <c r="J3144" t="str">
        <f t="shared" si="163"/>
        <v>5.7</v>
      </c>
      <c r="K3144" t="s">
        <v>8345</v>
      </c>
      <c r="L3144" t="s">
        <v>8341</v>
      </c>
      <c r="M3144">
        <v>1.5</v>
      </c>
      <c r="N3144">
        <v>2.5</v>
      </c>
      <c r="O3144">
        <f t="shared" si="164"/>
        <v>1.25</v>
      </c>
      <c r="P3144">
        <v>0.5</v>
      </c>
    </row>
    <row r="3145" spans="1:16">
      <c r="A3145" s="61">
        <v>104572451</v>
      </c>
      <c r="B3145" s="61" t="s">
        <v>7883</v>
      </c>
      <c r="C3145" s="100" t="s">
        <v>1532</v>
      </c>
      <c r="D3145" s="42" t="s">
        <v>5534</v>
      </c>
      <c r="E3145" s="61">
        <v>101727985</v>
      </c>
      <c r="F3145" s="61"/>
      <c r="G3145" s="61">
        <v>53</v>
      </c>
      <c r="H3145">
        <v>6.75</v>
      </c>
      <c r="I3145" t="str">
        <f t="shared" si="162"/>
        <v>78</v>
      </c>
      <c r="J3145" t="str">
        <f t="shared" si="163"/>
        <v>5.7</v>
      </c>
      <c r="K3145" t="s">
        <v>8349</v>
      </c>
      <c r="L3145" t="s">
        <v>8352</v>
      </c>
      <c r="M3145">
        <v>1.5</v>
      </c>
      <c r="N3145">
        <v>2.5</v>
      </c>
      <c r="O3145">
        <f t="shared" si="164"/>
        <v>1.25</v>
      </c>
      <c r="P3145">
        <v>0.5</v>
      </c>
    </row>
    <row r="3146" spans="1:16">
      <c r="A3146" s="61">
        <v>104572451</v>
      </c>
      <c r="B3146" s="61" t="s">
        <v>7883</v>
      </c>
      <c r="C3146" s="100" t="s">
        <v>1613</v>
      </c>
      <c r="D3146" s="42" t="s">
        <v>5535</v>
      </c>
      <c r="E3146" s="61">
        <v>101727984</v>
      </c>
      <c r="F3146" s="61"/>
      <c r="G3146" s="61">
        <v>53</v>
      </c>
      <c r="H3146">
        <v>6.75</v>
      </c>
      <c r="I3146" t="str">
        <f t="shared" si="162"/>
        <v>78</v>
      </c>
      <c r="J3146" t="str">
        <f t="shared" si="163"/>
        <v>5.7</v>
      </c>
      <c r="K3146" t="s">
        <v>8349</v>
      </c>
      <c r="L3146" t="s">
        <v>8352</v>
      </c>
      <c r="M3146">
        <v>1.5</v>
      </c>
      <c r="N3146">
        <v>2.5</v>
      </c>
      <c r="O3146">
        <f t="shared" si="164"/>
        <v>1.25</v>
      </c>
      <c r="P3146">
        <v>0.5</v>
      </c>
    </row>
    <row r="3147" spans="1:16">
      <c r="A3147" s="61" t="s">
        <v>2503</v>
      </c>
      <c r="B3147" s="61" t="s">
        <v>6407</v>
      </c>
      <c r="C3147" s="62" t="s">
        <v>1532</v>
      </c>
      <c r="D3147" s="63" t="s">
        <v>2504</v>
      </c>
      <c r="E3147" s="61">
        <v>101490162</v>
      </c>
      <c r="F3147" s="61"/>
      <c r="G3147" s="64">
        <v>112</v>
      </c>
      <c r="H3147">
        <v>6.75</v>
      </c>
      <c r="I3147" t="str">
        <f t="shared" si="162"/>
        <v>78</v>
      </c>
      <c r="J3147" t="str">
        <f t="shared" si="163"/>
        <v>6.0</v>
      </c>
      <c r="K3147" t="s">
        <v>8344</v>
      </c>
      <c r="L3147" t="s">
        <v>8341</v>
      </c>
      <c r="M3147">
        <v>0.75</v>
      </c>
      <c r="N3147">
        <v>2.5</v>
      </c>
      <c r="O3147">
        <f t="shared" si="164"/>
        <v>1.25</v>
      </c>
      <c r="P3147">
        <v>0.5</v>
      </c>
    </row>
    <row r="3148" spans="1:16">
      <c r="A3148" s="61" t="s">
        <v>2984</v>
      </c>
      <c r="B3148" s="61" t="s">
        <v>6578</v>
      </c>
      <c r="C3148" s="62" t="s">
        <v>1532</v>
      </c>
      <c r="D3148" s="63" t="s">
        <v>2504</v>
      </c>
      <c r="E3148" s="61">
        <v>101490162</v>
      </c>
      <c r="F3148" s="61"/>
      <c r="G3148" s="64">
        <v>112</v>
      </c>
      <c r="H3148">
        <v>6.75</v>
      </c>
      <c r="I3148" t="str">
        <f t="shared" ref="I3148:I3211" si="165">MID(D3148,5,2)</f>
        <v>78</v>
      </c>
      <c r="J3148" t="str">
        <f t="shared" ref="J3148:J3211" si="166">MID(D3148,7,3)</f>
        <v>6.0</v>
      </c>
      <c r="K3148" t="s">
        <v>8344</v>
      </c>
      <c r="L3148" t="s">
        <v>8341</v>
      </c>
      <c r="M3148">
        <v>0.75</v>
      </c>
      <c r="N3148">
        <v>2.5</v>
      </c>
      <c r="O3148">
        <f t="shared" si="164"/>
        <v>1.25</v>
      </c>
      <c r="P3148">
        <v>0.5</v>
      </c>
    </row>
    <row r="3149" spans="1:16">
      <c r="A3149" s="64" t="s">
        <v>2503</v>
      </c>
      <c r="B3149" s="61" t="s">
        <v>6407</v>
      </c>
      <c r="C3149" s="62" t="s">
        <v>1613</v>
      </c>
      <c r="D3149" s="63" t="s">
        <v>3624</v>
      </c>
      <c r="E3149" s="64">
        <v>101490161</v>
      </c>
      <c r="F3149" s="64"/>
      <c r="G3149" s="64">
        <v>112</v>
      </c>
      <c r="H3149">
        <v>6.75</v>
      </c>
      <c r="I3149" t="str">
        <f t="shared" si="165"/>
        <v>78</v>
      </c>
      <c r="J3149" t="str">
        <f t="shared" si="166"/>
        <v>6.0</v>
      </c>
      <c r="K3149" t="s">
        <v>8344</v>
      </c>
      <c r="L3149" t="s">
        <v>8341</v>
      </c>
      <c r="M3149">
        <v>0.75</v>
      </c>
      <c r="N3149">
        <v>2.5</v>
      </c>
      <c r="O3149">
        <f t="shared" si="164"/>
        <v>1.25</v>
      </c>
      <c r="P3149">
        <v>0.5</v>
      </c>
    </row>
    <row r="3150" spans="1:16">
      <c r="A3150" s="61" t="s">
        <v>2507</v>
      </c>
      <c r="B3150" s="61" t="s">
        <v>6409</v>
      </c>
      <c r="C3150" s="62" t="s">
        <v>1532</v>
      </c>
      <c r="D3150" s="63" t="s">
        <v>2508</v>
      </c>
      <c r="E3150" s="61">
        <v>101490162</v>
      </c>
      <c r="F3150" s="61"/>
      <c r="G3150" s="64">
        <v>113</v>
      </c>
      <c r="H3150">
        <v>6.75</v>
      </c>
      <c r="I3150" t="str">
        <f t="shared" si="165"/>
        <v>78</v>
      </c>
      <c r="J3150" t="str">
        <f t="shared" si="166"/>
        <v>6.0</v>
      </c>
      <c r="K3150" t="s">
        <v>8342</v>
      </c>
      <c r="L3150" t="s">
        <v>8350</v>
      </c>
      <c r="M3150">
        <v>0.75</v>
      </c>
      <c r="N3150">
        <v>2.5</v>
      </c>
      <c r="O3150">
        <f t="shared" si="164"/>
        <v>1.25</v>
      </c>
      <c r="P3150">
        <v>0.5</v>
      </c>
    </row>
    <row r="3151" spans="1:16">
      <c r="A3151" s="61" t="s">
        <v>1442</v>
      </c>
      <c r="B3151" s="61" t="s">
        <v>42</v>
      </c>
      <c r="C3151" s="62" t="s">
        <v>1532</v>
      </c>
      <c r="D3151" s="63" t="s">
        <v>2510</v>
      </c>
      <c r="E3151" s="61">
        <v>101490162</v>
      </c>
      <c r="F3151" s="61"/>
      <c r="G3151" s="64">
        <v>113</v>
      </c>
      <c r="H3151">
        <v>6.75</v>
      </c>
      <c r="I3151" t="str">
        <f t="shared" si="165"/>
        <v>78</v>
      </c>
      <c r="J3151" t="str">
        <f t="shared" si="166"/>
        <v>6.0</v>
      </c>
      <c r="K3151" t="s">
        <v>8342</v>
      </c>
      <c r="L3151" t="s">
        <v>8341</v>
      </c>
      <c r="M3151">
        <v>0.75</v>
      </c>
      <c r="N3151">
        <v>2.5</v>
      </c>
      <c r="O3151">
        <f t="shared" si="164"/>
        <v>1.25</v>
      </c>
      <c r="P3151">
        <v>0.5</v>
      </c>
    </row>
    <row r="3152" spans="1:16">
      <c r="A3152" s="64" t="s">
        <v>1442</v>
      </c>
      <c r="B3152" s="61" t="s">
        <v>42</v>
      </c>
      <c r="C3152" s="62" t="s">
        <v>1613</v>
      </c>
      <c r="D3152" s="63" t="s">
        <v>3625</v>
      </c>
      <c r="E3152" s="64">
        <v>101490161</v>
      </c>
      <c r="F3152" s="64"/>
      <c r="G3152" s="64">
        <v>113</v>
      </c>
      <c r="H3152">
        <v>6.75</v>
      </c>
      <c r="I3152" t="str">
        <f t="shared" si="165"/>
        <v>78</v>
      </c>
      <c r="J3152" t="str">
        <f t="shared" si="166"/>
        <v>6.0</v>
      </c>
      <c r="K3152" t="s">
        <v>8342</v>
      </c>
      <c r="L3152" t="s">
        <v>8341</v>
      </c>
      <c r="M3152">
        <v>0.75</v>
      </c>
      <c r="N3152">
        <v>2.5</v>
      </c>
      <c r="O3152">
        <f t="shared" si="164"/>
        <v>1.25</v>
      </c>
      <c r="P3152">
        <v>0.5</v>
      </c>
    </row>
    <row r="3153" spans="1:16">
      <c r="A3153" s="64" t="s">
        <v>2507</v>
      </c>
      <c r="B3153" s="61" t="s">
        <v>6409</v>
      </c>
      <c r="C3153" s="62" t="s">
        <v>1613</v>
      </c>
      <c r="D3153" s="63" t="s">
        <v>3626</v>
      </c>
      <c r="E3153" s="64">
        <v>101490161</v>
      </c>
      <c r="F3153" s="64"/>
      <c r="G3153" s="64">
        <v>113</v>
      </c>
      <c r="H3153">
        <v>6.75</v>
      </c>
      <c r="I3153" t="str">
        <f t="shared" si="165"/>
        <v>78</v>
      </c>
      <c r="J3153" t="str">
        <f t="shared" si="166"/>
        <v>6.0</v>
      </c>
      <c r="K3153" t="s">
        <v>8342</v>
      </c>
      <c r="L3153" t="s">
        <v>8358</v>
      </c>
      <c r="M3153">
        <v>0.75</v>
      </c>
      <c r="N3153">
        <v>2.5</v>
      </c>
      <c r="O3153">
        <f t="shared" ref="O3153:O3216" si="167">N3153/2</f>
        <v>1.25</v>
      </c>
      <c r="P3153">
        <v>0.5</v>
      </c>
    </row>
    <row r="3154" spans="1:16">
      <c r="A3154" s="64" t="s">
        <v>2984</v>
      </c>
      <c r="B3154" s="61" t="s">
        <v>6578</v>
      </c>
      <c r="C3154" s="62" t="s">
        <v>1613</v>
      </c>
      <c r="D3154" s="63" t="s">
        <v>3627</v>
      </c>
      <c r="E3154" s="64">
        <v>101490161</v>
      </c>
      <c r="F3154" s="64"/>
      <c r="G3154" s="64">
        <v>112</v>
      </c>
      <c r="H3154">
        <v>6.75</v>
      </c>
      <c r="I3154" t="str">
        <f t="shared" si="165"/>
        <v>78</v>
      </c>
      <c r="J3154" t="str">
        <f t="shared" si="166"/>
        <v>6.0</v>
      </c>
      <c r="K3154" t="s">
        <v>8342</v>
      </c>
      <c r="L3154" t="s">
        <v>8341</v>
      </c>
      <c r="M3154">
        <v>0.75</v>
      </c>
      <c r="N3154">
        <v>2.5</v>
      </c>
      <c r="O3154">
        <f t="shared" si="167"/>
        <v>1.25</v>
      </c>
      <c r="P3154">
        <v>0.5</v>
      </c>
    </row>
    <row r="3155" spans="1:16">
      <c r="A3155" s="64" t="s">
        <v>2520</v>
      </c>
      <c r="B3155" s="61" t="s">
        <v>6414</v>
      </c>
      <c r="C3155" s="62" t="s">
        <v>1613</v>
      </c>
      <c r="D3155" s="63" t="s">
        <v>3628</v>
      </c>
      <c r="E3155" s="64">
        <v>101490161</v>
      </c>
      <c r="F3155" s="64"/>
      <c r="G3155" s="64">
        <v>112</v>
      </c>
      <c r="H3155">
        <v>6.75</v>
      </c>
      <c r="I3155" t="str">
        <f t="shared" si="165"/>
        <v>78</v>
      </c>
      <c r="J3155" t="str">
        <f t="shared" si="166"/>
        <v>6.0</v>
      </c>
      <c r="K3155" t="s">
        <v>8344</v>
      </c>
      <c r="L3155" t="s">
        <v>8341</v>
      </c>
      <c r="M3155">
        <v>0.75</v>
      </c>
      <c r="N3155">
        <v>2.5</v>
      </c>
      <c r="O3155">
        <f t="shared" si="167"/>
        <v>1.25</v>
      </c>
      <c r="P3155">
        <v>0.5</v>
      </c>
    </row>
    <row r="3156" spans="1:16">
      <c r="A3156" s="61" t="s">
        <v>2520</v>
      </c>
      <c r="B3156" s="61" t="s">
        <v>6414</v>
      </c>
      <c r="C3156" s="62" t="s">
        <v>1532</v>
      </c>
      <c r="D3156" s="63" t="s">
        <v>2521</v>
      </c>
      <c r="E3156" s="61">
        <v>101490162</v>
      </c>
      <c r="F3156" s="61"/>
      <c r="G3156" s="64">
        <v>112</v>
      </c>
      <c r="H3156">
        <v>6.75</v>
      </c>
      <c r="I3156" t="str">
        <f t="shared" si="165"/>
        <v>78</v>
      </c>
      <c r="J3156" t="str">
        <f t="shared" si="166"/>
        <v>6.0</v>
      </c>
      <c r="K3156" t="s">
        <v>8344</v>
      </c>
      <c r="L3156" t="s">
        <v>8341</v>
      </c>
      <c r="M3156">
        <v>0.75</v>
      </c>
      <c r="N3156">
        <v>2.5</v>
      </c>
      <c r="O3156">
        <f t="shared" si="167"/>
        <v>1.25</v>
      </c>
      <c r="P3156">
        <v>0.5</v>
      </c>
    </row>
    <row r="3157" spans="1:16">
      <c r="A3157" s="61">
        <v>104204827</v>
      </c>
      <c r="B3157" s="61" t="s">
        <v>7745</v>
      </c>
      <c r="C3157" s="100" t="s">
        <v>1532</v>
      </c>
      <c r="D3157" s="42" t="s">
        <v>5338</v>
      </c>
      <c r="E3157" s="61">
        <v>101490162</v>
      </c>
      <c r="F3157" s="61"/>
      <c r="G3157" s="61">
        <v>196</v>
      </c>
      <c r="H3157">
        <v>6.75</v>
      </c>
      <c r="I3157" t="str">
        <f t="shared" si="165"/>
        <v>78</v>
      </c>
      <c r="J3157" t="str">
        <f t="shared" si="166"/>
        <v>6.0</v>
      </c>
      <c r="K3157" t="s">
        <v>8342</v>
      </c>
      <c r="L3157" t="s">
        <v>8350</v>
      </c>
      <c r="M3157">
        <v>0.75</v>
      </c>
      <c r="N3157">
        <v>2.5</v>
      </c>
      <c r="O3157">
        <f t="shared" si="167"/>
        <v>1.25</v>
      </c>
      <c r="P3157">
        <v>0.5</v>
      </c>
    </row>
    <row r="3158" spans="1:16">
      <c r="A3158" s="61">
        <v>104204827</v>
      </c>
      <c r="B3158" s="61" t="s">
        <v>7745</v>
      </c>
      <c r="C3158" s="100" t="s">
        <v>1613</v>
      </c>
      <c r="D3158" s="42" t="s">
        <v>5339</v>
      </c>
      <c r="E3158" s="61">
        <v>101490161</v>
      </c>
      <c r="F3158" s="61"/>
      <c r="G3158" s="61">
        <v>196</v>
      </c>
      <c r="H3158">
        <v>6.75</v>
      </c>
      <c r="I3158" t="str">
        <f t="shared" si="165"/>
        <v>78</v>
      </c>
      <c r="J3158" t="str">
        <f t="shared" si="166"/>
        <v>6.0</v>
      </c>
      <c r="K3158" t="s">
        <v>8342</v>
      </c>
      <c r="L3158" t="s">
        <v>8350</v>
      </c>
      <c r="M3158">
        <v>0.75</v>
      </c>
      <c r="N3158">
        <v>2.5</v>
      </c>
      <c r="O3158">
        <f t="shared" si="167"/>
        <v>1.25</v>
      </c>
      <c r="P3158">
        <v>0.5</v>
      </c>
    </row>
    <row r="3159" spans="1:16">
      <c r="A3159" s="61">
        <v>103685850</v>
      </c>
      <c r="B3159" s="61" t="s">
        <v>7731</v>
      </c>
      <c r="C3159" s="100" t="s">
        <v>1532</v>
      </c>
      <c r="D3159" s="42" t="s">
        <v>8268</v>
      </c>
      <c r="E3159" s="61">
        <v>101490162</v>
      </c>
      <c r="F3159" s="61"/>
      <c r="G3159" s="61">
        <v>113</v>
      </c>
      <c r="H3159">
        <v>6.75</v>
      </c>
      <c r="I3159" t="str">
        <f t="shared" si="165"/>
        <v>78</v>
      </c>
      <c r="J3159" t="str">
        <f t="shared" si="166"/>
        <v>6.0</v>
      </c>
      <c r="K3159" t="s">
        <v>8342</v>
      </c>
      <c r="L3159" t="s">
        <v>8341</v>
      </c>
      <c r="M3159">
        <v>0.75</v>
      </c>
      <c r="N3159">
        <v>2.5</v>
      </c>
      <c r="O3159">
        <f t="shared" si="167"/>
        <v>1.25</v>
      </c>
      <c r="P3159">
        <v>0.5</v>
      </c>
    </row>
    <row r="3160" spans="1:16">
      <c r="A3160" s="61">
        <v>103685850</v>
      </c>
      <c r="B3160" s="61" t="s">
        <v>7731</v>
      </c>
      <c r="C3160" s="100" t="s">
        <v>1613</v>
      </c>
      <c r="D3160" s="42" t="s">
        <v>8269</v>
      </c>
      <c r="E3160" s="61">
        <v>101490161</v>
      </c>
      <c r="F3160" s="61"/>
      <c r="G3160" s="61">
        <v>113</v>
      </c>
      <c r="H3160">
        <v>6.75</v>
      </c>
      <c r="I3160" t="str">
        <f t="shared" si="165"/>
        <v>78</v>
      </c>
      <c r="J3160" t="str">
        <f t="shared" si="166"/>
        <v>6.0</v>
      </c>
      <c r="K3160" t="s">
        <v>8342</v>
      </c>
      <c r="L3160" t="s">
        <v>8341</v>
      </c>
      <c r="M3160">
        <v>0.75</v>
      </c>
      <c r="N3160">
        <v>2.5</v>
      </c>
      <c r="O3160">
        <f t="shared" si="167"/>
        <v>1.25</v>
      </c>
      <c r="P3160">
        <v>0.5</v>
      </c>
    </row>
    <row r="3161" spans="1:16">
      <c r="A3161" s="61">
        <v>104204804</v>
      </c>
      <c r="B3161" s="61" t="s">
        <v>66</v>
      </c>
      <c r="C3161" s="100" t="s">
        <v>1532</v>
      </c>
      <c r="D3161" s="42" t="s">
        <v>5336</v>
      </c>
      <c r="E3161" s="61">
        <v>101490162</v>
      </c>
      <c r="F3161" s="61"/>
      <c r="G3161" s="61">
        <v>113</v>
      </c>
      <c r="H3161">
        <v>6.75</v>
      </c>
      <c r="I3161" t="str">
        <f t="shared" si="165"/>
        <v>78</v>
      </c>
      <c r="J3161" t="str">
        <f t="shared" si="166"/>
        <v>6.0</v>
      </c>
      <c r="K3161" t="s">
        <v>8342</v>
      </c>
      <c r="L3161" t="s">
        <v>8341</v>
      </c>
      <c r="M3161">
        <v>0.75</v>
      </c>
      <c r="N3161">
        <v>2.5</v>
      </c>
      <c r="O3161">
        <f t="shared" si="167"/>
        <v>1.25</v>
      </c>
      <c r="P3161">
        <v>0.5</v>
      </c>
    </row>
    <row r="3162" spans="1:16">
      <c r="A3162" s="61">
        <v>104204804</v>
      </c>
      <c r="B3162" s="61" t="s">
        <v>66</v>
      </c>
      <c r="C3162" s="100" t="s">
        <v>1613</v>
      </c>
      <c r="D3162" s="42" t="s">
        <v>5337</v>
      </c>
      <c r="E3162" s="61">
        <v>101490161</v>
      </c>
      <c r="F3162" s="61"/>
      <c r="G3162" s="61">
        <v>113</v>
      </c>
      <c r="H3162">
        <v>6.75</v>
      </c>
      <c r="I3162" t="str">
        <f t="shared" si="165"/>
        <v>78</v>
      </c>
      <c r="J3162" t="str">
        <f t="shared" si="166"/>
        <v>6.0</v>
      </c>
      <c r="K3162" t="s">
        <v>8342</v>
      </c>
      <c r="L3162" t="s">
        <v>8341</v>
      </c>
      <c r="M3162">
        <v>0.75</v>
      </c>
      <c r="N3162">
        <v>2.5</v>
      </c>
      <c r="O3162">
        <f t="shared" si="167"/>
        <v>1.25</v>
      </c>
      <c r="P3162">
        <v>0.5</v>
      </c>
    </row>
    <row r="3163" spans="1:16">
      <c r="A3163" s="61">
        <v>101352680</v>
      </c>
      <c r="B3163" s="61" t="s">
        <v>5927</v>
      </c>
      <c r="C3163" s="62" t="s">
        <v>1532</v>
      </c>
      <c r="D3163" s="63" t="s">
        <v>1586</v>
      </c>
      <c r="E3163" s="64">
        <v>101490162</v>
      </c>
      <c r="F3163" s="64"/>
      <c r="G3163" s="64">
        <v>196</v>
      </c>
      <c r="H3163">
        <v>6.75</v>
      </c>
      <c r="I3163" t="str">
        <f t="shared" si="165"/>
        <v>78</v>
      </c>
      <c r="J3163" t="str">
        <f t="shared" si="166"/>
        <v>6.0</v>
      </c>
      <c r="K3163" t="s">
        <v>8342</v>
      </c>
      <c r="L3163" t="s">
        <v>8350</v>
      </c>
      <c r="M3163">
        <v>0.75</v>
      </c>
      <c r="N3163">
        <v>2.5</v>
      </c>
      <c r="O3163">
        <f t="shared" si="167"/>
        <v>1.25</v>
      </c>
      <c r="P3163">
        <v>0.5</v>
      </c>
    </row>
    <row r="3164" spans="1:16">
      <c r="A3164" s="64">
        <v>101352680</v>
      </c>
      <c r="B3164" s="61" t="s">
        <v>5927</v>
      </c>
      <c r="C3164" s="62" t="s">
        <v>1613</v>
      </c>
      <c r="D3164" s="63" t="s">
        <v>3629</v>
      </c>
      <c r="E3164" s="64">
        <v>101490161</v>
      </c>
      <c r="F3164" s="64"/>
      <c r="G3164" s="64">
        <v>196</v>
      </c>
      <c r="H3164">
        <v>6.75</v>
      </c>
      <c r="I3164" t="str">
        <f t="shared" si="165"/>
        <v>78</v>
      </c>
      <c r="J3164" t="str">
        <f t="shared" si="166"/>
        <v>6.0</v>
      </c>
      <c r="K3164" t="s">
        <v>8342</v>
      </c>
      <c r="L3164" t="s">
        <v>8350</v>
      </c>
      <c r="M3164">
        <v>0.75</v>
      </c>
      <c r="N3164">
        <v>2.5</v>
      </c>
      <c r="O3164">
        <f t="shared" si="167"/>
        <v>1.25</v>
      </c>
      <c r="P3164">
        <v>0.5</v>
      </c>
    </row>
    <row r="3165" spans="1:16">
      <c r="A3165" s="61" t="s">
        <v>3541</v>
      </c>
      <c r="B3165" s="61" t="s">
        <v>6744</v>
      </c>
      <c r="C3165" s="62" t="s">
        <v>1532</v>
      </c>
      <c r="D3165" s="63" t="s">
        <v>3542</v>
      </c>
      <c r="E3165" s="61">
        <v>101490162</v>
      </c>
      <c r="F3165" s="61"/>
      <c r="G3165" s="64">
        <v>196</v>
      </c>
      <c r="H3165">
        <v>6.75</v>
      </c>
      <c r="I3165" t="str">
        <f t="shared" si="165"/>
        <v>78</v>
      </c>
      <c r="J3165" t="str">
        <f t="shared" si="166"/>
        <v>6.0</v>
      </c>
      <c r="K3165" t="s">
        <v>8342</v>
      </c>
      <c r="L3165" t="s">
        <v>8350</v>
      </c>
      <c r="M3165">
        <v>0.75</v>
      </c>
      <c r="N3165">
        <v>2.5</v>
      </c>
      <c r="O3165">
        <f t="shared" si="167"/>
        <v>1.25</v>
      </c>
      <c r="P3165">
        <v>0.5</v>
      </c>
    </row>
    <row r="3166" spans="1:16">
      <c r="A3166" s="64" t="s">
        <v>3541</v>
      </c>
      <c r="B3166" s="61" t="s">
        <v>6744</v>
      </c>
      <c r="C3166" s="62" t="s">
        <v>1613</v>
      </c>
      <c r="D3166" s="63" t="s">
        <v>3630</v>
      </c>
      <c r="E3166" s="64">
        <v>101490161</v>
      </c>
      <c r="F3166" s="64"/>
      <c r="G3166" s="64">
        <v>196</v>
      </c>
      <c r="H3166">
        <v>6.75</v>
      </c>
      <c r="I3166" t="str">
        <f t="shared" si="165"/>
        <v>78</v>
      </c>
      <c r="J3166" t="str">
        <f t="shared" si="166"/>
        <v>6.0</v>
      </c>
      <c r="K3166" t="s">
        <v>8342</v>
      </c>
      <c r="L3166" t="s">
        <v>8350</v>
      </c>
      <c r="M3166">
        <v>0.75</v>
      </c>
      <c r="N3166">
        <v>2.5</v>
      </c>
      <c r="O3166">
        <f t="shared" si="167"/>
        <v>1.25</v>
      </c>
      <c r="P3166">
        <v>0.5</v>
      </c>
    </row>
    <row r="3167" spans="1:16">
      <c r="A3167" s="61">
        <v>102676043</v>
      </c>
      <c r="B3167" s="61" t="s">
        <v>6995</v>
      </c>
      <c r="C3167" s="62" t="s">
        <v>1532</v>
      </c>
      <c r="D3167" s="42" t="s">
        <v>4206</v>
      </c>
      <c r="E3167" s="61">
        <v>101727985</v>
      </c>
      <c r="F3167" s="61"/>
      <c r="G3167" s="61">
        <v>196</v>
      </c>
      <c r="H3167">
        <v>6.75</v>
      </c>
      <c r="I3167" t="str">
        <f t="shared" si="165"/>
        <v>78</v>
      </c>
      <c r="J3167" t="str">
        <f t="shared" si="166"/>
        <v>6.0</v>
      </c>
      <c r="K3167" t="s">
        <v>8347</v>
      </c>
      <c r="L3167" t="s">
        <v>8350</v>
      </c>
      <c r="M3167">
        <v>1.5</v>
      </c>
      <c r="N3167">
        <v>2.5</v>
      </c>
      <c r="O3167">
        <f t="shared" si="167"/>
        <v>1.25</v>
      </c>
      <c r="P3167">
        <v>0.5</v>
      </c>
    </row>
    <row r="3168" spans="1:16">
      <c r="A3168" s="61">
        <v>102676043</v>
      </c>
      <c r="B3168" s="61" t="s">
        <v>6995</v>
      </c>
      <c r="C3168" s="62" t="s">
        <v>1613</v>
      </c>
      <c r="D3168" s="42" t="s">
        <v>4207</v>
      </c>
      <c r="E3168" s="61">
        <v>101727984</v>
      </c>
      <c r="F3168" s="61"/>
      <c r="G3168" s="61">
        <v>196</v>
      </c>
      <c r="H3168">
        <v>6.75</v>
      </c>
      <c r="I3168" t="str">
        <f t="shared" si="165"/>
        <v>78</v>
      </c>
      <c r="J3168" t="str">
        <f t="shared" si="166"/>
        <v>6.0</v>
      </c>
      <c r="K3168" t="s">
        <v>8347</v>
      </c>
      <c r="L3168" t="s">
        <v>8350</v>
      </c>
      <c r="M3168">
        <v>1.5</v>
      </c>
      <c r="N3168">
        <v>2.5</v>
      </c>
      <c r="O3168">
        <f t="shared" si="167"/>
        <v>1.25</v>
      </c>
      <c r="P3168">
        <v>0.5</v>
      </c>
    </row>
    <row r="3169" spans="1:16">
      <c r="A3169" s="61">
        <v>102676042</v>
      </c>
      <c r="B3169" s="61" t="s">
        <v>6993</v>
      </c>
      <c r="C3169" s="62" t="s">
        <v>1532</v>
      </c>
      <c r="D3169" s="42" t="s">
        <v>4202</v>
      </c>
      <c r="E3169" s="61">
        <v>101727985</v>
      </c>
      <c r="F3169" s="61"/>
      <c r="G3169" s="61">
        <v>113</v>
      </c>
      <c r="H3169">
        <v>6.75</v>
      </c>
      <c r="I3169" t="str">
        <f t="shared" si="165"/>
        <v>78</v>
      </c>
      <c r="J3169" t="str">
        <f t="shared" si="166"/>
        <v>6.0</v>
      </c>
      <c r="K3169" t="s">
        <v>8347</v>
      </c>
      <c r="L3169" t="s">
        <v>8341</v>
      </c>
      <c r="M3169">
        <v>1.5</v>
      </c>
      <c r="N3169">
        <v>2.5</v>
      </c>
      <c r="O3169">
        <f t="shared" si="167"/>
        <v>1.25</v>
      </c>
      <c r="P3169">
        <v>0.5</v>
      </c>
    </row>
    <row r="3170" spans="1:16">
      <c r="A3170" s="61">
        <v>102676042</v>
      </c>
      <c r="B3170" s="61" t="s">
        <v>6993</v>
      </c>
      <c r="C3170" s="62" t="s">
        <v>1613</v>
      </c>
      <c r="D3170" s="42" t="s">
        <v>4203</v>
      </c>
      <c r="E3170" s="61">
        <v>101727984</v>
      </c>
      <c r="F3170" s="61"/>
      <c r="G3170" s="61">
        <v>113</v>
      </c>
      <c r="H3170">
        <v>6.75</v>
      </c>
      <c r="I3170" t="str">
        <f t="shared" si="165"/>
        <v>78</v>
      </c>
      <c r="J3170" t="str">
        <f t="shared" si="166"/>
        <v>6.0</v>
      </c>
      <c r="K3170" t="s">
        <v>8347</v>
      </c>
      <c r="L3170" t="s">
        <v>8341</v>
      </c>
      <c r="M3170">
        <v>1.5</v>
      </c>
      <c r="N3170">
        <v>2.5</v>
      </c>
      <c r="O3170">
        <f t="shared" si="167"/>
        <v>1.25</v>
      </c>
      <c r="P3170">
        <v>0.5</v>
      </c>
    </row>
    <row r="3171" spans="1:16">
      <c r="A3171" s="61">
        <v>103356827</v>
      </c>
      <c r="B3171" s="61" t="s">
        <v>7595</v>
      </c>
      <c r="C3171" s="100" t="s">
        <v>1532</v>
      </c>
      <c r="D3171" s="42" t="s">
        <v>5096</v>
      </c>
      <c r="E3171" s="18">
        <v>103177454</v>
      </c>
      <c r="F3171" s="61"/>
      <c r="G3171" s="61">
        <v>196</v>
      </c>
      <c r="H3171">
        <v>6.75</v>
      </c>
      <c r="I3171" t="str">
        <f t="shared" si="165"/>
        <v>78</v>
      </c>
      <c r="J3171" t="str">
        <f t="shared" si="166"/>
        <v>6.0</v>
      </c>
      <c r="K3171" t="s">
        <v>8345</v>
      </c>
      <c r="L3171" t="s">
        <v>8350</v>
      </c>
      <c r="M3171">
        <v>1.5</v>
      </c>
      <c r="N3171">
        <v>2.5</v>
      </c>
      <c r="O3171">
        <f t="shared" si="167"/>
        <v>1.25</v>
      </c>
      <c r="P3171">
        <v>0.5</v>
      </c>
    </row>
    <row r="3172" spans="1:16">
      <c r="A3172" s="61">
        <v>104204832</v>
      </c>
      <c r="B3172" s="61" t="s">
        <v>7755</v>
      </c>
      <c r="C3172" s="100" t="s">
        <v>1532</v>
      </c>
      <c r="D3172" s="42" t="s">
        <v>8168</v>
      </c>
      <c r="E3172" s="61">
        <v>103177454</v>
      </c>
      <c r="F3172" s="61"/>
      <c r="G3172" s="61">
        <v>196</v>
      </c>
      <c r="H3172">
        <v>6.75</v>
      </c>
      <c r="I3172" t="str">
        <f t="shared" si="165"/>
        <v>78</v>
      </c>
      <c r="J3172" t="str">
        <f t="shared" si="166"/>
        <v>6.0</v>
      </c>
      <c r="K3172" t="s">
        <v>8345</v>
      </c>
      <c r="L3172" t="s">
        <v>8350</v>
      </c>
      <c r="M3172">
        <v>1.5</v>
      </c>
      <c r="N3172">
        <v>2.5</v>
      </c>
      <c r="O3172">
        <f t="shared" si="167"/>
        <v>1.25</v>
      </c>
      <c r="P3172">
        <v>0.5</v>
      </c>
    </row>
    <row r="3173" spans="1:16">
      <c r="A3173" s="61">
        <v>104204832</v>
      </c>
      <c r="B3173" s="61" t="s">
        <v>7755</v>
      </c>
      <c r="C3173" s="100" t="s">
        <v>1613</v>
      </c>
      <c r="D3173" s="42" t="s">
        <v>5355</v>
      </c>
      <c r="E3173" s="61" t="s">
        <v>4953</v>
      </c>
      <c r="F3173" s="61"/>
      <c r="G3173" s="61">
        <v>196</v>
      </c>
      <c r="H3173">
        <v>6.75</v>
      </c>
      <c r="I3173" t="str">
        <f t="shared" si="165"/>
        <v>78</v>
      </c>
      <c r="J3173" t="str">
        <f t="shared" si="166"/>
        <v>6.0</v>
      </c>
      <c r="K3173" t="s">
        <v>8345</v>
      </c>
      <c r="L3173" t="s">
        <v>8350</v>
      </c>
      <c r="M3173">
        <v>1.5</v>
      </c>
      <c r="N3173">
        <v>2.5</v>
      </c>
      <c r="O3173">
        <f t="shared" si="167"/>
        <v>1.25</v>
      </c>
      <c r="P3173">
        <v>0.5</v>
      </c>
    </row>
    <row r="3174" spans="1:16">
      <c r="A3174" s="61">
        <v>103356827</v>
      </c>
      <c r="B3174" s="61" t="s">
        <v>7595</v>
      </c>
      <c r="C3174" s="100" t="s">
        <v>1613</v>
      </c>
      <c r="D3174" s="42" t="s">
        <v>5097</v>
      </c>
      <c r="E3174" s="18" t="s">
        <v>4953</v>
      </c>
      <c r="F3174" s="61"/>
      <c r="G3174" s="61">
        <v>196</v>
      </c>
      <c r="H3174">
        <v>6.75</v>
      </c>
      <c r="I3174" t="str">
        <f t="shared" si="165"/>
        <v>78</v>
      </c>
      <c r="J3174" t="str">
        <f t="shared" si="166"/>
        <v>6.0</v>
      </c>
      <c r="K3174" t="s">
        <v>8345</v>
      </c>
      <c r="L3174" t="s">
        <v>8350</v>
      </c>
      <c r="M3174">
        <v>1.5</v>
      </c>
      <c r="N3174">
        <v>2.5</v>
      </c>
      <c r="O3174">
        <f t="shared" si="167"/>
        <v>1.25</v>
      </c>
      <c r="P3174">
        <v>0.5</v>
      </c>
    </row>
    <row r="3175" spans="1:16">
      <c r="A3175" s="61">
        <v>103356826</v>
      </c>
      <c r="B3175" s="61" t="s">
        <v>7594</v>
      </c>
      <c r="C3175" s="100" t="s">
        <v>1532</v>
      </c>
      <c r="D3175" s="42" t="s">
        <v>8169</v>
      </c>
      <c r="E3175" s="18">
        <v>103177454</v>
      </c>
      <c r="F3175" s="61"/>
      <c r="G3175" s="61">
        <v>113</v>
      </c>
      <c r="H3175">
        <v>6.75</v>
      </c>
      <c r="I3175" t="str">
        <f t="shared" si="165"/>
        <v>78</v>
      </c>
      <c r="J3175" t="str">
        <f t="shared" si="166"/>
        <v>6.0</v>
      </c>
      <c r="K3175" t="s">
        <v>8345</v>
      </c>
      <c r="L3175" t="s">
        <v>8341</v>
      </c>
      <c r="M3175">
        <v>1.5</v>
      </c>
      <c r="N3175">
        <v>2.5</v>
      </c>
      <c r="O3175">
        <f t="shared" si="167"/>
        <v>1.25</v>
      </c>
      <c r="P3175">
        <v>0.5</v>
      </c>
    </row>
    <row r="3176" spans="1:16">
      <c r="A3176" s="61">
        <v>103356826</v>
      </c>
      <c r="B3176" s="61" t="s">
        <v>7594</v>
      </c>
      <c r="C3176" s="100" t="s">
        <v>1532</v>
      </c>
      <c r="D3176" s="42" t="s">
        <v>5319</v>
      </c>
      <c r="E3176" s="61">
        <v>103177454</v>
      </c>
      <c r="F3176" s="61"/>
      <c r="G3176" s="61">
        <v>113</v>
      </c>
      <c r="H3176">
        <v>6.75</v>
      </c>
      <c r="I3176" t="str">
        <f t="shared" si="165"/>
        <v>78</v>
      </c>
      <c r="J3176" t="str">
        <f t="shared" si="166"/>
        <v>6.0</v>
      </c>
      <c r="K3176" t="s">
        <v>8345</v>
      </c>
      <c r="L3176" t="s">
        <v>8341</v>
      </c>
      <c r="M3176">
        <v>1.5</v>
      </c>
      <c r="N3176">
        <v>2.5</v>
      </c>
      <c r="O3176">
        <f t="shared" si="167"/>
        <v>1.25</v>
      </c>
      <c r="P3176">
        <v>0.5</v>
      </c>
    </row>
    <row r="3177" spans="1:16">
      <c r="A3177" s="61">
        <v>103356826</v>
      </c>
      <c r="B3177" s="61" t="s">
        <v>7594</v>
      </c>
      <c r="C3177" s="100" t="s">
        <v>1613</v>
      </c>
      <c r="D3177" s="42" t="s">
        <v>5320</v>
      </c>
      <c r="E3177" s="61" t="s">
        <v>4953</v>
      </c>
      <c r="F3177" s="61"/>
      <c r="G3177" s="61">
        <v>113</v>
      </c>
      <c r="H3177">
        <v>6.75</v>
      </c>
      <c r="I3177" t="str">
        <f t="shared" si="165"/>
        <v>78</v>
      </c>
      <c r="J3177" t="str">
        <f t="shared" si="166"/>
        <v>6.0</v>
      </c>
      <c r="K3177" t="s">
        <v>8345</v>
      </c>
      <c r="L3177" t="s">
        <v>8341</v>
      </c>
      <c r="M3177">
        <v>1.5</v>
      </c>
      <c r="N3177">
        <v>2.5</v>
      </c>
      <c r="O3177">
        <f t="shared" si="167"/>
        <v>1.25</v>
      </c>
      <c r="P3177">
        <v>0.5</v>
      </c>
    </row>
    <row r="3178" spans="1:16">
      <c r="A3178" s="120">
        <v>103618880</v>
      </c>
      <c r="B3178" s="61" t="s">
        <v>7667</v>
      </c>
      <c r="C3178" s="100" t="s">
        <v>1532</v>
      </c>
      <c r="D3178" s="42" t="s">
        <v>5219</v>
      </c>
      <c r="E3178" s="61">
        <v>103177454</v>
      </c>
      <c r="F3178" s="61"/>
      <c r="G3178" s="61">
        <v>113</v>
      </c>
      <c r="H3178">
        <v>6.75</v>
      </c>
      <c r="I3178" t="str">
        <f t="shared" si="165"/>
        <v>78</v>
      </c>
      <c r="J3178" t="str">
        <f t="shared" si="166"/>
        <v>6.0</v>
      </c>
      <c r="K3178" t="s">
        <v>8345</v>
      </c>
      <c r="L3178" t="s">
        <v>8341</v>
      </c>
      <c r="M3178">
        <v>1.5</v>
      </c>
      <c r="N3178">
        <v>2.5</v>
      </c>
      <c r="O3178">
        <f t="shared" si="167"/>
        <v>1.25</v>
      </c>
      <c r="P3178">
        <v>0.5</v>
      </c>
    </row>
    <row r="3179" spans="1:16">
      <c r="A3179" s="61">
        <v>104204831</v>
      </c>
      <c r="B3179" s="61" t="s">
        <v>7754</v>
      </c>
      <c r="C3179" s="100" t="s">
        <v>1532</v>
      </c>
      <c r="D3179" s="42" t="s">
        <v>5219</v>
      </c>
      <c r="E3179" s="61">
        <v>103177454</v>
      </c>
      <c r="F3179" s="61"/>
      <c r="G3179" s="61">
        <v>113</v>
      </c>
      <c r="H3179">
        <v>6.75</v>
      </c>
      <c r="I3179" t="str">
        <f t="shared" si="165"/>
        <v>78</v>
      </c>
      <c r="J3179" t="str">
        <f t="shared" si="166"/>
        <v>6.0</v>
      </c>
      <c r="K3179" t="s">
        <v>8345</v>
      </c>
      <c r="L3179" t="s">
        <v>8341</v>
      </c>
      <c r="M3179">
        <v>1.5</v>
      </c>
      <c r="N3179">
        <v>2.5</v>
      </c>
      <c r="O3179">
        <f t="shared" si="167"/>
        <v>1.25</v>
      </c>
      <c r="P3179">
        <v>0.5</v>
      </c>
    </row>
    <row r="3180" spans="1:16">
      <c r="A3180" s="61">
        <v>104204831</v>
      </c>
      <c r="B3180" s="61" t="s">
        <v>7754</v>
      </c>
      <c r="C3180" s="100" t="s">
        <v>1613</v>
      </c>
      <c r="D3180" s="42" t="s">
        <v>5354</v>
      </c>
      <c r="E3180" s="61" t="s">
        <v>4953</v>
      </c>
      <c r="F3180" s="61"/>
      <c r="G3180" s="61">
        <v>113</v>
      </c>
      <c r="H3180">
        <v>6.75</v>
      </c>
      <c r="I3180" t="str">
        <f t="shared" si="165"/>
        <v>78</v>
      </c>
      <c r="J3180" t="str">
        <f t="shared" si="166"/>
        <v>6.0</v>
      </c>
      <c r="K3180" t="s">
        <v>8345</v>
      </c>
      <c r="L3180" t="s">
        <v>8341</v>
      </c>
      <c r="M3180">
        <v>1.5</v>
      </c>
      <c r="N3180">
        <v>2.5</v>
      </c>
      <c r="O3180">
        <f t="shared" si="167"/>
        <v>1.25</v>
      </c>
      <c r="P3180">
        <v>0.5</v>
      </c>
    </row>
    <row r="3181" spans="1:16">
      <c r="A3181" s="120">
        <v>103618880</v>
      </c>
      <c r="B3181" s="61" t="s">
        <v>7667</v>
      </c>
      <c r="C3181" s="100" t="s">
        <v>1613</v>
      </c>
      <c r="D3181" s="42" t="s">
        <v>5220</v>
      </c>
      <c r="E3181" s="61" t="s">
        <v>4953</v>
      </c>
      <c r="F3181" s="61"/>
      <c r="G3181" s="61">
        <v>113</v>
      </c>
      <c r="H3181">
        <v>6.75</v>
      </c>
      <c r="I3181" t="str">
        <f t="shared" si="165"/>
        <v>78</v>
      </c>
      <c r="J3181" t="str">
        <f t="shared" si="166"/>
        <v>6.0</v>
      </c>
      <c r="K3181" t="s">
        <v>8345</v>
      </c>
      <c r="L3181" t="s">
        <v>8341</v>
      </c>
      <c r="M3181">
        <v>1.5</v>
      </c>
      <c r="N3181">
        <v>2.5</v>
      </c>
      <c r="O3181">
        <f t="shared" si="167"/>
        <v>1.25</v>
      </c>
      <c r="P3181">
        <v>0.5</v>
      </c>
    </row>
    <row r="3182" spans="1:16">
      <c r="A3182" s="61">
        <v>103356826</v>
      </c>
      <c r="B3182" s="61" t="s">
        <v>7594</v>
      </c>
      <c r="C3182" s="100" t="s">
        <v>1613</v>
      </c>
      <c r="D3182" s="42" t="s">
        <v>5095</v>
      </c>
      <c r="E3182" s="18" t="s">
        <v>4953</v>
      </c>
      <c r="F3182" s="61"/>
      <c r="G3182" s="61">
        <v>113</v>
      </c>
      <c r="H3182">
        <v>6.75</v>
      </c>
      <c r="I3182" t="str">
        <f t="shared" si="165"/>
        <v>78</v>
      </c>
      <c r="J3182" t="str">
        <f t="shared" si="166"/>
        <v>6.0</v>
      </c>
      <c r="K3182" t="s">
        <v>8345</v>
      </c>
      <c r="L3182" t="s">
        <v>8341</v>
      </c>
      <c r="M3182">
        <v>1.5</v>
      </c>
      <c r="N3182">
        <v>2.5</v>
      </c>
      <c r="O3182">
        <f t="shared" si="167"/>
        <v>1.25</v>
      </c>
      <c r="P3182">
        <v>0.5</v>
      </c>
    </row>
    <row r="3183" spans="1:16">
      <c r="A3183" s="61">
        <v>101329960</v>
      </c>
      <c r="B3183" s="61" t="s">
        <v>5916</v>
      </c>
      <c r="C3183" s="62" t="s">
        <v>1532</v>
      </c>
      <c r="D3183" s="63" t="s">
        <v>1576</v>
      </c>
      <c r="E3183" s="64">
        <v>101490162</v>
      </c>
      <c r="F3183" s="64"/>
      <c r="G3183" s="64">
        <v>240</v>
      </c>
      <c r="H3183">
        <v>6.75</v>
      </c>
      <c r="I3183" t="str">
        <f t="shared" si="165"/>
        <v>78</v>
      </c>
      <c r="J3183" t="str">
        <f t="shared" si="166"/>
        <v>6.4</v>
      </c>
      <c r="K3183" t="s">
        <v>8342</v>
      </c>
      <c r="L3183" t="s">
        <v>8354</v>
      </c>
      <c r="M3183">
        <v>0.75</v>
      </c>
      <c r="N3183">
        <v>2.5</v>
      </c>
      <c r="O3183">
        <f t="shared" si="167"/>
        <v>1.25</v>
      </c>
      <c r="P3183">
        <v>0.5</v>
      </c>
    </row>
    <row r="3184" spans="1:16">
      <c r="A3184" s="64">
        <v>101329960</v>
      </c>
      <c r="B3184" s="61" t="s">
        <v>5916</v>
      </c>
      <c r="C3184" s="62" t="s">
        <v>1613</v>
      </c>
      <c r="D3184" s="63" t="s">
        <v>3631</v>
      </c>
      <c r="E3184" s="64">
        <v>101490161</v>
      </c>
      <c r="F3184" s="64"/>
      <c r="G3184" s="64">
        <v>240</v>
      </c>
      <c r="H3184">
        <v>6.75</v>
      </c>
      <c r="I3184" t="str">
        <f t="shared" si="165"/>
        <v>78</v>
      </c>
      <c r="J3184" t="str">
        <f t="shared" si="166"/>
        <v>6.4</v>
      </c>
      <c r="K3184" t="s">
        <v>8342</v>
      </c>
      <c r="L3184" t="s">
        <v>8354</v>
      </c>
      <c r="M3184">
        <v>0.75</v>
      </c>
      <c r="N3184">
        <v>2.5</v>
      </c>
      <c r="O3184">
        <f t="shared" si="167"/>
        <v>1.25</v>
      </c>
      <c r="P3184">
        <v>0.5</v>
      </c>
    </row>
    <row r="3185" spans="1:16">
      <c r="A3185" s="64">
        <v>101329954</v>
      </c>
      <c r="B3185" s="61" t="s">
        <v>214</v>
      </c>
      <c r="C3185" s="62" t="s">
        <v>1613</v>
      </c>
      <c r="D3185" s="63" t="s">
        <v>3632</v>
      </c>
      <c r="E3185" s="64">
        <v>101490161</v>
      </c>
      <c r="F3185" s="64"/>
      <c r="G3185" s="64">
        <v>239</v>
      </c>
      <c r="H3185">
        <v>6.75</v>
      </c>
      <c r="I3185" t="str">
        <f t="shared" si="165"/>
        <v>78</v>
      </c>
      <c r="J3185" t="str">
        <f t="shared" si="166"/>
        <v>6.4</v>
      </c>
      <c r="K3185" t="s">
        <v>8342</v>
      </c>
      <c r="L3185" t="s">
        <v>8341</v>
      </c>
      <c r="M3185">
        <v>0.75</v>
      </c>
      <c r="N3185">
        <v>2.5</v>
      </c>
      <c r="O3185">
        <f t="shared" si="167"/>
        <v>1.25</v>
      </c>
      <c r="P3185">
        <v>0.5</v>
      </c>
    </row>
    <row r="3186" spans="1:16">
      <c r="A3186" s="61">
        <v>104402467</v>
      </c>
      <c r="B3186" s="61" t="s">
        <v>7823</v>
      </c>
      <c r="C3186" s="100" t="s">
        <v>1532</v>
      </c>
      <c r="D3186" s="42" t="s">
        <v>8170</v>
      </c>
      <c r="E3186" s="61">
        <v>101490162</v>
      </c>
      <c r="F3186" s="61"/>
      <c r="G3186" s="61">
        <v>412</v>
      </c>
      <c r="H3186">
        <v>6.75</v>
      </c>
      <c r="I3186" t="str">
        <f t="shared" si="165"/>
        <v>78</v>
      </c>
      <c r="J3186" t="str">
        <f t="shared" si="166"/>
        <v>6.4</v>
      </c>
      <c r="K3186" t="s">
        <v>8342</v>
      </c>
      <c r="L3186" t="s">
        <v>8351</v>
      </c>
      <c r="M3186">
        <v>0.75</v>
      </c>
      <c r="N3186">
        <v>2.5</v>
      </c>
      <c r="O3186">
        <f t="shared" si="167"/>
        <v>1.25</v>
      </c>
      <c r="P3186">
        <v>0.5</v>
      </c>
    </row>
    <row r="3187" spans="1:16">
      <c r="A3187" s="61">
        <v>104402467</v>
      </c>
      <c r="B3187" s="61" t="s">
        <v>7823</v>
      </c>
      <c r="C3187" s="100" t="s">
        <v>1613</v>
      </c>
      <c r="D3187" s="42" t="s">
        <v>5457</v>
      </c>
      <c r="E3187" s="61">
        <v>101490161</v>
      </c>
      <c r="F3187" s="61"/>
      <c r="G3187" s="61">
        <v>412</v>
      </c>
      <c r="H3187">
        <v>6.75</v>
      </c>
      <c r="I3187" t="str">
        <f t="shared" si="165"/>
        <v>78</v>
      </c>
      <c r="J3187" t="str">
        <f t="shared" si="166"/>
        <v>6.4</v>
      </c>
      <c r="K3187" t="s">
        <v>8342</v>
      </c>
      <c r="L3187" t="s">
        <v>8351</v>
      </c>
      <c r="M3187">
        <v>0.75</v>
      </c>
      <c r="N3187">
        <v>2.5</v>
      </c>
      <c r="O3187">
        <f t="shared" si="167"/>
        <v>1.25</v>
      </c>
      <c r="P3187">
        <v>0.5</v>
      </c>
    </row>
    <row r="3188" spans="1:16">
      <c r="A3188" s="61">
        <v>103361748</v>
      </c>
      <c r="B3188" s="61" t="s">
        <v>7590</v>
      </c>
      <c r="C3188" s="100" t="s">
        <v>1532</v>
      </c>
      <c r="D3188" s="42" t="s">
        <v>5091</v>
      </c>
      <c r="E3188" s="61">
        <v>101490162</v>
      </c>
      <c r="F3188" s="61"/>
      <c r="G3188" s="61">
        <v>239</v>
      </c>
      <c r="H3188">
        <v>6.75</v>
      </c>
      <c r="I3188" t="str">
        <f t="shared" si="165"/>
        <v>78</v>
      </c>
      <c r="J3188" t="str">
        <f t="shared" si="166"/>
        <v>6.4</v>
      </c>
      <c r="K3188" t="s">
        <v>8342</v>
      </c>
      <c r="L3188" t="s">
        <v>8341</v>
      </c>
      <c r="M3188">
        <v>0.75</v>
      </c>
      <c r="N3188">
        <v>2.5</v>
      </c>
      <c r="O3188">
        <f t="shared" si="167"/>
        <v>1.25</v>
      </c>
      <c r="P3188">
        <v>0.5</v>
      </c>
    </row>
    <row r="3189" spans="1:16">
      <c r="A3189" s="61">
        <v>103616935</v>
      </c>
      <c r="B3189" s="61" t="s">
        <v>7666</v>
      </c>
      <c r="C3189" s="100" t="s">
        <v>1532</v>
      </c>
      <c r="D3189" s="42" t="s">
        <v>5091</v>
      </c>
      <c r="E3189" s="61">
        <v>101490162</v>
      </c>
      <c r="F3189" s="61"/>
      <c r="G3189" s="61">
        <v>239</v>
      </c>
      <c r="H3189">
        <v>6.75</v>
      </c>
      <c r="I3189" t="str">
        <f t="shared" si="165"/>
        <v>78</v>
      </c>
      <c r="J3189" t="str">
        <f t="shared" si="166"/>
        <v>6.4</v>
      </c>
      <c r="K3189" t="s">
        <v>8342</v>
      </c>
      <c r="L3189" t="s">
        <v>8341</v>
      </c>
      <c r="M3189">
        <v>0.75</v>
      </c>
      <c r="N3189">
        <v>2.5</v>
      </c>
      <c r="O3189">
        <f t="shared" si="167"/>
        <v>1.25</v>
      </c>
      <c r="P3189">
        <v>0.5</v>
      </c>
    </row>
    <row r="3190" spans="1:16">
      <c r="A3190" s="61">
        <v>103361748</v>
      </c>
      <c r="B3190" s="61" t="s">
        <v>7590</v>
      </c>
      <c r="C3190" s="100" t="s">
        <v>1613</v>
      </c>
      <c r="D3190" s="42" t="s">
        <v>213</v>
      </c>
      <c r="E3190" s="61">
        <v>101490161</v>
      </c>
      <c r="F3190" s="61"/>
      <c r="G3190" s="61">
        <v>239</v>
      </c>
      <c r="H3190">
        <v>6.75</v>
      </c>
      <c r="I3190" t="str">
        <f t="shared" si="165"/>
        <v>78</v>
      </c>
      <c r="J3190" t="str">
        <f t="shared" si="166"/>
        <v>6.4</v>
      </c>
      <c r="K3190" t="s">
        <v>8342</v>
      </c>
      <c r="L3190" t="s">
        <v>8341</v>
      </c>
      <c r="M3190">
        <v>0.75</v>
      </c>
      <c r="N3190">
        <v>2.5</v>
      </c>
      <c r="O3190">
        <f t="shared" si="167"/>
        <v>1.25</v>
      </c>
      <c r="P3190">
        <v>0.5</v>
      </c>
    </row>
    <row r="3191" spans="1:16">
      <c r="A3191" s="61">
        <v>103616935</v>
      </c>
      <c r="B3191" s="61" t="s">
        <v>7666</v>
      </c>
      <c r="C3191" s="100" t="s">
        <v>1613</v>
      </c>
      <c r="D3191" s="42" t="s">
        <v>213</v>
      </c>
      <c r="E3191" s="61">
        <v>101490161</v>
      </c>
      <c r="F3191" s="61"/>
      <c r="G3191" s="61">
        <v>239</v>
      </c>
      <c r="H3191">
        <v>6.75</v>
      </c>
      <c r="I3191" t="str">
        <f t="shared" si="165"/>
        <v>78</v>
      </c>
      <c r="J3191" t="str">
        <f t="shared" si="166"/>
        <v>6.4</v>
      </c>
      <c r="K3191" t="s">
        <v>8342</v>
      </c>
      <c r="L3191" t="s">
        <v>8341</v>
      </c>
      <c r="M3191">
        <v>0.75</v>
      </c>
      <c r="N3191">
        <v>2.5</v>
      </c>
      <c r="O3191">
        <f t="shared" si="167"/>
        <v>1.25</v>
      </c>
      <c r="P3191">
        <v>0.5</v>
      </c>
    </row>
    <row r="3192" spans="1:16">
      <c r="A3192" s="61">
        <v>102753932</v>
      </c>
      <c r="B3192" s="61" t="s">
        <v>7050</v>
      </c>
      <c r="C3192" s="62" t="s">
        <v>1532</v>
      </c>
      <c r="D3192" s="42" t="s">
        <v>4300</v>
      </c>
      <c r="E3192" s="61">
        <v>101490162</v>
      </c>
      <c r="F3192" s="61"/>
      <c r="G3192" s="61">
        <v>239</v>
      </c>
      <c r="H3192">
        <v>6.75</v>
      </c>
      <c r="I3192" t="str">
        <f t="shared" si="165"/>
        <v>78</v>
      </c>
      <c r="J3192" t="str">
        <f t="shared" si="166"/>
        <v>6.4</v>
      </c>
      <c r="K3192" t="s">
        <v>8344</v>
      </c>
      <c r="L3192" t="s">
        <v>8350</v>
      </c>
      <c r="M3192">
        <v>0.75</v>
      </c>
      <c r="N3192">
        <v>2.5</v>
      </c>
      <c r="O3192">
        <f t="shared" si="167"/>
        <v>1.25</v>
      </c>
      <c r="P3192">
        <v>0.5</v>
      </c>
    </row>
    <row r="3193" spans="1:16">
      <c r="A3193" s="61">
        <v>102753932</v>
      </c>
      <c r="B3193" s="61" t="s">
        <v>7050</v>
      </c>
      <c r="C3193" s="62" t="s">
        <v>1613</v>
      </c>
      <c r="D3193" s="42" t="s">
        <v>4301</v>
      </c>
      <c r="E3193" s="61">
        <v>101490161</v>
      </c>
      <c r="F3193" s="61"/>
      <c r="G3193" s="61">
        <v>239</v>
      </c>
      <c r="H3193">
        <v>6.75</v>
      </c>
      <c r="I3193" t="str">
        <f t="shared" si="165"/>
        <v>78</v>
      </c>
      <c r="J3193" t="str">
        <f t="shared" si="166"/>
        <v>6.4</v>
      </c>
      <c r="K3193" t="s">
        <v>8344</v>
      </c>
      <c r="L3193" t="s">
        <v>8350</v>
      </c>
      <c r="M3193">
        <v>0.75</v>
      </c>
      <c r="N3193">
        <v>2.5</v>
      </c>
      <c r="O3193">
        <f t="shared" si="167"/>
        <v>1.25</v>
      </c>
      <c r="P3193">
        <v>0.5</v>
      </c>
    </row>
    <row r="3194" spans="1:16">
      <c r="A3194" s="61">
        <v>102924247</v>
      </c>
      <c r="B3194" s="61" t="s">
        <v>7156</v>
      </c>
      <c r="C3194" s="62" t="s">
        <v>1532</v>
      </c>
      <c r="D3194" s="42" t="s">
        <v>4465</v>
      </c>
      <c r="E3194" s="61">
        <v>101490162</v>
      </c>
      <c r="F3194" s="61"/>
      <c r="G3194" s="61">
        <v>347</v>
      </c>
      <c r="H3194">
        <v>6.75</v>
      </c>
      <c r="I3194" t="str">
        <f t="shared" si="165"/>
        <v>78</v>
      </c>
      <c r="J3194" t="str">
        <f t="shared" si="166"/>
        <v>6.4</v>
      </c>
      <c r="K3194" t="s">
        <v>8342</v>
      </c>
      <c r="L3194" t="s">
        <v>8355</v>
      </c>
      <c r="M3194">
        <v>0.75</v>
      </c>
      <c r="N3194">
        <v>2.5</v>
      </c>
      <c r="O3194">
        <f t="shared" si="167"/>
        <v>1.25</v>
      </c>
      <c r="P3194">
        <v>0.5</v>
      </c>
    </row>
    <row r="3195" spans="1:16">
      <c r="A3195" s="61">
        <v>102924247</v>
      </c>
      <c r="B3195" s="61" t="s">
        <v>7156</v>
      </c>
      <c r="C3195" s="62" t="s">
        <v>1613</v>
      </c>
      <c r="D3195" s="42" t="s">
        <v>4466</v>
      </c>
      <c r="E3195" s="61">
        <v>101490161</v>
      </c>
      <c r="F3195" s="61"/>
      <c r="G3195" s="61">
        <v>347</v>
      </c>
      <c r="H3195">
        <v>6.75</v>
      </c>
      <c r="I3195" t="str">
        <f t="shared" si="165"/>
        <v>78</v>
      </c>
      <c r="J3195" t="str">
        <f t="shared" si="166"/>
        <v>6.4</v>
      </c>
      <c r="K3195" t="s">
        <v>8342</v>
      </c>
      <c r="L3195" t="s">
        <v>8355</v>
      </c>
      <c r="M3195">
        <v>0.75</v>
      </c>
      <c r="N3195">
        <v>2.5</v>
      </c>
      <c r="O3195">
        <f t="shared" si="167"/>
        <v>1.25</v>
      </c>
      <c r="P3195">
        <v>0.5</v>
      </c>
    </row>
    <row r="3196" spans="1:16">
      <c r="A3196" s="61">
        <v>102078598</v>
      </c>
      <c r="B3196" s="61" t="s">
        <v>70</v>
      </c>
      <c r="C3196" s="62" t="s">
        <v>1532</v>
      </c>
      <c r="D3196" s="42" t="s">
        <v>4116</v>
      </c>
      <c r="E3196" s="61">
        <v>101490162</v>
      </c>
      <c r="F3196" s="61"/>
      <c r="G3196" s="61">
        <v>301</v>
      </c>
      <c r="H3196">
        <v>6.75</v>
      </c>
      <c r="I3196" t="str">
        <f t="shared" si="165"/>
        <v>78</v>
      </c>
      <c r="J3196" t="str">
        <f t="shared" si="166"/>
        <v>6.4</v>
      </c>
      <c r="K3196" t="s">
        <v>8342</v>
      </c>
      <c r="L3196" t="s">
        <v>8350</v>
      </c>
      <c r="M3196">
        <v>0.75</v>
      </c>
      <c r="N3196">
        <v>2.5</v>
      </c>
      <c r="O3196">
        <f t="shared" si="167"/>
        <v>1.25</v>
      </c>
      <c r="P3196">
        <v>0.5</v>
      </c>
    </row>
    <row r="3197" spans="1:16">
      <c r="A3197" s="61">
        <v>103226243</v>
      </c>
      <c r="B3197" s="61" t="s">
        <v>7478</v>
      </c>
      <c r="C3197" s="62" t="s">
        <v>1532</v>
      </c>
      <c r="D3197" s="42" t="s">
        <v>4903</v>
      </c>
      <c r="E3197" s="61">
        <v>101490162</v>
      </c>
      <c r="F3197" s="61"/>
      <c r="G3197" s="61">
        <v>301</v>
      </c>
      <c r="H3197">
        <v>6.75</v>
      </c>
      <c r="I3197" t="str">
        <f t="shared" si="165"/>
        <v>78</v>
      </c>
      <c r="J3197" t="str">
        <f t="shared" si="166"/>
        <v>6.4</v>
      </c>
      <c r="K3197" t="s">
        <v>8342</v>
      </c>
      <c r="L3197" t="s">
        <v>8350</v>
      </c>
      <c r="M3197">
        <v>0.75</v>
      </c>
      <c r="N3197">
        <v>2.5</v>
      </c>
      <c r="O3197">
        <f t="shared" si="167"/>
        <v>1.25</v>
      </c>
      <c r="P3197">
        <v>0.5</v>
      </c>
    </row>
    <row r="3198" spans="1:16">
      <c r="A3198" s="61">
        <v>103226243</v>
      </c>
      <c r="B3198" s="61" t="s">
        <v>7478</v>
      </c>
      <c r="C3198" s="62" t="s">
        <v>1613</v>
      </c>
      <c r="D3198" s="42" t="s">
        <v>4904</v>
      </c>
      <c r="E3198" s="61">
        <v>101490161</v>
      </c>
      <c r="F3198" s="61"/>
      <c r="G3198" s="61">
        <v>301</v>
      </c>
      <c r="H3198">
        <v>6.75</v>
      </c>
      <c r="I3198" t="str">
        <f t="shared" si="165"/>
        <v>78</v>
      </c>
      <c r="J3198" t="str">
        <f t="shared" si="166"/>
        <v>6.4</v>
      </c>
      <c r="K3198" t="s">
        <v>8342</v>
      </c>
      <c r="L3198" t="s">
        <v>8350</v>
      </c>
      <c r="M3198">
        <v>0.75</v>
      </c>
      <c r="N3198">
        <v>2.5</v>
      </c>
      <c r="O3198">
        <f t="shared" si="167"/>
        <v>1.25</v>
      </c>
      <c r="P3198">
        <v>0.5</v>
      </c>
    </row>
    <row r="3199" spans="1:16">
      <c r="A3199" s="61">
        <v>102078598</v>
      </c>
      <c r="B3199" s="61" t="s">
        <v>70</v>
      </c>
      <c r="C3199" s="62" t="s">
        <v>1613</v>
      </c>
      <c r="D3199" s="42" t="s">
        <v>4117</v>
      </c>
      <c r="E3199" s="61">
        <v>101490161</v>
      </c>
      <c r="F3199" s="61"/>
      <c r="G3199" s="61">
        <v>301</v>
      </c>
      <c r="H3199">
        <v>6.75</v>
      </c>
      <c r="I3199" t="str">
        <f t="shared" si="165"/>
        <v>78</v>
      </c>
      <c r="J3199" t="str">
        <f t="shared" si="166"/>
        <v>6.4</v>
      </c>
      <c r="K3199" t="s">
        <v>8342</v>
      </c>
      <c r="L3199" t="s">
        <v>8350</v>
      </c>
      <c r="M3199">
        <v>0.75</v>
      </c>
      <c r="N3199">
        <v>2.5</v>
      </c>
      <c r="O3199">
        <f t="shared" si="167"/>
        <v>1.25</v>
      </c>
      <c r="P3199">
        <v>0.5</v>
      </c>
    </row>
    <row r="3200" spans="1:16">
      <c r="A3200" s="61">
        <v>101925084</v>
      </c>
      <c r="B3200" s="61" t="s">
        <v>6863</v>
      </c>
      <c r="C3200" s="62" t="s">
        <v>1532</v>
      </c>
      <c r="D3200" s="42" t="s">
        <v>3999</v>
      </c>
      <c r="E3200" s="61">
        <v>101490162</v>
      </c>
      <c r="F3200" s="61"/>
      <c r="G3200" s="61">
        <v>240</v>
      </c>
      <c r="H3200">
        <v>6.75</v>
      </c>
      <c r="I3200" t="str">
        <f t="shared" si="165"/>
        <v>78</v>
      </c>
      <c r="J3200" t="str">
        <f t="shared" si="166"/>
        <v>6.4</v>
      </c>
      <c r="K3200" t="s">
        <v>8342</v>
      </c>
      <c r="L3200" t="s">
        <v>8354</v>
      </c>
      <c r="M3200">
        <v>0.75</v>
      </c>
      <c r="N3200">
        <v>2.5</v>
      </c>
      <c r="O3200">
        <f t="shared" si="167"/>
        <v>1.25</v>
      </c>
      <c r="P3200">
        <v>0.5</v>
      </c>
    </row>
    <row r="3201" spans="1:16">
      <c r="A3201" s="61">
        <v>101925084</v>
      </c>
      <c r="B3201" s="61" t="s">
        <v>6863</v>
      </c>
      <c r="C3201" s="62" t="s">
        <v>1613</v>
      </c>
      <c r="D3201" s="42" t="s">
        <v>4000</v>
      </c>
      <c r="E3201" s="61">
        <v>101490161</v>
      </c>
      <c r="F3201" s="61"/>
      <c r="G3201" s="61">
        <v>240</v>
      </c>
      <c r="H3201">
        <v>6.75</v>
      </c>
      <c r="I3201" t="str">
        <f t="shared" si="165"/>
        <v>78</v>
      </c>
      <c r="J3201" t="str">
        <f t="shared" si="166"/>
        <v>6.4</v>
      </c>
      <c r="K3201" t="s">
        <v>8342</v>
      </c>
      <c r="L3201" t="s">
        <v>8354</v>
      </c>
      <c r="M3201">
        <v>0.75</v>
      </c>
      <c r="N3201">
        <v>2.5</v>
      </c>
      <c r="O3201">
        <f t="shared" si="167"/>
        <v>1.25</v>
      </c>
      <c r="P3201">
        <v>0.5</v>
      </c>
    </row>
    <row r="3202" spans="1:16">
      <c r="A3202" s="61">
        <v>101457162</v>
      </c>
      <c r="B3202" s="61" t="s">
        <v>5977</v>
      </c>
      <c r="C3202" s="62" t="s">
        <v>1532</v>
      </c>
      <c r="D3202" s="63" t="s">
        <v>1633</v>
      </c>
      <c r="E3202" s="64">
        <v>101490164</v>
      </c>
      <c r="F3202" s="64"/>
      <c r="G3202" s="64">
        <v>240</v>
      </c>
      <c r="H3202">
        <v>6.75</v>
      </c>
      <c r="I3202" t="str">
        <f t="shared" si="165"/>
        <v>78</v>
      </c>
      <c r="J3202" t="str">
        <f t="shared" si="166"/>
        <v>6.4</v>
      </c>
      <c r="K3202" t="s">
        <v>8342</v>
      </c>
      <c r="L3202" t="s">
        <v>8354</v>
      </c>
      <c r="M3202">
        <v>0.75</v>
      </c>
      <c r="N3202">
        <v>2.5</v>
      </c>
      <c r="O3202">
        <f t="shared" si="167"/>
        <v>1.25</v>
      </c>
      <c r="P3202">
        <v>0.5</v>
      </c>
    </row>
    <row r="3203" spans="1:16">
      <c r="A3203" s="61">
        <v>101457162</v>
      </c>
      <c r="B3203" s="61" t="s">
        <v>5977</v>
      </c>
      <c r="C3203" s="62" t="s">
        <v>1532</v>
      </c>
      <c r="D3203" s="63" t="s">
        <v>1633</v>
      </c>
      <c r="E3203" s="64">
        <v>101490164</v>
      </c>
      <c r="F3203" s="61" t="s">
        <v>1534</v>
      </c>
      <c r="G3203" s="64">
        <v>240</v>
      </c>
      <c r="H3203">
        <v>6.75</v>
      </c>
      <c r="I3203" t="str">
        <f t="shared" si="165"/>
        <v>78</v>
      </c>
      <c r="J3203" t="str">
        <f t="shared" si="166"/>
        <v>6.4</v>
      </c>
      <c r="K3203" t="s">
        <v>8342</v>
      </c>
      <c r="L3203" t="s">
        <v>8354</v>
      </c>
      <c r="M3203">
        <v>0.75</v>
      </c>
      <c r="N3203">
        <v>2.5</v>
      </c>
      <c r="O3203">
        <f t="shared" si="167"/>
        <v>1.25</v>
      </c>
      <c r="P3203">
        <v>0.5</v>
      </c>
    </row>
    <row r="3204" spans="1:16">
      <c r="A3204" s="64">
        <v>101457162</v>
      </c>
      <c r="B3204" s="61" t="s">
        <v>5977</v>
      </c>
      <c r="C3204" s="62" t="s">
        <v>1613</v>
      </c>
      <c r="D3204" s="63" t="s">
        <v>3633</v>
      </c>
      <c r="E3204" s="64">
        <v>101490161</v>
      </c>
      <c r="F3204" s="64"/>
      <c r="G3204" s="64">
        <v>240</v>
      </c>
      <c r="H3204">
        <v>6.75</v>
      </c>
      <c r="I3204" t="str">
        <f t="shared" si="165"/>
        <v>78</v>
      </c>
      <c r="J3204" t="str">
        <f t="shared" si="166"/>
        <v>6.4</v>
      </c>
      <c r="K3204" t="s">
        <v>8342</v>
      </c>
      <c r="L3204" t="s">
        <v>8354</v>
      </c>
      <c r="M3204">
        <v>0.75</v>
      </c>
      <c r="N3204">
        <v>2.5</v>
      </c>
      <c r="O3204">
        <f t="shared" si="167"/>
        <v>1.25</v>
      </c>
      <c r="P3204">
        <v>0.5</v>
      </c>
    </row>
    <row r="3205" spans="1:16">
      <c r="A3205" s="61">
        <v>101329954</v>
      </c>
      <c r="B3205" s="61" t="s">
        <v>214</v>
      </c>
      <c r="C3205" s="62" t="s">
        <v>1532</v>
      </c>
      <c r="D3205" s="63" t="s">
        <v>1575</v>
      </c>
      <c r="E3205" s="64">
        <v>101490162</v>
      </c>
      <c r="F3205" s="64"/>
      <c r="G3205" s="64">
        <v>239</v>
      </c>
      <c r="H3205">
        <v>6.75</v>
      </c>
      <c r="I3205" t="str">
        <f t="shared" si="165"/>
        <v>78</v>
      </c>
      <c r="J3205" t="str">
        <f t="shared" si="166"/>
        <v>6.4</v>
      </c>
      <c r="K3205" t="s">
        <v>8342</v>
      </c>
      <c r="L3205" t="s">
        <v>8341</v>
      </c>
      <c r="M3205">
        <v>0.75</v>
      </c>
      <c r="N3205">
        <v>2.5</v>
      </c>
      <c r="O3205">
        <f t="shared" si="167"/>
        <v>1.25</v>
      </c>
      <c r="P3205">
        <v>0.5</v>
      </c>
    </row>
    <row r="3206" spans="1:16">
      <c r="A3206" s="61">
        <v>101925080</v>
      </c>
      <c r="B3206" s="61" t="s">
        <v>6862</v>
      </c>
      <c r="C3206" s="62" t="s">
        <v>1532</v>
      </c>
      <c r="D3206" s="42" t="s">
        <v>3997</v>
      </c>
      <c r="E3206" s="61">
        <v>101490162</v>
      </c>
      <c r="F3206" s="61"/>
      <c r="G3206" s="61">
        <v>239</v>
      </c>
      <c r="H3206">
        <v>6.75</v>
      </c>
      <c r="I3206" t="str">
        <f t="shared" si="165"/>
        <v>78</v>
      </c>
      <c r="J3206" t="str">
        <f t="shared" si="166"/>
        <v>6.4</v>
      </c>
      <c r="K3206" t="s">
        <v>8342</v>
      </c>
      <c r="L3206" t="s">
        <v>8341</v>
      </c>
      <c r="M3206">
        <v>0.75</v>
      </c>
      <c r="N3206">
        <v>2.5</v>
      </c>
      <c r="O3206">
        <f t="shared" si="167"/>
        <v>1.25</v>
      </c>
      <c r="P3206">
        <v>0.5</v>
      </c>
    </row>
    <row r="3207" spans="1:16">
      <c r="A3207" s="61">
        <v>103266073</v>
      </c>
      <c r="B3207" s="61" t="s">
        <v>7513</v>
      </c>
      <c r="C3207" s="62" t="s">
        <v>1532</v>
      </c>
      <c r="D3207" s="94" t="s">
        <v>3997</v>
      </c>
      <c r="E3207" s="61">
        <v>101490162</v>
      </c>
      <c r="F3207" s="61"/>
      <c r="G3207" s="61">
        <v>239</v>
      </c>
      <c r="H3207">
        <v>6.75</v>
      </c>
      <c r="I3207" t="str">
        <f t="shared" si="165"/>
        <v>78</v>
      </c>
      <c r="J3207" t="str">
        <f t="shared" si="166"/>
        <v>6.4</v>
      </c>
      <c r="K3207" t="s">
        <v>8342</v>
      </c>
      <c r="L3207" t="s">
        <v>8341</v>
      </c>
      <c r="M3207">
        <v>0.75</v>
      </c>
      <c r="N3207">
        <v>2.5</v>
      </c>
      <c r="O3207">
        <f t="shared" si="167"/>
        <v>1.25</v>
      </c>
      <c r="P3207">
        <v>0.5</v>
      </c>
    </row>
    <row r="3208" spans="1:16">
      <c r="A3208" s="61">
        <v>101925080</v>
      </c>
      <c r="B3208" s="61" t="s">
        <v>6862</v>
      </c>
      <c r="C3208" s="62" t="s">
        <v>1613</v>
      </c>
      <c r="D3208" s="42" t="s">
        <v>3998</v>
      </c>
      <c r="E3208" s="61">
        <v>101490161</v>
      </c>
      <c r="F3208" s="61"/>
      <c r="G3208" s="61">
        <v>239</v>
      </c>
      <c r="H3208">
        <v>6.75</v>
      </c>
      <c r="I3208" t="str">
        <f t="shared" si="165"/>
        <v>78</v>
      </c>
      <c r="J3208" t="str">
        <f t="shared" si="166"/>
        <v>6.4</v>
      </c>
      <c r="K3208" t="s">
        <v>8342</v>
      </c>
      <c r="L3208" t="s">
        <v>8341</v>
      </c>
      <c r="M3208">
        <v>0.75</v>
      </c>
      <c r="N3208">
        <v>2.5</v>
      </c>
      <c r="O3208">
        <f t="shared" si="167"/>
        <v>1.25</v>
      </c>
      <c r="P3208">
        <v>0.5</v>
      </c>
    </row>
    <row r="3209" spans="1:16">
      <c r="A3209" s="61">
        <v>103266073</v>
      </c>
      <c r="B3209" s="61" t="s">
        <v>7513</v>
      </c>
      <c r="C3209" s="62" t="s">
        <v>1613</v>
      </c>
      <c r="D3209" s="94" t="s">
        <v>3998</v>
      </c>
      <c r="E3209" s="61">
        <v>101490161</v>
      </c>
      <c r="F3209" s="61"/>
      <c r="G3209" s="61">
        <v>239</v>
      </c>
      <c r="H3209">
        <v>6.75</v>
      </c>
      <c r="I3209" t="str">
        <f t="shared" si="165"/>
        <v>78</v>
      </c>
      <c r="J3209" t="str">
        <f t="shared" si="166"/>
        <v>6.4</v>
      </c>
      <c r="K3209" t="s">
        <v>8342</v>
      </c>
      <c r="L3209" t="s">
        <v>8341</v>
      </c>
      <c r="M3209">
        <v>0.75</v>
      </c>
      <c r="N3209">
        <v>2.5</v>
      </c>
      <c r="O3209">
        <f t="shared" si="167"/>
        <v>1.25</v>
      </c>
      <c r="P3209">
        <v>0.5</v>
      </c>
    </row>
    <row r="3210" spans="1:16">
      <c r="A3210" s="61">
        <v>102676039</v>
      </c>
      <c r="B3210" s="61" t="s">
        <v>7013</v>
      </c>
      <c r="C3210" s="62" t="s">
        <v>1532</v>
      </c>
      <c r="D3210" s="42" t="s">
        <v>4242</v>
      </c>
      <c r="E3210" s="61">
        <v>101727985</v>
      </c>
      <c r="F3210" s="61"/>
      <c r="G3210" s="61">
        <v>240</v>
      </c>
      <c r="H3210">
        <v>6.75</v>
      </c>
      <c r="I3210" t="str">
        <f t="shared" si="165"/>
        <v>78</v>
      </c>
      <c r="J3210" t="str">
        <f t="shared" si="166"/>
        <v>6.4</v>
      </c>
      <c r="K3210" t="s">
        <v>8347</v>
      </c>
      <c r="L3210" t="s">
        <v>8354</v>
      </c>
      <c r="M3210">
        <v>1.5</v>
      </c>
      <c r="N3210">
        <v>2.5</v>
      </c>
      <c r="O3210">
        <f t="shared" si="167"/>
        <v>1.25</v>
      </c>
      <c r="P3210">
        <v>0.5</v>
      </c>
    </row>
    <row r="3211" spans="1:16">
      <c r="A3211" s="61">
        <v>102676039</v>
      </c>
      <c r="B3211" s="61" t="s">
        <v>7013</v>
      </c>
      <c r="C3211" s="62" t="s">
        <v>1613</v>
      </c>
      <c r="D3211" s="42" t="s">
        <v>4243</v>
      </c>
      <c r="E3211" s="61">
        <v>101727984</v>
      </c>
      <c r="F3211" s="61"/>
      <c r="G3211" s="61">
        <v>240</v>
      </c>
      <c r="H3211">
        <v>6.75</v>
      </c>
      <c r="I3211" t="str">
        <f t="shared" si="165"/>
        <v>78</v>
      </c>
      <c r="J3211" t="str">
        <f t="shared" si="166"/>
        <v>6.4</v>
      </c>
      <c r="K3211" t="s">
        <v>8347</v>
      </c>
      <c r="L3211" t="s">
        <v>8354</v>
      </c>
      <c r="M3211">
        <v>1.5</v>
      </c>
      <c r="N3211">
        <v>2.5</v>
      </c>
      <c r="O3211">
        <f t="shared" si="167"/>
        <v>1.25</v>
      </c>
      <c r="P3211">
        <v>0.5</v>
      </c>
    </row>
    <row r="3212" spans="1:16">
      <c r="A3212" s="61">
        <v>102676037</v>
      </c>
      <c r="B3212" s="61" t="s">
        <v>7012</v>
      </c>
      <c r="C3212" s="62" t="s">
        <v>1532</v>
      </c>
      <c r="D3212" s="42" t="s">
        <v>4240</v>
      </c>
      <c r="E3212" s="61">
        <v>101727985</v>
      </c>
      <c r="F3212" s="61"/>
      <c r="G3212" s="61">
        <v>239</v>
      </c>
      <c r="H3212">
        <v>6.75</v>
      </c>
      <c r="I3212" t="str">
        <f t="shared" ref="I3212:I3275" si="168">MID(D3212,5,2)</f>
        <v>78</v>
      </c>
      <c r="J3212" t="str">
        <f t="shared" ref="J3212:J3275" si="169">MID(D3212,7,3)</f>
        <v>6.4</v>
      </c>
      <c r="K3212" t="s">
        <v>8347</v>
      </c>
      <c r="L3212" t="s">
        <v>8341</v>
      </c>
      <c r="M3212">
        <v>1.5</v>
      </c>
      <c r="N3212">
        <v>2.5</v>
      </c>
      <c r="O3212">
        <f t="shared" si="167"/>
        <v>1.25</v>
      </c>
      <c r="P3212">
        <v>0.5</v>
      </c>
    </row>
    <row r="3213" spans="1:16">
      <c r="A3213" s="61">
        <v>102676037</v>
      </c>
      <c r="B3213" s="61" t="s">
        <v>7012</v>
      </c>
      <c r="C3213" s="62" t="s">
        <v>1613</v>
      </c>
      <c r="D3213" s="42" t="s">
        <v>4241</v>
      </c>
      <c r="E3213" s="61">
        <v>101727984</v>
      </c>
      <c r="F3213" s="61"/>
      <c r="G3213" s="61">
        <v>239</v>
      </c>
      <c r="H3213">
        <v>6.75</v>
      </c>
      <c r="I3213" t="str">
        <f t="shared" si="168"/>
        <v>78</v>
      </c>
      <c r="J3213" t="str">
        <f t="shared" si="169"/>
        <v>6.4</v>
      </c>
      <c r="K3213" t="s">
        <v>8347</v>
      </c>
      <c r="L3213" t="s">
        <v>8341</v>
      </c>
      <c r="M3213">
        <v>1.5</v>
      </c>
      <c r="N3213">
        <v>2.5</v>
      </c>
      <c r="O3213">
        <f t="shared" si="167"/>
        <v>1.25</v>
      </c>
      <c r="P3213">
        <v>0.5</v>
      </c>
    </row>
    <row r="3214" spans="1:16">
      <c r="A3214" s="18">
        <v>103297596</v>
      </c>
      <c r="B3214" s="61" t="s">
        <v>7527</v>
      </c>
      <c r="C3214" s="62" t="s">
        <v>1532</v>
      </c>
      <c r="D3214" s="94" t="s">
        <v>4984</v>
      </c>
      <c r="E3214" s="61">
        <v>103177454</v>
      </c>
      <c r="F3214" s="61"/>
      <c r="G3214" s="61">
        <v>239</v>
      </c>
      <c r="H3214">
        <v>6.75</v>
      </c>
      <c r="I3214" t="str">
        <f t="shared" si="168"/>
        <v>78</v>
      </c>
      <c r="J3214" t="str">
        <f t="shared" si="169"/>
        <v>6.4</v>
      </c>
      <c r="K3214" t="s">
        <v>8342</v>
      </c>
      <c r="L3214" t="s">
        <v>8341</v>
      </c>
      <c r="M3214">
        <v>0.75</v>
      </c>
      <c r="N3214">
        <v>2.5</v>
      </c>
      <c r="O3214">
        <f t="shared" si="167"/>
        <v>1.25</v>
      </c>
      <c r="P3214">
        <v>0.5</v>
      </c>
    </row>
    <row r="3215" spans="1:16">
      <c r="A3215" s="18">
        <v>103297596</v>
      </c>
      <c r="B3215" s="61" t="s">
        <v>7527</v>
      </c>
      <c r="C3215" s="62" t="s">
        <v>1613</v>
      </c>
      <c r="D3215" s="94" t="s">
        <v>4985</v>
      </c>
      <c r="E3215" s="61" t="s">
        <v>4953</v>
      </c>
      <c r="F3215" s="61"/>
      <c r="G3215" s="61">
        <v>239</v>
      </c>
      <c r="H3215">
        <v>6.75</v>
      </c>
      <c r="I3215" t="str">
        <f t="shared" si="168"/>
        <v>78</v>
      </c>
      <c r="J3215" t="str">
        <f t="shared" si="169"/>
        <v>6.4</v>
      </c>
      <c r="K3215" t="s">
        <v>8342</v>
      </c>
      <c r="L3215" t="s">
        <v>8341</v>
      </c>
      <c r="M3215">
        <v>0.75</v>
      </c>
      <c r="N3215">
        <v>2.5</v>
      </c>
      <c r="O3215">
        <f t="shared" si="167"/>
        <v>1.25</v>
      </c>
      <c r="P3215">
        <v>0.5</v>
      </c>
    </row>
    <row r="3216" spans="1:16">
      <c r="A3216" s="61">
        <v>104775379</v>
      </c>
      <c r="B3216" s="61" t="s">
        <v>41</v>
      </c>
      <c r="C3216" s="100" t="s">
        <v>1613</v>
      </c>
      <c r="D3216" s="42" t="s">
        <v>1496</v>
      </c>
      <c r="E3216" s="61" t="s">
        <v>5554</v>
      </c>
      <c r="F3216" s="61"/>
      <c r="G3216" s="61">
        <v>405</v>
      </c>
      <c r="H3216">
        <v>5.5</v>
      </c>
      <c r="I3216" t="str">
        <f t="shared" si="168"/>
        <v>67</v>
      </c>
      <c r="J3216" t="str">
        <f t="shared" si="169"/>
        <v>11.</v>
      </c>
      <c r="K3216" t="s">
        <v>8343</v>
      </c>
      <c r="L3216" t="s">
        <v>8341</v>
      </c>
      <c r="M3216">
        <v>0.75</v>
      </c>
      <c r="N3216">
        <v>2</v>
      </c>
      <c r="O3216">
        <f t="shared" si="167"/>
        <v>1</v>
      </c>
      <c r="P3216">
        <v>0.5</v>
      </c>
    </row>
    <row r="3217" spans="1:16">
      <c r="A3217" s="61">
        <v>104842536</v>
      </c>
      <c r="B3217" s="61" t="s">
        <v>43</v>
      </c>
      <c r="C3217" s="100" t="s">
        <v>1532</v>
      </c>
      <c r="D3217" s="42" t="s">
        <v>8241</v>
      </c>
      <c r="E3217" s="61"/>
      <c r="F3217" s="61"/>
      <c r="G3217" s="61">
        <v>435</v>
      </c>
      <c r="H3217">
        <v>5.5</v>
      </c>
      <c r="I3217" t="str">
        <f t="shared" si="168"/>
        <v>67</v>
      </c>
      <c r="J3217" t="str">
        <f t="shared" si="169"/>
        <v>8.8</v>
      </c>
      <c r="K3217" t="s">
        <v>8343</v>
      </c>
      <c r="L3217" t="s">
        <v>8341</v>
      </c>
      <c r="M3217">
        <v>0.75</v>
      </c>
      <c r="N3217">
        <v>2</v>
      </c>
      <c r="O3217">
        <f t="shared" ref="O3217:O3280" si="170">N3217/2</f>
        <v>1</v>
      </c>
      <c r="P3217">
        <v>0.5</v>
      </c>
    </row>
    <row r="3218" spans="1:16">
      <c r="A3218" s="61">
        <v>103356835</v>
      </c>
      <c r="B3218" s="61" t="s">
        <v>7574</v>
      </c>
      <c r="C3218" s="100" t="s">
        <v>1532</v>
      </c>
      <c r="D3218" s="42" t="s">
        <v>5064</v>
      </c>
      <c r="E3218" s="18">
        <v>103177454</v>
      </c>
      <c r="F3218" s="61"/>
      <c r="G3218" s="61">
        <v>301</v>
      </c>
      <c r="H3218">
        <v>6.75</v>
      </c>
      <c r="I3218" t="str">
        <f t="shared" si="168"/>
        <v>78</v>
      </c>
      <c r="J3218" t="str">
        <f t="shared" si="169"/>
        <v>6.4</v>
      </c>
      <c r="K3218" t="s">
        <v>8345</v>
      </c>
      <c r="L3218" t="s">
        <v>8350</v>
      </c>
      <c r="M3218">
        <v>1.5</v>
      </c>
      <c r="N3218">
        <v>2.5</v>
      </c>
      <c r="O3218">
        <f t="shared" si="170"/>
        <v>1.25</v>
      </c>
      <c r="P3218">
        <v>0.5</v>
      </c>
    </row>
    <row r="3219" spans="1:16">
      <c r="A3219" s="61">
        <v>103356835</v>
      </c>
      <c r="B3219" s="61" t="s">
        <v>7574</v>
      </c>
      <c r="C3219" s="100" t="s">
        <v>1613</v>
      </c>
      <c r="D3219" s="42" t="s">
        <v>5065</v>
      </c>
      <c r="E3219" s="18" t="s">
        <v>4953</v>
      </c>
      <c r="F3219" s="61"/>
      <c r="G3219" s="61">
        <v>301</v>
      </c>
      <c r="H3219">
        <v>6.75</v>
      </c>
      <c r="I3219" t="str">
        <f t="shared" si="168"/>
        <v>78</v>
      </c>
      <c r="J3219" t="str">
        <f t="shared" si="169"/>
        <v>6.4</v>
      </c>
      <c r="K3219" t="s">
        <v>8345</v>
      </c>
      <c r="L3219" t="s">
        <v>8350</v>
      </c>
      <c r="M3219">
        <v>1.5</v>
      </c>
      <c r="N3219">
        <v>2.5</v>
      </c>
      <c r="O3219">
        <f t="shared" si="170"/>
        <v>1.25</v>
      </c>
      <c r="P3219">
        <v>0.5</v>
      </c>
    </row>
    <row r="3220" spans="1:16">
      <c r="A3220" s="61">
        <v>103356836</v>
      </c>
      <c r="B3220" s="61" t="s">
        <v>7575</v>
      </c>
      <c r="C3220" s="100" t="s">
        <v>1532</v>
      </c>
      <c r="D3220" s="42" t="s">
        <v>5066</v>
      </c>
      <c r="E3220" s="18">
        <v>103177454</v>
      </c>
      <c r="F3220" s="61"/>
      <c r="G3220" s="61">
        <v>240</v>
      </c>
      <c r="H3220">
        <v>6.75</v>
      </c>
      <c r="I3220" t="str">
        <f t="shared" si="168"/>
        <v>78</v>
      </c>
      <c r="J3220" t="str">
        <f t="shared" si="169"/>
        <v>6.4</v>
      </c>
      <c r="K3220" t="s">
        <v>8345</v>
      </c>
      <c r="L3220" t="s">
        <v>8354</v>
      </c>
      <c r="M3220">
        <v>1.5</v>
      </c>
      <c r="N3220">
        <v>2.5</v>
      </c>
      <c r="O3220">
        <f t="shared" si="170"/>
        <v>1.25</v>
      </c>
      <c r="P3220">
        <v>0.5</v>
      </c>
    </row>
    <row r="3221" spans="1:16">
      <c r="A3221" s="61">
        <v>103356836</v>
      </c>
      <c r="B3221" s="61" t="s">
        <v>7575</v>
      </c>
      <c r="C3221" s="100" t="s">
        <v>1613</v>
      </c>
      <c r="D3221" s="42" t="s">
        <v>5067</v>
      </c>
      <c r="E3221" s="18" t="s">
        <v>4953</v>
      </c>
      <c r="F3221" s="61"/>
      <c r="G3221" s="61">
        <v>240</v>
      </c>
      <c r="H3221">
        <v>6.75</v>
      </c>
      <c r="I3221" t="str">
        <f t="shared" si="168"/>
        <v>78</v>
      </c>
      <c r="J3221" t="str">
        <f t="shared" si="169"/>
        <v>6.4</v>
      </c>
      <c r="K3221" t="s">
        <v>8345</v>
      </c>
      <c r="L3221" t="s">
        <v>8354</v>
      </c>
      <c r="M3221">
        <v>1.5</v>
      </c>
      <c r="N3221">
        <v>2.5</v>
      </c>
      <c r="O3221">
        <f t="shared" si="170"/>
        <v>1.25</v>
      </c>
      <c r="P3221">
        <v>0.5</v>
      </c>
    </row>
    <row r="3222" spans="1:16">
      <c r="A3222" s="61" t="s">
        <v>2233</v>
      </c>
      <c r="B3222" s="61" t="s">
        <v>6287</v>
      </c>
      <c r="C3222" s="62" t="s">
        <v>1532</v>
      </c>
      <c r="D3222" s="63" t="s">
        <v>2234</v>
      </c>
      <c r="E3222" s="61">
        <v>101490162</v>
      </c>
      <c r="F3222" s="61"/>
      <c r="G3222" s="64">
        <v>83</v>
      </c>
      <c r="H3222">
        <v>6.75</v>
      </c>
      <c r="I3222" t="str">
        <f t="shared" si="168"/>
        <v>78</v>
      </c>
      <c r="J3222" t="str">
        <f t="shared" si="169"/>
        <v>6.7</v>
      </c>
      <c r="K3222" t="s">
        <v>8344</v>
      </c>
      <c r="L3222" t="s">
        <v>8341</v>
      </c>
      <c r="M3222">
        <v>0.75</v>
      </c>
      <c r="N3222">
        <v>2.5</v>
      </c>
      <c r="O3222">
        <f t="shared" si="170"/>
        <v>1.25</v>
      </c>
      <c r="P3222">
        <v>0.5</v>
      </c>
    </row>
    <row r="3223" spans="1:16">
      <c r="A3223" s="64" t="s">
        <v>2233</v>
      </c>
      <c r="B3223" s="61" t="s">
        <v>6287</v>
      </c>
      <c r="C3223" s="62" t="s">
        <v>1613</v>
      </c>
      <c r="D3223" s="63" t="s">
        <v>3634</v>
      </c>
      <c r="E3223" s="64">
        <v>101490161</v>
      </c>
      <c r="F3223" s="64"/>
      <c r="G3223" s="64">
        <v>83</v>
      </c>
      <c r="H3223">
        <v>6.75</v>
      </c>
      <c r="I3223" t="str">
        <f t="shared" si="168"/>
        <v>78</v>
      </c>
      <c r="J3223" t="str">
        <f t="shared" si="169"/>
        <v>6.7</v>
      </c>
      <c r="K3223" t="s">
        <v>8344</v>
      </c>
      <c r="L3223" t="s">
        <v>8341</v>
      </c>
      <c r="M3223">
        <v>0.75</v>
      </c>
      <c r="N3223">
        <v>2.5</v>
      </c>
      <c r="O3223">
        <f t="shared" si="170"/>
        <v>1.25</v>
      </c>
      <c r="P3223">
        <v>0.5</v>
      </c>
    </row>
    <row r="3224" spans="1:16">
      <c r="A3224" s="61">
        <v>102089978</v>
      </c>
      <c r="B3224" s="61" t="s">
        <v>6950</v>
      </c>
      <c r="C3224" s="62" t="s">
        <v>1532</v>
      </c>
      <c r="D3224" s="42" t="s">
        <v>4135</v>
      </c>
      <c r="E3224" s="61">
        <v>101490164</v>
      </c>
      <c r="F3224" s="61"/>
      <c r="G3224" s="61">
        <v>294</v>
      </c>
      <c r="H3224">
        <v>6.75</v>
      </c>
      <c r="I3224" t="str">
        <f t="shared" si="168"/>
        <v>78</v>
      </c>
      <c r="J3224" t="str">
        <f t="shared" si="169"/>
        <v>6.8</v>
      </c>
      <c r="K3224" t="s">
        <v>8342</v>
      </c>
      <c r="L3224" t="s">
        <v>8351</v>
      </c>
      <c r="M3224">
        <v>0.75</v>
      </c>
      <c r="N3224">
        <v>2.5</v>
      </c>
      <c r="O3224">
        <f t="shared" si="170"/>
        <v>1.25</v>
      </c>
      <c r="P3224">
        <v>0.5</v>
      </c>
    </row>
    <row r="3225" spans="1:16">
      <c r="A3225" s="61">
        <v>102089978</v>
      </c>
      <c r="B3225" s="61" t="s">
        <v>6950</v>
      </c>
      <c r="C3225" s="62" t="s">
        <v>1613</v>
      </c>
      <c r="D3225" s="42" t="s">
        <v>4136</v>
      </c>
      <c r="E3225" s="61">
        <v>101490161</v>
      </c>
      <c r="F3225" s="61"/>
      <c r="G3225" s="61">
        <v>294</v>
      </c>
      <c r="H3225">
        <v>6.75</v>
      </c>
      <c r="I3225" t="str">
        <f t="shared" si="168"/>
        <v>78</v>
      </c>
      <c r="J3225" t="str">
        <f t="shared" si="169"/>
        <v>6.8</v>
      </c>
      <c r="K3225" t="s">
        <v>8342</v>
      </c>
      <c r="L3225" t="s">
        <v>8351</v>
      </c>
      <c r="M3225">
        <v>0.75</v>
      </c>
      <c r="N3225">
        <v>2.5</v>
      </c>
      <c r="O3225">
        <f t="shared" si="170"/>
        <v>1.25</v>
      </c>
      <c r="P3225">
        <v>0.5</v>
      </c>
    </row>
    <row r="3226" spans="1:16">
      <c r="A3226" s="61">
        <v>102013219</v>
      </c>
      <c r="B3226" s="61" t="s">
        <v>6895</v>
      </c>
      <c r="C3226" s="62" t="s">
        <v>1532</v>
      </c>
      <c r="D3226" s="42" t="s">
        <v>4049</v>
      </c>
      <c r="E3226" s="61">
        <v>101490164</v>
      </c>
      <c r="F3226" s="61"/>
      <c r="G3226" s="61">
        <v>195</v>
      </c>
      <c r="H3226">
        <v>6.75</v>
      </c>
      <c r="I3226" t="str">
        <f t="shared" si="168"/>
        <v>78</v>
      </c>
      <c r="J3226" t="str">
        <f t="shared" si="169"/>
        <v>6.8</v>
      </c>
      <c r="K3226" t="s">
        <v>8342</v>
      </c>
      <c r="L3226" t="s">
        <v>8350</v>
      </c>
      <c r="M3226">
        <v>0.75</v>
      </c>
      <c r="N3226">
        <v>2.5</v>
      </c>
      <c r="O3226">
        <f t="shared" si="170"/>
        <v>1.25</v>
      </c>
      <c r="P3226">
        <v>0.5</v>
      </c>
    </row>
    <row r="3227" spans="1:16">
      <c r="A3227" s="61">
        <v>102013219</v>
      </c>
      <c r="B3227" s="61" t="s">
        <v>6895</v>
      </c>
      <c r="C3227" s="62" t="s">
        <v>1613</v>
      </c>
      <c r="D3227" s="42" t="s">
        <v>4050</v>
      </c>
      <c r="E3227" s="61">
        <v>101490161</v>
      </c>
      <c r="F3227" s="61"/>
      <c r="G3227" s="61">
        <v>195</v>
      </c>
      <c r="H3227">
        <v>6.75</v>
      </c>
      <c r="I3227" t="str">
        <f t="shared" si="168"/>
        <v>78</v>
      </c>
      <c r="J3227" t="str">
        <f t="shared" si="169"/>
        <v>6.8</v>
      </c>
      <c r="K3227" t="s">
        <v>8342</v>
      </c>
      <c r="L3227" t="s">
        <v>8350</v>
      </c>
      <c r="M3227">
        <v>0.75</v>
      </c>
      <c r="N3227">
        <v>2.5</v>
      </c>
      <c r="O3227">
        <f t="shared" si="170"/>
        <v>1.25</v>
      </c>
      <c r="P3227">
        <v>0.5</v>
      </c>
    </row>
    <row r="3228" spans="1:16">
      <c r="A3228" s="61">
        <v>103225360</v>
      </c>
      <c r="B3228" s="61" t="s">
        <v>7444</v>
      </c>
      <c r="C3228" s="62" t="s">
        <v>1532</v>
      </c>
      <c r="D3228" s="42" t="s">
        <v>4859</v>
      </c>
      <c r="E3228" s="61">
        <v>101490168</v>
      </c>
      <c r="F3228" s="61"/>
      <c r="G3228" s="61">
        <v>195</v>
      </c>
      <c r="H3228">
        <v>6.75</v>
      </c>
      <c r="I3228" t="str">
        <f t="shared" si="168"/>
        <v>78</v>
      </c>
      <c r="J3228" t="str">
        <f t="shared" si="169"/>
        <v>6.8</v>
      </c>
      <c r="K3228" t="s">
        <v>8342</v>
      </c>
      <c r="L3228" t="s">
        <v>8350</v>
      </c>
      <c r="M3228">
        <v>0.75</v>
      </c>
      <c r="N3228">
        <v>2.5</v>
      </c>
      <c r="O3228">
        <f t="shared" si="170"/>
        <v>1.25</v>
      </c>
      <c r="P3228">
        <v>0.5</v>
      </c>
    </row>
    <row r="3229" spans="1:16">
      <c r="A3229" s="61">
        <v>103225360</v>
      </c>
      <c r="B3229" s="61" t="s">
        <v>7444</v>
      </c>
      <c r="C3229" s="62" t="s">
        <v>1613</v>
      </c>
      <c r="D3229" s="42" t="s">
        <v>4860</v>
      </c>
      <c r="E3229" s="61">
        <v>101490161</v>
      </c>
      <c r="F3229" s="61"/>
      <c r="G3229" s="61">
        <v>195</v>
      </c>
      <c r="H3229">
        <v>6.75</v>
      </c>
      <c r="I3229" t="str">
        <f t="shared" si="168"/>
        <v>78</v>
      </c>
      <c r="J3229" t="str">
        <f t="shared" si="169"/>
        <v>6.8</v>
      </c>
      <c r="K3229" t="s">
        <v>8342</v>
      </c>
      <c r="L3229" t="s">
        <v>8350</v>
      </c>
      <c r="M3229">
        <v>0.75</v>
      </c>
      <c r="N3229">
        <v>2.5</v>
      </c>
      <c r="O3229">
        <f t="shared" si="170"/>
        <v>1.25</v>
      </c>
      <c r="P3229">
        <v>0.5</v>
      </c>
    </row>
    <row r="3230" spans="1:16">
      <c r="A3230" s="61">
        <v>102042310</v>
      </c>
      <c r="B3230" s="61" t="s">
        <v>6907</v>
      </c>
      <c r="C3230" s="62" t="s">
        <v>1532</v>
      </c>
      <c r="D3230" s="42" t="s">
        <v>4077</v>
      </c>
      <c r="E3230" s="61">
        <v>101490164</v>
      </c>
      <c r="F3230" s="61"/>
      <c r="G3230" s="61">
        <v>195</v>
      </c>
      <c r="H3230">
        <v>6.75</v>
      </c>
      <c r="I3230" t="str">
        <f t="shared" si="168"/>
        <v>78</v>
      </c>
      <c r="J3230" t="str">
        <f t="shared" si="169"/>
        <v>6.8</v>
      </c>
      <c r="K3230" t="s">
        <v>8342</v>
      </c>
      <c r="L3230" t="s">
        <v>8341</v>
      </c>
      <c r="M3230">
        <v>0.75</v>
      </c>
      <c r="N3230">
        <v>2.5</v>
      </c>
      <c r="O3230">
        <f t="shared" si="170"/>
        <v>1.25</v>
      </c>
      <c r="P3230">
        <v>0.5</v>
      </c>
    </row>
    <row r="3231" spans="1:16">
      <c r="A3231" s="61">
        <v>102042310</v>
      </c>
      <c r="B3231" s="61" t="s">
        <v>6907</v>
      </c>
      <c r="C3231" s="62" t="s">
        <v>1532</v>
      </c>
      <c r="D3231" s="42" t="s">
        <v>4077</v>
      </c>
      <c r="E3231" s="61">
        <v>101490162</v>
      </c>
      <c r="F3231" s="61"/>
      <c r="G3231" s="61">
        <v>194</v>
      </c>
      <c r="H3231">
        <v>6.75</v>
      </c>
      <c r="I3231" t="str">
        <f t="shared" si="168"/>
        <v>78</v>
      </c>
      <c r="J3231" t="str">
        <f t="shared" si="169"/>
        <v>6.8</v>
      </c>
      <c r="K3231" t="s">
        <v>8342</v>
      </c>
      <c r="L3231" t="s">
        <v>8341</v>
      </c>
      <c r="M3231">
        <v>0.75</v>
      </c>
      <c r="N3231">
        <v>2.5</v>
      </c>
      <c r="O3231">
        <f t="shared" si="170"/>
        <v>1.25</v>
      </c>
      <c r="P3231">
        <v>0.5</v>
      </c>
    </row>
    <row r="3232" spans="1:16">
      <c r="A3232" s="61">
        <v>102042310</v>
      </c>
      <c r="B3232" s="61" t="s">
        <v>6907</v>
      </c>
      <c r="C3232" s="62" t="s">
        <v>1613</v>
      </c>
      <c r="D3232" s="42" t="s">
        <v>4078</v>
      </c>
      <c r="E3232" s="61">
        <v>101490161</v>
      </c>
      <c r="F3232" s="61"/>
      <c r="G3232" s="61">
        <v>195</v>
      </c>
      <c r="H3232">
        <v>6.75</v>
      </c>
      <c r="I3232" t="str">
        <f t="shared" si="168"/>
        <v>78</v>
      </c>
      <c r="J3232" t="str">
        <f t="shared" si="169"/>
        <v>6.8</v>
      </c>
      <c r="K3232" t="s">
        <v>8342</v>
      </c>
      <c r="L3232" t="s">
        <v>8341</v>
      </c>
      <c r="M3232">
        <v>0.75</v>
      </c>
      <c r="N3232">
        <v>2.5</v>
      </c>
      <c r="O3232">
        <f t="shared" si="170"/>
        <v>1.25</v>
      </c>
      <c r="P3232">
        <v>0.5</v>
      </c>
    </row>
    <row r="3233" spans="1:16">
      <c r="A3233" s="61">
        <v>102042310</v>
      </c>
      <c r="B3233" s="61" t="s">
        <v>6907</v>
      </c>
      <c r="C3233" s="62" t="s">
        <v>1613</v>
      </c>
      <c r="D3233" s="42" t="s">
        <v>4078</v>
      </c>
      <c r="E3233" s="61">
        <v>101490161</v>
      </c>
      <c r="F3233" s="61"/>
      <c r="G3233" s="61">
        <v>194</v>
      </c>
      <c r="H3233">
        <v>6.75</v>
      </c>
      <c r="I3233" t="str">
        <f t="shared" si="168"/>
        <v>78</v>
      </c>
      <c r="J3233" t="str">
        <f t="shared" si="169"/>
        <v>6.8</v>
      </c>
      <c r="K3233" t="s">
        <v>8342</v>
      </c>
      <c r="L3233" t="s">
        <v>8341</v>
      </c>
      <c r="M3233">
        <v>0.75</v>
      </c>
      <c r="N3233">
        <v>2.5</v>
      </c>
      <c r="O3233">
        <f t="shared" si="170"/>
        <v>1.25</v>
      </c>
      <c r="P3233">
        <v>0.5</v>
      </c>
    </row>
    <row r="3234" spans="1:16">
      <c r="A3234" s="61">
        <v>103224302</v>
      </c>
      <c r="B3234" s="61" t="s">
        <v>7433</v>
      </c>
      <c r="C3234" s="62" t="s">
        <v>1532</v>
      </c>
      <c r="D3234" s="42" t="s">
        <v>4846</v>
      </c>
      <c r="E3234" s="61">
        <v>101490171</v>
      </c>
      <c r="F3234" s="61"/>
      <c r="G3234" s="61">
        <v>194</v>
      </c>
      <c r="H3234">
        <v>6.75</v>
      </c>
      <c r="I3234" t="str">
        <f t="shared" si="168"/>
        <v>78</v>
      </c>
      <c r="J3234" t="str">
        <f t="shared" si="169"/>
        <v>6.8</v>
      </c>
      <c r="K3234" t="s">
        <v>8342</v>
      </c>
      <c r="L3234" t="s">
        <v>8341</v>
      </c>
      <c r="M3234">
        <v>0.75</v>
      </c>
      <c r="N3234">
        <v>2.5</v>
      </c>
      <c r="O3234">
        <f t="shared" si="170"/>
        <v>1.25</v>
      </c>
      <c r="P3234">
        <v>0.5</v>
      </c>
    </row>
    <row r="3235" spans="1:16">
      <c r="A3235" s="61">
        <v>103224302</v>
      </c>
      <c r="B3235" s="61" t="s">
        <v>7433</v>
      </c>
      <c r="C3235" s="62" t="s">
        <v>1613</v>
      </c>
      <c r="D3235" s="42" t="s">
        <v>4847</v>
      </c>
      <c r="E3235" s="61">
        <v>101490161</v>
      </c>
      <c r="F3235" s="61"/>
      <c r="G3235" s="61">
        <v>194</v>
      </c>
      <c r="H3235">
        <v>6.75</v>
      </c>
      <c r="I3235" t="str">
        <f t="shared" si="168"/>
        <v>78</v>
      </c>
      <c r="J3235" t="str">
        <f t="shared" si="169"/>
        <v>6.8</v>
      </c>
      <c r="K3235" t="s">
        <v>8342</v>
      </c>
      <c r="L3235" t="s">
        <v>8341</v>
      </c>
      <c r="M3235">
        <v>0.75</v>
      </c>
      <c r="N3235">
        <v>2.5</v>
      </c>
      <c r="O3235">
        <f t="shared" si="170"/>
        <v>1.25</v>
      </c>
      <c r="P3235">
        <v>0.5</v>
      </c>
    </row>
    <row r="3236" spans="1:16">
      <c r="A3236" s="61">
        <v>104606584</v>
      </c>
      <c r="B3236" s="61" t="s">
        <v>7916</v>
      </c>
      <c r="C3236" s="100" t="s">
        <v>1532</v>
      </c>
      <c r="D3236" s="42" t="s">
        <v>5595</v>
      </c>
      <c r="E3236" s="61">
        <v>103177454</v>
      </c>
      <c r="F3236" s="61"/>
      <c r="G3236" s="61">
        <v>194</v>
      </c>
      <c r="H3236">
        <v>6.75</v>
      </c>
      <c r="I3236" t="str">
        <f t="shared" si="168"/>
        <v>78</v>
      </c>
      <c r="J3236" t="str">
        <f t="shared" si="169"/>
        <v>6.8</v>
      </c>
      <c r="K3236" t="s">
        <v>8345</v>
      </c>
      <c r="L3236" t="s">
        <v>8341</v>
      </c>
      <c r="M3236">
        <v>1.5</v>
      </c>
      <c r="N3236">
        <v>2.5</v>
      </c>
      <c r="O3236">
        <f t="shared" si="170"/>
        <v>1.25</v>
      </c>
      <c r="P3236">
        <v>0.5</v>
      </c>
    </row>
    <row r="3237" spans="1:16">
      <c r="A3237" s="61">
        <v>104606584</v>
      </c>
      <c r="B3237" s="61" t="s">
        <v>7916</v>
      </c>
      <c r="C3237" s="100" t="s">
        <v>1613</v>
      </c>
      <c r="D3237" s="42" t="s">
        <v>5596</v>
      </c>
      <c r="E3237" s="61" t="s">
        <v>4953</v>
      </c>
      <c r="F3237" s="61"/>
      <c r="G3237" s="61">
        <v>194</v>
      </c>
      <c r="H3237">
        <v>6.75</v>
      </c>
      <c r="I3237" t="str">
        <f t="shared" si="168"/>
        <v>78</v>
      </c>
      <c r="J3237" t="str">
        <f t="shared" si="169"/>
        <v>6.8</v>
      </c>
      <c r="K3237" t="s">
        <v>8345</v>
      </c>
      <c r="L3237" t="s">
        <v>8341</v>
      </c>
      <c r="M3237">
        <v>1.5</v>
      </c>
      <c r="N3237">
        <v>2.5</v>
      </c>
      <c r="O3237">
        <f t="shared" si="170"/>
        <v>1.25</v>
      </c>
      <c r="P3237">
        <v>0.5</v>
      </c>
    </row>
    <row r="3238" spans="1:16">
      <c r="A3238" s="61">
        <v>104770393</v>
      </c>
      <c r="B3238" s="61" t="s">
        <v>8028</v>
      </c>
      <c r="C3238" s="100" t="s">
        <v>1532</v>
      </c>
      <c r="D3238" s="42" t="s">
        <v>5776</v>
      </c>
      <c r="E3238" s="61">
        <v>101490162</v>
      </c>
      <c r="F3238" s="61"/>
      <c r="G3238" s="61">
        <v>473</v>
      </c>
      <c r="H3238">
        <v>6.75</v>
      </c>
      <c r="I3238" t="str">
        <f t="shared" si="168"/>
        <v>78</v>
      </c>
      <c r="J3238" t="str">
        <f t="shared" si="169"/>
        <v>7.9</v>
      </c>
      <c r="K3238" t="s">
        <v>8342</v>
      </c>
      <c r="L3238" t="s">
        <v>8351</v>
      </c>
      <c r="M3238">
        <v>0.75</v>
      </c>
      <c r="N3238">
        <v>2.5</v>
      </c>
      <c r="O3238">
        <f t="shared" si="170"/>
        <v>1.25</v>
      </c>
      <c r="P3238">
        <v>0.5</v>
      </c>
    </row>
    <row r="3239" spans="1:16">
      <c r="A3239" s="61">
        <v>104770393</v>
      </c>
      <c r="B3239" s="61" t="s">
        <v>8028</v>
      </c>
      <c r="C3239" s="100" t="s">
        <v>1613</v>
      </c>
      <c r="D3239" s="42" t="s">
        <v>5777</v>
      </c>
      <c r="E3239" s="61">
        <v>101490161</v>
      </c>
      <c r="F3239" s="61"/>
      <c r="G3239" s="61">
        <v>473</v>
      </c>
      <c r="H3239">
        <v>6.75</v>
      </c>
      <c r="I3239" t="str">
        <f t="shared" si="168"/>
        <v>78</v>
      </c>
      <c r="J3239" t="str">
        <f t="shared" si="169"/>
        <v>7.9</v>
      </c>
      <c r="K3239" t="s">
        <v>8342</v>
      </c>
      <c r="L3239" t="s">
        <v>8351</v>
      </c>
      <c r="M3239">
        <v>0.75</v>
      </c>
      <c r="N3239">
        <v>2.5</v>
      </c>
      <c r="O3239">
        <f t="shared" si="170"/>
        <v>1.25</v>
      </c>
      <c r="P3239">
        <v>0.5</v>
      </c>
    </row>
    <row r="3240" spans="1:16">
      <c r="A3240" s="61">
        <v>103443929</v>
      </c>
      <c r="B3240" s="61" t="s">
        <v>7684</v>
      </c>
      <c r="C3240" s="100" t="s">
        <v>1532</v>
      </c>
      <c r="D3240" s="42" t="s">
        <v>5247</v>
      </c>
      <c r="E3240" s="61">
        <v>101490162</v>
      </c>
      <c r="F3240" s="61"/>
      <c r="G3240" s="61">
        <v>414</v>
      </c>
      <c r="H3240">
        <v>6.75</v>
      </c>
      <c r="I3240" t="str">
        <f t="shared" si="168"/>
        <v>78</v>
      </c>
      <c r="J3240" t="str">
        <f t="shared" si="169"/>
        <v>7.9</v>
      </c>
      <c r="K3240" t="s">
        <v>8342</v>
      </c>
      <c r="L3240" t="s">
        <v>8352</v>
      </c>
      <c r="M3240">
        <v>0.75</v>
      </c>
      <c r="N3240">
        <v>2.5</v>
      </c>
      <c r="O3240">
        <f t="shared" si="170"/>
        <v>1.25</v>
      </c>
      <c r="P3240">
        <v>0.5</v>
      </c>
    </row>
    <row r="3241" spans="1:16">
      <c r="A3241" s="120">
        <v>103611194</v>
      </c>
      <c r="B3241" s="61" t="s">
        <v>7676</v>
      </c>
      <c r="C3241" s="100" t="s">
        <v>1532</v>
      </c>
      <c r="D3241" s="42" t="s">
        <v>5236</v>
      </c>
      <c r="E3241" s="61">
        <v>101490162</v>
      </c>
      <c r="F3241" s="61"/>
      <c r="G3241" s="61">
        <v>414</v>
      </c>
      <c r="H3241">
        <v>6.75</v>
      </c>
      <c r="I3241" t="str">
        <f t="shared" si="168"/>
        <v>78</v>
      </c>
      <c r="J3241" t="str">
        <f t="shared" si="169"/>
        <v>7.9</v>
      </c>
      <c r="K3241" t="s">
        <v>8342</v>
      </c>
      <c r="L3241" t="s">
        <v>8352</v>
      </c>
      <c r="M3241">
        <v>0.75</v>
      </c>
      <c r="N3241">
        <v>2.5</v>
      </c>
      <c r="O3241">
        <f t="shared" si="170"/>
        <v>1.25</v>
      </c>
      <c r="P3241">
        <v>0.5</v>
      </c>
    </row>
    <row r="3242" spans="1:16">
      <c r="A3242" s="120">
        <v>103611194</v>
      </c>
      <c r="B3242" s="61" t="s">
        <v>7676</v>
      </c>
      <c r="C3242" s="100" t="s">
        <v>1613</v>
      </c>
      <c r="D3242" s="42" t="s">
        <v>5237</v>
      </c>
      <c r="E3242" s="61">
        <v>101490161</v>
      </c>
      <c r="F3242" s="61"/>
      <c r="G3242" s="61">
        <v>414</v>
      </c>
      <c r="H3242">
        <v>6.75</v>
      </c>
      <c r="I3242" t="str">
        <f t="shared" si="168"/>
        <v>78</v>
      </c>
      <c r="J3242" t="str">
        <f t="shared" si="169"/>
        <v>7.9</v>
      </c>
      <c r="K3242" t="s">
        <v>8342</v>
      </c>
      <c r="L3242" t="s">
        <v>8352</v>
      </c>
      <c r="M3242">
        <v>0.75</v>
      </c>
      <c r="N3242">
        <v>2.5</v>
      </c>
      <c r="O3242">
        <f t="shared" si="170"/>
        <v>1.25</v>
      </c>
      <c r="P3242">
        <v>0.5</v>
      </c>
    </row>
    <row r="3243" spans="1:16">
      <c r="A3243" s="61">
        <v>103443929</v>
      </c>
      <c r="B3243" s="61" t="s">
        <v>7684</v>
      </c>
      <c r="C3243" s="100" t="s">
        <v>1613</v>
      </c>
      <c r="D3243" s="42" t="s">
        <v>5248</v>
      </c>
      <c r="E3243" s="61">
        <v>101490161</v>
      </c>
      <c r="F3243" s="61"/>
      <c r="G3243" s="61">
        <v>414</v>
      </c>
      <c r="H3243">
        <v>6.75</v>
      </c>
      <c r="I3243" t="str">
        <f t="shared" si="168"/>
        <v>78</v>
      </c>
      <c r="J3243" t="str">
        <f t="shared" si="169"/>
        <v>7.9</v>
      </c>
      <c r="K3243" t="s">
        <v>8342</v>
      </c>
      <c r="L3243" t="s">
        <v>8352</v>
      </c>
      <c r="M3243">
        <v>0.75</v>
      </c>
      <c r="N3243">
        <v>2.5</v>
      </c>
      <c r="O3243">
        <f t="shared" si="170"/>
        <v>1.25</v>
      </c>
      <c r="P3243">
        <v>0.5</v>
      </c>
    </row>
    <row r="3244" spans="1:16">
      <c r="A3244" s="102" t="s">
        <v>5113</v>
      </c>
      <c r="B3244" s="61" t="s">
        <v>7606</v>
      </c>
      <c r="C3244" s="100" t="s">
        <v>1532</v>
      </c>
      <c r="D3244" s="42" t="s">
        <v>8270</v>
      </c>
      <c r="E3244" s="61">
        <v>101490168</v>
      </c>
      <c r="F3244" s="61"/>
      <c r="G3244" s="61">
        <v>414</v>
      </c>
      <c r="H3244">
        <v>6.75</v>
      </c>
      <c r="I3244" t="str">
        <f t="shared" si="168"/>
        <v>78</v>
      </c>
      <c r="J3244" t="str">
        <f t="shared" si="169"/>
        <v>7.9</v>
      </c>
      <c r="K3244" t="s">
        <v>8342</v>
      </c>
      <c r="L3244" t="s">
        <v>8352</v>
      </c>
      <c r="M3244">
        <v>0.75</v>
      </c>
      <c r="N3244">
        <v>2.5</v>
      </c>
      <c r="O3244">
        <f t="shared" si="170"/>
        <v>1.25</v>
      </c>
      <c r="P3244">
        <v>0.5</v>
      </c>
    </row>
    <row r="3245" spans="1:16">
      <c r="A3245" s="18">
        <v>103372806</v>
      </c>
      <c r="B3245" s="61" t="s">
        <v>7607</v>
      </c>
      <c r="C3245" s="100" t="s">
        <v>1613</v>
      </c>
      <c r="D3245" s="42" t="s">
        <v>5114</v>
      </c>
      <c r="E3245" s="61">
        <v>101490161</v>
      </c>
      <c r="F3245" s="61"/>
      <c r="G3245" s="61">
        <v>414</v>
      </c>
      <c r="H3245">
        <v>6.75</v>
      </c>
      <c r="I3245" t="str">
        <f t="shared" si="168"/>
        <v>78</v>
      </c>
      <c r="J3245" t="str">
        <f t="shared" si="169"/>
        <v>7.9</v>
      </c>
      <c r="K3245" t="s">
        <v>8342</v>
      </c>
      <c r="L3245" t="s">
        <v>8352</v>
      </c>
      <c r="M3245">
        <v>0.75</v>
      </c>
      <c r="N3245">
        <v>2.5</v>
      </c>
      <c r="O3245">
        <f t="shared" si="170"/>
        <v>1.25</v>
      </c>
      <c r="P3245">
        <v>0.5</v>
      </c>
    </row>
    <row r="3246" spans="1:16">
      <c r="A3246" s="61">
        <v>103443930</v>
      </c>
      <c r="B3246" s="61" t="s">
        <v>7685</v>
      </c>
      <c r="C3246" s="100" t="s">
        <v>1532</v>
      </c>
      <c r="D3246" s="42" t="s">
        <v>5249</v>
      </c>
      <c r="E3246" s="61">
        <v>103177454</v>
      </c>
      <c r="F3246" s="61"/>
      <c r="G3246" s="61">
        <v>414</v>
      </c>
      <c r="H3246">
        <v>6.75</v>
      </c>
      <c r="I3246" t="str">
        <f t="shared" si="168"/>
        <v>78</v>
      </c>
      <c r="J3246" t="str">
        <f t="shared" si="169"/>
        <v>7.9</v>
      </c>
      <c r="K3246" t="s">
        <v>8345</v>
      </c>
      <c r="L3246" t="s">
        <v>8352</v>
      </c>
      <c r="M3246">
        <v>1.5</v>
      </c>
      <c r="N3246">
        <v>2.5</v>
      </c>
      <c r="O3246">
        <f t="shared" si="170"/>
        <v>1.25</v>
      </c>
      <c r="P3246">
        <v>0.5</v>
      </c>
    </row>
    <row r="3247" spans="1:16">
      <c r="A3247" s="120">
        <v>103611195</v>
      </c>
      <c r="B3247" s="61" t="s">
        <v>7675</v>
      </c>
      <c r="C3247" s="100" t="s">
        <v>1532</v>
      </c>
      <c r="D3247" s="42" t="s">
        <v>5234</v>
      </c>
      <c r="E3247" s="61">
        <v>103177454</v>
      </c>
      <c r="F3247" s="61"/>
      <c r="G3247" s="61">
        <v>414</v>
      </c>
      <c r="H3247">
        <v>6.75</v>
      </c>
      <c r="I3247" t="str">
        <f t="shared" si="168"/>
        <v>78</v>
      </c>
      <c r="J3247" t="str">
        <f t="shared" si="169"/>
        <v>7.9</v>
      </c>
      <c r="K3247" t="s">
        <v>8345</v>
      </c>
      <c r="L3247" t="s">
        <v>8352</v>
      </c>
      <c r="M3247">
        <v>1.5</v>
      </c>
      <c r="N3247">
        <v>2.5</v>
      </c>
      <c r="O3247">
        <f t="shared" si="170"/>
        <v>1.25</v>
      </c>
      <c r="P3247">
        <v>0.5</v>
      </c>
    </row>
    <row r="3248" spans="1:16">
      <c r="A3248" s="120">
        <v>103611195</v>
      </c>
      <c r="B3248" s="61" t="s">
        <v>7675</v>
      </c>
      <c r="C3248" s="100" t="s">
        <v>1613</v>
      </c>
      <c r="D3248" s="42" t="s">
        <v>5235</v>
      </c>
      <c r="E3248" s="61" t="s">
        <v>4953</v>
      </c>
      <c r="F3248" s="61"/>
      <c r="G3248" s="61">
        <v>414</v>
      </c>
      <c r="H3248">
        <v>6.75</v>
      </c>
      <c r="I3248" t="str">
        <f t="shared" si="168"/>
        <v>78</v>
      </c>
      <c r="J3248" t="str">
        <f t="shared" si="169"/>
        <v>7.9</v>
      </c>
      <c r="K3248" t="s">
        <v>8345</v>
      </c>
      <c r="L3248" t="s">
        <v>8352</v>
      </c>
      <c r="M3248">
        <v>1.5</v>
      </c>
      <c r="N3248">
        <v>2.5</v>
      </c>
      <c r="O3248">
        <f t="shared" si="170"/>
        <v>1.25</v>
      </c>
      <c r="P3248">
        <v>0.5</v>
      </c>
    </row>
    <row r="3249" spans="1:16">
      <c r="A3249" s="61">
        <v>103443930</v>
      </c>
      <c r="B3249" s="61" t="s">
        <v>7685</v>
      </c>
      <c r="C3249" s="100" t="s">
        <v>1613</v>
      </c>
      <c r="D3249" s="42" t="s">
        <v>5250</v>
      </c>
      <c r="E3249" s="61" t="s">
        <v>4953</v>
      </c>
      <c r="F3249" s="61"/>
      <c r="G3249" s="61">
        <v>414</v>
      </c>
      <c r="H3249">
        <v>6.75</v>
      </c>
      <c r="I3249" t="str">
        <f t="shared" si="168"/>
        <v>78</v>
      </c>
      <c r="J3249" t="str">
        <f t="shared" si="169"/>
        <v>7.9</v>
      </c>
      <c r="K3249" t="s">
        <v>8345</v>
      </c>
      <c r="L3249" t="s">
        <v>8352</v>
      </c>
      <c r="M3249">
        <v>1.5</v>
      </c>
      <c r="N3249">
        <v>2.5</v>
      </c>
      <c r="O3249">
        <f t="shared" si="170"/>
        <v>1.25</v>
      </c>
      <c r="P3249">
        <v>0.5</v>
      </c>
    </row>
    <row r="3250" spans="1:16">
      <c r="A3250" s="18" t="s">
        <v>5120</v>
      </c>
      <c r="B3250" s="61" t="s">
        <v>7610</v>
      </c>
      <c r="C3250" s="100" t="s">
        <v>1532</v>
      </c>
      <c r="D3250" s="42" t="s">
        <v>5121</v>
      </c>
      <c r="E3250" s="61">
        <v>103265023</v>
      </c>
      <c r="F3250" s="61"/>
      <c r="G3250" s="61">
        <v>414</v>
      </c>
      <c r="H3250">
        <v>6.75</v>
      </c>
      <c r="I3250" t="str">
        <f t="shared" si="168"/>
        <v>78</v>
      </c>
      <c r="J3250" t="str">
        <f t="shared" si="169"/>
        <v>7.9</v>
      </c>
      <c r="K3250" t="s">
        <v>8345</v>
      </c>
      <c r="L3250" t="s">
        <v>8352</v>
      </c>
      <c r="M3250">
        <v>1.5</v>
      </c>
      <c r="N3250">
        <v>2.5</v>
      </c>
      <c r="O3250">
        <f t="shared" si="170"/>
        <v>1.25</v>
      </c>
      <c r="P3250">
        <v>0.5</v>
      </c>
    </row>
    <row r="3251" spans="1:16" ht="25.5">
      <c r="A3251" s="102" t="s">
        <v>5120</v>
      </c>
      <c r="B3251" s="61" t="s">
        <v>7610</v>
      </c>
      <c r="C3251" s="100" t="s">
        <v>1613</v>
      </c>
      <c r="D3251" s="42" t="s">
        <v>5122</v>
      </c>
      <c r="E3251" s="61" t="s">
        <v>4953</v>
      </c>
      <c r="F3251" s="61"/>
      <c r="G3251" s="61">
        <v>414</v>
      </c>
      <c r="H3251">
        <v>6.75</v>
      </c>
      <c r="I3251" t="str">
        <f t="shared" si="168"/>
        <v>78</v>
      </c>
      <c r="J3251" t="str">
        <f t="shared" si="169"/>
        <v>7.9</v>
      </c>
      <c r="K3251" t="s">
        <v>8345</v>
      </c>
      <c r="L3251" t="s">
        <v>8352</v>
      </c>
      <c r="M3251">
        <v>1.5</v>
      </c>
      <c r="N3251">
        <v>2.5</v>
      </c>
      <c r="O3251">
        <f t="shared" si="170"/>
        <v>1.25</v>
      </c>
      <c r="P3251">
        <v>0.5</v>
      </c>
    </row>
    <row r="3252" spans="1:16">
      <c r="A3252" s="64" t="s">
        <v>2562</v>
      </c>
      <c r="B3252" s="61" t="s">
        <v>6431</v>
      </c>
      <c r="C3252" s="62" t="s">
        <v>1532</v>
      </c>
      <c r="D3252" s="63" t="s">
        <v>2563</v>
      </c>
      <c r="E3252" s="64">
        <v>101490164</v>
      </c>
      <c r="F3252" s="64"/>
      <c r="G3252" s="64">
        <v>19</v>
      </c>
      <c r="H3252">
        <v>6.75</v>
      </c>
      <c r="I3252" t="str">
        <f t="shared" si="168"/>
        <v>91</v>
      </c>
      <c r="J3252" t="str">
        <f t="shared" si="169"/>
        <v>02.</v>
      </c>
      <c r="K3252" t="s">
        <v>8342</v>
      </c>
      <c r="L3252" t="s">
        <v>8357</v>
      </c>
      <c r="M3252">
        <v>0.75</v>
      </c>
      <c r="N3252">
        <v>2.5</v>
      </c>
      <c r="O3252">
        <f t="shared" si="170"/>
        <v>1.25</v>
      </c>
      <c r="P3252">
        <v>0.5</v>
      </c>
    </row>
    <row r="3253" spans="1:16">
      <c r="A3253" s="64" t="s">
        <v>2562</v>
      </c>
      <c r="B3253" s="61" t="s">
        <v>6431</v>
      </c>
      <c r="C3253" s="62" t="s">
        <v>1532</v>
      </c>
      <c r="D3253" s="63" t="s">
        <v>2563</v>
      </c>
      <c r="E3253" s="64">
        <v>101490164</v>
      </c>
      <c r="F3253" s="61" t="s">
        <v>1534</v>
      </c>
      <c r="G3253" s="64">
        <v>19</v>
      </c>
      <c r="H3253">
        <v>6.75</v>
      </c>
      <c r="I3253" t="str">
        <f t="shared" si="168"/>
        <v>91</v>
      </c>
      <c r="J3253" t="str">
        <f t="shared" si="169"/>
        <v>02.</v>
      </c>
      <c r="K3253" t="s">
        <v>8342</v>
      </c>
      <c r="L3253" t="s">
        <v>8357</v>
      </c>
      <c r="M3253">
        <v>0.75</v>
      </c>
      <c r="N3253">
        <v>2.5</v>
      </c>
      <c r="O3253">
        <f t="shared" si="170"/>
        <v>1.25</v>
      </c>
      <c r="P3253">
        <v>0.5</v>
      </c>
    </row>
    <row r="3254" spans="1:16">
      <c r="A3254" s="64" t="s">
        <v>2562</v>
      </c>
      <c r="B3254" s="61" t="s">
        <v>6431</v>
      </c>
      <c r="C3254" s="62" t="s">
        <v>1613</v>
      </c>
      <c r="D3254" s="63" t="s">
        <v>3635</v>
      </c>
      <c r="E3254" s="64">
        <v>101490161</v>
      </c>
      <c r="F3254" s="64"/>
      <c r="G3254" s="64">
        <v>19</v>
      </c>
      <c r="H3254">
        <v>6.75</v>
      </c>
      <c r="I3254" t="str">
        <f t="shared" si="168"/>
        <v>91</v>
      </c>
      <c r="J3254" t="str">
        <f t="shared" si="169"/>
        <v>02.</v>
      </c>
      <c r="K3254" t="s">
        <v>8342</v>
      </c>
      <c r="L3254" t="s">
        <v>8357</v>
      </c>
      <c r="M3254">
        <v>0.75</v>
      </c>
      <c r="N3254">
        <v>2.5</v>
      </c>
      <c r="O3254">
        <f t="shared" si="170"/>
        <v>1.25</v>
      </c>
      <c r="P3254">
        <v>0.5</v>
      </c>
    </row>
    <row r="3255" spans="1:16">
      <c r="A3255" s="61" t="s">
        <v>1828</v>
      </c>
      <c r="B3255" s="61" t="s">
        <v>6109</v>
      </c>
      <c r="C3255" s="62" t="s">
        <v>1532</v>
      </c>
      <c r="D3255" s="63" t="s">
        <v>1829</v>
      </c>
      <c r="E3255" s="61">
        <v>101490162</v>
      </c>
      <c r="F3255" s="61"/>
      <c r="G3255" s="64">
        <v>19</v>
      </c>
      <c r="H3255">
        <v>6.75</v>
      </c>
      <c r="I3255" t="str">
        <f t="shared" si="168"/>
        <v>91</v>
      </c>
      <c r="J3255" t="str">
        <f t="shared" si="169"/>
        <v>02.</v>
      </c>
      <c r="K3255" t="s">
        <v>8342</v>
      </c>
      <c r="L3255" t="s">
        <v>8341</v>
      </c>
      <c r="M3255">
        <v>0.75</v>
      </c>
      <c r="N3255">
        <v>2.5</v>
      </c>
      <c r="O3255">
        <f t="shared" si="170"/>
        <v>1.25</v>
      </c>
      <c r="P3255">
        <v>0.5</v>
      </c>
    </row>
    <row r="3256" spans="1:16">
      <c r="A3256" s="64" t="s">
        <v>2489</v>
      </c>
      <c r="B3256" s="61" t="s">
        <v>6401</v>
      </c>
      <c r="C3256" s="62" t="s">
        <v>1532</v>
      </c>
      <c r="D3256" s="63" t="s">
        <v>2490</v>
      </c>
      <c r="E3256" s="64">
        <v>101490164</v>
      </c>
      <c r="F3256" s="64"/>
      <c r="G3256" s="64">
        <v>19</v>
      </c>
      <c r="H3256">
        <v>6.75</v>
      </c>
      <c r="I3256" t="str">
        <f t="shared" si="168"/>
        <v>91</v>
      </c>
      <c r="J3256" t="str">
        <f t="shared" si="169"/>
        <v>02.</v>
      </c>
      <c r="K3256" t="s">
        <v>8342</v>
      </c>
      <c r="L3256" t="s">
        <v>8341</v>
      </c>
      <c r="M3256">
        <v>0.75</v>
      </c>
      <c r="N3256">
        <v>2.5</v>
      </c>
      <c r="O3256">
        <f t="shared" si="170"/>
        <v>1.25</v>
      </c>
      <c r="P3256">
        <v>0.5</v>
      </c>
    </row>
    <row r="3257" spans="1:16">
      <c r="A3257" s="64" t="s">
        <v>2489</v>
      </c>
      <c r="B3257" s="61" t="s">
        <v>6401</v>
      </c>
      <c r="C3257" s="62" t="s">
        <v>1532</v>
      </c>
      <c r="D3257" s="63" t="s">
        <v>2490</v>
      </c>
      <c r="E3257" s="64">
        <v>101490164</v>
      </c>
      <c r="F3257" s="61" t="s">
        <v>1534</v>
      </c>
      <c r="G3257" s="64">
        <v>19</v>
      </c>
      <c r="H3257">
        <v>6.75</v>
      </c>
      <c r="I3257" t="str">
        <f t="shared" si="168"/>
        <v>91</v>
      </c>
      <c r="J3257" t="str">
        <f t="shared" si="169"/>
        <v>02.</v>
      </c>
      <c r="K3257" t="s">
        <v>8342</v>
      </c>
      <c r="L3257" t="s">
        <v>8341</v>
      </c>
      <c r="M3257">
        <v>0.75</v>
      </c>
      <c r="N3257">
        <v>2.5</v>
      </c>
      <c r="O3257">
        <f t="shared" si="170"/>
        <v>1.25</v>
      </c>
      <c r="P3257">
        <v>0.5</v>
      </c>
    </row>
    <row r="3258" spans="1:16">
      <c r="A3258" s="64" t="s">
        <v>2489</v>
      </c>
      <c r="B3258" s="61" t="s">
        <v>6401</v>
      </c>
      <c r="C3258" s="62" t="s">
        <v>1613</v>
      </c>
      <c r="D3258" s="63" t="s">
        <v>3636</v>
      </c>
      <c r="E3258" s="64">
        <v>101490161</v>
      </c>
      <c r="F3258" s="64"/>
      <c r="G3258" s="64">
        <v>19</v>
      </c>
      <c r="H3258">
        <v>6.75</v>
      </c>
      <c r="I3258" t="str">
        <f t="shared" si="168"/>
        <v>91</v>
      </c>
      <c r="J3258" t="str">
        <f t="shared" si="169"/>
        <v>02.</v>
      </c>
      <c r="K3258" t="s">
        <v>8342</v>
      </c>
      <c r="L3258" t="s">
        <v>8341</v>
      </c>
      <c r="M3258">
        <v>0.75</v>
      </c>
      <c r="N3258">
        <v>2.5</v>
      </c>
      <c r="O3258">
        <f t="shared" si="170"/>
        <v>1.25</v>
      </c>
      <c r="P3258">
        <v>0.5</v>
      </c>
    </row>
    <row r="3259" spans="1:16">
      <c r="A3259" s="64" t="s">
        <v>1828</v>
      </c>
      <c r="B3259" s="61" t="s">
        <v>6109</v>
      </c>
      <c r="C3259" s="62" t="s">
        <v>1613</v>
      </c>
      <c r="D3259" s="63" t="s">
        <v>3637</v>
      </c>
      <c r="E3259" s="64">
        <v>101490161</v>
      </c>
      <c r="F3259" s="64"/>
      <c r="G3259" s="64">
        <v>19</v>
      </c>
      <c r="H3259">
        <v>6.75</v>
      </c>
      <c r="I3259" t="str">
        <f t="shared" si="168"/>
        <v>91</v>
      </c>
      <c r="J3259" t="str">
        <f t="shared" si="169"/>
        <v>02.</v>
      </c>
      <c r="K3259" t="s">
        <v>8342</v>
      </c>
      <c r="L3259" t="s">
        <v>8341</v>
      </c>
      <c r="M3259">
        <v>0.75</v>
      </c>
      <c r="N3259">
        <v>2.5</v>
      </c>
      <c r="O3259">
        <f t="shared" si="170"/>
        <v>1.25</v>
      </c>
      <c r="P3259">
        <v>0.5</v>
      </c>
    </row>
    <row r="3260" spans="1:16">
      <c r="A3260" s="61" t="s">
        <v>3213</v>
      </c>
      <c r="B3260" s="61" t="s">
        <v>6656</v>
      </c>
      <c r="C3260" s="62" t="s">
        <v>1532</v>
      </c>
      <c r="D3260" s="63" t="s">
        <v>3214</v>
      </c>
      <c r="E3260" s="61">
        <v>101490162</v>
      </c>
      <c r="F3260" s="61"/>
      <c r="G3260" s="64">
        <v>175</v>
      </c>
      <c r="H3260">
        <v>6.75</v>
      </c>
      <c r="I3260" t="str">
        <f t="shared" si="168"/>
        <v>91</v>
      </c>
      <c r="J3260" t="str">
        <f t="shared" si="169"/>
        <v>03.</v>
      </c>
      <c r="K3260" t="s">
        <v>8342</v>
      </c>
      <c r="L3260" t="s">
        <v>8341</v>
      </c>
      <c r="M3260">
        <v>0.75</v>
      </c>
      <c r="N3260">
        <v>2.5</v>
      </c>
      <c r="O3260">
        <f t="shared" si="170"/>
        <v>1.25</v>
      </c>
      <c r="P3260">
        <v>0.5</v>
      </c>
    </row>
    <row r="3261" spans="1:16">
      <c r="A3261" s="64" t="s">
        <v>3213</v>
      </c>
      <c r="B3261" s="61" t="s">
        <v>6656</v>
      </c>
      <c r="C3261" s="62" t="s">
        <v>1613</v>
      </c>
      <c r="D3261" s="63" t="s">
        <v>3638</v>
      </c>
      <c r="E3261" s="64">
        <v>101490161</v>
      </c>
      <c r="F3261" s="64"/>
      <c r="G3261" s="64">
        <v>175</v>
      </c>
      <c r="H3261">
        <v>6.75</v>
      </c>
      <c r="I3261" t="str">
        <f t="shared" si="168"/>
        <v>91</v>
      </c>
      <c r="J3261" t="str">
        <f t="shared" si="169"/>
        <v>03.</v>
      </c>
      <c r="K3261" t="s">
        <v>8342</v>
      </c>
      <c r="L3261" t="s">
        <v>8341</v>
      </c>
      <c r="M3261">
        <v>0.75</v>
      </c>
      <c r="N3261">
        <v>2.5</v>
      </c>
      <c r="O3261">
        <f t="shared" si="170"/>
        <v>1.25</v>
      </c>
      <c r="P3261">
        <v>0.5</v>
      </c>
    </row>
    <row r="3262" spans="1:16">
      <c r="A3262" s="61" t="s">
        <v>3215</v>
      </c>
      <c r="B3262" s="61" t="s">
        <v>6657</v>
      </c>
      <c r="C3262" s="62" t="s">
        <v>1532</v>
      </c>
      <c r="D3262" s="63" t="s">
        <v>3216</v>
      </c>
      <c r="E3262" s="61">
        <v>101490162</v>
      </c>
      <c r="F3262" s="61"/>
      <c r="G3262" s="64">
        <v>175</v>
      </c>
      <c r="H3262">
        <v>6.75</v>
      </c>
      <c r="I3262" t="str">
        <f t="shared" si="168"/>
        <v>91</v>
      </c>
      <c r="J3262" t="str">
        <f t="shared" si="169"/>
        <v>03.</v>
      </c>
      <c r="K3262" t="s">
        <v>8342</v>
      </c>
      <c r="L3262" t="s">
        <v>8357</v>
      </c>
      <c r="M3262">
        <v>0.75</v>
      </c>
      <c r="N3262">
        <v>2.5</v>
      </c>
      <c r="O3262">
        <f t="shared" si="170"/>
        <v>1.25</v>
      </c>
      <c r="P3262">
        <v>0.5</v>
      </c>
    </row>
    <row r="3263" spans="1:16">
      <c r="A3263" s="64" t="s">
        <v>3215</v>
      </c>
      <c r="B3263" s="61" t="s">
        <v>6657</v>
      </c>
      <c r="C3263" s="62" t="s">
        <v>1613</v>
      </c>
      <c r="D3263" s="63" t="s">
        <v>3639</v>
      </c>
      <c r="E3263" s="64">
        <v>101490161</v>
      </c>
      <c r="F3263" s="64"/>
      <c r="G3263" s="64">
        <v>175</v>
      </c>
      <c r="H3263">
        <v>6.75</v>
      </c>
      <c r="I3263" t="str">
        <f t="shared" si="168"/>
        <v>91</v>
      </c>
      <c r="J3263" t="str">
        <f t="shared" si="169"/>
        <v>03.</v>
      </c>
      <c r="K3263" t="s">
        <v>8342</v>
      </c>
      <c r="L3263" t="s">
        <v>8357</v>
      </c>
      <c r="M3263">
        <v>0.75</v>
      </c>
      <c r="N3263">
        <v>2.5</v>
      </c>
      <c r="O3263">
        <f t="shared" si="170"/>
        <v>1.25</v>
      </c>
      <c r="P3263">
        <v>0.5</v>
      </c>
    </row>
    <row r="3264" spans="1:16">
      <c r="A3264" s="61" t="s">
        <v>2458</v>
      </c>
      <c r="B3264" s="61" t="s">
        <v>6386</v>
      </c>
      <c r="C3264" s="62" t="s">
        <v>1532</v>
      </c>
      <c r="D3264" s="63" t="s">
        <v>2459</v>
      </c>
      <c r="E3264" s="61">
        <v>101490162</v>
      </c>
      <c r="F3264" s="61"/>
      <c r="G3264" s="64">
        <v>20</v>
      </c>
      <c r="H3264">
        <v>6.75</v>
      </c>
      <c r="I3264" t="str">
        <f t="shared" si="168"/>
        <v>91</v>
      </c>
      <c r="J3264" t="str">
        <f t="shared" si="169"/>
        <v>04.</v>
      </c>
      <c r="K3264" t="s">
        <v>8342</v>
      </c>
      <c r="L3264" t="s">
        <v>8357</v>
      </c>
      <c r="M3264">
        <v>0.75</v>
      </c>
      <c r="N3264">
        <v>2.5</v>
      </c>
      <c r="O3264">
        <f t="shared" si="170"/>
        <v>1.25</v>
      </c>
      <c r="P3264">
        <v>0.5</v>
      </c>
    </row>
    <row r="3265" spans="1:16">
      <c r="A3265" s="64" t="s">
        <v>2458</v>
      </c>
      <c r="B3265" s="61" t="s">
        <v>6386</v>
      </c>
      <c r="C3265" s="62" t="s">
        <v>1613</v>
      </c>
      <c r="D3265" s="63" t="s">
        <v>2459</v>
      </c>
      <c r="E3265" s="64">
        <v>101490161</v>
      </c>
      <c r="F3265" s="64"/>
      <c r="G3265" s="64">
        <v>20</v>
      </c>
      <c r="H3265">
        <v>6.75</v>
      </c>
      <c r="I3265" t="str">
        <f t="shared" si="168"/>
        <v>91</v>
      </c>
      <c r="J3265" t="str">
        <f t="shared" si="169"/>
        <v>04.</v>
      </c>
      <c r="K3265" t="s">
        <v>8342</v>
      </c>
      <c r="L3265" t="s">
        <v>8357</v>
      </c>
      <c r="M3265">
        <v>0.75</v>
      </c>
      <c r="N3265">
        <v>2.5</v>
      </c>
      <c r="O3265">
        <f t="shared" si="170"/>
        <v>1.25</v>
      </c>
      <c r="P3265">
        <v>0.5</v>
      </c>
    </row>
    <row r="3266" spans="1:16">
      <c r="A3266" s="61" t="s">
        <v>1837</v>
      </c>
      <c r="B3266" s="61" t="s">
        <v>6113</v>
      </c>
      <c r="C3266" s="62" t="s">
        <v>1532</v>
      </c>
      <c r="D3266" s="63" t="s">
        <v>1838</v>
      </c>
      <c r="E3266" s="61">
        <v>101490162</v>
      </c>
      <c r="F3266" s="61"/>
      <c r="G3266" s="64">
        <v>20</v>
      </c>
      <c r="H3266">
        <v>6.75</v>
      </c>
      <c r="I3266" t="str">
        <f t="shared" si="168"/>
        <v>91</v>
      </c>
      <c r="J3266" t="str">
        <f t="shared" si="169"/>
        <v>04.</v>
      </c>
      <c r="K3266" t="s">
        <v>8342</v>
      </c>
      <c r="L3266" t="s">
        <v>8341</v>
      </c>
      <c r="M3266">
        <v>0.75</v>
      </c>
      <c r="N3266">
        <v>2.5</v>
      </c>
      <c r="O3266">
        <f t="shared" si="170"/>
        <v>1.25</v>
      </c>
      <c r="P3266">
        <v>0.5</v>
      </c>
    </row>
    <row r="3267" spans="1:16">
      <c r="A3267" s="64" t="s">
        <v>1837</v>
      </c>
      <c r="B3267" s="61" t="s">
        <v>6113</v>
      </c>
      <c r="C3267" s="62" t="s">
        <v>1613</v>
      </c>
      <c r="D3267" s="63" t="s">
        <v>3640</v>
      </c>
      <c r="E3267" s="64">
        <v>101490161</v>
      </c>
      <c r="F3267" s="64"/>
      <c r="G3267" s="64">
        <v>20</v>
      </c>
      <c r="H3267">
        <v>6.75</v>
      </c>
      <c r="I3267" t="str">
        <f t="shared" si="168"/>
        <v>91</v>
      </c>
      <c r="J3267" t="str">
        <f t="shared" si="169"/>
        <v>04.</v>
      </c>
      <c r="K3267" t="s">
        <v>8342</v>
      </c>
      <c r="L3267" t="s">
        <v>8341</v>
      </c>
      <c r="M3267">
        <v>0.75</v>
      </c>
      <c r="N3267">
        <v>2.5</v>
      </c>
      <c r="O3267">
        <f t="shared" si="170"/>
        <v>1.25</v>
      </c>
      <c r="P3267">
        <v>0.5</v>
      </c>
    </row>
    <row r="3268" spans="1:16">
      <c r="A3268" s="61">
        <v>103361673</v>
      </c>
      <c r="B3268" s="61" t="s">
        <v>7591</v>
      </c>
      <c r="C3268" s="100" t="s">
        <v>1532</v>
      </c>
      <c r="D3268" s="42" t="s">
        <v>5092</v>
      </c>
      <c r="E3268" s="61">
        <v>101490162</v>
      </c>
      <c r="F3268" s="61"/>
      <c r="G3268" s="61">
        <v>393</v>
      </c>
      <c r="H3268">
        <v>6.75</v>
      </c>
      <c r="I3268" t="str">
        <f t="shared" si="168"/>
        <v>91</v>
      </c>
      <c r="J3268" t="str">
        <f t="shared" si="169"/>
        <v>08.</v>
      </c>
      <c r="K3268" t="s">
        <v>8342</v>
      </c>
      <c r="L3268" t="s">
        <v>8352</v>
      </c>
      <c r="M3268">
        <v>0.75</v>
      </c>
      <c r="N3268">
        <v>2.5</v>
      </c>
      <c r="O3268">
        <f t="shared" si="170"/>
        <v>1.25</v>
      </c>
      <c r="P3268">
        <v>0.5</v>
      </c>
    </row>
    <row r="3269" spans="1:16">
      <c r="A3269" s="61">
        <v>103361673</v>
      </c>
      <c r="B3269" s="61" t="s">
        <v>7591</v>
      </c>
      <c r="C3269" s="100" t="s">
        <v>1613</v>
      </c>
      <c r="D3269" s="42" t="s">
        <v>5093</v>
      </c>
      <c r="E3269" s="61">
        <v>101490161</v>
      </c>
      <c r="F3269" s="61"/>
      <c r="G3269" s="61">
        <v>393</v>
      </c>
      <c r="H3269">
        <v>6.75</v>
      </c>
      <c r="I3269" t="str">
        <f t="shared" si="168"/>
        <v>91</v>
      </c>
      <c r="J3269" t="str">
        <f t="shared" si="169"/>
        <v>08.</v>
      </c>
      <c r="K3269" t="s">
        <v>8342</v>
      </c>
      <c r="L3269" t="s">
        <v>8352</v>
      </c>
      <c r="M3269">
        <v>0.75</v>
      </c>
      <c r="N3269">
        <v>2.5</v>
      </c>
      <c r="O3269">
        <f t="shared" si="170"/>
        <v>1.25</v>
      </c>
      <c r="P3269">
        <v>0.5</v>
      </c>
    </row>
    <row r="3270" spans="1:16">
      <c r="A3270" s="61">
        <v>103092495</v>
      </c>
      <c r="B3270" s="61" t="s">
        <v>7268</v>
      </c>
      <c r="C3270" s="62" t="s">
        <v>1532</v>
      </c>
      <c r="D3270" s="42" t="s">
        <v>4639</v>
      </c>
      <c r="E3270" s="61">
        <v>101490162</v>
      </c>
      <c r="F3270" s="61"/>
      <c r="G3270" s="61">
        <v>372</v>
      </c>
      <c r="H3270">
        <v>6.75</v>
      </c>
      <c r="I3270" t="str">
        <f t="shared" si="168"/>
        <v>91</v>
      </c>
      <c r="J3270" t="str">
        <f t="shared" si="169"/>
        <v>08.</v>
      </c>
      <c r="K3270" t="s">
        <v>8342</v>
      </c>
      <c r="L3270" t="s">
        <v>8351</v>
      </c>
      <c r="M3270">
        <v>0.75</v>
      </c>
      <c r="N3270">
        <v>2.5</v>
      </c>
      <c r="O3270">
        <f t="shared" si="170"/>
        <v>1.25</v>
      </c>
      <c r="P3270">
        <v>0.5</v>
      </c>
    </row>
    <row r="3271" spans="1:16">
      <c r="A3271" s="61">
        <v>103240743</v>
      </c>
      <c r="B3271" s="61" t="s">
        <v>7473</v>
      </c>
      <c r="C3271" s="62" t="s">
        <v>1532</v>
      </c>
      <c r="D3271" s="42" t="s">
        <v>4896</v>
      </c>
      <c r="E3271" s="61">
        <v>101490162</v>
      </c>
      <c r="F3271" s="61"/>
      <c r="G3271" s="61">
        <v>372</v>
      </c>
      <c r="H3271">
        <v>6.75</v>
      </c>
      <c r="I3271" t="str">
        <f t="shared" si="168"/>
        <v>91</v>
      </c>
      <c r="J3271" t="str">
        <f t="shared" si="169"/>
        <v>08.</v>
      </c>
      <c r="K3271" t="s">
        <v>8342</v>
      </c>
      <c r="L3271" t="s">
        <v>8351</v>
      </c>
      <c r="M3271">
        <v>0.75</v>
      </c>
      <c r="N3271">
        <v>2.5</v>
      </c>
      <c r="O3271">
        <f t="shared" si="170"/>
        <v>1.25</v>
      </c>
      <c r="P3271">
        <v>0.5</v>
      </c>
    </row>
    <row r="3272" spans="1:16">
      <c r="A3272" s="61">
        <v>103240743</v>
      </c>
      <c r="B3272" s="61" t="s">
        <v>7473</v>
      </c>
      <c r="C3272" s="62" t="s">
        <v>1613</v>
      </c>
      <c r="D3272" s="42" t="s">
        <v>4896</v>
      </c>
      <c r="E3272" s="61">
        <v>101490161</v>
      </c>
      <c r="F3272" s="61"/>
      <c r="G3272" s="61">
        <v>372</v>
      </c>
      <c r="H3272">
        <v>6.75</v>
      </c>
      <c r="I3272" t="str">
        <f t="shared" si="168"/>
        <v>91</v>
      </c>
      <c r="J3272" t="str">
        <f t="shared" si="169"/>
        <v>08.</v>
      </c>
      <c r="K3272" t="s">
        <v>8342</v>
      </c>
      <c r="L3272" t="s">
        <v>8351</v>
      </c>
      <c r="M3272">
        <v>0.75</v>
      </c>
      <c r="N3272">
        <v>2.5</v>
      </c>
      <c r="O3272">
        <f t="shared" si="170"/>
        <v>1.25</v>
      </c>
      <c r="P3272">
        <v>0.5</v>
      </c>
    </row>
    <row r="3273" spans="1:16">
      <c r="A3273" s="61">
        <v>103092495</v>
      </c>
      <c r="B3273" s="61" t="s">
        <v>7268</v>
      </c>
      <c r="C3273" s="62" t="s">
        <v>1613</v>
      </c>
      <c r="D3273" s="42" t="s">
        <v>4640</v>
      </c>
      <c r="E3273" s="61">
        <v>101490161</v>
      </c>
      <c r="F3273" s="61"/>
      <c r="G3273" s="61">
        <v>372</v>
      </c>
      <c r="H3273">
        <v>6.75</v>
      </c>
      <c r="I3273" t="str">
        <f t="shared" si="168"/>
        <v>91</v>
      </c>
      <c r="J3273" t="str">
        <f t="shared" si="169"/>
        <v>08.</v>
      </c>
      <c r="K3273" t="s">
        <v>8342</v>
      </c>
      <c r="L3273" t="s">
        <v>8351</v>
      </c>
      <c r="M3273">
        <v>0.75</v>
      </c>
      <c r="N3273">
        <v>2.5</v>
      </c>
      <c r="O3273">
        <f t="shared" si="170"/>
        <v>1.25</v>
      </c>
      <c r="P3273">
        <v>0.5</v>
      </c>
    </row>
    <row r="3274" spans="1:16">
      <c r="A3274" s="61">
        <v>103233214</v>
      </c>
      <c r="B3274" s="61" t="s">
        <v>7454</v>
      </c>
      <c r="C3274" s="62" t="s">
        <v>1532</v>
      </c>
      <c r="D3274" s="42" t="s">
        <v>4876</v>
      </c>
      <c r="E3274" s="61">
        <v>101490162</v>
      </c>
      <c r="F3274" s="61"/>
      <c r="G3274" s="61">
        <v>393</v>
      </c>
      <c r="H3274">
        <v>6.75</v>
      </c>
      <c r="I3274" t="str">
        <f t="shared" si="168"/>
        <v>91</v>
      </c>
      <c r="J3274" t="str">
        <f t="shared" si="169"/>
        <v>08.</v>
      </c>
      <c r="K3274" t="s">
        <v>8342</v>
      </c>
      <c r="L3274" t="s">
        <v>8341</v>
      </c>
      <c r="M3274">
        <v>0.75</v>
      </c>
      <c r="N3274">
        <v>2.5</v>
      </c>
      <c r="O3274">
        <f t="shared" si="170"/>
        <v>1.25</v>
      </c>
      <c r="P3274">
        <v>0.5</v>
      </c>
    </row>
    <row r="3275" spans="1:16">
      <c r="A3275" s="61">
        <v>103233214</v>
      </c>
      <c r="B3275" s="61" t="s">
        <v>7454</v>
      </c>
      <c r="C3275" s="62" t="s">
        <v>1613</v>
      </c>
      <c r="D3275" s="42" t="s">
        <v>4877</v>
      </c>
      <c r="E3275" s="61">
        <v>101490161</v>
      </c>
      <c r="F3275" s="61"/>
      <c r="G3275" s="61">
        <v>393</v>
      </c>
      <c r="H3275">
        <v>6.75</v>
      </c>
      <c r="I3275" t="str">
        <f t="shared" si="168"/>
        <v>91</v>
      </c>
      <c r="J3275" t="str">
        <f t="shared" si="169"/>
        <v>08.</v>
      </c>
      <c r="K3275" t="s">
        <v>8342</v>
      </c>
      <c r="L3275" t="s">
        <v>8341</v>
      </c>
      <c r="M3275">
        <v>0.75</v>
      </c>
      <c r="N3275">
        <v>2.5</v>
      </c>
      <c r="O3275">
        <f t="shared" si="170"/>
        <v>1.25</v>
      </c>
      <c r="P3275">
        <v>0.5</v>
      </c>
    </row>
    <row r="3276" spans="1:16">
      <c r="A3276" s="61" t="s">
        <v>2926</v>
      </c>
      <c r="B3276" s="61" t="s">
        <v>6560</v>
      </c>
      <c r="C3276" s="62" t="s">
        <v>1532</v>
      </c>
      <c r="D3276" s="63" t="s">
        <v>2927</v>
      </c>
      <c r="E3276" s="61">
        <v>101490162</v>
      </c>
      <c r="F3276" s="61"/>
      <c r="G3276" s="64">
        <v>18</v>
      </c>
      <c r="H3276">
        <v>6.88</v>
      </c>
      <c r="I3276" t="str">
        <f t="shared" ref="I3276:I3339" si="171">MID(D3276,5,2)</f>
        <v>78</v>
      </c>
      <c r="J3276" t="str">
        <f t="shared" ref="J3276:J3339" si="172">MID(D3276,7,3)</f>
        <v>5.0</v>
      </c>
      <c r="K3276" t="s">
        <v>8342</v>
      </c>
      <c r="L3276" t="s">
        <v>8341</v>
      </c>
      <c r="M3276">
        <v>0.75</v>
      </c>
      <c r="N3276">
        <v>2.5</v>
      </c>
      <c r="O3276">
        <f t="shared" si="170"/>
        <v>1.25</v>
      </c>
      <c r="P3276">
        <v>0.5</v>
      </c>
    </row>
    <row r="3277" spans="1:16">
      <c r="A3277" s="64" t="s">
        <v>2926</v>
      </c>
      <c r="B3277" s="61" t="s">
        <v>6560</v>
      </c>
      <c r="C3277" s="62" t="s">
        <v>1613</v>
      </c>
      <c r="D3277" s="63" t="s">
        <v>3641</v>
      </c>
      <c r="E3277" s="64">
        <v>101490161</v>
      </c>
      <c r="F3277" s="64"/>
      <c r="G3277" s="64">
        <v>18</v>
      </c>
      <c r="H3277">
        <v>6.88</v>
      </c>
      <c r="I3277" t="str">
        <f t="shared" si="171"/>
        <v>78</v>
      </c>
      <c r="J3277" t="str">
        <f t="shared" si="172"/>
        <v>5.0</v>
      </c>
      <c r="K3277" t="s">
        <v>8342</v>
      </c>
      <c r="L3277" t="s">
        <v>8341</v>
      </c>
      <c r="M3277">
        <v>0.75</v>
      </c>
      <c r="N3277">
        <v>2.5</v>
      </c>
      <c r="O3277">
        <f t="shared" si="170"/>
        <v>1.25</v>
      </c>
      <c r="P3277">
        <v>0.5</v>
      </c>
    </row>
    <row r="3278" spans="1:16">
      <c r="A3278" s="61">
        <v>104863784</v>
      </c>
      <c r="B3278" s="61" t="s">
        <v>8070</v>
      </c>
      <c r="C3278" s="100" t="s">
        <v>1532</v>
      </c>
      <c r="D3278" s="129" t="s">
        <v>5845</v>
      </c>
      <c r="E3278" s="61">
        <v>101490162</v>
      </c>
      <c r="F3278" s="61"/>
      <c r="G3278" s="61">
        <v>461</v>
      </c>
      <c r="H3278">
        <v>7</v>
      </c>
      <c r="I3278" t="str">
        <f t="shared" si="171"/>
        <v>45</v>
      </c>
      <c r="J3278" t="str">
        <f t="shared" si="172"/>
        <v>7.0</v>
      </c>
      <c r="K3278" t="s">
        <v>8342</v>
      </c>
      <c r="L3278" t="s">
        <v>8355</v>
      </c>
      <c r="M3278">
        <v>0.75</v>
      </c>
      <c r="N3278">
        <v>2.5</v>
      </c>
      <c r="O3278">
        <f t="shared" si="170"/>
        <v>1.25</v>
      </c>
      <c r="P3278">
        <v>0.5</v>
      </c>
    </row>
    <row r="3279" spans="1:16">
      <c r="A3279" s="61">
        <v>104863784</v>
      </c>
      <c r="B3279" s="61" t="s">
        <v>8070</v>
      </c>
      <c r="C3279" s="100" t="s">
        <v>1613</v>
      </c>
      <c r="D3279" s="42" t="s">
        <v>5846</v>
      </c>
      <c r="E3279" s="61">
        <v>101490161</v>
      </c>
      <c r="F3279" s="61"/>
      <c r="G3279" s="61">
        <v>461</v>
      </c>
      <c r="H3279">
        <v>7</v>
      </c>
      <c r="I3279" t="str">
        <f t="shared" si="171"/>
        <v>45</v>
      </c>
      <c r="J3279" t="str">
        <f t="shared" si="172"/>
        <v>7.0</v>
      </c>
      <c r="K3279" t="s">
        <v>8342</v>
      </c>
      <c r="L3279" t="s">
        <v>8355</v>
      </c>
      <c r="M3279">
        <v>0.75</v>
      </c>
      <c r="N3279">
        <v>2.5</v>
      </c>
      <c r="O3279">
        <f t="shared" si="170"/>
        <v>1.25</v>
      </c>
      <c r="P3279">
        <v>0.5</v>
      </c>
    </row>
    <row r="3280" spans="1:16">
      <c r="A3280" s="61">
        <v>104649169</v>
      </c>
      <c r="B3280" s="61" t="s">
        <v>7950</v>
      </c>
      <c r="C3280" s="125" t="s">
        <v>1532</v>
      </c>
      <c r="D3280" s="42" t="s">
        <v>5654</v>
      </c>
      <c r="E3280" s="61">
        <v>101490162</v>
      </c>
      <c r="F3280" s="61"/>
      <c r="G3280" s="61">
        <v>411</v>
      </c>
      <c r="H3280">
        <v>7</v>
      </c>
      <c r="I3280" t="str">
        <f t="shared" si="171"/>
        <v>45</v>
      </c>
      <c r="J3280" t="str">
        <f t="shared" si="172"/>
        <v>7.0</v>
      </c>
      <c r="K3280" t="s">
        <v>8342</v>
      </c>
      <c r="L3280" t="s">
        <v>8352</v>
      </c>
      <c r="M3280">
        <v>0.75</v>
      </c>
      <c r="N3280">
        <v>2.5</v>
      </c>
      <c r="O3280">
        <f t="shared" si="170"/>
        <v>1.25</v>
      </c>
      <c r="P3280">
        <v>0.5</v>
      </c>
    </row>
    <row r="3281" spans="1:16">
      <c r="A3281" s="61">
        <v>104649209</v>
      </c>
      <c r="B3281" s="61" t="s">
        <v>7951</v>
      </c>
      <c r="C3281" s="125" t="s">
        <v>1532</v>
      </c>
      <c r="D3281" s="42" t="s">
        <v>5656</v>
      </c>
      <c r="E3281" s="61">
        <v>101490162</v>
      </c>
      <c r="F3281" s="61"/>
      <c r="G3281" s="61">
        <v>411</v>
      </c>
      <c r="H3281">
        <v>7</v>
      </c>
      <c r="I3281" t="str">
        <f t="shared" si="171"/>
        <v>45</v>
      </c>
      <c r="J3281" t="str">
        <f t="shared" si="172"/>
        <v>7.0</v>
      </c>
      <c r="K3281" t="s">
        <v>8342</v>
      </c>
      <c r="L3281" t="s">
        <v>8352</v>
      </c>
      <c r="M3281">
        <v>0.75</v>
      </c>
      <c r="N3281">
        <v>2.5</v>
      </c>
      <c r="O3281">
        <f t="shared" ref="O3281:O3344" si="173">N3281/2</f>
        <v>1.25</v>
      </c>
      <c r="P3281">
        <v>0.5</v>
      </c>
    </row>
    <row r="3282" spans="1:16">
      <c r="A3282" s="61">
        <v>104649209</v>
      </c>
      <c r="B3282" s="61" t="s">
        <v>7951</v>
      </c>
      <c r="C3282" s="125" t="s">
        <v>1613</v>
      </c>
      <c r="D3282" s="42" t="s">
        <v>5657</v>
      </c>
      <c r="E3282" s="61">
        <v>101490161</v>
      </c>
      <c r="F3282" s="61"/>
      <c r="G3282" s="61">
        <v>411</v>
      </c>
      <c r="H3282">
        <v>7</v>
      </c>
      <c r="I3282" t="str">
        <f t="shared" si="171"/>
        <v>45</v>
      </c>
      <c r="J3282" t="str">
        <f t="shared" si="172"/>
        <v>7.0</v>
      </c>
      <c r="K3282" t="s">
        <v>8342</v>
      </c>
      <c r="L3282" t="s">
        <v>8352</v>
      </c>
      <c r="M3282">
        <v>0.75</v>
      </c>
      <c r="N3282">
        <v>2.5</v>
      </c>
      <c r="O3282">
        <f t="shared" si="173"/>
        <v>1.25</v>
      </c>
      <c r="P3282">
        <v>0.5</v>
      </c>
    </row>
    <row r="3283" spans="1:16">
      <c r="A3283" s="61">
        <v>104649169</v>
      </c>
      <c r="B3283" s="61" t="s">
        <v>7950</v>
      </c>
      <c r="C3283" s="125" t="s">
        <v>1613</v>
      </c>
      <c r="D3283" s="42" t="s">
        <v>5655</v>
      </c>
      <c r="E3283" s="61">
        <v>101490161</v>
      </c>
      <c r="F3283" s="61"/>
      <c r="G3283" s="61">
        <v>411</v>
      </c>
      <c r="H3283">
        <v>7</v>
      </c>
      <c r="I3283" t="str">
        <f t="shared" si="171"/>
        <v>45</v>
      </c>
      <c r="J3283" t="str">
        <f t="shared" si="172"/>
        <v>7.0</v>
      </c>
      <c r="K3283" t="s">
        <v>8342</v>
      </c>
      <c r="L3283" t="s">
        <v>8352</v>
      </c>
      <c r="M3283">
        <v>0.75</v>
      </c>
      <c r="N3283">
        <v>2.5</v>
      </c>
      <c r="O3283">
        <f t="shared" si="173"/>
        <v>1.25</v>
      </c>
      <c r="P3283">
        <v>0.5</v>
      </c>
    </row>
    <row r="3284" spans="1:16">
      <c r="A3284" s="61">
        <v>101590634</v>
      </c>
      <c r="B3284" s="61" t="s">
        <v>6764</v>
      </c>
      <c r="C3284" s="62" t="s">
        <v>1532</v>
      </c>
      <c r="D3284" s="42" t="s">
        <v>3783</v>
      </c>
      <c r="E3284" s="61">
        <v>101490162</v>
      </c>
      <c r="F3284" s="61"/>
      <c r="G3284" s="61">
        <v>60</v>
      </c>
      <c r="H3284">
        <v>7</v>
      </c>
      <c r="I3284" t="str">
        <f t="shared" si="171"/>
        <v>45</v>
      </c>
      <c r="J3284" t="str">
        <f t="shared" si="172"/>
        <v>7.0</v>
      </c>
      <c r="K3284" t="s">
        <v>8342</v>
      </c>
      <c r="L3284" t="s">
        <v>8341</v>
      </c>
      <c r="M3284">
        <v>0.75</v>
      </c>
      <c r="N3284">
        <v>2.5</v>
      </c>
      <c r="O3284">
        <f t="shared" si="173"/>
        <v>1.25</v>
      </c>
      <c r="P3284">
        <v>0.5</v>
      </c>
    </row>
    <row r="3285" spans="1:16">
      <c r="A3285" s="61">
        <v>102061563</v>
      </c>
      <c r="B3285" s="61" t="s">
        <v>6932</v>
      </c>
      <c r="C3285" s="62" t="s">
        <v>1532</v>
      </c>
      <c r="D3285" s="42" t="s">
        <v>3783</v>
      </c>
      <c r="E3285" s="61">
        <v>101490162</v>
      </c>
      <c r="F3285" s="61"/>
      <c r="G3285" s="61">
        <v>12</v>
      </c>
      <c r="H3285">
        <v>7</v>
      </c>
      <c r="I3285" t="str">
        <f t="shared" si="171"/>
        <v>45</v>
      </c>
      <c r="J3285" t="str">
        <f t="shared" si="172"/>
        <v>7.0</v>
      </c>
      <c r="K3285" t="s">
        <v>8342</v>
      </c>
      <c r="L3285" t="s">
        <v>8341</v>
      </c>
      <c r="M3285">
        <v>0.75</v>
      </c>
      <c r="N3285">
        <v>2.5</v>
      </c>
      <c r="O3285">
        <f t="shared" si="173"/>
        <v>1.25</v>
      </c>
      <c r="P3285">
        <v>0.5</v>
      </c>
    </row>
    <row r="3286" spans="1:16">
      <c r="A3286" s="61">
        <v>101590634</v>
      </c>
      <c r="B3286" s="61" t="s">
        <v>6764</v>
      </c>
      <c r="C3286" s="62" t="s">
        <v>1613</v>
      </c>
      <c r="D3286" s="42" t="s">
        <v>3642</v>
      </c>
      <c r="E3286" s="61">
        <v>101490161</v>
      </c>
      <c r="F3286" s="61"/>
      <c r="G3286" s="61">
        <v>60</v>
      </c>
      <c r="H3286">
        <v>7</v>
      </c>
      <c r="I3286" t="str">
        <f t="shared" si="171"/>
        <v>45</v>
      </c>
      <c r="J3286" t="str">
        <f t="shared" si="172"/>
        <v>7.0</v>
      </c>
      <c r="K3286" t="s">
        <v>8342</v>
      </c>
      <c r="L3286" t="s">
        <v>8341</v>
      </c>
      <c r="M3286">
        <v>0.75</v>
      </c>
      <c r="N3286">
        <v>2.5</v>
      </c>
      <c r="O3286">
        <f t="shared" si="173"/>
        <v>1.25</v>
      </c>
      <c r="P3286">
        <v>0.5</v>
      </c>
    </row>
    <row r="3287" spans="1:16">
      <c r="A3287" s="61">
        <v>102061563</v>
      </c>
      <c r="B3287" s="61" t="s">
        <v>6932</v>
      </c>
      <c r="C3287" s="62" t="s">
        <v>1613</v>
      </c>
      <c r="D3287" s="42" t="s">
        <v>3642</v>
      </c>
      <c r="E3287" s="61">
        <v>101490161</v>
      </c>
      <c r="F3287" s="61"/>
      <c r="G3287" s="61">
        <v>12</v>
      </c>
      <c r="H3287">
        <v>7</v>
      </c>
      <c r="I3287" t="str">
        <f t="shared" si="171"/>
        <v>45</v>
      </c>
      <c r="J3287" t="str">
        <f t="shared" si="172"/>
        <v>7.0</v>
      </c>
      <c r="K3287" t="s">
        <v>8342</v>
      </c>
      <c r="L3287" t="s">
        <v>8341</v>
      </c>
      <c r="M3287">
        <v>0.75</v>
      </c>
      <c r="N3287">
        <v>2.5</v>
      </c>
      <c r="O3287">
        <f t="shared" si="173"/>
        <v>1.25</v>
      </c>
      <c r="P3287">
        <v>0.5</v>
      </c>
    </row>
    <row r="3288" spans="1:16">
      <c r="A3288" s="61">
        <v>102700043</v>
      </c>
      <c r="B3288" s="61" t="s">
        <v>7017</v>
      </c>
      <c r="C3288" s="62" t="s">
        <v>1532</v>
      </c>
      <c r="D3288" s="42" t="s">
        <v>4252</v>
      </c>
      <c r="E3288" s="61">
        <v>101490162</v>
      </c>
      <c r="F3288" s="61"/>
      <c r="G3288" s="61">
        <v>321</v>
      </c>
      <c r="H3288">
        <v>7</v>
      </c>
      <c r="I3288" t="str">
        <f t="shared" si="171"/>
        <v>56</v>
      </c>
      <c r="J3288" t="str">
        <f t="shared" si="172"/>
        <v>10.</v>
      </c>
      <c r="K3288" t="s">
        <v>8342</v>
      </c>
      <c r="L3288" t="s">
        <v>8355</v>
      </c>
      <c r="M3288">
        <v>0.75</v>
      </c>
      <c r="N3288">
        <v>2.5</v>
      </c>
      <c r="O3288">
        <f t="shared" si="173"/>
        <v>1.25</v>
      </c>
      <c r="P3288">
        <v>0.5</v>
      </c>
    </row>
    <row r="3289" spans="1:16">
      <c r="A3289" s="61">
        <v>102700043</v>
      </c>
      <c r="B3289" s="61" t="s">
        <v>7017</v>
      </c>
      <c r="C3289" s="62" t="s">
        <v>1613</v>
      </c>
      <c r="D3289" s="42" t="s">
        <v>4253</v>
      </c>
      <c r="E3289" s="61">
        <v>101490161</v>
      </c>
      <c r="F3289" s="61"/>
      <c r="G3289" s="61">
        <v>321</v>
      </c>
      <c r="H3289">
        <v>7</v>
      </c>
      <c r="I3289" t="str">
        <f t="shared" si="171"/>
        <v>56</v>
      </c>
      <c r="J3289" t="str">
        <f t="shared" si="172"/>
        <v>10.</v>
      </c>
      <c r="K3289" t="s">
        <v>8342</v>
      </c>
      <c r="L3289" t="s">
        <v>8355</v>
      </c>
      <c r="M3289">
        <v>0.75</v>
      </c>
      <c r="N3289">
        <v>2.5</v>
      </c>
      <c r="O3289">
        <f t="shared" si="173"/>
        <v>1.25</v>
      </c>
      <c r="P3289">
        <v>0.5</v>
      </c>
    </row>
    <row r="3290" spans="1:16">
      <c r="A3290" s="61">
        <v>101755413</v>
      </c>
      <c r="B3290" s="61" t="s">
        <v>6835</v>
      </c>
      <c r="C3290" s="62" t="s">
        <v>1532</v>
      </c>
      <c r="D3290" s="42" t="s">
        <v>3947</v>
      </c>
      <c r="E3290" s="61">
        <v>101490162</v>
      </c>
      <c r="F3290" s="61"/>
      <c r="G3290" s="61">
        <v>273</v>
      </c>
      <c r="H3290">
        <v>7</v>
      </c>
      <c r="I3290" t="str">
        <f t="shared" si="171"/>
        <v>56</v>
      </c>
      <c r="J3290" t="str">
        <f t="shared" si="172"/>
        <v>10.</v>
      </c>
      <c r="K3290" t="s">
        <v>8342</v>
      </c>
      <c r="L3290" t="s">
        <v>8350</v>
      </c>
      <c r="M3290">
        <v>0.75</v>
      </c>
      <c r="N3290">
        <v>2.5</v>
      </c>
      <c r="O3290">
        <f t="shared" si="173"/>
        <v>1.25</v>
      </c>
      <c r="P3290">
        <v>0.5</v>
      </c>
    </row>
    <row r="3291" spans="1:16">
      <c r="A3291" s="61">
        <v>101755413</v>
      </c>
      <c r="B3291" s="61" t="s">
        <v>6835</v>
      </c>
      <c r="C3291" s="62" t="s">
        <v>1613</v>
      </c>
      <c r="D3291" s="42" t="s">
        <v>3948</v>
      </c>
      <c r="E3291" s="61">
        <v>101490161</v>
      </c>
      <c r="F3291" s="61"/>
      <c r="G3291" s="61">
        <v>273</v>
      </c>
      <c r="H3291">
        <v>7</v>
      </c>
      <c r="I3291" t="str">
        <f t="shared" si="171"/>
        <v>56</v>
      </c>
      <c r="J3291" t="str">
        <f t="shared" si="172"/>
        <v>10.</v>
      </c>
      <c r="K3291" t="s">
        <v>8342</v>
      </c>
      <c r="L3291" t="s">
        <v>8350</v>
      </c>
      <c r="M3291">
        <v>0.75</v>
      </c>
      <c r="N3291">
        <v>2.5</v>
      </c>
      <c r="O3291">
        <f t="shared" si="173"/>
        <v>1.25</v>
      </c>
      <c r="P3291">
        <v>0.5</v>
      </c>
    </row>
    <row r="3292" spans="1:16">
      <c r="A3292" s="61">
        <v>101623261</v>
      </c>
      <c r="B3292" s="61" t="s">
        <v>6765</v>
      </c>
      <c r="C3292" s="62" t="s">
        <v>1532</v>
      </c>
      <c r="D3292" s="42" t="s">
        <v>3823</v>
      </c>
      <c r="E3292" s="61">
        <v>101490162</v>
      </c>
      <c r="F3292" s="61"/>
      <c r="G3292" s="61">
        <v>266</v>
      </c>
      <c r="H3292">
        <v>7</v>
      </c>
      <c r="I3292" t="str">
        <f t="shared" si="171"/>
        <v>56</v>
      </c>
      <c r="J3292" t="str">
        <f t="shared" si="172"/>
        <v>10.</v>
      </c>
      <c r="K3292" t="s">
        <v>8342</v>
      </c>
      <c r="L3292" t="s">
        <v>8354</v>
      </c>
      <c r="M3292">
        <v>0.75</v>
      </c>
      <c r="N3292">
        <v>2.5</v>
      </c>
      <c r="O3292">
        <f t="shared" si="173"/>
        <v>1.25</v>
      </c>
      <c r="P3292">
        <v>0.5</v>
      </c>
    </row>
    <row r="3293" spans="1:16">
      <c r="A3293" s="61">
        <v>101623261</v>
      </c>
      <c r="B3293" s="61" t="s">
        <v>6765</v>
      </c>
      <c r="C3293" s="62" t="s">
        <v>1613</v>
      </c>
      <c r="D3293" s="42" t="s">
        <v>3643</v>
      </c>
      <c r="E3293" s="61">
        <v>101490161</v>
      </c>
      <c r="F3293" s="61"/>
      <c r="G3293" s="61">
        <v>266</v>
      </c>
      <c r="H3293">
        <v>7</v>
      </c>
      <c r="I3293" t="str">
        <f t="shared" si="171"/>
        <v>56</v>
      </c>
      <c r="J3293" t="str">
        <f t="shared" si="172"/>
        <v>10.</v>
      </c>
      <c r="K3293" t="s">
        <v>8342</v>
      </c>
      <c r="L3293" t="s">
        <v>8354</v>
      </c>
      <c r="M3293">
        <v>0.75</v>
      </c>
      <c r="N3293">
        <v>2.5</v>
      </c>
      <c r="O3293">
        <f t="shared" si="173"/>
        <v>1.25</v>
      </c>
      <c r="P3293">
        <v>0.5</v>
      </c>
    </row>
    <row r="3294" spans="1:16">
      <c r="A3294" s="61">
        <v>102754215</v>
      </c>
      <c r="B3294" s="61" t="s">
        <v>7045</v>
      </c>
      <c r="C3294" s="62" t="s">
        <v>1532</v>
      </c>
      <c r="D3294" s="42" t="s">
        <v>4294</v>
      </c>
      <c r="E3294" s="61">
        <v>101727985</v>
      </c>
      <c r="F3294" s="61"/>
      <c r="G3294" s="61">
        <v>321</v>
      </c>
      <c r="H3294">
        <v>7</v>
      </c>
      <c r="I3294" t="str">
        <f t="shared" si="171"/>
        <v>56</v>
      </c>
      <c r="J3294" t="str">
        <f t="shared" si="172"/>
        <v>10.</v>
      </c>
      <c r="K3294" t="s">
        <v>8347</v>
      </c>
      <c r="L3294" t="s">
        <v>8355</v>
      </c>
      <c r="M3294">
        <v>1.5</v>
      </c>
      <c r="N3294">
        <v>2.5</v>
      </c>
      <c r="O3294">
        <f t="shared" si="173"/>
        <v>1.25</v>
      </c>
      <c r="P3294">
        <v>0.5</v>
      </c>
    </row>
    <row r="3295" spans="1:16">
      <c r="A3295" s="61">
        <v>102754215</v>
      </c>
      <c r="B3295" s="61" t="s">
        <v>7045</v>
      </c>
      <c r="C3295" s="62" t="s">
        <v>1613</v>
      </c>
      <c r="D3295" s="42" t="s">
        <v>4295</v>
      </c>
      <c r="E3295" s="61">
        <v>101727984</v>
      </c>
      <c r="F3295" s="61"/>
      <c r="G3295" s="61">
        <v>321</v>
      </c>
      <c r="H3295">
        <v>7</v>
      </c>
      <c r="I3295" t="str">
        <f t="shared" si="171"/>
        <v>56</v>
      </c>
      <c r="J3295" t="str">
        <f t="shared" si="172"/>
        <v>10.</v>
      </c>
      <c r="K3295" t="s">
        <v>8347</v>
      </c>
      <c r="L3295" t="s">
        <v>8355</v>
      </c>
      <c r="M3295">
        <v>1.5</v>
      </c>
      <c r="N3295">
        <v>2.5</v>
      </c>
      <c r="O3295">
        <f t="shared" si="173"/>
        <v>1.25</v>
      </c>
      <c r="P3295">
        <v>0.5</v>
      </c>
    </row>
    <row r="3296" spans="1:16">
      <c r="A3296" s="61">
        <v>102754216</v>
      </c>
      <c r="B3296" s="61" t="s">
        <v>7046</v>
      </c>
      <c r="C3296" s="62" t="s">
        <v>1532</v>
      </c>
      <c r="D3296" s="42" t="s">
        <v>4296</v>
      </c>
      <c r="E3296" s="61">
        <v>101727985</v>
      </c>
      <c r="F3296" s="61"/>
      <c r="G3296" s="61">
        <v>273</v>
      </c>
      <c r="H3296">
        <v>7</v>
      </c>
      <c r="I3296" t="str">
        <f t="shared" si="171"/>
        <v>56</v>
      </c>
      <c r="J3296" t="str">
        <f t="shared" si="172"/>
        <v>10.</v>
      </c>
      <c r="K3296" t="s">
        <v>8347</v>
      </c>
      <c r="L3296" t="s">
        <v>8350</v>
      </c>
      <c r="M3296">
        <v>1.5</v>
      </c>
      <c r="N3296">
        <v>2.5</v>
      </c>
      <c r="O3296">
        <f t="shared" si="173"/>
        <v>1.25</v>
      </c>
      <c r="P3296">
        <v>0.5</v>
      </c>
    </row>
    <row r="3297" spans="1:16">
      <c r="A3297" s="61">
        <v>102754216</v>
      </c>
      <c r="B3297" s="61" t="s">
        <v>7046</v>
      </c>
      <c r="C3297" s="62" t="s">
        <v>1613</v>
      </c>
      <c r="D3297" s="42" t="s">
        <v>4297</v>
      </c>
      <c r="E3297" s="61">
        <v>101727984</v>
      </c>
      <c r="F3297" s="61"/>
      <c r="G3297" s="61">
        <v>273</v>
      </c>
      <c r="H3297">
        <v>7</v>
      </c>
      <c r="I3297" t="str">
        <f t="shared" si="171"/>
        <v>56</v>
      </c>
      <c r="J3297" t="str">
        <f t="shared" si="172"/>
        <v>10.</v>
      </c>
      <c r="K3297" t="s">
        <v>8347</v>
      </c>
      <c r="L3297" t="s">
        <v>8350</v>
      </c>
      <c r="M3297">
        <v>1.5</v>
      </c>
      <c r="N3297">
        <v>2.5</v>
      </c>
      <c r="O3297">
        <f t="shared" si="173"/>
        <v>1.25</v>
      </c>
      <c r="P3297">
        <v>0.5</v>
      </c>
    </row>
    <row r="3298" spans="1:16">
      <c r="A3298" s="61">
        <v>102754218</v>
      </c>
      <c r="B3298" s="61" t="s">
        <v>7047</v>
      </c>
      <c r="C3298" s="62" t="s">
        <v>1532</v>
      </c>
      <c r="D3298" s="42" t="s">
        <v>4298</v>
      </c>
      <c r="E3298" s="61">
        <v>101727985</v>
      </c>
      <c r="F3298" s="61"/>
      <c r="G3298" s="61">
        <v>266</v>
      </c>
      <c r="H3298">
        <v>7</v>
      </c>
      <c r="I3298" t="str">
        <f t="shared" si="171"/>
        <v>56</v>
      </c>
      <c r="J3298" t="str">
        <f t="shared" si="172"/>
        <v>10.</v>
      </c>
      <c r="K3298" t="s">
        <v>8347</v>
      </c>
      <c r="L3298" t="s">
        <v>8354</v>
      </c>
      <c r="M3298">
        <v>1.5</v>
      </c>
      <c r="N3298">
        <v>2.5</v>
      </c>
      <c r="O3298">
        <f t="shared" si="173"/>
        <v>1.25</v>
      </c>
      <c r="P3298">
        <v>0.5</v>
      </c>
    </row>
    <row r="3299" spans="1:16">
      <c r="A3299" s="61">
        <v>102754218</v>
      </c>
      <c r="B3299" s="61" t="s">
        <v>7047</v>
      </c>
      <c r="C3299" s="62" t="s">
        <v>1613</v>
      </c>
      <c r="D3299" s="42" t="s">
        <v>4299</v>
      </c>
      <c r="E3299" s="61">
        <v>101727984</v>
      </c>
      <c r="F3299" s="61"/>
      <c r="G3299" s="61">
        <v>266</v>
      </c>
      <c r="H3299">
        <v>7</v>
      </c>
      <c r="I3299" t="str">
        <f t="shared" si="171"/>
        <v>56</v>
      </c>
      <c r="J3299" t="str">
        <f t="shared" si="172"/>
        <v>10.</v>
      </c>
      <c r="K3299" t="s">
        <v>8347</v>
      </c>
      <c r="L3299" t="s">
        <v>8354</v>
      </c>
      <c r="M3299">
        <v>1.5</v>
      </c>
      <c r="N3299">
        <v>2.5</v>
      </c>
      <c r="O3299">
        <f t="shared" si="173"/>
        <v>1.25</v>
      </c>
      <c r="P3299">
        <v>0.5</v>
      </c>
    </row>
    <row r="3300" spans="1:16">
      <c r="A3300" s="61">
        <v>104708895</v>
      </c>
      <c r="B3300" s="61" t="s">
        <v>7993</v>
      </c>
      <c r="C3300" s="100" t="s">
        <v>1532</v>
      </c>
      <c r="D3300" s="42" t="s">
        <v>5713</v>
      </c>
      <c r="E3300" s="61"/>
      <c r="F3300" s="61"/>
      <c r="G3300" s="61">
        <v>465</v>
      </c>
      <c r="H3300">
        <v>7</v>
      </c>
      <c r="I3300" t="str">
        <f t="shared" si="171"/>
        <v>56</v>
      </c>
      <c r="J3300" t="str">
        <f t="shared" si="172"/>
        <v>11.</v>
      </c>
      <c r="K3300" t="s">
        <v>8342</v>
      </c>
      <c r="L3300" t="s">
        <v>8353</v>
      </c>
      <c r="M3300">
        <v>0.75</v>
      </c>
      <c r="N3300">
        <v>2.5</v>
      </c>
      <c r="O3300">
        <f t="shared" si="173"/>
        <v>1.25</v>
      </c>
      <c r="P3300">
        <v>0.5</v>
      </c>
    </row>
    <row r="3301" spans="1:16">
      <c r="A3301" s="61">
        <v>104708895</v>
      </c>
      <c r="B3301" s="61" t="s">
        <v>7993</v>
      </c>
      <c r="C3301" s="100" t="s">
        <v>1613</v>
      </c>
      <c r="D3301" s="42" t="s">
        <v>5714</v>
      </c>
      <c r="E3301" s="61"/>
      <c r="F3301" s="61"/>
      <c r="G3301" s="61">
        <v>465</v>
      </c>
      <c r="H3301">
        <v>7</v>
      </c>
      <c r="I3301" t="str">
        <f t="shared" si="171"/>
        <v>56</v>
      </c>
      <c r="J3301" t="str">
        <f t="shared" si="172"/>
        <v>11.</v>
      </c>
      <c r="K3301" t="s">
        <v>8342</v>
      </c>
      <c r="L3301" t="s">
        <v>8353</v>
      </c>
      <c r="M3301">
        <v>0.75</v>
      </c>
      <c r="N3301">
        <v>2.5</v>
      </c>
      <c r="O3301">
        <f t="shared" si="173"/>
        <v>1.25</v>
      </c>
      <c r="P3301">
        <v>0.5</v>
      </c>
    </row>
    <row r="3302" spans="1:16">
      <c r="A3302" s="61">
        <v>102999807</v>
      </c>
      <c r="B3302" s="61" t="s">
        <v>7205</v>
      </c>
      <c r="C3302" s="62" t="s">
        <v>1532</v>
      </c>
      <c r="D3302" s="42" t="s">
        <v>4539</v>
      </c>
      <c r="E3302" s="61">
        <v>101490162</v>
      </c>
      <c r="F3302" s="61"/>
      <c r="G3302" s="61">
        <v>356</v>
      </c>
      <c r="H3302">
        <v>7</v>
      </c>
      <c r="I3302" t="str">
        <f t="shared" si="171"/>
        <v>56</v>
      </c>
      <c r="J3302" t="str">
        <f t="shared" si="172"/>
        <v>11.</v>
      </c>
      <c r="K3302" t="s">
        <v>8342</v>
      </c>
      <c r="L3302" t="s">
        <v>8350</v>
      </c>
      <c r="M3302">
        <v>0.75</v>
      </c>
      <c r="N3302">
        <v>2.5</v>
      </c>
      <c r="O3302">
        <f t="shared" si="173"/>
        <v>1.25</v>
      </c>
      <c r="P3302">
        <v>0.5</v>
      </c>
    </row>
    <row r="3303" spans="1:16">
      <c r="A3303" s="61">
        <v>102999807</v>
      </c>
      <c r="B3303" s="61" t="s">
        <v>7205</v>
      </c>
      <c r="C3303" s="62" t="s">
        <v>1613</v>
      </c>
      <c r="D3303" s="42" t="s">
        <v>999</v>
      </c>
      <c r="E3303" s="61">
        <v>101490161</v>
      </c>
      <c r="F3303" s="61"/>
      <c r="G3303" s="61">
        <v>356</v>
      </c>
      <c r="H3303">
        <v>7</v>
      </c>
      <c r="I3303" t="str">
        <f t="shared" si="171"/>
        <v>56</v>
      </c>
      <c r="J3303" t="str">
        <f t="shared" si="172"/>
        <v>11.</v>
      </c>
      <c r="K3303" t="s">
        <v>8342</v>
      </c>
      <c r="L3303" t="s">
        <v>8350</v>
      </c>
      <c r="M3303">
        <v>0.75</v>
      </c>
      <c r="N3303">
        <v>2.5</v>
      </c>
      <c r="O3303">
        <f t="shared" si="173"/>
        <v>1.25</v>
      </c>
      <c r="P3303">
        <v>0.5</v>
      </c>
    </row>
    <row r="3304" spans="1:16">
      <c r="A3304" s="61">
        <v>102924168</v>
      </c>
      <c r="B3304" s="61" t="s">
        <v>7149</v>
      </c>
      <c r="C3304" s="62" t="s">
        <v>1532</v>
      </c>
      <c r="D3304" s="42" t="s">
        <v>4457</v>
      </c>
      <c r="E3304" s="61">
        <v>101490162</v>
      </c>
      <c r="F3304" s="61"/>
      <c r="G3304" s="61">
        <v>346</v>
      </c>
      <c r="H3304">
        <v>7</v>
      </c>
      <c r="I3304" t="str">
        <f t="shared" si="171"/>
        <v>56</v>
      </c>
      <c r="J3304" t="str">
        <f t="shared" si="172"/>
        <v>11.</v>
      </c>
      <c r="K3304" t="s">
        <v>8342</v>
      </c>
      <c r="L3304" t="s">
        <v>8354</v>
      </c>
      <c r="M3304">
        <v>0.75</v>
      </c>
      <c r="N3304">
        <v>2.5</v>
      </c>
      <c r="O3304">
        <f t="shared" si="173"/>
        <v>1.25</v>
      </c>
      <c r="P3304">
        <v>0.5</v>
      </c>
    </row>
    <row r="3305" spans="1:16">
      <c r="A3305" s="61">
        <v>102924168</v>
      </c>
      <c r="B3305" s="61" t="s">
        <v>7149</v>
      </c>
      <c r="C3305" s="62" t="s">
        <v>1613</v>
      </c>
      <c r="D3305" s="42" t="s">
        <v>4458</v>
      </c>
      <c r="E3305" s="61">
        <v>101490161</v>
      </c>
      <c r="F3305" s="61"/>
      <c r="G3305" s="61">
        <v>346</v>
      </c>
      <c r="H3305">
        <v>7</v>
      </c>
      <c r="I3305" t="str">
        <f t="shared" si="171"/>
        <v>56</v>
      </c>
      <c r="J3305" t="str">
        <f t="shared" si="172"/>
        <v>11.</v>
      </c>
      <c r="K3305" t="s">
        <v>8342</v>
      </c>
      <c r="L3305" t="s">
        <v>8354</v>
      </c>
      <c r="M3305">
        <v>0.75</v>
      </c>
      <c r="N3305">
        <v>2.5</v>
      </c>
      <c r="O3305">
        <f t="shared" si="173"/>
        <v>1.25</v>
      </c>
      <c r="P3305">
        <v>0.5</v>
      </c>
    </row>
    <row r="3306" spans="1:16">
      <c r="A3306" s="61">
        <v>103002528</v>
      </c>
      <c r="B3306" s="61" t="s">
        <v>174</v>
      </c>
      <c r="C3306" s="62" t="s">
        <v>1532</v>
      </c>
      <c r="D3306" s="42" t="s">
        <v>4543</v>
      </c>
      <c r="E3306" s="61">
        <v>101490162</v>
      </c>
      <c r="F3306" s="61"/>
      <c r="G3306" s="61">
        <v>358</v>
      </c>
      <c r="H3306">
        <v>7</v>
      </c>
      <c r="I3306" t="str">
        <f t="shared" si="171"/>
        <v>56</v>
      </c>
      <c r="J3306" t="str">
        <f t="shared" si="172"/>
        <v>11.</v>
      </c>
      <c r="K3306" t="s">
        <v>8342</v>
      </c>
      <c r="L3306" t="s">
        <v>8341</v>
      </c>
      <c r="M3306">
        <v>0.75</v>
      </c>
      <c r="N3306">
        <v>2.5</v>
      </c>
      <c r="O3306">
        <f t="shared" si="173"/>
        <v>1.25</v>
      </c>
      <c r="P3306">
        <v>0.5</v>
      </c>
    </row>
    <row r="3307" spans="1:16">
      <c r="A3307" s="61">
        <v>103002528</v>
      </c>
      <c r="B3307" s="61" t="s">
        <v>174</v>
      </c>
      <c r="C3307" s="62" t="s">
        <v>1613</v>
      </c>
      <c r="D3307" s="42" t="s">
        <v>1101</v>
      </c>
      <c r="E3307" s="61">
        <v>101490161</v>
      </c>
      <c r="F3307" s="61"/>
      <c r="G3307" s="61">
        <v>358</v>
      </c>
      <c r="H3307">
        <v>7</v>
      </c>
      <c r="I3307" t="str">
        <f t="shared" si="171"/>
        <v>56</v>
      </c>
      <c r="J3307" t="str">
        <f t="shared" si="172"/>
        <v>11.</v>
      </c>
      <c r="K3307" t="s">
        <v>8342</v>
      </c>
      <c r="L3307" t="s">
        <v>8341</v>
      </c>
      <c r="M3307">
        <v>0.75</v>
      </c>
      <c r="N3307">
        <v>2.5</v>
      </c>
      <c r="O3307">
        <f t="shared" si="173"/>
        <v>1.25</v>
      </c>
      <c r="P3307">
        <v>0.5</v>
      </c>
    </row>
    <row r="3308" spans="1:16">
      <c r="A3308" s="61">
        <v>104604250</v>
      </c>
      <c r="B3308" s="61" t="s">
        <v>7910</v>
      </c>
      <c r="C3308" s="100" t="s">
        <v>1532</v>
      </c>
      <c r="D3308" s="128" t="s">
        <v>8171</v>
      </c>
      <c r="E3308" s="61">
        <v>103177454</v>
      </c>
      <c r="F3308" s="61"/>
      <c r="G3308" s="61">
        <v>356</v>
      </c>
      <c r="H3308">
        <v>7</v>
      </c>
      <c r="I3308" t="str">
        <f t="shared" si="171"/>
        <v>56</v>
      </c>
      <c r="J3308" t="str">
        <f t="shared" si="172"/>
        <v>11.</v>
      </c>
      <c r="K3308" t="s">
        <v>8345</v>
      </c>
      <c r="L3308" t="s">
        <v>8350</v>
      </c>
      <c r="M3308">
        <v>1.5</v>
      </c>
      <c r="N3308">
        <v>2.5</v>
      </c>
      <c r="O3308">
        <f t="shared" si="173"/>
        <v>1.25</v>
      </c>
      <c r="P3308">
        <v>0.5</v>
      </c>
    </row>
    <row r="3309" spans="1:16">
      <c r="A3309" s="61">
        <v>104604250</v>
      </c>
      <c r="B3309" s="61" t="s">
        <v>7910</v>
      </c>
      <c r="C3309" s="100" t="s">
        <v>1613</v>
      </c>
      <c r="D3309" s="128" t="s">
        <v>5584</v>
      </c>
      <c r="E3309" s="61" t="s">
        <v>4953</v>
      </c>
      <c r="F3309" s="61"/>
      <c r="G3309" s="61">
        <v>356</v>
      </c>
      <c r="H3309">
        <v>7</v>
      </c>
      <c r="I3309" t="str">
        <f t="shared" si="171"/>
        <v>56</v>
      </c>
      <c r="J3309" t="str">
        <f t="shared" si="172"/>
        <v>11.</v>
      </c>
      <c r="K3309" t="s">
        <v>8345</v>
      </c>
      <c r="L3309" t="s">
        <v>8350</v>
      </c>
      <c r="M3309">
        <v>1.5</v>
      </c>
      <c r="N3309">
        <v>2.5</v>
      </c>
      <c r="O3309">
        <f t="shared" si="173"/>
        <v>1.25</v>
      </c>
      <c r="P3309">
        <v>0.5</v>
      </c>
    </row>
    <row r="3310" spans="1:16">
      <c r="A3310" s="61" t="s">
        <v>5581</v>
      </c>
      <c r="B3310" s="61" t="s">
        <v>7909</v>
      </c>
      <c r="C3310" s="100" t="s">
        <v>1532</v>
      </c>
      <c r="D3310" s="42" t="s">
        <v>5582</v>
      </c>
      <c r="E3310" s="61">
        <v>103177454</v>
      </c>
      <c r="F3310" s="61"/>
      <c r="G3310" s="61">
        <v>346</v>
      </c>
      <c r="H3310">
        <v>7</v>
      </c>
      <c r="I3310" t="str">
        <f t="shared" si="171"/>
        <v>56</v>
      </c>
      <c r="J3310" t="str">
        <f t="shared" si="172"/>
        <v>11.</v>
      </c>
      <c r="K3310" t="s">
        <v>8345</v>
      </c>
      <c r="L3310" t="s">
        <v>8354</v>
      </c>
      <c r="M3310">
        <v>1.5</v>
      </c>
      <c r="N3310">
        <v>2.5</v>
      </c>
      <c r="O3310">
        <f t="shared" si="173"/>
        <v>1.25</v>
      </c>
      <c r="P3310">
        <v>0.5</v>
      </c>
    </row>
    <row r="3311" spans="1:16">
      <c r="A3311" s="61" t="s">
        <v>5581</v>
      </c>
      <c r="B3311" s="61" t="s">
        <v>7909</v>
      </c>
      <c r="C3311" s="100" t="s">
        <v>1613</v>
      </c>
      <c r="D3311" s="42" t="s">
        <v>5583</v>
      </c>
      <c r="E3311" s="61" t="s">
        <v>4953</v>
      </c>
      <c r="F3311" s="61"/>
      <c r="G3311" s="61">
        <v>346</v>
      </c>
      <c r="H3311">
        <v>7</v>
      </c>
      <c r="I3311" t="str">
        <f t="shared" si="171"/>
        <v>56</v>
      </c>
      <c r="J3311" t="str">
        <f t="shared" si="172"/>
        <v>11.</v>
      </c>
      <c r="K3311" t="s">
        <v>8345</v>
      </c>
      <c r="L3311" t="s">
        <v>8354</v>
      </c>
      <c r="M3311">
        <v>1.5</v>
      </c>
      <c r="N3311">
        <v>2.5</v>
      </c>
      <c r="O3311">
        <f t="shared" si="173"/>
        <v>1.25</v>
      </c>
      <c r="P3311">
        <v>0.5</v>
      </c>
    </row>
    <row r="3312" spans="1:16">
      <c r="A3312" s="61">
        <v>104723843</v>
      </c>
      <c r="B3312" s="61" t="s">
        <v>7994</v>
      </c>
      <c r="C3312" s="100" t="s">
        <v>1532</v>
      </c>
      <c r="D3312" s="42" t="s">
        <v>5715</v>
      </c>
      <c r="E3312" s="61"/>
      <c r="F3312" s="61"/>
      <c r="G3312" s="61">
        <v>465</v>
      </c>
      <c r="H3312">
        <v>7</v>
      </c>
      <c r="I3312" t="str">
        <f t="shared" si="171"/>
        <v>56</v>
      </c>
      <c r="J3312" t="str">
        <f t="shared" si="172"/>
        <v>11.</v>
      </c>
      <c r="K3312" t="s">
        <v>8345</v>
      </c>
      <c r="L3312" t="s">
        <v>8353</v>
      </c>
      <c r="M3312">
        <v>1.5</v>
      </c>
      <c r="N3312">
        <v>2.5</v>
      </c>
      <c r="O3312">
        <f t="shared" si="173"/>
        <v>1.25</v>
      </c>
      <c r="P3312">
        <v>0.5</v>
      </c>
    </row>
    <row r="3313" spans="1:16">
      <c r="A3313" s="61">
        <v>104723843</v>
      </c>
      <c r="B3313" s="61" t="s">
        <v>7994</v>
      </c>
      <c r="C3313" s="100" t="s">
        <v>1613</v>
      </c>
      <c r="D3313" s="42" t="s">
        <v>5716</v>
      </c>
      <c r="E3313" s="61"/>
      <c r="F3313" s="61"/>
      <c r="G3313" s="61">
        <v>465</v>
      </c>
      <c r="H3313">
        <v>7</v>
      </c>
      <c r="I3313" t="str">
        <f t="shared" si="171"/>
        <v>56</v>
      </c>
      <c r="J3313" t="str">
        <f t="shared" si="172"/>
        <v>11.</v>
      </c>
      <c r="K3313" t="s">
        <v>8345</v>
      </c>
      <c r="L3313" t="s">
        <v>8353</v>
      </c>
      <c r="M3313">
        <v>1.5</v>
      </c>
      <c r="N3313">
        <v>2.5</v>
      </c>
      <c r="O3313">
        <f t="shared" si="173"/>
        <v>1.25</v>
      </c>
      <c r="P3313">
        <v>0.5</v>
      </c>
    </row>
    <row r="3314" spans="1:16">
      <c r="A3314" s="61" t="s">
        <v>5578</v>
      </c>
      <c r="B3314" s="61" t="s">
        <v>7907</v>
      </c>
      <c r="C3314" s="100" t="s">
        <v>1532</v>
      </c>
      <c r="D3314" s="42" t="s">
        <v>8271</v>
      </c>
      <c r="E3314" s="61">
        <v>103177454</v>
      </c>
      <c r="F3314" s="61"/>
      <c r="G3314" s="61">
        <v>358</v>
      </c>
      <c r="H3314">
        <v>7</v>
      </c>
      <c r="I3314" t="str">
        <f t="shared" si="171"/>
        <v>56</v>
      </c>
      <c r="J3314" t="str">
        <f t="shared" si="172"/>
        <v>11.</v>
      </c>
      <c r="K3314" t="s">
        <v>8345</v>
      </c>
      <c r="L3314" t="s">
        <v>8341</v>
      </c>
      <c r="M3314">
        <v>1.5</v>
      </c>
      <c r="N3314">
        <v>2.5</v>
      </c>
      <c r="O3314">
        <f t="shared" si="173"/>
        <v>1.25</v>
      </c>
      <c r="P3314">
        <v>0.5</v>
      </c>
    </row>
    <row r="3315" spans="1:16">
      <c r="A3315" s="61" t="s">
        <v>5578</v>
      </c>
      <c r="B3315" s="61" t="s">
        <v>7907</v>
      </c>
      <c r="C3315" s="100" t="s">
        <v>1613</v>
      </c>
      <c r="D3315" s="42" t="s">
        <v>8272</v>
      </c>
      <c r="E3315" s="61" t="s">
        <v>4953</v>
      </c>
      <c r="F3315" s="61"/>
      <c r="G3315" s="61">
        <v>358</v>
      </c>
      <c r="H3315">
        <v>7</v>
      </c>
      <c r="I3315" t="str">
        <f t="shared" si="171"/>
        <v>56</v>
      </c>
      <c r="J3315" t="str">
        <f t="shared" si="172"/>
        <v>11.</v>
      </c>
      <c r="K3315" t="s">
        <v>8345</v>
      </c>
      <c r="L3315" t="s">
        <v>8341</v>
      </c>
      <c r="M3315">
        <v>1.5</v>
      </c>
      <c r="N3315">
        <v>2.5</v>
      </c>
      <c r="O3315">
        <f t="shared" si="173"/>
        <v>1.25</v>
      </c>
      <c r="P3315">
        <v>0.5</v>
      </c>
    </row>
    <row r="3316" spans="1:16">
      <c r="A3316" s="61">
        <v>104473507</v>
      </c>
      <c r="B3316" s="61" t="s">
        <v>7873</v>
      </c>
      <c r="C3316" s="100" t="s">
        <v>1532</v>
      </c>
      <c r="D3316" s="42" t="s">
        <v>5527</v>
      </c>
      <c r="E3316" s="61">
        <v>101727985</v>
      </c>
      <c r="F3316" s="61"/>
      <c r="G3316" s="61">
        <v>356</v>
      </c>
      <c r="H3316">
        <v>7</v>
      </c>
      <c r="I3316" t="str">
        <f t="shared" si="171"/>
        <v>56</v>
      </c>
      <c r="J3316" t="str">
        <f t="shared" si="172"/>
        <v>11.</v>
      </c>
      <c r="K3316" t="s">
        <v>8349</v>
      </c>
      <c r="L3316" t="s">
        <v>8350</v>
      </c>
      <c r="M3316">
        <v>1.5</v>
      </c>
      <c r="N3316">
        <v>2.5</v>
      </c>
      <c r="O3316">
        <f t="shared" si="173"/>
        <v>1.25</v>
      </c>
      <c r="P3316">
        <v>0.5</v>
      </c>
    </row>
    <row r="3317" spans="1:16">
      <c r="A3317" s="61">
        <v>104473507</v>
      </c>
      <c r="B3317" s="61" t="s">
        <v>7873</v>
      </c>
      <c r="C3317" s="100" t="s">
        <v>1613</v>
      </c>
      <c r="D3317" s="42" t="s">
        <v>5528</v>
      </c>
      <c r="E3317" s="61">
        <v>101727984</v>
      </c>
      <c r="F3317" s="61"/>
      <c r="G3317" s="61">
        <v>356</v>
      </c>
      <c r="H3317">
        <v>7</v>
      </c>
      <c r="I3317" t="str">
        <f t="shared" si="171"/>
        <v>56</v>
      </c>
      <c r="J3317" t="str">
        <f t="shared" si="172"/>
        <v>11.</v>
      </c>
      <c r="K3317" t="s">
        <v>8349</v>
      </c>
      <c r="L3317" t="s">
        <v>8350</v>
      </c>
      <c r="M3317">
        <v>1.5</v>
      </c>
      <c r="N3317">
        <v>2.5</v>
      </c>
      <c r="O3317">
        <f t="shared" si="173"/>
        <v>1.25</v>
      </c>
      <c r="P3317">
        <v>0.5</v>
      </c>
    </row>
    <row r="3318" spans="1:16">
      <c r="A3318" s="61">
        <v>104610018</v>
      </c>
      <c r="B3318" s="61" t="s">
        <v>7918</v>
      </c>
      <c r="C3318" s="100" t="s">
        <v>1532</v>
      </c>
      <c r="D3318" s="42" t="s">
        <v>5600</v>
      </c>
      <c r="E3318" s="61">
        <v>101727985</v>
      </c>
      <c r="F3318" s="61"/>
      <c r="G3318" s="61">
        <v>346</v>
      </c>
      <c r="H3318">
        <v>7</v>
      </c>
      <c r="I3318" t="str">
        <f t="shared" si="171"/>
        <v>56</v>
      </c>
      <c r="J3318" t="str">
        <f t="shared" si="172"/>
        <v>11.</v>
      </c>
      <c r="K3318" t="s">
        <v>8349</v>
      </c>
      <c r="L3318" t="s">
        <v>8354</v>
      </c>
      <c r="M3318">
        <v>1.5</v>
      </c>
      <c r="N3318">
        <v>2.5</v>
      </c>
      <c r="O3318">
        <f t="shared" si="173"/>
        <v>1.25</v>
      </c>
      <c r="P3318">
        <v>0.5</v>
      </c>
    </row>
    <row r="3319" spans="1:16">
      <c r="A3319" s="61">
        <v>104610018</v>
      </c>
      <c r="B3319" s="61" t="s">
        <v>7918</v>
      </c>
      <c r="C3319" s="100" t="s">
        <v>1613</v>
      </c>
      <c r="D3319" s="42" t="s">
        <v>5601</v>
      </c>
      <c r="E3319" s="61">
        <v>101727984</v>
      </c>
      <c r="F3319" s="61"/>
      <c r="G3319" s="61">
        <v>346</v>
      </c>
      <c r="H3319">
        <v>7</v>
      </c>
      <c r="I3319" t="str">
        <f t="shared" si="171"/>
        <v>56</v>
      </c>
      <c r="J3319" t="str">
        <f t="shared" si="172"/>
        <v>11.</v>
      </c>
      <c r="K3319" t="s">
        <v>8349</v>
      </c>
      <c r="L3319" t="s">
        <v>8354</v>
      </c>
      <c r="M3319">
        <v>1.5</v>
      </c>
      <c r="N3319">
        <v>2.5</v>
      </c>
      <c r="O3319">
        <f t="shared" si="173"/>
        <v>1.25</v>
      </c>
      <c r="P3319">
        <v>0.5</v>
      </c>
    </row>
    <row r="3320" spans="1:16">
      <c r="A3320" s="61">
        <v>104382530</v>
      </c>
      <c r="B3320" s="61" t="s">
        <v>7804</v>
      </c>
      <c r="C3320" s="100" t="s">
        <v>1532</v>
      </c>
      <c r="D3320" s="42" t="s">
        <v>5424</v>
      </c>
      <c r="E3320" s="61">
        <v>101727985</v>
      </c>
      <c r="F3320" s="61"/>
      <c r="G3320" s="61">
        <v>358</v>
      </c>
      <c r="H3320">
        <v>7</v>
      </c>
      <c r="I3320" t="str">
        <f t="shared" si="171"/>
        <v>56</v>
      </c>
      <c r="J3320" t="str">
        <f t="shared" si="172"/>
        <v>11.</v>
      </c>
      <c r="K3320" t="s">
        <v>8349</v>
      </c>
      <c r="L3320" t="s">
        <v>8341</v>
      </c>
      <c r="M3320">
        <v>1.5</v>
      </c>
      <c r="N3320">
        <v>2.5</v>
      </c>
      <c r="O3320">
        <f t="shared" si="173"/>
        <v>1.25</v>
      </c>
      <c r="P3320">
        <v>0.5</v>
      </c>
    </row>
    <row r="3321" spans="1:16">
      <c r="A3321" s="61">
        <v>104382530</v>
      </c>
      <c r="B3321" s="61" t="s">
        <v>7804</v>
      </c>
      <c r="C3321" s="100" t="s">
        <v>1613</v>
      </c>
      <c r="D3321" s="42" t="s">
        <v>5425</v>
      </c>
      <c r="E3321" s="61">
        <v>101727984</v>
      </c>
      <c r="F3321" s="61"/>
      <c r="G3321" s="61">
        <v>358</v>
      </c>
      <c r="H3321">
        <v>7</v>
      </c>
      <c r="I3321" t="str">
        <f t="shared" si="171"/>
        <v>56</v>
      </c>
      <c r="J3321" t="str">
        <f t="shared" si="172"/>
        <v>11.</v>
      </c>
      <c r="K3321" t="s">
        <v>8349</v>
      </c>
      <c r="L3321" t="s">
        <v>8341</v>
      </c>
      <c r="M3321">
        <v>1.5</v>
      </c>
      <c r="N3321">
        <v>2.5</v>
      </c>
      <c r="O3321">
        <f t="shared" si="173"/>
        <v>1.25</v>
      </c>
      <c r="P3321">
        <v>0.5</v>
      </c>
    </row>
    <row r="3322" spans="1:16">
      <c r="A3322" s="61">
        <v>103213957</v>
      </c>
      <c r="B3322" s="61" t="s">
        <v>7416</v>
      </c>
      <c r="C3322" s="62" t="s">
        <v>1532</v>
      </c>
      <c r="D3322" s="42" t="s">
        <v>4815</v>
      </c>
      <c r="E3322" s="61">
        <v>101490162</v>
      </c>
      <c r="F3322" s="61"/>
      <c r="G3322" s="61">
        <v>390</v>
      </c>
      <c r="H3322">
        <v>7</v>
      </c>
      <c r="I3322" t="str">
        <f t="shared" si="171"/>
        <v>56</v>
      </c>
      <c r="J3322" t="str">
        <f t="shared" si="172"/>
        <v>8.1</v>
      </c>
      <c r="K3322" t="s">
        <v>8342</v>
      </c>
      <c r="L3322" t="s">
        <v>8350</v>
      </c>
      <c r="M3322">
        <v>0.75</v>
      </c>
      <c r="N3322">
        <v>2.5</v>
      </c>
      <c r="O3322">
        <f t="shared" si="173"/>
        <v>1.25</v>
      </c>
      <c r="P3322">
        <v>0.5</v>
      </c>
    </row>
    <row r="3323" spans="1:16">
      <c r="A3323" s="61">
        <v>103213957</v>
      </c>
      <c r="B3323" s="61" t="s">
        <v>7416</v>
      </c>
      <c r="C3323" s="62" t="s">
        <v>1613</v>
      </c>
      <c r="D3323" s="42" t="s">
        <v>4816</v>
      </c>
      <c r="E3323" s="61">
        <v>101490161</v>
      </c>
      <c r="F3323" s="61"/>
      <c r="G3323" s="61">
        <v>390</v>
      </c>
      <c r="H3323">
        <v>7</v>
      </c>
      <c r="I3323" t="str">
        <f t="shared" si="171"/>
        <v>56</v>
      </c>
      <c r="J3323" t="str">
        <f t="shared" si="172"/>
        <v>8.1</v>
      </c>
      <c r="K3323" t="s">
        <v>8342</v>
      </c>
      <c r="L3323" t="s">
        <v>8350</v>
      </c>
      <c r="M3323">
        <v>0.75</v>
      </c>
      <c r="N3323">
        <v>2.5</v>
      </c>
      <c r="O3323">
        <f t="shared" si="173"/>
        <v>1.25</v>
      </c>
      <c r="P3323">
        <v>0.5</v>
      </c>
    </row>
    <row r="3324" spans="1:16">
      <c r="A3324" s="61">
        <v>103056764</v>
      </c>
      <c r="B3324" s="61" t="s">
        <v>7231</v>
      </c>
      <c r="C3324" s="76" t="s">
        <v>2549</v>
      </c>
      <c r="D3324" s="42" t="s">
        <v>4579</v>
      </c>
      <c r="E3324" s="61">
        <v>101490162</v>
      </c>
      <c r="F3324" s="61"/>
      <c r="G3324" s="61">
        <v>332</v>
      </c>
      <c r="H3324">
        <v>7</v>
      </c>
      <c r="I3324" t="str">
        <f t="shared" si="171"/>
        <v>56</v>
      </c>
      <c r="J3324" t="str">
        <f t="shared" si="172"/>
        <v>8.1</v>
      </c>
      <c r="K3324" t="s">
        <v>8342</v>
      </c>
      <c r="L3324" t="s">
        <v>8341</v>
      </c>
      <c r="M3324">
        <v>0.75</v>
      </c>
      <c r="N3324">
        <v>2.5</v>
      </c>
      <c r="O3324">
        <f t="shared" si="173"/>
        <v>1.25</v>
      </c>
      <c r="P3324">
        <v>0.5</v>
      </c>
    </row>
    <row r="3325" spans="1:16">
      <c r="A3325" s="61">
        <v>103065545</v>
      </c>
      <c r="B3325" s="61" t="s">
        <v>7298</v>
      </c>
      <c r="C3325" s="76" t="s">
        <v>2549</v>
      </c>
      <c r="D3325" s="42" t="s">
        <v>4579</v>
      </c>
      <c r="E3325" s="61">
        <v>101490162</v>
      </c>
      <c r="F3325" s="61"/>
      <c r="G3325" s="61">
        <v>332</v>
      </c>
      <c r="H3325">
        <v>7</v>
      </c>
      <c r="I3325" t="str">
        <f t="shared" si="171"/>
        <v>56</v>
      </c>
      <c r="J3325" t="str">
        <f t="shared" si="172"/>
        <v>8.1</v>
      </c>
      <c r="K3325" t="s">
        <v>8342</v>
      </c>
      <c r="L3325" t="s">
        <v>8341</v>
      </c>
      <c r="M3325">
        <v>0.75</v>
      </c>
      <c r="N3325">
        <v>2.5</v>
      </c>
      <c r="O3325">
        <f t="shared" si="173"/>
        <v>1.25</v>
      </c>
      <c r="P3325">
        <v>0.5</v>
      </c>
    </row>
    <row r="3326" spans="1:16">
      <c r="A3326" s="61">
        <v>103056764</v>
      </c>
      <c r="B3326" s="61" t="s">
        <v>7231</v>
      </c>
      <c r="C3326" s="76" t="s">
        <v>2549</v>
      </c>
      <c r="D3326" s="42" t="s">
        <v>4580</v>
      </c>
      <c r="E3326" s="61">
        <v>101490161</v>
      </c>
      <c r="F3326" s="61"/>
      <c r="G3326" s="61">
        <v>332</v>
      </c>
      <c r="H3326">
        <v>7</v>
      </c>
      <c r="I3326" t="str">
        <f t="shared" si="171"/>
        <v>56</v>
      </c>
      <c r="J3326" t="str">
        <f t="shared" si="172"/>
        <v>8.1</v>
      </c>
      <c r="K3326" t="s">
        <v>8342</v>
      </c>
      <c r="L3326" t="s">
        <v>8341</v>
      </c>
      <c r="M3326">
        <v>0.75</v>
      </c>
      <c r="N3326">
        <v>2.5</v>
      </c>
      <c r="O3326">
        <f t="shared" si="173"/>
        <v>1.25</v>
      </c>
      <c r="P3326">
        <v>0.5</v>
      </c>
    </row>
    <row r="3327" spans="1:16">
      <c r="A3327" s="61">
        <v>103065545</v>
      </c>
      <c r="B3327" s="61" t="s">
        <v>7298</v>
      </c>
      <c r="C3327" s="76" t="s">
        <v>2549</v>
      </c>
      <c r="D3327" s="42" t="s">
        <v>4580</v>
      </c>
      <c r="E3327" s="61">
        <v>101490161</v>
      </c>
      <c r="F3327" s="61"/>
      <c r="G3327" s="61">
        <v>332</v>
      </c>
      <c r="H3327">
        <v>7</v>
      </c>
      <c r="I3327" t="str">
        <f t="shared" si="171"/>
        <v>56</v>
      </c>
      <c r="J3327" t="str">
        <f t="shared" si="172"/>
        <v>8.1</v>
      </c>
      <c r="K3327" t="s">
        <v>8342</v>
      </c>
      <c r="L3327" t="s">
        <v>8341</v>
      </c>
      <c r="M3327">
        <v>0.75</v>
      </c>
      <c r="N3327">
        <v>2.5</v>
      </c>
      <c r="O3327">
        <f t="shared" si="173"/>
        <v>1.25</v>
      </c>
      <c r="P3327">
        <v>0.5</v>
      </c>
    </row>
    <row r="3328" spans="1:16">
      <c r="A3328" s="61">
        <v>103357257</v>
      </c>
      <c r="B3328" s="61" t="s">
        <v>7561</v>
      </c>
      <c r="C3328" s="100" t="s">
        <v>1532</v>
      </c>
      <c r="D3328" s="94" t="s">
        <v>5037</v>
      </c>
      <c r="E3328" s="18">
        <v>103177454</v>
      </c>
      <c r="F3328" s="61"/>
      <c r="G3328" s="61">
        <v>390</v>
      </c>
      <c r="H3328">
        <v>7</v>
      </c>
      <c r="I3328" t="str">
        <f t="shared" si="171"/>
        <v>56</v>
      </c>
      <c r="J3328" t="str">
        <f t="shared" si="172"/>
        <v>8.1</v>
      </c>
      <c r="K3328" t="s">
        <v>8345</v>
      </c>
      <c r="L3328" t="s">
        <v>8350</v>
      </c>
      <c r="M3328">
        <v>1.5</v>
      </c>
      <c r="N3328">
        <v>2.5</v>
      </c>
      <c r="O3328">
        <f t="shared" si="173"/>
        <v>1.25</v>
      </c>
      <c r="P3328">
        <v>0.5</v>
      </c>
    </row>
    <row r="3329" spans="1:16">
      <c r="A3329" s="61">
        <v>103357257</v>
      </c>
      <c r="B3329" s="61" t="s">
        <v>7561</v>
      </c>
      <c r="C3329" s="100" t="s">
        <v>1613</v>
      </c>
      <c r="D3329" s="94" t="s">
        <v>5038</v>
      </c>
      <c r="E3329" s="18" t="s">
        <v>4953</v>
      </c>
      <c r="F3329" s="61"/>
      <c r="G3329" s="61">
        <v>390</v>
      </c>
      <c r="H3329">
        <v>7</v>
      </c>
      <c r="I3329" t="str">
        <f t="shared" si="171"/>
        <v>56</v>
      </c>
      <c r="J3329" t="str">
        <f t="shared" si="172"/>
        <v>8.1</v>
      </c>
      <c r="K3329" t="s">
        <v>8345</v>
      </c>
      <c r="L3329" t="s">
        <v>8350</v>
      </c>
      <c r="M3329">
        <v>1.5</v>
      </c>
      <c r="N3329">
        <v>2.5</v>
      </c>
      <c r="O3329">
        <f t="shared" si="173"/>
        <v>1.25</v>
      </c>
      <c r="P3329">
        <v>0.5</v>
      </c>
    </row>
    <row r="3330" spans="1:16">
      <c r="A3330" s="61">
        <v>103357253</v>
      </c>
      <c r="B3330" s="61" t="s">
        <v>7562</v>
      </c>
      <c r="C3330" s="100" t="s">
        <v>1532</v>
      </c>
      <c r="D3330" s="94" t="s">
        <v>5039</v>
      </c>
      <c r="E3330" s="18">
        <v>103177454</v>
      </c>
      <c r="F3330" s="61"/>
      <c r="G3330" s="61">
        <v>332</v>
      </c>
      <c r="H3330">
        <v>7</v>
      </c>
      <c r="I3330" t="str">
        <f t="shared" si="171"/>
        <v>56</v>
      </c>
      <c r="J3330" t="str">
        <f t="shared" si="172"/>
        <v>8.1</v>
      </c>
      <c r="K3330" t="s">
        <v>8345</v>
      </c>
      <c r="L3330" t="s">
        <v>8341</v>
      </c>
      <c r="M3330">
        <v>1.5</v>
      </c>
      <c r="N3330">
        <v>2.5</v>
      </c>
      <c r="O3330">
        <f t="shared" si="173"/>
        <v>1.25</v>
      </c>
      <c r="P3330">
        <v>0.5</v>
      </c>
    </row>
    <row r="3331" spans="1:16">
      <c r="A3331" s="61">
        <v>103357253</v>
      </c>
      <c r="B3331" s="61" t="s">
        <v>7562</v>
      </c>
      <c r="C3331" s="100" t="s">
        <v>1613</v>
      </c>
      <c r="D3331" s="94" t="s">
        <v>5040</v>
      </c>
      <c r="E3331" s="18" t="s">
        <v>4953</v>
      </c>
      <c r="F3331" s="61"/>
      <c r="G3331" s="61">
        <v>332</v>
      </c>
      <c r="H3331">
        <v>7</v>
      </c>
      <c r="I3331" t="str">
        <f t="shared" si="171"/>
        <v>56</v>
      </c>
      <c r="J3331" t="str">
        <f t="shared" si="172"/>
        <v>8.1</v>
      </c>
      <c r="K3331" t="s">
        <v>8345</v>
      </c>
      <c r="L3331" t="s">
        <v>8341</v>
      </c>
      <c r="M3331">
        <v>1.5</v>
      </c>
      <c r="N3331">
        <v>2.5</v>
      </c>
      <c r="O3331">
        <f t="shared" si="173"/>
        <v>1.25</v>
      </c>
      <c r="P3331">
        <v>0.5</v>
      </c>
    </row>
    <row r="3332" spans="1:16">
      <c r="A3332" s="61">
        <v>103635782</v>
      </c>
      <c r="B3332" s="61" t="s">
        <v>7659</v>
      </c>
      <c r="C3332" s="100" t="s">
        <v>1532</v>
      </c>
      <c r="D3332" s="42" t="s">
        <v>5205</v>
      </c>
      <c r="E3332" s="61">
        <v>101490164</v>
      </c>
      <c r="F3332" s="61"/>
      <c r="G3332" s="61">
        <v>202</v>
      </c>
      <c r="H3332">
        <v>7</v>
      </c>
      <c r="I3332" t="str">
        <f t="shared" si="171"/>
        <v>56</v>
      </c>
      <c r="J3332" t="str">
        <f t="shared" si="172"/>
        <v>8.2</v>
      </c>
      <c r="K3332" t="s">
        <v>8342</v>
      </c>
      <c r="L3332" t="s">
        <v>8350</v>
      </c>
      <c r="M3332">
        <v>0.75</v>
      </c>
      <c r="N3332">
        <v>2.5</v>
      </c>
      <c r="O3332">
        <f t="shared" si="173"/>
        <v>1.25</v>
      </c>
      <c r="P3332">
        <v>0.5</v>
      </c>
    </row>
    <row r="3333" spans="1:16">
      <c r="A3333" s="61">
        <v>103635782</v>
      </c>
      <c r="B3333" s="61" t="s">
        <v>7659</v>
      </c>
      <c r="C3333" s="100" t="s">
        <v>1613</v>
      </c>
      <c r="D3333" s="42" t="s">
        <v>5206</v>
      </c>
      <c r="E3333" s="61">
        <v>101490161</v>
      </c>
      <c r="F3333" s="61"/>
      <c r="G3333" s="61">
        <v>202</v>
      </c>
      <c r="H3333">
        <v>7</v>
      </c>
      <c r="I3333" t="str">
        <f t="shared" si="171"/>
        <v>56</v>
      </c>
      <c r="J3333" t="str">
        <f t="shared" si="172"/>
        <v>8.2</v>
      </c>
      <c r="K3333" t="s">
        <v>8342</v>
      </c>
      <c r="L3333" t="s">
        <v>8350</v>
      </c>
      <c r="M3333">
        <v>0.75</v>
      </c>
      <c r="N3333">
        <v>2.5</v>
      </c>
      <c r="O3333">
        <f t="shared" si="173"/>
        <v>1.25</v>
      </c>
      <c r="P3333">
        <v>0.5</v>
      </c>
    </row>
    <row r="3334" spans="1:16">
      <c r="A3334" s="61">
        <v>104655512</v>
      </c>
      <c r="B3334" s="61" t="s">
        <v>7955</v>
      </c>
      <c r="C3334" s="100" t="s">
        <v>1532</v>
      </c>
      <c r="D3334" s="42" t="s">
        <v>5662</v>
      </c>
      <c r="E3334" s="61"/>
      <c r="F3334" s="61"/>
      <c r="G3334" s="61">
        <v>433</v>
      </c>
      <c r="H3334">
        <v>7</v>
      </c>
      <c r="I3334" t="str">
        <f t="shared" si="171"/>
        <v>56</v>
      </c>
      <c r="J3334" t="str">
        <f t="shared" si="172"/>
        <v>8.2</v>
      </c>
      <c r="K3334" t="s">
        <v>8342</v>
      </c>
      <c r="L3334" t="s">
        <v>8353</v>
      </c>
      <c r="M3334">
        <v>0.75</v>
      </c>
      <c r="N3334">
        <v>2.5</v>
      </c>
      <c r="O3334">
        <f t="shared" si="173"/>
        <v>1.25</v>
      </c>
      <c r="P3334">
        <v>0.5</v>
      </c>
    </row>
    <row r="3335" spans="1:16">
      <c r="A3335" s="61">
        <v>104655512</v>
      </c>
      <c r="B3335" s="61" t="s">
        <v>7955</v>
      </c>
      <c r="C3335" s="100" t="s">
        <v>1613</v>
      </c>
      <c r="D3335" s="42" t="s">
        <v>5663</v>
      </c>
      <c r="E3335" s="61"/>
      <c r="F3335" s="61"/>
      <c r="G3335" s="61">
        <v>433</v>
      </c>
      <c r="H3335">
        <v>7</v>
      </c>
      <c r="I3335" t="str">
        <f t="shared" si="171"/>
        <v>56</v>
      </c>
      <c r="J3335" t="str">
        <f t="shared" si="172"/>
        <v>8.2</v>
      </c>
      <c r="K3335" t="s">
        <v>8342</v>
      </c>
      <c r="L3335" t="s">
        <v>8353</v>
      </c>
      <c r="M3335">
        <v>0.75</v>
      </c>
      <c r="N3335">
        <v>2.5</v>
      </c>
      <c r="O3335">
        <f t="shared" si="173"/>
        <v>1.25</v>
      </c>
      <c r="P3335">
        <v>0.5</v>
      </c>
    </row>
    <row r="3336" spans="1:16">
      <c r="A3336" s="61">
        <v>101563807</v>
      </c>
      <c r="B3336" s="61" t="s">
        <v>6057</v>
      </c>
      <c r="C3336" s="62" t="s">
        <v>1532</v>
      </c>
      <c r="D3336" s="42" t="s">
        <v>1721</v>
      </c>
      <c r="E3336" s="61">
        <v>101490164</v>
      </c>
      <c r="F3336" s="61"/>
      <c r="G3336" s="61">
        <v>202</v>
      </c>
      <c r="H3336">
        <v>7</v>
      </c>
      <c r="I3336" t="str">
        <f t="shared" si="171"/>
        <v>56</v>
      </c>
      <c r="J3336" t="str">
        <f t="shared" si="172"/>
        <v>8.2</v>
      </c>
      <c r="K3336" t="s">
        <v>8344</v>
      </c>
      <c r="L3336" t="s">
        <v>8350</v>
      </c>
      <c r="M3336">
        <v>0.75</v>
      </c>
      <c r="N3336">
        <v>2.5</v>
      </c>
      <c r="O3336">
        <f t="shared" si="173"/>
        <v>1.25</v>
      </c>
      <c r="P3336">
        <v>0.5</v>
      </c>
    </row>
    <row r="3337" spans="1:16">
      <c r="A3337" s="61">
        <v>101563807</v>
      </c>
      <c r="B3337" s="61" t="s">
        <v>6057</v>
      </c>
      <c r="C3337" s="62" t="s">
        <v>1532</v>
      </c>
      <c r="D3337" s="42" t="s">
        <v>1721</v>
      </c>
      <c r="E3337" s="61">
        <v>101490164</v>
      </c>
      <c r="F3337" s="61" t="s">
        <v>1534</v>
      </c>
      <c r="G3337" s="61">
        <v>202</v>
      </c>
      <c r="H3337">
        <v>7</v>
      </c>
      <c r="I3337" t="str">
        <f t="shared" si="171"/>
        <v>56</v>
      </c>
      <c r="J3337" t="str">
        <f t="shared" si="172"/>
        <v>8.2</v>
      </c>
      <c r="K3337" t="s">
        <v>8344</v>
      </c>
      <c r="L3337" t="s">
        <v>8350</v>
      </c>
      <c r="M3337">
        <v>0.75</v>
      </c>
      <c r="N3337">
        <v>2.5</v>
      </c>
      <c r="O3337">
        <f t="shared" si="173"/>
        <v>1.25</v>
      </c>
      <c r="P3337">
        <v>0.5</v>
      </c>
    </row>
    <row r="3338" spans="1:16">
      <c r="A3338" s="61">
        <v>101563807</v>
      </c>
      <c r="B3338" s="61" t="s">
        <v>6057</v>
      </c>
      <c r="C3338" s="62" t="s">
        <v>1613</v>
      </c>
      <c r="D3338" s="42" t="s">
        <v>3644</v>
      </c>
      <c r="E3338" s="61">
        <v>101490161</v>
      </c>
      <c r="F3338" s="61"/>
      <c r="G3338" s="61">
        <v>202</v>
      </c>
      <c r="H3338">
        <v>7</v>
      </c>
      <c r="I3338" t="str">
        <f t="shared" si="171"/>
        <v>56</v>
      </c>
      <c r="J3338" t="str">
        <f t="shared" si="172"/>
        <v>8.2</v>
      </c>
      <c r="K3338" t="s">
        <v>8344</v>
      </c>
      <c r="L3338" t="s">
        <v>8350</v>
      </c>
      <c r="M3338">
        <v>0.75</v>
      </c>
      <c r="N3338">
        <v>2.5</v>
      </c>
      <c r="O3338">
        <f t="shared" si="173"/>
        <v>1.25</v>
      </c>
      <c r="P3338">
        <v>0.5</v>
      </c>
    </row>
    <row r="3339" spans="1:16">
      <c r="A3339" s="61">
        <v>101055670</v>
      </c>
      <c r="B3339" s="61" t="s">
        <v>6766</v>
      </c>
      <c r="C3339" s="62" t="s">
        <v>1532</v>
      </c>
      <c r="D3339" s="42" t="s">
        <v>3776</v>
      </c>
      <c r="E3339" s="61">
        <v>101490171</v>
      </c>
      <c r="F3339" s="61"/>
      <c r="G3339" s="61">
        <v>202</v>
      </c>
      <c r="H3339">
        <v>7</v>
      </c>
      <c r="I3339" t="str">
        <f t="shared" si="171"/>
        <v>56</v>
      </c>
      <c r="J3339" t="str">
        <f t="shared" si="172"/>
        <v>8.2</v>
      </c>
      <c r="K3339" t="s">
        <v>8344</v>
      </c>
      <c r="L3339" t="s">
        <v>8350</v>
      </c>
      <c r="M3339">
        <v>0.75</v>
      </c>
      <c r="N3339">
        <v>2.5</v>
      </c>
      <c r="O3339">
        <f t="shared" si="173"/>
        <v>1.25</v>
      </c>
      <c r="P3339">
        <v>0.5</v>
      </c>
    </row>
    <row r="3340" spans="1:16">
      <c r="A3340" s="61">
        <v>101055670</v>
      </c>
      <c r="B3340" s="61" t="s">
        <v>6766</v>
      </c>
      <c r="C3340" s="62" t="s">
        <v>1532</v>
      </c>
      <c r="D3340" s="42" t="s">
        <v>3776</v>
      </c>
      <c r="E3340" s="61">
        <v>101490169</v>
      </c>
      <c r="F3340" s="61" t="s">
        <v>1534</v>
      </c>
      <c r="G3340" s="61">
        <v>202</v>
      </c>
      <c r="H3340">
        <v>7</v>
      </c>
      <c r="I3340" t="str">
        <f t="shared" ref="I3340:I3403" si="174">MID(D3340,5,2)</f>
        <v>56</v>
      </c>
      <c r="J3340" t="str">
        <f t="shared" ref="J3340:J3403" si="175">MID(D3340,7,3)</f>
        <v>8.2</v>
      </c>
      <c r="K3340" t="s">
        <v>8344</v>
      </c>
      <c r="L3340" t="s">
        <v>8350</v>
      </c>
      <c r="M3340">
        <v>0.75</v>
      </c>
      <c r="N3340">
        <v>2.5</v>
      </c>
      <c r="O3340">
        <f t="shared" si="173"/>
        <v>1.25</v>
      </c>
      <c r="P3340">
        <v>0.5</v>
      </c>
    </row>
    <row r="3341" spans="1:16">
      <c r="A3341" s="61">
        <v>101055670</v>
      </c>
      <c r="B3341" s="61" t="s">
        <v>6766</v>
      </c>
      <c r="C3341" s="62" t="s">
        <v>1613</v>
      </c>
      <c r="D3341" s="42" t="s">
        <v>3645</v>
      </c>
      <c r="E3341" s="61">
        <v>101490161</v>
      </c>
      <c r="F3341" s="61"/>
      <c r="G3341" s="61">
        <v>202</v>
      </c>
      <c r="H3341">
        <v>7</v>
      </c>
      <c r="I3341" t="str">
        <f t="shared" si="174"/>
        <v>56</v>
      </c>
      <c r="J3341" t="str">
        <f t="shared" si="175"/>
        <v>8.2</v>
      </c>
      <c r="K3341" t="s">
        <v>8344</v>
      </c>
      <c r="L3341" t="s">
        <v>8350</v>
      </c>
      <c r="M3341">
        <v>0.75</v>
      </c>
      <c r="N3341">
        <v>2.5</v>
      </c>
      <c r="O3341">
        <f t="shared" si="173"/>
        <v>1.25</v>
      </c>
      <c r="P3341">
        <v>0.5</v>
      </c>
    </row>
    <row r="3342" spans="1:16">
      <c r="A3342" s="61">
        <v>101563870</v>
      </c>
      <c r="B3342" s="61" t="s">
        <v>6058</v>
      </c>
      <c r="C3342" s="62" t="s">
        <v>1532</v>
      </c>
      <c r="D3342" s="42" t="s">
        <v>1722</v>
      </c>
      <c r="E3342" s="61">
        <v>101490164</v>
      </c>
      <c r="F3342" s="61"/>
      <c r="G3342" s="61">
        <v>203</v>
      </c>
      <c r="H3342">
        <v>7</v>
      </c>
      <c r="I3342" t="str">
        <f t="shared" si="174"/>
        <v>56</v>
      </c>
      <c r="J3342" t="str">
        <f t="shared" si="175"/>
        <v>8.2</v>
      </c>
      <c r="K3342" t="s">
        <v>8344</v>
      </c>
      <c r="L3342" t="s">
        <v>8354</v>
      </c>
      <c r="M3342">
        <v>0.75</v>
      </c>
      <c r="N3342">
        <v>2.5</v>
      </c>
      <c r="O3342">
        <f t="shared" si="173"/>
        <v>1.25</v>
      </c>
      <c r="P3342">
        <v>0.5</v>
      </c>
    </row>
    <row r="3343" spans="1:16">
      <c r="A3343" s="61">
        <v>101563870</v>
      </c>
      <c r="B3343" s="61" t="s">
        <v>6058</v>
      </c>
      <c r="C3343" s="62" t="s">
        <v>1532</v>
      </c>
      <c r="D3343" s="42" t="s">
        <v>1722</v>
      </c>
      <c r="E3343" s="61">
        <v>101490164</v>
      </c>
      <c r="F3343" s="61" t="s">
        <v>1534</v>
      </c>
      <c r="G3343" s="61">
        <v>203</v>
      </c>
      <c r="H3343">
        <v>7</v>
      </c>
      <c r="I3343" t="str">
        <f t="shared" si="174"/>
        <v>56</v>
      </c>
      <c r="J3343" t="str">
        <f t="shared" si="175"/>
        <v>8.2</v>
      </c>
      <c r="K3343" t="s">
        <v>8344</v>
      </c>
      <c r="L3343" t="s">
        <v>8354</v>
      </c>
      <c r="M3343">
        <v>0.75</v>
      </c>
      <c r="N3343">
        <v>2.5</v>
      </c>
      <c r="O3343">
        <f t="shared" si="173"/>
        <v>1.25</v>
      </c>
      <c r="P3343">
        <v>0.5</v>
      </c>
    </row>
    <row r="3344" spans="1:16">
      <c r="A3344" s="61">
        <v>101563870</v>
      </c>
      <c r="B3344" s="61" t="s">
        <v>6058</v>
      </c>
      <c r="C3344" s="62" t="s">
        <v>1613</v>
      </c>
      <c r="D3344" s="42" t="s">
        <v>3646</v>
      </c>
      <c r="E3344" s="61">
        <v>101490161</v>
      </c>
      <c r="F3344" s="61"/>
      <c r="G3344" s="61">
        <v>203</v>
      </c>
      <c r="H3344">
        <v>7</v>
      </c>
      <c r="I3344" t="str">
        <f t="shared" si="174"/>
        <v>56</v>
      </c>
      <c r="J3344" t="str">
        <f t="shared" si="175"/>
        <v>8.2</v>
      </c>
      <c r="K3344" t="s">
        <v>8344</v>
      </c>
      <c r="L3344" t="s">
        <v>8354</v>
      </c>
      <c r="M3344">
        <v>0.75</v>
      </c>
      <c r="N3344">
        <v>2.5</v>
      </c>
      <c r="O3344">
        <f t="shared" si="173"/>
        <v>1.25</v>
      </c>
      <c r="P3344">
        <v>0.5</v>
      </c>
    </row>
    <row r="3345" spans="1:16">
      <c r="A3345" s="61">
        <v>101055671</v>
      </c>
      <c r="B3345" s="61" t="s">
        <v>6767</v>
      </c>
      <c r="C3345" s="62" t="s">
        <v>1532</v>
      </c>
      <c r="D3345" s="42" t="s">
        <v>3774</v>
      </c>
      <c r="E3345" s="61">
        <v>101490171</v>
      </c>
      <c r="F3345" s="61"/>
      <c r="G3345" s="61">
        <v>203</v>
      </c>
      <c r="H3345">
        <v>7</v>
      </c>
      <c r="I3345" t="str">
        <f t="shared" si="174"/>
        <v>56</v>
      </c>
      <c r="J3345" t="str">
        <f t="shared" si="175"/>
        <v>8.2</v>
      </c>
      <c r="K3345" t="s">
        <v>8344</v>
      </c>
      <c r="L3345" t="s">
        <v>8354</v>
      </c>
      <c r="M3345">
        <v>0.75</v>
      </c>
      <c r="N3345">
        <v>2.5</v>
      </c>
      <c r="O3345">
        <f t="shared" ref="O3345:O3408" si="176">N3345/2</f>
        <v>1.25</v>
      </c>
      <c r="P3345">
        <v>0.5</v>
      </c>
    </row>
    <row r="3346" spans="1:16">
      <c r="A3346" s="61">
        <v>101055671</v>
      </c>
      <c r="B3346" s="61" t="s">
        <v>6767</v>
      </c>
      <c r="C3346" s="62" t="s">
        <v>1532</v>
      </c>
      <c r="D3346" s="42" t="s">
        <v>3774</v>
      </c>
      <c r="E3346" s="61">
        <v>101490169</v>
      </c>
      <c r="F3346" s="61" t="s">
        <v>1534</v>
      </c>
      <c r="G3346" s="61">
        <v>203</v>
      </c>
      <c r="H3346">
        <v>7</v>
      </c>
      <c r="I3346" t="str">
        <f t="shared" si="174"/>
        <v>56</v>
      </c>
      <c r="J3346" t="str">
        <f t="shared" si="175"/>
        <v>8.2</v>
      </c>
      <c r="K3346" t="s">
        <v>8344</v>
      </c>
      <c r="L3346" t="s">
        <v>8354</v>
      </c>
      <c r="M3346">
        <v>0.75</v>
      </c>
      <c r="N3346">
        <v>2.5</v>
      </c>
      <c r="O3346">
        <f t="shared" si="176"/>
        <v>1.25</v>
      </c>
      <c r="P3346">
        <v>0.5</v>
      </c>
    </row>
    <row r="3347" spans="1:16">
      <c r="A3347" s="61">
        <v>101055671</v>
      </c>
      <c r="B3347" s="61" t="s">
        <v>6767</v>
      </c>
      <c r="C3347" s="62" t="s">
        <v>1613</v>
      </c>
      <c r="D3347" s="42" t="s">
        <v>3647</v>
      </c>
      <c r="E3347" s="61">
        <v>101490161</v>
      </c>
      <c r="F3347" s="61"/>
      <c r="G3347" s="61">
        <v>203</v>
      </c>
      <c r="H3347">
        <v>7</v>
      </c>
      <c r="I3347" t="str">
        <f t="shared" si="174"/>
        <v>56</v>
      </c>
      <c r="J3347" t="str">
        <f t="shared" si="175"/>
        <v>8.2</v>
      </c>
      <c r="K3347" t="s">
        <v>8344</v>
      </c>
      <c r="L3347" t="s">
        <v>8354</v>
      </c>
      <c r="M3347">
        <v>0.75</v>
      </c>
      <c r="N3347">
        <v>2.5</v>
      </c>
      <c r="O3347">
        <f t="shared" si="176"/>
        <v>1.25</v>
      </c>
      <c r="P3347">
        <v>0.5</v>
      </c>
    </row>
    <row r="3348" spans="1:16">
      <c r="A3348" s="61">
        <v>101563772</v>
      </c>
      <c r="B3348" s="61" t="s">
        <v>6056</v>
      </c>
      <c r="C3348" s="62" t="s">
        <v>1532</v>
      </c>
      <c r="D3348" s="42" t="s">
        <v>1720</v>
      </c>
      <c r="E3348" s="61">
        <v>101490164</v>
      </c>
      <c r="F3348" s="61"/>
      <c r="G3348" s="61">
        <v>201</v>
      </c>
      <c r="H3348">
        <v>7</v>
      </c>
      <c r="I3348" t="str">
        <f t="shared" si="174"/>
        <v>56</v>
      </c>
      <c r="J3348" t="str">
        <f t="shared" si="175"/>
        <v>8.2</v>
      </c>
      <c r="K3348" t="s">
        <v>8344</v>
      </c>
      <c r="L3348" t="s">
        <v>8341</v>
      </c>
      <c r="M3348">
        <v>0.75</v>
      </c>
      <c r="N3348">
        <v>2.5</v>
      </c>
      <c r="O3348">
        <f t="shared" si="176"/>
        <v>1.25</v>
      </c>
      <c r="P3348">
        <v>0.5</v>
      </c>
    </row>
    <row r="3349" spans="1:16">
      <c r="A3349" s="61">
        <v>101563772</v>
      </c>
      <c r="B3349" s="61" t="s">
        <v>6056</v>
      </c>
      <c r="C3349" s="62" t="s">
        <v>1532</v>
      </c>
      <c r="D3349" s="42" t="s">
        <v>1720</v>
      </c>
      <c r="E3349" s="61">
        <v>101490164</v>
      </c>
      <c r="F3349" s="61" t="s">
        <v>1534</v>
      </c>
      <c r="G3349" s="61">
        <v>201</v>
      </c>
      <c r="H3349">
        <v>7</v>
      </c>
      <c r="I3349" t="str">
        <f t="shared" si="174"/>
        <v>56</v>
      </c>
      <c r="J3349" t="str">
        <f t="shared" si="175"/>
        <v>8.2</v>
      </c>
      <c r="K3349" t="s">
        <v>8344</v>
      </c>
      <c r="L3349" t="s">
        <v>8341</v>
      </c>
      <c r="M3349">
        <v>0.75</v>
      </c>
      <c r="N3349">
        <v>2.5</v>
      </c>
      <c r="O3349">
        <f t="shared" si="176"/>
        <v>1.25</v>
      </c>
      <c r="P3349">
        <v>0.5</v>
      </c>
    </row>
    <row r="3350" spans="1:16">
      <c r="A3350" s="61">
        <v>101563772</v>
      </c>
      <c r="B3350" s="61" t="s">
        <v>6056</v>
      </c>
      <c r="C3350" s="62" t="s">
        <v>1613</v>
      </c>
      <c r="D3350" s="42" t="s">
        <v>3648</v>
      </c>
      <c r="E3350" s="61">
        <v>101490161</v>
      </c>
      <c r="F3350" s="61"/>
      <c r="G3350" s="61">
        <v>201</v>
      </c>
      <c r="H3350">
        <v>7</v>
      </c>
      <c r="I3350" t="str">
        <f t="shared" si="174"/>
        <v>56</v>
      </c>
      <c r="J3350" t="str">
        <f t="shared" si="175"/>
        <v>8.2</v>
      </c>
      <c r="K3350" t="s">
        <v>8344</v>
      </c>
      <c r="L3350" t="s">
        <v>8341</v>
      </c>
      <c r="M3350">
        <v>0.75</v>
      </c>
      <c r="N3350">
        <v>2.5</v>
      </c>
      <c r="O3350">
        <f t="shared" si="176"/>
        <v>1.25</v>
      </c>
      <c r="P3350">
        <v>0.5</v>
      </c>
    </row>
    <row r="3351" spans="1:16">
      <c r="A3351" s="61">
        <v>101055668</v>
      </c>
      <c r="B3351" s="61" t="s">
        <v>6768</v>
      </c>
      <c r="C3351" s="62" t="s">
        <v>1532</v>
      </c>
      <c r="D3351" s="42" t="s">
        <v>3780</v>
      </c>
      <c r="E3351" s="61">
        <v>101490171</v>
      </c>
      <c r="F3351" s="61"/>
      <c r="G3351" s="61">
        <v>201</v>
      </c>
      <c r="H3351">
        <v>7</v>
      </c>
      <c r="I3351" t="str">
        <f t="shared" si="174"/>
        <v>56</v>
      </c>
      <c r="J3351" t="str">
        <f t="shared" si="175"/>
        <v>8.2</v>
      </c>
      <c r="K3351" t="s">
        <v>8344</v>
      </c>
      <c r="L3351" t="s">
        <v>8341</v>
      </c>
      <c r="M3351">
        <v>0.75</v>
      </c>
      <c r="N3351">
        <v>2.5</v>
      </c>
      <c r="O3351">
        <f t="shared" si="176"/>
        <v>1.25</v>
      </c>
      <c r="P3351">
        <v>0.5</v>
      </c>
    </row>
    <row r="3352" spans="1:16">
      <c r="A3352" s="61">
        <v>101055668</v>
      </c>
      <c r="B3352" s="61" t="s">
        <v>6768</v>
      </c>
      <c r="C3352" s="62" t="s">
        <v>1532</v>
      </c>
      <c r="D3352" s="42" t="s">
        <v>3780</v>
      </c>
      <c r="E3352" s="61">
        <v>101490169</v>
      </c>
      <c r="F3352" s="61" t="s">
        <v>1534</v>
      </c>
      <c r="G3352" s="61">
        <v>201</v>
      </c>
      <c r="H3352">
        <v>7</v>
      </c>
      <c r="I3352" t="str">
        <f t="shared" si="174"/>
        <v>56</v>
      </c>
      <c r="J3352" t="str">
        <f t="shared" si="175"/>
        <v>8.2</v>
      </c>
      <c r="K3352" t="s">
        <v>8344</v>
      </c>
      <c r="L3352" t="s">
        <v>8341</v>
      </c>
      <c r="M3352">
        <v>0.75</v>
      </c>
      <c r="N3352">
        <v>2.5</v>
      </c>
      <c r="O3352">
        <f t="shared" si="176"/>
        <v>1.25</v>
      </c>
      <c r="P3352">
        <v>0.5</v>
      </c>
    </row>
    <row r="3353" spans="1:16">
      <c r="A3353" s="61">
        <v>101055668</v>
      </c>
      <c r="B3353" s="61" t="s">
        <v>6768</v>
      </c>
      <c r="C3353" s="62" t="s">
        <v>1613</v>
      </c>
      <c r="D3353" s="42" t="s">
        <v>3649</v>
      </c>
      <c r="E3353" s="61">
        <v>101490161</v>
      </c>
      <c r="F3353" s="61"/>
      <c r="G3353" s="61">
        <v>201</v>
      </c>
      <c r="H3353">
        <v>7</v>
      </c>
      <c r="I3353" t="str">
        <f t="shared" si="174"/>
        <v>56</v>
      </c>
      <c r="J3353" t="str">
        <f t="shared" si="175"/>
        <v>8.2</v>
      </c>
      <c r="K3353" t="s">
        <v>8344</v>
      </c>
      <c r="L3353" t="s">
        <v>8341</v>
      </c>
      <c r="M3353">
        <v>0.75</v>
      </c>
      <c r="N3353">
        <v>2.5</v>
      </c>
      <c r="O3353">
        <f t="shared" si="176"/>
        <v>1.25</v>
      </c>
      <c r="P3353">
        <v>0.5</v>
      </c>
    </row>
    <row r="3354" spans="1:16">
      <c r="A3354" s="61">
        <v>101563023</v>
      </c>
      <c r="B3354" s="61" t="s">
        <v>6054</v>
      </c>
      <c r="C3354" s="62" t="s">
        <v>1532</v>
      </c>
      <c r="D3354" s="42" t="s">
        <v>1718</v>
      </c>
      <c r="E3354" s="61">
        <v>101490164</v>
      </c>
      <c r="F3354" s="61"/>
      <c r="G3354" s="61">
        <v>202</v>
      </c>
      <c r="H3354">
        <v>7</v>
      </c>
      <c r="I3354" t="str">
        <f t="shared" si="174"/>
        <v>56</v>
      </c>
      <c r="J3354" t="str">
        <f t="shared" si="175"/>
        <v>8.2</v>
      </c>
      <c r="K3354" t="s">
        <v>8342</v>
      </c>
      <c r="L3354" t="s">
        <v>8350</v>
      </c>
      <c r="M3354">
        <v>0.75</v>
      </c>
      <c r="N3354">
        <v>2.5</v>
      </c>
      <c r="O3354">
        <f t="shared" si="176"/>
        <v>1.25</v>
      </c>
      <c r="P3354">
        <v>0.5</v>
      </c>
    </row>
    <row r="3355" spans="1:16">
      <c r="A3355" s="61">
        <v>101563023</v>
      </c>
      <c r="B3355" s="61" t="s">
        <v>6054</v>
      </c>
      <c r="C3355" s="62" t="s">
        <v>1532</v>
      </c>
      <c r="D3355" s="42" t="s">
        <v>1718</v>
      </c>
      <c r="E3355" s="61">
        <v>101490164</v>
      </c>
      <c r="F3355" s="61" t="s">
        <v>1534</v>
      </c>
      <c r="G3355" s="61">
        <v>202</v>
      </c>
      <c r="H3355">
        <v>7</v>
      </c>
      <c r="I3355" t="str">
        <f t="shared" si="174"/>
        <v>56</v>
      </c>
      <c r="J3355" t="str">
        <f t="shared" si="175"/>
        <v>8.2</v>
      </c>
      <c r="K3355" t="s">
        <v>8342</v>
      </c>
      <c r="L3355" t="s">
        <v>8350</v>
      </c>
      <c r="M3355">
        <v>0.75</v>
      </c>
      <c r="N3355">
        <v>2.5</v>
      </c>
      <c r="O3355">
        <f t="shared" si="176"/>
        <v>1.25</v>
      </c>
      <c r="P3355">
        <v>0.5</v>
      </c>
    </row>
    <row r="3356" spans="1:16">
      <c r="A3356" s="61">
        <v>103311084</v>
      </c>
      <c r="B3356" s="61" t="s">
        <v>7542</v>
      </c>
      <c r="C3356" s="62" t="s">
        <v>1532</v>
      </c>
      <c r="D3356" s="94" t="s">
        <v>1718</v>
      </c>
      <c r="E3356" s="61">
        <v>101490164</v>
      </c>
      <c r="F3356" s="61"/>
      <c r="G3356" s="61">
        <v>202</v>
      </c>
      <c r="H3356">
        <v>7</v>
      </c>
      <c r="I3356" t="str">
        <f t="shared" si="174"/>
        <v>56</v>
      </c>
      <c r="J3356" t="str">
        <f t="shared" si="175"/>
        <v>8.2</v>
      </c>
      <c r="K3356" t="s">
        <v>8342</v>
      </c>
      <c r="L3356" t="s">
        <v>8350</v>
      </c>
      <c r="M3356">
        <v>0.75</v>
      </c>
      <c r="N3356">
        <v>2.5</v>
      </c>
      <c r="O3356">
        <f t="shared" si="176"/>
        <v>1.25</v>
      </c>
      <c r="P3356">
        <v>0.5</v>
      </c>
    </row>
    <row r="3357" spans="1:16">
      <c r="A3357" s="61">
        <v>102875934</v>
      </c>
      <c r="B3357" s="61" t="s">
        <v>7127</v>
      </c>
      <c r="C3357" s="62" t="s">
        <v>1532</v>
      </c>
      <c r="D3357" s="42" t="s">
        <v>4432</v>
      </c>
      <c r="E3357" s="61">
        <v>101490164</v>
      </c>
      <c r="F3357" s="61"/>
      <c r="G3357" s="61">
        <v>202</v>
      </c>
      <c r="H3357">
        <v>7</v>
      </c>
      <c r="I3357" t="str">
        <f t="shared" si="174"/>
        <v>56</v>
      </c>
      <c r="J3357" t="str">
        <f t="shared" si="175"/>
        <v>8.2</v>
      </c>
      <c r="K3357" t="s">
        <v>8342</v>
      </c>
      <c r="L3357" t="s">
        <v>8350</v>
      </c>
      <c r="M3357">
        <v>0.75</v>
      </c>
      <c r="N3357">
        <v>2.5</v>
      </c>
      <c r="O3357">
        <f t="shared" si="176"/>
        <v>1.25</v>
      </c>
      <c r="P3357">
        <v>0.5</v>
      </c>
    </row>
    <row r="3358" spans="1:16">
      <c r="A3358" s="61">
        <v>102893733</v>
      </c>
      <c r="B3358" s="61" t="s">
        <v>7178</v>
      </c>
      <c r="C3358" s="62" t="s">
        <v>1532</v>
      </c>
      <c r="D3358" s="42" t="s">
        <v>4432</v>
      </c>
      <c r="E3358" s="61">
        <v>101490164</v>
      </c>
      <c r="F3358" s="61"/>
      <c r="G3358" s="61">
        <v>202</v>
      </c>
      <c r="H3358">
        <v>7</v>
      </c>
      <c r="I3358" t="str">
        <f t="shared" si="174"/>
        <v>56</v>
      </c>
      <c r="J3358" t="str">
        <f t="shared" si="175"/>
        <v>8.2</v>
      </c>
      <c r="K3358" t="s">
        <v>8342</v>
      </c>
      <c r="L3358" t="s">
        <v>8350</v>
      </c>
      <c r="M3358">
        <v>0.75</v>
      </c>
      <c r="N3358">
        <v>2.5</v>
      </c>
      <c r="O3358">
        <f t="shared" si="176"/>
        <v>1.25</v>
      </c>
      <c r="P3358">
        <v>0.5</v>
      </c>
    </row>
    <row r="3359" spans="1:16">
      <c r="A3359" s="61">
        <v>102875934</v>
      </c>
      <c r="B3359" s="61" t="s">
        <v>7127</v>
      </c>
      <c r="C3359" s="62" t="s">
        <v>1613</v>
      </c>
      <c r="D3359" s="42" t="s">
        <v>4433</v>
      </c>
      <c r="E3359" s="61">
        <v>101490161</v>
      </c>
      <c r="F3359" s="61"/>
      <c r="G3359" s="61">
        <v>202</v>
      </c>
      <c r="H3359">
        <v>7</v>
      </c>
      <c r="I3359" t="str">
        <f t="shared" si="174"/>
        <v>56</v>
      </c>
      <c r="J3359" t="str">
        <f t="shared" si="175"/>
        <v>8.2</v>
      </c>
      <c r="K3359" t="s">
        <v>8342</v>
      </c>
      <c r="L3359" t="s">
        <v>8350</v>
      </c>
      <c r="M3359">
        <v>0.75</v>
      </c>
      <c r="N3359">
        <v>2.5</v>
      </c>
      <c r="O3359">
        <f t="shared" si="176"/>
        <v>1.25</v>
      </c>
      <c r="P3359">
        <v>0.5</v>
      </c>
    </row>
    <row r="3360" spans="1:16">
      <c r="A3360" s="61">
        <v>102893733</v>
      </c>
      <c r="B3360" s="61" t="s">
        <v>7178</v>
      </c>
      <c r="C3360" s="62" t="s">
        <v>1613</v>
      </c>
      <c r="D3360" s="42" t="s">
        <v>4433</v>
      </c>
      <c r="E3360" s="61">
        <v>101490161</v>
      </c>
      <c r="F3360" s="61"/>
      <c r="G3360" s="61">
        <v>202</v>
      </c>
      <c r="H3360">
        <v>7</v>
      </c>
      <c r="I3360" t="str">
        <f t="shared" si="174"/>
        <v>56</v>
      </c>
      <c r="J3360" t="str">
        <f t="shared" si="175"/>
        <v>8.2</v>
      </c>
      <c r="K3360" t="s">
        <v>8342</v>
      </c>
      <c r="L3360" t="s">
        <v>8350</v>
      </c>
      <c r="M3360">
        <v>0.75</v>
      </c>
      <c r="N3360">
        <v>2.5</v>
      </c>
      <c r="O3360">
        <f t="shared" si="176"/>
        <v>1.25</v>
      </c>
      <c r="P3360">
        <v>0.5</v>
      </c>
    </row>
    <row r="3361" spans="1:16">
      <c r="A3361" s="61">
        <v>101563023</v>
      </c>
      <c r="B3361" s="61" t="s">
        <v>6054</v>
      </c>
      <c r="C3361" s="62" t="s">
        <v>1613</v>
      </c>
      <c r="D3361" s="42" t="s">
        <v>3650</v>
      </c>
      <c r="E3361" s="61">
        <v>101490161</v>
      </c>
      <c r="F3361" s="61"/>
      <c r="G3361" s="61">
        <v>202</v>
      </c>
      <c r="H3361">
        <v>7</v>
      </c>
      <c r="I3361" t="str">
        <f t="shared" si="174"/>
        <v>56</v>
      </c>
      <c r="J3361" t="str">
        <f t="shared" si="175"/>
        <v>8.2</v>
      </c>
      <c r="K3361" t="s">
        <v>8342</v>
      </c>
      <c r="L3361" t="s">
        <v>8350</v>
      </c>
      <c r="M3361">
        <v>0.75</v>
      </c>
      <c r="N3361">
        <v>2.5</v>
      </c>
      <c r="O3361">
        <f t="shared" si="176"/>
        <v>1.25</v>
      </c>
      <c r="P3361">
        <v>0.5</v>
      </c>
    </row>
    <row r="3362" spans="1:16">
      <c r="A3362" s="61">
        <v>103311084</v>
      </c>
      <c r="B3362" s="61" t="s">
        <v>7542</v>
      </c>
      <c r="C3362" s="62" t="s">
        <v>1613</v>
      </c>
      <c r="D3362" s="94" t="s">
        <v>3650</v>
      </c>
      <c r="E3362" s="61">
        <v>101490161</v>
      </c>
      <c r="F3362" s="61"/>
      <c r="G3362" s="61">
        <v>202</v>
      </c>
      <c r="H3362">
        <v>7</v>
      </c>
      <c r="I3362" t="str">
        <f t="shared" si="174"/>
        <v>56</v>
      </c>
      <c r="J3362" t="str">
        <f t="shared" si="175"/>
        <v>8.2</v>
      </c>
      <c r="K3362" t="s">
        <v>8342</v>
      </c>
      <c r="L3362" t="s">
        <v>8350</v>
      </c>
      <c r="M3362">
        <v>0.75</v>
      </c>
      <c r="N3362">
        <v>2.5</v>
      </c>
      <c r="O3362">
        <f t="shared" si="176"/>
        <v>1.25</v>
      </c>
      <c r="P3362">
        <v>0.5</v>
      </c>
    </row>
    <row r="3363" spans="1:16">
      <c r="A3363" s="61">
        <v>101055674</v>
      </c>
      <c r="B3363" s="61" t="s">
        <v>6769</v>
      </c>
      <c r="C3363" s="62" t="s">
        <v>1532</v>
      </c>
      <c r="D3363" s="42" t="s">
        <v>3778</v>
      </c>
      <c r="E3363" s="61">
        <v>101490171</v>
      </c>
      <c r="F3363" s="61"/>
      <c r="G3363" s="61">
        <v>202</v>
      </c>
      <c r="H3363">
        <v>7</v>
      </c>
      <c r="I3363" t="str">
        <f t="shared" si="174"/>
        <v>56</v>
      </c>
      <c r="J3363" t="str">
        <f t="shared" si="175"/>
        <v>8.2</v>
      </c>
      <c r="K3363" t="s">
        <v>8342</v>
      </c>
      <c r="L3363" t="s">
        <v>8350</v>
      </c>
      <c r="M3363">
        <v>0.75</v>
      </c>
      <c r="N3363">
        <v>2.5</v>
      </c>
      <c r="O3363">
        <f t="shared" si="176"/>
        <v>1.25</v>
      </c>
      <c r="P3363">
        <v>0.5</v>
      </c>
    </row>
    <row r="3364" spans="1:16">
      <c r="A3364" s="61">
        <v>101055674</v>
      </c>
      <c r="B3364" s="61" t="s">
        <v>6769</v>
      </c>
      <c r="C3364" s="62" t="s">
        <v>1532</v>
      </c>
      <c r="D3364" s="42" t="s">
        <v>3778</v>
      </c>
      <c r="E3364" s="61">
        <v>101490169</v>
      </c>
      <c r="F3364" s="61" t="s">
        <v>1534</v>
      </c>
      <c r="G3364" s="61">
        <v>202</v>
      </c>
      <c r="H3364">
        <v>7</v>
      </c>
      <c r="I3364" t="str">
        <f t="shared" si="174"/>
        <v>56</v>
      </c>
      <c r="J3364" t="str">
        <f t="shared" si="175"/>
        <v>8.2</v>
      </c>
      <c r="K3364" t="s">
        <v>8342</v>
      </c>
      <c r="L3364" t="s">
        <v>8350</v>
      </c>
      <c r="M3364">
        <v>0.75</v>
      </c>
      <c r="N3364">
        <v>2.5</v>
      </c>
      <c r="O3364">
        <f t="shared" si="176"/>
        <v>1.25</v>
      </c>
      <c r="P3364">
        <v>0.5</v>
      </c>
    </row>
    <row r="3365" spans="1:16">
      <c r="A3365" s="61">
        <v>103199935</v>
      </c>
      <c r="B3365" s="61" t="s">
        <v>7386</v>
      </c>
      <c r="C3365" s="62" t="s">
        <v>1532</v>
      </c>
      <c r="D3365" s="42" t="s">
        <v>3778</v>
      </c>
      <c r="E3365" s="61">
        <v>101490171</v>
      </c>
      <c r="F3365" s="61"/>
      <c r="G3365" s="61">
        <v>202</v>
      </c>
      <c r="H3365">
        <v>7</v>
      </c>
      <c r="I3365" t="str">
        <f t="shared" si="174"/>
        <v>56</v>
      </c>
      <c r="J3365" t="str">
        <f t="shared" si="175"/>
        <v>8.2</v>
      </c>
      <c r="K3365" t="s">
        <v>8342</v>
      </c>
      <c r="L3365" t="s">
        <v>8350</v>
      </c>
      <c r="M3365">
        <v>0.75</v>
      </c>
      <c r="N3365">
        <v>2.5</v>
      </c>
      <c r="O3365">
        <f t="shared" si="176"/>
        <v>1.25</v>
      </c>
      <c r="P3365">
        <v>0.5</v>
      </c>
    </row>
    <row r="3366" spans="1:16">
      <c r="A3366" s="61">
        <v>101055674</v>
      </c>
      <c r="B3366" s="61" t="s">
        <v>6769</v>
      </c>
      <c r="C3366" s="62" t="s">
        <v>1613</v>
      </c>
      <c r="D3366" s="42" t="s">
        <v>3651</v>
      </c>
      <c r="E3366" s="61">
        <v>101490161</v>
      </c>
      <c r="F3366" s="61"/>
      <c r="G3366" s="61">
        <v>202</v>
      </c>
      <c r="H3366">
        <v>7</v>
      </c>
      <c r="I3366" t="str">
        <f t="shared" si="174"/>
        <v>56</v>
      </c>
      <c r="J3366" t="str">
        <f t="shared" si="175"/>
        <v>8.2</v>
      </c>
      <c r="K3366" t="s">
        <v>8342</v>
      </c>
      <c r="L3366" t="s">
        <v>8350</v>
      </c>
      <c r="M3366">
        <v>0.75</v>
      </c>
      <c r="N3366">
        <v>2.5</v>
      </c>
      <c r="O3366">
        <f t="shared" si="176"/>
        <v>1.25</v>
      </c>
      <c r="P3366">
        <v>0.5</v>
      </c>
    </row>
    <row r="3367" spans="1:16">
      <c r="A3367" s="61">
        <v>103199935</v>
      </c>
      <c r="B3367" s="61" t="s">
        <v>7386</v>
      </c>
      <c r="C3367" s="62" t="s">
        <v>1613</v>
      </c>
      <c r="D3367" s="42" t="s">
        <v>3651</v>
      </c>
      <c r="E3367" s="61">
        <v>101490161</v>
      </c>
      <c r="F3367" s="61"/>
      <c r="G3367" s="61">
        <v>202</v>
      </c>
      <c r="H3367">
        <v>7</v>
      </c>
      <c r="I3367" t="str">
        <f t="shared" si="174"/>
        <v>56</v>
      </c>
      <c r="J3367" t="str">
        <f t="shared" si="175"/>
        <v>8.2</v>
      </c>
      <c r="K3367" t="s">
        <v>8342</v>
      </c>
      <c r="L3367" t="s">
        <v>8350</v>
      </c>
      <c r="M3367">
        <v>0.75</v>
      </c>
      <c r="N3367">
        <v>2.5</v>
      </c>
      <c r="O3367">
        <f t="shared" si="176"/>
        <v>1.25</v>
      </c>
      <c r="P3367">
        <v>0.5</v>
      </c>
    </row>
    <row r="3368" spans="1:16">
      <c r="A3368" s="61">
        <v>102737633</v>
      </c>
      <c r="B3368" s="61" t="s">
        <v>7030</v>
      </c>
      <c r="C3368" s="62" t="s">
        <v>1532</v>
      </c>
      <c r="D3368" s="42" t="s">
        <v>4272</v>
      </c>
      <c r="E3368" s="61">
        <v>101490164</v>
      </c>
      <c r="F3368" s="61"/>
      <c r="G3368" s="61">
        <v>203</v>
      </c>
      <c r="H3368">
        <v>7</v>
      </c>
      <c r="I3368" t="str">
        <f t="shared" si="174"/>
        <v>56</v>
      </c>
      <c r="J3368" t="str">
        <f t="shared" si="175"/>
        <v>8.2</v>
      </c>
      <c r="K3368" t="s">
        <v>8342</v>
      </c>
      <c r="L3368" t="s">
        <v>8354</v>
      </c>
      <c r="M3368">
        <v>0.75</v>
      </c>
      <c r="N3368">
        <v>2.5</v>
      </c>
      <c r="O3368">
        <f t="shared" si="176"/>
        <v>1.25</v>
      </c>
      <c r="P3368">
        <v>0.5</v>
      </c>
    </row>
    <row r="3369" spans="1:16">
      <c r="A3369" s="61">
        <v>103312026</v>
      </c>
      <c r="B3369" s="61" t="s">
        <v>7540</v>
      </c>
      <c r="C3369" s="62" t="s">
        <v>1532</v>
      </c>
      <c r="D3369" s="94" t="s">
        <v>4272</v>
      </c>
      <c r="E3369" s="61">
        <v>101490164</v>
      </c>
      <c r="F3369" s="61"/>
      <c r="G3369" s="61">
        <v>203</v>
      </c>
      <c r="H3369">
        <v>7</v>
      </c>
      <c r="I3369" t="str">
        <f t="shared" si="174"/>
        <v>56</v>
      </c>
      <c r="J3369" t="str">
        <f t="shared" si="175"/>
        <v>8.2</v>
      </c>
      <c r="K3369" t="s">
        <v>8342</v>
      </c>
      <c r="L3369" t="s">
        <v>8354</v>
      </c>
      <c r="M3369">
        <v>0.75</v>
      </c>
      <c r="N3369">
        <v>2.5</v>
      </c>
      <c r="O3369">
        <f t="shared" si="176"/>
        <v>1.25</v>
      </c>
      <c r="P3369">
        <v>0.5</v>
      </c>
    </row>
    <row r="3370" spans="1:16">
      <c r="A3370" s="61">
        <v>103098294</v>
      </c>
      <c r="B3370" s="61" t="s">
        <v>7273</v>
      </c>
      <c r="C3370" s="62" t="s">
        <v>1532</v>
      </c>
      <c r="D3370" s="42" t="s">
        <v>4649</v>
      </c>
      <c r="E3370" s="61">
        <v>101490164</v>
      </c>
      <c r="F3370" s="61"/>
      <c r="G3370" s="61">
        <v>203</v>
      </c>
      <c r="H3370">
        <v>7</v>
      </c>
      <c r="I3370" t="str">
        <f t="shared" si="174"/>
        <v>56</v>
      </c>
      <c r="J3370" t="str">
        <f t="shared" si="175"/>
        <v>8.2</v>
      </c>
      <c r="K3370" t="s">
        <v>8342</v>
      </c>
      <c r="L3370" t="s">
        <v>8354</v>
      </c>
      <c r="M3370">
        <v>0.75</v>
      </c>
      <c r="N3370">
        <v>2.5</v>
      </c>
      <c r="O3370">
        <f t="shared" si="176"/>
        <v>1.25</v>
      </c>
      <c r="P3370">
        <v>0.5</v>
      </c>
    </row>
    <row r="3371" spans="1:16">
      <c r="A3371" s="61">
        <v>103098294</v>
      </c>
      <c r="B3371" s="61" t="s">
        <v>7273</v>
      </c>
      <c r="C3371" s="62" t="s">
        <v>1613</v>
      </c>
      <c r="D3371" s="42" t="s">
        <v>4650</v>
      </c>
      <c r="E3371" s="61">
        <v>101490161</v>
      </c>
      <c r="F3371" s="61"/>
      <c r="G3371" s="61">
        <v>203</v>
      </c>
      <c r="H3371">
        <v>7</v>
      </c>
      <c r="I3371" t="str">
        <f t="shared" si="174"/>
        <v>56</v>
      </c>
      <c r="J3371" t="str">
        <f t="shared" si="175"/>
        <v>8.2</v>
      </c>
      <c r="K3371" t="s">
        <v>8342</v>
      </c>
      <c r="L3371" t="s">
        <v>8354</v>
      </c>
      <c r="M3371">
        <v>0.75</v>
      </c>
      <c r="N3371">
        <v>2.5</v>
      </c>
      <c r="O3371">
        <f t="shared" si="176"/>
        <v>1.25</v>
      </c>
      <c r="P3371">
        <v>0.5</v>
      </c>
    </row>
    <row r="3372" spans="1:16">
      <c r="A3372" s="61">
        <v>101911801</v>
      </c>
      <c r="B3372" s="61" t="s">
        <v>6857</v>
      </c>
      <c r="C3372" s="62" t="s">
        <v>1532</v>
      </c>
      <c r="D3372" s="42" t="s">
        <v>3993</v>
      </c>
      <c r="E3372" s="61">
        <v>101490171</v>
      </c>
      <c r="F3372" s="61"/>
      <c r="G3372" s="61">
        <v>203</v>
      </c>
      <c r="H3372">
        <v>7</v>
      </c>
      <c r="I3372" t="str">
        <f t="shared" si="174"/>
        <v>56</v>
      </c>
      <c r="J3372" t="str">
        <f t="shared" si="175"/>
        <v>8.2</v>
      </c>
      <c r="K3372" t="s">
        <v>8342</v>
      </c>
      <c r="L3372" t="s">
        <v>8354</v>
      </c>
      <c r="M3372">
        <v>0.75</v>
      </c>
      <c r="N3372">
        <v>2.5</v>
      </c>
      <c r="O3372">
        <f t="shared" si="176"/>
        <v>1.25</v>
      </c>
      <c r="P3372">
        <v>0.5</v>
      </c>
    </row>
    <row r="3373" spans="1:16">
      <c r="A3373" s="61">
        <v>101911801</v>
      </c>
      <c r="B3373" s="61" t="s">
        <v>6857</v>
      </c>
      <c r="C3373" s="62" t="s">
        <v>1532</v>
      </c>
      <c r="D3373" s="42" t="s">
        <v>3993</v>
      </c>
      <c r="E3373" s="61">
        <v>101490169</v>
      </c>
      <c r="F3373" s="61" t="s">
        <v>1534</v>
      </c>
      <c r="G3373" s="61">
        <v>203</v>
      </c>
      <c r="H3373">
        <v>7</v>
      </c>
      <c r="I3373" t="str">
        <f t="shared" si="174"/>
        <v>56</v>
      </c>
      <c r="J3373" t="str">
        <f t="shared" si="175"/>
        <v>8.2</v>
      </c>
      <c r="K3373" t="s">
        <v>8342</v>
      </c>
      <c r="L3373" t="s">
        <v>8354</v>
      </c>
      <c r="M3373">
        <v>0.75</v>
      </c>
      <c r="N3373">
        <v>2.5</v>
      </c>
      <c r="O3373">
        <f t="shared" si="176"/>
        <v>1.25</v>
      </c>
      <c r="P3373">
        <v>0.5</v>
      </c>
    </row>
    <row r="3374" spans="1:16">
      <c r="A3374" s="61">
        <v>101911801</v>
      </c>
      <c r="B3374" s="61" t="s">
        <v>6857</v>
      </c>
      <c r="C3374" s="62" t="s">
        <v>1613</v>
      </c>
      <c r="D3374" s="42" t="s">
        <v>3994</v>
      </c>
      <c r="E3374" s="61">
        <v>101490161</v>
      </c>
      <c r="F3374" s="61"/>
      <c r="G3374" s="61">
        <v>203</v>
      </c>
      <c r="H3374">
        <v>7</v>
      </c>
      <c r="I3374" t="str">
        <f t="shared" si="174"/>
        <v>56</v>
      </c>
      <c r="J3374" t="str">
        <f t="shared" si="175"/>
        <v>8.2</v>
      </c>
      <c r="K3374" t="s">
        <v>8342</v>
      </c>
      <c r="L3374" t="s">
        <v>8354</v>
      </c>
      <c r="M3374">
        <v>0.75</v>
      </c>
      <c r="N3374">
        <v>2.5</v>
      </c>
      <c r="O3374">
        <f t="shared" si="176"/>
        <v>1.25</v>
      </c>
      <c r="P3374">
        <v>0.5</v>
      </c>
    </row>
    <row r="3375" spans="1:16">
      <c r="A3375" s="61">
        <v>102737633</v>
      </c>
      <c r="B3375" s="61" t="s">
        <v>7030</v>
      </c>
      <c r="C3375" s="62" t="s">
        <v>1613</v>
      </c>
      <c r="D3375" s="42" t="s">
        <v>4273</v>
      </c>
      <c r="E3375" s="61">
        <v>101490161</v>
      </c>
      <c r="F3375" s="61"/>
      <c r="G3375" s="61">
        <v>203</v>
      </c>
      <c r="H3375">
        <v>7</v>
      </c>
      <c r="I3375" t="str">
        <f t="shared" si="174"/>
        <v>56</v>
      </c>
      <c r="J3375" t="str">
        <f t="shared" si="175"/>
        <v>8.2</v>
      </c>
      <c r="K3375" t="s">
        <v>8342</v>
      </c>
      <c r="L3375" t="s">
        <v>8354</v>
      </c>
      <c r="M3375">
        <v>0.75</v>
      </c>
      <c r="N3375">
        <v>2.5</v>
      </c>
      <c r="O3375">
        <f t="shared" si="176"/>
        <v>1.25</v>
      </c>
      <c r="P3375">
        <v>0.5</v>
      </c>
    </row>
    <row r="3376" spans="1:16">
      <c r="A3376" s="61">
        <v>103312026</v>
      </c>
      <c r="B3376" s="61" t="s">
        <v>7540</v>
      </c>
      <c r="C3376" s="62" t="s">
        <v>1613</v>
      </c>
      <c r="D3376" s="94" t="s">
        <v>4273</v>
      </c>
      <c r="E3376" s="61">
        <v>101490161</v>
      </c>
      <c r="F3376" s="61"/>
      <c r="G3376" s="61">
        <v>203</v>
      </c>
      <c r="H3376">
        <v>7</v>
      </c>
      <c r="I3376" t="str">
        <f t="shared" si="174"/>
        <v>56</v>
      </c>
      <c r="J3376" t="str">
        <f t="shared" si="175"/>
        <v>8.2</v>
      </c>
      <c r="K3376" t="s">
        <v>8342</v>
      </c>
      <c r="L3376" t="s">
        <v>8354</v>
      </c>
      <c r="M3376">
        <v>0.75</v>
      </c>
      <c r="N3376">
        <v>2.5</v>
      </c>
      <c r="O3376">
        <f t="shared" si="176"/>
        <v>1.25</v>
      </c>
      <c r="P3376">
        <v>0.5</v>
      </c>
    </row>
    <row r="3377" spans="1:16">
      <c r="A3377" s="61">
        <v>103199934</v>
      </c>
      <c r="B3377" s="61" t="s">
        <v>7430</v>
      </c>
      <c r="C3377" s="62" t="s">
        <v>1532</v>
      </c>
      <c r="D3377" s="42" t="s">
        <v>4841</v>
      </c>
      <c r="E3377" s="61">
        <v>101490171</v>
      </c>
      <c r="F3377" s="61"/>
      <c r="G3377" s="61">
        <v>203</v>
      </c>
      <c r="H3377">
        <v>7</v>
      </c>
      <c r="I3377" t="str">
        <f t="shared" si="174"/>
        <v>56</v>
      </c>
      <c r="J3377" t="str">
        <f t="shared" si="175"/>
        <v>8.2</v>
      </c>
      <c r="K3377" t="s">
        <v>8342</v>
      </c>
      <c r="L3377" t="s">
        <v>8354</v>
      </c>
      <c r="M3377">
        <v>0.75</v>
      </c>
      <c r="N3377">
        <v>2.5</v>
      </c>
      <c r="O3377">
        <f t="shared" si="176"/>
        <v>1.25</v>
      </c>
      <c r="P3377">
        <v>0.5</v>
      </c>
    </row>
    <row r="3378" spans="1:16">
      <c r="A3378" s="61">
        <v>103199934</v>
      </c>
      <c r="B3378" s="61" t="s">
        <v>7430</v>
      </c>
      <c r="C3378" s="62" t="s">
        <v>1613</v>
      </c>
      <c r="D3378" s="42" t="s">
        <v>4842</v>
      </c>
      <c r="E3378" s="61">
        <v>101490161</v>
      </c>
      <c r="F3378" s="61"/>
      <c r="G3378" s="61">
        <v>203</v>
      </c>
      <c r="H3378">
        <v>7</v>
      </c>
      <c r="I3378" t="str">
        <f t="shared" si="174"/>
        <v>56</v>
      </c>
      <c r="J3378" t="str">
        <f t="shared" si="175"/>
        <v>8.2</v>
      </c>
      <c r="K3378" t="s">
        <v>8342</v>
      </c>
      <c r="L3378" t="s">
        <v>8354</v>
      </c>
      <c r="M3378">
        <v>0.75</v>
      </c>
      <c r="N3378">
        <v>2.5</v>
      </c>
      <c r="O3378">
        <f t="shared" si="176"/>
        <v>1.25</v>
      </c>
      <c r="P3378">
        <v>0.5</v>
      </c>
    </row>
    <row r="3379" spans="1:16">
      <c r="A3379" s="61">
        <v>101563026</v>
      </c>
      <c r="B3379" s="61" t="s">
        <v>6055</v>
      </c>
      <c r="C3379" s="62" t="s">
        <v>1532</v>
      </c>
      <c r="D3379" s="42" t="s">
        <v>1719</v>
      </c>
      <c r="E3379" s="61">
        <v>101490164</v>
      </c>
      <c r="F3379" s="61"/>
      <c r="G3379" s="61">
        <v>267</v>
      </c>
      <c r="H3379">
        <v>7</v>
      </c>
      <c r="I3379" t="str">
        <f t="shared" si="174"/>
        <v>56</v>
      </c>
      <c r="J3379" t="str">
        <f t="shared" si="175"/>
        <v>8.2</v>
      </c>
      <c r="K3379" t="s">
        <v>8342</v>
      </c>
      <c r="L3379" t="s">
        <v>8341</v>
      </c>
      <c r="M3379">
        <v>0.75</v>
      </c>
      <c r="N3379">
        <v>2.5</v>
      </c>
      <c r="O3379">
        <f t="shared" si="176"/>
        <v>1.25</v>
      </c>
      <c r="P3379">
        <v>0.5</v>
      </c>
    </row>
    <row r="3380" spans="1:16">
      <c r="A3380" s="61">
        <v>101563026</v>
      </c>
      <c r="B3380" s="61" t="s">
        <v>6055</v>
      </c>
      <c r="C3380" s="62" t="s">
        <v>1532</v>
      </c>
      <c r="D3380" s="42" t="s">
        <v>1719</v>
      </c>
      <c r="E3380" s="61">
        <v>101490164</v>
      </c>
      <c r="F3380" s="61" t="s">
        <v>1534</v>
      </c>
      <c r="G3380" s="61">
        <v>267</v>
      </c>
      <c r="H3380">
        <v>7</v>
      </c>
      <c r="I3380" t="str">
        <f t="shared" si="174"/>
        <v>56</v>
      </c>
      <c r="J3380" t="str">
        <f t="shared" si="175"/>
        <v>8.2</v>
      </c>
      <c r="K3380" t="s">
        <v>8342</v>
      </c>
      <c r="L3380" t="s">
        <v>8341</v>
      </c>
      <c r="M3380">
        <v>0.75</v>
      </c>
      <c r="N3380">
        <v>2.5</v>
      </c>
      <c r="O3380">
        <f t="shared" si="176"/>
        <v>1.25</v>
      </c>
      <c r="P3380">
        <v>0.5</v>
      </c>
    </row>
    <row r="3381" spans="1:16">
      <c r="A3381" s="61">
        <v>102090672</v>
      </c>
      <c r="B3381" s="61" t="s">
        <v>6951</v>
      </c>
      <c r="C3381" s="62" t="s">
        <v>1532</v>
      </c>
      <c r="D3381" s="42" t="s">
        <v>1719</v>
      </c>
      <c r="E3381" s="61">
        <v>101490164</v>
      </c>
      <c r="F3381" s="61"/>
      <c r="G3381" s="61">
        <v>267</v>
      </c>
      <c r="H3381">
        <v>7</v>
      </c>
      <c r="I3381" t="str">
        <f t="shared" si="174"/>
        <v>56</v>
      </c>
      <c r="J3381" t="str">
        <f t="shared" si="175"/>
        <v>8.2</v>
      </c>
      <c r="K3381" t="s">
        <v>8342</v>
      </c>
      <c r="L3381" t="s">
        <v>8341</v>
      </c>
      <c r="M3381">
        <v>0.75</v>
      </c>
      <c r="N3381">
        <v>2.5</v>
      </c>
      <c r="O3381">
        <f t="shared" si="176"/>
        <v>1.25</v>
      </c>
      <c r="P3381">
        <v>0.5</v>
      </c>
    </row>
    <row r="3382" spans="1:16">
      <c r="A3382" s="61">
        <v>103298345</v>
      </c>
      <c r="B3382" s="61" t="s">
        <v>7533</v>
      </c>
      <c r="C3382" s="62" t="s">
        <v>1532</v>
      </c>
      <c r="D3382" s="94" t="s">
        <v>1719</v>
      </c>
      <c r="E3382" s="61">
        <v>101490164</v>
      </c>
      <c r="F3382" s="61"/>
      <c r="G3382" s="61">
        <v>267</v>
      </c>
      <c r="H3382">
        <v>7</v>
      </c>
      <c r="I3382" t="str">
        <f t="shared" si="174"/>
        <v>56</v>
      </c>
      <c r="J3382" t="str">
        <f t="shared" si="175"/>
        <v>8.2</v>
      </c>
      <c r="K3382" t="s">
        <v>8342</v>
      </c>
      <c r="L3382" t="s">
        <v>8341</v>
      </c>
      <c r="M3382">
        <v>0.75</v>
      </c>
      <c r="N3382">
        <v>2.5</v>
      </c>
      <c r="O3382">
        <f t="shared" si="176"/>
        <v>1.25</v>
      </c>
      <c r="P3382">
        <v>0.5</v>
      </c>
    </row>
    <row r="3383" spans="1:16">
      <c r="A3383" s="61">
        <v>103311054</v>
      </c>
      <c r="B3383" s="61" t="s">
        <v>7541</v>
      </c>
      <c r="C3383" s="62" t="s">
        <v>1532</v>
      </c>
      <c r="D3383" s="94" t="s">
        <v>1719</v>
      </c>
      <c r="E3383" s="61">
        <v>101490164</v>
      </c>
      <c r="F3383" s="61"/>
      <c r="G3383" s="61">
        <v>267</v>
      </c>
      <c r="H3383">
        <v>7</v>
      </c>
      <c r="I3383" t="str">
        <f t="shared" si="174"/>
        <v>56</v>
      </c>
      <c r="J3383" t="str">
        <f t="shared" si="175"/>
        <v>8.2</v>
      </c>
      <c r="K3383" t="s">
        <v>8342</v>
      </c>
      <c r="L3383" t="s">
        <v>8341</v>
      </c>
      <c r="M3383">
        <v>0.75</v>
      </c>
      <c r="N3383">
        <v>2.5</v>
      </c>
      <c r="O3383">
        <f t="shared" si="176"/>
        <v>1.25</v>
      </c>
      <c r="P3383">
        <v>0.5</v>
      </c>
    </row>
    <row r="3384" spans="1:16">
      <c r="A3384" s="61">
        <v>101900228</v>
      </c>
      <c r="B3384" s="61" t="s">
        <v>6853</v>
      </c>
      <c r="C3384" s="62" t="s">
        <v>1532</v>
      </c>
      <c r="D3384" s="42" t="s">
        <v>3985</v>
      </c>
      <c r="E3384" s="61">
        <v>101490162</v>
      </c>
      <c r="F3384" s="61"/>
      <c r="G3384" s="61">
        <v>267</v>
      </c>
      <c r="H3384">
        <v>7</v>
      </c>
      <c r="I3384" t="str">
        <f t="shared" si="174"/>
        <v>56</v>
      </c>
      <c r="J3384" t="str">
        <f t="shared" si="175"/>
        <v>8.2</v>
      </c>
      <c r="K3384" t="s">
        <v>8342</v>
      </c>
      <c r="L3384" t="s">
        <v>8341</v>
      </c>
      <c r="M3384">
        <v>0.75</v>
      </c>
      <c r="N3384">
        <v>2.5</v>
      </c>
      <c r="O3384">
        <f t="shared" si="176"/>
        <v>1.25</v>
      </c>
      <c r="P3384">
        <v>0.5</v>
      </c>
    </row>
    <row r="3385" spans="1:16">
      <c r="A3385" s="61">
        <v>102893732</v>
      </c>
      <c r="B3385" s="61" t="s">
        <v>7177</v>
      </c>
      <c r="C3385" s="62" t="s">
        <v>1532</v>
      </c>
      <c r="D3385" s="42" t="s">
        <v>3985</v>
      </c>
      <c r="E3385" s="61">
        <v>101490164</v>
      </c>
      <c r="F3385" s="61"/>
      <c r="G3385" s="61">
        <v>267</v>
      </c>
      <c r="H3385">
        <v>7</v>
      </c>
      <c r="I3385" t="str">
        <f t="shared" si="174"/>
        <v>56</v>
      </c>
      <c r="J3385" t="str">
        <f t="shared" si="175"/>
        <v>8.2</v>
      </c>
      <c r="K3385" t="s">
        <v>8342</v>
      </c>
      <c r="L3385" t="s">
        <v>8341</v>
      </c>
      <c r="M3385">
        <v>0.75</v>
      </c>
      <c r="N3385">
        <v>2.5</v>
      </c>
      <c r="O3385">
        <f t="shared" si="176"/>
        <v>1.25</v>
      </c>
      <c r="P3385">
        <v>0.5</v>
      </c>
    </row>
    <row r="3386" spans="1:16">
      <c r="A3386" s="61">
        <v>101900228</v>
      </c>
      <c r="B3386" s="61" t="s">
        <v>6853</v>
      </c>
      <c r="C3386" s="62" t="s">
        <v>1613</v>
      </c>
      <c r="D3386" s="42" t="s">
        <v>3986</v>
      </c>
      <c r="E3386" s="61">
        <v>101490161</v>
      </c>
      <c r="F3386" s="61"/>
      <c r="G3386" s="61">
        <v>267</v>
      </c>
      <c r="H3386">
        <v>7</v>
      </c>
      <c r="I3386" t="str">
        <f t="shared" si="174"/>
        <v>56</v>
      </c>
      <c r="J3386" t="str">
        <f t="shared" si="175"/>
        <v>8.2</v>
      </c>
      <c r="K3386" t="s">
        <v>8342</v>
      </c>
      <c r="L3386" t="s">
        <v>8341</v>
      </c>
      <c r="M3386">
        <v>0.75</v>
      </c>
      <c r="N3386">
        <v>2.5</v>
      </c>
      <c r="O3386">
        <f t="shared" si="176"/>
        <v>1.25</v>
      </c>
      <c r="P3386">
        <v>0.5</v>
      </c>
    </row>
    <row r="3387" spans="1:16">
      <c r="A3387" s="61">
        <v>102893732</v>
      </c>
      <c r="B3387" s="61" t="s">
        <v>7177</v>
      </c>
      <c r="C3387" s="62" t="s">
        <v>1613</v>
      </c>
      <c r="D3387" s="42" t="s">
        <v>3986</v>
      </c>
      <c r="E3387" s="61">
        <v>101490161</v>
      </c>
      <c r="F3387" s="61"/>
      <c r="G3387" s="61">
        <v>267</v>
      </c>
      <c r="H3387">
        <v>7</v>
      </c>
      <c r="I3387" t="str">
        <f t="shared" si="174"/>
        <v>56</v>
      </c>
      <c r="J3387" t="str">
        <f t="shared" si="175"/>
        <v>8.2</v>
      </c>
      <c r="K3387" t="s">
        <v>8342</v>
      </c>
      <c r="L3387" t="s">
        <v>8341</v>
      </c>
      <c r="M3387">
        <v>0.75</v>
      </c>
      <c r="N3387">
        <v>2.5</v>
      </c>
      <c r="O3387">
        <f t="shared" si="176"/>
        <v>1.25</v>
      </c>
      <c r="P3387">
        <v>0.5</v>
      </c>
    </row>
    <row r="3388" spans="1:16">
      <c r="A3388" s="61">
        <v>101563026</v>
      </c>
      <c r="B3388" s="61" t="s">
        <v>6055</v>
      </c>
      <c r="C3388" s="62" t="s">
        <v>1613</v>
      </c>
      <c r="D3388" s="42" t="s">
        <v>3652</v>
      </c>
      <c r="E3388" s="61">
        <v>101490161</v>
      </c>
      <c r="F3388" s="61"/>
      <c r="G3388" s="61">
        <v>267</v>
      </c>
      <c r="H3388">
        <v>7</v>
      </c>
      <c r="I3388" t="str">
        <f t="shared" si="174"/>
        <v>56</v>
      </c>
      <c r="J3388" t="str">
        <f t="shared" si="175"/>
        <v>8.2</v>
      </c>
      <c r="K3388" t="s">
        <v>8342</v>
      </c>
      <c r="L3388" t="s">
        <v>8341</v>
      </c>
      <c r="M3388">
        <v>0.75</v>
      </c>
      <c r="N3388">
        <v>2.5</v>
      </c>
      <c r="O3388">
        <f t="shared" si="176"/>
        <v>1.25</v>
      </c>
      <c r="P3388">
        <v>0.5</v>
      </c>
    </row>
    <row r="3389" spans="1:16">
      <c r="A3389" s="61">
        <v>102090672</v>
      </c>
      <c r="B3389" s="61" t="s">
        <v>6951</v>
      </c>
      <c r="C3389" s="62" t="s">
        <v>1613</v>
      </c>
      <c r="D3389" s="42" t="s">
        <v>3652</v>
      </c>
      <c r="E3389" s="61">
        <v>101490161</v>
      </c>
      <c r="F3389" s="61"/>
      <c r="G3389" s="61">
        <v>267</v>
      </c>
      <c r="H3389">
        <v>7</v>
      </c>
      <c r="I3389" t="str">
        <f t="shared" si="174"/>
        <v>56</v>
      </c>
      <c r="J3389" t="str">
        <f t="shared" si="175"/>
        <v>8.2</v>
      </c>
      <c r="K3389" t="s">
        <v>8342</v>
      </c>
      <c r="L3389" t="s">
        <v>8341</v>
      </c>
      <c r="M3389">
        <v>0.75</v>
      </c>
      <c r="N3389">
        <v>2.5</v>
      </c>
      <c r="O3389">
        <f t="shared" si="176"/>
        <v>1.25</v>
      </c>
      <c r="P3389">
        <v>0.5</v>
      </c>
    </row>
    <row r="3390" spans="1:16">
      <c r="A3390" s="61">
        <v>103298345</v>
      </c>
      <c r="B3390" s="61" t="s">
        <v>7533</v>
      </c>
      <c r="C3390" s="62" t="s">
        <v>1613</v>
      </c>
      <c r="D3390" s="94" t="s">
        <v>3652</v>
      </c>
      <c r="E3390" s="61">
        <v>101490161</v>
      </c>
      <c r="F3390" s="61"/>
      <c r="G3390" s="61">
        <v>267</v>
      </c>
      <c r="H3390">
        <v>7</v>
      </c>
      <c r="I3390" t="str">
        <f t="shared" si="174"/>
        <v>56</v>
      </c>
      <c r="J3390" t="str">
        <f t="shared" si="175"/>
        <v>8.2</v>
      </c>
      <c r="K3390" t="s">
        <v>8342</v>
      </c>
      <c r="L3390" t="s">
        <v>8341</v>
      </c>
      <c r="M3390">
        <v>0.75</v>
      </c>
      <c r="N3390">
        <v>2.5</v>
      </c>
      <c r="O3390">
        <f t="shared" si="176"/>
        <v>1.25</v>
      </c>
      <c r="P3390">
        <v>0.5</v>
      </c>
    </row>
    <row r="3391" spans="1:16">
      <c r="A3391" s="61">
        <v>103311054</v>
      </c>
      <c r="B3391" s="61" t="s">
        <v>7541</v>
      </c>
      <c r="C3391" s="62" t="s">
        <v>1613</v>
      </c>
      <c r="D3391" s="94" t="s">
        <v>3652</v>
      </c>
      <c r="E3391" s="61">
        <v>101490161</v>
      </c>
      <c r="F3391" s="61"/>
      <c r="G3391" s="61">
        <v>267</v>
      </c>
      <c r="H3391">
        <v>7</v>
      </c>
      <c r="I3391" t="str">
        <f t="shared" si="174"/>
        <v>56</v>
      </c>
      <c r="J3391" t="str">
        <f t="shared" si="175"/>
        <v>8.2</v>
      </c>
      <c r="K3391" t="s">
        <v>8342</v>
      </c>
      <c r="L3391" t="s">
        <v>8341</v>
      </c>
      <c r="M3391">
        <v>0.75</v>
      </c>
      <c r="N3391">
        <v>2.5</v>
      </c>
      <c r="O3391">
        <f t="shared" si="176"/>
        <v>1.25</v>
      </c>
      <c r="P3391">
        <v>0.5</v>
      </c>
    </row>
    <row r="3392" spans="1:16">
      <c r="A3392" s="61">
        <v>101711012</v>
      </c>
      <c r="B3392" s="61" t="s">
        <v>6811</v>
      </c>
      <c r="C3392" s="62" t="s">
        <v>1532</v>
      </c>
      <c r="D3392" s="42" t="s">
        <v>3905</v>
      </c>
      <c r="E3392" s="61">
        <v>101490164</v>
      </c>
      <c r="F3392" s="61"/>
      <c r="G3392" s="61">
        <v>202</v>
      </c>
      <c r="H3392">
        <v>7</v>
      </c>
      <c r="I3392" t="str">
        <f t="shared" si="174"/>
        <v>56</v>
      </c>
      <c r="J3392" t="str">
        <f t="shared" si="175"/>
        <v>8.2</v>
      </c>
      <c r="K3392" t="s">
        <v>8342</v>
      </c>
      <c r="L3392" t="s">
        <v>8341</v>
      </c>
      <c r="M3392">
        <v>0.75</v>
      </c>
      <c r="N3392">
        <v>2.5</v>
      </c>
      <c r="O3392">
        <f t="shared" si="176"/>
        <v>1.25</v>
      </c>
      <c r="P3392">
        <v>0.5</v>
      </c>
    </row>
    <row r="3393" spans="1:16">
      <c r="A3393" s="61">
        <v>101711012</v>
      </c>
      <c r="B3393" s="61" t="s">
        <v>6811</v>
      </c>
      <c r="C3393" s="62" t="s">
        <v>1532</v>
      </c>
      <c r="D3393" s="42" t="s">
        <v>3905</v>
      </c>
      <c r="E3393" s="61">
        <v>101490164</v>
      </c>
      <c r="F3393" s="61" t="s">
        <v>1534</v>
      </c>
      <c r="G3393" s="61">
        <v>202</v>
      </c>
      <c r="H3393">
        <v>7</v>
      </c>
      <c r="I3393" t="str">
        <f t="shared" si="174"/>
        <v>56</v>
      </c>
      <c r="J3393" t="str">
        <f t="shared" si="175"/>
        <v>8.2</v>
      </c>
      <c r="K3393" t="s">
        <v>8342</v>
      </c>
      <c r="L3393" t="s">
        <v>8341</v>
      </c>
      <c r="M3393">
        <v>0.75</v>
      </c>
      <c r="N3393">
        <v>2.5</v>
      </c>
      <c r="O3393">
        <f t="shared" si="176"/>
        <v>1.25</v>
      </c>
      <c r="P3393">
        <v>0.5</v>
      </c>
    </row>
    <row r="3394" spans="1:16">
      <c r="A3394" s="61">
        <v>101711012</v>
      </c>
      <c r="B3394" s="61" t="s">
        <v>6811</v>
      </c>
      <c r="C3394" s="62" t="s">
        <v>1613</v>
      </c>
      <c r="D3394" s="42" t="s">
        <v>3906</v>
      </c>
      <c r="E3394" s="61">
        <v>101490161</v>
      </c>
      <c r="F3394" s="61"/>
      <c r="G3394" s="61">
        <v>202</v>
      </c>
      <c r="H3394">
        <v>7</v>
      </c>
      <c r="I3394" t="str">
        <f t="shared" si="174"/>
        <v>56</v>
      </c>
      <c r="J3394" t="str">
        <f t="shared" si="175"/>
        <v>8.2</v>
      </c>
      <c r="K3394" t="s">
        <v>8342</v>
      </c>
      <c r="L3394" t="s">
        <v>8341</v>
      </c>
      <c r="M3394">
        <v>0.75</v>
      </c>
      <c r="N3394">
        <v>2.5</v>
      </c>
      <c r="O3394">
        <f t="shared" si="176"/>
        <v>1.25</v>
      </c>
      <c r="P3394">
        <v>0.5</v>
      </c>
    </row>
    <row r="3395" spans="1:16">
      <c r="A3395" s="61">
        <v>103199939</v>
      </c>
      <c r="B3395" s="61" t="s">
        <v>7387</v>
      </c>
      <c r="C3395" s="62" t="s">
        <v>1532</v>
      </c>
      <c r="D3395" s="42" t="s">
        <v>4770</v>
      </c>
      <c r="E3395" s="61">
        <v>101490171</v>
      </c>
      <c r="F3395" s="61"/>
      <c r="G3395" s="61">
        <v>267</v>
      </c>
      <c r="H3395">
        <v>7</v>
      </c>
      <c r="I3395" t="str">
        <f t="shared" si="174"/>
        <v>56</v>
      </c>
      <c r="J3395" t="str">
        <f t="shared" si="175"/>
        <v>8.2</v>
      </c>
      <c r="K3395" t="s">
        <v>8342</v>
      </c>
      <c r="L3395" t="s">
        <v>8341</v>
      </c>
      <c r="M3395">
        <v>0.75</v>
      </c>
      <c r="N3395">
        <v>2.5</v>
      </c>
      <c r="O3395">
        <f t="shared" si="176"/>
        <v>1.25</v>
      </c>
      <c r="P3395">
        <v>0.5</v>
      </c>
    </row>
    <row r="3396" spans="1:16">
      <c r="A3396" s="61">
        <v>101055673</v>
      </c>
      <c r="B3396" s="61" t="s">
        <v>6770</v>
      </c>
      <c r="C3396" s="62" t="s">
        <v>1613</v>
      </c>
      <c r="D3396" s="42" t="s">
        <v>3653</v>
      </c>
      <c r="E3396" s="61">
        <v>101490161</v>
      </c>
      <c r="F3396" s="61"/>
      <c r="G3396" s="61">
        <v>267</v>
      </c>
      <c r="H3396">
        <v>7</v>
      </c>
      <c r="I3396" t="str">
        <f t="shared" si="174"/>
        <v>56</v>
      </c>
      <c r="J3396" t="str">
        <f t="shared" si="175"/>
        <v>8.2</v>
      </c>
      <c r="K3396" t="s">
        <v>8342</v>
      </c>
      <c r="L3396" t="s">
        <v>8341</v>
      </c>
      <c r="M3396">
        <v>0.75</v>
      </c>
      <c r="N3396">
        <v>2.5</v>
      </c>
      <c r="O3396">
        <f t="shared" si="176"/>
        <v>1.25</v>
      </c>
      <c r="P3396">
        <v>0.5</v>
      </c>
    </row>
    <row r="3397" spans="1:16">
      <c r="A3397" s="61">
        <v>103199939</v>
      </c>
      <c r="B3397" s="61" t="s">
        <v>7387</v>
      </c>
      <c r="C3397" s="62" t="s">
        <v>1613</v>
      </c>
      <c r="D3397" s="42" t="s">
        <v>3653</v>
      </c>
      <c r="E3397" s="61">
        <v>101490161</v>
      </c>
      <c r="F3397" s="61"/>
      <c r="G3397" s="61">
        <v>267</v>
      </c>
      <c r="H3397">
        <v>7</v>
      </c>
      <c r="I3397" t="str">
        <f t="shared" si="174"/>
        <v>56</v>
      </c>
      <c r="J3397" t="str">
        <f t="shared" si="175"/>
        <v>8.2</v>
      </c>
      <c r="K3397" t="s">
        <v>8342</v>
      </c>
      <c r="L3397" t="s">
        <v>8341</v>
      </c>
      <c r="M3397">
        <v>0.75</v>
      </c>
      <c r="N3397">
        <v>2.5</v>
      </c>
      <c r="O3397">
        <f t="shared" si="176"/>
        <v>1.25</v>
      </c>
      <c r="P3397">
        <v>0.5</v>
      </c>
    </row>
    <row r="3398" spans="1:16">
      <c r="A3398" s="61">
        <v>102680499</v>
      </c>
      <c r="B3398" s="61" t="s">
        <v>7007</v>
      </c>
      <c r="C3398" s="62" t="s">
        <v>1532</v>
      </c>
      <c r="D3398" s="42" t="s">
        <v>4230</v>
      </c>
      <c r="E3398" s="61">
        <v>101727986</v>
      </c>
      <c r="F3398" s="61"/>
      <c r="G3398" s="61">
        <v>202</v>
      </c>
      <c r="H3398">
        <v>7</v>
      </c>
      <c r="I3398" t="str">
        <f t="shared" si="174"/>
        <v>56</v>
      </c>
      <c r="J3398" t="str">
        <f t="shared" si="175"/>
        <v>8.2</v>
      </c>
      <c r="K3398" t="s">
        <v>8347</v>
      </c>
      <c r="L3398" t="s">
        <v>8350</v>
      </c>
      <c r="M3398">
        <v>1.5</v>
      </c>
      <c r="N3398">
        <v>2.5</v>
      </c>
      <c r="O3398">
        <f t="shared" si="176"/>
        <v>1.25</v>
      </c>
      <c r="P3398">
        <v>0.5</v>
      </c>
    </row>
    <row r="3399" spans="1:16">
      <c r="A3399" s="61">
        <v>102680499</v>
      </c>
      <c r="B3399" s="61" t="s">
        <v>7007</v>
      </c>
      <c r="C3399" s="62" t="s">
        <v>1613</v>
      </c>
      <c r="D3399" s="42" t="s">
        <v>4231</v>
      </c>
      <c r="E3399" s="61">
        <v>101727984</v>
      </c>
      <c r="F3399" s="61"/>
      <c r="G3399" s="61">
        <v>202</v>
      </c>
      <c r="H3399">
        <v>7</v>
      </c>
      <c r="I3399" t="str">
        <f t="shared" si="174"/>
        <v>56</v>
      </c>
      <c r="J3399" t="str">
        <f t="shared" si="175"/>
        <v>8.2</v>
      </c>
      <c r="K3399" t="s">
        <v>8347</v>
      </c>
      <c r="L3399" t="s">
        <v>8350</v>
      </c>
      <c r="M3399">
        <v>1.5</v>
      </c>
      <c r="N3399">
        <v>2.5</v>
      </c>
      <c r="O3399">
        <f t="shared" si="176"/>
        <v>1.25</v>
      </c>
      <c r="P3399">
        <v>0.5</v>
      </c>
    </row>
    <row r="3400" spans="1:16">
      <c r="A3400" s="61">
        <v>102762913</v>
      </c>
      <c r="B3400" s="61" t="s">
        <v>7053</v>
      </c>
      <c r="C3400" s="62" t="s">
        <v>1532</v>
      </c>
      <c r="D3400" s="42" t="s">
        <v>4306</v>
      </c>
      <c r="E3400" s="61">
        <v>101727990</v>
      </c>
      <c r="F3400" s="61"/>
      <c r="G3400" s="61">
        <v>202</v>
      </c>
      <c r="H3400">
        <v>7</v>
      </c>
      <c r="I3400" t="str">
        <f t="shared" si="174"/>
        <v>56</v>
      </c>
      <c r="J3400" t="str">
        <f t="shared" si="175"/>
        <v>8.2</v>
      </c>
      <c r="K3400" t="s">
        <v>8347</v>
      </c>
      <c r="L3400" t="s">
        <v>8350</v>
      </c>
      <c r="M3400">
        <v>1.5</v>
      </c>
      <c r="N3400">
        <v>2.5</v>
      </c>
      <c r="O3400">
        <f t="shared" si="176"/>
        <v>1.25</v>
      </c>
      <c r="P3400">
        <v>0.5</v>
      </c>
    </row>
    <row r="3401" spans="1:16">
      <c r="A3401" s="61">
        <v>102762913</v>
      </c>
      <c r="B3401" s="61" t="s">
        <v>7053</v>
      </c>
      <c r="C3401" s="62" t="s">
        <v>1613</v>
      </c>
      <c r="D3401" s="42" t="s">
        <v>4307</v>
      </c>
      <c r="E3401" s="61">
        <v>101727984</v>
      </c>
      <c r="F3401" s="61"/>
      <c r="G3401" s="61">
        <v>202</v>
      </c>
      <c r="H3401">
        <v>7</v>
      </c>
      <c r="I3401" t="str">
        <f t="shared" si="174"/>
        <v>56</v>
      </c>
      <c r="J3401" t="str">
        <f t="shared" si="175"/>
        <v>8.2</v>
      </c>
      <c r="K3401" t="s">
        <v>8347</v>
      </c>
      <c r="L3401" t="s">
        <v>8350</v>
      </c>
      <c r="M3401">
        <v>1.5</v>
      </c>
      <c r="N3401">
        <v>2.5</v>
      </c>
      <c r="O3401">
        <f t="shared" si="176"/>
        <v>1.25</v>
      </c>
      <c r="P3401">
        <v>0.5</v>
      </c>
    </row>
    <row r="3402" spans="1:16">
      <c r="A3402" s="61">
        <v>102676021</v>
      </c>
      <c r="B3402" s="61" t="s">
        <v>7006</v>
      </c>
      <c r="C3402" s="62" t="s">
        <v>1532</v>
      </c>
      <c r="D3402" s="42" t="s">
        <v>4228</v>
      </c>
      <c r="E3402" s="61">
        <v>101727986</v>
      </c>
      <c r="F3402" s="61"/>
      <c r="G3402" s="61">
        <v>203</v>
      </c>
      <c r="H3402">
        <v>7</v>
      </c>
      <c r="I3402" t="str">
        <f t="shared" si="174"/>
        <v>56</v>
      </c>
      <c r="J3402" t="str">
        <f t="shared" si="175"/>
        <v>8.2</v>
      </c>
      <c r="K3402" t="s">
        <v>8347</v>
      </c>
      <c r="L3402" t="s">
        <v>8354</v>
      </c>
      <c r="M3402">
        <v>1.5</v>
      </c>
      <c r="N3402">
        <v>2.5</v>
      </c>
      <c r="O3402">
        <f t="shared" si="176"/>
        <v>1.25</v>
      </c>
      <c r="P3402">
        <v>0.5</v>
      </c>
    </row>
    <row r="3403" spans="1:16">
      <c r="A3403" s="61">
        <v>102676021</v>
      </c>
      <c r="B3403" s="61" t="s">
        <v>7006</v>
      </c>
      <c r="C3403" s="62" t="s">
        <v>1613</v>
      </c>
      <c r="D3403" s="42" t="s">
        <v>4229</v>
      </c>
      <c r="E3403" s="61">
        <v>101727984</v>
      </c>
      <c r="F3403" s="61"/>
      <c r="G3403" s="61">
        <v>203</v>
      </c>
      <c r="H3403">
        <v>7</v>
      </c>
      <c r="I3403" t="str">
        <f t="shared" si="174"/>
        <v>56</v>
      </c>
      <c r="J3403" t="str">
        <f t="shared" si="175"/>
        <v>8.2</v>
      </c>
      <c r="K3403" t="s">
        <v>8347</v>
      </c>
      <c r="L3403" t="s">
        <v>8354</v>
      </c>
      <c r="M3403">
        <v>1.5</v>
      </c>
      <c r="N3403">
        <v>2.5</v>
      </c>
      <c r="O3403">
        <f t="shared" si="176"/>
        <v>1.25</v>
      </c>
      <c r="P3403">
        <v>0.5</v>
      </c>
    </row>
    <row r="3404" spans="1:16">
      <c r="A3404" s="61">
        <v>102762914</v>
      </c>
      <c r="B3404" s="61" t="s">
        <v>7054</v>
      </c>
      <c r="C3404" s="62" t="s">
        <v>1532</v>
      </c>
      <c r="D3404" s="42" t="s">
        <v>4308</v>
      </c>
      <c r="E3404" s="61">
        <v>101727990</v>
      </c>
      <c r="F3404" s="61"/>
      <c r="G3404" s="61">
        <v>203</v>
      </c>
      <c r="H3404">
        <v>7</v>
      </c>
      <c r="I3404" t="str">
        <f t="shared" ref="I3404:I3467" si="177">MID(D3404,5,2)</f>
        <v>56</v>
      </c>
      <c r="J3404" t="str">
        <f t="shared" ref="J3404:J3467" si="178">MID(D3404,7,3)</f>
        <v>8.2</v>
      </c>
      <c r="K3404" t="s">
        <v>8347</v>
      </c>
      <c r="L3404" t="s">
        <v>8354</v>
      </c>
      <c r="M3404">
        <v>1.5</v>
      </c>
      <c r="N3404">
        <v>2.5</v>
      </c>
      <c r="O3404">
        <f t="shared" si="176"/>
        <v>1.25</v>
      </c>
      <c r="P3404">
        <v>0.5</v>
      </c>
    </row>
    <row r="3405" spans="1:16">
      <c r="A3405" s="61">
        <v>102762914</v>
      </c>
      <c r="B3405" s="61" t="s">
        <v>7054</v>
      </c>
      <c r="C3405" s="62" t="s">
        <v>1613</v>
      </c>
      <c r="D3405" s="42" t="s">
        <v>4309</v>
      </c>
      <c r="E3405" s="61">
        <v>101727984</v>
      </c>
      <c r="F3405" s="61"/>
      <c r="G3405" s="61">
        <v>203</v>
      </c>
      <c r="H3405">
        <v>7</v>
      </c>
      <c r="I3405" t="str">
        <f t="shared" si="177"/>
        <v>56</v>
      </c>
      <c r="J3405" t="str">
        <f t="shared" si="178"/>
        <v>8.2</v>
      </c>
      <c r="K3405" t="s">
        <v>8347</v>
      </c>
      <c r="L3405" t="s">
        <v>8354</v>
      </c>
      <c r="M3405">
        <v>1.5</v>
      </c>
      <c r="N3405">
        <v>2.5</v>
      </c>
      <c r="O3405">
        <f t="shared" si="176"/>
        <v>1.25</v>
      </c>
      <c r="P3405">
        <v>0.5</v>
      </c>
    </row>
    <row r="3406" spans="1:16">
      <c r="A3406" s="61">
        <v>103017969</v>
      </c>
      <c r="B3406" s="61" t="s">
        <v>7227</v>
      </c>
      <c r="C3406" s="62" t="s">
        <v>1532</v>
      </c>
      <c r="D3406" s="42" t="s">
        <v>4575</v>
      </c>
      <c r="E3406" s="61">
        <v>101727986</v>
      </c>
      <c r="F3406" s="61"/>
      <c r="G3406" s="61">
        <v>267</v>
      </c>
      <c r="H3406">
        <v>7</v>
      </c>
      <c r="I3406" t="str">
        <f t="shared" si="177"/>
        <v>56</v>
      </c>
      <c r="J3406" t="str">
        <f t="shared" si="178"/>
        <v>8.2</v>
      </c>
      <c r="K3406" t="s">
        <v>8347</v>
      </c>
      <c r="L3406" t="s">
        <v>8341</v>
      </c>
      <c r="M3406">
        <v>1.5</v>
      </c>
      <c r="N3406">
        <v>2.5</v>
      </c>
      <c r="O3406">
        <f t="shared" si="176"/>
        <v>1.25</v>
      </c>
      <c r="P3406">
        <v>0.5</v>
      </c>
    </row>
    <row r="3407" spans="1:16">
      <c r="A3407" s="61">
        <v>103017969</v>
      </c>
      <c r="B3407" s="61" t="s">
        <v>7227</v>
      </c>
      <c r="C3407" s="62" t="s">
        <v>1613</v>
      </c>
      <c r="D3407" s="42" t="s">
        <v>4576</v>
      </c>
      <c r="E3407" s="61">
        <v>101727984</v>
      </c>
      <c r="F3407" s="61"/>
      <c r="G3407" s="61">
        <v>267</v>
      </c>
      <c r="H3407">
        <v>7</v>
      </c>
      <c r="I3407" t="str">
        <f t="shared" si="177"/>
        <v>56</v>
      </c>
      <c r="J3407" t="str">
        <f t="shared" si="178"/>
        <v>8.2</v>
      </c>
      <c r="K3407" t="s">
        <v>8347</v>
      </c>
      <c r="L3407" t="s">
        <v>8341</v>
      </c>
      <c r="M3407">
        <v>1.5</v>
      </c>
      <c r="N3407">
        <v>2.5</v>
      </c>
      <c r="O3407">
        <f t="shared" si="176"/>
        <v>1.25</v>
      </c>
      <c r="P3407">
        <v>0.5</v>
      </c>
    </row>
    <row r="3408" spans="1:16">
      <c r="A3408" s="61">
        <v>102762912</v>
      </c>
      <c r="B3408" s="61" t="s">
        <v>7052</v>
      </c>
      <c r="C3408" s="62" t="s">
        <v>1532</v>
      </c>
      <c r="D3408" s="42" t="s">
        <v>4304</v>
      </c>
      <c r="E3408" s="61">
        <v>101727990</v>
      </c>
      <c r="F3408" s="61"/>
      <c r="G3408" s="61">
        <v>267</v>
      </c>
      <c r="H3408">
        <v>7</v>
      </c>
      <c r="I3408" t="str">
        <f t="shared" si="177"/>
        <v>56</v>
      </c>
      <c r="J3408" t="str">
        <f t="shared" si="178"/>
        <v>8.2</v>
      </c>
      <c r="K3408" t="s">
        <v>8347</v>
      </c>
      <c r="L3408" t="s">
        <v>8341</v>
      </c>
      <c r="M3408">
        <v>1.5</v>
      </c>
      <c r="N3408">
        <v>2.5</v>
      </c>
      <c r="O3408">
        <f t="shared" si="176"/>
        <v>1.25</v>
      </c>
      <c r="P3408">
        <v>0.5</v>
      </c>
    </row>
    <row r="3409" spans="1:16">
      <c r="A3409" s="61">
        <v>102762912</v>
      </c>
      <c r="B3409" s="61" t="s">
        <v>7052</v>
      </c>
      <c r="C3409" s="62" t="s">
        <v>1613</v>
      </c>
      <c r="D3409" s="42" t="s">
        <v>4305</v>
      </c>
      <c r="E3409" s="61">
        <v>101727984</v>
      </c>
      <c r="F3409" s="61"/>
      <c r="G3409" s="61">
        <v>267</v>
      </c>
      <c r="H3409">
        <v>7</v>
      </c>
      <c r="I3409" t="str">
        <f t="shared" si="177"/>
        <v>56</v>
      </c>
      <c r="J3409" t="str">
        <f t="shared" si="178"/>
        <v>8.2</v>
      </c>
      <c r="K3409" t="s">
        <v>8347</v>
      </c>
      <c r="L3409" t="s">
        <v>8341</v>
      </c>
      <c r="M3409">
        <v>1.5</v>
      </c>
      <c r="N3409">
        <v>2.5</v>
      </c>
      <c r="O3409">
        <f t="shared" ref="O3409:O3472" si="179">N3409/2</f>
        <v>1.25</v>
      </c>
      <c r="P3409">
        <v>0.5</v>
      </c>
    </row>
    <row r="3410" spans="1:16">
      <c r="A3410" s="61">
        <v>103297835</v>
      </c>
      <c r="B3410" s="61" t="s">
        <v>7536</v>
      </c>
      <c r="C3410" s="62" t="s">
        <v>1532</v>
      </c>
      <c r="D3410" s="94" t="s">
        <v>4996</v>
      </c>
      <c r="E3410" s="61">
        <v>103193075</v>
      </c>
      <c r="F3410" s="61"/>
      <c r="G3410" s="61">
        <v>203</v>
      </c>
      <c r="H3410">
        <v>7</v>
      </c>
      <c r="I3410" t="str">
        <f t="shared" si="177"/>
        <v>56</v>
      </c>
      <c r="J3410" t="str">
        <f t="shared" si="178"/>
        <v>8.2</v>
      </c>
      <c r="K3410" t="s">
        <v>8342</v>
      </c>
      <c r="L3410" t="s">
        <v>8354</v>
      </c>
      <c r="M3410">
        <v>0.75</v>
      </c>
      <c r="N3410">
        <v>2.5</v>
      </c>
      <c r="O3410">
        <f t="shared" si="179"/>
        <v>1.25</v>
      </c>
      <c r="P3410">
        <v>0.5</v>
      </c>
    </row>
    <row r="3411" spans="1:16">
      <c r="A3411" s="61">
        <v>103297835</v>
      </c>
      <c r="B3411" s="61" t="s">
        <v>7536</v>
      </c>
      <c r="C3411" s="62" t="s">
        <v>1613</v>
      </c>
      <c r="D3411" s="94" t="s">
        <v>4997</v>
      </c>
      <c r="E3411" s="61" t="s">
        <v>4953</v>
      </c>
      <c r="F3411" s="61"/>
      <c r="G3411" s="61">
        <v>203</v>
      </c>
      <c r="H3411">
        <v>7</v>
      </c>
      <c r="I3411" t="str">
        <f t="shared" si="177"/>
        <v>56</v>
      </c>
      <c r="J3411" t="str">
        <f t="shared" si="178"/>
        <v>8.2</v>
      </c>
      <c r="K3411" t="s">
        <v>8342</v>
      </c>
      <c r="L3411" t="s">
        <v>8354</v>
      </c>
      <c r="M3411">
        <v>0.75</v>
      </c>
      <c r="N3411">
        <v>2.5</v>
      </c>
      <c r="O3411">
        <f t="shared" si="179"/>
        <v>1.25</v>
      </c>
      <c r="P3411">
        <v>0.5</v>
      </c>
    </row>
    <row r="3412" spans="1:16">
      <c r="A3412" s="61">
        <v>103193129</v>
      </c>
      <c r="B3412" s="61" t="s">
        <v>7419</v>
      </c>
      <c r="C3412" s="62" t="s">
        <v>1532</v>
      </c>
      <c r="D3412" s="42" t="s">
        <v>4821</v>
      </c>
      <c r="E3412" s="61">
        <v>101490164</v>
      </c>
      <c r="F3412" s="61"/>
      <c r="G3412" s="61">
        <v>202</v>
      </c>
      <c r="H3412">
        <v>7</v>
      </c>
      <c r="I3412" t="str">
        <f t="shared" si="177"/>
        <v>56</v>
      </c>
      <c r="J3412" t="str">
        <f t="shared" si="178"/>
        <v>8.2</v>
      </c>
      <c r="K3412" t="s">
        <v>8342</v>
      </c>
      <c r="L3412" t="s">
        <v>8350</v>
      </c>
      <c r="M3412">
        <v>0.75</v>
      </c>
      <c r="N3412">
        <v>2.5</v>
      </c>
      <c r="O3412">
        <f t="shared" si="179"/>
        <v>1.25</v>
      </c>
      <c r="P3412">
        <v>0.5</v>
      </c>
    </row>
    <row r="3413" spans="1:16">
      <c r="A3413" s="61">
        <v>103193129</v>
      </c>
      <c r="B3413" s="61" t="s">
        <v>7419</v>
      </c>
      <c r="C3413" s="62" t="s">
        <v>1613</v>
      </c>
      <c r="D3413" s="42" t="s">
        <v>4822</v>
      </c>
      <c r="E3413" s="61">
        <v>101490161</v>
      </c>
      <c r="F3413" s="61"/>
      <c r="G3413" s="61">
        <v>202</v>
      </c>
      <c r="H3413">
        <v>7</v>
      </c>
      <c r="I3413" t="str">
        <f t="shared" si="177"/>
        <v>56</v>
      </c>
      <c r="J3413" t="str">
        <f t="shared" si="178"/>
        <v>8.2</v>
      </c>
      <c r="K3413" t="s">
        <v>8342</v>
      </c>
      <c r="L3413" t="s">
        <v>8350</v>
      </c>
      <c r="M3413">
        <v>0.75</v>
      </c>
      <c r="N3413">
        <v>2.5</v>
      </c>
      <c r="O3413">
        <f t="shared" si="179"/>
        <v>1.25</v>
      </c>
      <c r="P3413">
        <v>0.5</v>
      </c>
    </row>
    <row r="3414" spans="1:16">
      <c r="A3414" s="61">
        <v>103179684</v>
      </c>
      <c r="B3414" s="61" t="s">
        <v>7420</v>
      </c>
      <c r="C3414" s="62" t="s">
        <v>1532</v>
      </c>
      <c r="D3414" s="42" t="s">
        <v>4823</v>
      </c>
      <c r="E3414" s="61">
        <v>101490162</v>
      </c>
      <c r="F3414" s="61"/>
      <c r="G3414" s="61">
        <v>203</v>
      </c>
      <c r="H3414">
        <v>7</v>
      </c>
      <c r="I3414" t="str">
        <f t="shared" si="177"/>
        <v>56</v>
      </c>
      <c r="J3414" t="str">
        <f t="shared" si="178"/>
        <v>8.2</v>
      </c>
      <c r="K3414" t="s">
        <v>8342</v>
      </c>
      <c r="L3414" t="s">
        <v>8354</v>
      </c>
      <c r="M3414">
        <v>0.75</v>
      </c>
      <c r="N3414">
        <v>2.5</v>
      </c>
      <c r="O3414">
        <f t="shared" si="179"/>
        <v>1.25</v>
      </c>
      <c r="P3414">
        <v>0.5</v>
      </c>
    </row>
    <row r="3415" spans="1:16">
      <c r="A3415" s="61">
        <v>103179684</v>
      </c>
      <c r="B3415" s="61" t="s">
        <v>7420</v>
      </c>
      <c r="C3415" s="62" t="s">
        <v>1613</v>
      </c>
      <c r="D3415" s="42" t="s">
        <v>4824</v>
      </c>
      <c r="E3415" s="61">
        <v>101490161</v>
      </c>
      <c r="F3415" s="61"/>
      <c r="G3415" s="61">
        <v>203</v>
      </c>
      <c r="H3415">
        <v>7</v>
      </c>
      <c r="I3415" t="str">
        <f t="shared" si="177"/>
        <v>56</v>
      </c>
      <c r="J3415" t="str">
        <f t="shared" si="178"/>
        <v>8.2</v>
      </c>
      <c r="K3415" t="s">
        <v>8342</v>
      </c>
      <c r="L3415" t="s">
        <v>8354</v>
      </c>
      <c r="M3415">
        <v>0.75</v>
      </c>
      <c r="N3415">
        <v>2.5</v>
      </c>
      <c r="O3415">
        <f t="shared" si="179"/>
        <v>1.25</v>
      </c>
      <c r="P3415">
        <v>0.5</v>
      </c>
    </row>
    <row r="3416" spans="1:16">
      <c r="A3416" s="61">
        <v>103193075</v>
      </c>
      <c r="B3416" s="61" t="s">
        <v>7418</v>
      </c>
      <c r="C3416" s="62" t="s">
        <v>1532</v>
      </c>
      <c r="D3416" s="42" t="s">
        <v>4819</v>
      </c>
      <c r="E3416" s="61">
        <v>101490164</v>
      </c>
      <c r="F3416" s="61"/>
      <c r="G3416" s="61">
        <v>267</v>
      </c>
      <c r="H3416">
        <v>7</v>
      </c>
      <c r="I3416" t="str">
        <f t="shared" si="177"/>
        <v>56</v>
      </c>
      <c r="J3416" t="str">
        <f t="shared" si="178"/>
        <v>8.2</v>
      </c>
      <c r="K3416" t="s">
        <v>8342</v>
      </c>
      <c r="L3416" t="s">
        <v>8341</v>
      </c>
      <c r="M3416">
        <v>0.75</v>
      </c>
      <c r="N3416">
        <v>2.5</v>
      </c>
      <c r="O3416">
        <f t="shared" si="179"/>
        <v>1.25</v>
      </c>
      <c r="P3416">
        <v>0.5</v>
      </c>
    </row>
    <row r="3417" spans="1:16">
      <c r="A3417" s="61">
        <v>103193075</v>
      </c>
      <c r="B3417" s="61" t="s">
        <v>7418</v>
      </c>
      <c r="C3417" s="62" t="s">
        <v>1613</v>
      </c>
      <c r="D3417" s="42" t="s">
        <v>4820</v>
      </c>
      <c r="E3417" s="61">
        <v>101490161</v>
      </c>
      <c r="F3417" s="61"/>
      <c r="G3417" s="61">
        <v>267</v>
      </c>
      <c r="H3417">
        <v>7</v>
      </c>
      <c r="I3417" t="str">
        <f t="shared" si="177"/>
        <v>56</v>
      </c>
      <c r="J3417" t="str">
        <f t="shared" si="178"/>
        <v>8.2</v>
      </c>
      <c r="K3417" t="s">
        <v>8342</v>
      </c>
      <c r="L3417" t="s">
        <v>8341</v>
      </c>
      <c r="M3417">
        <v>0.75</v>
      </c>
      <c r="N3417">
        <v>2.5</v>
      </c>
      <c r="O3417">
        <f t="shared" si="179"/>
        <v>1.25</v>
      </c>
      <c r="P3417">
        <v>0.5</v>
      </c>
    </row>
    <row r="3418" spans="1:16">
      <c r="A3418" s="61">
        <v>104571928</v>
      </c>
      <c r="B3418" s="61" t="s">
        <v>7889</v>
      </c>
      <c r="C3418" s="100" t="s">
        <v>1532</v>
      </c>
      <c r="D3418" s="42" t="s">
        <v>5545</v>
      </c>
      <c r="E3418" s="61">
        <v>104571497</v>
      </c>
      <c r="F3418" s="61"/>
      <c r="G3418" s="61">
        <v>203</v>
      </c>
      <c r="H3418">
        <v>7</v>
      </c>
      <c r="I3418" t="str">
        <f t="shared" si="177"/>
        <v>56</v>
      </c>
      <c r="J3418" t="str">
        <f t="shared" si="178"/>
        <v>8.2</v>
      </c>
      <c r="K3418" t="s">
        <v>8346</v>
      </c>
      <c r="L3418" t="s">
        <v>8354</v>
      </c>
      <c r="M3418">
        <v>1.5</v>
      </c>
      <c r="N3418">
        <v>2.5</v>
      </c>
      <c r="O3418">
        <f t="shared" si="179"/>
        <v>1.25</v>
      </c>
      <c r="P3418">
        <v>0.5</v>
      </c>
    </row>
    <row r="3419" spans="1:16" ht="25.5">
      <c r="A3419" s="61">
        <v>104416482</v>
      </c>
      <c r="B3419" s="61" t="s">
        <v>7837</v>
      </c>
      <c r="C3419" s="100" t="s">
        <v>1532</v>
      </c>
      <c r="D3419" s="42" t="s">
        <v>8172</v>
      </c>
      <c r="E3419" s="82" t="s">
        <v>5391</v>
      </c>
      <c r="F3419" s="61"/>
      <c r="G3419" s="61">
        <v>203</v>
      </c>
      <c r="H3419">
        <v>7</v>
      </c>
      <c r="I3419" t="str">
        <f t="shared" si="177"/>
        <v>56</v>
      </c>
      <c r="J3419" t="str">
        <f t="shared" si="178"/>
        <v>8.2</v>
      </c>
      <c r="K3419" t="s">
        <v>8346</v>
      </c>
      <c r="L3419" t="s">
        <v>8354</v>
      </c>
      <c r="M3419">
        <v>1.5</v>
      </c>
      <c r="N3419">
        <v>2.5</v>
      </c>
      <c r="O3419">
        <f t="shared" si="179"/>
        <v>1.25</v>
      </c>
      <c r="P3419">
        <v>0.5</v>
      </c>
    </row>
    <row r="3420" spans="1:16">
      <c r="A3420" s="61">
        <v>104416482</v>
      </c>
      <c r="B3420" s="61" t="s">
        <v>7837</v>
      </c>
      <c r="C3420" s="100" t="s">
        <v>1613</v>
      </c>
      <c r="D3420" s="42" t="s">
        <v>5477</v>
      </c>
      <c r="E3420" s="61">
        <v>101490161</v>
      </c>
      <c r="F3420" s="61"/>
      <c r="G3420" s="61">
        <v>203</v>
      </c>
      <c r="H3420">
        <v>7</v>
      </c>
      <c r="I3420" t="str">
        <f t="shared" si="177"/>
        <v>56</v>
      </c>
      <c r="J3420" t="str">
        <f t="shared" si="178"/>
        <v>8.2</v>
      </c>
      <c r="K3420" t="s">
        <v>8346</v>
      </c>
      <c r="L3420" t="s">
        <v>8354</v>
      </c>
      <c r="M3420">
        <v>1.5</v>
      </c>
      <c r="N3420">
        <v>2.5</v>
      </c>
      <c r="O3420">
        <f t="shared" si="179"/>
        <v>1.25</v>
      </c>
      <c r="P3420">
        <v>0.5</v>
      </c>
    </row>
    <row r="3421" spans="1:16">
      <c r="A3421" s="61">
        <v>104571928</v>
      </c>
      <c r="B3421" s="61" t="s">
        <v>7889</v>
      </c>
      <c r="C3421" s="100" t="s">
        <v>1613</v>
      </c>
      <c r="D3421" s="42" t="s">
        <v>5546</v>
      </c>
      <c r="E3421" s="61" t="s">
        <v>5544</v>
      </c>
      <c r="F3421" s="61"/>
      <c r="G3421" s="61">
        <v>203</v>
      </c>
      <c r="H3421">
        <v>7</v>
      </c>
      <c r="I3421" t="str">
        <f t="shared" si="177"/>
        <v>56</v>
      </c>
      <c r="J3421" t="str">
        <f t="shared" si="178"/>
        <v>8.2</v>
      </c>
      <c r="K3421" t="s">
        <v>8346</v>
      </c>
      <c r="L3421" t="s">
        <v>8354</v>
      </c>
      <c r="M3421">
        <v>1.5</v>
      </c>
      <c r="N3421">
        <v>2.5</v>
      </c>
      <c r="O3421">
        <f t="shared" si="179"/>
        <v>1.25</v>
      </c>
      <c r="P3421">
        <v>0.5</v>
      </c>
    </row>
    <row r="3422" spans="1:16">
      <c r="A3422" s="61">
        <v>104580850</v>
      </c>
      <c r="B3422" s="61" t="s">
        <v>7890</v>
      </c>
      <c r="C3422" s="100" t="s">
        <v>1532</v>
      </c>
      <c r="D3422" s="42" t="s">
        <v>5547</v>
      </c>
      <c r="E3422" s="61"/>
      <c r="F3422" s="61"/>
      <c r="G3422" s="61">
        <v>433</v>
      </c>
      <c r="H3422">
        <v>7</v>
      </c>
      <c r="I3422" t="str">
        <f t="shared" si="177"/>
        <v>56</v>
      </c>
      <c r="J3422" t="str">
        <f t="shared" si="178"/>
        <v>8.2</v>
      </c>
      <c r="K3422" t="s">
        <v>8346</v>
      </c>
      <c r="L3422" t="s">
        <v>8353</v>
      </c>
      <c r="M3422">
        <v>1.5</v>
      </c>
      <c r="N3422">
        <v>2.5</v>
      </c>
      <c r="O3422">
        <f t="shared" si="179"/>
        <v>1.25</v>
      </c>
      <c r="P3422">
        <v>0.5</v>
      </c>
    </row>
    <row r="3423" spans="1:16">
      <c r="A3423" s="61">
        <v>104583342</v>
      </c>
      <c r="B3423" s="61" t="s">
        <v>7892</v>
      </c>
      <c r="C3423" s="100" t="s">
        <v>1532</v>
      </c>
      <c r="D3423" s="42" t="s">
        <v>8173</v>
      </c>
      <c r="E3423" s="61"/>
      <c r="F3423" s="61"/>
      <c r="G3423" s="61">
        <v>433</v>
      </c>
      <c r="H3423">
        <v>7</v>
      </c>
      <c r="I3423" t="str">
        <f t="shared" si="177"/>
        <v>56</v>
      </c>
      <c r="J3423" t="str">
        <f t="shared" si="178"/>
        <v>8.2</v>
      </c>
      <c r="K3423" t="s">
        <v>8346</v>
      </c>
      <c r="L3423" t="s">
        <v>8353</v>
      </c>
      <c r="M3423">
        <v>1.5</v>
      </c>
      <c r="N3423">
        <v>2.5</v>
      </c>
      <c r="O3423">
        <f t="shared" si="179"/>
        <v>1.25</v>
      </c>
      <c r="P3423">
        <v>0.5</v>
      </c>
    </row>
    <row r="3424" spans="1:16">
      <c r="A3424" s="61">
        <v>104583342</v>
      </c>
      <c r="B3424" s="61" t="s">
        <v>7892</v>
      </c>
      <c r="C3424" s="100" t="s">
        <v>1613</v>
      </c>
      <c r="D3424" s="42" t="s">
        <v>5555</v>
      </c>
      <c r="E3424" s="61"/>
      <c r="F3424" s="61"/>
      <c r="G3424" s="61">
        <v>433</v>
      </c>
      <c r="H3424">
        <v>7</v>
      </c>
      <c r="I3424" t="str">
        <f t="shared" si="177"/>
        <v>56</v>
      </c>
      <c r="J3424" t="str">
        <f t="shared" si="178"/>
        <v>8.2</v>
      </c>
      <c r="K3424" t="s">
        <v>8346</v>
      </c>
      <c r="L3424" t="s">
        <v>8353</v>
      </c>
      <c r="M3424">
        <v>1.5</v>
      </c>
      <c r="N3424">
        <v>2.5</v>
      </c>
      <c r="O3424">
        <f t="shared" si="179"/>
        <v>1.25</v>
      </c>
      <c r="P3424">
        <v>0.5</v>
      </c>
    </row>
    <row r="3425" spans="1:16">
      <c r="A3425" s="61">
        <v>104437440</v>
      </c>
      <c r="B3425" s="61" t="s">
        <v>7854</v>
      </c>
      <c r="C3425" s="100" t="s">
        <v>1532</v>
      </c>
      <c r="D3425" s="42" t="s">
        <v>5500</v>
      </c>
      <c r="E3425" s="61"/>
      <c r="F3425" s="61"/>
      <c r="G3425" s="61">
        <v>433</v>
      </c>
      <c r="H3425">
        <v>7</v>
      </c>
      <c r="I3425" t="str">
        <f t="shared" si="177"/>
        <v>56</v>
      </c>
      <c r="J3425" t="str">
        <f t="shared" si="178"/>
        <v>8.2</v>
      </c>
      <c r="K3425" t="s">
        <v>8346</v>
      </c>
      <c r="L3425" t="s">
        <v>8353</v>
      </c>
      <c r="M3425">
        <v>1.5</v>
      </c>
      <c r="N3425">
        <v>2.5</v>
      </c>
      <c r="O3425">
        <f t="shared" si="179"/>
        <v>1.25</v>
      </c>
      <c r="P3425">
        <v>0.5</v>
      </c>
    </row>
    <row r="3426" spans="1:16">
      <c r="A3426" s="90">
        <v>104437440</v>
      </c>
      <c r="B3426" s="61" t="s">
        <v>7854</v>
      </c>
      <c r="C3426" s="100" t="s">
        <v>1613</v>
      </c>
      <c r="D3426" s="42" t="s">
        <v>5500</v>
      </c>
      <c r="E3426" s="61"/>
      <c r="F3426" s="61"/>
      <c r="G3426" s="61">
        <v>433</v>
      </c>
      <c r="H3426">
        <v>7</v>
      </c>
      <c r="I3426" t="str">
        <f t="shared" si="177"/>
        <v>56</v>
      </c>
      <c r="J3426" t="str">
        <f t="shared" si="178"/>
        <v>8.2</v>
      </c>
      <c r="K3426" t="s">
        <v>8346</v>
      </c>
      <c r="L3426" t="s">
        <v>8353</v>
      </c>
      <c r="M3426">
        <v>1.5</v>
      </c>
      <c r="N3426">
        <v>2.5</v>
      </c>
      <c r="O3426">
        <f t="shared" si="179"/>
        <v>1.25</v>
      </c>
      <c r="P3426">
        <v>0.5</v>
      </c>
    </row>
    <row r="3427" spans="1:16">
      <c r="A3427" s="90">
        <v>104580850</v>
      </c>
      <c r="B3427" s="61" t="s">
        <v>7890</v>
      </c>
      <c r="C3427" s="100" t="s">
        <v>1613</v>
      </c>
      <c r="D3427" s="42" t="s">
        <v>5548</v>
      </c>
      <c r="E3427" s="61"/>
      <c r="F3427" s="61"/>
      <c r="G3427" s="61">
        <v>433</v>
      </c>
      <c r="H3427">
        <v>7</v>
      </c>
      <c r="I3427" t="str">
        <f t="shared" si="177"/>
        <v>56</v>
      </c>
      <c r="J3427" t="str">
        <f t="shared" si="178"/>
        <v>8.2</v>
      </c>
      <c r="K3427" t="s">
        <v>8346</v>
      </c>
      <c r="L3427" t="s">
        <v>8353</v>
      </c>
      <c r="M3427">
        <v>1.5</v>
      </c>
      <c r="N3427">
        <v>2.5</v>
      </c>
      <c r="O3427">
        <f t="shared" si="179"/>
        <v>1.25</v>
      </c>
      <c r="P3427">
        <v>0.5</v>
      </c>
    </row>
    <row r="3428" spans="1:16">
      <c r="A3428" s="90">
        <v>103199931</v>
      </c>
      <c r="B3428" s="61" t="s">
        <v>7426</v>
      </c>
      <c r="C3428" s="62" t="s">
        <v>1532</v>
      </c>
      <c r="D3428" s="42" t="s">
        <v>4835</v>
      </c>
      <c r="E3428" s="61">
        <v>101727990</v>
      </c>
      <c r="F3428" s="61"/>
      <c r="G3428" s="61">
        <v>202</v>
      </c>
      <c r="H3428">
        <v>7</v>
      </c>
      <c r="I3428" t="str">
        <f t="shared" si="177"/>
        <v>56</v>
      </c>
      <c r="J3428" t="str">
        <f t="shared" si="178"/>
        <v>8.2</v>
      </c>
      <c r="K3428" t="s">
        <v>8345</v>
      </c>
      <c r="L3428" t="s">
        <v>8350</v>
      </c>
      <c r="M3428">
        <v>1.5</v>
      </c>
      <c r="N3428">
        <v>2.5</v>
      </c>
      <c r="O3428">
        <f t="shared" si="179"/>
        <v>1.25</v>
      </c>
      <c r="P3428">
        <v>0.5</v>
      </c>
    </row>
    <row r="3429" spans="1:16">
      <c r="A3429" s="90">
        <v>103199931</v>
      </c>
      <c r="B3429" s="61" t="s">
        <v>7426</v>
      </c>
      <c r="C3429" s="62" t="s">
        <v>1613</v>
      </c>
      <c r="D3429" s="42" t="s">
        <v>4836</v>
      </c>
      <c r="E3429" s="61">
        <v>101727984</v>
      </c>
      <c r="F3429" s="61"/>
      <c r="G3429" s="61">
        <v>202</v>
      </c>
      <c r="H3429">
        <v>7</v>
      </c>
      <c r="I3429" t="str">
        <f t="shared" si="177"/>
        <v>56</v>
      </c>
      <c r="J3429" t="str">
        <f t="shared" si="178"/>
        <v>8.2</v>
      </c>
      <c r="K3429" t="s">
        <v>8345</v>
      </c>
      <c r="L3429" t="s">
        <v>8350</v>
      </c>
      <c r="M3429">
        <v>1.5</v>
      </c>
      <c r="N3429">
        <v>2.5</v>
      </c>
      <c r="O3429">
        <f t="shared" si="179"/>
        <v>1.25</v>
      </c>
      <c r="P3429">
        <v>0.5</v>
      </c>
    </row>
    <row r="3430" spans="1:16">
      <c r="A3430" s="90">
        <v>103199930</v>
      </c>
      <c r="B3430" s="61" t="s">
        <v>7425</v>
      </c>
      <c r="C3430" s="62" t="s">
        <v>1532</v>
      </c>
      <c r="D3430" s="42" t="s">
        <v>4833</v>
      </c>
      <c r="E3430" s="61">
        <v>101727990</v>
      </c>
      <c r="F3430" s="61"/>
      <c r="G3430" s="61">
        <v>203</v>
      </c>
      <c r="H3430">
        <v>7</v>
      </c>
      <c r="I3430" t="str">
        <f t="shared" si="177"/>
        <v>56</v>
      </c>
      <c r="J3430" t="str">
        <f t="shared" si="178"/>
        <v>8.2</v>
      </c>
      <c r="K3430" t="s">
        <v>8345</v>
      </c>
      <c r="L3430" t="s">
        <v>8354</v>
      </c>
      <c r="M3430">
        <v>1.5</v>
      </c>
      <c r="N3430">
        <v>2.5</v>
      </c>
      <c r="O3430">
        <f t="shared" si="179"/>
        <v>1.25</v>
      </c>
      <c r="P3430">
        <v>0.5</v>
      </c>
    </row>
    <row r="3431" spans="1:16">
      <c r="A3431" s="61">
        <v>103199930</v>
      </c>
      <c r="B3431" s="61" t="s">
        <v>7425</v>
      </c>
      <c r="C3431" s="62" t="s">
        <v>1613</v>
      </c>
      <c r="D3431" s="42" t="s">
        <v>4834</v>
      </c>
      <c r="E3431" s="61">
        <v>101727984</v>
      </c>
      <c r="F3431" s="61"/>
      <c r="G3431" s="61">
        <v>203</v>
      </c>
      <c r="H3431">
        <v>7</v>
      </c>
      <c r="I3431" t="str">
        <f t="shared" si="177"/>
        <v>56</v>
      </c>
      <c r="J3431" t="str">
        <f t="shared" si="178"/>
        <v>8.2</v>
      </c>
      <c r="K3431" t="s">
        <v>8345</v>
      </c>
      <c r="L3431" t="s">
        <v>8354</v>
      </c>
      <c r="M3431">
        <v>1.5</v>
      </c>
      <c r="N3431">
        <v>2.5</v>
      </c>
      <c r="O3431">
        <f t="shared" si="179"/>
        <v>1.25</v>
      </c>
      <c r="P3431">
        <v>0.5</v>
      </c>
    </row>
    <row r="3432" spans="1:16">
      <c r="A3432" s="61">
        <v>103199932</v>
      </c>
      <c r="B3432" s="61" t="s">
        <v>7429</v>
      </c>
      <c r="C3432" s="62" t="s">
        <v>1532</v>
      </c>
      <c r="D3432" s="42" t="s">
        <v>4839</v>
      </c>
      <c r="E3432" s="61">
        <v>101727990</v>
      </c>
      <c r="F3432" s="61"/>
      <c r="G3432" s="61">
        <v>267</v>
      </c>
      <c r="H3432">
        <v>7</v>
      </c>
      <c r="I3432" t="str">
        <f t="shared" si="177"/>
        <v>56</v>
      </c>
      <c r="J3432" t="str">
        <f t="shared" si="178"/>
        <v>8.2</v>
      </c>
      <c r="K3432" t="s">
        <v>8345</v>
      </c>
      <c r="L3432" t="s">
        <v>8341</v>
      </c>
      <c r="M3432">
        <v>1.5</v>
      </c>
      <c r="N3432">
        <v>2.5</v>
      </c>
      <c r="O3432">
        <f t="shared" si="179"/>
        <v>1.25</v>
      </c>
      <c r="P3432">
        <v>0.5</v>
      </c>
    </row>
    <row r="3433" spans="1:16">
      <c r="A3433" s="91">
        <v>103199932</v>
      </c>
      <c r="B3433" s="61" t="s">
        <v>7429</v>
      </c>
      <c r="C3433" s="92" t="s">
        <v>1613</v>
      </c>
      <c r="D3433" s="93" t="s">
        <v>4840</v>
      </c>
      <c r="E3433" s="91">
        <v>101727984</v>
      </c>
      <c r="F3433" s="91"/>
      <c r="G3433" s="91">
        <v>267</v>
      </c>
      <c r="H3433">
        <v>7</v>
      </c>
      <c r="I3433" t="str">
        <f t="shared" si="177"/>
        <v>56</v>
      </c>
      <c r="J3433" t="str">
        <f t="shared" si="178"/>
        <v>8.2</v>
      </c>
      <c r="K3433" t="s">
        <v>8345</v>
      </c>
      <c r="L3433" t="s">
        <v>8341</v>
      </c>
      <c r="M3433">
        <v>1.5</v>
      </c>
      <c r="N3433">
        <v>2.5</v>
      </c>
      <c r="O3433">
        <f t="shared" si="179"/>
        <v>1.25</v>
      </c>
      <c r="P3433">
        <v>0.5</v>
      </c>
    </row>
    <row r="3434" spans="1:16">
      <c r="A3434" s="61">
        <v>103371794</v>
      </c>
      <c r="B3434" s="61" t="s">
        <v>7589</v>
      </c>
      <c r="C3434" s="100" t="s">
        <v>1532</v>
      </c>
      <c r="D3434" s="42" t="s">
        <v>5089</v>
      </c>
      <c r="E3434" s="61">
        <v>103193075</v>
      </c>
      <c r="F3434" s="61"/>
      <c r="G3434" s="61">
        <v>202</v>
      </c>
      <c r="H3434">
        <v>7</v>
      </c>
      <c r="I3434" t="str">
        <f t="shared" si="177"/>
        <v>56</v>
      </c>
      <c r="J3434" t="str">
        <f t="shared" si="178"/>
        <v>8.2</v>
      </c>
      <c r="K3434" t="s">
        <v>8345</v>
      </c>
      <c r="L3434" t="s">
        <v>8350</v>
      </c>
      <c r="M3434">
        <v>1.5</v>
      </c>
      <c r="N3434">
        <v>2.5</v>
      </c>
      <c r="O3434">
        <f t="shared" si="179"/>
        <v>1.25</v>
      </c>
      <c r="P3434">
        <v>0.5</v>
      </c>
    </row>
    <row r="3435" spans="1:16">
      <c r="A3435" s="61">
        <v>104454735</v>
      </c>
      <c r="B3435" s="61" t="s">
        <v>7863</v>
      </c>
      <c r="C3435" s="100" t="s">
        <v>1532</v>
      </c>
      <c r="D3435" s="42" t="s">
        <v>5089</v>
      </c>
      <c r="E3435" s="61">
        <v>103193075</v>
      </c>
      <c r="F3435" s="61"/>
      <c r="G3435" s="61">
        <v>202</v>
      </c>
      <c r="H3435">
        <v>7</v>
      </c>
      <c r="I3435" t="str">
        <f t="shared" si="177"/>
        <v>56</v>
      </c>
      <c r="J3435" t="str">
        <f t="shared" si="178"/>
        <v>8.2</v>
      </c>
      <c r="K3435" t="s">
        <v>8345</v>
      </c>
      <c r="L3435" t="s">
        <v>8350</v>
      </c>
      <c r="M3435">
        <v>1.5</v>
      </c>
      <c r="N3435">
        <v>2.5</v>
      </c>
      <c r="O3435">
        <f t="shared" si="179"/>
        <v>1.25</v>
      </c>
      <c r="P3435">
        <v>0.5</v>
      </c>
    </row>
    <row r="3436" spans="1:16">
      <c r="A3436" s="61">
        <v>103371794</v>
      </c>
      <c r="B3436" s="61" t="s">
        <v>7589</v>
      </c>
      <c r="C3436" s="100" t="s">
        <v>1613</v>
      </c>
      <c r="D3436" s="42" t="s">
        <v>5090</v>
      </c>
      <c r="E3436" s="61" t="s">
        <v>4953</v>
      </c>
      <c r="F3436" s="61"/>
      <c r="G3436" s="61">
        <v>202</v>
      </c>
      <c r="H3436">
        <v>7</v>
      </c>
      <c r="I3436" t="str">
        <f t="shared" si="177"/>
        <v>56</v>
      </c>
      <c r="J3436" t="str">
        <f t="shared" si="178"/>
        <v>8.2</v>
      </c>
      <c r="K3436" t="s">
        <v>8345</v>
      </c>
      <c r="L3436" t="s">
        <v>8350</v>
      </c>
      <c r="M3436">
        <v>1.5</v>
      </c>
      <c r="N3436">
        <v>2.5</v>
      </c>
      <c r="O3436">
        <f t="shared" si="179"/>
        <v>1.25</v>
      </c>
      <c r="P3436">
        <v>0.5</v>
      </c>
    </row>
    <row r="3437" spans="1:16">
      <c r="A3437" s="61">
        <v>104454735</v>
      </c>
      <c r="B3437" s="61" t="s">
        <v>7863</v>
      </c>
      <c r="C3437" s="100" t="s">
        <v>1613</v>
      </c>
      <c r="D3437" s="42" t="s">
        <v>5090</v>
      </c>
      <c r="E3437" s="61" t="s">
        <v>4953</v>
      </c>
      <c r="F3437" s="61"/>
      <c r="G3437" s="61">
        <v>202</v>
      </c>
      <c r="H3437">
        <v>7</v>
      </c>
      <c r="I3437" t="str">
        <f t="shared" si="177"/>
        <v>56</v>
      </c>
      <c r="J3437" t="str">
        <f t="shared" si="178"/>
        <v>8.2</v>
      </c>
      <c r="K3437" t="s">
        <v>8345</v>
      </c>
      <c r="L3437" t="s">
        <v>8350</v>
      </c>
      <c r="M3437">
        <v>1.5</v>
      </c>
      <c r="N3437">
        <v>2.5</v>
      </c>
      <c r="O3437">
        <f t="shared" si="179"/>
        <v>1.25</v>
      </c>
      <c r="P3437">
        <v>0.5</v>
      </c>
    </row>
    <row r="3438" spans="1:16">
      <c r="A3438" s="61">
        <v>103471075</v>
      </c>
      <c r="B3438" s="61" t="s">
        <v>7741</v>
      </c>
      <c r="C3438" s="100" t="s">
        <v>1532</v>
      </c>
      <c r="D3438" s="42" t="s">
        <v>5328</v>
      </c>
      <c r="E3438" s="61">
        <v>103193075</v>
      </c>
      <c r="F3438" s="61"/>
      <c r="G3438" s="61">
        <v>203</v>
      </c>
      <c r="H3438">
        <v>7</v>
      </c>
      <c r="I3438" t="str">
        <f t="shared" si="177"/>
        <v>56</v>
      </c>
      <c r="J3438" t="str">
        <f t="shared" si="178"/>
        <v>8.2</v>
      </c>
      <c r="K3438" t="s">
        <v>8345</v>
      </c>
      <c r="L3438" t="s">
        <v>8354</v>
      </c>
      <c r="M3438">
        <v>1.5</v>
      </c>
      <c r="N3438">
        <v>2.5</v>
      </c>
      <c r="O3438">
        <f t="shared" si="179"/>
        <v>1.25</v>
      </c>
      <c r="P3438">
        <v>0.5</v>
      </c>
    </row>
    <row r="3439" spans="1:16">
      <c r="A3439" s="61">
        <v>103471075</v>
      </c>
      <c r="B3439" s="61" t="s">
        <v>7741</v>
      </c>
      <c r="C3439" s="100" t="s">
        <v>1613</v>
      </c>
      <c r="D3439" s="42" t="s">
        <v>5329</v>
      </c>
      <c r="E3439" s="61" t="s">
        <v>4953</v>
      </c>
      <c r="F3439" s="61"/>
      <c r="G3439" s="61">
        <v>203</v>
      </c>
      <c r="H3439">
        <v>7</v>
      </c>
      <c r="I3439" t="str">
        <f t="shared" si="177"/>
        <v>56</v>
      </c>
      <c r="J3439" t="str">
        <f t="shared" si="178"/>
        <v>8.2</v>
      </c>
      <c r="K3439" t="s">
        <v>8345</v>
      </c>
      <c r="L3439" t="s">
        <v>8354</v>
      </c>
      <c r="M3439">
        <v>1.5</v>
      </c>
      <c r="N3439">
        <v>2.5</v>
      </c>
      <c r="O3439">
        <f t="shared" si="179"/>
        <v>1.25</v>
      </c>
      <c r="P3439">
        <v>0.5</v>
      </c>
    </row>
    <row r="3440" spans="1:16">
      <c r="A3440" s="61">
        <v>103637046</v>
      </c>
      <c r="B3440" s="61" t="s">
        <v>7656</v>
      </c>
      <c r="C3440" s="100" t="s">
        <v>1532</v>
      </c>
      <c r="D3440" s="42" t="s">
        <v>5199</v>
      </c>
      <c r="E3440" s="61">
        <v>103265022</v>
      </c>
      <c r="F3440" s="61"/>
      <c r="G3440" s="61">
        <v>203</v>
      </c>
      <c r="H3440">
        <v>7</v>
      </c>
      <c r="I3440" t="str">
        <f t="shared" si="177"/>
        <v>56</v>
      </c>
      <c r="J3440" t="str">
        <f t="shared" si="178"/>
        <v>8.2</v>
      </c>
      <c r="K3440" t="s">
        <v>8345</v>
      </c>
      <c r="L3440" t="s">
        <v>8354</v>
      </c>
      <c r="M3440">
        <v>1.5</v>
      </c>
      <c r="N3440">
        <v>2.5</v>
      </c>
      <c r="O3440">
        <f t="shared" si="179"/>
        <v>1.25</v>
      </c>
      <c r="P3440">
        <v>0.5</v>
      </c>
    </row>
    <row r="3441" spans="1:16">
      <c r="A3441" s="61">
        <v>103637046</v>
      </c>
      <c r="B3441" s="61" t="s">
        <v>7656</v>
      </c>
      <c r="C3441" s="100" t="s">
        <v>1613</v>
      </c>
      <c r="D3441" s="42" t="s">
        <v>5200</v>
      </c>
      <c r="E3441" s="61" t="s">
        <v>4953</v>
      </c>
      <c r="F3441" s="61"/>
      <c r="G3441" s="61">
        <v>203</v>
      </c>
      <c r="H3441">
        <v>7</v>
      </c>
      <c r="I3441" t="str">
        <f t="shared" si="177"/>
        <v>56</v>
      </c>
      <c r="J3441" t="str">
        <f t="shared" si="178"/>
        <v>8.2</v>
      </c>
      <c r="K3441" t="s">
        <v>8345</v>
      </c>
      <c r="L3441" t="s">
        <v>8354</v>
      </c>
      <c r="M3441">
        <v>1.5</v>
      </c>
      <c r="N3441">
        <v>2.5</v>
      </c>
      <c r="O3441">
        <f t="shared" si="179"/>
        <v>1.25</v>
      </c>
      <c r="P3441">
        <v>0.5</v>
      </c>
    </row>
    <row r="3442" spans="1:16">
      <c r="A3442" s="61">
        <v>104407804</v>
      </c>
      <c r="B3442" s="61" t="s">
        <v>7842</v>
      </c>
      <c r="C3442" s="100" t="s">
        <v>1532</v>
      </c>
      <c r="D3442" s="42" t="s">
        <v>5489</v>
      </c>
      <c r="E3442" s="61">
        <v>103193075</v>
      </c>
      <c r="F3442" s="61"/>
      <c r="G3442" s="61">
        <v>433</v>
      </c>
      <c r="H3442">
        <v>7</v>
      </c>
      <c r="I3442" t="str">
        <f t="shared" si="177"/>
        <v>56</v>
      </c>
      <c r="J3442" t="str">
        <f t="shared" si="178"/>
        <v>8.2</v>
      </c>
      <c r="K3442" t="s">
        <v>8345</v>
      </c>
      <c r="L3442" t="s">
        <v>8353</v>
      </c>
      <c r="M3442">
        <v>1.5</v>
      </c>
      <c r="N3442">
        <v>2.5</v>
      </c>
      <c r="O3442">
        <f t="shared" si="179"/>
        <v>1.25</v>
      </c>
      <c r="P3442">
        <v>0.5</v>
      </c>
    </row>
    <row r="3443" spans="1:16">
      <c r="A3443" s="61">
        <v>104210600</v>
      </c>
      <c r="B3443" s="61" t="s">
        <v>7805</v>
      </c>
      <c r="C3443" s="100" t="s">
        <v>1532</v>
      </c>
      <c r="D3443" s="42" t="s">
        <v>5426</v>
      </c>
      <c r="E3443" s="61">
        <v>103265022</v>
      </c>
      <c r="F3443" s="61"/>
      <c r="G3443" s="61">
        <v>433</v>
      </c>
      <c r="H3443">
        <v>7</v>
      </c>
      <c r="I3443" t="str">
        <f t="shared" si="177"/>
        <v>56</v>
      </c>
      <c r="J3443" t="str">
        <f t="shared" si="178"/>
        <v>8.2</v>
      </c>
      <c r="K3443" t="s">
        <v>8345</v>
      </c>
      <c r="L3443" t="s">
        <v>8353</v>
      </c>
      <c r="M3443">
        <v>1.5</v>
      </c>
      <c r="N3443">
        <v>2.5</v>
      </c>
      <c r="O3443">
        <f t="shared" si="179"/>
        <v>1.25</v>
      </c>
      <c r="P3443">
        <v>0.5</v>
      </c>
    </row>
    <row r="3444" spans="1:16">
      <c r="A3444" s="61">
        <v>104210600</v>
      </c>
      <c r="B3444" s="61" t="s">
        <v>7805</v>
      </c>
      <c r="C3444" s="100" t="s">
        <v>1613</v>
      </c>
      <c r="D3444" s="42" t="s">
        <v>5427</v>
      </c>
      <c r="E3444" s="61" t="s">
        <v>4953</v>
      </c>
      <c r="F3444" s="61"/>
      <c r="G3444" s="61">
        <v>433</v>
      </c>
      <c r="H3444">
        <v>7</v>
      </c>
      <c r="I3444" t="str">
        <f t="shared" si="177"/>
        <v>56</v>
      </c>
      <c r="J3444" t="str">
        <f t="shared" si="178"/>
        <v>8.2</v>
      </c>
      <c r="K3444" t="s">
        <v>8345</v>
      </c>
      <c r="L3444" t="s">
        <v>8353</v>
      </c>
      <c r="M3444">
        <v>1.5</v>
      </c>
      <c r="N3444">
        <v>2.5</v>
      </c>
      <c r="O3444">
        <f t="shared" si="179"/>
        <v>1.25</v>
      </c>
      <c r="P3444">
        <v>0.5</v>
      </c>
    </row>
    <row r="3445" spans="1:16">
      <c r="A3445" s="61">
        <v>104407804</v>
      </c>
      <c r="B3445" s="61" t="s">
        <v>7842</v>
      </c>
      <c r="C3445" s="100" t="s">
        <v>1613</v>
      </c>
      <c r="D3445" s="42" t="s">
        <v>5490</v>
      </c>
      <c r="E3445" s="61" t="s">
        <v>4953</v>
      </c>
      <c r="F3445" s="61"/>
      <c r="G3445" s="61">
        <v>433</v>
      </c>
      <c r="H3445">
        <v>7</v>
      </c>
      <c r="I3445" t="str">
        <f t="shared" si="177"/>
        <v>56</v>
      </c>
      <c r="J3445" t="str">
        <f t="shared" si="178"/>
        <v>8.2</v>
      </c>
      <c r="K3445" t="s">
        <v>8345</v>
      </c>
      <c r="L3445" t="s">
        <v>8353</v>
      </c>
      <c r="M3445">
        <v>1.5</v>
      </c>
      <c r="N3445">
        <v>2.5</v>
      </c>
      <c r="O3445">
        <f t="shared" si="179"/>
        <v>1.25</v>
      </c>
      <c r="P3445">
        <v>0.5</v>
      </c>
    </row>
    <row r="3446" spans="1:16">
      <c r="A3446" s="61">
        <v>104457153</v>
      </c>
      <c r="B3446" s="61" t="s">
        <v>7868</v>
      </c>
      <c r="C3446" s="100" t="s">
        <v>1532</v>
      </c>
      <c r="D3446" s="42" t="s">
        <v>5519</v>
      </c>
      <c r="E3446" s="61">
        <v>103193075</v>
      </c>
      <c r="F3446" s="61"/>
      <c r="G3446" s="61">
        <v>267</v>
      </c>
      <c r="H3446">
        <v>7</v>
      </c>
      <c r="I3446" t="str">
        <f t="shared" si="177"/>
        <v>56</v>
      </c>
      <c r="J3446" t="str">
        <f t="shared" si="178"/>
        <v>8.2</v>
      </c>
      <c r="K3446" t="s">
        <v>8345</v>
      </c>
      <c r="L3446" t="s">
        <v>8341</v>
      </c>
      <c r="M3446">
        <v>1.5</v>
      </c>
      <c r="N3446">
        <v>2.5</v>
      </c>
      <c r="O3446">
        <f t="shared" si="179"/>
        <v>1.25</v>
      </c>
      <c r="P3446">
        <v>0.5</v>
      </c>
    </row>
    <row r="3447" spans="1:16">
      <c r="A3447" s="61">
        <v>103627500</v>
      </c>
      <c r="B3447" s="61" t="s">
        <v>7704</v>
      </c>
      <c r="C3447" s="100" t="s">
        <v>1532</v>
      </c>
      <c r="D3447" s="42" t="s">
        <v>5277</v>
      </c>
      <c r="E3447" s="61">
        <v>103193075</v>
      </c>
      <c r="F3447" s="61"/>
      <c r="G3447" s="61">
        <v>267</v>
      </c>
      <c r="H3447">
        <v>7</v>
      </c>
      <c r="I3447" t="str">
        <f t="shared" si="177"/>
        <v>56</v>
      </c>
      <c r="J3447" t="str">
        <f t="shared" si="178"/>
        <v>8.2</v>
      </c>
      <c r="K3447" t="s">
        <v>8345</v>
      </c>
      <c r="L3447" t="s">
        <v>8341</v>
      </c>
      <c r="M3447">
        <v>1.5</v>
      </c>
      <c r="N3447">
        <v>2.5</v>
      </c>
      <c r="O3447">
        <f t="shared" si="179"/>
        <v>1.25</v>
      </c>
      <c r="P3447">
        <v>0.5</v>
      </c>
    </row>
    <row r="3448" spans="1:16">
      <c r="A3448" s="61">
        <v>103627500</v>
      </c>
      <c r="B3448" s="61" t="s">
        <v>7704</v>
      </c>
      <c r="C3448" s="100" t="s">
        <v>1613</v>
      </c>
      <c r="D3448" s="42" t="s">
        <v>5278</v>
      </c>
      <c r="E3448" s="61" t="s">
        <v>4953</v>
      </c>
      <c r="F3448" s="61"/>
      <c r="G3448" s="61">
        <v>267</v>
      </c>
      <c r="H3448">
        <v>7</v>
      </c>
      <c r="I3448" t="str">
        <f t="shared" si="177"/>
        <v>56</v>
      </c>
      <c r="J3448" t="str">
        <f t="shared" si="178"/>
        <v>8.2</v>
      </c>
      <c r="K3448" t="s">
        <v>8345</v>
      </c>
      <c r="L3448" t="s">
        <v>8341</v>
      </c>
      <c r="M3448">
        <v>1.5</v>
      </c>
      <c r="N3448">
        <v>2.5</v>
      </c>
      <c r="O3448">
        <f t="shared" si="179"/>
        <v>1.25</v>
      </c>
      <c r="P3448">
        <v>0.5</v>
      </c>
    </row>
    <row r="3449" spans="1:16">
      <c r="A3449" s="61">
        <v>104457153</v>
      </c>
      <c r="B3449" s="61" t="s">
        <v>7868</v>
      </c>
      <c r="C3449" s="100" t="s">
        <v>1613</v>
      </c>
      <c r="D3449" s="42" t="s">
        <v>5278</v>
      </c>
      <c r="E3449" s="61" t="s">
        <v>4953</v>
      </c>
      <c r="F3449" s="61"/>
      <c r="G3449" s="61">
        <v>267</v>
      </c>
      <c r="H3449">
        <v>7</v>
      </c>
      <c r="I3449" t="str">
        <f t="shared" si="177"/>
        <v>56</v>
      </c>
      <c r="J3449" t="str">
        <f t="shared" si="178"/>
        <v>8.2</v>
      </c>
      <c r="K3449" t="s">
        <v>8345</v>
      </c>
      <c r="L3449" t="s">
        <v>8341</v>
      </c>
      <c r="M3449">
        <v>1.5</v>
      </c>
      <c r="N3449">
        <v>2.5</v>
      </c>
      <c r="O3449">
        <f t="shared" si="179"/>
        <v>1.25</v>
      </c>
      <c r="P3449">
        <v>0.5</v>
      </c>
    </row>
    <row r="3450" spans="1:16">
      <c r="A3450" s="61">
        <v>104645809</v>
      </c>
      <c r="B3450" s="61" t="s">
        <v>7948</v>
      </c>
      <c r="C3450" s="100" t="s">
        <v>1532</v>
      </c>
      <c r="D3450" s="42" t="s">
        <v>5648</v>
      </c>
      <c r="E3450" s="61">
        <v>104407804</v>
      </c>
      <c r="F3450" s="61"/>
      <c r="G3450" s="61">
        <v>433</v>
      </c>
      <c r="H3450">
        <v>7</v>
      </c>
      <c r="I3450" t="str">
        <f t="shared" si="177"/>
        <v>56</v>
      </c>
      <c r="J3450" t="str">
        <f t="shared" si="178"/>
        <v>8.2</v>
      </c>
      <c r="K3450" t="s">
        <v>8349</v>
      </c>
      <c r="L3450" t="s">
        <v>8353</v>
      </c>
      <c r="M3450">
        <v>1.5</v>
      </c>
      <c r="N3450">
        <v>2.5</v>
      </c>
      <c r="O3450">
        <f t="shared" si="179"/>
        <v>1.25</v>
      </c>
      <c r="P3450">
        <v>0.5</v>
      </c>
    </row>
    <row r="3451" spans="1:16">
      <c r="A3451" s="61">
        <v>104645809</v>
      </c>
      <c r="B3451" s="61" t="s">
        <v>7948</v>
      </c>
      <c r="C3451" s="100" t="s">
        <v>1613</v>
      </c>
      <c r="D3451" s="42" t="s">
        <v>5649</v>
      </c>
      <c r="E3451" s="61" t="s">
        <v>5650</v>
      </c>
      <c r="F3451" s="61"/>
      <c r="G3451" s="61">
        <v>433</v>
      </c>
      <c r="H3451">
        <v>7</v>
      </c>
      <c r="I3451" t="str">
        <f t="shared" si="177"/>
        <v>56</v>
      </c>
      <c r="J3451" t="str">
        <f t="shared" si="178"/>
        <v>8.2</v>
      </c>
      <c r="K3451" t="s">
        <v>8349</v>
      </c>
      <c r="L3451" t="s">
        <v>8353</v>
      </c>
      <c r="M3451">
        <v>1.5</v>
      </c>
      <c r="N3451">
        <v>2.5</v>
      </c>
      <c r="O3451">
        <f t="shared" si="179"/>
        <v>1.25</v>
      </c>
      <c r="P3451">
        <v>0.5</v>
      </c>
    </row>
    <row r="3452" spans="1:16">
      <c r="A3452" s="61">
        <v>104842536</v>
      </c>
      <c r="B3452" s="61" t="s">
        <v>43</v>
      </c>
      <c r="C3452" s="100" t="s">
        <v>1613</v>
      </c>
      <c r="D3452" s="42" t="s">
        <v>8242</v>
      </c>
      <c r="E3452" s="61"/>
      <c r="F3452" s="61"/>
      <c r="G3452" s="61">
        <v>435</v>
      </c>
      <c r="H3452">
        <v>5.5</v>
      </c>
      <c r="I3452" t="str">
        <f t="shared" si="177"/>
        <v>67</v>
      </c>
      <c r="J3452" t="str">
        <f t="shared" si="178"/>
        <v>8.8</v>
      </c>
      <c r="K3452" t="s">
        <v>8343</v>
      </c>
      <c r="L3452" t="s">
        <v>8341</v>
      </c>
      <c r="M3452">
        <v>0.75</v>
      </c>
      <c r="N3452">
        <v>2</v>
      </c>
      <c r="O3452">
        <f t="shared" si="179"/>
        <v>1</v>
      </c>
      <c r="P3452">
        <v>0.5</v>
      </c>
    </row>
    <row r="3453" spans="1:16">
      <c r="A3453" s="61">
        <v>104794994</v>
      </c>
      <c r="B3453" s="61" t="s">
        <v>8037</v>
      </c>
      <c r="C3453" s="100" t="s">
        <v>1532</v>
      </c>
      <c r="D3453" s="42" t="s">
        <v>8244</v>
      </c>
      <c r="E3453" s="61">
        <v>104571972</v>
      </c>
      <c r="F3453" s="61"/>
      <c r="G3453" s="61">
        <v>445</v>
      </c>
      <c r="H3453">
        <v>6.62</v>
      </c>
      <c r="I3453" t="str">
        <f t="shared" si="177"/>
        <v>67</v>
      </c>
      <c r="J3453" t="str">
        <f t="shared" si="178"/>
        <v>7.6</v>
      </c>
      <c r="K3453" t="s">
        <v>8343</v>
      </c>
      <c r="L3453" t="s">
        <v>8341</v>
      </c>
      <c r="M3453">
        <v>0.75</v>
      </c>
      <c r="N3453">
        <v>2</v>
      </c>
      <c r="O3453">
        <f t="shared" si="179"/>
        <v>1</v>
      </c>
      <c r="P3453">
        <v>0.5</v>
      </c>
    </row>
    <row r="3454" spans="1:16">
      <c r="A3454" s="61">
        <v>104850995</v>
      </c>
      <c r="B3454" s="61" t="s">
        <v>8067</v>
      </c>
      <c r="C3454" s="100" t="s">
        <v>1532</v>
      </c>
      <c r="D3454" s="42" t="s">
        <v>5841</v>
      </c>
      <c r="E3454" s="61">
        <v>103193075</v>
      </c>
      <c r="F3454" s="61"/>
      <c r="G3454" s="61">
        <v>481</v>
      </c>
      <c r="H3454">
        <v>7</v>
      </c>
      <c r="I3454" t="str">
        <f t="shared" si="177"/>
        <v>56</v>
      </c>
      <c r="J3454" t="str">
        <f t="shared" si="178"/>
        <v>8.3</v>
      </c>
      <c r="K3454" t="s">
        <v>8345</v>
      </c>
      <c r="L3454" t="s">
        <v>8351</v>
      </c>
      <c r="M3454">
        <v>1.5</v>
      </c>
      <c r="N3454">
        <v>2.5</v>
      </c>
      <c r="O3454">
        <f t="shared" si="179"/>
        <v>1.25</v>
      </c>
      <c r="P3454">
        <v>0.5</v>
      </c>
    </row>
    <row r="3455" spans="1:16">
      <c r="A3455" s="61">
        <v>104850995</v>
      </c>
      <c r="B3455" s="61" t="s">
        <v>8067</v>
      </c>
      <c r="C3455" s="100" t="s">
        <v>1613</v>
      </c>
      <c r="D3455" s="42" t="s">
        <v>5842</v>
      </c>
      <c r="E3455" s="61" t="s">
        <v>4953</v>
      </c>
      <c r="F3455" s="61"/>
      <c r="G3455" s="61">
        <v>481</v>
      </c>
      <c r="H3455">
        <v>7</v>
      </c>
      <c r="I3455" t="str">
        <f t="shared" si="177"/>
        <v>56</v>
      </c>
      <c r="J3455" t="str">
        <f t="shared" si="178"/>
        <v>8.3</v>
      </c>
      <c r="K3455" t="s">
        <v>8345</v>
      </c>
      <c r="L3455" t="s">
        <v>8351</v>
      </c>
      <c r="M3455">
        <v>1.5</v>
      </c>
      <c r="N3455">
        <v>2.5</v>
      </c>
      <c r="O3455">
        <f t="shared" si="179"/>
        <v>1.25</v>
      </c>
      <c r="P3455">
        <v>0.5</v>
      </c>
    </row>
    <row r="3456" spans="1:16">
      <c r="A3456" s="61">
        <v>101815594</v>
      </c>
      <c r="B3456" s="61" t="s">
        <v>6846</v>
      </c>
      <c r="C3456" s="62" t="s">
        <v>1532</v>
      </c>
      <c r="D3456" s="42" t="s">
        <v>3970</v>
      </c>
      <c r="E3456" s="61">
        <v>101490162</v>
      </c>
      <c r="F3456" s="61"/>
      <c r="G3456" s="61">
        <v>277</v>
      </c>
      <c r="H3456">
        <v>7</v>
      </c>
      <c r="I3456" t="str">
        <f t="shared" si="177"/>
        <v>67</v>
      </c>
      <c r="J3456" t="str">
        <f t="shared" si="178"/>
        <v>11.</v>
      </c>
      <c r="K3456" t="s">
        <v>8342</v>
      </c>
      <c r="L3456" t="s">
        <v>8341</v>
      </c>
      <c r="M3456">
        <v>0.75</v>
      </c>
      <c r="N3456">
        <v>2.5</v>
      </c>
      <c r="O3456">
        <f t="shared" si="179"/>
        <v>1.25</v>
      </c>
      <c r="P3456">
        <v>0.5</v>
      </c>
    </row>
    <row r="3457" spans="1:16">
      <c r="A3457" s="61">
        <v>101815594</v>
      </c>
      <c r="B3457" s="61" t="s">
        <v>6846</v>
      </c>
      <c r="C3457" s="62" t="s">
        <v>1613</v>
      </c>
      <c r="D3457" s="42" t="s">
        <v>3971</v>
      </c>
      <c r="E3457" s="61">
        <v>101490161</v>
      </c>
      <c r="F3457" s="61"/>
      <c r="G3457" s="61">
        <v>277</v>
      </c>
      <c r="H3457">
        <v>7</v>
      </c>
      <c r="I3457" t="str">
        <f t="shared" si="177"/>
        <v>67</v>
      </c>
      <c r="J3457" t="str">
        <f t="shared" si="178"/>
        <v>11.</v>
      </c>
      <c r="K3457" t="s">
        <v>8342</v>
      </c>
      <c r="L3457" t="s">
        <v>8341</v>
      </c>
      <c r="M3457">
        <v>0.75</v>
      </c>
      <c r="N3457">
        <v>2.5</v>
      </c>
      <c r="O3457">
        <f t="shared" si="179"/>
        <v>1.25</v>
      </c>
      <c r="P3457">
        <v>0.5</v>
      </c>
    </row>
    <row r="3458" spans="1:16">
      <c r="A3458" s="61">
        <v>103555830</v>
      </c>
      <c r="B3458" s="61" t="s">
        <v>7640</v>
      </c>
      <c r="C3458" s="100" t="s">
        <v>1532</v>
      </c>
      <c r="D3458" s="42" t="s">
        <v>5167</v>
      </c>
      <c r="E3458" s="61">
        <v>101490162</v>
      </c>
      <c r="F3458" s="61"/>
      <c r="G3458" s="61">
        <v>422</v>
      </c>
      <c r="H3458">
        <v>7</v>
      </c>
      <c r="I3458" t="str">
        <f t="shared" si="177"/>
        <v>67</v>
      </c>
      <c r="J3458" t="str">
        <f t="shared" si="178"/>
        <v>12.</v>
      </c>
      <c r="K3458" t="s">
        <v>8342</v>
      </c>
      <c r="L3458" t="s">
        <v>8350</v>
      </c>
      <c r="M3458">
        <v>0.75</v>
      </c>
      <c r="N3458">
        <v>2.5</v>
      </c>
      <c r="O3458">
        <f t="shared" si="179"/>
        <v>1.25</v>
      </c>
      <c r="P3458">
        <v>0.5</v>
      </c>
    </row>
    <row r="3459" spans="1:16">
      <c r="A3459" s="61">
        <v>103624329</v>
      </c>
      <c r="B3459" s="61" t="s">
        <v>7689</v>
      </c>
      <c r="C3459" s="100" t="s">
        <v>1532</v>
      </c>
      <c r="D3459" s="42" t="s">
        <v>5257</v>
      </c>
      <c r="E3459" s="61">
        <v>101490162</v>
      </c>
      <c r="F3459" s="61"/>
      <c r="G3459" s="61">
        <v>422</v>
      </c>
      <c r="H3459">
        <v>7</v>
      </c>
      <c r="I3459" t="str">
        <f t="shared" si="177"/>
        <v>67</v>
      </c>
      <c r="J3459" t="str">
        <f t="shared" si="178"/>
        <v>12.</v>
      </c>
      <c r="K3459" t="s">
        <v>8342</v>
      </c>
      <c r="L3459" t="s">
        <v>8350</v>
      </c>
      <c r="M3459">
        <v>0.75</v>
      </c>
      <c r="N3459">
        <v>2.5</v>
      </c>
      <c r="O3459">
        <f t="shared" si="179"/>
        <v>1.25</v>
      </c>
      <c r="P3459">
        <v>0.5</v>
      </c>
    </row>
    <row r="3460" spans="1:16">
      <c r="A3460" s="61">
        <v>103624329</v>
      </c>
      <c r="B3460" s="61" t="s">
        <v>7689</v>
      </c>
      <c r="C3460" s="100" t="s">
        <v>1613</v>
      </c>
      <c r="D3460" s="42" t="s">
        <v>8275</v>
      </c>
      <c r="E3460" s="61">
        <v>101490161</v>
      </c>
      <c r="F3460" s="61"/>
      <c r="G3460" s="61">
        <v>422</v>
      </c>
      <c r="H3460">
        <v>7</v>
      </c>
      <c r="I3460" t="str">
        <f t="shared" si="177"/>
        <v>67</v>
      </c>
      <c r="J3460" t="str">
        <f t="shared" si="178"/>
        <v>12.</v>
      </c>
      <c r="K3460" t="s">
        <v>8342</v>
      </c>
      <c r="L3460" t="s">
        <v>8350</v>
      </c>
      <c r="M3460">
        <v>0.75</v>
      </c>
      <c r="N3460">
        <v>2.5</v>
      </c>
      <c r="O3460">
        <f t="shared" si="179"/>
        <v>1.25</v>
      </c>
      <c r="P3460">
        <v>0.5</v>
      </c>
    </row>
    <row r="3461" spans="1:16">
      <c r="A3461" s="61">
        <v>103555830</v>
      </c>
      <c r="B3461" s="61" t="s">
        <v>7640</v>
      </c>
      <c r="C3461" s="100" t="s">
        <v>1613</v>
      </c>
      <c r="D3461" s="42" t="s">
        <v>5168</v>
      </c>
      <c r="E3461" s="61">
        <v>101490161</v>
      </c>
      <c r="F3461" s="61"/>
      <c r="G3461" s="61">
        <v>422</v>
      </c>
      <c r="H3461">
        <v>7</v>
      </c>
      <c r="I3461" t="str">
        <f t="shared" si="177"/>
        <v>67</v>
      </c>
      <c r="J3461" t="str">
        <f t="shared" si="178"/>
        <v>12.</v>
      </c>
      <c r="K3461" t="s">
        <v>8342</v>
      </c>
      <c r="L3461" t="s">
        <v>8350</v>
      </c>
      <c r="M3461">
        <v>0.75</v>
      </c>
      <c r="N3461">
        <v>2.5</v>
      </c>
      <c r="O3461">
        <f t="shared" si="179"/>
        <v>1.25</v>
      </c>
      <c r="P3461">
        <v>0.5</v>
      </c>
    </row>
    <row r="3462" spans="1:16">
      <c r="A3462" s="61">
        <v>104544178</v>
      </c>
      <c r="B3462" s="61" t="s">
        <v>7877</v>
      </c>
      <c r="C3462" s="100" t="s">
        <v>1532</v>
      </c>
      <c r="D3462" s="42" t="s">
        <v>8174</v>
      </c>
      <c r="E3462" s="61">
        <v>101490162</v>
      </c>
      <c r="F3462" s="61"/>
      <c r="G3462" s="61">
        <v>395</v>
      </c>
      <c r="H3462">
        <v>7</v>
      </c>
      <c r="I3462" t="str">
        <f t="shared" si="177"/>
        <v>67</v>
      </c>
      <c r="J3462" t="str">
        <f t="shared" si="178"/>
        <v>12.</v>
      </c>
      <c r="K3462" t="s">
        <v>8342</v>
      </c>
      <c r="L3462" t="s">
        <v>8341</v>
      </c>
      <c r="M3462">
        <v>0.75</v>
      </c>
      <c r="N3462">
        <v>2.5</v>
      </c>
      <c r="O3462">
        <f t="shared" si="179"/>
        <v>1.25</v>
      </c>
      <c r="P3462">
        <v>0.5</v>
      </c>
    </row>
    <row r="3463" spans="1:16">
      <c r="A3463" s="61">
        <v>104544178</v>
      </c>
      <c r="B3463" s="61" t="s">
        <v>7877</v>
      </c>
      <c r="C3463" s="100" t="s">
        <v>1613</v>
      </c>
      <c r="D3463" s="42" t="s">
        <v>5529</v>
      </c>
      <c r="E3463" s="61">
        <v>101490161</v>
      </c>
      <c r="F3463" s="61"/>
      <c r="G3463" s="61">
        <v>395</v>
      </c>
      <c r="H3463">
        <v>7</v>
      </c>
      <c r="I3463" t="str">
        <f t="shared" si="177"/>
        <v>67</v>
      </c>
      <c r="J3463" t="str">
        <f t="shared" si="178"/>
        <v>12.</v>
      </c>
      <c r="K3463" t="s">
        <v>8342</v>
      </c>
      <c r="L3463" t="s">
        <v>8341</v>
      </c>
      <c r="M3463">
        <v>0.75</v>
      </c>
      <c r="N3463">
        <v>2.5</v>
      </c>
      <c r="O3463">
        <f t="shared" si="179"/>
        <v>1.25</v>
      </c>
      <c r="P3463">
        <v>0.5</v>
      </c>
    </row>
    <row r="3464" spans="1:16">
      <c r="A3464" s="61">
        <v>103240888</v>
      </c>
      <c r="B3464" s="61" t="s">
        <v>7482</v>
      </c>
      <c r="C3464" s="62" t="s">
        <v>1532</v>
      </c>
      <c r="D3464" s="42" t="s">
        <v>4909</v>
      </c>
      <c r="E3464" s="61">
        <v>101490162</v>
      </c>
      <c r="F3464" s="61"/>
      <c r="G3464" s="61">
        <v>395</v>
      </c>
      <c r="H3464">
        <v>7</v>
      </c>
      <c r="I3464" t="str">
        <f t="shared" si="177"/>
        <v>67</v>
      </c>
      <c r="J3464" t="str">
        <f t="shared" si="178"/>
        <v>12.</v>
      </c>
      <c r="K3464" t="s">
        <v>8342</v>
      </c>
      <c r="L3464" t="s">
        <v>8341</v>
      </c>
      <c r="M3464">
        <v>0.75</v>
      </c>
      <c r="N3464">
        <v>2.5</v>
      </c>
      <c r="O3464">
        <f t="shared" si="179"/>
        <v>1.25</v>
      </c>
      <c r="P3464">
        <v>0.5</v>
      </c>
    </row>
    <row r="3465" spans="1:16">
      <c r="A3465" s="61">
        <v>103240888</v>
      </c>
      <c r="B3465" s="61" t="s">
        <v>7482</v>
      </c>
      <c r="C3465" s="62" t="s">
        <v>1613</v>
      </c>
      <c r="D3465" s="42" t="s">
        <v>995</v>
      </c>
      <c r="E3465" s="61">
        <v>101490161</v>
      </c>
      <c r="F3465" s="61"/>
      <c r="G3465" s="61">
        <v>395</v>
      </c>
      <c r="H3465">
        <v>7</v>
      </c>
      <c r="I3465" t="str">
        <f t="shared" si="177"/>
        <v>67</v>
      </c>
      <c r="J3465" t="str">
        <f t="shared" si="178"/>
        <v>12.</v>
      </c>
      <c r="K3465" t="s">
        <v>8342</v>
      </c>
      <c r="L3465" t="s">
        <v>8341</v>
      </c>
      <c r="M3465">
        <v>0.75</v>
      </c>
      <c r="N3465">
        <v>2.5</v>
      </c>
      <c r="O3465">
        <f t="shared" si="179"/>
        <v>1.25</v>
      </c>
      <c r="P3465">
        <v>0.5</v>
      </c>
    </row>
    <row r="3466" spans="1:16">
      <c r="A3466" s="61">
        <v>104571497</v>
      </c>
      <c r="B3466" s="61" t="s">
        <v>7886</v>
      </c>
      <c r="C3466" s="100" t="s">
        <v>1532</v>
      </c>
      <c r="D3466" s="42" t="s">
        <v>8276</v>
      </c>
      <c r="E3466" s="61"/>
      <c r="F3466" s="61"/>
      <c r="G3466" s="61">
        <v>422</v>
      </c>
      <c r="H3466">
        <v>7</v>
      </c>
      <c r="I3466" t="str">
        <f t="shared" si="177"/>
        <v>67</v>
      </c>
      <c r="J3466" t="str">
        <f t="shared" si="178"/>
        <v>12.</v>
      </c>
      <c r="K3466" t="s">
        <v>8346</v>
      </c>
      <c r="L3466" t="s">
        <v>8350</v>
      </c>
      <c r="M3466">
        <v>1.5</v>
      </c>
      <c r="N3466">
        <v>2.5</v>
      </c>
      <c r="O3466">
        <f t="shared" si="179"/>
        <v>1.25</v>
      </c>
      <c r="P3466">
        <v>0.5</v>
      </c>
    </row>
    <row r="3467" spans="1:16">
      <c r="A3467" s="61">
        <v>104571497</v>
      </c>
      <c r="B3467" s="61" t="s">
        <v>7886</v>
      </c>
      <c r="C3467" s="100" t="s">
        <v>1613</v>
      </c>
      <c r="D3467" s="42" t="s">
        <v>8277</v>
      </c>
      <c r="E3467" s="61"/>
      <c r="F3467" s="61"/>
      <c r="G3467" s="61">
        <v>422</v>
      </c>
      <c r="H3467">
        <v>7</v>
      </c>
      <c r="I3467" t="str">
        <f t="shared" si="177"/>
        <v>67</v>
      </c>
      <c r="J3467" t="str">
        <f t="shared" si="178"/>
        <v>12.</v>
      </c>
      <c r="K3467" t="s">
        <v>8346</v>
      </c>
      <c r="L3467" t="s">
        <v>8350</v>
      </c>
      <c r="M3467">
        <v>1.5</v>
      </c>
      <c r="N3467">
        <v>2.5</v>
      </c>
      <c r="O3467">
        <f t="shared" si="179"/>
        <v>1.25</v>
      </c>
      <c r="P3467">
        <v>0.5</v>
      </c>
    </row>
    <row r="3468" spans="1:16">
      <c r="A3468" s="61">
        <v>104579179</v>
      </c>
      <c r="B3468" s="61" t="s">
        <v>139</v>
      </c>
      <c r="C3468" s="100" t="s">
        <v>1532</v>
      </c>
      <c r="D3468" s="42" t="s">
        <v>8175</v>
      </c>
      <c r="E3468" s="61"/>
      <c r="F3468" s="61"/>
      <c r="G3468" s="61">
        <v>440</v>
      </c>
      <c r="H3468">
        <v>7</v>
      </c>
      <c r="I3468" t="str">
        <f t="shared" ref="I3468:I3531" si="180">MID(D3468,5,2)</f>
        <v>67</v>
      </c>
      <c r="J3468" t="str">
        <f t="shared" ref="J3468:J3531" si="181">MID(D3468,7,3)</f>
        <v>12.</v>
      </c>
      <c r="K3468" t="s">
        <v>8346</v>
      </c>
      <c r="L3468" t="s">
        <v>8341</v>
      </c>
      <c r="M3468">
        <v>1.5</v>
      </c>
      <c r="N3468">
        <v>2.5</v>
      </c>
      <c r="O3468">
        <f t="shared" si="179"/>
        <v>1.25</v>
      </c>
      <c r="P3468">
        <v>0.5</v>
      </c>
    </row>
    <row r="3469" spans="1:16">
      <c r="A3469" s="61">
        <v>104579179</v>
      </c>
      <c r="B3469" s="61" t="s">
        <v>139</v>
      </c>
      <c r="C3469" s="100" t="s">
        <v>1613</v>
      </c>
      <c r="D3469" s="42" t="s">
        <v>5539</v>
      </c>
      <c r="E3469" s="61"/>
      <c r="F3469" s="61"/>
      <c r="G3469" s="61">
        <v>440</v>
      </c>
      <c r="H3469">
        <v>7</v>
      </c>
      <c r="I3469" t="str">
        <f t="shared" si="180"/>
        <v>67</v>
      </c>
      <c r="J3469" t="str">
        <f t="shared" si="181"/>
        <v>12.</v>
      </c>
      <c r="K3469" t="s">
        <v>8346</v>
      </c>
      <c r="L3469" t="s">
        <v>8341</v>
      </c>
      <c r="M3469">
        <v>1.5</v>
      </c>
      <c r="N3469">
        <v>2.5</v>
      </c>
      <c r="O3469">
        <f t="shared" si="179"/>
        <v>1.25</v>
      </c>
      <c r="P3469">
        <v>0.5</v>
      </c>
    </row>
    <row r="3470" spans="1:16">
      <c r="A3470" s="61">
        <v>104794994</v>
      </c>
      <c r="B3470" s="61" t="s">
        <v>8037</v>
      </c>
      <c r="C3470" s="100" t="s">
        <v>1613</v>
      </c>
      <c r="D3470" s="42" t="s">
        <v>8245</v>
      </c>
      <c r="E3470" s="61" t="s">
        <v>5554</v>
      </c>
      <c r="F3470" s="61"/>
      <c r="G3470" s="61">
        <v>445</v>
      </c>
      <c r="H3470">
        <v>6.62</v>
      </c>
      <c r="I3470" t="str">
        <f t="shared" si="180"/>
        <v>67</v>
      </c>
      <c r="J3470" t="str">
        <f t="shared" si="181"/>
        <v>7.6</v>
      </c>
      <c r="K3470" t="s">
        <v>8343</v>
      </c>
      <c r="L3470" t="s">
        <v>8341</v>
      </c>
      <c r="M3470">
        <v>0.75</v>
      </c>
      <c r="N3470">
        <v>2</v>
      </c>
      <c r="O3470">
        <f t="shared" si="179"/>
        <v>1</v>
      </c>
      <c r="P3470">
        <v>0.5</v>
      </c>
    </row>
    <row r="3471" spans="1:16">
      <c r="A3471" s="61">
        <v>104777676</v>
      </c>
      <c r="B3471" s="61" t="s">
        <v>8029</v>
      </c>
      <c r="C3471" s="100" t="s">
        <v>1532</v>
      </c>
      <c r="D3471" s="42" t="s">
        <v>8246</v>
      </c>
      <c r="E3471" s="61"/>
      <c r="F3471" s="61"/>
      <c r="G3471" s="61">
        <v>445</v>
      </c>
      <c r="H3471">
        <v>6.62</v>
      </c>
      <c r="I3471" t="str">
        <f t="shared" si="180"/>
        <v>67</v>
      </c>
      <c r="J3471" t="str">
        <f t="shared" si="181"/>
        <v>7.6</v>
      </c>
      <c r="K3471" t="s">
        <v>8343</v>
      </c>
      <c r="L3471" t="s">
        <v>8341</v>
      </c>
      <c r="M3471">
        <v>0.75</v>
      </c>
      <c r="N3471">
        <v>2</v>
      </c>
      <c r="O3471">
        <f t="shared" si="179"/>
        <v>1</v>
      </c>
      <c r="P3471">
        <v>0.5</v>
      </c>
    </row>
    <row r="3472" spans="1:16">
      <c r="A3472" s="61" t="s">
        <v>5286</v>
      </c>
      <c r="B3472" s="61" t="s">
        <v>7710</v>
      </c>
      <c r="C3472" s="100" t="s">
        <v>1532</v>
      </c>
      <c r="D3472" s="42" t="s">
        <v>5287</v>
      </c>
      <c r="E3472" s="61">
        <v>103177454</v>
      </c>
      <c r="F3472" s="61"/>
      <c r="G3472" s="115">
        <v>422</v>
      </c>
      <c r="H3472">
        <v>7</v>
      </c>
      <c r="I3472" t="str">
        <f t="shared" si="180"/>
        <v>67</v>
      </c>
      <c r="J3472" t="str">
        <f t="shared" si="181"/>
        <v>12.</v>
      </c>
      <c r="K3472" t="s">
        <v>8345</v>
      </c>
      <c r="L3472" t="s">
        <v>8350</v>
      </c>
      <c r="M3472">
        <v>1.5</v>
      </c>
      <c r="N3472">
        <v>2.5</v>
      </c>
      <c r="O3472">
        <f t="shared" si="179"/>
        <v>1.25</v>
      </c>
      <c r="P3472">
        <v>0.5</v>
      </c>
    </row>
    <row r="3473" spans="1:16">
      <c r="A3473" s="61" t="s">
        <v>5286</v>
      </c>
      <c r="B3473" s="61" t="s">
        <v>7710</v>
      </c>
      <c r="C3473" s="100" t="s">
        <v>1613</v>
      </c>
      <c r="D3473" s="42" t="s">
        <v>5288</v>
      </c>
      <c r="E3473" s="61" t="s">
        <v>4953</v>
      </c>
      <c r="F3473" s="61"/>
      <c r="G3473" s="115">
        <v>422</v>
      </c>
      <c r="H3473">
        <v>7</v>
      </c>
      <c r="I3473" t="str">
        <f t="shared" si="180"/>
        <v>67</v>
      </c>
      <c r="J3473" t="str">
        <f t="shared" si="181"/>
        <v>12.</v>
      </c>
      <c r="K3473" t="s">
        <v>8345</v>
      </c>
      <c r="L3473" t="s">
        <v>8350</v>
      </c>
      <c r="M3473">
        <v>1.5</v>
      </c>
      <c r="N3473">
        <v>2.5</v>
      </c>
      <c r="O3473">
        <f t="shared" ref="O3473:O3536" si="182">N3473/2</f>
        <v>1.25</v>
      </c>
      <c r="P3473">
        <v>0.5</v>
      </c>
    </row>
    <row r="3474" spans="1:16">
      <c r="A3474" s="61">
        <v>104231108</v>
      </c>
      <c r="B3474" s="61" t="s">
        <v>7775</v>
      </c>
      <c r="C3474" s="100" t="s">
        <v>1532</v>
      </c>
      <c r="D3474" s="42" t="s">
        <v>8176</v>
      </c>
      <c r="E3474" s="61">
        <v>103177454</v>
      </c>
      <c r="F3474" s="61"/>
      <c r="G3474" s="61">
        <v>422</v>
      </c>
      <c r="H3474">
        <v>7</v>
      </c>
      <c r="I3474" t="str">
        <f t="shared" si="180"/>
        <v>67</v>
      </c>
      <c r="J3474" t="str">
        <f t="shared" si="181"/>
        <v>12.</v>
      </c>
      <c r="K3474" t="s">
        <v>8345</v>
      </c>
      <c r="L3474" t="s">
        <v>8350</v>
      </c>
      <c r="M3474">
        <v>1.5</v>
      </c>
      <c r="N3474">
        <v>2.5</v>
      </c>
      <c r="O3474">
        <f t="shared" si="182"/>
        <v>1.25</v>
      </c>
      <c r="P3474">
        <v>0.5</v>
      </c>
    </row>
    <row r="3475" spans="1:16">
      <c r="A3475" s="61">
        <v>104231108</v>
      </c>
      <c r="B3475" s="61" t="s">
        <v>7775</v>
      </c>
      <c r="C3475" s="100" t="s">
        <v>1613</v>
      </c>
      <c r="D3475" s="42" t="s">
        <v>5384</v>
      </c>
      <c r="E3475" s="61" t="s">
        <v>4953</v>
      </c>
      <c r="F3475" s="61"/>
      <c r="G3475" s="61">
        <v>422</v>
      </c>
      <c r="H3475">
        <v>7</v>
      </c>
      <c r="I3475" t="str">
        <f t="shared" si="180"/>
        <v>67</v>
      </c>
      <c r="J3475" t="str">
        <f t="shared" si="181"/>
        <v>12.</v>
      </c>
      <c r="K3475" t="s">
        <v>8345</v>
      </c>
      <c r="L3475" t="s">
        <v>8350</v>
      </c>
      <c r="M3475">
        <v>1.5</v>
      </c>
      <c r="N3475">
        <v>2.5</v>
      </c>
      <c r="O3475">
        <f t="shared" si="182"/>
        <v>1.25</v>
      </c>
      <c r="P3475">
        <v>0.5</v>
      </c>
    </row>
    <row r="3476" spans="1:16">
      <c r="A3476" s="61">
        <v>104866111</v>
      </c>
      <c r="B3476" s="61" t="s">
        <v>8072</v>
      </c>
      <c r="C3476" s="100" t="s">
        <v>1532</v>
      </c>
      <c r="D3476" s="42" t="s">
        <v>5849</v>
      </c>
      <c r="E3476" s="61">
        <v>103193075</v>
      </c>
      <c r="F3476" s="61"/>
      <c r="G3476" s="61">
        <v>440</v>
      </c>
      <c r="H3476">
        <v>7</v>
      </c>
      <c r="I3476" t="str">
        <f t="shared" si="180"/>
        <v>67</v>
      </c>
      <c r="J3476" t="str">
        <f t="shared" si="181"/>
        <v>12.</v>
      </c>
      <c r="K3476" t="s">
        <v>8345</v>
      </c>
      <c r="L3476" t="s">
        <v>8341</v>
      </c>
      <c r="M3476">
        <v>1.5</v>
      </c>
      <c r="N3476">
        <v>2.5</v>
      </c>
      <c r="O3476">
        <f t="shared" si="182"/>
        <v>1.25</v>
      </c>
      <c r="P3476">
        <v>0.5</v>
      </c>
    </row>
    <row r="3477" spans="1:16">
      <c r="A3477" s="61">
        <v>104368090</v>
      </c>
      <c r="B3477" s="61" t="s">
        <v>7856</v>
      </c>
      <c r="C3477" s="100" t="s">
        <v>1532</v>
      </c>
      <c r="D3477" s="42" t="s">
        <v>5503</v>
      </c>
      <c r="E3477" s="61">
        <v>103193075</v>
      </c>
      <c r="F3477" s="61"/>
      <c r="G3477" s="61">
        <v>440</v>
      </c>
      <c r="H3477">
        <v>7</v>
      </c>
      <c r="I3477" t="str">
        <f t="shared" si="180"/>
        <v>67</v>
      </c>
      <c r="J3477" t="str">
        <f t="shared" si="181"/>
        <v>12.</v>
      </c>
      <c r="K3477" t="s">
        <v>8345</v>
      </c>
      <c r="L3477" t="s">
        <v>8341</v>
      </c>
      <c r="M3477">
        <v>1.5</v>
      </c>
      <c r="N3477">
        <v>2.5</v>
      </c>
      <c r="O3477">
        <f t="shared" si="182"/>
        <v>1.25</v>
      </c>
      <c r="P3477">
        <v>0.5</v>
      </c>
    </row>
    <row r="3478" spans="1:16">
      <c r="A3478" s="61">
        <v>104368090</v>
      </c>
      <c r="B3478" s="61" t="s">
        <v>7856</v>
      </c>
      <c r="C3478" s="100" t="s">
        <v>1613</v>
      </c>
      <c r="D3478" s="42" t="s">
        <v>5504</v>
      </c>
      <c r="E3478" s="61" t="s">
        <v>4953</v>
      </c>
      <c r="F3478" s="61"/>
      <c r="G3478" s="61">
        <v>440</v>
      </c>
      <c r="H3478">
        <v>7</v>
      </c>
      <c r="I3478" t="str">
        <f t="shared" si="180"/>
        <v>67</v>
      </c>
      <c r="J3478" t="str">
        <f t="shared" si="181"/>
        <v>12.</v>
      </c>
      <c r="K3478" t="s">
        <v>8345</v>
      </c>
      <c r="L3478" t="s">
        <v>8341</v>
      </c>
      <c r="M3478">
        <v>1.5</v>
      </c>
      <c r="N3478">
        <v>2.5</v>
      </c>
      <c r="O3478">
        <f t="shared" si="182"/>
        <v>1.25</v>
      </c>
      <c r="P3478">
        <v>0.5</v>
      </c>
    </row>
    <row r="3479" spans="1:16">
      <c r="A3479" s="61">
        <v>104866111</v>
      </c>
      <c r="B3479" s="61" t="s">
        <v>8072</v>
      </c>
      <c r="C3479" s="100" t="s">
        <v>1613</v>
      </c>
      <c r="D3479" s="42" t="s">
        <v>5850</v>
      </c>
      <c r="E3479" s="61" t="s">
        <v>4953</v>
      </c>
      <c r="F3479" s="61"/>
      <c r="G3479" s="61">
        <v>440</v>
      </c>
      <c r="H3479">
        <v>7</v>
      </c>
      <c r="I3479" t="str">
        <f t="shared" si="180"/>
        <v>67</v>
      </c>
      <c r="J3479" t="str">
        <f t="shared" si="181"/>
        <v>12.</v>
      </c>
      <c r="K3479" t="s">
        <v>8345</v>
      </c>
      <c r="L3479" t="s">
        <v>8341</v>
      </c>
      <c r="M3479">
        <v>1.5</v>
      </c>
      <c r="N3479">
        <v>2.5</v>
      </c>
      <c r="O3479">
        <f t="shared" si="182"/>
        <v>1.25</v>
      </c>
      <c r="P3479">
        <v>0.5</v>
      </c>
    </row>
    <row r="3480" spans="1:16">
      <c r="A3480" s="61">
        <v>104648578</v>
      </c>
      <c r="B3480" s="61" t="s">
        <v>7963</v>
      </c>
      <c r="C3480" s="100" t="s">
        <v>1532</v>
      </c>
      <c r="D3480" s="42" t="s">
        <v>5673</v>
      </c>
      <c r="E3480" s="61">
        <v>103193075</v>
      </c>
      <c r="F3480" s="61"/>
      <c r="G3480" s="61">
        <v>455</v>
      </c>
      <c r="H3480">
        <v>7</v>
      </c>
      <c r="I3480" t="str">
        <f t="shared" si="180"/>
        <v>67</v>
      </c>
      <c r="J3480" t="str">
        <f t="shared" si="181"/>
        <v>12.</v>
      </c>
      <c r="K3480" t="s">
        <v>8345</v>
      </c>
      <c r="L3480" t="s">
        <v>8350</v>
      </c>
      <c r="M3480">
        <v>1.5</v>
      </c>
      <c r="N3480">
        <v>2.5</v>
      </c>
      <c r="O3480">
        <f t="shared" si="182"/>
        <v>1.25</v>
      </c>
      <c r="P3480">
        <v>0.5</v>
      </c>
    </row>
    <row r="3481" spans="1:16">
      <c r="A3481" s="61">
        <v>104648578</v>
      </c>
      <c r="B3481" s="61" t="s">
        <v>7963</v>
      </c>
      <c r="C3481" s="100" t="s">
        <v>1613</v>
      </c>
      <c r="D3481" s="42" t="s">
        <v>5674</v>
      </c>
      <c r="E3481" s="61" t="s">
        <v>4953</v>
      </c>
      <c r="F3481" s="61"/>
      <c r="G3481" s="61">
        <v>455</v>
      </c>
      <c r="H3481">
        <v>7</v>
      </c>
      <c r="I3481" t="str">
        <f t="shared" si="180"/>
        <v>67</v>
      </c>
      <c r="J3481" t="str">
        <f t="shared" si="181"/>
        <v>12.</v>
      </c>
      <c r="K3481" t="s">
        <v>8345</v>
      </c>
      <c r="L3481" t="s">
        <v>8350</v>
      </c>
      <c r="M3481">
        <v>1.5</v>
      </c>
      <c r="N3481">
        <v>2.5</v>
      </c>
      <c r="O3481">
        <f t="shared" si="182"/>
        <v>1.25</v>
      </c>
      <c r="P3481">
        <v>0.5</v>
      </c>
    </row>
    <row r="3482" spans="1:16">
      <c r="A3482" s="61">
        <v>103623938</v>
      </c>
      <c r="B3482" s="61" t="s">
        <v>7728</v>
      </c>
      <c r="C3482" s="100" t="s">
        <v>1532</v>
      </c>
      <c r="D3482" s="42" t="s">
        <v>5314</v>
      </c>
      <c r="E3482" s="61">
        <v>103177454</v>
      </c>
      <c r="F3482" s="61"/>
      <c r="G3482" s="61">
        <v>395</v>
      </c>
      <c r="H3482">
        <v>7</v>
      </c>
      <c r="I3482" t="str">
        <f t="shared" si="180"/>
        <v>67</v>
      </c>
      <c r="J3482" t="str">
        <f t="shared" si="181"/>
        <v>12.</v>
      </c>
      <c r="K3482" t="s">
        <v>8345</v>
      </c>
      <c r="L3482" t="s">
        <v>8341</v>
      </c>
      <c r="M3482">
        <v>1.5</v>
      </c>
      <c r="N3482">
        <v>2.5</v>
      </c>
      <c r="O3482">
        <f t="shared" si="182"/>
        <v>1.25</v>
      </c>
      <c r="P3482">
        <v>0.5</v>
      </c>
    </row>
    <row r="3483" spans="1:16">
      <c r="A3483" s="61">
        <v>103623938</v>
      </c>
      <c r="B3483" s="61" t="s">
        <v>7728</v>
      </c>
      <c r="C3483" s="100" t="s">
        <v>1613</v>
      </c>
      <c r="D3483" s="42" t="s">
        <v>5315</v>
      </c>
      <c r="E3483" s="61" t="s">
        <v>4953</v>
      </c>
      <c r="F3483" s="61"/>
      <c r="G3483" s="61">
        <v>395</v>
      </c>
      <c r="H3483">
        <v>7</v>
      </c>
      <c r="I3483" t="str">
        <f t="shared" si="180"/>
        <v>67</v>
      </c>
      <c r="J3483" t="str">
        <f t="shared" si="181"/>
        <v>12.</v>
      </c>
      <c r="K3483" t="s">
        <v>8345</v>
      </c>
      <c r="L3483" t="s">
        <v>8341</v>
      </c>
      <c r="M3483">
        <v>1.5</v>
      </c>
      <c r="N3483">
        <v>2.5</v>
      </c>
      <c r="O3483">
        <f t="shared" si="182"/>
        <v>1.25</v>
      </c>
      <c r="P3483">
        <v>0.5</v>
      </c>
    </row>
    <row r="3484" spans="1:16">
      <c r="A3484" s="61">
        <v>104360014</v>
      </c>
      <c r="B3484" s="61" t="s">
        <v>7786</v>
      </c>
      <c r="C3484" s="100" t="s">
        <v>1532</v>
      </c>
      <c r="D3484" s="42" t="s">
        <v>5401</v>
      </c>
      <c r="E3484" s="61">
        <v>103177454</v>
      </c>
      <c r="F3484" s="61"/>
      <c r="G3484" s="61">
        <v>395</v>
      </c>
      <c r="H3484">
        <v>7</v>
      </c>
      <c r="I3484" t="str">
        <f t="shared" si="180"/>
        <v>67</v>
      </c>
      <c r="J3484" t="str">
        <f t="shared" si="181"/>
        <v>12.</v>
      </c>
      <c r="K3484" t="s">
        <v>8345</v>
      </c>
      <c r="L3484" t="s">
        <v>8341</v>
      </c>
      <c r="M3484">
        <v>1.5</v>
      </c>
      <c r="N3484">
        <v>2.5</v>
      </c>
      <c r="O3484">
        <f t="shared" si="182"/>
        <v>1.25</v>
      </c>
      <c r="P3484">
        <v>0.5</v>
      </c>
    </row>
    <row r="3485" spans="1:16">
      <c r="A3485" s="61">
        <v>104360014</v>
      </c>
      <c r="B3485" s="61" t="s">
        <v>7786</v>
      </c>
      <c r="C3485" s="100" t="s">
        <v>1613</v>
      </c>
      <c r="D3485" s="42" t="s">
        <v>5402</v>
      </c>
      <c r="E3485" s="61" t="s">
        <v>4953</v>
      </c>
      <c r="F3485" s="61"/>
      <c r="G3485" s="61">
        <v>395</v>
      </c>
      <c r="H3485">
        <v>7</v>
      </c>
      <c r="I3485" t="str">
        <f t="shared" si="180"/>
        <v>67</v>
      </c>
      <c r="J3485" t="str">
        <f t="shared" si="181"/>
        <v>12.</v>
      </c>
      <c r="K3485" t="s">
        <v>8345</v>
      </c>
      <c r="L3485" t="s">
        <v>8341</v>
      </c>
      <c r="M3485">
        <v>1.5</v>
      </c>
      <c r="N3485">
        <v>2.5</v>
      </c>
      <c r="O3485">
        <f t="shared" si="182"/>
        <v>1.25</v>
      </c>
      <c r="P3485">
        <v>0.5</v>
      </c>
    </row>
    <row r="3486" spans="1:16">
      <c r="A3486" s="61">
        <v>103624042</v>
      </c>
      <c r="B3486" s="61" t="s">
        <v>7711</v>
      </c>
      <c r="C3486" s="100" t="s">
        <v>1532</v>
      </c>
      <c r="D3486" s="42" t="s">
        <v>5289</v>
      </c>
      <c r="E3486" s="61">
        <v>101727985</v>
      </c>
      <c r="F3486" s="61"/>
      <c r="G3486" s="115">
        <v>422</v>
      </c>
      <c r="H3486">
        <v>7</v>
      </c>
      <c r="I3486" t="str">
        <f t="shared" si="180"/>
        <v>67</v>
      </c>
      <c r="J3486" t="str">
        <f t="shared" si="181"/>
        <v>12.</v>
      </c>
      <c r="K3486" t="s">
        <v>8349</v>
      </c>
      <c r="L3486" t="s">
        <v>8350</v>
      </c>
      <c r="M3486">
        <v>1.5</v>
      </c>
      <c r="N3486">
        <v>2.5</v>
      </c>
      <c r="O3486">
        <f t="shared" si="182"/>
        <v>1.25</v>
      </c>
      <c r="P3486">
        <v>0.5</v>
      </c>
    </row>
    <row r="3487" spans="1:16">
      <c r="A3487" s="61">
        <v>103624042</v>
      </c>
      <c r="B3487" s="61" t="s">
        <v>7711</v>
      </c>
      <c r="C3487" s="100" t="s">
        <v>1613</v>
      </c>
      <c r="D3487" s="42" t="s">
        <v>5290</v>
      </c>
      <c r="E3487" s="61">
        <v>101727984</v>
      </c>
      <c r="F3487" s="61"/>
      <c r="G3487" s="115">
        <v>422</v>
      </c>
      <c r="H3487">
        <v>7</v>
      </c>
      <c r="I3487" t="str">
        <f t="shared" si="180"/>
        <v>67</v>
      </c>
      <c r="J3487" t="str">
        <f t="shared" si="181"/>
        <v>12.</v>
      </c>
      <c r="K3487" t="s">
        <v>8349</v>
      </c>
      <c r="L3487" t="s">
        <v>8350</v>
      </c>
      <c r="M3487">
        <v>1.5</v>
      </c>
      <c r="N3487">
        <v>2.5</v>
      </c>
      <c r="O3487">
        <f t="shared" si="182"/>
        <v>1.25</v>
      </c>
      <c r="P3487">
        <v>0.5</v>
      </c>
    </row>
    <row r="3488" spans="1:16">
      <c r="A3488" s="61">
        <v>103623946</v>
      </c>
      <c r="B3488" s="61" t="s">
        <v>7729</v>
      </c>
      <c r="C3488" s="100" t="s">
        <v>1532</v>
      </c>
      <c r="D3488" s="42" t="s">
        <v>8278</v>
      </c>
      <c r="E3488" s="61">
        <v>101727985</v>
      </c>
      <c r="F3488" s="61"/>
      <c r="G3488" s="61">
        <v>395</v>
      </c>
      <c r="H3488">
        <v>7</v>
      </c>
      <c r="I3488" t="str">
        <f t="shared" si="180"/>
        <v>67</v>
      </c>
      <c r="J3488" t="str">
        <f t="shared" si="181"/>
        <v>12.</v>
      </c>
      <c r="K3488" t="s">
        <v>8349</v>
      </c>
      <c r="L3488" t="s">
        <v>8341</v>
      </c>
      <c r="M3488">
        <v>1.5</v>
      </c>
      <c r="N3488">
        <v>2.5</v>
      </c>
      <c r="O3488">
        <f t="shared" si="182"/>
        <v>1.25</v>
      </c>
      <c r="P3488">
        <v>0.5</v>
      </c>
    </row>
    <row r="3489" spans="1:16">
      <c r="A3489" s="61">
        <v>103623946</v>
      </c>
      <c r="B3489" s="61" t="s">
        <v>7729</v>
      </c>
      <c r="C3489" s="100" t="s">
        <v>1613</v>
      </c>
      <c r="D3489" s="42" t="s">
        <v>8279</v>
      </c>
      <c r="E3489" s="61">
        <v>101727984</v>
      </c>
      <c r="F3489" s="61"/>
      <c r="G3489" s="61">
        <v>395</v>
      </c>
      <c r="H3489">
        <v>7</v>
      </c>
      <c r="I3489" t="str">
        <f t="shared" si="180"/>
        <v>67</v>
      </c>
      <c r="J3489" t="str">
        <f t="shared" si="181"/>
        <v>12.</v>
      </c>
      <c r="K3489" t="s">
        <v>8349</v>
      </c>
      <c r="L3489" t="s">
        <v>8341</v>
      </c>
      <c r="M3489">
        <v>1.5</v>
      </c>
      <c r="N3489">
        <v>2.5</v>
      </c>
      <c r="O3489">
        <f t="shared" si="182"/>
        <v>1.25</v>
      </c>
      <c r="P3489">
        <v>0.5</v>
      </c>
    </row>
    <row r="3490" spans="1:16">
      <c r="A3490" s="91">
        <v>103393070</v>
      </c>
      <c r="B3490" s="61" t="s">
        <v>7621</v>
      </c>
      <c r="C3490" s="146" t="s">
        <v>1532</v>
      </c>
      <c r="D3490" s="93" t="s">
        <v>8280</v>
      </c>
      <c r="E3490" s="91">
        <v>101490162</v>
      </c>
      <c r="F3490" s="91"/>
      <c r="G3490" s="91">
        <v>398</v>
      </c>
      <c r="H3490">
        <v>7</v>
      </c>
      <c r="I3490" t="str">
        <f t="shared" si="180"/>
        <v>67</v>
      </c>
      <c r="J3490" t="str">
        <f t="shared" si="181"/>
        <v>4.6</v>
      </c>
      <c r="K3490" t="s">
        <v>8342</v>
      </c>
      <c r="L3490" t="s">
        <v>8341</v>
      </c>
      <c r="M3490">
        <v>0.75</v>
      </c>
      <c r="N3490">
        <v>2.5</v>
      </c>
      <c r="O3490">
        <f t="shared" si="182"/>
        <v>1.25</v>
      </c>
      <c r="P3490">
        <v>0.5</v>
      </c>
    </row>
    <row r="3491" spans="1:16">
      <c r="A3491" s="61">
        <v>104781985</v>
      </c>
      <c r="B3491" s="61" t="s">
        <v>8030</v>
      </c>
      <c r="C3491" s="100" t="s">
        <v>1532</v>
      </c>
      <c r="D3491" s="42" t="s">
        <v>8177</v>
      </c>
      <c r="E3491" s="61">
        <v>101490162</v>
      </c>
      <c r="F3491" s="61"/>
      <c r="G3491" s="61">
        <v>398</v>
      </c>
      <c r="H3491">
        <v>7</v>
      </c>
      <c r="I3491" t="str">
        <f t="shared" si="180"/>
        <v>67</v>
      </c>
      <c r="J3491" t="str">
        <f t="shared" si="181"/>
        <v>4.6</v>
      </c>
      <c r="K3491" t="s">
        <v>8342</v>
      </c>
      <c r="L3491" t="s">
        <v>8341</v>
      </c>
      <c r="M3491">
        <v>0.75</v>
      </c>
      <c r="N3491">
        <v>2.5</v>
      </c>
      <c r="O3491">
        <f t="shared" si="182"/>
        <v>1.25</v>
      </c>
      <c r="P3491">
        <v>0.5</v>
      </c>
    </row>
    <row r="3492" spans="1:16">
      <c r="A3492" s="61">
        <v>104781985</v>
      </c>
      <c r="B3492" s="61" t="s">
        <v>8030</v>
      </c>
      <c r="C3492" s="100" t="s">
        <v>1613</v>
      </c>
      <c r="D3492" s="42" t="s">
        <v>5779</v>
      </c>
      <c r="E3492" s="61">
        <v>101490161</v>
      </c>
      <c r="F3492" s="61"/>
      <c r="G3492" s="61">
        <v>398</v>
      </c>
      <c r="H3492">
        <v>7</v>
      </c>
      <c r="I3492" t="str">
        <f t="shared" si="180"/>
        <v>67</v>
      </c>
      <c r="J3492" t="str">
        <f t="shared" si="181"/>
        <v>4.6</v>
      </c>
      <c r="K3492" t="s">
        <v>8342</v>
      </c>
      <c r="L3492" t="s">
        <v>8341</v>
      </c>
      <c r="M3492">
        <v>0.75</v>
      </c>
      <c r="N3492">
        <v>2.5</v>
      </c>
      <c r="O3492">
        <f t="shared" si="182"/>
        <v>1.25</v>
      </c>
      <c r="P3492">
        <v>0.5</v>
      </c>
    </row>
    <row r="3493" spans="1:16">
      <c r="A3493" s="61">
        <v>103393070</v>
      </c>
      <c r="B3493" s="61" t="s">
        <v>7621</v>
      </c>
      <c r="C3493" s="100" t="s">
        <v>1613</v>
      </c>
      <c r="D3493" s="42" t="s">
        <v>221</v>
      </c>
      <c r="E3493" s="61">
        <v>101490161</v>
      </c>
      <c r="F3493" s="61"/>
      <c r="G3493" s="61">
        <v>398</v>
      </c>
      <c r="H3493">
        <v>7</v>
      </c>
      <c r="I3493" t="str">
        <f t="shared" si="180"/>
        <v>67</v>
      </c>
      <c r="J3493" t="str">
        <f t="shared" si="181"/>
        <v>4.6</v>
      </c>
      <c r="K3493" t="s">
        <v>8342</v>
      </c>
      <c r="L3493" t="s">
        <v>8341</v>
      </c>
      <c r="M3493">
        <v>0.75</v>
      </c>
      <c r="N3493">
        <v>2.5</v>
      </c>
      <c r="O3493">
        <f t="shared" si="182"/>
        <v>1.25</v>
      </c>
      <c r="P3493">
        <v>0.5</v>
      </c>
    </row>
    <row r="3494" spans="1:16">
      <c r="A3494" s="74">
        <v>103259100</v>
      </c>
      <c r="B3494" s="61" t="s">
        <v>104</v>
      </c>
      <c r="C3494" s="62" t="s">
        <v>1532</v>
      </c>
      <c r="D3494" s="42" t="s">
        <v>834</v>
      </c>
      <c r="E3494" s="61">
        <v>101490162</v>
      </c>
      <c r="F3494" s="61"/>
      <c r="G3494" s="61">
        <v>398</v>
      </c>
      <c r="H3494">
        <v>7</v>
      </c>
      <c r="I3494" t="str">
        <f t="shared" si="180"/>
        <v>67</v>
      </c>
      <c r="J3494" t="str">
        <f t="shared" si="181"/>
        <v>4.6</v>
      </c>
      <c r="K3494" t="s">
        <v>8342</v>
      </c>
      <c r="L3494" t="s">
        <v>8341</v>
      </c>
      <c r="M3494">
        <v>0.75</v>
      </c>
      <c r="N3494">
        <v>2.5</v>
      </c>
      <c r="O3494">
        <f t="shared" si="182"/>
        <v>1.25</v>
      </c>
      <c r="P3494">
        <v>0.5</v>
      </c>
    </row>
    <row r="3495" spans="1:16">
      <c r="A3495" s="74">
        <v>103259100</v>
      </c>
      <c r="B3495" s="61" t="s">
        <v>104</v>
      </c>
      <c r="C3495" s="62" t="s">
        <v>1613</v>
      </c>
      <c r="D3495" s="42" t="s">
        <v>4937</v>
      </c>
      <c r="E3495" s="61">
        <v>101490161</v>
      </c>
      <c r="F3495" s="61"/>
      <c r="G3495" s="61">
        <v>398</v>
      </c>
      <c r="H3495">
        <v>7</v>
      </c>
      <c r="I3495" t="str">
        <f t="shared" si="180"/>
        <v>67</v>
      </c>
      <c r="J3495" t="str">
        <f t="shared" si="181"/>
        <v>4.6</v>
      </c>
      <c r="K3495" t="s">
        <v>8342</v>
      </c>
      <c r="L3495" t="s">
        <v>8341</v>
      </c>
      <c r="M3495">
        <v>0.75</v>
      </c>
      <c r="N3495">
        <v>2.5</v>
      </c>
      <c r="O3495">
        <f t="shared" si="182"/>
        <v>1.25</v>
      </c>
      <c r="P3495">
        <v>0.5</v>
      </c>
    </row>
    <row r="3496" spans="1:16">
      <c r="A3496" s="61">
        <v>104601890</v>
      </c>
      <c r="B3496" s="61" t="s">
        <v>7906</v>
      </c>
      <c r="C3496" s="100" t="s">
        <v>1532</v>
      </c>
      <c r="D3496" s="42" t="s">
        <v>5576</v>
      </c>
      <c r="E3496" s="61"/>
      <c r="F3496" s="61"/>
      <c r="G3496" s="61">
        <v>398</v>
      </c>
      <c r="H3496">
        <v>7</v>
      </c>
      <c r="I3496" t="str">
        <f t="shared" si="180"/>
        <v>67</v>
      </c>
      <c r="J3496" t="str">
        <f t="shared" si="181"/>
        <v>4.6</v>
      </c>
      <c r="K3496" t="s">
        <v>8346</v>
      </c>
      <c r="L3496" t="s">
        <v>8341</v>
      </c>
      <c r="M3496">
        <v>1.5</v>
      </c>
      <c r="N3496">
        <v>2.5</v>
      </c>
      <c r="O3496">
        <f t="shared" si="182"/>
        <v>1.25</v>
      </c>
      <c r="P3496">
        <v>0.5</v>
      </c>
    </row>
    <row r="3497" spans="1:16">
      <c r="A3497" s="61">
        <v>104601890</v>
      </c>
      <c r="B3497" s="61" t="s">
        <v>7906</v>
      </c>
      <c r="C3497" s="100" t="s">
        <v>1613</v>
      </c>
      <c r="D3497" s="42" t="s">
        <v>5577</v>
      </c>
      <c r="E3497" s="61"/>
      <c r="F3497" s="61"/>
      <c r="G3497" s="61">
        <v>398</v>
      </c>
      <c r="H3497">
        <v>7</v>
      </c>
      <c r="I3497" t="str">
        <f t="shared" si="180"/>
        <v>67</v>
      </c>
      <c r="J3497" t="str">
        <f t="shared" si="181"/>
        <v>4.6</v>
      </c>
      <c r="K3497" t="s">
        <v>8346</v>
      </c>
      <c r="L3497" t="s">
        <v>8341</v>
      </c>
      <c r="M3497">
        <v>1.5</v>
      </c>
      <c r="N3497">
        <v>2.5</v>
      </c>
      <c r="O3497">
        <f t="shared" si="182"/>
        <v>1.25</v>
      </c>
      <c r="P3497">
        <v>0.5</v>
      </c>
    </row>
    <row r="3498" spans="1:16">
      <c r="A3498" s="61">
        <v>104604441</v>
      </c>
      <c r="B3498" s="61" t="s">
        <v>7908</v>
      </c>
      <c r="C3498" s="100" t="s">
        <v>1532</v>
      </c>
      <c r="D3498" s="42" t="s">
        <v>5579</v>
      </c>
      <c r="E3498" s="61">
        <v>103177454</v>
      </c>
      <c r="F3498" s="61"/>
      <c r="G3498" s="61">
        <v>398</v>
      </c>
      <c r="H3498">
        <v>7</v>
      </c>
      <c r="I3498" t="str">
        <f t="shared" si="180"/>
        <v>67</v>
      </c>
      <c r="J3498" t="str">
        <f t="shared" si="181"/>
        <v>4.6</v>
      </c>
      <c r="K3498" t="s">
        <v>8345</v>
      </c>
      <c r="L3498" t="s">
        <v>8341</v>
      </c>
      <c r="M3498">
        <v>1.5</v>
      </c>
      <c r="N3498">
        <v>2.5</v>
      </c>
      <c r="O3498">
        <f t="shared" si="182"/>
        <v>1.25</v>
      </c>
      <c r="P3498">
        <v>0.5</v>
      </c>
    </row>
    <row r="3499" spans="1:16">
      <c r="A3499" s="61">
        <v>104604441</v>
      </c>
      <c r="B3499" s="61" t="s">
        <v>7908</v>
      </c>
      <c r="C3499" s="100" t="s">
        <v>1613</v>
      </c>
      <c r="D3499" s="42" t="s">
        <v>5580</v>
      </c>
      <c r="E3499" s="61" t="s">
        <v>4953</v>
      </c>
      <c r="F3499" s="61"/>
      <c r="G3499" s="61">
        <v>398</v>
      </c>
      <c r="H3499">
        <v>7</v>
      </c>
      <c r="I3499" t="str">
        <f t="shared" si="180"/>
        <v>67</v>
      </c>
      <c r="J3499" t="str">
        <f t="shared" si="181"/>
        <v>4.6</v>
      </c>
      <c r="K3499" t="s">
        <v>8345</v>
      </c>
      <c r="L3499" t="s">
        <v>8341</v>
      </c>
      <c r="M3499">
        <v>1.5</v>
      </c>
      <c r="N3499">
        <v>2.5</v>
      </c>
      <c r="O3499">
        <f t="shared" si="182"/>
        <v>1.25</v>
      </c>
      <c r="P3499">
        <v>0.5</v>
      </c>
    </row>
    <row r="3500" spans="1:16">
      <c r="A3500" s="61">
        <v>103442047</v>
      </c>
      <c r="B3500" s="61" t="s">
        <v>7708</v>
      </c>
      <c r="C3500" s="100" t="s">
        <v>1532</v>
      </c>
      <c r="D3500" s="42" t="s">
        <v>5282</v>
      </c>
      <c r="E3500" s="61">
        <v>103177454</v>
      </c>
      <c r="F3500" s="42"/>
      <c r="G3500" s="18">
        <v>398</v>
      </c>
      <c r="H3500">
        <v>7</v>
      </c>
      <c r="I3500" t="str">
        <f t="shared" si="180"/>
        <v>67</v>
      </c>
      <c r="J3500" t="str">
        <f t="shared" si="181"/>
        <v>4.6</v>
      </c>
      <c r="K3500" t="s">
        <v>8345</v>
      </c>
      <c r="L3500" t="s">
        <v>8341</v>
      </c>
      <c r="M3500">
        <v>1.5</v>
      </c>
      <c r="N3500">
        <v>2.5</v>
      </c>
      <c r="O3500">
        <f t="shared" si="182"/>
        <v>1.25</v>
      </c>
      <c r="P3500">
        <v>0.5</v>
      </c>
    </row>
    <row r="3501" spans="1:16">
      <c r="A3501" s="61">
        <v>103442047</v>
      </c>
      <c r="B3501" s="61" t="s">
        <v>7708</v>
      </c>
      <c r="C3501" s="100" t="s">
        <v>1613</v>
      </c>
      <c r="D3501" s="42" t="s">
        <v>5283</v>
      </c>
      <c r="E3501" s="61" t="s">
        <v>4953</v>
      </c>
      <c r="F3501" s="61"/>
      <c r="G3501" s="115">
        <v>398</v>
      </c>
      <c r="H3501">
        <v>7</v>
      </c>
      <c r="I3501" t="str">
        <f t="shared" si="180"/>
        <v>67</v>
      </c>
      <c r="J3501" t="str">
        <f t="shared" si="181"/>
        <v>4.6</v>
      </c>
      <c r="K3501" t="s">
        <v>8345</v>
      </c>
      <c r="L3501" t="s">
        <v>8341</v>
      </c>
      <c r="M3501">
        <v>1.5</v>
      </c>
      <c r="N3501">
        <v>2.5</v>
      </c>
      <c r="O3501">
        <f t="shared" si="182"/>
        <v>1.25</v>
      </c>
      <c r="P3501">
        <v>0.5</v>
      </c>
    </row>
    <row r="3502" spans="1:16">
      <c r="A3502" s="61">
        <v>104591530</v>
      </c>
      <c r="B3502" s="61" t="s">
        <v>7899</v>
      </c>
      <c r="C3502" s="100" t="s">
        <v>1532</v>
      </c>
      <c r="D3502" s="42" t="s">
        <v>5565</v>
      </c>
      <c r="E3502" s="61">
        <v>103177454</v>
      </c>
      <c r="F3502" s="61"/>
      <c r="G3502" s="61">
        <v>398</v>
      </c>
      <c r="H3502">
        <v>7</v>
      </c>
      <c r="I3502" t="str">
        <f t="shared" si="180"/>
        <v>67</v>
      </c>
      <c r="J3502" t="str">
        <f t="shared" si="181"/>
        <v>4.6</v>
      </c>
      <c r="K3502" t="s">
        <v>8345</v>
      </c>
      <c r="L3502" t="s">
        <v>8341</v>
      </c>
      <c r="M3502">
        <v>1.5</v>
      </c>
      <c r="N3502">
        <v>2.5</v>
      </c>
      <c r="O3502">
        <f t="shared" si="182"/>
        <v>1.25</v>
      </c>
      <c r="P3502">
        <v>0.5</v>
      </c>
    </row>
    <row r="3503" spans="1:16">
      <c r="A3503" s="61">
        <v>104591530</v>
      </c>
      <c r="B3503" s="61" t="s">
        <v>7899</v>
      </c>
      <c r="C3503" s="100" t="s">
        <v>1613</v>
      </c>
      <c r="D3503" s="42" t="s">
        <v>5566</v>
      </c>
      <c r="E3503" s="61" t="s">
        <v>4953</v>
      </c>
      <c r="F3503" s="61"/>
      <c r="G3503" s="61">
        <v>398</v>
      </c>
      <c r="H3503">
        <v>7</v>
      </c>
      <c r="I3503" t="str">
        <f t="shared" si="180"/>
        <v>67</v>
      </c>
      <c r="J3503" t="str">
        <f t="shared" si="181"/>
        <v>4.6</v>
      </c>
      <c r="K3503" t="s">
        <v>8345</v>
      </c>
      <c r="L3503" t="s">
        <v>8341</v>
      </c>
      <c r="M3503">
        <v>1.5</v>
      </c>
      <c r="N3503">
        <v>2.5</v>
      </c>
      <c r="O3503">
        <f t="shared" si="182"/>
        <v>1.25</v>
      </c>
      <c r="P3503">
        <v>0.5</v>
      </c>
    </row>
    <row r="3504" spans="1:16">
      <c r="A3504" s="61">
        <v>103599676</v>
      </c>
      <c r="B3504" s="61" t="s">
        <v>157</v>
      </c>
      <c r="C3504" s="100" t="s">
        <v>1532</v>
      </c>
      <c r="D3504" s="42" t="s">
        <v>1443</v>
      </c>
      <c r="E3504" s="61">
        <v>101490162</v>
      </c>
      <c r="F3504" s="61"/>
      <c r="G3504" s="61">
        <v>426</v>
      </c>
      <c r="H3504">
        <v>7</v>
      </c>
      <c r="I3504" t="str">
        <f t="shared" si="180"/>
        <v>67</v>
      </c>
      <c r="J3504" t="str">
        <f t="shared" si="181"/>
        <v>6.5</v>
      </c>
      <c r="K3504" t="s">
        <v>8342</v>
      </c>
      <c r="L3504" t="s">
        <v>8341</v>
      </c>
      <c r="M3504">
        <v>0.75</v>
      </c>
      <c r="N3504">
        <v>2.5</v>
      </c>
      <c r="O3504">
        <f t="shared" si="182"/>
        <v>1.25</v>
      </c>
      <c r="P3504">
        <v>0.5</v>
      </c>
    </row>
    <row r="3505" spans="1:16">
      <c r="A3505" s="61">
        <v>103599676</v>
      </c>
      <c r="B3505" s="61" t="s">
        <v>157</v>
      </c>
      <c r="C3505" s="100" t="s">
        <v>1613</v>
      </c>
      <c r="D3505" s="42" t="s">
        <v>8331</v>
      </c>
      <c r="E3505" s="61">
        <v>101490161</v>
      </c>
      <c r="F3505" s="61"/>
      <c r="G3505" s="61">
        <v>426</v>
      </c>
      <c r="H3505">
        <v>7</v>
      </c>
      <c r="I3505" t="str">
        <f t="shared" si="180"/>
        <v>67</v>
      </c>
      <c r="J3505" t="str">
        <f t="shared" si="181"/>
        <v>6.5</v>
      </c>
      <c r="K3505" t="s">
        <v>8342</v>
      </c>
      <c r="L3505" t="s">
        <v>8341</v>
      </c>
      <c r="M3505">
        <v>0.75</v>
      </c>
      <c r="N3505">
        <v>2.5</v>
      </c>
      <c r="O3505">
        <f t="shared" si="182"/>
        <v>1.25</v>
      </c>
      <c r="P3505">
        <v>0.5</v>
      </c>
    </row>
    <row r="3506" spans="1:16">
      <c r="A3506" s="61">
        <v>104777676</v>
      </c>
      <c r="B3506" s="61" t="s">
        <v>8029</v>
      </c>
      <c r="C3506" s="100" t="s">
        <v>1613</v>
      </c>
      <c r="D3506" s="42" t="s">
        <v>8247</v>
      </c>
      <c r="E3506" s="61"/>
      <c r="F3506" s="61"/>
      <c r="G3506" s="61">
        <v>445</v>
      </c>
      <c r="H3506">
        <v>6.62</v>
      </c>
      <c r="I3506" t="str">
        <f t="shared" si="180"/>
        <v>67</v>
      </c>
      <c r="J3506" t="str">
        <f t="shared" si="181"/>
        <v>7.6</v>
      </c>
      <c r="K3506" t="s">
        <v>8343</v>
      </c>
      <c r="L3506" t="s">
        <v>8341</v>
      </c>
      <c r="M3506">
        <v>0.75</v>
      </c>
      <c r="N3506">
        <v>2</v>
      </c>
      <c r="O3506">
        <f t="shared" si="182"/>
        <v>1</v>
      </c>
      <c r="P3506">
        <v>0.5</v>
      </c>
    </row>
    <row r="3507" spans="1:16">
      <c r="A3507" s="61">
        <v>104795095</v>
      </c>
      <c r="B3507" s="61" t="s">
        <v>8043</v>
      </c>
      <c r="C3507" s="100" t="s">
        <v>1613</v>
      </c>
      <c r="D3507" s="42" t="s">
        <v>5800</v>
      </c>
      <c r="E3507" s="61"/>
      <c r="F3507" s="61"/>
      <c r="G3507" s="61">
        <v>473</v>
      </c>
      <c r="H3507">
        <v>6.63</v>
      </c>
      <c r="I3507" t="str">
        <f t="shared" si="180"/>
        <v>78</v>
      </c>
      <c r="J3507" t="str">
        <f t="shared" si="181"/>
        <v>7.9</v>
      </c>
      <c r="K3507" t="s">
        <v>8343</v>
      </c>
      <c r="L3507" t="s">
        <v>8351</v>
      </c>
      <c r="M3507">
        <v>0.75</v>
      </c>
      <c r="N3507">
        <v>2</v>
      </c>
      <c r="O3507">
        <f t="shared" si="182"/>
        <v>1</v>
      </c>
      <c r="P3507">
        <v>0.5</v>
      </c>
    </row>
    <row r="3508" spans="1:16">
      <c r="A3508" s="61">
        <v>103631770</v>
      </c>
      <c r="B3508" s="61" t="s">
        <v>7655</v>
      </c>
      <c r="C3508" s="100" t="s">
        <v>1613</v>
      </c>
      <c r="D3508" s="42" t="s">
        <v>5198</v>
      </c>
      <c r="E3508" s="61">
        <v>101490161</v>
      </c>
      <c r="F3508" s="61"/>
      <c r="G3508" s="61">
        <v>430</v>
      </c>
      <c r="H3508">
        <v>7</v>
      </c>
      <c r="I3508" t="str">
        <f t="shared" si="180"/>
        <v>78</v>
      </c>
      <c r="J3508" t="str">
        <f t="shared" si="181"/>
        <v>1.0</v>
      </c>
      <c r="K3508" t="s">
        <v>8342</v>
      </c>
      <c r="L3508" t="s">
        <v>8341</v>
      </c>
      <c r="M3508">
        <v>0.75</v>
      </c>
      <c r="N3508">
        <v>2.5</v>
      </c>
      <c r="O3508">
        <f t="shared" si="182"/>
        <v>1.25</v>
      </c>
      <c r="P3508">
        <v>0.5</v>
      </c>
    </row>
    <row r="3509" spans="1:16">
      <c r="A3509" s="61">
        <v>101354120</v>
      </c>
      <c r="B3509" s="61" t="s">
        <v>5937</v>
      </c>
      <c r="C3509" s="62" t="s">
        <v>1532</v>
      </c>
      <c r="D3509" s="63" t="s">
        <v>1592</v>
      </c>
      <c r="E3509" s="64">
        <v>101490162</v>
      </c>
      <c r="F3509" s="64"/>
      <c r="G3509" s="64">
        <v>91</v>
      </c>
      <c r="H3509">
        <v>7</v>
      </c>
      <c r="I3509" t="str">
        <f t="shared" si="180"/>
        <v>78</v>
      </c>
      <c r="J3509" t="str">
        <f t="shared" si="181"/>
        <v>3.3</v>
      </c>
      <c r="K3509" t="s">
        <v>8344</v>
      </c>
      <c r="L3509" t="s">
        <v>8350</v>
      </c>
      <c r="M3509">
        <v>0.75</v>
      </c>
      <c r="N3509">
        <v>2.5</v>
      </c>
      <c r="O3509">
        <f t="shared" si="182"/>
        <v>1.25</v>
      </c>
      <c r="P3509">
        <v>0.5</v>
      </c>
    </row>
    <row r="3510" spans="1:16">
      <c r="A3510" s="61">
        <v>101352034</v>
      </c>
      <c r="B3510" s="61" t="s">
        <v>5924</v>
      </c>
      <c r="C3510" s="62" t="s">
        <v>1532</v>
      </c>
      <c r="D3510" s="63" t="s">
        <v>1584</v>
      </c>
      <c r="E3510" s="64">
        <v>101490162</v>
      </c>
      <c r="F3510" s="64"/>
      <c r="G3510" s="64">
        <v>144</v>
      </c>
      <c r="H3510">
        <v>7</v>
      </c>
      <c r="I3510" t="str">
        <f t="shared" si="180"/>
        <v>78</v>
      </c>
      <c r="J3510" t="str">
        <f t="shared" si="181"/>
        <v>3.3</v>
      </c>
      <c r="K3510" t="s">
        <v>8344</v>
      </c>
      <c r="L3510" t="s">
        <v>8341</v>
      </c>
      <c r="M3510">
        <v>0.75</v>
      </c>
      <c r="N3510">
        <v>2.5</v>
      </c>
      <c r="O3510">
        <f t="shared" si="182"/>
        <v>1.25</v>
      </c>
      <c r="P3510">
        <v>0.5</v>
      </c>
    </row>
    <row r="3511" spans="1:16">
      <c r="A3511" s="64">
        <v>101352034</v>
      </c>
      <c r="B3511" s="61" t="s">
        <v>5924</v>
      </c>
      <c r="C3511" s="62" t="s">
        <v>1613</v>
      </c>
      <c r="D3511" s="63" t="s">
        <v>3654</v>
      </c>
      <c r="E3511" s="64">
        <v>101490161</v>
      </c>
      <c r="F3511" s="64"/>
      <c r="G3511" s="64">
        <v>144</v>
      </c>
      <c r="H3511">
        <v>7</v>
      </c>
      <c r="I3511" t="str">
        <f t="shared" si="180"/>
        <v>78</v>
      </c>
      <c r="J3511" t="str">
        <f t="shared" si="181"/>
        <v>3.3</v>
      </c>
      <c r="K3511" t="s">
        <v>8344</v>
      </c>
      <c r="L3511" t="s">
        <v>8341</v>
      </c>
      <c r="M3511">
        <v>0.75</v>
      </c>
      <c r="N3511">
        <v>2.5</v>
      </c>
      <c r="O3511">
        <f t="shared" si="182"/>
        <v>1.25</v>
      </c>
      <c r="P3511">
        <v>0.5</v>
      </c>
    </row>
    <row r="3512" spans="1:16">
      <c r="A3512" s="64">
        <v>101354120</v>
      </c>
      <c r="B3512" s="61" t="s">
        <v>5937</v>
      </c>
      <c r="C3512" s="62" t="s">
        <v>1613</v>
      </c>
      <c r="D3512" s="63" t="s">
        <v>3655</v>
      </c>
      <c r="E3512" s="64">
        <v>101490161</v>
      </c>
      <c r="F3512" s="64"/>
      <c r="G3512" s="64">
        <v>91</v>
      </c>
      <c r="H3512">
        <v>7</v>
      </c>
      <c r="I3512" t="str">
        <f t="shared" si="180"/>
        <v>78</v>
      </c>
      <c r="J3512" t="str">
        <f t="shared" si="181"/>
        <v>3.3</v>
      </c>
      <c r="K3512" t="s">
        <v>8344</v>
      </c>
      <c r="L3512" t="s">
        <v>8350</v>
      </c>
      <c r="M3512">
        <v>0.75</v>
      </c>
      <c r="N3512">
        <v>2.5</v>
      </c>
      <c r="O3512">
        <f t="shared" si="182"/>
        <v>1.25</v>
      </c>
      <c r="P3512">
        <v>0.5</v>
      </c>
    </row>
    <row r="3513" spans="1:16">
      <c r="A3513" s="61">
        <v>104215426</v>
      </c>
      <c r="B3513" s="61" t="s">
        <v>7757</v>
      </c>
      <c r="C3513" s="100" t="s">
        <v>1532</v>
      </c>
      <c r="D3513" s="42" t="s">
        <v>5358</v>
      </c>
      <c r="E3513" s="61">
        <v>101490162</v>
      </c>
      <c r="F3513" s="61"/>
      <c r="G3513" s="61">
        <v>300</v>
      </c>
      <c r="H3513">
        <v>7</v>
      </c>
      <c r="I3513" t="str">
        <f t="shared" si="180"/>
        <v>78</v>
      </c>
      <c r="J3513" t="str">
        <f t="shared" si="181"/>
        <v>3.5</v>
      </c>
      <c r="K3513" t="s">
        <v>8342</v>
      </c>
      <c r="L3513" t="s">
        <v>8354</v>
      </c>
      <c r="M3513">
        <v>0.75</v>
      </c>
      <c r="N3513">
        <v>2.5</v>
      </c>
      <c r="O3513">
        <f t="shared" si="182"/>
        <v>1.25</v>
      </c>
      <c r="P3513">
        <v>0.5</v>
      </c>
    </row>
    <row r="3514" spans="1:16">
      <c r="A3514" s="61">
        <v>104215426</v>
      </c>
      <c r="B3514" s="61" t="s">
        <v>7757</v>
      </c>
      <c r="C3514" s="100" t="s">
        <v>1613</v>
      </c>
      <c r="D3514" s="42" t="s">
        <v>5359</v>
      </c>
      <c r="E3514" s="61">
        <v>101490161</v>
      </c>
      <c r="F3514" s="61"/>
      <c r="G3514" s="61">
        <v>300</v>
      </c>
      <c r="H3514">
        <v>7</v>
      </c>
      <c r="I3514" t="str">
        <f t="shared" si="180"/>
        <v>78</v>
      </c>
      <c r="J3514" t="str">
        <f t="shared" si="181"/>
        <v>3.5</v>
      </c>
      <c r="K3514" t="s">
        <v>8342</v>
      </c>
      <c r="L3514" t="s">
        <v>8354</v>
      </c>
      <c r="M3514">
        <v>0.75</v>
      </c>
      <c r="N3514">
        <v>2.5</v>
      </c>
      <c r="O3514">
        <f t="shared" si="182"/>
        <v>1.25</v>
      </c>
      <c r="P3514">
        <v>0.5</v>
      </c>
    </row>
    <row r="3515" spans="1:16">
      <c r="A3515" s="61">
        <v>104215297</v>
      </c>
      <c r="B3515" s="61" t="s">
        <v>81</v>
      </c>
      <c r="C3515" s="100" t="s">
        <v>1532</v>
      </c>
      <c r="D3515" s="42" t="s">
        <v>5350</v>
      </c>
      <c r="E3515" s="61">
        <v>101490161</v>
      </c>
      <c r="F3515" s="61"/>
      <c r="G3515" s="61">
        <v>101</v>
      </c>
      <c r="H3515">
        <v>7</v>
      </c>
      <c r="I3515" t="str">
        <f t="shared" si="180"/>
        <v>78</v>
      </c>
      <c r="J3515" t="str">
        <f t="shared" si="181"/>
        <v>3.5</v>
      </c>
      <c r="K3515" t="s">
        <v>8342</v>
      </c>
      <c r="L3515" t="s">
        <v>8341</v>
      </c>
      <c r="M3515">
        <v>0.75</v>
      </c>
      <c r="N3515">
        <v>2.5</v>
      </c>
      <c r="O3515">
        <f t="shared" si="182"/>
        <v>1.25</v>
      </c>
      <c r="P3515">
        <v>0.5</v>
      </c>
    </row>
    <row r="3516" spans="1:16">
      <c r="A3516" s="61">
        <v>104215297</v>
      </c>
      <c r="B3516" s="61" t="s">
        <v>81</v>
      </c>
      <c r="C3516" s="100" t="s">
        <v>1613</v>
      </c>
      <c r="D3516" s="42" t="s">
        <v>5350</v>
      </c>
      <c r="E3516" s="61">
        <v>101490162</v>
      </c>
      <c r="F3516" s="61"/>
      <c r="G3516" s="61">
        <v>101</v>
      </c>
      <c r="H3516">
        <v>7</v>
      </c>
      <c r="I3516" t="str">
        <f t="shared" si="180"/>
        <v>78</v>
      </c>
      <c r="J3516" t="str">
        <f t="shared" si="181"/>
        <v>3.5</v>
      </c>
      <c r="K3516" t="s">
        <v>8342</v>
      </c>
      <c r="L3516" t="s">
        <v>8341</v>
      </c>
      <c r="M3516">
        <v>0.75</v>
      </c>
      <c r="N3516">
        <v>2.5</v>
      </c>
      <c r="O3516">
        <f t="shared" si="182"/>
        <v>1.25</v>
      </c>
      <c r="P3516">
        <v>0.5</v>
      </c>
    </row>
    <row r="3517" spans="1:16">
      <c r="A3517" s="61">
        <v>104215297</v>
      </c>
      <c r="B3517" s="61" t="s">
        <v>81</v>
      </c>
      <c r="C3517" s="100" t="s">
        <v>1532</v>
      </c>
      <c r="D3517" s="42" t="s">
        <v>165</v>
      </c>
      <c r="E3517" s="61">
        <v>101490161</v>
      </c>
      <c r="F3517" s="61"/>
      <c r="G3517" s="61">
        <v>101</v>
      </c>
      <c r="H3517">
        <v>7</v>
      </c>
      <c r="I3517" t="str">
        <f t="shared" si="180"/>
        <v>78</v>
      </c>
      <c r="J3517" t="str">
        <f t="shared" si="181"/>
        <v>3.5</v>
      </c>
      <c r="K3517" t="s">
        <v>8342</v>
      </c>
      <c r="L3517" t="s">
        <v>8341</v>
      </c>
      <c r="M3517">
        <v>0.75</v>
      </c>
      <c r="N3517">
        <v>2.5</v>
      </c>
      <c r="O3517">
        <f t="shared" si="182"/>
        <v>1.25</v>
      </c>
      <c r="P3517">
        <v>0.5</v>
      </c>
    </row>
    <row r="3518" spans="1:16">
      <c r="A3518" s="61">
        <v>104215297</v>
      </c>
      <c r="B3518" s="61" t="s">
        <v>81</v>
      </c>
      <c r="C3518" s="100" t="s">
        <v>1613</v>
      </c>
      <c r="D3518" s="42" t="s">
        <v>165</v>
      </c>
      <c r="E3518" s="61">
        <v>101490162</v>
      </c>
      <c r="F3518" s="61"/>
      <c r="G3518" s="61">
        <v>101</v>
      </c>
      <c r="H3518">
        <v>7</v>
      </c>
      <c r="I3518" t="str">
        <f t="shared" si="180"/>
        <v>78</v>
      </c>
      <c r="J3518" t="str">
        <f t="shared" si="181"/>
        <v>3.5</v>
      </c>
      <c r="K3518" t="s">
        <v>8342</v>
      </c>
      <c r="L3518" t="s">
        <v>8341</v>
      </c>
      <c r="M3518">
        <v>0.75</v>
      </c>
      <c r="N3518">
        <v>2.5</v>
      </c>
      <c r="O3518">
        <f t="shared" si="182"/>
        <v>1.25</v>
      </c>
      <c r="P3518">
        <v>0.5</v>
      </c>
    </row>
    <row r="3519" spans="1:16">
      <c r="A3519" s="61">
        <v>103686425</v>
      </c>
      <c r="B3519" s="61" t="s">
        <v>7719</v>
      </c>
      <c r="C3519" s="100" t="s">
        <v>1532</v>
      </c>
      <c r="D3519" s="42" t="s">
        <v>5302</v>
      </c>
      <c r="E3519" s="61">
        <v>101490162</v>
      </c>
      <c r="F3519" s="61"/>
      <c r="G3519" s="61">
        <v>101</v>
      </c>
      <c r="H3519">
        <v>7</v>
      </c>
      <c r="I3519" t="str">
        <f t="shared" si="180"/>
        <v>78</v>
      </c>
      <c r="J3519" t="str">
        <f t="shared" si="181"/>
        <v>3.5</v>
      </c>
      <c r="K3519" t="s">
        <v>8344</v>
      </c>
      <c r="L3519" t="s">
        <v>8350</v>
      </c>
      <c r="M3519">
        <v>0.75</v>
      </c>
      <c r="N3519">
        <v>2.5</v>
      </c>
      <c r="O3519">
        <f t="shared" si="182"/>
        <v>1.25</v>
      </c>
      <c r="P3519">
        <v>0.5</v>
      </c>
    </row>
    <row r="3520" spans="1:16">
      <c r="A3520" s="61">
        <v>103686425</v>
      </c>
      <c r="B3520" s="61" t="s">
        <v>7719</v>
      </c>
      <c r="C3520" s="100" t="s">
        <v>1613</v>
      </c>
      <c r="D3520" s="42" t="s">
        <v>5303</v>
      </c>
      <c r="E3520" s="61">
        <v>101490161</v>
      </c>
      <c r="F3520" s="61"/>
      <c r="G3520" s="61">
        <v>101</v>
      </c>
      <c r="H3520">
        <v>7</v>
      </c>
      <c r="I3520" t="str">
        <f t="shared" si="180"/>
        <v>78</v>
      </c>
      <c r="J3520" t="str">
        <f t="shared" si="181"/>
        <v>3.5</v>
      </c>
      <c r="K3520" t="s">
        <v>8344</v>
      </c>
      <c r="L3520" t="s">
        <v>8350</v>
      </c>
      <c r="M3520">
        <v>0.75</v>
      </c>
      <c r="N3520">
        <v>2.5</v>
      </c>
      <c r="O3520">
        <f t="shared" si="182"/>
        <v>1.25</v>
      </c>
      <c r="P3520">
        <v>0.5</v>
      </c>
    </row>
    <row r="3521" spans="1:16">
      <c r="A3521" s="61">
        <v>103609908</v>
      </c>
      <c r="B3521" s="61" t="s">
        <v>7648</v>
      </c>
      <c r="C3521" s="100" t="s">
        <v>1532</v>
      </c>
      <c r="D3521" s="42" t="s">
        <v>5181</v>
      </c>
      <c r="E3521" s="61">
        <v>101490162</v>
      </c>
      <c r="F3521" s="61"/>
      <c r="G3521" s="61">
        <v>45</v>
      </c>
      <c r="H3521">
        <v>7</v>
      </c>
      <c r="I3521" t="str">
        <f t="shared" si="180"/>
        <v>78</v>
      </c>
      <c r="J3521" t="str">
        <f t="shared" si="181"/>
        <v>3.5</v>
      </c>
      <c r="K3521" t="s">
        <v>8344</v>
      </c>
      <c r="L3521" t="s">
        <v>8341</v>
      </c>
      <c r="M3521">
        <v>0.75</v>
      </c>
      <c r="N3521">
        <v>2.5</v>
      </c>
      <c r="O3521">
        <f t="shared" si="182"/>
        <v>1.25</v>
      </c>
      <c r="P3521">
        <v>0.5</v>
      </c>
    </row>
    <row r="3522" spans="1:16">
      <c r="A3522" s="61">
        <v>103609908</v>
      </c>
      <c r="B3522" s="61" t="s">
        <v>7648</v>
      </c>
      <c r="C3522" s="100" t="s">
        <v>1613</v>
      </c>
      <c r="D3522" s="42" t="s">
        <v>5182</v>
      </c>
      <c r="E3522" s="61">
        <v>101490161</v>
      </c>
      <c r="F3522" s="61"/>
      <c r="G3522" s="61">
        <v>45</v>
      </c>
      <c r="H3522">
        <v>7</v>
      </c>
      <c r="I3522" t="str">
        <f t="shared" si="180"/>
        <v>78</v>
      </c>
      <c r="J3522" t="str">
        <f t="shared" si="181"/>
        <v>3.5</v>
      </c>
      <c r="K3522" t="s">
        <v>8344</v>
      </c>
      <c r="L3522" t="s">
        <v>8341</v>
      </c>
      <c r="M3522">
        <v>0.75</v>
      </c>
      <c r="N3522">
        <v>2.5</v>
      </c>
      <c r="O3522">
        <f t="shared" si="182"/>
        <v>1.25</v>
      </c>
      <c r="P3522">
        <v>0.5</v>
      </c>
    </row>
    <row r="3523" spans="1:16">
      <c r="A3523" s="61">
        <v>103190322</v>
      </c>
      <c r="B3523" s="61" t="s">
        <v>7342</v>
      </c>
      <c r="C3523" s="62" t="s">
        <v>1532</v>
      </c>
      <c r="D3523" s="42" t="s">
        <v>4746</v>
      </c>
      <c r="E3523" s="61">
        <v>101490164</v>
      </c>
      <c r="F3523" s="61"/>
      <c r="G3523" s="61">
        <v>212</v>
      </c>
      <c r="H3523">
        <v>7</v>
      </c>
      <c r="I3523" t="str">
        <f t="shared" si="180"/>
        <v>78</v>
      </c>
      <c r="J3523" t="str">
        <f t="shared" si="181"/>
        <v>3.5</v>
      </c>
      <c r="K3523" t="s">
        <v>8342</v>
      </c>
      <c r="L3523" t="s">
        <v>8341</v>
      </c>
      <c r="M3523">
        <v>0.75</v>
      </c>
      <c r="N3523">
        <v>2.5</v>
      </c>
      <c r="O3523">
        <f t="shared" si="182"/>
        <v>1.25</v>
      </c>
      <c r="P3523">
        <v>0.5</v>
      </c>
    </row>
    <row r="3524" spans="1:16">
      <c r="A3524" s="61">
        <v>103227307</v>
      </c>
      <c r="B3524" s="61" t="s">
        <v>7471</v>
      </c>
      <c r="C3524" s="62" t="s">
        <v>1532</v>
      </c>
      <c r="D3524" s="42" t="s">
        <v>4746</v>
      </c>
      <c r="E3524" s="61">
        <v>101490164</v>
      </c>
      <c r="F3524" s="61"/>
      <c r="G3524" s="61">
        <v>212</v>
      </c>
      <c r="H3524">
        <v>7</v>
      </c>
      <c r="I3524" t="str">
        <f t="shared" si="180"/>
        <v>78</v>
      </c>
      <c r="J3524" t="str">
        <f t="shared" si="181"/>
        <v>3.5</v>
      </c>
      <c r="K3524" t="s">
        <v>8342</v>
      </c>
      <c r="L3524" t="s">
        <v>8341</v>
      </c>
      <c r="M3524">
        <v>0.75</v>
      </c>
      <c r="N3524">
        <v>2.5</v>
      </c>
      <c r="O3524">
        <f t="shared" si="182"/>
        <v>1.25</v>
      </c>
      <c r="P3524">
        <v>0.5</v>
      </c>
    </row>
    <row r="3525" spans="1:16">
      <c r="A3525" s="61">
        <v>103190322</v>
      </c>
      <c r="B3525" s="61" t="s">
        <v>7342</v>
      </c>
      <c r="C3525" s="62" t="s">
        <v>1613</v>
      </c>
      <c r="D3525" s="42" t="s">
        <v>4747</v>
      </c>
      <c r="E3525" s="61">
        <v>101490161</v>
      </c>
      <c r="F3525" s="61"/>
      <c r="G3525" s="61">
        <v>212</v>
      </c>
      <c r="H3525">
        <v>7</v>
      </c>
      <c r="I3525" t="str">
        <f t="shared" si="180"/>
        <v>78</v>
      </c>
      <c r="J3525" t="str">
        <f t="shared" si="181"/>
        <v>3.5</v>
      </c>
      <c r="K3525" t="s">
        <v>8342</v>
      </c>
      <c r="L3525" t="s">
        <v>8341</v>
      </c>
      <c r="M3525">
        <v>0.75</v>
      </c>
      <c r="N3525">
        <v>2.5</v>
      </c>
      <c r="O3525">
        <f t="shared" si="182"/>
        <v>1.25</v>
      </c>
      <c r="P3525">
        <v>0.5</v>
      </c>
    </row>
    <row r="3526" spans="1:16">
      <c r="A3526" s="61">
        <v>103227307</v>
      </c>
      <c r="B3526" s="61" t="s">
        <v>7471</v>
      </c>
      <c r="C3526" s="62" t="s">
        <v>1613</v>
      </c>
      <c r="D3526" s="42" t="s">
        <v>4747</v>
      </c>
      <c r="E3526" s="61">
        <v>101490161</v>
      </c>
      <c r="F3526" s="61"/>
      <c r="G3526" s="61">
        <v>212</v>
      </c>
      <c r="H3526">
        <v>7</v>
      </c>
      <c r="I3526" t="str">
        <f t="shared" si="180"/>
        <v>78</v>
      </c>
      <c r="J3526" t="str">
        <f t="shared" si="181"/>
        <v>3.5</v>
      </c>
      <c r="K3526" t="s">
        <v>8342</v>
      </c>
      <c r="L3526" t="s">
        <v>8341</v>
      </c>
      <c r="M3526">
        <v>0.75</v>
      </c>
      <c r="N3526">
        <v>2.5</v>
      </c>
      <c r="O3526">
        <f t="shared" si="182"/>
        <v>1.25</v>
      </c>
      <c r="P3526">
        <v>0.5</v>
      </c>
    </row>
    <row r="3527" spans="1:16">
      <c r="A3527" s="61">
        <v>102994597</v>
      </c>
      <c r="B3527" s="61" t="s">
        <v>200</v>
      </c>
      <c r="C3527" s="62" t="s">
        <v>1532</v>
      </c>
      <c r="D3527" s="42" t="s">
        <v>4537</v>
      </c>
      <c r="E3527" s="61">
        <v>101490162</v>
      </c>
      <c r="F3527" s="61"/>
      <c r="G3527" s="61">
        <v>354</v>
      </c>
      <c r="H3527">
        <v>7</v>
      </c>
      <c r="I3527" t="str">
        <f t="shared" si="180"/>
        <v>78</v>
      </c>
      <c r="J3527" t="str">
        <f t="shared" si="181"/>
        <v>4.8</v>
      </c>
      <c r="K3527" t="s">
        <v>8342</v>
      </c>
      <c r="L3527" t="s">
        <v>8341</v>
      </c>
      <c r="M3527">
        <v>0.75</v>
      </c>
      <c r="N3527">
        <v>2.5</v>
      </c>
      <c r="O3527">
        <f t="shared" si="182"/>
        <v>1.25</v>
      </c>
      <c r="P3527">
        <v>0.5</v>
      </c>
    </row>
    <row r="3528" spans="1:16">
      <c r="A3528" s="61">
        <v>102994597</v>
      </c>
      <c r="B3528" s="61" t="s">
        <v>200</v>
      </c>
      <c r="C3528" s="62" t="s">
        <v>1613</v>
      </c>
      <c r="D3528" s="42" t="s">
        <v>4538</v>
      </c>
      <c r="E3528" s="61">
        <v>101490161</v>
      </c>
      <c r="F3528" s="61"/>
      <c r="G3528" s="61">
        <v>354</v>
      </c>
      <c r="H3528">
        <v>7</v>
      </c>
      <c r="I3528" t="str">
        <f t="shared" si="180"/>
        <v>78</v>
      </c>
      <c r="J3528" t="str">
        <f t="shared" si="181"/>
        <v>4.8</v>
      </c>
      <c r="K3528" t="s">
        <v>8342</v>
      </c>
      <c r="L3528" t="s">
        <v>8341</v>
      </c>
      <c r="M3528">
        <v>0.75</v>
      </c>
      <c r="N3528">
        <v>2.5</v>
      </c>
      <c r="O3528">
        <f t="shared" si="182"/>
        <v>1.25</v>
      </c>
      <c r="P3528">
        <v>0.5</v>
      </c>
    </row>
    <row r="3529" spans="1:16">
      <c r="A3529" s="61">
        <v>103016869</v>
      </c>
      <c r="B3529" s="61" t="s">
        <v>7215</v>
      </c>
      <c r="C3529" s="62" t="s">
        <v>1532</v>
      </c>
      <c r="D3529" s="42" t="s">
        <v>4555</v>
      </c>
      <c r="E3529" s="61">
        <v>101727985</v>
      </c>
      <c r="F3529" s="61"/>
      <c r="G3529" s="61">
        <v>354</v>
      </c>
      <c r="H3529">
        <v>7</v>
      </c>
      <c r="I3529" t="str">
        <f t="shared" si="180"/>
        <v>78</v>
      </c>
      <c r="J3529" t="str">
        <f t="shared" si="181"/>
        <v>4.8</v>
      </c>
      <c r="K3529" t="s">
        <v>8347</v>
      </c>
      <c r="L3529" t="s">
        <v>8341</v>
      </c>
      <c r="M3529">
        <v>1.5</v>
      </c>
      <c r="N3529">
        <v>2.5</v>
      </c>
      <c r="O3529">
        <f t="shared" si="182"/>
        <v>1.25</v>
      </c>
      <c r="P3529">
        <v>0.5</v>
      </c>
    </row>
    <row r="3530" spans="1:16">
      <c r="A3530" s="61">
        <v>103016869</v>
      </c>
      <c r="B3530" s="61" t="s">
        <v>7215</v>
      </c>
      <c r="C3530" s="62" t="s">
        <v>1613</v>
      </c>
      <c r="D3530" s="42" t="s">
        <v>4556</v>
      </c>
      <c r="E3530" s="61">
        <v>101727984</v>
      </c>
      <c r="F3530" s="61"/>
      <c r="G3530" s="61">
        <v>354</v>
      </c>
      <c r="H3530">
        <v>7</v>
      </c>
      <c r="I3530" t="str">
        <f t="shared" si="180"/>
        <v>78</v>
      </c>
      <c r="J3530" t="str">
        <f t="shared" si="181"/>
        <v>4.8</v>
      </c>
      <c r="K3530" t="s">
        <v>8347</v>
      </c>
      <c r="L3530" t="s">
        <v>8341</v>
      </c>
      <c r="M3530">
        <v>1.5</v>
      </c>
      <c r="N3530">
        <v>2.5</v>
      </c>
      <c r="O3530">
        <f t="shared" si="182"/>
        <v>1.25</v>
      </c>
      <c r="P3530">
        <v>0.5</v>
      </c>
    </row>
    <row r="3531" spans="1:16">
      <c r="A3531" s="61">
        <v>103075538</v>
      </c>
      <c r="B3531" s="61" t="s">
        <v>7277</v>
      </c>
      <c r="C3531" s="62" t="s">
        <v>1532</v>
      </c>
      <c r="D3531" s="42" t="s">
        <v>4657</v>
      </c>
      <c r="E3531" s="61">
        <v>101727987</v>
      </c>
      <c r="F3531" s="61"/>
      <c r="G3531" s="61">
        <v>354</v>
      </c>
      <c r="H3531">
        <v>7</v>
      </c>
      <c r="I3531" t="str">
        <f t="shared" si="180"/>
        <v>78</v>
      </c>
      <c r="J3531" t="str">
        <f t="shared" si="181"/>
        <v>4.8</v>
      </c>
      <c r="K3531" t="s">
        <v>8347</v>
      </c>
      <c r="L3531" t="s">
        <v>8341</v>
      </c>
      <c r="M3531">
        <v>1.5</v>
      </c>
      <c r="N3531">
        <v>2.5</v>
      </c>
      <c r="O3531">
        <f t="shared" si="182"/>
        <v>1.25</v>
      </c>
      <c r="P3531">
        <v>0.5</v>
      </c>
    </row>
    <row r="3532" spans="1:16">
      <c r="A3532" s="61">
        <v>103075538</v>
      </c>
      <c r="B3532" s="61" t="s">
        <v>7277</v>
      </c>
      <c r="C3532" s="62" t="s">
        <v>1613</v>
      </c>
      <c r="D3532" s="42" t="s">
        <v>4658</v>
      </c>
      <c r="E3532" s="61">
        <v>101727984</v>
      </c>
      <c r="F3532" s="61"/>
      <c r="G3532" s="61">
        <v>354</v>
      </c>
      <c r="H3532">
        <v>7</v>
      </c>
      <c r="I3532" t="str">
        <f t="shared" ref="I3532:I3595" si="183">MID(D3532,5,2)</f>
        <v>78</v>
      </c>
      <c r="J3532" t="str">
        <f t="shared" ref="J3532:J3595" si="184">MID(D3532,7,3)</f>
        <v>4.8</v>
      </c>
      <c r="K3532" t="s">
        <v>8347</v>
      </c>
      <c r="L3532" t="s">
        <v>8341</v>
      </c>
      <c r="M3532">
        <v>1.5</v>
      </c>
      <c r="N3532">
        <v>2.5</v>
      </c>
      <c r="O3532">
        <f t="shared" si="182"/>
        <v>1.25</v>
      </c>
      <c r="P3532">
        <v>0.5</v>
      </c>
    </row>
    <row r="3533" spans="1:16">
      <c r="A3533" s="61">
        <v>104795095</v>
      </c>
      <c r="B3533" s="61" t="s">
        <v>8043</v>
      </c>
      <c r="C3533" s="100" t="s">
        <v>1532</v>
      </c>
      <c r="D3533" s="42" t="s">
        <v>5799</v>
      </c>
      <c r="E3533" s="61"/>
      <c r="F3533" s="61"/>
      <c r="G3533" s="61">
        <v>473</v>
      </c>
      <c r="H3533">
        <v>6.63</v>
      </c>
      <c r="I3533" t="str">
        <f t="shared" si="183"/>
        <v>78</v>
      </c>
      <c r="J3533" t="str">
        <f t="shared" si="184"/>
        <v>7.9</v>
      </c>
      <c r="K3533" t="s">
        <v>8343</v>
      </c>
      <c r="L3533" t="s">
        <v>8351</v>
      </c>
      <c r="M3533">
        <v>0.75</v>
      </c>
      <c r="N3533">
        <v>2</v>
      </c>
      <c r="O3533">
        <f t="shared" si="182"/>
        <v>1</v>
      </c>
      <c r="P3533">
        <v>0.5</v>
      </c>
    </row>
    <row r="3534" spans="1:16">
      <c r="A3534" s="61">
        <v>104793491</v>
      </c>
      <c r="B3534" s="61" t="s">
        <v>57</v>
      </c>
      <c r="C3534" s="100" t="s">
        <v>1532</v>
      </c>
      <c r="D3534" s="42" t="s">
        <v>5793</v>
      </c>
      <c r="E3534" s="61">
        <v>104571972</v>
      </c>
      <c r="F3534" s="61"/>
      <c r="G3534" s="61">
        <v>414</v>
      </c>
      <c r="H3534">
        <v>6.63</v>
      </c>
      <c r="I3534" t="str">
        <f t="shared" si="183"/>
        <v>78</v>
      </c>
      <c r="J3534" t="str">
        <f t="shared" si="184"/>
        <v>7.9</v>
      </c>
      <c r="K3534" t="s">
        <v>8343</v>
      </c>
      <c r="L3534" t="s">
        <v>8352</v>
      </c>
      <c r="M3534">
        <v>0.75</v>
      </c>
      <c r="N3534">
        <v>2</v>
      </c>
      <c r="O3534">
        <f t="shared" si="182"/>
        <v>1</v>
      </c>
      <c r="P3534">
        <v>0.5</v>
      </c>
    </row>
    <row r="3535" spans="1:16">
      <c r="A3535" s="61">
        <v>102024455</v>
      </c>
      <c r="B3535" s="61" t="s">
        <v>6899</v>
      </c>
      <c r="C3535" s="62" t="s">
        <v>1532</v>
      </c>
      <c r="D3535" s="42" t="s">
        <v>4057</v>
      </c>
      <c r="E3535" s="61">
        <v>101490162</v>
      </c>
      <c r="F3535" s="61"/>
      <c r="G3535" s="61">
        <v>214</v>
      </c>
      <c r="H3535">
        <v>7</v>
      </c>
      <c r="I3535" t="str">
        <f t="shared" si="183"/>
        <v>78</v>
      </c>
      <c r="J3535" t="str">
        <f t="shared" si="184"/>
        <v>5.0</v>
      </c>
      <c r="K3535" t="s">
        <v>8342</v>
      </c>
      <c r="L3535" t="s">
        <v>8350</v>
      </c>
      <c r="M3535">
        <v>0.75</v>
      </c>
      <c r="N3535">
        <v>2.5</v>
      </c>
      <c r="O3535">
        <f t="shared" si="182"/>
        <v>1.25</v>
      </c>
      <c r="P3535">
        <v>0.5</v>
      </c>
    </row>
    <row r="3536" spans="1:16">
      <c r="A3536" s="61">
        <v>102024455</v>
      </c>
      <c r="B3536" s="61" t="s">
        <v>6899</v>
      </c>
      <c r="C3536" s="62" t="s">
        <v>1613</v>
      </c>
      <c r="D3536" s="42" t="s">
        <v>4058</v>
      </c>
      <c r="E3536" s="61">
        <v>101490161</v>
      </c>
      <c r="F3536" s="61"/>
      <c r="G3536" s="61">
        <v>214</v>
      </c>
      <c r="H3536">
        <v>7</v>
      </c>
      <c r="I3536" t="str">
        <f t="shared" si="183"/>
        <v>78</v>
      </c>
      <c r="J3536" t="str">
        <f t="shared" si="184"/>
        <v>5.0</v>
      </c>
      <c r="K3536" t="s">
        <v>8342</v>
      </c>
      <c r="L3536" t="s">
        <v>8350</v>
      </c>
      <c r="M3536">
        <v>0.75</v>
      </c>
      <c r="N3536">
        <v>2.5</v>
      </c>
      <c r="O3536">
        <f t="shared" si="182"/>
        <v>1.25</v>
      </c>
      <c r="P3536">
        <v>0.5</v>
      </c>
    </row>
    <row r="3537" spans="1:16">
      <c r="A3537" s="61">
        <v>103271422</v>
      </c>
      <c r="B3537" s="61" t="s">
        <v>7512</v>
      </c>
      <c r="C3537" s="62" t="s">
        <v>1532</v>
      </c>
      <c r="D3537" s="94" t="s">
        <v>4958</v>
      </c>
      <c r="E3537" s="61">
        <v>101490164</v>
      </c>
      <c r="F3537" s="61"/>
      <c r="G3537" s="61">
        <v>17</v>
      </c>
      <c r="H3537">
        <v>7</v>
      </c>
      <c r="I3537" t="str">
        <f t="shared" si="183"/>
        <v>78</v>
      </c>
      <c r="J3537" t="str">
        <f t="shared" si="184"/>
        <v>5.0</v>
      </c>
      <c r="K3537" t="s">
        <v>8342</v>
      </c>
      <c r="L3537" t="s">
        <v>8352</v>
      </c>
      <c r="M3537">
        <v>0.75</v>
      </c>
      <c r="N3537">
        <v>2.5</v>
      </c>
      <c r="O3537">
        <f t="shared" ref="O3537:O3600" si="185">N3537/2</f>
        <v>1.25</v>
      </c>
      <c r="P3537">
        <v>0.5</v>
      </c>
    </row>
    <row r="3538" spans="1:16">
      <c r="A3538" s="61">
        <v>103271422</v>
      </c>
      <c r="B3538" s="61" t="s">
        <v>7512</v>
      </c>
      <c r="C3538" s="62" t="s">
        <v>1613</v>
      </c>
      <c r="D3538" s="94" t="s">
        <v>4959</v>
      </c>
      <c r="E3538" s="61">
        <v>101490161</v>
      </c>
      <c r="F3538" s="61"/>
      <c r="G3538" s="61">
        <v>17</v>
      </c>
      <c r="H3538">
        <v>7</v>
      </c>
      <c r="I3538" t="str">
        <f t="shared" si="183"/>
        <v>78</v>
      </c>
      <c r="J3538" t="str">
        <f t="shared" si="184"/>
        <v>5.0</v>
      </c>
      <c r="K3538" t="s">
        <v>8342</v>
      </c>
      <c r="L3538" t="s">
        <v>8352</v>
      </c>
      <c r="M3538">
        <v>0.75</v>
      </c>
      <c r="N3538">
        <v>2.5</v>
      </c>
      <c r="O3538">
        <f t="shared" si="185"/>
        <v>1.25</v>
      </c>
      <c r="P3538">
        <v>0.5</v>
      </c>
    </row>
    <row r="3539" spans="1:16">
      <c r="A3539" s="61">
        <v>101509230</v>
      </c>
      <c r="B3539" s="61" t="s">
        <v>6025</v>
      </c>
      <c r="C3539" s="62" t="s">
        <v>1532</v>
      </c>
      <c r="D3539" s="42" t="s">
        <v>1686</v>
      </c>
      <c r="E3539" s="61">
        <v>101490162</v>
      </c>
      <c r="F3539" s="61"/>
      <c r="G3539" s="61">
        <v>18</v>
      </c>
      <c r="H3539">
        <v>7</v>
      </c>
      <c r="I3539" t="str">
        <f t="shared" si="183"/>
        <v>78</v>
      </c>
      <c r="J3539" t="str">
        <f t="shared" si="184"/>
        <v>5.0</v>
      </c>
      <c r="K3539" t="s">
        <v>8342</v>
      </c>
      <c r="L3539" t="s">
        <v>8341</v>
      </c>
      <c r="M3539">
        <v>0.75</v>
      </c>
      <c r="N3539">
        <v>2.5</v>
      </c>
      <c r="O3539">
        <f t="shared" si="185"/>
        <v>1.25</v>
      </c>
      <c r="P3539">
        <v>0.5</v>
      </c>
    </row>
    <row r="3540" spans="1:16">
      <c r="A3540" s="61">
        <v>102061774</v>
      </c>
      <c r="B3540" s="61" t="s">
        <v>6937</v>
      </c>
      <c r="C3540" s="62" t="s">
        <v>1532</v>
      </c>
      <c r="D3540" s="42" t="s">
        <v>1686</v>
      </c>
      <c r="E3540" s="61">
        <v>101490162</v>
      </c>
      <c r="F3540" s="61"/>
      <c r="G3540" s="61">
        <v>18</v>
      </c>
      <c r="H3540">
        <v>7</v>
      </c>
      <c r="I3540" t="str">
        <f t="shared" si="183"/>
        <v>78</v>
      </c>
      <c r="J3540" t="str">
        <f t="shared" si="184"/>
        <v>5.0</v>
      </c>
      <c r="K3540" t="s">
        <v>8342</v>
      </c>
      <c r="L3540" t="s">
        <v>8341</v>
      </c>
      <c r="M3540">
        <v>0.75</v>
      </c>
      <c r="N3540">
        <v>2.5</v>
      </c>
      <c r="O3540">
        <f t="shared" si="185"/>
        <v>1.25</v>
      </c>
      <c r="P3540">
        <v>0.5</v>
      </c>
    </row>
    <row r="3541" spans="1:16">
      <c r="A3541" s="61">
        <v>101509230</v>
      </c>
      <c r="B3541" s="61" t="s">
        <v>6025</v>
      </c>
      <c r="C3541" s="62" t="s">
        <v>1613</v>
      </c>
      <c r="D3541" s="42" t="s">
        <v>3656</v>
      </c>
      <c r="E3541" s="61">
        <v>101490161</v>
      </c>
      <c r="F3541" s="61"/>
      <c r="G3541" s="61">
        <v>18</v>
      </c>
      <c r="H3541">
        <v>7</v>
      </c>
      <c r="I3541" t="str">
        <f t="shared" si="183"/>
        <v>78</v>
      </c>
      <c r="J3541" t="str">
        <f t="shared" si="184"/>
        <v>5.0</v>
      </c>
      <c r="K3541" t="s">
        <v>8342</v>
      </c>
      <c r="L3541" t="s">
        <v>8341</v>
      </c>
      <c r="M3541">
        <v>0.75</v>
      </c>
      <c r="N3541">
        <v>2.5</v>
      </c>
      <c r="O3541">
        <f t="shared" si="185"/>
        <v>1.25</v>
      </c>
      <c r="P3541">
        <v>0.5</v>
      </c>
    </row>
    <row r="3542" spans="1:16">
      <c r="A3542" s="61">
        <v>103226164</v>
      </c>
      <c r="B3542" s="61" t="s">
        <v>7449</v>
      </c>
      <c r="C3542" s="62" t="s">
        <v>1532</v>
      </c>
      <c r="D3542" s="42" t="s">
        <v>4866</v>
      </c>
      <c r="E3542" s="61">
        <v>101490162</v>
      </c>
      <c r="F3542" s="61"/>
      <c r="G3542" s="61">
        <v>18</v>
      </c>
      <c r="H3542">
        <v>7</v>
      </c>
      <c r="I3542" t="str">
        <f t="shared" si="183"/>
        <v>78</v>
      </c>
      <c r="J3542" t="str">
        <f t="shared" si="184"/>
        <v>5.0</v>
      </c>
      <c r="K3542" t="s">
        <v>8342</v>
      </c>
      <c r="L3542" t="s">
        <v>8341</v>
      </c>
      <c r="M3542">
        <v>0.75</v>
      </c>
      <c r="N3542">
        <v>2.5</v>
      </c>
      <c r="O3542">
        <f t="shared" si="185"/>
        <v>1.25</v>
      </c>
      <c r="P3542">
        <v>0.5</v>
      </c>
    </row>
    <row r="3543" spans="1:16">
      <c r="A3543" s="61">
        <v>103226164</v>
      </c>
      <c r="B3543" s="61" t="s">
        <v>7449</v>
      </c>
      <c r="C3543" s="62" t="s">
        <v>1613</v>
      </c>
      <c r="D3543" s="42" t="s">
        <v>4867</v>
      </c>
      <c r="E3543" s="61">
        <v>101490161</v>
      </c>
      <c r="F3543" s="61"/>
      <c r="G3543" s="61">
        <v>18</v>
      </c>
      <c r="H3543">
        <v>7</v>
      </c>
      <c r="I3543" t="str">
        <f t="shared" si="183"/>
        <v>78</v>
      </c>
      <c r="J3543" t="str">
        <f t="shared" si="184"/>
        <v>5.0</v>
      </c>
      <c r="K3543" t="s">
        <v>8342</v>
      </c>
      <c r="L3543" t="s">
        <v>8341</v>
      </c>
      <c r="M3543">
        <v>0.75</v>
      </c>
      <c r="N3543">
        <v>2.5</v>
      </c>
      <c r="O3543">
        <f t="shared" si="185"/>
        <v>1.25</v>
      </c>
      <c r="P3543">
        <v>0.5</v>
      </c>
    </row>
    <row r="3544" spans="1:16">
      <c r="A3544" s="61">
        <v>102061774</v>
      </c>
      <c r="B3544" s="61" t="s">
        <v>6937</v>
      </c>
      <c r="C3544" s="62" t="s">
        <v>1613</v>
      </c>
      <c r="D3544" s="42" t="s">
        <v>4119</v>
      </c>
      <c r="E3544" s="61">
        <v>101490161</v>
      </c>
      <c r="F3544" s="61"/>
      <c r="G3544" s="61">
        <v>18</v>
      </c>
      <c r="H3544">
        <v>7</v>
      </c>
      <c r="I3544" t="str">
        <f t="shared" si="183"/>
        <v>78</v>
      </c>
      <c r="J3544" t="str">
        <f t="shared" si="184"/>
        <v>5.0</v>
      </c>
      <c r="K3544" t="s">
        <v>8342</v>
      </c>
      <c r="L3544" t="s">
        <v>8341</v>
      </c>
      <c r="M3544">
        <v>0.75</v>
      </c>
      <c r="N3544">
        <v>2.5</v>
      </c>
      <c r="O3544">
        <f t="shared" si="185"/>
        <v>1.25</v>
      </c>
      <c r="P3544">
        <v>0.5</v>
      </c>
    </row>
    <row r="3545" spans="1:16">
      <c r="A3545" s="61">
        <v>103356919</v>
      </c>
      <c r="B3545" s="61" t="s">
        <v>7558</v>
      </c>
      <c r="C3545" s="100" t="s">
        <v>1532</v>
      </c>
      <c r="D3545" s="94" t="s">
        <v>5033</v>
      </c>
      <c r="E3545" s="18">
        <v>103177454</v>
      </c>
      <c r="F3545" s="61"/>
      <c r="G3545" s="61">
        <v>214</v>
      </c>
      <c r="H3545">
        <v>7</v>
      </c>
      <c r="I3545" t="str">
        <f t="shared" si="183"/>
        <v>78</v>
      </c>
      <c r="J3545" t="str">
        <f t="shared" si="184"/>
        <v>5.0</v>
      </c>
      <c r="K3545" t="s">
        <v>8345</v>
      </c>
      <c r="L3545" t="s">
        <v>8350</v>
      </c>
      <c r="M3545">
        <v>1.5</v>
      </c>
      <c r="N3545">
        <v>2.5</v>
      </c>
      <c r="O3545">
        <f t="shared" si="185"/>
        <v>1.25</v>
      </c>
      <c r="P3545">
        <v>0.5</v>
      </c>
    </row>
    <row r="3546" spans="1:16">
      <c r="A3546" s="61">
        <v>103356919</v>
      </c>
      <c r="B3546" s="61" t="s">
        <v>7558</v>
      </c>
      <c r="C3546" s="100" t="s">
        <v>1613</v>
      </c>
      <c r="D3546" s="94" t="s">
        <v>5034</v>
      </c>
      <c r="E3546" s="18" t="s">
        <v>4953</v>
      </c>
      <c r="F3546" s="61"/>
      <c r="G3546" s="61">
        <v>214</v>
      </c>
      <c r="H3546">
        <v>7</v>
      </c>
      <c r="I3546" t="str">
        <f t="shared" si="183"/>
        <v>78</v>
      </c>
      <c r="J3546" t="str">
        <f t="shared" si="184"/>
        <v>5.0</v>
      </c>
      <c r="K3546" t="s">
        <v>8345</v>
      </c>
      <c r="L3546" t="s">
        <v>8350</v>
      </c>
      <c r="M3546">
        <v>1.5</v>
      </c>
      <c r="N3546">
        <v>2.5</v>
      </c>
      <c r="O3546">
        <f t="shared" si="185"/>
        <v>1.25</v>
      </c>
      <c r="P3546">
        <v>0.5</v>
      </c>
    </row>
    <row r="3547" spans="1:16">
      <c r="A3547" s="61" t="s">
        <v>5131</v>
      </c>
      <c r="B3547" s="61" t="s">
        <v>7616</v>
      </c>
      <c r="C3547" s="100" t="s">
        <v>1532</v>
      </c>
      <c r="D3547" s="42" t="s">
        <v>5132</v>
      </c>
      <c r="E3547" s="61">
        <v>103177454</v>
      </c>
      <c r="F3547" s="61"/>
      <c r="G3547" s="61">
        <v>17</v>
      </c>
      <c r="H3547">
        <v>7</v>
      </c>
      <c r="I3547" t="str">
        <f t="shared" si="183"/>
        <v>78</v>
      </c>
      <c r="J3547" t="str">
        <f t="shared" si="184"/>
        <v>5.0</v>
      </c>
      <c r="K3547" t="s">
        <v>8345</v>
      </c>
      <c r="L3547" t="s">
        <v>8352</v>
      </c>
      <c r="M3547">
        <v>1.5</v>
      </c>
      <c r="N3547">
        <v>2.5</v>
      </c>
      <c r="O3547">
        <f t="shared" si="185"/>
        <v>1.25</v>
      </c>
      <c r="P3547">
        <v>0.5</v>
      </c>
    </row>
    <row r="3548" spans="1:16" ht="25.5">
      <c r="A3548" s="82" t="s">
        <v>5131</v>
      </c>
      <c r="B3548" s="61" t="s">
        <v>7616</v>
      </c>
      <c r="C3548" s="100" t="s">
        <v>1613</v>
      </c>
      <c r="D3548" s="42" t="s">
        <v>5133</v>
      </c>
      <c r="E3548" s="61" t="s">
        <v>4953</v>
      </c>
      <c r="F3548" s="61"/>
      <c r="G3548" s="61">
        <v>17</v>
      </c>
      <c r="H3548">
        <v>7</v>
      </c>
      <c r="I3548" t="str">
        <f t="shared" si="183"/>
        <v>78</v>
      </c>
      <c r="J3548" t="str">
        <f t="shared" si="184"/>
        <v>5.0</v>
      </c>
      <c r="K3548" t="s">
        <v>8345</v>
      </c>
      <c r="L3548" t="s">
        <v>8352</v>
      </c>
      <c r="M3548">
        <v>1.5</v>
      </c>
      <c r="N3548">
        <v>2.5</v>
      </c>
      <c r="O3548">
        <f t="shared" si="185"/>
        <v>1.25</v>
      </c>
      <c r="P3548">
        <v>0.5</v>
      </c>
    </row>
    <row r="3549" spans="1:16" ht="25.5">
      <c r="A3549" s="82" t="s">
        <v>5134</v>
      </c>
      <c r="B3549" s="61" t="s">
        <v>7617</v>
      </c>
      <c r="C3549" s="100" t="s">
        <v>1532</v>
      </c>
      <c r="D3549" s="42" t="s">
        <v>5135</v>
      </c>
      <c r="E3549" s="61">
        <v>103177454</v>
      </c>
      <c r="F3549" s="61"/>
      <c r="G3549" s="61">
        <v>18</v>
      </c>
      <c r="H3549">
        <v>7</v>
      </c>
      <c r="I3549" t="str">
        <f t="shared" si="183"/>
        <v>78</v>
      </c>
      <c r="J3549" t="str">
        <f t="shared" si="184"/>
        <v>5.0</v>
      </c>
      <c r="K3549" t="s">
        <v>8345</v>
      </c>
      <c r="L3549" t="s">
        <v>8341</v>
      </c>
      <c r="M3549">
        <v>1.5</v>
      </c>
      <c r="N3549">
        <v>2.5</v>
      </c>
      <c r="O3549">
        <f t="shared" si="185"/>
        <v>1.25</v>
      </c>
      <c r="P3549">
        <v>0.5</v>
      </c>
    </row>
    <row r="3550" spans="1:16">
      <c r="A3550" s="61">
        <v>103620867</v>
      </c>
      <c r="B3550" s="61" t="s">
        <v>7673</v>
      </c>
      <c r="C3550" s="100" t="s">
        <v>1532</v>
      </c>
      <c r="D3550" s="42" t="s">
        <v>5230</v>
      </c>
      <c r="E3550" s="61">
        <v>103177454</v>
      </c>
      <c r="F3550" s="61"/>
      <c r="G3550" s="61">
        <v>18</v>
      </c>
      <c r="H3550">
        <v>7</v>
      </c>
      <c r="I3550" t="str">
        <f t="shared" si="183"/>
        <v>78</v>
      </c>
      <c r="J3550" t="str">
        <f t="shared" si="184"/>
        <v>5.0</v>
      </c>
      <c r="K3550" t="s">
        <v>8345</v>
      </c>
      <c r="L3550" t="s">
        <v>8341</v>
      </c>
      <c r="M3550">
        <v>1.5</v>
      </c>
      <c r="N3550">
        <v>2.5</v>
      </c>
      <c r="O3550">
        <f t="shared" si="185"/>
        <v>1.25</v>
      </c>
      <c r="P3550">
        <v>0.5</v>
      </c>
    </row>
    <row r="3551" spans="1:16">
      <c r="A3551" s="61">
        <v>103620867</v>
      </c>
      <c r="B3551" s="61" t="s">
        <v>7673</v>
      </c>
      <c r="C3551" s="100" t="s">
        <v>1613</v>
      </c>
      <c r="D3551" s="42" t="s">
        <v>5231</v>
      </c>
      <c r="E3551" s="61" t="s">
        <v>4953</v>
      </c>
      <c r="F3551" s="61"/>
      <c r="G3551" s="61">
        <v>18</v>
      </c>
      <c r="H3551">
        <v>7</v>
      </c>
      <c r="I3551" t="str">
        <f t="shared" si="183"/>
        <v>78</v>
      </c>
      <c r="J3551" t="str">
        <f t="shared" si="184"/>
        <v>5.0</v>
      </c>
      <c r="K3551" t="s">
        <v>8345</v>
      </c>
      <c r="L3551" t="s">
        <v>8341</v>
      </c>
      <c r="M3551">
        <v>1.5</v>
      </c>
      <c r="N3551">
        <v>2.5</v>
      </c>
      <c r="O3551">
        <f t="shared" si="185"/>
        <v>1.25</v>
      </c>
      <c r="P3551">
        <v>0.5</v>
      </c>
    </row>
    <row r="3552" spans="1:16" ht="25.5">
      <c r="A3552" s="82" t="s">
        <v>5134</v>
      </c>
      <c r="B3552" s="61" t="s">
        <v>7617</v>
      </c>
      <c r="C3552" s="100" t="s">
        <v>1613</v>
      </c>
      <c r="D3552" s="42" t="s">
        <v>5136</v>
      </c>
      <c r="E3552" s="61" t="s">
        <v>4953</v>
      </c>
      <c r="F3552" s="61"/>
      <c r="G3552" s="61">
        <v>18</v>
      </c>
      <c r="H3552">
        <v>7</v>
      </c>
      <c r="I3552" t="str">
        <f t="shared" si="183"/>
        <v>78</v>
      </c>
      <c r="J3552" t="str">
        <f t="shared" si="184"/>
        <v>5.0</v>
      </c>
      <c r="K3552" t="s">
        <v>8345</v>
      </c>
      <c r="L3552" t="s">
        <v>8341</v>
      </c>
      <c r="M3552">
        <v>1.5</v>
      </c>
      <c r="N3552">
        <v>2.5</v>
      </c>
      <c r="O3552">
        <f t="shared" si="185"/>
        <v>1.25</v>
      </c>
      <c r="P3552">
        <v>0.5</v>
      </c>
    </row>
    <row r="3553" spans="1:16">
      <c r="A3553" s="61">
        <v>103334260</v>
      </c>
      <c r="B3553" s="61" t="s">
        <v>7539</v>
      </c>
      <c r="C3553" s="62" t="s">
        <v>1532</v>
      </c>
      <c r="D3553" s="94" t="s">
        <v>5002</v>
      </c>
      <c r="E3553" s="61">
        <v>101490162</v>
      </c>
      <c r="F3553" s="61"/>
      <c r="G3553" s="61">
        <v>387</v>
      </c>
      <c r="H3553">
        <v>7</v>
      </c>
      <c r="I3553" t="str">
        <f t="shared" si="183"/>
        <v>78</v>
      </c>
      <c r="J3553" t="str">
        <f t="shared" si="184"/>
        <v>5.7</v>
      </c>
      <c r="K3553" t="s">
        <v>8342</v>
      </c>
      <c r="L3553" t="s">
        <v>8355</v>
      </c>
      <c r="M3553">
        <v>0.75</v>
      </c>
      <c r="N3553">
        <v>2.5</v>
      </c>
      <c r="O3553">
        <f t="shared" si="185"/>
        <v>1.25</v>
      </c>
      <c r="P3553">
        <v>0.5</v>
      </c>
    </row>
    <row r="3554" spans="1:16">
      <c r="A3554" s="61">
        <v>103334260</v>
      </c>
      <c r="B3554" s="61" t="s">
        <v>7539</v>
      </c>
      <c r="C3554" s="62" t="s">
        <v>1613</v>
      </c>
      <c r="D3554" s="94" t="s">
        <v>5003</v>
      </c>
      <c r="E3554" s="61">
        <v>101490161</v>
      </c>
      <c r="F3554" s="61"/>
      <c r="G3554" s="61">
        <v>387</v>
      </c>
      <c r="H3554">
        <v>7</v>
      </c>
      <c r="I3554" t="str">
        <f t="shared" si="183"/>
        <v>78</v>
      </c>
      <c r="J3554" t="str">
        <f t="shared" si="184"/>
        <v>5.7</v>
      </c>
      <c r="K3554" t="s">
        <v>8342</v>
      </c>
      <c r="L3554" t="s">
        <v>8355</v>
      </c>
      <c r="M3554">
        <v>0.75</v>
      </c>
      <c r="N3554">
        <v>2.5</v>
      </c>
      <c r="O3554">
        <f t="shared" si="185"/>
        <v>1.25</v>
      </c>
      <c r="P3554">
        <v>0.5</v>
      </c>
    </row>
    <row r="3555" spans="1:16">
      <c r="A3555" s="61">
        <v>103260981</v>
      </c>
      <c r="B3555" s="61" t="s">
        <v>7505</v>
      </c>
      <c r="C3555" s="62" t="s">
        <v>1532</v>
      </c>
      <c r="D3555" s="42" t="s">
        <v>4942</v>
      </c>
      <c r="E3555" s="61">
        <v>101490162</v>
      </c>
      <c r="F3555" s="61"/>
      <c r="G3555" s="61">
        <v>229</v>
      </c>
      <c r="H3555">
        <v>7</v>
      </c>
      <c r="I3555" t="str">
        <f t="shared" si="183"/>
        <v>78</v>
      </c>
      <c r="J3555" t="str">
        <f t="shared" si="184"/>
        <v>5.7</v>
      </c>
      <c r="K3555" t="s">
        <v>8342</v>
      </c>
      <c r="L3555" t="s">
        <v>8350</v>
      </c>
      <c r="M3555">
        <v>0.75</v>
      </c>
      <c r="N3555">
        <v>2.5</v>
      </c>
      <c r="O3555">
        <f t="shared" si="185"/>
        <v>1.25</v>
      </c>
      <c r="P3555">
        <v>0.5</v>
      </c>
    </row>
    <row r="3556" spans="1:16">
      <c r="A3556" s="61">
        <v>103260981</v>
      </c>
      <c r="B3556" s="61" t="s">
        <v>7505</v>
      </c>
      <c r="C3556" s="62" t="s">
        <v>1613</v>
      </c>
      <c r="D3556" s="42" t="s">
        <v>4943</v>
      </c>
      <c r="E3556" s="61">
        <v>101490161</v>
      </c>
      <c r="F3556" s="61"/>
      <c r="G3556" s="61">
        <v>229</v>
      </c>
      <c r="H3556">
        <v>7</v>
      </c>
      <c r="I3556" t="str">
        <f t="shared" si="183"/>
        <v>78</v>
      </c>
      <c r="J3556" t="str">
        <f t="shared" si="184"/>
        <v>5.7</v>
      </c>
      <c r="K3556" t="s">
        <v>8342</v>
      </c>
      <c r="L3556" t="s">
        <v>8350</v>
      </c>
      <c r="M3556">
        <v>0.75</v>
      </c>
      <c r="N3556">
        <v>2.5</v>
      </c>
      <c r="O3556">
        <f t="shared" si="185"/>
        <v>1.25</v>
      </c>
      <c r="P3556">
        <v>0.5</v>
      </c>
    </row>
    <row r="3557" spans="1:16">
      <c r="A3557" s="61">
        <v>101560808</v>
      </c>
      <c r="B3557" s="61" t="s">
        <v>5874</v>
      </c>
      <c r="C3557" s="62" t="s">
        <v>1532</v>
      </c>
      <c r="D3557" s="42" t="s">
        <v>1717</v>
      </c>
      <c r="E3557" s="61">
        <v>101490162</v>
      </c>
      <c r="F3557" s="61"/>
      <c r="G3557" s="61">
        <v>102</v>
      </c>
      <c r="H3557">
        <v>7</v>
      </c>
      <c r="I3557" t="str">
        <f t="shared" si="183"/>
        <v>78</v>
      </c>
      <c r="J3557" t="str">
        <f t="shared" si="184"/>
        <v>5.7</v>
      </c>
      <c r="K3557" t="s">
        <v>8342</v>
      </c>
      <c r="L3557" t="s">
        <v>8341</v>
      </c>
      <c r="M3557">
        <v>0.75</v>
      </c>
      <c r="N3557">
        <v>2.5</v>
      </c>
      <c r="O3557">
        <f t="shared" si="185"/>
        <v>1.25</v>
      </c>
      <c r="P3557">
        <v>0.5</v>
      </c>
    </row>
    <row r="3558" spans="1:16">
      <c r="A3558" s="61">
        <v>103010364</v>
      </c>
      <c r="B3558" s="61" t="s">
        <v>7211</v>
      </c>
      <c r="C3558" s="62" t="s">
        <v>1532</v>
      </c>
      <c r="D3558" s="42" t="s">
        <v>1717</v>
      </c>
      <c r="E3558" s="61">
        <v>101490162</v>
      </c>
      <c r="F3558" s="61"/>
      <c r="G3558" s="61">
        <v>362</v>
      </c>
      <c r="H3558">
        <v>7</v>
      </c>
      <c r="I3558" t="str">
        <f t="shared" si="183"/>
        <v>78</v>
      </c>
      <c r="J3558" t="str">
        <f t="shared" si="184"/>
        <v>5.7</v>
      </c>
      <c r="K3558" t="s">
        <v>8342</v>
      </c>
      <c r="L3558" t="s">
        <v>8341</v>
      </c>
      <c r="M3558">
        <v>0.75</v>
      </c>
      <c r="N3558">
        <v>2.5</v>
      </c>
      <c r="O3558">
        <f t="shared" si="185"/>
        <v>1.25</v>
      </c>
      <c r="P3558">
        <v>0.5</v>
      </c>
    </row>
    <row r="3559" spans="1:16">
      <c r="A3559" s="61">
        <v>101560808</v>
      </c>
      <c r="B3559" s="61" t="s">
        <v>5874</v>
      </c>
      <c r="C3559" s="62" t="s">
        <v>1613</v>
      </c>
      <c r="D3559" s="42" t="s">
        <v>3657</v>
      </c>
      <c r="E3559" s="61">
        <v>101490161</v>
      </c>
      <c r="F3559" s="61"/>
      <c r="G3559" s="61">
        <v>102</v>
      </c>
      <c r="H3559">
        <v>7</v>
      </c>
      <c r="I3559" t="str">
        <f t="shared" si="183"/>
        <v>78</v>
      </c>
      <c r="J3559" t="str">
        <f t="shared" si="184"/>
        <v>5.7</v>
      </c>
      <c r="K3559" t="s">
        <v>8342</v>
      </c>
      <c r="L3559" t="s">
        <v>8341</v>
      </c>
      <c r="M3559">
        <v>0.75</v>
      </c>
      <c r="N3559">
        <v>2.5</v>
      </c>
      <c r="O3559">
        <f t="shared" si="185"/>
        <v>1.25</v>
      </c>
      <c r="P3559">
        <v>0.5</v>
      </c>
    </row>
    <row r="3560" spans="1:16">
      <c r="A3560" s="61">
        <v>103010364</v>
      </c>
      <c r="B3560" s="61" t="s">
        <v>7211</v>
      </c>
      <c r="C3560" s="62" t="s">
        <v>1613</v>
      </c>
      <c r="D3560" s="42" t="s">
        <v>3657</v>
      </c>
      <c r="E3560" s="61">
        <v>101490161</v>
      </c>
      <c r="F3560" s="61"/>
      <c r="G3560" s="61">
        <v>362</v>
      </c>
      <c r="H3560">
        <v>7</v>
      </c>
      <c r="I3560" t="str">
        <f t="shared" si="183"/>
        <v>78</v>
      </c>
      <c r="J3560" t="str">
        <f t="shared" si="184"/>
        <v>5.7</v>
      </c>
      <c r="K3560" t="s">
        <v>8342</v>
      </c>
      <c r="L3560" t="s">
        <v>8341</v>
      </c>
      <c r="M3560">
        <v>0.75</v>
      </c>
      <c r="N3560">
        <v>2.5</v>
      </c>
      <c r="O3560">
        <f t="shared" si="185"/>
        <v>1.25</v>
      </c>
      <c r="P3560">
        <v>0.5</v>
      </c>
    </row>
    <row r="3561" spans="1:16">
      <c r="A3561" s="61">
        <v>104711606</v>
      </c>
      <c r="B3561" s="61" t="s">
        <v>8066</v>
      </c>
      <c r="C3561" s="100" t="s">
        <v>1613</v>
      </c>
      <c r="D3561" s="42" t="s">
        <v>902</v>
      </c>
      <c r="E3561" s="61"/>
      <c r="F3561" s="61"/>
      <c r="G3561" s="61">
        <v>478</v>
      </c>
      <c r="H3561">
        <v>7</v>
      </c>
      <c r="I3561" t="str">
        <f t="shared" si="183"/>
        <v>78</v>
      </c>
      <c r="J3561" t="str">
        <f t="shared" si="184"/>
        <v>5.7</v>
      </c>
      <c r="K3561" t="s">
        <v>8342</v>
      </c>
      <c r="L3561" t="s">
        <v>8350</v>
      </c>
      <c r="M3561">
        <v>0.75</v>
      </c>
      <c r="N3561">
        <v>2.5</v>
      </c>
      <c r="O3561">
        <f t="shared" si="185"/>
        <v>1.25</v>
      </c>
      <c r="P3561">
        <v>0.5</v>
      </c>
    </row>
    <row r="3562" spans="1:16">
      <c r="A3562" s="61">
        <v>103260983</v>
      </c>
      <c r="B3562" s="61" t="s">
        <v>7506</v>
      </c>
      <c r="C3562" s="62" t="s">
        <v>1532</v>
      </c>
      <c r="D3562" s="42" t="s">
        <v>4944</v>
      </c>
      <c r="E3562" s="61">
        <v>101727985</v>
      </c>
      <c r="F3562" s="61"/>
      <c r="G3562" s="61">
        <v>229</v>
      </c>
      <c r="H3562">
        <v>7</v>
      </c>
      <c r="I3562" t="str">
        <f t="shared" si="183"/>
        <v>78</v>
      </c>
      <c r="J3562" t="str">
        <f t="shared" si="184"/>
        <v>5.7</v>
      </c>
      <c r="K3562" t="s">
        <v>8345</v>
      </c>
      <c r="L3562" t="s">
        <v>8350</v>
      </c>
      <c r="M3562">
        <v>1.5</v>
      </c>
      <c r="N3562">
        <v>2.5</v>
      </c>
      <c r="O3562">
        <f t="shared" si="185"/>
        <v>1.25</v>
      </c>
      <c r="P3562">
        <v>0.5</v>
      </c>
    </row>
    <row r="3563" spans="1:16">
      <c r="A3563" s="61">
        <v>103260983</v>
      </c>
      <c r="B3563" s="61" t="s">
        <v>7506</v>
      </c>
      <c r="C3563" s="62" t="s">
        <v>1613</v>
      </c>
      <c r="D3563" s="42" t="s">
        <v>4945</v>
      </c>
      <c r="E3563" s="61">
        <v>101727984</v>
      </c>
      <c r="F3563" s="61"/>
      <c r="G3563" s="61">
        <v>229</v>
      </c>
      <c r="H3563">
        <v>7</v>
      </c>
      <c r="I3563" t="str">
        <f t="shared" si="183"/>
        <v>78</v>
      </c>
      <c r="J3563" t="str">
        <f t="shared" si="184"/>
        <v>5.7</v>
      </c>
      <c r="K3563" t="s">
        <v>8345</v>
      </c>
      <c r="L3563" t="s">
        <v>8350</v>
      </c>
      <c r="M3563">
        <v>1.5</v>
      </c>
      <c r="N3563">
        <v>2.5</v>
      </c>
      <c r="O3563">
        <f t="shared" si="185"/>
        <v>1.25</v>
      </c>
      <c r="P3563">
        <v>0.5</v>
      </c>
    </row>
    <row r="3564" spans="1:16">
      <c r="A3564" s="61">
        <v>103664052</v>
      </c>
      <c r="B3564" s="61" t="s">
        <v>7699</v>
      </c>
      <c r="C3564" s="100" t="s">
        <v>1532</v>
      </c>
      <c r="D3564" s="42" t="s">
        <v>5266</v>
      </c>
      <c r="E3564" s="61">
        <v>101490162</v>
      </c>
      <c r="F3564" s="61"/>
      <c r="G3564" s="61">
        <v>387</v>
      </c>
      <c r="H3564">
        <v>7</v>
      </c>
      <c r="I3564" t="str">
        <f t="shared" si="183"/>
        <v>78</v>
      </c>
      <c r="J3564" t="str">
        <f t="shared" si="184"/>
        <v>5.7</v>
      </c>
      <c r="K3564" t="s">
        <v>8342</v>
      </c>
      <c r="L3564" t="s">
        <v>8355</v>
      </c>
      <c r="M3564">
        <v>0.75</v>
      </c>
      <c r="N3564">
        <v>2.5</v>
      </c>
      <c r="O3564">
        <f t="shared" si="185"/>
        <v>1.25</v>
      </c>
      <c r="P3564">
        <v>0.5</v>
      </c>
    </row>
    <row r="3565" spans="1:16">
      <c r="A3565" s="61">
        <v>103664052</v>
      </c>
      <c r="B3565" s="61" t="s">
        <v>7699</v>
      </c>
      <c r="C3565" s="100" t="s">
        <v>1613</v>
      </c>
      <c r="D3565" s="42" t="s">
        <v>5267</v>
      </c>
      <c r="E3565" s="61">
        <v>101490161</v>
      </c>
      <c r="F3565" s="61"/>
      <c r="G3565" s="61">
        <v>387</v>
      </c>
      <c r="H3565">
        <v>7</v>
      </c>
      <c r="I3565" t="str">
        <f t="shared" si="183"/>
        <v>78</v>
      </c>
      <c r="J3565" t="str">
        <f t="shared" si="184"/>
        <v>5.7</v>
      </c>
      <c r="K3565" t="s">
        <v>8342</v>
      </c>
      <c r="L3565" t="s">
        <v>8355</v>
      </c>
      <c r="M3565">
        <v>0.75</v>
      </c>
      <c r="N3565">
        <v>2.5</v>
      </c>
      <c r="O3565">
        <f t="shared" si="185"/>
        <v>1.25</v>
      </c>
      <c r="P3565">
        <v>0.5</v>
      </c>
    </row>
    <row r="3566" spans="1:16">
      <c r="A3566" s="61">
        <v>103371397</v>
      </c>
      <c r="B3566" s="61" t="s">
        <v>7583</v>
      </c>
      <c r="C3566" s="100" t="s">
        <v>1532</v>
      </c>
      <c r="D3566" s="42" t="s">
        <v>5079</v>
      </c>
      <c r="E3566" s="61">
        <v>101490162</v>
      </c>
      <c r="F3566" s="61"/>
      <c r="G3566" s="61">
        <v>53</v>
      </c>
      <c r="H3566">
        <v>7</v>
      </c>
      <c r="I3566" t="str">
        <f t="shared" si="183"/>
        <v>78</v>
      </c>
      <c r="J3566" t="str">
        <f t="shared" si="184"/>
        <v>5.7</v>
      </c>
      <c r="K3566" t="s">
        <v>8342</v>
      </c>
      <c r="L3566" t="s">
        <v>8352</v>
      </c>
      <c r="M3566">
        <v>0.75</v>
      </c>
      <c r="N3566">
        <v>2.5</v>
      </c>
      <c r="O3566">
        <f t="shared" si="185"/>
        <v>1.25</v>
      </c>
      <c r="P3566">
        <v>0.5</v>
      </c>
    </row>
    <row r="3567" spans="1:16">
      <c r="A3567" s="61">
        <v>103664051</v>
      </c>
      <c r="B3567" s="61" t="s">
        <v>7698</v>
      </c>
      <c r="C3567" s="100" t="s">
        <v>1532</v>
      </c>
      <c r="D3567" s="42" t="s">
        <v>5264</v>
      </c>
      <c r="E3567" s="61">
        <v>101490162</v>
      </c>
      <c r="F3567" s="61"/>
      <c r="G3567" s="61">
        <v>53</v>
      </c>
      <c r="H3567">
        <v>7</v>
      </c>
      <c r="I3567" t="str">
        <f t="shared" si="183"/>
        <v>78</v>
      </c>
      <c r="J3567" t="str">
        <f t="shared" si="184"/>
        <v>5.7</v>
      </c>
      <c r="K3567" t="s">
        <v>8342</v>
      </c>
      <c r="L3567" t="s">
        <v>8352</v>
      </c>
      <c r="M3567">
        <v>0.75</v>
      </c>
      <c r="N3567">
        <v>2.5</v>
      </c>
      <c r="O3567">
        <f t="shared" si="185"/>
        <v>1.25</v>
      </c>
      <c r="P3567">
        <v>0.5</v>
      </c>
    </row>
    <row r="3568" spans="1:16">
      <c r="A3568" s="61">
        <v>103664051</v>
      </c>
      <c r="B3568" s="61" t="s">
        <v>7698</v>
      </c>
      <c r="C3568" s="100" t="s">
        <v>1613</v>
      </c>
      <c r="D3568" s="42" t="s">
        <v>5265</v>
      </c>
      <c r="E3568" s="61">
        <v>101490161</v>
      </c>
      <c r="F3568" s="61"/>
      <c r="G3568" s="61">
        <v>53</v>
      </c>
      <c r="H3568">
        <v>7</v>
      </c>
      <c r="I3568" t="str">
        <f t="shared" si="183"/>
        <v>78</v>
      </c>
      <c r="J3568" t="str">
        <f t="shared" si="184"/>
        <v>5.7</v>
      </c>
      <c r="K3568" t="s">
        <v>8342</v>
      </c>
      <c r="L3568" t="s">
        <v>8352</v>
      </c>
      <c r="M3568">
        <v>0.75</v>
      </c>
      <c r="N3568">
        <v>2.5</v>
      </c>
      <c r="O3568">
        <f t="shared" si="185"/>
        <v>1.25</v>
      </c>
      <c r="P3568">
        <v>0.5</v>
      </c>
    </row>
    <row r="3569" spans="1:16">
      <c r="A3569" s="61">
        <v>103371397</v>
      </c>
      <c r="B3569" s="61" t="s">
        <v>7583</v>
      </c>
      <c r="C3569" s="100" t="s">
        <v>1613</v>
      </c>
      <c r="D3569" s="42" t="s">
        <v>5080</v>
      </c>
      <c r="E3569" s="61">
        <v>101490161</v>
      </c>
      <c r="F3569" s="61"/>
      <c r="G3569" s="61">
        <v>53</v>
      </c>
      <c r="H3569">
        <v>7</v>
      </c>
      <c r="I3569" t="str">
        <f t="shared" si="183"/>
        <v>78</v>
      </c>
      <c r="J3569" t="str">
        <f t="shared" si="184"/>
        <v>5.7</v>
      </c>
      <c r="K3569" t="s">
        <v>8342</v>
      </c>
      <c r="L3569" t="s">
        <v>8352</v>
      </c>
      <c r="M3569">
        <v>0.75</v>
      </c>
      <c r="N3569">
        <v>2.5</v>
      </c>
      <c r="O3569">
        <f t="shared" si="185"/>
        <v>1.25</v>
      </c>
      <c r="P3569">
        <v>0.5</v>
      </c>
    </row>
    <row r="3570" spans="1:16">
      <c r="A3570" s="61">
        <v>104443055</v>
      </c>
      <c r="B3570" s="61" t="s">
        <v>7855</v>
      </c>
      <c r="C3570" s="100" t="s">
        <v>1532</v>
      </c>
      <c r="D3570" s="42" t="s">
        <v>5501</v>
      </c>
      <c r="E3570" s="61">
        <v>103177454</v>
      </c>
      <c r="F3570" s="61"/>
      <c r="G3570" s="61">
        <v>387</v>
      </c>
      <c r="H3570">
        <v>7</v>
      </c>
      <c r="I3570" t="str">
        <f t="shared" si="183"/>
        <v>78</v>
      </c>
      <c r="J3570" t="str">
        <f t="shared" si="184"/>
        <v>5.7</v>
      </c>
      <c r="K3570" t="s">
        <v>8345</v>
      </c>
      <c r="L3570" t="s">
        <v>8355</v>
      </c>
      <c r="M3570">
        <v>1.5</v>
      </c>
      <c r="N3570">
        <v>2.5</v>
      </c>
      <c r="O3570">
        <f t="shared" si="185"/>
        <v>1.25</v>
      </c>
      <c r="P3570">
        <v>0.5</v>
      </c>
    </row>
    <row r="3571" spans="1:16">
      <c r="A3571" s="61">
        <v>104443055</v>
      </c>
      <c r="B3571" s="61" t="s">
        <v>7855</v>
      </c>
      <c r="C3571" s="100" t="s">
        <v>1613</v>
      </c>
      <c r="D3571" s="42" t="s">
        <v>5502</v>
      </c>
      <c r="E3571" s="61" t="s">
        <v>4953</v>
      </c>
      <c r="F3571" s="61"/>
      <c r="G3571" s="61">
        <v>387</v>
      </c>
      <c r="H3571">
        <v>7</v>
      </c>
      <c r="I3571" t="str">
        <f t="shared" si="183"/>
        <v>78</v>
      </c>
      <c r="J3571" t="str">
        <f t="shared" si="184"/>
        <v>5.7</v>
      </c>
      <c r="K3571" t="s">
        <v>8345</v>
      </c>
      <c r="L3571" t="s">
        <v>8355</v>
      </c>
      <c r="M3571">
        <v>1.5</v>
      </c>
      <c r="N3571">
        <v>2.5</v>
      </c>
      <c r="O3571">
        <f t="shared" si="185"/>
        <v>1.25</v>
      </c>
      <c r="P3571">
        <v>0.5</v>
      </c>
    </row>
    <row r="3572" spans="1:16">
      <c r="A3572" s="61">
        <v>104387848</v>
      </c>
      <c r="B3572" s="61" t="s">
        <v>7807</v>
      </c>
      <c r="C3572" s="100" t="s">
        <v>1532</v>
      </c>
      <c r="D3572" s="42" t="s">
        <v>5429</v>
      </c>
      <c r="E3572" s="61">
        <v>103177454</v>
      </c>
      <c r="F3572" s="61"/>
      <c r="G3572" s="61">
        <v>229</v>
      </c>
      <c r="H3572">
        <v>7</v>
      </c>
      <c r="I3572" t="str">
        <f t="shared" si="183"/>
        <v>78</v>
      </c>
      <c r="J3572" t="str">
        <f t="shared" si="184"/>
        <v>5.7</v>
      </c>
      <c r="K3572" t="s">
        <v>8345</v>
      </c>
      <c r="L3572" t="s">
        <v>8350</v>
      </c>
      <c r="M3572">
        <v>1.5</v>
      </c>
      <c r="N3572">
        <v>2.5</v>
      </c>
      <c r="O3572">
        <f t="shared" si="185"/>
        <v>1.25</v>
      </c>
      <c r="P3572">
        <v>0.5</v>
      </c>
    </row>
    <row r="3573" spans="1:16">
      <c r="A3573" s="61">
        <v>104387848</v>
      </c>
      <c r="B3573" s="61" t="s">
        <v>7807</v>
      </c>
      <c r="C3573" s="100" t="s">
        <v>1613</v>
      </c>
      <c r="D3573" s="42" t="s">
        <v>5430</v>
      </c>
      <c r="E3573" s="61" t="s">
        <v>4953</v>
      </c>
      <c r="F3573" s="61"/>
      <c r="G3573" s="61">
        <v>229</v>
      </c>
      <c r="H3573">
        <v>7</v>
      </c>
      <c r="I3573" t="str">
        <f t="shared" si="183"/>
        <v>78</v>
      </c>
      <c r="J3573" t="str">
        <f t="shared" si="184"/>
        <v>5.7</v>
      </c>
      <c r="K3573" t="s">
        <v>8345</v>
      </c>
      <c r="L3573" t="s">
        <v>8350</v>
      </c>
      <c r="M3573">
        <v>1.5</v>
      </c>
      <c r="N3573">
        <v>2.5</v>
      </c>
      <c r="O3573">
        <f t="shared" si="185"/>
        <v>1.25</v>
      </c>
      <c r="P3573">
        <v>0.5</v>
      </c>
    </row>
    <row r="3574" spans="1:16">
      <c r="A3574" s="61">
        <v>104605680</v>
      </c>
      <c r="B3574" s="61" t="s">
        <v>7914</v>
      </c>
      <c r="C3574" s="100" t="s">
        <v>1532</v>
      </c>
      <c r="D3574" s="42" t="s">
        <v>5591</v>
      </c>
      <c r="E3574" s="61">
        <v>103177454</v>
      </c>
      <c r="F3574" s="61"/>
      <c r="G3574" s="61">
        <v>53</v>
      </c>
      <c r="H3574">
        <v>7</v>
      </c>
      <c r="I3574" t="str">
        <f t="shared" si="183"/>
        <v>78</v>
      </c>
      <c r="J3574" t="str">
        <f t="shared" si="184"/>
        <v>5.7</v>
      </c>
      <c r="K3574" t="s">
        <v>8345</v>
      </c>
      <c r="L3574" t="s">
        <v>8352</v>
      </c>
      <c r="M3574">
        <v>1.5</v>
      </c>
      <c r="N3574">
        <v>2.5</v>
      </c>
      <c r="O3574">
        <f t="shared" si="185"/>
        <v>1.25</v>
      </c>
      <c r="P3574">
        <v>0.5</v>
      </c>
    </row>
    <row r="3575" spans="1:16">
      <c r="A3575" s="61">
        <v>104605680</v>
      </c>
      <c r="B3575" s="61" t="s">
        <v>7914</v>
      </c>
      <c r="C3575" s="100" t="s">
        <v>1613</v>
      </c>
      <c r="D3575" s="42" t="s">
        <v>5592</v>
      </c>
      <c r="E3575" s="61" t="s">
        <v>4953</v>
      </c>
      <c r="F3575" s="61"/>
      <c r="G3575" s="61">
        <v>53</v>
      </c>
      <c r="H3575">
        <v>7</v>
      </c>
      <c r="I3575" t="str">
        <f t="shared" si="183"/>
        <v>78</v>
      </c>
      <c r="J3575" t="str">
        <f t="shared" si="184"/>
        <v>5.7</v>
      </c>
      <c r="K3575" t="s">
        <v>8345</v>
      </c>
      <c r="L3575" t="s">
        <v>8352</v>
      </c>
      <c r="M3575">
        <v>1.5</v>
      </c>
      <c r="N3575">
        <v>2.5</v>
      </c>
      <c r="O3575">
        <f t="shared" si="185"/>
        <v>1.25</v>
      </c>
      <c r="P3575">
        <v>0.5</v>
      </c>
    </row>
    <row r="3576" spans="1:16">
      <c r="A3576" s="61">
        <v>103619427</v>
      </c>
      <c r="B3576" s="61" t="s">
        <v>7672</v>
      </c>
      <c r="C3576" s="100" t="s">
        <v>1532</v>
      </c>
      <c r="D3576" s="42" t="s">
        <v>5228</v>
      </c>
      <c r="E3576" s="61">
        <v>103193075</v>
      </c>
      <c r="F3576" s="61"/>
      <c r="G3576" s="61">
        <v>102</v>
      </c>
      <c r="H3576">
        <v>7</v>
      </c>
      <c r="I3576" t="str">
        <f t="shared" si="183"/>
        <v>78</v>
      </c>
      <c r="J3576" t="str">
        <f t="shared" si="184"/>
        <v>5.7</v>
      </c>
      <c r="K3576" t="s">
        <v>8345</v>
      </c>
      <c r="L3576" t="s">
        <v>8341</v>
      </c>
      <c r="M3576">
        <v>1.5</v>
      </c>
      <c r="N3576">
        <v>2.5</v>
      </c>
      <c r="O3576">
        <f t="shared" si="185"/>
        <v>1.25</v>
      </c>
      <c r="P3576">
        <v>0.5</v>
      </c>
    </row>
    <row r="3577" spans="1:16">
      <c r="A3577" s="61">
        <v>104208846</v>
      </c>
      <c r="B3577" s="61" t="s">
        <v>7739</v>
      </c>
      <c r="C3577" s="100" t="s">
        <v>1532</v>
      </c>
      <c r="D3577" s="42" t="s">
        <v>5228</v>
      </c>
      <c r="E3577" s="61">
        <v>103177454</v>
      </c>
      <c r="F3577" s="61"/>
      <c r="G3577" s="61">
        <v>102</v>
      </c>
      <c r="H3577">
        <v>7</v>
      </c>
      <c r="I3577" t="str">
        <f t="shared" si="183"/>
        <v>78</v>
      </c>
      <c r="J3577" t="str">
        <f t="shared" si="184"/>
        <v>5.7</v>
      </c>
      <c r="K3577" t="s">
        <v>8345</v>
      </c>
      <c r="L3577" t="s">
        <v>8341</v>
      </c>
      <c r="M3577">
        <v>1.5</v>
      </c>
      <c r="N3577">
        <v>2.5</v>
      </c>
      <c r="O3577">
        <f t="shared" si="185"/>
        <v>1.25</v>
      </c>
      <c r="P3577">
        <v>0.5</v>
      </c>
    </row>
    <row r="3578" spans="1:16">
      <c r="A3578" s="61">
        <v>104208846</v>
      </c>
      <c r="B3578" s="61" t="s">
        <v>7739</v>
      </c>
      <c r="C3578" s="100" t="s">
        <v>1613</v>
      </c>
      <c r="D3578" s="42" t="s">
        <v>5326</v>
      </c>
      <c r="E3578" s="61" t="s">
        <v>4953</v>
      </c>
      <c r="F3578" s="61"/>
      <c r="G3578" s="61">
        <v>102</v>
      </c>
      <c r="H3578">
        <v>7</v>
      </c>
      <c r="I3578" t="str">
        <f t="shared" si="183"/>
        <v>78</v>
      </c>
      <c r="J3578" t="str">
        <f t="shared" si="184"/>
        <v>5.7</v>
      </c>
      <c r="K3578" t="s">
        <v>8345</v>
      </c>
      <c r="L3578" t="s">
        <v>8341</v>
      </c>
      <c r="M3578">
        <v>1.5</v>
      </c>
      <c r="N3578">
        <v>2.5</v>
      </c>
      <c r="O3578">
        <f t="shared" si="185"/>
        <v>1.25</v>
      </c>
      <c r="P3578">
        <v>0.5</v>
      </c>
    </row>
    <row r="3579" spans="1:16">
      <c r="A3579" s="61">
        <v>103619427</v>
      </c>
      <c r="B3579" s="61" t="s">
        <v>7672</v>
      </c>
      <c r="C3579" s="100" t="s">
        <v>1613</v>
      </c>
      <c r="D3579" s="42" t="s">
        <v>5229</v>
      </c>
      <c r="E3579" s="61" t="s">
        <v>4953</v>
      </c>
      <c r="F3579" s="61"/>
      <c r="G3579" s="61">
        <v>102</v>
      </c>
      <c r="H3579">
        <v>7</v>
      </c>
      <c r="I3579" t="str">
        <f t="shared" si="183"/>
        <v>78</v>
      </c>
      <c r="J3579" t="str">
        <f t="shared" si="184"/>
        <v>5.7</v>
      </c>
      <c r="K3579" t="s">
        <v>8345</v>
      </c>
      <c r="L3579" t="s">
        <v>8341</v>
      </c>
      <c r="M3579">
        <v>1.5</v>
      </c>
      <c r="N3579">
        <v>2.5</v>
      </c>
      <c r="O3579">
        <f t="shared" si="185"/>
        <v>1.25</v>
      </c>
      <c r="P3579">
        <v>0.5</v>
      </c>
    </row>
    <row r="3580" spans="1:16">
      <c r="A3580" s="61">
        <v>104402390</v>
      </c>
      <c r="B3580" s="61" t="s">
        <v>7826</v>
      </c>
      <c r="C3580" s="100" t="s">
        <v>1532</v>
      </c>
      <c r="D3580" s="42" t="s">
        <v>5463</v>
      </c>
      <c r="E3580" s="61">
        <v>101490162</v>
      </c>
      <c r="F3580" s="61"/>
      <c r="G3580" s="61">
        <v>412</v>
      </c>
      <c r="H3580">
        <v>7</v>
      </c>
      <c r="I3580" t="str">
        <f t="shared" si="183"/>
        <v>78</v>
      </c>
      <c r="J3580" t="str">
        <f t="shared" si="184"/>
        <v>6.4</v>
      </c>
      <c r="K3580" t="s">
        <v>8342</v>
      </c>
      <c r="L3580" t="s">
        <v>8351</v>
      </c>
      <c r="M3580">
        <v>0.75</v>
      </c>
      <c r="N3580">
        <v>2.5</v>
      </c>
      <c r="O3580">
        <f t="shared" si="185"/>
        <v>1.25</v>
      </c>
      <c r="P3580">
        <v>0.5</v>
      </c>
    </row>
    <row r="3581" spans="1:16">
      <c r="A3581" s="61">
        <v>104402390</v>
      </c>
      <c r="B3581" s="61" t="s">
        <v>7826</v>
      </c>
      <c r="C3581" s="100" t="s">
        <v>1613</v>
      </c>
      <c r="D3581" s="42" t="s">
        <v>5464</v>
      </c>
      <c r="E3581" s="61">
        <v>101490161</v>
      </c>
      <c r="F3581" s="61"/>
      <c r="G3581" s="61">
        <v>412</v>
      </c>
      <c r="H3581">
        <v>7</v>
      </c>
      <c r="I3581" t="str">
        <f t="shared" si="183"/>
        <v>78</v>
      </c>
      <c r="J3581" t="str">
        <f t="shared" si="184"/>
        <v>6.4</v>
      </c>
      <c r="K3581" t="s">
        <v>8342</v>
      </c>
      <c r="L3581" t="s">
        <v>8351</v>
      </c>
      <c r="M3581">
        <v>0.75</v>
      </c>
      <c r="N3581">
        <v>2.5</v>
      </c>
      <c r="O3581">
        <f t="shared" si="185"/>
        <v>1.25</v>
      </c>
      <c r="P3581">
        <v>0.5</v>
      </c>
    </row>
    <row r="3582" spans="1:16">
      <c r="A3582" s="61">
        <v>104356514</v>
      </c>
      <c r="B3582" s="61" t="s">
        <v>7848</v>
      </c>
      <c r="C3582" s="100" t="s">
        <v>1532</v>
      </c>
      <c r="D3582" s="42" t="s">
        <v>8179</v>
      </c>
      <c r="E3582" s="61">
        <v>101490162</v>
      </c>
      <c r="F3582" s="61"/>
      <c r="G3582" s="61">
        <v>239</v>
      </c>
      <c r="H3582">
        <v>7</v>
      </c>
      <c r="I3582" t="str">
        <f t="shared" si="183"/>
        <v>78</v>
      </c>
      <c r="J3582" t="str">
        <f t="shared" si="184"/>
        <v>6.4</v>
      </c>
      <c r="K3582" t="s">
        <v>8342</v>
      </c>
      <c r="L3582" t="s">
        <v>8341</v>
      </c>
      <c r="M3582">
        <v>0.75</v>
      </c>
      <c r="N3582">
        <v>2.5</v>
      </c>
      <c r="O3582">
        <f t="shared" si="185"/>
        <v>1.25</v>
      </c>
      <c r="P3582">
        <v>0.5</v>
      </c>
    </row>
    <row r="3583" spans="1:16">
      <c r="A3583" s="61">
        <v>104356514</v>
      </c>
      <c r="B3583" s="61" t="s">
        <v>7848</v>
      </c>
      <c r="C3583" s="100" t="s">
        <v>1613</v>
      </c>
      <c r="D3583" s="42" t="s">
        <v>5495</v>
      </c>
      <c r="E3583" s="61">
        <v>101490161</v>
      </c>
      <c r="F3583" s="61"/>
      <c r="G3583" s="61">
        <v>239</v>
      </c>
      <c r="H3583">
        <v>7</v>
      </c>
      <c r="I3583" t="str">
        <f t="shared" si="183"/>
        <v>78</v>
      </c>
      <c r="J3583" t="str">
        <f t="shared" si="184"/>
        <v>6.4</v>
      </c>
      <c r="K3583" t="s">
        <v>8342</v>
      </c>
      <c r="L3583" t="s">
        <v>8341</v>
      </c>
      <c r="M3583">
        <v>0.75</v>
      </c>
      <c r="N3583">
        <v>2.5</v>
      </c>
      <c r="O3583">
        <f t="shared" si="185"/>
        <v>1.25</v>
      </c>
      <c r="P3583">
        <v>0.5</v>
      </c>
    </row>
    <row r="3584" spans="1:16">
      <c r="A3584" s="64" t="s">
        <v>3481</v>
      </c>
      <c r="B3584" s="61" t="s">
        <v>6727</v>
      </c>
      <c r="C3584" s="62" t="s">
        <v>1532</v>
      </c>
      <c r="D3584" s="63" t="s">
        <v>3482</v>
      </c>
      <c r="E3584" s="64">
        <v>101490171</v>
      </c>
      <c r="F3584" s="64"/>
      <c r="G3584" s="64">
        <v>195</v>
      </c>
      <c r="H3584">
        <v>7</v>
      </c>
      <c r="I3584" t="str">
        <f t="shared" si="183"/>
        <v>78</v>
      </c>
      <c r="J3584" t="str">
        <f t="shared" si="184"/>
        <v>6.8</v>
      </c>
      <c r="K3584" t="s">
        <v>8344</v>
      </c>
      <c r="L3584" t="s">
        <v>8354</v>
      </c>
      <c r="M3584">
        <v>0.75</v>
      </c>
      <c r="N3584">
        <v>2.5</v>
      </c>
      <c r="O3584">
        <f t="shared" si="185"/>
        <v>1.25</v>
      </c>
      <c r="P3584">
        <v>0.5</v>
      </c>
    </row>
    <row r="3585" spans="1:16">
      <c r="A3585" s="64" t="s">
        <v>3481</v>
      </c>
      <c r="B3585" s="61" t="s">
        <v>6727</v>
      </c>
      <c r="C3585" s="62" t="s">
        <v>1532</v>
      </c>
      <c r="D3585" s="63" t="s">
        <v>3482</v>
      </c>
      <c r="E3585" s="64">
        <v>101490169</v>
      </c>
      <c r="F3585" s="61" t="s">
        <v>1534</v>
      </c>
      <c r="G3585" s="64">
        <v>195</v>
      </c>
      <c r="H3585">
        <v>7</v>
      </c>
      <c r="I3585" t="str">
        <f t="shared" si="183"/>
        <v>78</v>
      </c>
      <c r="J3585" t="str">
        <f t="shared" si="184"/>
        <v>6.8</v>
      </c>
      <c r="K3585" t="s">
        <v>8344</v>
      </c>
      <c r="L3585" t="s">
        <v>8354</v>
      </c>
      <c r="M3585">
        <v>0.75</v>
      </c>
      <c r="N3585">
        <v>2.5</v>
      </c>
      <c r="O3585">
        <f t="shared" si="185"/>
        <v>1.25</v>
      </c>
      <c r="P3585">
        <v>0.5</v>
      </c>
    </row>
    <row r="3586" spans="1:16">
      <c r="A3586" s="64" t="s">
        <v>3481</v>
      </c>
      <c r="B3586" s="61" t="s">
        <v>6727</v>
      </c>
      <c r="C3586" s="62" t="s">
        <v>1613</v>
      </c>
      <c r="D3586" s="63" t="s">
        <v>3658</v>
      </c>
      <c r="E3586" s="64">
        <v>101490161</v>
      </c>
      <c r="F3586" s="64"/>
      <c r="G3586" s="64">
        <v>195</v>
      </c>
      <c r="H3586">
        <v>7</v>
      </c>
      <c r="I3586" t="str">
        <f t="shared" si="183"/>
        <v>78</v>
      </c>
      <c r="J3586" t="str">
        <f t="shared" si="184"/>
        <v>6.8</v>
      </c>
      <c r="K3586" t="s">
        <v>8344</v>
      </c>
      <c r="L3586" t="s">
        <v>8354</v>
      </c>
      <c r="M3586">
        <v>0.75</v>
      </c>
      <c r="N3586">
        <v>2.5</v>
      </c>
      <c r="O3586">
        <f t="shared" si="185"/>
        <v>1.25</v>
      </c>
      <c r="P3586">
        <v>0.5</v>
      </c>
    </row>
    <row r="3587" spans="1:16">
      <c r="A3587" s="61">
        <v>102020238</v>
      </c>
      <c r="B3587" s="61" t="s">
        <v>6900</v>
      </c>
      <c r="C3587" s="62" t="s">
        <v>1532</v>
      </c>
      <c r="D3587" s="42" t="s">
        <v>4059</v>
      </c>
      <c r="E3587" s="61">
        <v>101490171</v>
      </c>
      <c r="F3587" s="61"/>
      <c r="G3587" s="61">
        <v>268</v>
      </c>
      <c r="H3587">
        <v>7</v>
      </c>
      <c r="I3587" t="str">
        <f t="shared" si="183"/>
        <v>78</v>
      </c>
      <c r="J3587" t="str">
        <f t="shared" si="184"/>
        <v>6.8</v>
      </c>
      <c r="K3587" t="s">
        <v>8348</v>
      </c>
      <c r="L3587" t="s">
        <v>8350</v>
      </c>
      <c r="M3587">
        <v>0.75</v>
      </c>
      <c r="N3587">
        <v>2.5</v>
      </c>
      <c r="O3587">
        <f t="shared" si="185"/>
        <v>1.25</v>
      </c>
      <c r="P3587">
        <v>0.5</v>
      </c>
    </row>
    <row r="3588" spans="1:16">
      <c r="A3588" s="61">
        <v>103201576</v>
      </c>
      <c r="B3588" s="61" t="s">
        <v>7392</v>
      </c>
      <c r="C3588" s="62" t="s">
        <v>1532</v>
      </c>
      <c r="D3588" s="42" t="s">
        <v>4775</v>
      </c>
      <c r="E3588" s="61">
        <v>101490171</v>
      </c>
      <c r="F3588" s="61"/>
      <c r="G3588" s="61">
        <v>268</v>
      </c>
      <c r="H3588">
        <v>7</v>
      </c>
      <c r="I3588" t="str">
        <f t="shared" si="183"/>
        <v>78</v>
      </c>
      <c r="J3588" t="str">
        <f t="shared" si="184"/>
        <v>6.8</v>
      </c>
      <c r="K3588" t="s">
        <v>8348</v>
      </c>
      <c r="L3588" t="s">
        <v>8350</v>
      </c>
      <c r="M3588">
        <v>0.75</v>
      </c>
      <c r="N3588">
        <v>2.5</v>
      </c>
      <c r="O3588">
        <f t="shared" si="185"/>
        <v>1.25</v>
      </c>
      <c r="P3588">
        <v>0.5</v>
      </c>
    </row>
    <row r="3589" spans="1:16">
      <c r="A3589" s="61">
        <v>103201576</v>
      </c>
      <c r="B3589" s="61" t="s">
        <v>7392</v>
      </c>
      <c r="C3589" s="62" t="s">
        <v>1613</v>
      </c>
      <c r="D3589" s="42" t="s">
        <v>4776</v>
      </c>
      <c r="E3589" s="61">
        <v>101490161</v>
      </c>
      <c r="F3589" s="61"/>
      <c r="G3589" s="61">
        <v>268</v>
      </c>
      <c r="H3589">
        <v>7</v>
      </c>
      <c r="I3589" t="str">
        <f t="shared" si="183"/>
        <v>78</v>
      </c>
      <c r="J3589" t="str">
        <f t="shared" si="184"/>
        <v>6.8</v>
      </c>
      <c r="K3589" t="s">
        <v>8348</v>
      </c>
      <c r="L3589" t="s">
        <v>8350</v>
      </c>
      <c r="M3589">
        <v>0.75</v>
      </c>
      <c r="N3589">
        <v>2.5</v>
      </c>
      <c r="O3589">
        <f t="shared" si="185"/>
        <v>1.25</v>
      </c>
      <c r="P3589">
        <v>0.5</v>
      </c>
    </row>
    <row r="3590" spans="1:16">
      <c r="A3590" s="61">
        <v>102020238</v>
      </c>
      <c r="B3590" s="61" t="s">
        <v>6900</v>
      </c>
      <c r="C3590" s="62" t="s">
        <v>1613</v>
      </c>
      <c r="D3590" s="42" t="s">
        <v>4060</v>
      </c>
      <c r="E3590" s="61">
        <v>101490161</v>
      </c>
      <c r="F3590" s="61"/>
      <c r="G3590" s="61">
        <v>268</v>
      </c>
      <c r="H3590">
        <v>7</v>
      </c>
      <c r="I3590" t="str">
        <f t="shared" si="183"/>
        <v>78</v>
      </c>
      <c r="J3590" t="str">
        <f t="shared" si="184"/>
        <v>6.8</v>
      </c>
      <c r="K3590" t="s">
        <v>8348</v>
      </c>
      <c r="L3590" t="s">
        <v>8350</v>
      </c>
      <c r="M3590">
        <v>0.75</v>
      </c>
      <c r="N3590">
        <v>2.5</v>
      </c>
      <c r="O3590">
        <f t="shared" si="185"/>
        <v>1.25</v>
      </c>
      <c r="P3590">
        <v>0.5</v>
      </c>
    </row>
    <row r="3591" spans="1:16">
      <c r="A3591" s="61">
        <v>102020232</v>
      </c>
      <c r="B3591" s="61" t="s">
        <v>6901</v>
      </c>
      <c r="C3591" s="62" t="s">
        <v>1532</v>
      </c>
      <c r="D3591" s="42" t="s">
        <v>4061</v>
      </c>
      <c r="E3591" s="61">
        <v>101490171</v>
      </c>
      <c r="F3591" s="61"/>
      <c r="G3591" s="61">
        <v>269</v>
      </c>
      <c r="H3591">
        <v>7</v>
      </c>
      <c r="I3591" t="str">
        <f t="shared" si="183"/>
        <v>78</v>
      </c>
      <c r="J3591" t="str">
        <f t="shared" si="184"/>
        <v>6.8</v>
      </c>
      <c r="K3591" t="s">
        <v>8348</v>
      </c>
      <c r="L3591" t="s">
        <v>8341</v>
      </c>
      <c r="M3591">
        <v>0.75</v>
      </c>
      <c r="N3591">
        <v>2.5</v>
      </c>
      <c r="O3591">
        <f t="shared" si="185"/>
        <v>1.25</v>
      </c>
      <c r="P3591">
        <v>0.5</v>
      </c>
    </row>
    <row r="3592" spans="1:16">
      <c r="A3592" s="61">
        <v>103201568</v>
      </c>
      <c r="B3592" s="61" t="s">
        <v>7394</v>
      </c>
      <c r="C3592" s="62" t="s">
        <v>1532</v>
      </c>
      <c r="D3592" s="42" t="s">
        <v>4061</v>
      </c>
      <c r="E3592" s="61">
        <v>101490171</v>
      </c>
      <c r="F3592" s="61"/>
      <c r="G3592" s="61">
        <v>269</v>
      </c>
      <c r="H3592">
        <v>7</v>
      </c>
      <c r="I3592" t="str">
        <f t="shared" si="183"/>
        <v>78</v>
      </c>
      <c r="J3592" t="str">
        <f t="shared" si="184"/>
        <v>6.8</v>
      </c>
      <c r="K3592" t="s">
        <v>8348</v>
      </c>
      <c r="L3592" t="s">
        <v>8341</v>
      </c>
      <c r="M3592">
        <v>0.75</v>
      </c>
      <c r="N3592">
        <v>2.5</v>
      </c>
      <c r="O3592">
        <f t="shared" si="185"/>
        <v>1.25</v>
      </c>
      <c r="P3592">
        <v>0.5</v>
      </c>
    </row>
    <row r="3593" spans="1:16">
      <c r="A3593" s="61">
        <v>102020232</v>
      </c>
      <c r="B3593" s="61" t="s">
        <v>6901</v>
      </c>
      <c r="C3593" s="62" t="s">
        <v>1613</v>
      </c>
      <c r="D3593" s="42" t="s">
        <v>4062</v>
      </c>
      <c r="E3593" s="61">
        <v>101490161</v>
      </c>
      <c r="F3593" s="61"/>
      <c r="G3593" s="61">
        <v>269</v>
      </c>
      <c r="H3593">
        <v>7</v>
      </c>
      <c r="I3593" t="str">
        <f t="shared" si="183"/>
        <v>78</v>
      </c>
      <c r="J3593" t="str">
        <f t="shared" si="184"/>
        <v>6.8</v>
      </c>
      <c r="K3593" t="s">
        <v>8348</v>
      </c>
      <c r="L3593" t="s">
        <v>8341</v>
      </c>
      <c r="M3593">
        <v>0.75</v>
      </c>
      <c r="N3593">
        <v>2.5</v>
      </c>
      <c r="O3593">
        <f t="shared" si="185"/>
        <v>1.25</v>
      </c>
      <c r="P3593">
        <v>0.5</v>
      </c>
    </row>
    <row r="3594" spans="1:16">
      <c r="A3594" s="61">
        <v>103201568</v>
      </c>
      <c r="B3594" s="61" t="s">
        <v>7394</v>
      </c>
      <c r="C3594" s="62" t="s">
        <v>1613</v>
      </c>
      <c r="D3594" s="42" t="s">
        <v>4062</v>
      </c>
      <c r="E3594" s="61">
        <v>101490161</v>
      </c>
      <c r="F3594" s="61"/>
      <c r="G3594" s="61">
        <v>269</v>
      </c>
      <c r="H3594">
        <v>7</v>
      </c>
      <c r="I3594" t="str">
        <f t="shared" si="183"/>
        <v>78</v>
      </c>
      <c r="J3594" t="str">
        <f t="shared" si="184"/>
        <v>6.8</v>
      </c>
      <c r="K3594" t="s">
        <v>8348</v>
      </c>
      <c r="L3594" t="s">
        <v>8341</v>
      </c>
      <c r="M3594">
        <v>0.75</v>
      </c>
      <c r="N3594">
        <v>2.5</v>
      </c>
      <c r="O3594">
        <f t="shared" si="185"/>
        <v>1.25</v>
      </c>
      <c r="P3594">
        <v>0.5</v>
      </c>
    </row>
    <row r="3595" spans="1:16">
      <c r="A3595" s="61" t="s">
        <v>8121</v>
      </c>
      <c r="B3595" s="61" t="s">
        <v>5880</v>
      </c>
      <c r="C3595" s="100" t="s">
        <v>5683</v>
      </c>
      <c r="D3595" s="42" t="s">
        <v>5767</v>
      </c>
      <c r="E3595" s="61" t="s">
        <v>5726</v>
      </c>
      <c r="F3595" s="61"/>
      <c r="G3595" s="61">
        <v>195</v>
      </c>
      <c r="H3595">
        <v>7</v>
      </c>
      <c r="I3595" t="str">
        <f t="shared" si="183"/>
        <v>78</v>
      </c>
      <c r="J3595" t="str">
        <f t="shared" si="184"/>
        <v>6.8</v>
      </c>
      <c r="K3595" t="s">
        <v>8342</v>
      </c>
      <c r="L3595" t="s">
        <v>8350</v>
      </c>
      <c r="M3595">
        <v>0.75</v>
      </c>
      <c r="N3595">
        <v>2.5</v>
      </c>
      <c r="O3595">
        <f t="shared" si="185"/>
        <v>1.25</v>
      </c>
      <c r="P3595">
        <v>0.5</v>
      </c>
    </row>
    <row r="3596" spans="1:16">
      <c r="A3596" s="61" t="s">
        <v>1278</v>
      </c>
      <c r="B3596" s="61" t="s">
        <v>164</v>
      </c>
      <c r="C3596" s="100" t="s">
        <v>5683</v>
      </c>
      <c r="D3596" s="42" t="s">
        <v>1279</v>
      </c>
      <c r="E3596" s="61" t="s">
        <v>5726</v>
      </c>
      <c r="F3596" s="61"/>
      <c r="G3596" s="61">
        <v>194</v>
      </c>
      <c r="H3596">
        <v>7</v>
      </c>
      <c r="I3596" t="str">
        <f t="shared" ref="I3596:I3659" si="186">MID(D3596,5,2)</f>
        <v>78</v>
      </c>
      <c r="J3596" t="str">
        <f t="shared" ref="J3596:J3659" si="187">MID(D3596,7,3)</f>
        <v>6.8</v>
      </c>
      <c r="K3596" t="s">
        <v>8342</v>
      </c>
      <c r="L3596" t="s">
        <v>8341</v>
      </c>
      <c r="M3596">
        <v>0.75</v>
      </c>
      <c r="N3596">
        <v>2.5</v>
      </c>
      <c r="O3596">
        <f t="shared" si="185"/>
        <v>1.25</v>
      </c>
      <c r="P3596">
        <v>0.5</v>
      </c>
    </row>
    <row r="3597" spans="1:16">
      <c r="A3597" s="61">
        <v>100930309</v>
      </c>
      <c r="B3597" s="61" t="s">
        <v>5882</v>
      </c>
      <c r="C3597" s="62" t="s">
        <v>1532</v>
      </c>
      <c r="D3597" s="63" t="s">
        <v>1537</v>
      </c>
      <c r="E3597" s="64">
        <v>101490171</v>
      </c>
      <c r="F3597" s="64"/>
      <c r="G3597" s="64">
        <v>268</v>
      </c>
      <c r="H3597">
        <v>7</v>
      </c>
      <c r="I3597" t="str">
        <f t="shared" si="186"/>
        <v>78</v>
      </c>
      <c r="J3597" t="str">
        <f t="shared" si="187"/>
        <v>6.8</v>
      </c>
      <c r="K3597" t="s">
        <v>8344</v>
      </c>
      <c r="L3597" t="s">
        <v>8350</v>
      </c>
      <c r="M3597">
        <v>0.75</v>
      </c>
      <c r="N3597">
        <v>2.5</v>
      </c>
      <c r="O3597">
        <f t="shared" si="185"/>
        <v>1.25</v>
      </c>
      <c r="P3597">
        <v>0.5</v>
      </c>
    </row>
    <row r="3598" spans="1:16">
      <c r="A3598" s="61">
        <v>100930309</v>
      </c>
      <c r="B3598" s="61" t="s">
        <v>5882</v>
      </c>
      <c r="C3598" s="62" t="s">
        <v>1532</v>
      </c>
      <c r="D3598" s="63" t="s">
        <v>1537</v>
      </c>
      <c r="E3598" s="64">
        <v>101490169</v>
      </c>
      <c r="F3598" s="61" t="s">
        <v>1534</v>
      </c>
      <c r="G3598" s="64">
        <v>268</v>
      </c>
      <c r="H3598">
        <v>7</v>
      </c>
      <c r="I3598" t="str">
        <f t="shared" si="186"/>
        <v>78</v>
      </c>
      <c r="J3598" t="str">
        <f t="shared" si="187"/>
        <v>6.8</v>
      </c>
      <c r="K3598" t="s">
        <v>8344</v>
      </c>
      <c r="L3598" t="s">
        <v>8350</v>
      </c>
      <c r="M3598">
        <v>0.75</v>
      </c>
      <c r="N3598">
        <v>2.5</v>
      </c>
      <c r="O3598">
        <f t="shared" si="185"/>
        <v>1.25</v>
      </c>
      <c r="P3598">
        <v>0.5</v>
      </c>
    </row>
    <row r="3599" spans="1:16">
      <c r="A3599" s="64">
        <v>100930309</v>
      </c>
      <c r="B3599" s="61" t="s">
        <v>5882</v>
      </c>
      <c r="C3599" s="62" t="s">
        <v>1613</v>
      </c>
      <c r="D3599" s="63" t="s">
        <v>3659</v>
      </c>
      <c r="E3599" s="64">
        <v>101490161</v>
      </c>
      <c r="F3599" s="64"/>
      <c r="G3599" s="64">
        <v>268</v>
      </c>
      <c r="H3599">
        <v>7</v>
      </c>
      <c r="I3599" t="str">
        <f t="shared" si="186"/>
        <v>78</v>
      </c>
      <c r="J3599" t="str">
        <f t="shared" si="187"/>
        <v>6.8</v>
      </c>
      <c r="K3599" t="s">
        <v>8344</v>
      </c>
      <c r="L3599" t="s">
        <v>8350</v>
      </c>
      <c r="M3599">
        <v>0.75</v>
      </c>
      <c r="N3599">
        <v>2.5</v>
      </c>
      <c r="O3599">
        <f t="shared" si="185"/>
        <v>1.25</v>
      </c>
      <c r="P3599">
        <v>0.5</v>
      </c>
    </row>
    <row r="3600" spans="1:16">
      <c r="A3600" s="61">
        <v>100971184</v>
      </c>
      <c r="B3600" s="61" t="s">
        <v>5883</v>
      </c>
      <c r="C3600" s="62" t="s">
        <v>1532</v>
      </c>
      <c r="D3600" s="63" t="s">
        <v>1538</v>
      </c>
      <c r="E3600" s="64">
        <v>101490171</v>
      </c>
      <c r="F3600" s="64"/>
      <c r="G3600" s="64">
        <v>195</v>
      </c>
      <c r="H3600">
        <v>7</v>
      </c>
      <c r="I3600" t="str">
        <f t="shared" si="186"/>
        <v>78</v>
      </c>
      <c r="J3600" t="str">
        <f t="shared" si="187"/>
        <v>6.8</v>
      </c>
      <c r="K3600" t="s">
        <v>8344</v>
      </c>
      <c r="L3600" t="s">
        <v>8354</v>
      </c>
      <c r="M3600">
        <v>0.75</v>
      </c>
      <c r="N3600">
        <v>2.5</v>
      </c>
      <c r="O3600">
        <f t="shared" si="185"/>
        <v>1.25</v>
      </c>
      <c r="P3600">
        <v>0.5</v>
      </c>
    </row>
    <row r="3601" spans="1:16">
      <c r="A3601" s="61">
        <v>100971184</v>
      </c>
      <c r="B3601" s="61" t="s">
        <v>5883</v>
      </c>
      <c r="C3601" s="62" t="s">
        <v>1532</v>
      </c>
      <c r="D3601" s="63" t="s">
        <v>1538</v>
      </c>
      <c r="E3601" s="64">
        <v>101490169</v>
      </c>
      <c r="F3601" s="61" t="s">
        <v>1534</v>
      </c>
      <c r="G3601" s="64">
        <v>195</v>
      </c>
      <c r="H3601">
        <v>7</v>
      </c>
      <c r="I3601" t="str">
        <f t="shared" si="186"/>
        <v>78</v>
      </c>
      <c r="J3601" t="str">
        <f t="shared" si="187"/>
        <v>6.8</v>
      </c>
      <c r="K3601" t="s">
        <v>8344</v>
      </c>
      <c r="L3601" t="s">
        <v>8354</v>
      </c>
      <c r="M3601">
        <v>0.75</v>
      </c>
      <c r="N3601">
        <v>2.5</v>
      </c>
      <c r="O3601">
        <f t="shared" ref="O3601:O3664" si="188">N3601/2</f>
        <v>1.25</v>
      </c>
      <c r="P3601">
        <v>0.5</v>
      </c>
    </row>
    <row r="3602" spans="1:16">
      <c r="A3602" s="64">
        <v>100971184</v>
      </c>
      <c r="B3602" s="61" t="s">
        <v>5883</v>
      </c>
      <c r="C3602" s="62" t="s">
        <v>1613</v>
      </c>
      <c r="D3602" s="63" t="s">
        <v>3660</v>
      </c>
      <c r="E3602" s="64">
        <v>101490161</v>
      </c>
      <c r="F3602" s="64"/>
      <c r="G3602" s="64">
        <v>195</v>
      </c>
      <c r="H3602">
        <v>7</v>
      </c>
      <c r="I3602" t="str">
        <f t="shared" si="186"/>
        <v>78</v>
      </c>
      <c r="J3602" t="str">
        <f t="shared" si="187"/>
        <v>6.8</v>
      </c>
      <c r="K3602" t="s">
        <v>8344</v>
      </c>
      <c r="L3602" t="s">
        <v>8354</v>
      </c>
      <c r="M3602">
        <v>0.75</v>
      </c>
      <c r="N3602">
        <v>2.5</v>
      </c>
      <c r="O3602">
        <f t="shared" si="188"/>
        <v>1.25</v>
      </c>
      <c r="P3602">
        <v>0.5</v>
      </c>
    </row>
    <row r="3603" spans="1:16">
      <c r="A3603" s="61">
        <v>100930308</v>
      </c>
      <c r="B3603" s="61" t="s">
        <v>5881</v>
      </c>
      <c r="C3603" s="62" t="s">
        <v>1532</v>
      </c>
      <c r="D3603" s="63" t="s">
        <v>1536</v>
      </c>
      <c r="E3603" s="64">
        <v>101490171</v>
      </c>
      <c r="F3603" s="64"/>
      <c r="G3603" s="64">
        <v>269</v>
      </c>
      <c r="H3603">
        <v>7</v>
      </c>
      <c r="I3603" t="str">
        <f t="shared" si="186"/>
        <v>78</v>
      </c>
      <c r="J3603" t="str">
        <f t="shared" si="187"/>
        <v>6.8</v>
      </c>
      <c r="K3603" t="s">
        <v>8344</v>
      </c>
      <c r="L3603" t="s">
        <v>8341</v>
      </c>
      <c r="M3603">
        <v>0.75</v>
      </c>
      <c r="N3603">
        <v>2.5</v>
      </c>
      <c r="O3603">
        <f t="shared" si="188"/>
        <v>1.25</v>
      </c>
      <c r="P3603">
        <v>0.5</v>
      </c>
    </row>
    <row r="3604" spans="1:16">
      <c r="A3604" s="61">
        <v>100930308</v>
      </c>
      <c r="B3604" s="61" t="s">
        <v>5881</v>
      </c>
      <c r="C3604" s="62" t="s">
        <v>1532</v>
      </c>
      <c r="D3604" s="63" t="s">
        <v>1536</v>
      </c>
      <c r="E3604" s="64">
        <v>101490169</v>
      </c>
      <c r="F3604" s="61" t="s">
        <v>1534</v>
      </c>
      <c r="G3604" s="64">
        <v>269</v>
      </c>
      <c r="H3604">
        <v>7</v>
      </c>
      <c r="I3604" t="str">
        <f t="shared" si="186"/>
        <v>78</v>
      </c>
      <c r="J3604" t="str">
        <f t="shared" si="187"/>
        <v>6.8</v>
      </c>
      <c r="K3604" t="s">
        <v>8344</v>
      </c>
      <c r="L3604" t="s">
        <v>8341</v>
      </c>
      <c r="M3604">
        <v>0.75</v>
      </c>
      <c r="N3604">
        <v>2.5</v>
      </c>
      <c r="O3604">
        <f t="shared" si="188"/>
        <v>1.25</v>
      </c>
      <c r="P3604">
        <v>0.5</v>
      </c>
    </row>
    <row r="3605" spans="1:16">
      <c r="A3605" s="64">
        <v>100930308</v>
      </c>
      <c r="B3605" s="61" t="s">
        <v>5881</v>
      </c>
      <c r="C3605" s="62" t="s">
        <v>1613</v>
      </c>
      <c r="D3605" s="63" t="s">
        <v>3661</v>
      </c>
      <c r="E3605" s="64">
        <v>101490161</v>
      </c>
      <c r="F3605" s="64"/>
      <c r="G3605" s="64">
        <v>269</v>
      </c>
      <c r="H3605">
        <v>7</v>
      </c>
      <c r="I3605" t="str">
        <f t="shared" si="186"/>
        <v>78</v>
      </c>
      <c r="J3605" t="str">
        <f t="shared" si="187"/>
        <v>6.8</v>
      </c>
      <c r="K3605" t="s">
        <v>8344</v>
      </c>
      <c r="L3605" t="s">
        <v>8341</v>
      </c>
      <c r="M3605">
        <v>0.75</v>
      </c>
      <c r="N3605">
        <v>2.5</v>
      </c>
      <c r="O3605">
        <f t="shared" si="188"/>
        <v>1.25</v>
      </c>
      <c r="P3605">
        <v>0.5</v>
      </c>
    </row>
    <row r="3606" spans="1:16">
      <c r="A3606" s="61">
        <v>102048496</v>
      </c>
      <c r="B3606" s="61" t="s">
        <v>6920</v>
      </c>
      <c r="C3606" s="62" t="s">
        <v>1532</v>
      </c>
      <c r="D3606" s="42" t="s">
        <v>4100</v>
      </c>
      <c r="E3606" s="61">
        <v>101490162</v>
      </c>
      <c r="F3606" s="61"/>
      <c r="G3606" s="61">
        <v>294</v>
      </c>
      <c r="H3606">
        <v>7</v>
      </c>
      <c r="I3606" t="str">
        <f t="shared" si="186"/>
        <v>78</v>
      </c>
      <c r="J3606" t="str">
        <f t="shared" si="187"/>
        <v>6.8</v>
      </c>
      <c r="K3606" t="s">
        <v>8342</v>
      </c>
      <c r="L3606" t="s">
        <v>8351</v>
      </c>
      <c r="M3606">
        <v>0.75</v>
      </c>
      <c r="N3606">
        <v>2.5</v>
      </c>
      <c r="O3606">
        <f t="shared" si="188"/>
        <v>1.25</v>
      </c>
      <c r="P3606">
        <v>0.5</v>
      </c>
    </row>
    <row r="3607" spans="1:16">
      <c r="A3607" s="97">
        <v>103304025</v>
      </c>
      <c r="B3607" s="61" t="s">
        <v>7531</v>
      </c>
      <c r="C3607" s="62" t="s">
        <v>1532</v>
      </c>
      <c r="D3607" s="94" t="s">
        <v>4992</v>
      </c>
      <c r="E3607" s="61">
        <v>101490162</v>
      </c>
      <c r="F3607" s="61"/>
      <c r="G3607" s="61">
        <v>294</v>
      </c>
      <c r="H3607">
        <v>7</v>
      </c>
      <c r="I3607" t="str">
        <f t="shared" si="186"/>
        <v>78</v>
      </c>
      <c r="J3607" t="str">
        <f t="shared" si="187"/>
        <v>6.8</v>
      </c>
      <c r="K3607" t="s">
        <v>8342</v>
      </c>
      <c r="L3607" t="s">
        <v>8351</v>
      </c>
      <c r="M3607">
        <v>0.75</v>
      </c>
      <c r="N3607">
        <v>2.5</v>
      </c>
      <c r="O3607">
        <f t="shared" si="188"/>
        <v>1.25</v>
      </c>
      <c r="P3607">
        <v>0.5</v>
      </c>
    </row>
    <row r="3608" spans="1:16">
      <c r="A3608" s="97">
        <v>103304025</v>
      </c>
      <c r="B3608" s="61" t="s">
        <v>7531</v>
      </c>
      <c r="C3608" s="62" t="s">
        <v>1613</v>
      </c>
      <c r="D3608" s="94" t="s">
        <v>4993</v>
      </c>
      <c r="E3608" s="61">
        <v>101490161</v>
      </c>
      <c r="F3608" s="61"/>
      <c r="G3608" s="61">
        <v>294</v>
      </c>
      <c r="H3608">
        <v>7</v>
      </c>
      <c r="I3608" t="str">
        <f t="shared" si="186"/>
        <v>78</v>
      </c>
      <c r="J3608" t="str">
        <f t="shared" si="187"/>
        <v>6.8</v>
      </c>
      <c r="K3608" t="s">
        <v>8342</v>
      </c>
      <c r="L3608" t="s">
        <v>8351</v>
      </c>
      <c r="M3608">
        <v>0.75</v>
      </c>
      <c r="N3608">
        <v>2.5</v>
      </c>
      <c r="O3608">
        <f t="shared" si="188"/>
        <v>1.25</v>
      </c>
      <c r="P3608">
        <v>0.5</v>
      </c>
    </row>
    <row r="3609" spans="1:16">
      <c r="A3609" s="61">
        <v>102048496</v>
      </c>
      <c r="B3609" s="61" t="s">
        <v>6920</v>
      </c>
      <c r="C3609" s="62" t="s">
        <v>1613</v>
      </c>
      <c r="D3609" s="42" t="s">
        <v>4101</v>
      </c>
      <c r="E3609" s="61">
        <v>101490161</v>
      </c>
      <c r="F3609" s="61"/>
      <c r="G3609" s="61">
        <v>294</v>
      </c>
      <c r="H3609">
        <v>7</v>
      </c>
      <c r="I3609" t="str">
        <f t="shared" si="186"/>
        <v>78</v>
      </c>
      <c r="J3609" t="str">
        <f t="shared" si="187"/>
        <v>6.8</v>
      </c>
      <c r="K3609" t="s">
        <v>8342</v>
      </c>
      <c r="L3609" t="s">
        <v>8351</v>
      </c>
      <c r="M3609">
        <v>0.75</v>
      </c>
      <c r="N3609">
        <v>2.5</v>
      </c>
      <c r="O3609">
        <f t="shared" si="188"/>
        <v>1.25</v>
      </c>
      <c r="P3609">
        <v>0.5</v>
      </c>
    </row>
    <row r="3610" spans="1:16">
      <c r="A3610" s="61">
        <v>102048487</v>
      </c>
      <c r="B3610" s="61" t="s">
        <v>6919</v>
      </c>
      <c r="C3610" s="62" t="s">
        <v>1532</v>
      </c>
      <c r="D3610" s="42" t="s">
        <v>4098</v>
      </c>
      <c r="E3610" s="61">
        <v>101490171</v>
      </c>
      <c r="F3610" s="61"/>
      <c r="G3610" s="61">
        <v>294</v>
      </c>
      <c r="H3610">
        <v>7</v>
      </c>
      <c r="I3610" t="str">
        <f t="shared" si="186"/>
        <v>78</v>
      </c>
      <c r="J3610" t="str">
        <f t="shared" si="187"/>
        <v>6.8</v>
      </c>
      <c r="K3610" t="s">
        <v>8342</v>
      </c>
      <c r="L3610" t="s">
        <v>8351</v>
      </c>
      <c r="M3610">
        <v>0.75</v>
      </c>
      <c r="N3610">
        <v>2.5</v>
      </c>
      <c r="O3610">
        <f t="shared" si="188"/>
        <v>1.25</v>
      </c>
      <c r="P3610">
        <v>0.5</v>
      </c>
    </row>
    <row r="3611" spans="1:16">
      <c r="A3611" s="61">
        <v>103201574</v>
      </c>
      <c r="B3611" s="61" t="s">
        <v>7408</v>
      </c>
      <c r="C3611" s="62" t="s">
        <v>1532</v>
      </c>
      <c r="D3611" s="42" t="s">
        <v>4800</v>
      </c>
      <c r="E3611" s="61">
        <v>101490171</v>
      </c>
      <c r="F3611" s="61"/>
      <c r="G3611" s="61">
        <v>294</v>
      </c>
      <c r="H3611">
        <v>7</v>
      </c>
      <c r="I3611" t="str">
        <f t="shared" si="186"/>
        <v>78</v>
      </c>
      <c r="J3611" t="str">
        <f t="shared" si="187"/>
        <v>6.8</v>
      </c>
      <c r="K3611" t="s">
        <v>8342</v>
      </c>
      <c r="L3611" t="s">
        <v>8351</v>
      </c>
      <c r="M3611">
        <v>0.75</v>
      </c>
      <c r="N3611">
        <v>2.5</v>
      </c>
      <c r="O3611">
        <f t="shared" si="188"/>
        <v>1.25</v>
      </c>
      <c r="P3611">
        <v>0.5</v>
      </c>
    </row>
    <row r="3612" spans="1:16">
      <c r="A3612" s="61">
        <v>103201574</v>
      </c>
      <c r="B3612" s="61" t="s">
        <v>7408</v>
      </c>
      <c r="C3612" s="62" t="s">
        <v>1613</v>
      </c>
      <c r="D3612" s="42" t="s">
        <v>4801</v>
      </c>
      <c r="E3612" s="61">
        <v>101490161</v>
      </c>
      <c r="F3612" s="61"/>
      <c r="G3612" s="61">
        <v>294</v>
      </c>
      <c r="H3612">
        <v>7</v>
      </c>
      <c r="I3612" t="str">
        <f t="shared" si="186"/>
        <v>78</v>
      </c>
      <c r="J3612" t="str">
        <f t="shared" si="187"/>
        <v>6.8</v>
      </c>
      <c r="K3612" t="s">
        <v>8342</v>
      </c>
      <c r="L3612" t="s">
        <v>8351</v>
      </c>
      <c r="M3612">
        <v>0.75</v>
      </c>
      <c r="N3612">
        <v>2.5</v>
      </c>
      <c r="O3612">
        <f t="shared" si="188"/>
        <v>1.25</v>
      </c>
      <c r="P3612">
        <v>0.5</v>
      </c>
    </row>
    <row r="3613" spans="1:16">
      <c r="A3613" s="61">
        <v>102048487</v>
      </c>
      <c r="B3613" s="61" t="s">
        <v>6919</v>
      </c>
      <c r="C3613" s="62" t="s">
        <v>1613</v>
      </c>
      <c r="D3613" s="42" t="s">
        <v>4099</v>
      </c>
      <c r="E3613" s="61">
        <v>101490161</v>
      </c>
      <c r="F3613" s="61"/>
      <c r="G3613" s="61">
        <v>294</v>
      </c>
      <c r="H3613">
        <v>7</v>
      </c>
      <c r="I3613" t="str">
        <f t="shared" si="186"/>
        <v>78</v>
      </c>
      <c r="J3613" t="str">
        <f t="shared" si="187"/>
        <v>6.8</v>
      </c>
      <c r="K3613" t="s">
        <v>8342</v>
      </c>
      <c r="L3613" t="s">
        <v>8351</v>
      </c>
      <c r="M3613">
        <v>0.75</v>
      </c>
      <c r="N3613">
        <v>2.5</v>
      </c>
      <c r="O3613">
        <f t="shared" si="188"/>
        <v>1.25</v>
      </c>
      <c r="P3613">
        <v>0.5</v>
      </c>
    </row>
    <row r="3614" spans="1:16">
      <c r="A3614" s="61">
        <v>100930307</v>
      </c>
      <c r="B3614" s="61" t="s">
        <v>5880</v>
      </c>
      <c r="C3614" s="62" t="s">
        <v>1532</v>
      </c>
      <c r="D3614" s="63" t="s">
        <v>1535</v>
      </c>
      <c r="E3614" s="64">
        <v>101490171</v>
      </c>
      <c r="F3614" s="64"/>
      <c r="G3614" s="64">
        <v>195</v>
      </c>
      <c r="H3614">
        <v>7</v>
      </c>
      <c r="I3614" t="str">
        <f t="shared" si="186"/>
        <v>78</v>
      </c>
      <c r="J3614" t="str">
        <f t="shared" si="187"/>
        <v>6.8</v>
      </c>
      <c r="K3614" t="s">
        <v>8342</v>
      </c>
      <c r="L3614" t="s">
        <v>8350</v>
      </c>
      <c r="M3614">
        <v>0.75</v>
      </c>
      <c r="N3614">
        <v>2.5</v>
      </c>
      <c r="O3614">
        <f t="shared" si="188"/>
        <v>1.25</v>
      </c>
      <c r="P3614">
        <v>0.5</v>
      </c>
    </row>
    <row r="3615" spans="1:16">
      <c r="A3615" s="61">
        <v>100930307</v>
      </c>
      <c r="B3615" s="61" t="s">
        <v>5880</v>
      </c>
      <c r="C3615" s="62" t="s">
        <v>1532</v>
      </c>
      <c r="D3615" s="63" t="s">
        <v>1535</v>
      </c>
      <c r="E3615" s="64">
        <v>101490169</v>
      </c>
      <c r="F3615" s="61" t="s">
        <v>1534</v>
      </c>
      <c r="G3615" s="64">
        <v>195</v>
      </c>
      <c r="H3615">
        <v>7</v>
      </c>
      <c r="I3615" t="str">
        <f t="shared" si="186"/>
        <v>78</v>
      </c>
      <c r="J3615" t="str">
        <f t="shared" si="187"/>
        <v>6.8</v>
      </c>
      <c r="K3615" t="s">
        <v>8342</v>
      </c>
      <c r="L3615" t="s">
        <v>8350</v>
      </c>
      <c r="M3615">
        <v>0.75</v>
      </c>
      <c r="N3615">
        <v>2.5</v>
      </c>
      <c r="O3615">
        <f t="shared" si="188"/>
        <v>1.25</v>
      </c>
      <c r="P3615">
        <v>0.5</v>
      </c>
    </row>
    <row r="3616" spans="1:16">
      <c r="A3616" s="61">
        <v>102099855</v>
      </c>
      <c r="B3616" s="61" t="s">
        <v>6953</v>
      </c>
      <c r="C3616" s="62" t="s">
        <v>1532</v>
      </c>
      <c r="D3616" s="42" t="s">
        <v>1535</v>
      </c>
      <c r="E3616" s="61">
        <v>101490162</v>
      </c>
      <c r="F3616" s="61"/>
      <c r="G3616" s="61">
        <v>195</v>
      </c>
      <c r="H3616">
        <v>7</v>
      </c>
      <c r="I3616" t="str">
        <f t="shared" si="186"/>
        <v>78</v>
      </c>
      <c r="J3616" t="str">
        <f t="shared" si="187"/>
        <v>6.8</v>
      </c>
      <c r="K3616" t="s">
        <v>8342</v>
      </c>
      <c r="L3616" t="s">
        <v>8350</v>
      </c>
      <c r="M3616">
        <v>0.75</v>
      </c>
      <c r="N3616">
        <v>2.5</v>
      </c>
      <c r="O3616">
        <f t="shared" si="188"/>
        <v>1.25</v>
      </c>
      <c r="P3616">
        <v>0.5</v>
      </c>
    </row>
    <row r="3617" spans="1:16">
      <c r="A3617" s="97">
        <v>103304028</v>
      </c>
      <c r="B3617" s="61" t="s">
        <v>7529</v>
      </c>
      <c r="C3617" s="62" t="s">
        <v>1532</v>
      </c>
      <c r="D3617" s="94" t="s">
        <v>4988</v>
      </c>
      <c r="E3617" s="61">
        <v>101490162</v>
      </c>
      <c r="F3617" s="61"/>
      <c r="G3617" s="61">
        <v>195</v>
      </c>
      <c r="H3617">
        <v>7</v>
      </c>
      <c r="I3617" t="str">
        <f t="shared" si="186"/>
        <v>78</v>
      </c>
      <c r="J3617" t="str">
        <f t="shared" si="187"/>
        <v>6.8</v>
      </c>
      <c r="K3617" t="s">
        <v>8342</v>
      </c>
      <c r="L3617" t="s">
        <v>8350</v>
      </c>
      <c r="M3617">
        <v>0.75</v>
      </c>
      <c r="N3617">
        <v>2.5</v>
      </c>
      <c r="O3617">
        <f t="shared" si="188"/>
        <v>1.25</v>
      </c>
      <c r="P3617">
        <v>0.5</v>
      </c>
    </row>
    <row r="3618" spans="1:16">
      <c r="A3618" s="97">
        <v>103304028</v>
      </c>
      <c r="B3618" s="61" t="s">
        <v>7529</v>
      </c>
      <c r="C3618" s="62" t="s">
        <v>1613</v>
      </c>
      <c r="D3618" s="94" t="s">
        <v>4989</v>
      </c>
      <c r="E3618" s="61">
        <v>101490161</v>
      </c>
      <c r="F3618" s="61"/>
      <c r="G3618" s="61">
        <v>195</v>
      </c>
      <c r="H3618">
        <v>7</v>
      </c>
      <c r="I3618" t="str">
        <f t="shared" si="186"/>
        <v>78</v>
      </c>
      <c r="J3618" t="str">
        <f t="shared" si="187"/>
        <v>6.8</v>
      </c>
      <c r="K3618" t="s">
        <v>8342</v>
      </c>
      <c r="L3618" t="s">
        <v>8350</v>
      </c>
      <c r="M3618">
        <v>0.75</v>
      </c>
      <c r="N3618">
        <v>2.5</v>
      </c>
      <c r="O3618">
        <f t="shared" si="188"/>
        <v>1.25</v>
      </c>
      <c r="P3618">
        <v>0.5</v>
      </c>
    </row>
    <row r="3619" spans="1:16">
      <c r="A3619" s="64">
        <v>100930307</v>
      </c>
      <c r="B3619" s="61" t="s">
        <v>5880</v>
      </c>
      <c r="C3619" s="62" t="s">
        <v>1613</v>
      </c>
      <c r="D3619" s="63" t="s">
        <v>3662</v>
      </c>
      <c r="E3619" s="64">
        <v>101490161</v>
      </c>
      <c r="F3619" s="64"/>
      <c r="G3619" s="64">
        <v>195</v>
      </c>
      <c r="H3619">
        <v>7</v>
      </c>
      <c r="I3619" t="str">
        <f t="shared" si="186"/>
        <v>78</v>
      </c>
      <c r="J3619" t="str">
        <f t="shared" si="187"/>
        <v>6.8</v>
      </c>
      <c r="K3619" t="s">
        <v>8342</v>
      </c>
      <c r="L3619" t="s">
        <v>8350</v>
      </c>
      <c r="M3619">
        <v>0.75</v>
      </c>
      <c r="N3619">
        <v>2.5</v>
      </c>
      <c r="O3619">
        <f t="shared" si="188"/>
        <v>1.25</v>
      </c>
      <c r="P3619">
        <v>0.5</v>
      </c>
    </row>
    <row r="3620" spans="1:16">
      <c r="A3620" s="61">
        <v>102099855</v>
      </c>
      <c r="B3620" s="61" t="s">
        <v>6953</v>
      </c>
      <c r="C3620" s="62" t="s">
        <v>1613</v>
      </c>
      <c r="D3620" s="42" t="s">
        <v>3662</v>
      </c>
      <c r="E3620" s="61">
        <v>101490161</v>
      </c>
      <c r="F3620" s="61"/>
      <c r="G3620" s="61">
        <v>195</v>
      </c>
      <c r="H3620">
        <v>7</v>
      </c>
      <c r="I3620" t="str">
        <f t="shared" si="186"/>
        <v>78</v>
      </c>
      <c r="J3620" t="str">
        <f t="shared" si="187"/>
        <v>6.8</v>
      </c>
      <c r="K3620" t="s">
        <v>8342</v>
      </c>
      <c r="L3620" t="s">
        <v>8350</v>
      </c>
      <c r="M3620">
        <v>0.75</v>
      </c>
      <c r="N3620">
        <v>2.5</v>
      </c>
      <c r="O3620">
        <f t="shared" si="188"/>
        <v>1.25</v>
      </c>
      <c r="P3620">
        <v>0.5</v>
      </c>
    </row>
    <row r="3621" spans="1:16">
      <c r="A3621" s="61">
        <v>103201573</v>
      </c>
      <c r="B3621" s="61" t="s">
        <v>7390</v>
      </c>
      <c r="C3621" s="62" t="s">
        <v>1532</v>
      </c>
      <c r="D3621" s="42" t="s">
        <v>4771</v>
      </c>
      <c r="E3621" s="61">
        <v>101490171</v>
      </c>
      <c r="F3621" s="61"/>
      <c r="G3621" s="61">
        <v>195</v>
      </c>
      <c r="H3621">
        <v>7</v>
      </c>
      <c r="I3621" t="str">
        <f t="shared" si="186"/>
        <v>78</v>
      </c>
      <c r="J3621" t="str">
        <f t="shared" si="187"/>
        <v>6.8</v>
      </c>
      <c r="K3621" t="s">
        <v>8342</v>
      </c>
      <c r="L3621" t="s">
        <v>8350</v>
      </c>
      <c r="M3621">
        <v>0.75</v>
      </c>
      <c r="N3621">
        <v>2.5</v>
      </c>
      <c r="O3621">
        <f t="shared" si="188"/>
        <v>1.25</v>
      </c>
      <c r="P3621">
        <v>0.5</v>
      </c>
    </row>
    <row r="3622" spans="1:16">
      <c r="A3622" s="61">
        <v>103201573</v>
      </c>
      <c r="B3622" s="61" t="s">
        <v>7390</v>
      </c>
      <c r="C3622" s="62" t="s">
        <v>1613</v>
      </c>
      <c r="D3622" s="42" t="s">
        <v>4772</v>
      </c>
      <c r="E3622" s="61">
        <v>101490161</v>
      </c>
      <c r="F3622" s="61"/>
      <c r="G3622" s="61">
        <v>195</v>
      </c>
      <c r="H3622">
        <v>7</v>
      </c>
      <c r="I3622" t="str">
        <f t="shared" si="186"/>
        <v>78</v>
      </c>
      <c r="J3622" t="str">
        <f t="shared" si="187"/>
        <v>6.8</v>
      </c>
      <c r="K3622" t="s">
        <v>8342</v>
      </c>
      <c r="L3622" t="s">
        <v>8350</v>
      </c>
      <c r="M3622">
        <v>0.75</v>
      </c>
      <c r="N3622">
        <v>2.5</v>
      </c>
      <c r="O3622">
        <f t="shared" si="188"/>
        <v>1.25</v>
      </c>
      <c r="P3622">
        <v>0.5</v>
      </c>
    </row>
    <row r="3623" spans="1:16">
      <c r="A3623" s="61">
        <v>100930306</v>
      </c>
      <c r="B3623" s="61" t="s">
        <v>164</v>
      </c>
      <c r="C3623" s="62" t="s">
        <v>1532</v>
      </c>
      <c r="D3623" s="63" t="s">
        <v>1533</v>
      </c>
      <c r="E3623" s="64">
        <v>101490171</v>
      </c>
      <c r="F3623" s="64"/>
      <c r="G3623" s="64">
        <v>194</v>
      </c>
      <c r="H3623">
        <v>7</v>
      </c>
      <c r="I3623" t="str">
        <f t="shared" si="186"/>
        <v>78</v>
      </c>
      <c r="J3623" t="str">
        <f t="shared" si="187"/>
        <v>6.8</v>
      </c>
      <c r="K3623" t="s">
        <v>8342</v>
      </c>
      <c r="L3623" t="s">
        <v>8341</v>
      </c>
      <c r="M3623">
        <v>0.75</v>
      </c>
      <c r="N3623">
        <v>2.5</v>
      </c>
      <c r="O3623">
        <f t="shared" si="188"/>
        <v>1.25</v>
      </c>
      <c r="P3623">
        <v>0.5</v>
      </c>
    </row>
    <row r="3624" spans="1:16">
      <c r="A3624" s="61">
        <v>100930306</v>
      </c>
      <c r="B3624" s="61" t="s">
        <v>164</v>
      </c>
      <c r="C3624" s="62" t="s">
        <v>1532</v>
      </c>
      <c r="D3624" s="63" t="s">
        <v>1533</v>
      </c>
      <c r="E3624" s="64">
        <v>101490169</v>
      </c>
      <c r="F3624" s="61" t="s">
        <v>1534</v>
      </c>
      <c r="G3624" s="64">
        <v>194</v>
      </c>
      <c r="H3624">
        <v>7</v>
      </c>
      <c r="I3624" t="str">
        <f t="shared" si="186"/>
        <v>78</v>
      </c>
      <c r="J3624" t="str">
        <f t="shared" si="187"/>
        <v>6.8</v>
      </c>
      <c r="K3624" t="s">
        <v>8342</v>
      </c>
      <c r="L3624" t="s">
        <v>8341</v>
      </c>
      <c r="M3624">
        <v>0.75</v>
      </c>
      <c r="N3624">
        <v>2.5</v>
      </c>
      <c r="O3624">
        <f t="shared" si="188"/>
        <v>1.25</v>
      </c>
      <c r="P3624">
        <v>0.5</v>
      </c>
    </row>
    <row r="3625" spans="1:16">
      <c r="A3625" s="61">
        <v>102093437</v>
      </c>
      <c r="B3625" s="61" t="s">
        <v>6952</v>
      </c>
      <c r="C3625" s="62" t="s">
        <v>1532</v>
      </c>
      <c r="D3625" s="42" t="s">
        <v>1533</v>
      </c>
      <c r="E3625" s="61">
        <v>101490162</v>
      </c>
      <c r="F3625" s="61"/>
      <c r="G3625" s="61">
        <v>194</v>
      </c>
      <c r="H3625">
        <v>7</v>
      </c>
      <c r="I3625" t="str">
        <f t="shared" si="186"/>
        <v>78</v>
      </c>
      <c r="J3625" t="str">
        <f t="shared" si="187"/>
        <v>6.8</v>
      </c>
      <c r="K3625" t="s">
        <v>8342</v>
      </c>
      <c r="L3625" t="s">
        <v>8341</v>
      </c>
      <c r="M3625">
        <v>0.75</v>
      </c>
      <c r="N3625">
        <v>2.5</v>
      </c>
      <c r="O3625">
        <f t="shared" si="188"/>
        <v>1.25</v>
      </c>
      <c r="P3625">
        <v>0.5</v>
      </c>
    </row>
    <row r="3626" spans="1:16">
      <c r="A3626" s="61">
        <v>103287658</v>
      </c>
      <c r="B3626" s="61" t="s">
        <v>7519</v>
      </c>
      <c r="C3626" s="62" t="s">
        <v>1532</v>
      </c>
      <c r="D3626" s="42" t="s">
        <v>1533</v>
      </c>
      <c r="E3626" s="61">
        <v>101490162</v>
      </c>
      <c r="F3626" s="61"/>
      <c r="G3626" s="61">
        <v>194</v>
      </c>
      <c r="H3626">
        <v>7</v>
      </c>
      <c r="I3626" t="str">
        <f t="shared" si="186"/>
        <v>78</v>
      </c>
      <c r="J3626" t="str">
        <f t="shared" si="187"/>
        <v>6.8</v>
      </c>
      <c r="K3626" t="s">
        <v>8342</v>
      </c>
      <c r="L3626" t="s">
        <v>8341</v>
      </c>
      <c r="M3626">
        <v>0.75</v>
      </c>
      <c r="N3626">
        <v>2.5</v>
      </c>
      <c r="O3626">
        <f t="shared" si="188"/>
        <v>1.25</v>
      </c>
      <c r="P3626">
        <v>0.5</v>
      </c>
    </row>
    <row r="3627" spans="1:16">
      <c r="A3627" s="97">
        <v>103304027</v>
      </c>
      <c r="B3627" s="61" t="s">
        <v>7530</v>
      </c>
      <c r="C3627" s="62" t="s">
        <v>1532</v>
      </c>
      <c r="D3627" s="94" t="s">
        <v>4990</v>
      </c>
      <c r="E3627" s="61">
        <v>101490162</v>
      </c>
      <c r="F3627" s="61"/>
      <c r="G3627" s="61">
        <v>194</v>
      </c>
      <c r="H3627">
        <v>7</v>
      </c>
      <c r="I3627" t="str">
        <f t="shared" si="186"/>
        <v>78</v>
      </c>
      <c r="J3627" t="str">
        <f t="shared" si="187"/>
        <v>6.8</v>
      </c>
      <c r="K3627" t="s">
        <v>8342</v>
      </c>
      <c r="L3627" t="s">
        <v>8341</v>
      </c>
      <c r="M3627">
        <v>0.75</v>
      </c>
      <c r="N3627">
        <v>2.5</v>
      </c>
      <c r="O3627">
        <f t="shared" si="188"/>
        <v>1.25</v>
      </c>
      <c r="P3627">
        <v>0.5</v>
      </c>
    </row>
    <row r="3628" spans="1:16">
      <c r="A3628" s="97">
        <v>103304027</v>
      </c>
      <c r="B3628" s="61" t="s">
        <v>7530</v>
      </c>
      <c r="C3628" s="62" t="s">
        <v>1613</v>
      </c>
      <c r="D3628" s="94" t="s">
        <v>4991</v>
      </c>
      <c r="E3628" s="61">
        <v>101490161</v>
      </c>
      <c r="F3628" s="61"/>
      <c r="G3628" s="61">
        <v>194</v>
      </c>
      <c r="H3628">
        <v>7</v>
      </c>
      <c r="I3628" t="str">
        <f t="shared" si="186"/>
        <v>78</v>
      </c>
      <c r="J3628" t="str">
        <f t="shared" si="187"/>
        <v>6.8</v>
      </c>
      <c r="K3628" t="s">
        <v>8342</v>
      </c>
      <c r="L3628" t="s">
        <v>8341</v>
      </c>
      <c r="M3628">
        <v>0.75</v>
      </c>
      <c r="N3628">
        <v>2.5</v>
      </c>
      <c r="O3628">
        <f t="shared" si="188"/>
        <v>1.25</v>
      </c>
      <c r="P3628">
        <v>0.5</v>
      </c>
    </row>
    <row r="3629" spans="1:16">
      <c r="A3629" s="64">
        <v>100930306</v>
      </c>
      <c r="B3629" s="61" t="s">
        <v>164</v>
      </c>
      <c r="C3629" s="62" t="s">
        <v>1613</v>
      </c>
      <c r="D3629" s="63" t="s">
        <v>3663</v>
      </c>
      <c r="E3629" s="64">
        <v>101490161</v>
      </c>
      <c r="F3629" s="64"/>
      <c r="G3629" s="64">
        <v>194</v>
      </c>
      <c r="H3629">
        <v>7</v>
      </c>
      <c r="I3629" t="str">
        <f t="shared" si="186"/>
        <v>78</v>
      </c>
      <c r="J3629" t="str">
        <f t="shared" si="187"/>
        <v>6.8</v>
      </c>
      <c r="K3629" t="s">
        <v>8342</v>
      </c>
      <c r="L3629" t="s">
        <v>8341</v>
      </c>
      <c r="M3629">
        <v>0.75</v>
      </c>
      <c r="N3629">
        <v>2.5</v>
      </c>
      <c r="O3629">
        <f t="shared" si="188"/>
        <v>1.25</v>
      </c>
      <c r="P3629">
        <v>0.5</v>
      </c>
    </row>
    <row r="3630" spans="1:16">
      <c r="A3630" s="61">
        <v>102093437</v>
      </c>
      <c r="B3630" s="61" t="s">
        <v>6952</v>
      </c>
      <c r="C3630" s="62" t="s">
        <v>1613</v>
      </c>
      <c r="D3630" s="42" t="s">
        <v>3663</v>
      </c>
      <c r="E3630" s="61">
        <v>101490161</v>
      </c>
      <c r="F3630" s="61"/>
      <c r="G3630" s="61">
        <v>194</v>
      </c>
      <c r="H3630">
        <v>7</v>
      </c>
      <c r="I3630" t="str">
        <f t="shared" si="186"/>
        <v>78</v>
      </c>
      <c r="J3630" t="str">
        <f t="shared" si="187"/>
        <v>6.8</v>
      </c>
      <c r="K3630" t="s">
        <v>8342</v>
      </c>
      <c r="L3630" t="s">
        <v>8341</v>
      </c>
      <c r="M3630">
        <v>0.75</v>
      </c>
      <c r="N3630">
        <v>2.5</v>
      </c>
      <c r="O3630">
        <f t="shared" si="188"/>
        <v>1.25</v>
      </c>
      <c r="P3630">
        <v>0.5</v>
      </c>
    </row>
    <row r="3631" spans="1:16">
      <c r="A3631" s="61">
        <v>103287658</v>
      </c>
      <c r="B3631" s="61" t="s">
        <v>7519</v>
      </c>
      <c r="C3631" s="62" t="s">
        <v>1613</v>
      </c>
      <c r="D3631" s="42" t="s">
        <v>3663</v>
      </c>
      <c r="E3631" s="61">
        <v>101490161</v>
      </c>
      <c r="F3631" s="61"/>
      <c r="G3631" s="61">
        <v>194</v>
      </c>
      <c r="H3631">
        <v>7</v>
      </c>
      <c r="I3631" t="str">
        <f t="shared" si="186"/>
        <v>78</v>
      </c>
      <c r="J3631" t="str">
        <f t="shared" si="187"/>
        <v>6.8</v>
      </c>
      <c r="K3631" t="s">
        <v>8342</v>
      </c>
      <c r="L3631" t="s">
        <v>8341</v>
      </c>
      <c r="M3631">
        <v>0.75</v>
      </c>
      <c r="N3631">
        <v>2.5</v>
      </c>
      <c r="O3631">
        <f t="shared" si="188"/>
        <v>1.25</v>
      </c>
      <c r="P3631">
        <v>0.5</v>
      </c>
    </row>
    <row r="3632" spans="1:16">
      <c r="A3632" s="61">
        <v>103201575</v>
      </c>
      <c r="B3632" s="61" t="s">
        <v>7407</v>
      </c>
      <c r="C3632" s="62" t="s">
        <v>1532</v>
      </c>
      <c r="D3632" s="42" t="s">
        <v>4798</v>
      </c>
      <c r="E3632" s="61">
        <v>101490171</v>
      </c>
      <c r="F3632" s="61"/>
      <c r="G3632" s="61">
        <v>194</v>
      </c>
      <c r="H3632">
        <v>7</v>
      </c>
      <c r="I3632" t="str">
        <f t="shared" si="186"/>
        <v>78</v>
      </c>
      <c r="J3632" t="str">
        <f t="shared" si="187"/>
        <v>6.8</v>
      </c>
      <c r="K3632" t="s">
        <v>8342</v>
      </c>
      <c r="L3632" t="s">
        <v>8341</v>
      </c>
      <c r="M3632">
        <v>0.75</v>
      </c>
      <c r="N3632">
        <v>2.5</v>
      </c>
      <c r="O3632">
        <f t="shared" si="188"/>
        <v>1.25</v>
      </c>
      <c r="P3632">
        <v>0.5</v>
      </c>
    </row>
    <row r="3633" spans="1:16">
      <c r="A3633" s="61">
        <v>103201575</v>
      </c>
      <c r="B3633" s="61" t="s">
        <v>7407</v>
      </c>
      <c r="C3633" s="62" t="s">
        <v>1613</v>
      </c>
      <c r="D3633" s="42" t="s">
        <v>4799</v>
      </c>
      <c r="E3633" s="61">
        <v>101490161</v>
      </c>
      <c r="F3633" s="61"/>
      <c r="G3633" s="61">
        <v>194</v>
      </c>
      <c r="H3633">
        <v>7</v>
      </c>
      <c r="I3633" t="str">
        <f t="shared" si="186"/>
        <v>78</v>
      </c>
      <c r="J3633" t="str">
        <f t="shared" si="187"/>
        <v>6.8</v>
      </c>
      <c r="K3633" t="s">
        <v>8342</v>
      </c>
      <c r="L3633" t="s">
        <v>8341</v>
      </c>
      <c r="M3633">
        <v>0.75</v>
      </c>
      <c r="N3633">
        <v>2.5</v>
      </c>
      <c r="O3633">
        <f t="shared" si="188"/>
        <v>1.25</v>
      </c>
      <c r="P3633">
        <v>0.5</v>
      </c>
    </row>
    <row r="3634" spans="1:16">
      <c r="A3634" s="61">
        <v>102676020</v>
      </c>
      <c r="B3634" s="61" t="s">
        <v>7009</v>
      </c>
      <c r="C3634" s="62" t="s">
        <v>1532</v>
      </c>
      <c r="D3634" s="42" t="s">
        <v>4234</v>
      </c>
      <c r="E3634" s="61">
        <v>101727985</v>
      </c>
      <c r="F3634" s="61"/>
      <c r="G3634" s="61">
        <v>294</v>
      </c>
      <c r="H3634">
        <v>7</v>
      </c>
      <c r="I3634" t="str">
        <f t="shared" si="186"/>
        <v>78</v>
      </c>
      <c r="J3634" t="str">
        <f t="shared" si="187"/>
        <v>6.8</v>
      </c>
      <c r="K3634" t="s">
        <v>8347</v>
      </c>
      <c r="L3634" t="s">
        <v>8351</v>
      </c>
      <c r="M3634">
        <v>1.5</v>
      </c>
      <c r="N3634">
        <v>2.5</v>
      </c>
      <c r="O3634">
        <f t="shared" si="188"/>
        <v>1.25</v>
      </c>
      <c r="P3634">
        <v>0.5</v>
      </c>
    </row>
    <row r="3635" spans="1:16">
      <c r="A3635" s="61">
        <v>102676020</v>
      </c>
      <c r="B3635" s="61" t="s">
        <v>7009</v>
      </c>
      <c r="C3635" s="62" t="s">
        <v>1613</v>
      </c>
      <c r="D3635" s="42" t="s">
        <v>4235</v>
      </c>
      <c r="E3635" s="61">
        <v>101727984</v>
      </c>
      <c r="F3635" s="61"/>
      <c r="G3635" s="61">
        <v>294</v>
      </c>
      <c r="H3635">
        <v>7</v>
      </c>
      <c r="I3635" t="str">
        <f t="shared" si="186"/>
        <v>78</v>
      </c>
      <c r="J3635" t="str">
        <f t="shared" si="187"/>
        <v>6.8</v>
      </c>
      <c r="K3635" t="s">
        <v>8347</v>
      </c>
      <c r="L3635" t="s">
        <v>8351</v>
      </c>
      <c r="M3635">
        <v>1.5</v>
      </c>
      <c r="N3635">
        <v>2.5</v>
      </c>
      <c r="O3635">
        <f t="shared" si="188"/>
        <v>1.25</v>
      </c>
      <c r="P3635">
        <v>0.5</v>
      </c>
    </row>
    <row r="3636" spans="1:16">
      <c r="A3636" s="61">
        <v>102680496</v>
      </c>
      <c r="B3636" s="61" t="s">
        <v>7008</v>
      </c>
      <c r="C3636" s="62" t="s">
        <v>1532</v>
      </c>
      <c r="D3636" s="42" t="s">
        <v>4232</v>
      </c>
      <c r="E3636" s="61">
        <v>101727986</v>
      </c>
      <c r="F3636" s="61"/>
      <c r="G3636" s="61">
        <v>195</v>
      </c>
      <c r="H3636">
        <v>7</v>
      </c>
      <c r="I3636" t="str">
        <f t="shared" si="186"/>
        <v>78</v>
      </c>
      <c r="J3636" t="str">
        <f t="shared" si="187"/>
        <v>6.8</v>
      </c>
      <c r="K3636" t="s">
        <v>8347</v>
      </c>
      <c r="L3636" t="s">
        <v>8350</v>
      </c>
      <c r="M3636">
        <v>1.5</v>
      </c>
      <c r="N3636">
        <v>2.5</v>
      </c>
      <c r="O3636">
        <f t="shared" si="188"/>
        <v>1.25</v>
      </c>
      <c r="P3636">
        <v>0.5</v>
      </c>
    </row>
    <row r="3637" spans="1:16">
      <c r="A3637" s="61">
        <v>102680496</v>
      </c>
      <c r="B3637" s="61" t="s">
        <v>7008</v>
      </c>
      <c r="C3637" s="62" t="s">
        <v>1613</v>
      </c>
      <c r="D3637" s="42" t="s">
        <v>4233</v>
      </c>
      <c r="E3637" s="61">
        <v>101727984</v>
      </c>
      <c r="F3637" s="61"/>
      <c r="G3637" s="61">
        <v>195</v>
      </c>
      <c r="H3637">
        <v>7</v>
      </c>
      <c r="I3637" t="str">
        <f t="shared" si="186"/>
        <v>78</v>
      </c>
      <c r="J3637" t="str">
        <f t="shared" si="187"/>
        <v>6.8</v>
      </c>
      <c r="K3637" t="s">
        <v>8347</v>
      </c>
      <c r="L3637" t="s">
        <v>8350</v>
      </c>
      <c r="M3637">
        <v>1.5</v>
      </c>
      <c r="N3637">
        <v>2.5</v>
      </c>
      <c r="O3637">
        <f t="shared" si="188"/>
        <v>1.25</v>
      </c>
      <c r="P3637">
        <v>0.5</v>
      </c>
    </row>
    <row r="3638" spans="1:16">
      <c r="A3638" s="61">
        <v>102415560</v>
      </c>
      <c r="B3638" s="61" t="s">
        <v>6988</v>
      </c>
      <c r="C3638" s="62" t="s">
        <v>1532</v>
      </c>
      <c r="D3638" s="42" t="s">
        <v>4196</v>
      </c>
      <c r="E3638" s="61">
        <v>101727990</v>
      </c>
      <c r="F3638" s="61"/>
      <c r="G3638" s="61">
        <v>195</v>
      </c>
      <c r="H3638">
        <v>7</v>
      </c>
      <c r="I3638" t="str">
        <f t="shared" si="186"/>
        <v>78</v>
      </c>
      <c r="J3638" t="str">
        <f t="shared" si="187"/>
        <v>6.8</v>
      </c>
      <c r="K3638" t="s">
        <v>8347</v>
      </c>
      <c r="L3638" t="s">
        <v>8350</v>
      </c>
      <c r="M3638">
        <v>1.5</v>
      </c>
      <c r="N3638">
        <v>2.5</v>
      </c>
      <c r="O3638">
        <f t="shared" si="188"/>
        <v>1.25</v>
      </c>
      <c r="P3638">
        <v>0.5</v>
      </c>
    </row>
    <row r="3639" spans="1:16">
      <c r="A3639" s="61">
        <v>102415560</v>
      </c>
      <c r="B3639" s="61" t="s">
        <v>6988</v>
      </c>
      <c r="C3639" s="62" t="s">
        <v>1613</v>
      </c>
      <c r="D3639" s="42" t="s">
        <v>4197</v>
      </c>
      <c r="E3639" s="61">
        <v>101727984</v>
      </c>
      <c r="F3639" s="61"/>
      <c r="G3639" s="61">
        <v>195</v>
      </c>
      <c r="H3639">
        <v>7</v>
      </c>
      <c r="I3639" t="str">
        <f t="shared" si="186"/>
        <v>78</v>
      </c>
      <c r="J3639" t="str">
        <f t="shared" si="187"/>
        <v>6.8</v>
      </c>
      <c r="K3639" t="s">
        <v>8347</v>
      </c>
      <c r="L3639" t="s">
        <v>8350</v>
      </c>
      <c r="M3639">
        <v>1.5</v>
      </c>
      <c r="N3639">
        <v>2.5</v>
      </c>
      <c r="O3639">
        <f t="shared" si="188"/>
        <v>1.25</v>
      </c>
      <c r="P3639">
        <v>0.5</v>
      </c>
    </row>
    <row r="3640" spans="1:16">
      <c r="A3640" s="61">
        <v>102415559</v>
      </c>
      <c r="B3640" s="61" t="s">
        <v>6987</v>
      </c>
      <c r="C3640" s="62" t="s">
        <v>1532</v>
      </c>
      <c r="D3640" s="42" t="s">
        <v>4194</v>
      </c>
      <c r="E3640" s="61">
        <v>101727990</v>
      </c>
      <c r="F3640" s="61"/>
      <c r="G3640" s="61">
        <v>194</v>
      </c>
      <c r="H3640">
        <v>7</v>
      </c>
      <c r="I3640" t="str">
        <f t="shared" si="186"/>
        <v>78</v>
      </c>
      <c r="J3640" t="str">
        <f t="shared" si="187"/>
        <v>6.8</v>
      </c>
      <c r="K3640" t="s">
        <v>8347</v>
      </c>
      <c r="L3640" t="s">
        <v>8341</v>
      </c>
      <c r="M3640">
        <v>1.5</v>
      </c>
      <c r="N3640">
        <v>2.5</v>
      </c>
      <c r="O3640">
        <f t="shared" si="188"/>
        <v>1.25</v>
      </c>
      <c r="P3640">
        <v>0.5</v>
      </c>
    </row>
    <row r="3641" spans="1:16">
      <c r="A3641" s="61">
        <v>102415559</v>
      </c>
      <c r="B3641" s="61" t="s">
        <v>6987</v>
      </c>
      <c r="C3641" s="62" t="s">
        <v>1613</v>
      </c>
      <c r="D3641" s="42" t="s">
        <v>4195</v>
      </c>
      <c r="E3641" s="61">
        <v>101727984</v>
      </c>
      <c r="F3641" s="61"/>
      <c r="G3641" s="61">
        <v>194</v>
      </c>
      <c r="H3641">
        <v>7</v>
      </c>
      <c r="I3641" t="str">
        <f t="shared" si="186"/>
        <v>78</v>
      </c>
      <c r="J3641" t="str">
        <f t="shared" si="187"/>
        <v>6.8</v>
      </c>
      <c r="K3641" t="s">
        <v>8347</v>
      </c>
      <c r="L3641" t="s">
        <v>8341</v>
      </c>
      <c r="M3641">
        <v>1.5</v>
      </c>
      <c r="N3641">
        <v>2.5</v>
      </c>
      <c r="O3641">
        <f t="shared" si="188"/>
        <v>1.25</v>
      </c>
      <c r="P3641">
        <v>0.5</v>
      </c>
    </row>
    <row r="3642" spans="1:16">
      <c r="A3642" s="61">
        <v>103265022</v>
      </c>
      <c r="B3642" s="61" t="s">
        <v>7509</v>
      </c>
      <c r="C3642" s="62" t="s">
        <v>1532</v>
      </c>
      <c r="D3642" s="42" t="s">
        <v>4951</v>
      </c>
      <c r="E3642" s="61">
        <v>103265022</v>
      </c>
      <c r="F3642" s="61"/>
      <c r="G3642" s="61">
        <v>195</v>
      </c>
      <c r="H3642">
        <v>7</v>
      </c>
      <c r="I3642" t="str">
        <f t="shared" si="186"/>
        <v>78</v>
      </c>
      <c r="J3642" t="str">
        <f t="shared" si="187"/>
        <v>6.8</v>
      </c>
      <c r="K3642" t="s">
        <v>8342</v>
      </c>
      <c r="L3642" t="s">
        <v>8350</v>
      </c>
      <c r="M3642">
        <v>0.75</v>
      </c>
      <c r="N3642">
        <v>2.5</v>
      </c>
      <c r="O3642">
        <f t="shared" si="188"/>
        <v>1.25</v>
      </c>
      <c r="P3642">
        <v>0.5</v>
      </c>
    </row>
    <row r="3643" spans="1:16">
      <c r="A3643" s="61">
        <v>103265022</v>
      </c>
      <c r="B3643" s="61" t="s">
        <v>7509</v>
      </c>
      <c r="C3643" s="62" t="s">
        <v>1613</v>
      </c>
      <c r="D3643" s="42" t="s">
        <v>4952</v>
      </c>
      <c r="E3643" s="61" t="s">
        <v>4953</v>
      </c>
      <c r="F3643" s="61"/>
      <c r="G3643" s="61">
        <v>195</v>
      </c>
      <c r="H3643">
        <v>7</v>
      </c>
      <c r="I3643" t="str">
        <f t="shared" si="186"/>
        <v>78</v>
      </c>
      <c r="J3643" t="str">
        <f t="shared" si="187"/>
        <v>6.8</v>
      </c>
      <c r="K3643" t="s">
        <v>8342</v>
      </c>
      <c r="L3643" t="s">
        <v>8350</v>
      </c>
      <c r="M3643">
        <v>0.75</v>
      </c>
      <c r="N3643">
        <v>2.5</v>
      </c>
      <c r="O3643">
        <f t="shared" si="188"/>
        <v>1.25</v>
      </c>
      <c r="P3643">
        <v>0.5</v>
      </c>
    </row>
    <row r="3644" spans="1:16">
      <c r="A3644" s="61">
        <v>103201566</v>
      </c>
      <c r="B3644" s="61" t="s">
        <v>7395</v>
      </c>
      <c r="C3644" s="62" t="s">
        <v>1532</v>
      </c>
      <c r="D3644" s="42" t="s">
        <v>4778</v>
      </c>
      <c r="E3644" s="61">
        <v>101727990</v>
      </c>
      <c r="F3644" s="61"/>
      <c r="G3644" s="61">
        <v>195</v>
      </c>
      <c r="H3644">
        <v>7</v>
      </c>
      <c r="I3644" t="str">
        <f t="shared" si="186"/>
        <v>78</v>
      </c>
      <c r="J3644" t="str">
        <f t="shared" si="187"/>
        <v>6.8</v>
      </c>
      <c r="K3644" t="s">
        <v>8345</v>
      </c>
      <c r="L3644" t="s">
        <v>8350</v>
      </c>
      <c r="M3644">
        <v>1.5</v>
      </c>
      <c r="N3644">
        <v>2.5</v>
      </c>
      <c r="O3644">
        <f t="shared" si="188"/>
        <v>1.25</v>
      </c>
      <c r="P3644">
        <v>0.5</v>
      </c>
    </row>
    <row r="3645" spans="1:16">
      <c r="A3645" s="61">
        <v>103201566</v>
      </c>
      <c r="B3645" s="61" t="s">
        <v>7395</v>
      </c>
      <c r="C3645" s="62" t="s">
        <v>1613</v>
      </c>
      <c r="D3645" s="42" t="s">
        <v>4779</v>
      </c>
      <c r="E3645" s="61">
        <v>101727984</v>
      </c>
      <c r="F3645" s="61"/>
      <c r="G3645" s="61">
        <v>195</v>
      </c>
      <c r="H3645">
        <v>7</v>
      </c>
      <c r="I3645" t="str">
        <f t="shared" si="186"/>
        <v>78</v>
      </c>
      <c r="J3645" t="str">
        <f t="shared" si="187"/>
        <v>6.8</v>
      </c>
      <c r="K3645" t="s">
        <v>8345</v>
      </c>
      <c r="L3645" t="s">
        <v>8350</v>
      </c>
      <c r="M3645">
        <v>1.5</v>
      </c>
      <c r="N3645">
        <v>2.5</v>
      </c>
      <c r="O3645">
        <f t="shared" si="188"/>
        <v>1.25</v>
      </c>
      <c r="P3645">
        <v>0.5</v>
      </c>
    </row>
    <row r="3646" spans="1:16">
      <c r="A3646" s="61">
        <v>103133414</v>
      </c>
      <c r="B3646" s="61" t="s">
        <v>7296</v>
      </c>
      <c r="C3646" s="62" t="s">
        <v>1532</v>
      </c>
      <c r="D3646" s="42" t="s">
        <v>4688</v>
      </c>
      <c r="E3646" s="61">
        <v>101727990</v>
      </c>
      <c r="F3646" s="61"/>
      <c r="G3646" s="61">
        <v>377</v>
      </c>
      <c r="H3646">
        <v>7</v>
      </c>
      <c r="I3646" t="str">
        <f t="shared" si="186"/>
        <v>78</v>
      </c>
      <c r="J3646" t="str">
        <f t="shared" si="187"/>
        <v>6.8</v>
      </c>
      <c r="K3646" t="s">
        <v>8345</v>
      </c>
      <c r="L3646" t="s">
        <v>8354</v>
      </c>
      <c r="M3646">
        <v>1.5</v>
      </c>
      <c r="N3646">
        <v>2.5</v>
      </c>
      <c r="O3646">
        <f t="shared" si="188"/>
        <v>1.25</v>
      </c>
      <c r="P3646">
        <v>0.5</v>
      </c>
    </row>
    <row r="3647" spans="1:16">
      <c r="A3647" s="61">
        <v>103133414</v>
      </c>
      <c r="B3647" s="61" t="s">
        <v>7296</v>
      </c>
      <c r="C3647" s="62" t="s">
        <v>1613</v>
      </c>
      <c r="D3647" s="42" t="s">
        <v>4689</v>
      </c>
      <c r="E3647" s="61">
        <v>101727984</v>
      </c>
      <c r="F3647" s="61"/>
      <c r="G3647" s="61">
        <v>377</v>
      </c>
      <c r="H3647">
        <v>7</v>
      </c>
      <c r="I3647" t="str">
        <f t="shared" si="186"/>
        <v>78</v>
      </c>
      <c r="J3647" t="str">
        <f t="shared" si="187"/>
        <v>6.8</v>
      </c>
      <c r="K3647" t="s">
        <v>8345</v>
      </c>
      <c r="L3647" t="s">
        <v>8354</v>
      </c>
      <c r="M3647">
        <v>1.5</v>
      </c>
      <c r="N3647">
        <v>2.5</v>
      </c>
      <c r="O3647">
        <f t="shared" si="188"/>
        <v>1.25</v>
      </c>
      <c r="P3647">
        <v>0.5</v>
      </c>
    </row>
    <row r="3648" spans="1:16">
      <c r="A3648" s="61">
        <v>103201570</v>
      </c>
      <c r="B3648" s="61" t="s">
        <v>7391</v>
      </c>
      <c r="C3648" s="62" t="s">
        <v>1532</v>
      </c>
      <c r="D3648" s="42" t="s">
        <v>4773</v>
      </c>
      <c r="E3648" s="61">
        <v>101727990</v>
      </c>
      <c r="F3648" s="61"/>
      <c r="G3648" s="61">
        <v>194</v>
      </c>
      <c r="H3648">
        <v>7</v>
      </c>
      <c r="I3648" t="str">
        <f t="shared" si="186"/>
        <v>78</v>
      </c>
      <c r="J3648" t="str">
        <f t="shared" si="187"/>
        <v>6.8</v>
      </c>
      <c r="K3648" t="s">
        <v>8345</v>
      </c>
      <c r="L3648" t="s">
        <v>8341</v>
      </c>
      <c r="M3648">
        <v>1.5</v>
      </c>
      <c r="N3648">
        <v>2.5</v>
      </c>
      <c r="O3648">
        <f t="shared" si="188"/>
        <v>1.25</v>
      </c>
      <c r="P3648">
        <v>0.5</v>
      </c>
    </row>
    <row r="3649" spans="1:16">
      <c r="A3649" s="61">
        <v>103201570</v>
      </c>
      <c r="B3649" s="61" t="s">
        <v>7391</v>
      </c>
      <c r="C3649" s="62" t="s">
        <v>1613</v>
      </c>
      <c r="D3649" s="42" t="s">
        <v>4774</v>
      </c>
      <c r="E3649" s="61">
        <v>101727984</v>
      </c>
      <c r="F3649" s="61"/>
      <c r="G3649" s="61">
        <v>194</v>
      </c>
      <c r="H3649">
        <v>7</v>
      </c>
      <c r="I3649" t="str">
        <f t="shared" si="186"/>
        <v>78</v>
      </c>
      <c r="J3649" t="str">
        <f t="shared" si="187"/>
        <v>6.8</v>
      </c>
      <c r="K3649" t="s">
        <v>8345</v>
      </c>
      <c r="L3649" t="s">
        <v>8341</v>
      </c>
      <c r="M3649">
        <v>1.5</v>
      </c>
      <c r="N3649">
        <v>2.5</v>
      </c>
      <c r="O3649">
        <f t="shared" si="188"/>
        <v>1.25</v>
      </c>
      <c r="P3649">
        <v>0.5</v>
      </c>
    </row>
    <row r="3650" spans="1:16">
      <c r="A3650" s="61">
        <v>103404537</v>
      </c>
      <c r="B3650" s="61" t="s">
        <v>7625</v>
      </c>
      <c r="C3650" s="100" t="s">
        <v>1532</v>
      </c>
      <c r="D3650" s="42" t="s">
        <v>5146</v>
      </c>
      <c r="E3650" s="61">
        <v>103177454</v>
      </c>
      <c r="F3650" s="61"/>
      <c r="G3650" s="61">
        <v>294</v>
      </c>
      <c r="H3650">
        <v>7</v>
      </c>
      <c r="I3650" t="str">
        <f t="shared" si="186"/>
        <v>78</v>
      </c>
      <c r="J3650" t="str">
        <f t="shared" si="187"/>
        <v>6.8</v>
      </c>
      <c r="K3650" t="s">
        <v>8345</v>
      </c>
      <c r="L3650" t="s">
        <v>8351</v>
      </c>
      <c r="M3650">
        <v>1.5</v>
      </c>
      <c r="N3650">
        <v>2.5</v>
      </c>
      <c r="O3650">
        <f t="shared" si="188"/>
        <v>1.25</v>
      </c>
      <c r="P3650">
        <v>0.5</v>
      </c>
    </row>
    <row r="3651" spans="1:16">
      <c r="A3651" s="61">
        <v>103404537</v>
      </c>
      <c r="B3651" s="61" t="s">
        <v>7625</v>
      </c>
      <c r="C3651" s="100" t="s">
        <v>1532</v>
      </c>
      <c r="D3651" s="42" t="s">
        <v>5146</v>
      </c>
      <c r="E3651" s="61">
        <v>103177454</v>
      </c>
      <c r="F3651" s="61"/>
      <c r="G3651" s="61">
        <v>294</v>
      </c>
      <c r="H3651">
        <v>7</v>
      </c>
      <c r="I3651" t="str">
        <f t="shared" si="186"/>
        <v>78</v>
      </c>
      <c r="J3651" t="str">
        <f t="shared" si="187"/>
        <v>6.8</v>
      </c>
      <c r="K3651" t="s">
        <v>8345</v>
      </c>
      <c r="L3651" t="s">
        <v>8351</v>
      </c>
      <c r="M3651">
        <v>1.5</v>
      </c>
      <c r="N3651">
        <v>2.5</v>
      </c>
      <c r="O3651">
        <f t="shared" si="188"/>
        <v>1.25</v>
      </c>
      <c r="P3651">
        <v>0.5</v>
      </c>
    </row>
    <row r="3652" spans="1:16">
      <c r="A3652" s="61">
        <v>103404537</v>
      </c>
      <c r="B3652" s="61" t="s">
        <v>7625</v>
      </c>
      <c r="C3652" s="100" t="s">
        <v>1613</v>
      </c>
      <c r="D3652" s="42" t="s">
        <v>5147</v>
      </c>
      <c r="E3652" s="61" t="s">
        <v>4953</v>
      </c>
      <c r="F3652" s="61"/>
      <c r="G3652" s="61">
        <v>294</v>
      </c>
      <c r="H3652">
        <v>7</v>
      </c>
      <c r="I3652" t="str">
        <f t="shared" si="186"/>
        <v>78</v>
      </c>
      <c r="J3652" t="str">
        <f t="shared" si="187"/>
        <v>6.8</v>
      </c>
      <c r="K3652" t="s">
        <v>8345</v>
      </c>
      <c r="L3652" t="s">
        <v>8351</v>
      </c>
      <c r="M3652">
        <v>1.5</v>
      </c>
      <c r="N3652">
        <v>2.5</v>
      </c>
      <c r="O3652">
        <f t="shared" si="188"/>
        <v>1.25</v>
      </c>
      <c r="P3652">
        <v>0.5</v>
      </c>
    </row>
    <row r="3653" spans="1:16">
      <c r="A3653" s="61">
        <v>103404537</v>
      </c>
      <c r="B3653" s="61" t="s">
        <v>7625</v>
      </c>
      <c r="C3653" s="100" t="s">
        <v>1613</v>
      </c>
      <c r="D3653" s="42" t="s">
        <v>5147</v>
      </c>
      <c r="E3653" s="61" t="s">
        <v>4953</v>
      </c>
      <c r="F3653" s="61"/>
      <c r="G3653" s="61">
        <v>294</v>
      </c>
      <c r="H3653">
        <v>7</v>
      </c>
      <c r="I3653" t="str">
        <f t="shared" si="186"/>
        <v>78</v>
      </c>
      <c r="J3653" t="str">
        <f t="shared" si="187"/>
        <v>6.8</v>
      </c>
      <c r="K3653" t="s">
        <v>8345</v>
      </c>
      <c r="L3653" t="s">
        <v>8351</v>
      </c>
      <c r="M3653">
        <v>1.5</v>
      </c>
      <c r="N3653">
        <v>2.5</v>
      </c>
      <c r="O3653">
        <f t="shared" si="188"/>
        <v>1.25</v>
      </c>
      <c r="P3653">
        <v>0.5</v>
      </c>
    </row>
    <row r="3654" spans="1:16">
      <c r="A3654" s="61" t="s">
        <v>8122</v>
      </c>
      <c r="B3654" s="61" t="s">
        <v>9777</v>
      </c>
      <c r="C3654" s="100" t="s">
        <v>5683</v>
      </c>
      <c r="D3654" s="42" t="s">
        <v>5768</v>
      </c>
      <c r="E3654" s="61"/>
      <c r="F3654" s="61"/>
      <c r="G3654" s="61">
        <v>195</v>
      </c>
      <c r="H3654">
        <v>7</v>
      </c>
      <c r="I3654" t="str">
        <f t="shared" si="186"/>
        <v>78</v>
      </c>
      <c r="J3654" t="str">
        <f t="shared" si="187"/>
        <v>6.8</v>
      </c>
      <c r="K3654" t="s">
        <v>8345</v>
      </c>
      <c r="L3654" t="s">
        <v>8350</v>
      </c>
      <c r="M3654">
        <v>1.5</v>
      </c>
      <c r="N3654">
        <v>2.5</v>
      </c>
      <c r="O3654">
        <f t="shared" si="188"/>
        <v>1.25</v>
      </c>
      <c r="P3654">
        <v>0.5</v>
      </c>
    </row>
    <row r="3655" spans="1:16">
      <c r="A3655" s="61">
        <v>103695737</v>
      </c>
      <c r="B3655" s="61" t="s">
        <v>7717</v>
      </c>
      <c r="C3655" s="100" t="s">
        <v>1532</v>
      </c>
      <c r="D3655" s="42" t="s">
        <v>8180</v>
      </c>
      <c r="E3655" s="61">
        <v>103265022</v>
      </c>
      <c r="F3655" s="61"/>
      <c r="G3655" s="61">
        <v>269</v>
      </c>
      <c r="H3655">
        <v>7</v>
      </c>
      <c r="I3655" t="str">
        <f t="shared" si="186"/>
        <v>78</v>
      </c>
      <c r="J3655" t="str">
        <f t="shared" si="187"/>
        <v>6.8</v>
      </c>
      <c r="K3655" t="s">
        <v>8345</v>
      </c>
      <c r="L3655" t="s">
        <v>8352</v>
      </c>
      <c r="M3655">
        <v>1.5</v>
      </c>
      <c r="N3655">
        <v>2.5</v>
      </c>
      <c r="O3655">
        <f t="shared" si="188"/>
        <v>1.25</v>
      </c>
      <c r="P3655">
        <v>0.5</v>
      </c>
    </row>
    <row r="3656" spans="1:16">
      <c r="A3656" s="61">
        <v>103695737</v>
      </c>
      <c r="B3656" s="61" t="s">
        <v>7717</v>
      </c>
      <c r="C3656" s="100" t="s">
        <v>1613</v>
      </c>
      <c r="D3656" s="42" t="s">
        <v>5300</v>
      </c>
      <c r="E3656" s="61" t="s">
        <v>4953</v>
      </c>
      <c r="F3656" s="61"/>
      <c r="G3656" s="61">
        <v>269</v>
      </c>
      <c r="H3656">
        <v>7</v>
      </c>
      <c r="I3656" t="str">
        <f t="shared" si="186"/>
        <v>78</v>
      </c>
      <c r="J3656" t="str">
        <f t="shared" si="187"/>
        <v>6.8</v>
      </c>
      <c r="K3656" t="s">
        <v>8345</v>
      </c>
      <c r="L3656" t="s">
        <v>8352</v>
      </c>
      <c r="M3656">
        <v>1.5</v>
      </c>
      <c r="N3656">
        <v>2.5</v>
      </c>
      <c r="O3656">
        <f t="shared" si="188"/>
        <v>1.25</v>
      </c>
      <c r="P3656">
        <v>0.5</v>
      </c>
    </row>
    <row r="3657" spans="1:16">
      <c r="A3657" s="61">
        <v>104449202</v>
      </c>
      <c r="B3657" s="61" t="s">
        <v>7858</v>
      </c>
      <c r="C3657" s="100" t="s">
        <v>1532</v>
      </c>
      <c r="D3657" s="42" t="s">
        <v>8181</v>
      </c>
      <c r="E3657" s="61">
        <v>103177454</v>
      </c>
      <c r="F3657" s="61"/>
      <c r="G3657" s="61">
        <v>194</v>
      </c>
      <c r="H3657">
        <v>7</v>
      </c>
      <c r="I3657" t="str">
        <f t="shared" si="186"/>
        <v>78</v>
      </c>
      <c r="J3657" t="str">
        <f t="shared" si="187"/>
        <v>6.8</v>
      </c>
      <c r="K3657" t="s">
        <v>8345</v>
      </c>
      <c r="L3657" t="s">
        <v>8341</v>
      </c>
      <c r="M3657">
        <v>1.5</v>
      </c>
      <c r="N3657">
        <v>2.5</v>
      </c>
      <c r="O3657">
        <f t="shared" si="188"/>
        <v>1.25</v>
      </c>
      <c r="P3657">
        <v>0.5</v>
      </c>
    </row>
    <row r="3658" spans="1:16">
      <c r="A3658" s="61">
        <v>104449202</v>
      </c>
      <c r="B3658" s="61" t="s">
        <v>7858</v>
      </c>
      <c r="C3658" s="100" t="s">
        <v>1613</v>
      </c>
      <c r="D3658" s="42" t="s">
        <v>5507</v>
      </c>
      <c r="E3658" s="61" t="s">
        <v>4953</v>
      </c>
      <c r="F3658" s="61"/>
      <c r="G3658" s="61">
        <v>194</v>
      </c>
      <c r="H3658">
        <v>7</v>
      </c>
      <c r="I3658" t="str">
        <f t="shared" si="186"/>
        <v>78</v>
      </c>
      <c r="J3658" t="str">
        <f t="shared" si="187"/>
        <v>6.8</v>
      </c>
      <c r="K3658" t="s">
        <v>8345</v>
      </c>
      <c r="L3658" t="s">
        <v>8341</v>
      </c>
      <c r="M3658">
        <v>1.5</v>
      </c>
      <c r="N3658">
        <v>2.5</v>
      </c>
      <c r="O3658">
        <f t="shared" si="188"/>
        <v>1.25</v>
      </c>
      <c r="P3658">
        <v>0.5</v>
      </c>
    </row>
    <row r="3659" spans="1:16">
      <c r="A3659" s="61">
        <v>103358423</v>
      </c>
      <c r="B3659" s="61" t="s">
        <v>7564</v>
      </c>
      <c r="C3659" s="100" t="s">
        <v>1532</v>
      </c>
      <c r="D3659" s="94" t="s">
        <v>5043</v>
      </c>
      <c r="E3659" s="61">
        <v>103265022</v>
      </c>
      <c r="F3659" s="61"/>
      <c r="G3659" s="61">
        <v>194</v>
      </c>
      <c r="H3659">
        <v>7</v>
      </c>
      <c r="I3659" t="str">
        <f t="shared" si="186"/>
        <v>78</v>
      </c>
      <c r="J3659" t="str">
        <f t="shared" si="187"/>
        <v>6.8</v>
      </c>
      <c r="K3659" t="s">
        <v>8345</v>
      </c>
      <c r="L3659" t="s">
        <v>8341</v>
      </c>
      <c r="M3659">
        <v>1.5</v>
      </c>
      <c r="N3659">
        <v>2.5</v>
      </c>
      <c r="O3659">
        <f t="shared" si="188"/>
        <v>1.25</v>
      </c>
      <c r="P3659">
        <v>0.5</v>
      </c>
    </row>
    <row r="3660" spans="1:16">
      <c r="A3660" s="61">
        <v>103358423</v>
      </c>
      <c r="B3660" s="61" t="s">
        <v>7564</v>
      </c>
      <c r="C3660" s="100" t="s">
        <v>1613</v>
      </c>
      <c r="D3660" s="94" t="s">
        <v>5044</v>
      </c>
      <c r="E3660" s="18" t="s">
        <v>4953</v>
      </c>
      <c r="F3660" s="61"/>
      <c r="G3660" s="61">
        <v>194</v>
      </c>
      <c r="H3660">
        <v>7</v>
      </c>
      <c r="I3660" t="str">
        <f t="shared" ref="I3660:I3723" si="189">MID(D3660,5,2)</f>
        <v>78</v>
      </c>
      <c r="J3660" t="str">
        <f t="shared" ref="J3660:J3723" si="190">MID(D3660,7,3)</f>
        <v>6.8</v>
      </c>
      <c r="K3660" t="s">
        <v>8345</v>
      </c>
      <c r="L3660" t="s">
        <v>8341</v>
      </c>
      <c r="M3660">
        <v>1.5</v>
      </c>
      <c r="N3660">
        <v>2.5</v>
      </c>
      <c r="O3660">
        <f t="shared" si="188"/>
        <v>1.25</v>
      </c>
      <c r="P3660">
        <v>0.5</v>
      </c>
    </row>
    <row r="3661" spans="1:16">
      <c r="A3661" s="61" t="s">
        <v>8117</v>
      </c>
      <c r="B3661" s="61" t="s">
        <v>9778</v>
      </c>
      <c r="C3661" s="100" t="s">
        <v>5683</v>
      </c>
      <c r="D3661" s="42" t="s">
        <v>5755</v>
      </c>
      <c r="E3661" s="61" t="s">
        <v>5756</v>
      </c>
      <c r="F3661" s="61"/>
      <c r="G3661" s="61">
        <v>195</v>
      </c>
      <c r="H3661">
        <v>7</v>
      </c>
      <c r="I3661" t="str">
        <f t="shared" si="189"/>
        <v>78</v>
      </c>
      <c r="J3661" t="str">
        <f t="shared" si="190"/>
        <v>6.8</v>
      </c>
      <c r="K3661" t="s">
        <v>8349</v>
      </c>
      <c r="L3661" t="s">
        <v>8350</v>
      </c>
      <c r="M3661">
        <v>1.5</v>
      </c>
      <c r="N3661">
        <v>2.5</v>
      </c>
      <c r="O3661">
        <f t="shared" si="188"/>
        <v>1.25</v>
      </c>
      <c r="P3661">
        <v>0.5</v>
      </c>
    </row>
    <row r="3662" spans="1:16">
      <c r="A3662" s="61">
        <v>104215964</v>
      </c>
      <c r="B3662" s="61" t="s">
        <v>7803</v>
      </c>
      <c r="C3662" s="100" t="s">
        <v>1532</v>
      </c>
      <c r="D3662" s="42" t="s">
        <v>5422</v>
      </c>
      <c r="E3662" s="130">
        <v>101727985</v>
      </c>
      <c r="F3662" s="61"/>
      <c r="G3662" s="61">
        <v>377</v>
      </c>
      <c r="H3662">
        <v>7</v>
      </c>
      <c r="I3662" t="str">
        <f t="shared" si="189"/>
        <v>78</v>
      </c>
      <c r="J3662" t="str">
        <f t="shared" si="190"/>
        <v>6.8</v>
      </c>
      <c r="K3662" t="s">
        <v>8349</v>
      </c>
      <c r="L3662" t="s">
        <v>8353</v>
      </c>
      <c r="M3662">
        <v>1.5</v>
      </c>
      <c r="N3662">
        <v>2.5</v>
      </c>
      <c r="O3662">
        <f t="shared" si="188"/>
        <v>1.25</v>
      </c>
      <c r="P3662">
        <v>0.5</v>
      </c>
    </row>
    <row r="3663" spans="1:16">
      <c r="A3663" s="61">
        <v>104215964</v>
      </c>
      <c r="B3663" s="61" t="s">
        <v>7803</v>
      </c>
      <c r="C3663" s="100" t="s">
        <v>1613</v>
      </c>
      <c r="D3663" s="42" t="s">
        <v>5423</v>
      </c>
      <c r="E3663" s="61">
        <v>101727984</v>
      </c>
      <c r="F3663" s="61"/>
      <c r="G3663" s="61">
        <v>377</v>
      </c>
      <c r="H3663">
        <v>7</v>
      </c>
      <c r="I3663" t="str">
        <f t="shared" si="189"/>
        <v>78</v>
      </c>
      <c r="J3663" t="str">
        <f t="shared" si="190"/>
        <v>6.8</v>
      </c>
      <c r="K3663" t="s">
        <v>8349</v>
      </c>
      <c r="L3663" t="s">
        <v>8353</v>
      </c>
      <c r="M3663">
        <v>1.5</v>
      </c>
      <c r="N3663">
        <v>2.5</v>
      </c>
      <c r="O3663">
        <f t="shared" si="188"/>
        <v>1.25</v>
      </c>
      <c r="P3663">
        <v>0.5</v>
      </c>
    </row>
    <row r="3664" spans="1:16">
      <c r="A3664" s="61">
        <v>104413187</v>
      </c>
      <c r="B3664" s="61" t="s">
        <v>7832</v>
      </c>
      <c r="C3664" s="100" t="s">
        <v>1532</v>
      </c>
      <c r="D3664" s="42" t="s">
        <v>5470</v>
      </c>
      <c r="E3664" s="61">
        <v>101490162</v>
      </c>
      <c r="F3664" s="61"/>
      <c r="G3664" s="61">
        <v>414</v>
      </c>
      <c r="H3664">
        <v>7</v>
      </c>
      <c r="I3664" t="str">
        <f t="shared" si="189"/>
        <v>78</v>
      </c>
      <c r="J3664" t="str">
        <f t="shared" si="190"/>
        <v>7.9</v>
      </c>
      <c r="K3664" t="s">
        <v>8342</v>
      </c>
      <c r="L3664" t="s">
        <v>8352</v>
      </c>
      <c r="M3664">
        <v>0.75</v>
      </c>
      <c r="N3664">
        <v>2.5</v>
      </c>
      <c r="O3664">
        <f t="shared" si="188"/>
        <v>1.25</v>
      </c>
      <c r="P3664">
        <v>0.5</v>
      </c>
    </row>
    <row r="3665" spans="1:16">
      <c r="A3665" s="61">
        <v>104413187</v>
      </c>
      <c r="B3665" s="61" t="s">
        <v>7832</v>
      </c>
      <c r="C3665" s="100" t="s">
        <v>1613</v>
      </c>
      <c r="D3665" s="42" t="s">
        <v>5471</v>
      </c>
      <c r="E3665" s="61">
        <v>101490161</v>
      </c>
      <c r="F3665" s="61"/>
      <c r="G3665" s="61">
        <v>414</v>
      </c>
      <c r="H3665">
        <v>7</v>
      </c>
      <c r="I3665" t="str">
        <f t="shared" si="189"/>
        <v>78</v>
      </c>
      <c r="J3665" t="str">
        <f t="shared" si="190"/>
        <v>7.9</v>
      </c>
      <c r="K3665" t="s">
        <v>8342</v>
      </c>
      <c r="L3665" t="s">
        <v>8352</v>
      </c>
      <c r="M3665">
        <v>0.75</v>
      </c>
      <c r="N3665">
        <v>2.5</v>
      </c>
      <c r="O3665">
        <f t="shared" ref="O3665:O3728" si="191">N3665/2</f>
        <v>1.25</v>
      </c>
      <c r="P3665">
        <v>0.5</v>
      </c>
    </row>
    <row r="3666" spans="1:16">
      <c r="A3666" s="61">
        <v>104852887</v>
      </c>
      <c r="B3666" s="61" t="s">
        <v>8059</v>
      </c>
      <c r="C3666" s="100" t="s">
        <v>1532</v>
      </c>
      <c r="D3666" s="42" t="s">
        <v>189</v>
      </c>
      <c r="E3666" s="61">
        <v>101490162</v>
      </c>
      <c r="F3666" s="61"/>
      <c r="G3666" s="61">
        <v>414</v>
      </c>
      <c r="H3666">
        <v>7</v>
      </c>
      <c r="I3666" t="str">
        <f t="shared" si="189"/>
        <v>78</v>
      </c>
      <c r="J3666" t="str">
        <f t="shared" si="190"/>
        <v>7.9</v>
      </c>
      <c r="K3666" t="s">
        <v>8342</v>
      </c>
      <c r="L3666" t="s">
        <v>8352</v>
      </c>
      <c r="M3666">
        <v>0.75</v>
      </c>
      <c r="N3666">
        <v>2.5</v>
      </c>
      <c r="O3666">
        <f t="shared" si="191"/>
        <v>1.25</v>
      </c>
      <c r="P3666">
        <v>0.5</v>
      </c>
    </row>
    <row r="3667" spans="1:16">
      <c r="A3667" s="61">
        <v>104852887</v>
      </c>
      <c r="B3667" s="61" t="s">
        <v>8059</v>
      </c>
      <c r="C3667" s="100" t="s">
        <v>1613</v>
      </c>
      <c r="D3667" s="42" t="s">
        <v>5828</v>
      </c>
      <c r="E3667" s="61">
        <v>101490161</v>
      </c>
      <c r="F3667" s="61"/>
      <c r="G3667" s="61">
        <v>414</v>
      </c>
      <c r="H3667">
        <v>7</v>
      </c>
      <c r="I3667" t="str">
        <f t="shared" si="189"/>
        <v>78</v>
      </c>
      <c r="J3667" t="str">
        <f t="shared" si="190"/>
        <v>7.9</v>
      </c>
      <c r="K3667" t="s">
        <v>8342</v>
      </c>
      <c r="L3667" t="s">
        <v>8352</v>
      </c>
      <c r="M3667">
        <v>0.75</v>
      </c>
      <c r="N3667">
        <v>2.5</v>
      </c>
      <c r="O3667">
        <f t="shared" si="191"/>
        <v>1.25</v>
      </c>
      <c r="P3667">
        <v>0.5</v>
      </c>
    </row>
    <row r="3668" spans="1:16">
      <c r="A3668" s="18" t="s">
        <v>5115</v>
      </c>
      <c r="B3668" s="61" t="s">
        <v>7608</v>
      </c>
      <c r="C3668" s="100" t="s">
        <v>1532</v>
      </c>
      <c r="D3668" s="42" t="s">
        <v>5116</v>
      </c>
      <c r="E3668" s="61">
        <v>101490168</v>
      </c>
      <c r="F3668" s="61"/>
      <c r="G3668" s="61">
        <v>414</v>
      </c>
      <c r="H3668">
        <v>7</v>
      </c>
      <c r="I3668" t="str">
        <f t="shared" si="189"/>
        <v>78</v>
      </c>
      <c r="J3668" t="str">
        <f t="shared" si="190"/>
        <v>7.9</v>
      </c>
      <c r="K3668" t="s">
        <v>8342</v>
      </c>
      <c r="L3668" t="s">
        <v>8352</v>
      </c>
      <c r="M3668">
        <v>0.75</v>
      </c>
      <c r="N3668">
        <v>2.5</v>
      </c>
      <c r="O3668">
        <f t="shared" si="191"/>
        <v>1.25</v>
      </c>
      <c r="P3668">
        <v>0.5</v>
      </c>
    </row>
    <row r="3669" spans="1:16" ht="25.5">
      <c r="A3669" s="102" t="s">
        <v>5115</v>
      </c>
      <c r="B3669" s="61" t="s">
        <v>7608</v>
      </c>
      <c r="C3669" s="100" t="s">
        <v>1613</v>
      </c>
      <c r="D3669" s="42" t="s">
        <v>8281</v>
      </c>
      <c r="E3669" s="61">
        <v>101490161</v>
      </c>
      <c r="F3669" s="61"/>
      <c r="G3669" s="61">
        <v>414</v>
      </c>
      <c r="H3669">
        <v>7</v>
      </c>
      <c r="I3669" t="str">
        <f t="shared" si="189"/>
        <v>78</v>
      </c>
      <c r="J3669" t="str">
        <f t="shared" si="190"/>
        <v>7.9</v>
      </c>
      <c r="K3669" t="s">
        <v>8342</v>
      </c>
      <c r="L3669" t="s">
        <v>8352</v>
      </c>
      <c r="M3669">
        <v>0.75</v>
      </c>
      <c r="N3669">
        <v>2.5</v>
      </c>
      <c r="O3669">
        <f t="shared" si="191"/>
        <v>1.25</v>
      </c>
      <c r="P3669">
        <v>0.5</v>
      </c>
    </row>
    <row r="3670" spans="1:16">
      <c r="A3670" s="18" t="s">
        <v>5117</v>
      </c>
      <c r="B3670" s="61" t="s">
        <v>7609</v>
      </c>
      <c r="C3670" s="100" t="s">
        <v>1532</v>
      </c>
      <c r="D3670" s="42" t="s">
        <v>5118</v>
      </c>
      <c r="E3670" s="61">
        <v>103265023</v>
      </c>
      <c r="F3670" s="61"/>
      <c r="G3670" s="61">
        <v>414</v>
      </c>
      <c r="H3670">
        <v>7</v>
      </c>
      <c r="I3670" t="str">
        <f t="shared" si="189"/>
        <v>78</v>
      </c>
      <c r="J3670" t="str">
        <f t="shared" si="190"/>
        <v>7.9</v>
      </c>
      <c r="K3670" t="s">
        <v>8345</v>
      </c>
      <c r="L3670" t="s">
        <v>8352</v>
      </c>
      <c r="M3670">
        <v>1.5</v>
      </c>
      <c r="N3670">
        <v>2.5</v>
      </c>
      <c r="O3670">
        <f t="shared" si="191"/>
        <v>1.25</v>
      </c>
      <c r="P3670">
        <v>0.5</v>
      </c>
    </row>
    <row r="3671" spans="1:16" ht="25.5">
      <c r="A3671" s="102" t="s">
        <v>5117</v>
      </c>
      <c r="B3671" s="61" t="s">
        <v>7609</v>
      </c>
      <c r="C3671" s="100" t="s">
        <v>1613</v>
      </c>
      <c r="D3671" s="42" t="s">
        <v>5119</v>
      </c>
      <c r="E3671" s="61" t="s">
        <v>4953</v>
      </c>
      <c r="F3671" s="61"/>
      <c r="G3671" s="61">
        <v>414</v>
      </c>
      <c r="H3671">
        <v>7</v>
      </c>
      <c r="I3671" t="str">
        <f t="shared" si="189"/>
        <v>78</v>
      </c>
      <c r="J3671" t="str">
        <f t="shared" si="190"/>
        <v>7.9</v>
      </c>
      <c r="K3671" t="s">
        <v>8345</v>
      </c>
      <c r="L3671" t="s">
        <v>8352</v>
      </c>
      <c r="M3671">
        <v>1.5</v>
      </c>
      <c r="N3671">
        <v>2.5</v>
      </c>
      <c r="O3671">
        <f t="shared" si="191"/>
        <v>1.25</v>
      </c>
      <c r="P3671">
        <v>0.5</v>
      </c>
    </row>
    <row r="3672" spans="1:16">
      <c r="A3672" s="61">
        <v>103112473</v>
      </c>
      <c r="B3672" s="61" t="s">
        <v>7286</v>
      </c>
      <c r="C3672" s="62" t="s">
        <v>1532</v>
      </c>
      <c r="D3672" s="42" t="s">
        <v>4673</v>
      </c>
      <c r="E3672" s="61">
        <v>101490162</v>
      </c>
      <c r="F3672" s="61"/>
      <c r="G3672" s="61">
        <v>333</v>
      </c>
      <c r="H3672">
        <v>7</v>
      </c>
      <c r="I3672" t="str">
        <f t="shared" si="189"/>
        <v>78</v>
      </c>
      <c r="J3672" t="str">
        <f t="shared" si="190"/>
        <v>8.2</v>
      </c>
      <c r="K3672" t="s">
        <v>8342</v>
      </c>
      <c r="L3672" t="s">
        <v>8341</v>
      </c>
      <c r="M3672">
        <v>0.75</v>
      </c>
      <c r="N3672">
        <v>2.5</v>
      </c>
      <c r="O3672">
        <f t="shared" si="191"/>
        <v>1.25</v>
      </c>
      <c r="P3672">
        <v>0.5</v>
      </c>
    </row>
    <row r="3673" spans="1:16">
      <c r="A3673" s="61">
        <v>103112473</v>
      </c>
      <c r="B3673" s="61" t="s">
        <v>7286</v>
      </c>
      <c r="C3673" s="62" t="s">
        <v>1613</v>
      </c>
      <c r="D3673" s="42" t="s">
        <v>4674</v>
      </c>
      <c r="E3673" s="61">
        <v>101490161</v>
      </c>
      <c r="F3673" s="61"/>
      <c r="G3673" s="61">
        <v>333</v>
      </c>
      <c r="H3673">
        <v>7</v>
      </c>
      <c r="I3673" t="str">
        <f t="shared" si="189"/>
        <v>78</v>
      </c>
      <c r="J3673" t="str">
        <f t="shared" si="190"/>
        <v>8.2</v>
      </c>
      <c r="K3673" t="s">
        <v>8342</v>
      </c>
      <c r="L3673" t="s">
        <v>8341</v>
      </c>
      <c r="M3673">
        <v>0.75</v>
      </c>
      <c r="N3673">
        <v>2.5</v>
      </c>
      <c r="O3673">
        <f t="shared" si="191"/>
        <v>1.25</v>
      </c>
      <c r="P3673">
        <v>0.5</v>
      </c>
    </row>
    <row r="3674" spans="1:16">
      <c r="A3674" s="61">
        <v>104456353</v>
      </c>
      <c r="B3674" s="61" t="s">
        <v>7865</v>
      </c>
      <c r="C3674" s="100" t="s">
        <v>1532</v>
      </c>
      <c r="D3674" s="42" t="s">
        <v>8182</v>
      </c>
      <c r="E3674" s="61" t="s">
        <v>5514</v>
      </c>
      <c r="F3674" s="61"/>
      <c r="G3674" s="61">
        <v>350</v>
      </c>
      <c r="H3674">
        <v>7</v>
      </c>
      <c r="I3674" t="str">
        <f t="shared" si="189"/>
        <v>78</v>
      </c>
      <c r="J3674" t="str">
        <f t="shared" si="190"/>
        <v>8.5</v>
      </c>
      <c r="K3674" t="s">
        <v>8342</v>
      </c>
      <c r="L3674" t="s">
        <v>8351</v>
      </c>
      <c r="M3674">
        <v>0.75</v>
      </c>
      <c r="N3674">
        <v>2.5</v>
      </c>
      <c r="O3674">
        <f t="shared" si="191"/>
        <v>1.25</v>
      </c>
      <c r="P3674">
        <v>0.5</v>
      </c>
    </row>
    <row r="3675" spans="1:16">
      <c r="A3675" s="61">
        <v>104456353</v>
      </c>
      <c r="B3675" s="61" t="s">
        <v>7865</v>
      </c>
      <c r="C3675" s="100" t="s">
        <v>1613</v>
      </c>
      <c r="D3675" s="42" t="s">
        <v>5515</v>
      </c>
      <c r="E3675" s="61">
        <v>101490161</v>
      </c>
      <c r="F3675" s="61"/>
      <c r="G3675" s="61">
        <v>350</v>
      </c>
      <c r="H3675">
        <v>7</v>
      </c>
      <c r="I3675" t="str">
        <f t="shared" si="189"/>
        <v>78</v>
      </c>
      <c r="J3675" t="str">
        <f t="shared" si="190"/>
        <v>8.5</v>
      </c>
      <c r="K3675" t="s">
        <v>8342</v>
      </c>
      <c r="L3675" t="s">
        <v>8351</v>
      </c>
      <c r="M3675">
        <v>0.75</v>
      </c>
      <c r="N3675">
        <v>2.5</v>
      </c>
      <c r="O3675">
        <f t="shared" si="191"/>
        <v>1.25</v>
      </c>
      <c r="P3675">
        <v>0.5</v>
      </c>
    </row>
    <row r="3676" spans="1:16">
      <c r="A3676" s="61">
        <v>103621492</v>
      </c>
      <c r="B3676" s="61" t="s">
        <v>7681</v>
      </c>
      <c r="C3676" s="100" t="s">
        <v>1532</v>
      </c>
      <c r="D3676" s="42" t="s">
        <v>8282</v>
      </c>
      <c r="E3676" s="61">
        <v>101490162</v>
      </c>
      <c r="F3676" s="61"/>
      <c r="G3676" s="61">
        <v>350</v>
      </c>
      <c r="H3676">
        <v>7</v>
      </c>
      <c r="I3676" t="str">
        <f t="shared" si="189"/>
        <v>78</v>
      </c>
      <c r="J3676" t="str">
        <f t="shared" si="190"/>
        <v>8.5</v>
      </c>
      <c r="K3676" t="s">
        <v>8342</v>
      </c>
      <c r="L3676" t="s">
        <v>8351</v>
      </c>
      <c r="M3676">
        <v>0.75</v>
      </c>
      <c r="N3676">
        <v>2.5</v>
      </c>
      <c r="O3676">
        <f t="shared" si="191"/>
        <v>1.25</v>
      </c>
      <c r="P3676">
        <v>0.5</v>
      </c>
    </row>
    <row r="3677" spans="1:16">
      <c r="A3677" s="61">
        <v>103372424</v>
      </c>
      <c r="B3677" s="61" t="s">
        <v>7582</v>
      </c>
      <c r="C3677" s="100" t="s">
        <v>1532</v>
      </c>
      <c r="D3677" s="42" t="s">
        <v>1451</v>
      </c>
      <c r="E3677" s="61">
        <v>101490162</v>
      </c>
      <c r="F3677" s="61"/>
      <c r="G3677" s="61">
        <v>350</v>
      </c>
      <c r="H3677">
        <v>7</v>
      </c>
      <c r="I3677" t="str">
        <f t="shared" si="189"/>
        <v>78</v>
      </c>
      <c r="J3677" t="str">
        <f t="shared" si="190"/>
        <v>8.5</v>
      </c>
      <c r="K3677" t="s">
        <v>8342</v>
      </c>
      <c r="L3677" t="s">
        <v>8351</v>
      </c>
      <c r="M3677">
        <v>0.75</v>
      </c>
      <c r="N3677">
        <v>2.5</v>
      </c>
      <c r="O3677">
        <f t="shared" si="191"/>
        <v>1.25</v>
      </c>
      <c r="P3677">
        <v>0.5</v>
      </c>
    </row>
    <row r="3678" spans="1:16">
      <c r="A3678" s="61">
        <v>104705843</v>
      </c>
      <c r="B3678" s="61" t="s">
        <v>7975</v>
      </c>
      <c r="C3678" s="100" t="s">
        <v>1532</v>
      </c>
      <c r="D3678" s="42" t="s">
        <v>1451</v>
      </c>
      <c r="E3678" s="61">
        <v>101490162</v>
      </c>
      <c r="F3678" s="61"/>
      <c r="G3678" s="61">
        <v>350</v>
      </c>
      <c r="H3678">
        <v>7</v>
      </c>
      <c r="I3678" t="str">
        <f t="shared" si="189"/>
        <v>78</v>
      </c>
      <c r="J3678" t="str">
        <f t="shared" si="190"/>
        <v>8.5</v>
      </c>
      <c r="K3678" t="s">
        <v>8342</v>
      </c>
      <c r="L3678" t="s">
        <v>8351</v>
      </c>
      <c r="M3678">
        <v>0.75</v>
      </c>
      <c r="N3678">
        <v>2.5</v>
      </c>
      <c r="O3678">
        <f t="shared" si="191"/>
        <v>1.25</v>
      </c>
      <c r="P3678">
        <v>0.5</v>
      </c>
    </row>
    <row r="3679" spans="1:16">
      <c r="A3679" s="61">
        <v>104726684</v>
      </c>
      <c r="B3679" s="61" t="s">
        <v>38</v>
      </c>
      <c r="C3679" s="100" t="s">
        <v>1532</v>
      </c>
      <c r="D3679" s="42" t="s">
        <v>1451</v>
      </c>
      <c r="E3679" s="61">
        <v>101490162</v>
      </c>
      <c r="F3679" s="61"/>
      <c r="G3679" s="61">
        <v>350</v>
      </c>
      <c r="H3679">
        <v>7</v>
      </c>
      <c r="I3679" t="str">
        <f t="shared" si="189"/>
        <v>78</v>
      </c>
      <c r="J3679" t="str">
        <f t="shared" si="190"/>
        <v>8.5</v>
      </c>
      <c r="K3679" t="s">
        <v>8342</v>
      </c>
      <c r="L3679" t="s">
        <v>8351</v>
      </c>
      <c r="M3679">
        <v>0.75</v>
      </c>
      <c r="N3679">
        <v>2.5</v>
      </c>
      <c r="O3679">
        <f t="shared" si="191"/>
        <v>1.25</v>
      </c>
      <c r="P3679">
        <v>0.5</v>
      </c>
    </row>
    <row r="3680" spans="1:16">
      <c r="A3680" s="61">
        <v>103372424</v>
      </c>
      <c r="B3680" s="61" t="s">
        <v>7582</v>
      </c>
      <c r="C3680" s="100" t="s">
        <v>1613</v>
      </c>
      <c r="D3680" s="42" t="s">
        <v>92</v>
      </c>
      <c r="E3680" s="61">
        <v>101490161</v>
      </c>
      <c r="F3680" s="61"/>
      <c r="G3680" s="61">
        <v>350</v>
      </c>
      <c r="H3680">
        <v>7</v>
      </c>
      <c r="I3680" t="str">
        <f t="shared" si="189"/>
        <v>78</v>
      </c>
      <c r="J3680" t="str">
        <f t="shared" si="190"/>
        <v>8.5</v>
      </c>
      <c r="K3680" t="s">
        <v>8342</v>
      </c>
      <c r="L3680" t="s">
        <v>8351</v>
      </c>
      <c r="M3680">
        <v>0.75</v>
      </c>
      <c r="N3680">
        <v>2.5</v>
      </c>
      <c r="O3680">
        <f t="shared" si="191"/>
        <v>1.25</v>
      </c>
      <c r="P3680">
        <v>0.5</v>
      </c>
    </row>
    <row r="3681" spans="1:16">
      <c r="A3681" s="61">
        <v>104705843</v>
      </c>
      <c r="B3681" s="61" t="s">
        <v>7975</v>
      </c>
      <c r="C3681" s="100" t="s">
        <v>1613</v>
      </c>
      <c r="D3681" s="42" t="s">
        <v>92</v>
      </c>
      <c r="E3681" s="61">
        <v>101490161</v>
      </c>
      <c r="F3681" s="61"/>
      <c r="G3681" s="61">
        <v>350</v>
      </c>
      <c r="H3681">
        <v>7</v>
      </c>
      <c r="I3681" t="str">
        <f t="shared" si="189"/>
        <v>78</v>
      </c>
      <c r="J3681" t="str">
        <f t="shared" si="190"/>
        <v>8.5</v>
      </c>
      <c r="K3681" t="s">
        <v>8342</v>
      </c>
      <c r="L3681" t="s">
        <v>8351</v>
      </c>
      <c r="M3681">
        <v>0.75</v>
      </c>
      <c r="N3681">
        <v>2.5</v>
      </c>
      <c r="O3681">
        <f t="shared" si="191"/>
        <v>1.25</v>
      </c>
      <c r="P3681">
        <v>0.5</v>
      </c>
    </row>
    <row r="3682" spans="1:16">
      <c r="A3682" s="61">
        <v>104726684</v>
      </c>
      <c r="B3682" s="61" t="s">
        <v>38</v>
      </c>
      <c r="C3682" s="100" t="s">
        <v>1613</v>
      </c>
      <c r="D3682" s="42" t="s">
        <v>92</v>
      </c>
      <c r="E3682" s="61">
        <v>101490161</v>
      </c>
      <c r="F3682" s="61"/>
      <c r="G3682" s="61">
        <v>350</v>
      </c>
      <c r="H3682">
        <v>7</v>
      </c>
      <c r="I3682" t="str">
        <f t="shared" si="189"/>
        <v>78</v>
      </c>
      <c r="J3682" t="str">
        <f t="shared" si="190"/>
        <v>8.5</v>
      </c>
      <c r="K3682" t="s">
        <v>8342</v>
      </c>
      <c r="L3682" t="s">
        <v>8351</v>
      </c>
      <c r="M3682">
        <v>0.75</v>
      </c>
      <c r="N3682">
        <v>2.5</v>
      </c>
      <c r="O3682">
        <f t="shared" si="191"/>
        <v>1.25</v>
      </c>
      <c r="P3682">
        <v>0.5</v>
      </c>
    </row>
    <row r="3683" spans="1:16">
      <c r="A3683" s="61">
        <v>103621492</v>
      </c>
      <c r="B3683" s="61" t="s">
        <v>7681</v>
      </c>
      <c r="C3683" s="100" t="s">
        <v>1613</v>
      </c>
      <c r="D3683" s="42" t="s">
        <v>5245</v>
      </c>
      <c r="E3683" s="61">
        <v>101490161</v>
      </c>
      <c r="F3683" s="61"/>
      <c r="G3683" s="61">
        <v>350</v>
      </c>
      <c r="H3683">
        <v>7</v>
      </c>
      <c r="I3683" t="str">
        <f t="shared" si="189"/>
        <v>78</v>
      </c>
      <c r="J3683" t="str">
        <f t="shared" si="190"/>
        <v>8.5</v>
      </c>
      <c r="K3683" t="s">
        <v>8342</v>
      </c>
      <c r="L3683" t="s">
        <v>8351</v>
      </c>
      <c r="M3683">
        <v>0.75</v>
      </c>
      <c r="N3683">
        <v>2.5</v>
      </c>
      <c r="O3683">
        <f t="shared" si="191"/>
        <v>1.25</v>
      </c>
      <c r="P3683">
        <v>0.5</v>
      </c>
    </row>
    <row r="3684" spans="1:16">
      <c r="A3684" s="61">
        <v>104690843</v>
      </c>
      <c r="B3684" s="61" t="s">
        <v>7969</v>
      </c>
      <c r="C3684" s="100" t="s">
        <v>1532</v>
      </c>
      <c r="D3684" s="42" t="s">
        <v>5346</v>
      </c>
      <c r="E3684" s="61"/>
      <c r="F3684" s="61"/>
      <c r="G3684" s="61">
        <v>385</v>
      </c>
      <c r="H3684">
        <v>7</v>
      </c>
      <c r="I3684" t="str">
        <f t="shared" si="189"/>
        <v>78</v>
      </c>
      <c r="J3684" t="str">
        <f t="shared" si="190"/>
        <v>8.5</v>
      </c>
      <c r="K3684" t="s">
        <v>8342</v>
      </c>
      <c r="L3684" t="s">
        <v>8355</v>
      </c>
      <c r="M3684">
        <v>0.75</v>
      </c>
      <c r="N3684">
        <v>2.5</v>
      </c>
      <c r="O3684">
        <f t="shared" si="191"/>
        <v>1.25</v>
      </c>
      <c r="P3684">
        <v>0.5</v>
      </c>
    </row>
    <row r="3685" spans="1:16">
      <c r="A3685" s="61">
        <v>104623205</v>
      </c>
      <c r="B3685" s="61" t="s">
        <v>103</v>
      </c>
      <c r="C3685" s="100" t="s">
        <v>1532</v>
      </c>
      <c r="D3685" s="42" t="s">
        <v>5346</v>
      </c>
      <c r="E3685" s="61">
        <v>101490162</v>
      </c>
      <c r="F3685" s="61"/>
      <c r="G3685" s="61">
        <v>385</v>
      </c>
      <c r="H3685">
        <v>7</v>
      </c>
      <c r="I3685" t="str">
        <f t="shared" si="189"/>
        <v>78</v>
      </c>
      <c r="J3685" t="str">
        <f t="shared" si="190"/>
        <v>8.5</v>
      </c>
      <c r="K3685" t="s">
        <v>8342</v>
      </c>
      <c r="L3685" t="s">
        <v>8355</v>
      </c>
      <c r="M3685">
        <v>0.75</v>
      </c>
      <c r="N3685">
        <v>2.5</v>
      </c>
      <c r="O3685">
        <f t="shared" si="191"/>
        <v>1.25</v>
      </c>
      <c r="P3685">
        <v>0.5</v>
      </c>
    </row>
    <row r="3686" spans="1:16">
      <c r="A3686" s="61">
        <v>104690843</v>
      </c>
      <c r="B3686" s="61" t="s">
        <v>7969</v>
      </c>
      <c r="C3686" s="100" t="s">
        <v>1532</v>
      </c>
      <c r="D3686" s="42" t="s">
        <v>5346</v>
      </c>
      <c r="E3686" s="61">
        <v>101490162</v>
      </c>
      <c r="F3686" s="61"/>
      <c r="G3686" s="61">
        <v>385</v>
      </c>
      <c r="H3686">
        <v>7</v>
      </c>
      <c r="I3686" t="str">
        <f t="shared" si="189"/>
        <v>78</v>
      </c>
      <c r="J3686" t="str">
        <f t="shared" si="190"/>
        <v>8.5</v>
      </c>
      <c r="K3686" t="s">
        <v>8342</v>
      </c>
      <c r="L3686" t="s">
        <v>8355</v>
      </c>
      <c r="M3686">
        <v>0.75</v>
      </c>
      <c r="N3686">
        <v>2.5</v>
      </c>
      <c r="O3686">
        <f t="shared" si="191"/>
        <v>1.25</v>
      </c>
      <c r="P3686">
        <v>0.5</v>
      </c>
    </row>
    <row r="3687" spans="1:16">
      <c r="A3687" s="61">
        <v>104705923</v>
      </c>
      <c r="B3687" s="61" t="s">
        <v>7976</v>
      </c>
      <c r="C3687" s="100" t="s">
        <v>1532</v>
      </c>
      <c r="D3687" s="42" t="s">
        <v>5346</v>
      </c>
      <c r="E3687" s="61">
        <v>101490162</v>
      </c>
      <c r="F3687" s="61"/>
      <c r="G3687" s="61">
        <v>385</v>
      </c>
      <c r="H3687">
        <v>7</v>
      </c>
      <c r="I3687" t="str">
        <f t="shared" si="189"/>
        <v>78</v>
      </c>
      <c r="J3687" t="str">
        <f t="shared" si="190"/>
        <v>8.5</v>
      </c>
      <c r="K3687" t="s">
        <v>8342</v>
      </c>
      <c r="L3687" t="s">
        <v>8355</v>
      </c>
      <c r="M3687">
        <v>0.75</v>
      </c>
      <c r="N3687">
        <v>2.5</v>
      </c>
      <c r="O3687">
        <f t="shared" si="191"/>
        <v>1.25</v>
      </c>
      <c r="P3687">
        <v>0.5</v>
      </c>
    </row>
    <row r="3688" spans="1:16">
      <c r="A3688" s="61">
        <v>104726686</v>
      </c>
      <c r="B3688" s="61" t="s">
        <v>7995</v>
      </c>
      <c r="C3688" s="100" t="s">
        <v>1532</v>
      </c>
      <c r="D3688" s="42" t="s">
        <v>5346</v>
      </c>
      <c r="E3688" s="61">
        <v>101490162</v>
      </c>
      <c r="F3688" s="61"/>
      <c r="G3688" s="61">
        <v>385</v>
      </c>
      <c r="H3688">
        <v>7</v>
      </c>
      <c r="I3688" t="str">
        <f t="shared" si="189"/>
        <v>78</v>
      </c>
      <c r="J3688" t="str">
        <f t="shared" si="190"/>
        <v>8.5</v>
      </c>
      <c r="K3688" t="s">
        <v>8342</v>
      </c>
      <c r="L3688" t="s">
        <v>8355</v>
      </c>
      <c r="M3688">
        <v>0.75</v>
      </c>
      <c r="N3688">
        <v>2.5</v>
      </c>
      <c r="O3688">
        <f t="shared" si="191"/>
        <v>1.25</v>
      </c>
      <c r="P3688">
        <v>0.5</v>
      </c>
    </row>
    <row r="3689" spans="1:16">
      <c r="A3689" s="61">
        <v>104215755</v>
      </c>
      <c r="B3689" s="61" t="s">
        <v>7750</v>
      </c>
      <c r="C3689" s="100" t="s">
        <v>1613</v>
      </c>
      <c r="D3689" s="42" t="s">
        <v>5346</v>
      </c>
      <c r="E3689" s="61">
        <v>101490162</v>
      </c>
      <c r="F3689" s="61"/>
      <c r="G3689" s="61">
        <v>385</v>
      </c>
      <c r="H3689">
        <v>7</v>
      </c>
      <c r="I3689" t="str">
        <f t="shared" si="189"/>
        <v>78</v>
      </c>
      <c r="J3689" t="str">
        <f t="shared" si="190"/>
        <v>8.5</v>
      </c>
      <c r="K3689" t="s">
        <v>8342</v>
      </c>
      <c r="L3689" t="s">
        <v>8355</v>
      </c>
      <c r="M3689">
        <v>0.75</v>
      </c>
      <c r="N3689">
        <v>2.5</v>
      </c>
      <c r="O3689">
        <f t="shared" si="191"/>
        <v>1.25</v>
      </c>
      <c r="P3689">
        <v>0.5</v>
      </c>
    </row>
    <row r="3690" spans="1:16">
      <c r="A3690" s="61">
        <v>104690843</v>
      </c>
      <c r="B3690" s="61" t="s">
        <v>7969</v>
      </c>
      <c r="C3690" s="100" t="s">
        <v>1613</v>
      </c>
      <c r="D3690" s="42" t="s">
        <v>8283</v>
      </c>
      <c r="E3690" s="61"/>
      <c r="F3690" s="61"/>
      <c r="G3690" s="61">
        <v>385</v>
      </c>
      <c r="H3690">
        <v>7</v>
      </c>
      <c r="I3690" t="str">
        <f t="shared" si="189"/>
        <v>78</v>
      </c>
      <c r="J3690" t="str">
        <f t="shared" si="190"/>
        <v>8.5</v>
      </c>
      <c r="K3690" t="s">
        <v>8342</v>
      </c>
      <c r="L3690" t="s">
        <v>8355</v>
      </c>
      <c r="M3690">
        <v>0.75</v>
      </c>
      <c r="N3690">
        <v>2.5</v>
      </c>
      <c r="O3690">
        <f t="shared" si="191"/>
        <v>1.25</v>
      </c>
      <c r="P3690">
        <v>0.5</v>
      </c>
    </row>
    <row r="3691" spans="1:16">
      <c r="A3691" s="61">
        <v>104215755</v>
      </c>
      <c r="B3691" s="61" t="s">
        <v>7750</v>
      </c>
      <c r="C3691" s="100" t="s">
        <v>1532</v>
      </c>
      <c r="D3691" s="42" t="s">
        <v>5347</v>
      </c>
      <c r="E3691" s="61">
        <v>101490161</v>
      </c>
      <c r="F3691" s="61"/>
      <c r="G3691" s="61">
        <v>385</v>
      </c>
      <c r="H3691">
        <v>7</v>
      </c>
      <c r="I3691" t="str">
        <f t="shared" si="189"/>
        <v>78</v>
      </c>
      <c r="J3691" t="str">
        <f t="shared" si="190"/>
        <v>8.5</v>
      </c>
      <c r="K3691" t="s">
        <v>8342</v>
      </c>
      <c r="L3691" t="s">
        <v>8355</v>
      </c>
      <c r="M3691">
        <v>0.75</v>
      </c>
      <c r="N3691">
        <v>2.5</v>
      </c>
      <c r="O3691">
        <f t="shared" si="191"/>
        <v>1.25</v>
      </c>
      <c r="P3691">
        <v>0.5</v>
      </c>
    </row>
    <row r="3692" spans="1:16">
      <c r="A3692" s="61">
        <v>104623205</v>
      </c>
      <c r="B3692" s="61" t="s">
        <v>103</v>
      </c>
      <c r="C3692" s="100" t="s">
        <v>1613</v>
      </c>
      <c r="D3692" s="42" t="s">
        <v>5347</v>
      </c>
      <c r="E3692" s="61">
        <v>101490161</v>
      </c>
      <c r="F3692" s="61"/>
      <c r="G3692" s="61">
        <v>385</v>
      </c>
      <c r="H3692">
        <v>7</v>
      </c>
      <c r="I3692" t="str">
        <f t="shared" si="189"/>
        <v>78</v>
      </c>
      <c r="J3692" t="str">
        <f t="shared" si="190"/>
        <v>8.5</v>
      </c>
      <c r="K3692" t="s">
        <v>8342</v>
      </c>
      <c r="L3692" t="s">
        <v>8355</v>
      </c>
      <c r="M3692">
        <v>0.75</v>
      </c>
      <c r="N3692">
        <v>2.5</v>
      </c>
      <c r="O3692">
        <f t="shared" si="191"/>
        <v>1.25</v>
      </c>
      <c r="P3692">
        <v>0.5</v>
      </c>
    </row>
    <row r="3693" spans="1:16">
      <c r="A3693" s="61">
        <v>104690843</v>
      </c>
      <c r="B3693" s="61" t="s">
        <v>7969</v>
      </c>
      <c r="C3693" s="100" t="s">
        <v>1613</v>
      </c>
      <c r="D3693" s="42" t="s">
        <v>5347</v>
      </c>
      <c r="E3693" s="61">
        <v>101490161</v>
      </c>
      <c r="F3693" s="61"/>
      <c r="G3693" s="61">
        <v>385</v>
      </c>
      <c r="H3693">
        <v>7</v>
      </c>
      <c r="I3693" t="str">
        <f t="shared" si="189"/>
        <v>78</v>
      </c>
      <c r="J3693" t="str">
        <f t="shared" si="190"/>
        <v>8.5</v>
      </c>
      <c r="K3693" t="s">
        <v>8342</v>
      </c>
      <c r="L3693" t="s">
        <v>8355</v>
      </c>
      <c r="M3693">
        <v>0.75</v>
      </c>
      <c r="N3693">
        <v>2.5</v>
      </c>
      <c r="O3693">
        <f t="shared" si="191"/>
        <v>1.25</v>
      </c>
      <c r="P3693">
        <v>0.5</v>
      </c>
    </row>
    <row r="3694" spans="1:16">
      <c r="A3694" s="61">
        <v>104705923</v>
      </c>
      <c r="B3694" s="61" t="s">
        <v>7976</v>
      </c>
      <c r="C3694" s="100" t="s">
        <v>1613</v>
      </c>
      <c r="D3694" s="42" t="s">
        <v>5347</v>
      </c>
      <c r="E3694" s="61">
        <v>101490161</v>
      </c>
      <c r="F3694" s="61"/>
      <c r="G3694" s="61">
        <v>385</v>
      </c>
      <c r="H3694">
        <v>7</v>
      </c>
      <c r="I3694" t="str">
        <f t="shared" si="189"/>
        <v>78</v>
      </c>
      <c r="J3694" t="str">
        <f t="shared" si="190"/>
        <v>8.5</v>
      </c>
      <c r="K3694" t="s">
        <v>8342</v>
      </c>
      <c r="L3694" t="s">
        <v>8355</v>
      </c>
      <c r="M3694">
        <v>0.75</v>
      </c>
      <c r="N3694">
        <v>2.5</v>
      </c>
      <c r="O3694">
        <f t="shared" si="191"/>
        <v>1.25</v>
      </c>
      <c r="P3694">
        <v>0.5</v>
      </c>
    </row>
    <row r="3695" spans="1:16">
      <c r="A3695" s="61">
        <v>104726686</v>
      </c>
      <c r="B3695" s="61" t="s">
        <v>7995</v>
      </c>
      <c r="C3695" s="100" t="s">
        <v>1613</v>
      </c>
      <c r="D3695" s="42" t="s">
        <v>5347</v>
      </c>
      <c r="E3695" s="61">
        <v>101490161</v>
      </c>
      <c r="F3695" s="61"/>
      <c r="G3695" s="61">
        <v>385</v>
      </c>
      <c r="H3695">
        <v>7</v>
      </c>
      <c r="I3695" t="str">
        <f t="shared" si="189"/>
        <v>78</v>
      </c>
      <c r="J3695" t="str">
        <f t="shared" si="190"/>
        <v>8.5</v>
      </c>
      <c r="K3695" t="s">
        <v>8342</v>
      </c>
      <c r="L3695" t="s">
        <v>8355</v>
      </c>
      <c r="M3695">
        <v>0.75</v>
      </c>
      <c r="N3695">
        <v>2.5</v>
      </c>
      <c r="O3695">
        <f t="shared" si="191"/>
        <v>1.25</v>
      </c>
      <c r="P3695">
        <v>0.5</v>
      </c>
    </row>
    <row r="3696" spans="1:16">
      <c r="A3696" s="61">
        <v>104760702</v>
      </c>
      <c r="B3696" s="61" t="s">
        <v>8063</v>
      </c>
      <c r="C3696" s="100" t="s">
        <v>1532</v>
      </c>
      <c r="D3696" s="42" t="s">
        <v>5835</v>
      </c>
      <c r="E3696" s="61"/>
      <c r="F3696" s="61"/>
      <c r="G3696" s="61">
        <v>452</v>
      </c>
      <c r="H3696">
        <v>7</v>
      </c>
      <c r="I3696" t="str">
        <f t="shared" si="189"/>
        <v>78</v>
      </c>
      <c r="J3696" t="str">
        <f t="shared" si="190"/>
        <v>8.5</v>
      </c>
      <c r="K3696" t="s">
        <v>8342</v>
      </c>
      <c r="L3696" t="s">
        <v>8351</v>
      </c>
      <c r="M3696">
        <v>0.75</v>
      </c>
      <c r="N3696">
        <v>2.5</v>
      </c>
      <c r="O3696">
        <f t="shared" si="191"/>
        <v>1.25</v>
      </c>
      <c r="P3696">
        <v>0.5</v>
      </c>
    </row>
    <row r="3697" spans="1:16">
      <c r="A3697" s="61">
        <v>104760702</v>
      </c>
      <c r="B3697" s="61" t="s">
        <v>8063</v>
      </c>
      <c r="C3697" s="100" t="s">
        <v>1613</v>
      </c>
      <c r="D3697" s="42" t="s">
        <v>5836</v>
      </c>
      <c r="E3697" s="61"/>
      <c r="F3697" s="61"/>
      <c r="G3697" s="61">
        <v>452</v>
      </c>
      <c r="H3697">
        <v>7</v>
      </c>
      <c r="I3697" t="str">
        <f t="shared" si="189"/>
        <v>78</v>
      </c>
      <c r="J3697" t="str">
        <f t="shared" si="190"/>
        <v>8.5</v>
      </c>
      <c r="K3697" t="s">
        <v>8342</v>
      </c>
      <c r="L3697" t="s">
        <v>8351</v>
      </c>
      <c r="M3697">
        <v>0.75</v>
      </c>
      <c r="N3697">
        <v>2.5</v>
      </c>
      <c r="O3697">
        <f t="shared" si="191"/>
        <v>1.25</v>
      </c>
      <c r="P3697">
        <v>0.5</v>
      </c>
    </row>
    <row r="3698" spans="1:16">
      <c r="A3698" s="61">
        <v>104579267</v>
      </c>
      <c r="B3698" s="61" t="s">
        <v>7893</v>
      </c>
      <c r="C3698" s="100" t="s">
        <v>1532</v>
      </c>
      <c r="D3698" s="42" t="s">
        <v>5556</v>
      </c>
      <c r="E3698" s="18">
        <v>102827867</v>
      </c>
      <c r="F3698" s="61"/>
      <c r="G3698" s="61">
        <v>449</v>
      </c>
      <c r="H3698">
        <v>7</v>
      </c>
      <c r="I3698" t="str">
        <f t="shared" si="189"/>
        <v>78</v>
      </c>
      <c r="J3698" t="str">
        <f t="shared" si="190"/>
        <v>8.5</v>
      </c>
      <c r="K3698" t="s">
        <v>8342</v>
      </c>
      <c r="L3698" t="s">
        <v>8350</v>
      </c>
      <c r="M3698">
        <v>0.75</v>
      </c>
      <c r="N3698">
        <v>2.5</v>
      </c>
      <c r="O3698">
        <f t="shared" si="191"/>
        <v>1.25</v>
      </c>
      <c r="P3698">
        <v>0.5</v>
      </c>
    </row>
    <row r="3699" spans="1:16">
      <c r="A3699" s="98">
        <v>104579267</v>
      </c>
      <c r="B3699" s="61" t="s">
        <v>7893</v>
      </c>
      <c r="C3699" s="103" t="s">
        <v>1613</v>
      </c>
      <c r="D3699" s="104" t="s">
        <v>5557</v>
      </c>
      <c r="E3699" s="149" t="s">
        <v>5558</v>
      </c>
      <c r="F3699" s="98"/>
      <c r="G3699" s="98">
        <v>449</v>
      </c>
      <c r="H3699">
        <v>7</v>
      </c>
      <c r="I3699" t="str">
        <f t="shared" si="189"/>
        <v>78</v>
      </c>
      <c r="J3699" t="str">
        <f t="shared" si="190"/>
        <v>8.5</v>
      </c>
      <c r="K3699" t="s">
        <v>8342</v>
      </c>
      <c r="L3699" t="s">
        <v>8350</v>
      </c>
      <c r="M3699">
        <v>0.75</v>
      </c>
      <c r="N3699">
        <v>2.5</v>
      </c>
      <c r="O3699">
        <f t="shared" si="191"/>
        <v>1.25</v>
      </c>
      <c r="P3699">
        <v>0.5</v>
      </c>
    </row>
    <row r="3700" spans="1:16">
      <c r="A3700" s="61">
        <v>104830044</v>
      </c>
      <c r="B3700" s="61" t="s">
        <v>8075</v>
      </c>
      <c r="C3700" s="100" t="s">
        <v>1532</v>
      </c>
      <c r="D3700" s="42" t="s">
        <v>8284</v>
      </c>
      <c r="E3700" s="61"/>
      <c r="F3700" s="61"/>
      <c r="G3700" s="61">
        <v>476</v>
      </c>
      <c r="H3700">
        <v>7</v>
      </c>
      <c r="I3700" t="str">
        <f t="shared" si="189"/>
        <v>78</v>
      </c>
      <c r="J3700" t="str">
        <f t="shared" si="190"/>
        <v>8.5</v>
      </c>
      <c r="K3700" t="s">
        <v>8342</v>
      </c>
      <c r="L3700" t="s">
        <v>8341</v>
      </c>
      <c r="M3700">
        <v>0.75</v>
      </c>
      <c r="N3700">
        <v>2.5</v>
      </c>
      <c r="O3700">
        <f t="shared" si="191"/>
        <v>1.25</v>
      </c>
      <c r="P3700">
        <v>0.5</v>
      </c>
    </row>
    <row r="3701" spans="1:16">
      <c r="A3701" s="61">
        <v>104830044</v>
      </c>
      <c r="B3701" s="61" t="s">
        <v>8075</v>
      </c>
      <c r="C3701" s="100" t="s">
        <v>1613</v>
      </c>
      <c r="D3701" s="42" t="s">
        <v>8285</v>
      </c>
      <c r="E3701" s="61"/>
      <c r="F3701" s="61"/>
      <c r="G3701" s="61">
        <v>476</v>
      </c>
      <c r="H3701">
        <v>7</v>
      </c>
      <c r="I3701" t="str">
        <f t="shared" si="189"/>
        <v>78</v>
      </c>
      <c r="J3701" t="str">
        <f t="shared" si="190"/>
        <v>8.5</v>
      </c>
      <c r="K3701" t="s">
        <v>8342</v>
      </c>
      <c r="L3701" t="s">
        <v>8341</v>
      </c>
      <c r="M3701">
        <v>0.75</v>
      </c>
      <c r="N3701">
        <v>2.5</v>
      </c>
      <c r="O3701">
        <f t="shared" si="191"/>
        <v>1.25</v>
      </c>
      <c r="P3701">
        <v>0.5</v>
      </c>
    </row>
    <row r="3702" spans="1:16">
      <c r="A3702" s="61">
        <v>104702486</v>
      </c>
      <c r="B3702" s="61" t="s">
        <v>84</v>
      </c>
      <c r="C3702" s="100" t="s">
        <v>1532</v>
      </c>
      <c r="D3702" s="42" t="s">
        <v>8286</v>
      </c>
      <c r="E3702" s="61">
        <v>101490162</v>
      </c>
      <c r="F3702" s="61"/>
      <c r="G3702" s="61">
        <v>463</v>
      </c>
      <c r="H3702">
        <v>7</v>
      </c>
      <c r="I3702" t="str">
        <f t="shared" si="189"/>
        <v>78</v>
      </c>
      <c r="J3702" t="str">
        <f t="shared" si="190"/>
        <v>8.5</v>
      </c>
      <c r="K3702" t="s">
        <v>8342</v>
      </c>
      <c r="L3702" t="s">
        <v>8352</v>
      </c>
      <c r="M3702">
        <v>0.75</v>
      </c>
      <c r="N3702">
        <v>2.5</v>
      </c>
      <c r="O3702">
        <f t="shared" si="191"/>
        <v>1.25</v>
      </c>
      <c r="P3702">
        <v>0.5</v>
      </c>
    </row>
    <row r="3703" spans="1:16">
      <c r="A3703" s="61">
        <v>104702486</v>
      </c>
      <c r="B3703" s="61" t="s">
        <v>84</v>
      </c>
      <c r="C3703" s="100" t="s">
        <v>1613</v>
      </c>
      <c r="D3703" s="42" t="s">
        <v>8287</v>
      </c>
      <c r="E3703" s="61">
        <v>101490161</v>
      </c>
      <c r="F3703" s="61"/>
      <c r="G3703" s="61">
        <v>463</v>
      </c>
      <c r="H3703">
        <v>7</v>
      </c>
      <c r="I3703" t="str">
        <f t="shared" si="189"/>
        <v>78</v>
      </c>
      <c r="J3703" t="str">
        <f t="shared" si="190"/>
        <v>8.5</v>
      </c>
      <c r="K3703" t="s">
        <v>8342</v>
      </c>
      <c r="L3703" t="s">
        <v>8352</v>
      </c>
      <c r="M3703">
        <v>0.75</v>
      </c>
      <c r="N3703">
        <v>2.5</v>
      </c>
      <c r="O3703">
        <f t="shared" si="191"/>
        <v>1.25</v>
      </c>
      <c r="P3703">
        <v>0.5</v>
      </c>
    </row>
    <row r="3704" spans="1:16">
      <c r="A3704" s="61">
        <v>103394239</v>
      </c>
      <c r="B3704" s="61" t="s">
        <v>7618</v>
      </c>
      <c r="C3704" s="100" t="s">
        <v>1532</v>
      </c>
      <c r="D3704" s="42" t="s">
        <v>5137</v>
      </c>
      <c r="E3704" s="61">
        <v>101490162</v>
      </c>
      <c r="F3704" s="61"/>
      <c r="G3704" s="61">
        <v>333</v>
      </c>
      <c r="H3704">
        <v>7</v>
      </c>
      <c r="I3704" t="str">
        <f t="shared" si="189"/>
        <v>78</v>
      </c>
      <c r="J3704" t="str">
        <f t="shared" si="190"/>
        <v>8.5</v>
      </c>
      <c r="K3704" t="s">
        <v>8342</v>
      </c>
      <c r="L3704" t="s">
        <v>8341</v>
      </c>
      <c r="M3704">
        <v>0.75</v>
      </c>
      <c r="N3704">
        <v>2.5</v>
      </c>
      <c r="O3704">
        <f t="shared" si="191"/>
        <v>1.25</v>
      </c>
      <c r="P3704">
        <v>0.5</v>
      </c>
    </row>
    <row r="3705" spans="1:16">
      <c r="A3705" s="120">
        <v>103619267</v>
      </c>
      <c r="B3705" s="61" t="s">
        <v>7670</v>
      </c>
      <c r="C3705" s="100" t="s">
        <v>1532</v>
      </c>
      <c r="D3705" s="42" t="s">
        <v>5137</v>
      </c>
      <c r="E3705" s="61">
        <v>101490162</v>
      </c>
      <c r="F3705" s="61"/>
      <c r="G3705" s="61">
        <v>333</v>
      </c>
      <c r="H3705">
        <v>7</v>
      </c>
      <c r="I3705" t="str">
        <f t="shared" si="189"/>
        <v>78</v>
      </c>
      <c r="J3705" t="str">
        <f t="shared" si="190"/>
        <v>8.5</v>
      </c>
      <c r="K3705" t="s">
        <v>8342</v>
      </c>
      <c r="L3705" t="s">
        <v>8341</v>
      </c>
      <c r="M3705">
        <v>0.75</v>
      </c>
      <c r="N3705">
        <v>2.5</v>
      </c>
      <c r="O3705">
        <f t="shared" si="191"/>
        <v>1.25</v>
      </c>
      <c r="P3705">
        <v>0.5</v>
      </c>
    </row>
    <row r="3706" spans="1:16">
      <c r="A3706" s="61">
        <v>104201077</v>
      </c>
      <c r="B3706" s="61" t="s">
        <v>7796</v>
      </c>
      <c r="C3706" s="100" t="s">
        <v>1532</v>
      </c>
      <c r="D3706" s="42" t="s">
        <v>5137</v>
      </c>
      <c r="E3706" s="61">
        <v>101490162</v>
      </c>
      <c r="F3706" s="61"/>
      <c r="G3706" s="61">
        <v>333</v>
      </c>
      <c r="H3706">
        <v>7</v>
      </c>
      <c r="I3706" t="str">
        <f t="shared" si="189"/>
        <v>78</v>
      </c>
      <c r="J3706" t="str">
        <f t="shared" si="190"/>
        <v>8.5</v>
      </c>
      <c r="K3706" t="s">
        <v>8342</v>
      </c>
      <c r="L3706" t="s">
        <v>8341</v>
      </c>
      <c r="M3706">
        <v>0.75</v>
      </c>
      <c r="N3706">
        <v>2.5</v>
      </c>
      <c r="O3706">
        <f t="shared" si="191"/>
        <v>1.25</v>
      </c>
      <c r="P3706">
        <v>0.5</v>
      </c>
    </row>
    <row r="3707" spans="1:16">
      <c r="A3707" s="61">
        <v>104864369</v>
      </c>
      <c r="B3707" s="61" t="s">
        <v>116</v>
      </c>
      <c r="C3707" s="100" t="s">
        <v>1532</v>
      </c>
      <c r="D3707" s="42" t="s">
        <v>5137</v>
      </c>
      <c r="E3707" s="61">
        <v>101490162</v>
      </c>
      <c r="F3707" s="61"/>
      <c r="G3707" s="61">
        <v>333</v>
      </c>
      <c r="H3707">
        <v>7</v>
      </c>
      <c r="I3707" t="str">
        <f t="shared" si="189"/>
        <v>78</v>
      </c>
      <c r="J3707" t="str">
        <f t="shared" si="190"/>
        <v>8.5</v>
      </c>
      <c r="K3707" t="s">
        <v>8342</v>
      </c>
      <c r="L3707" t="s">
        <v>8341</v>
      </c>
      <c r="M3707">
        <v>0.75</v>
      </c>
      <c r="N3707">
        <v>2.5</v>
      </c>
      <c r="O3707">
        <f t="shared" si="191"/>
        <v>1.25</v>
      </c>
      <c r="P3707">
        <v>0.5</v>
      </c>
    </row>
    <row r="3708" spans="1:16">
      <c r="A3708" s="61">
        <v>103355033</v>
      </c>
      <c r="B3708" s="61" t="s">
        <v>7557</v>
      </c>
      <c r="C3708" s="100" t="s">
        <v>1532</v>
      </c>
      <c r="D3708" s="94" t="s">
        <v>5032</v>
      </c>
      <c r="E3708" s="61">
        <v>101490162</v>
      </c>
      <c r="F3708" s="61"/>
      <c r="G3708" s="61">
        <v>333</v>
      </c>
      <c r="H3708">
        <v>7</v>
      </c>
      <c r="I3708" t="str">
        <f t="shared" si="189"/>
        <v>78</v>
      </c>
      <c r="J3708" t="str">
        <f t="shared" si="190"/>
        <v>8.5</v>
      </c>
      <c r="K3708" t="s">
        <v>8342</v>
      </c>
      <c r="L3708" t="s">
        <v>8341</v>
      </c>
      <c r="M3708">
        <v>0.75</v>
      </c>
      <c r="N3708">
        <v>2.5</v>
      </c>
      <c r="O3708">
        <f t="shared" si="191"/>
        <v>1.25</v>
      </c>
      <c r="P3708">
        <v>0.5</v>
      </c>
    </row>
    <row r="3709" spans="1:16">
      <c r="A3709" s="61">
        <v>104206378</v>
      </c>
      <c r="B3709" s="61" t="s">
        <v>7737</v>
      </c>
      <c r="C3709" s="100" t="s">
        <v>1532</v>
      </c>
      <c r="D3709" s="42" t="s">
        <v>5032</v>
      </c>
      <c r="E3709" s="61">
        <v>101490162</v>
      </c>
      <c r="F3709" s="61"/>
      <c r="G3709" s="61">
        <v>333</v>
      </c>
      <c r="H3709">
        <v>7</v>
      </c>
      <c r="I3709" t="str">
        <f t="shared" si="189"/>
        <v>78</v>
      </c>
      <c r="J3709" t="str">
        <f t="shared" si="190"/>
        <v>8.5</v>
      </c>
      <c r="K3709" t="s">
        <v>8342</v>
      </c>
      <c r="L3709" t="s">
        <v>8341</v>
      </c>
      <c r="M3709">
        <v>0.75</v>
      </c>
      <c r="N3709">
        <v>2.5</v>
      </c>
      <c r="O3709">
        <f t="shared" si="191"/>
        <v>1.25</v>
      </c>
      <c r="P3709">
        <v>0.5</v>
      </c>
    </row>
    <row r="3710" spans="1:16">
      <c r="A3710" s="61">
        <v>104658679</v>
      </c>
      <c r="B3710" s="61" t="s">
        <v>7956</v>
      </c>
      <c r="C3710" s="100" t="s">
        <v>1532</v>
      </c>
      <c r="D3710" s="42" t="s">
        <v>5032</v>
      </c>
      <c r="E3710" s="61">
        <v>101490162</v>
      </c>
      <c r="F3710" s="61"/>
      <c r="G3710" s="61">
        <v>333</v>
      </c>
      <c r="H3710">
        <v>7</v>
      </c>
      <c r="I3710" t="str">
        <f t="shared" si="189"/>
        <v>78</v>
      </c>
      <c r="J3710" t="str">
        <f t="shared" si="190"/>
        <v>8.5</v>
      </c>
      <c r="K3710" t="s">
        <v>8342</v>
      </c>
      <c r="L3710" t="s">
        <v>8341</v>
      </c>
      <c r="M3710">
        <v>0.75</v>
      </c>
      <c r="N3710">
        <v>2.5</v>
      </c>
      <c r="O3710">
        <f t="shared" si="191"/>
        <v>1.25</v>
      </c>
      <c r="P3710">
        <v>0.5</v>
      </c>
    </row>
    <row r="3711" spans="1:16">
      <c r="A3711" s="61">
        <v>104705957</v>
      </c>
      <c r="B3711" s="61" t="s">
        <v>7974</v>
      </c>
      <c r="C3711" s="100" t="s">
        <v>1532</v>
      </c>
      <c r="D3711" s="42" t="s">
        <v>5032</v>
      </c>
      <c r="E3711" s="61">
        <v>101490162</v>
      </c>
      <c r="F3711" s="61"/>
      <c r="G3711" s="61">
        <v>333</v>
      </c>
      <c r="H3711">
        <v>7</v>
      </c>
      <c r="I3711" t="str">
        <f t="shared" si="189"/>
        <v>78</v>
      </c>
      <c r="J3711" t="str">
        <f t="shared" si="190"/>
        <v>8.5</v>
      </c>
      <c r="K3711" t="s">
        <v>8342</v>
      </c>
      <c r="L3711" t="s">
        <v>8341</v>
      </c>
      <c r="M3711">
        <v>0.75</v>
      </c>
      <c r="N3711">
        <v>2.5</v>
      </c>
      <c r="O3711">
        <f t="shared" si="191"/>
        <v>1.25</v>
      </c>
      <c r="P3711">
        <v>0.5</v>
      </c>
    </row>
    <row r="3712" spans="1:16">
      <c r="A3712" s="61">
        <v>104726685</v>
      </c>
      <c r="B3712" s="61" t="s">
        <v>5875</v>
      </c>
      <c r="C3712" s="100" t="s">
        <v>1532</v>
      </c>
      <c r="D3712" s="42" t="s">
        <v>5032</v>
      </c>
      <c r="E3712" s="61">
        <v>101490162</v>
      </c>
      <c r="F3712" s="61"/>
      <c r="G3712" s="61">
        <v>333</v>
      </c>
      <c r="H3712">
        <v>7</v>
      </c>
      <c r="I3712" t="str">
        <f t="shared" si="189"/>
        <v>78</v>
      </c>
      <c r="J3712" t="str">
        <f t="shared" si="190"/>
        <v>8.5</v>
      </c>
      <c r="K3712" t="s">
        <v>8342</v>
      </c>
      <c r="L3712" t="s">
        <v>8341</v>
      </c>
      <c r="M3712">
        <v>0.75</v>
      </c>
      <c r="N3712">
        <v>2.5</v>
      </c>
      <c r="O3712">
        <f t="shared" si="191"/>
        <v>1.25</v>
      </c>
      <c r="P3712">
        <v>0.5</v>
      </c>
    </row>
    <row r="3713" spans="1:16">
      <c r="A3713" s="61" t="s">
        <v>5324</v>
      </c>
      <c r="B3713" s="61" t="s">
        <v>7738</v>
      </c>
      <c r="C3713" s="100" t="s">
        <v>1613</v>
      </c>
      <c r="D3713" s="42" t="s">
        <v>5325</v>
      </c>
      <c r="E3713" s="61">
        <v>101490161</v>
      </c>
      <c r="F3713" s="61"/>
      <c r="G3713" s="61">
        <v>333</v>
      </c>
      <c r="H3713">
        <v>7</v>
      </c>
      <c r="I3713" t="str">
        <f t="shared" si="189"/>
        <v>78</v>
      </c>
      <c r="J3713" t="str">
        <f t="shared" si="190"/>
        <v>8.5</v>
      </c>
      <c r="K3713" t="s">
        <v>8342</v>
      </c>
      <c r="L3713" t="s">
        <v>8341</v>
      </c>
      <c r="M3713">
        <v>0.75</v>
      </c>
      <c r="N3713">
        <v>2.5</v>
      </c>
      <c r="O3713">
        <f t="shared" si="191"/>
        <v>1.25</v>
      </c>
      <c r="P3713">
        <v>0.5</v>
      </c>
    </row>
    <row r="3714" spans="1:16">
      <c r="A3714" s="61">
        <v>104705957</v>
      </c>
      <c r="B3714" s="61" t="s">
        <v>7974</v>
      </c>
      <c r="C3714" s="100" t="s">
        <v>1613</v>
      </c>
      <c r="D3714" s="42" t="s">
        <v>5325</v>
      </c>
      <c r="E3714" s="61">
        <v>101490161</v>
      </c>
      <c r="F3714" s="61"/>
      <c r="G3714" s="61">
        <v>333</v>
      </c>
      <c r="H3714">
        <v>7</v>
      </c>
      <c r="I3714" t="str">
        <f t="shared" si="189"/>
        <v>78</v>
      </c>
      <c r="J3714" t="str">
        <f t="shared" si="190"/>
        <v>8.5</v>
      </c>
      <c r="K3714" t="s">
        <v>8342</v>
      </c>
      <c r="L3714" t="s">
        <v>8341</v>
      </c>
      <c r="M3714">
        <v>0.75</v>
      </c>
      <c r="N3714">
        <v>2.5</v>
      </c>
      <c r="O3714">
        <f t="shared" si="191"/>
        <v>1.25</v>
      </c>
      <c r="P3714">
        <v>0.5</v>
      </c>
    </row>
    <row r="3715" spans="1:16">
      <c r="A3715" s="61">
        <v>104726685</v>
      </c>
      <c r="B3715" s="61" t="s">
        <v>5875</v>
      </c>
      <c r="C3715" s="100" t="s">
        <v>1613</v>
      </c>
      <c r="D3715" s="42" t="s">
        <v>5325</v>
      </c>
      <c r="E3715" s="61">
        <v>101490161</v>
      </c>
      <c r="F3715" s="61"/>
      <c r="G3715" s="61">
        <v>333</v>
      </c>
      <c r="H3715">
        <v>7</v>
      </c>
      <c r="I3715" t="str">
        <f t="shared" si="189"/>
        <v>78</v>
      </c>
      <c r="J3715" t="str">
        <f t="shared" si="190"/>
        <v>8.5</v>
      </c>
      <c r="K3715" t="s">
        <v>8342</v>
      </c>
      <c r="L3715" t="s">
        <v>8341</v>
      </c>
      <c r="M3715">
        <v>0.75</v>
      </c>
      <c r="N3715">
        <v>2.5</v>
      </c>
      <c r="O3715">
        <f t="shared" si="191"/>
        <v>1.25</v>
      </c>
      <c r="P3715">
        <v>0.5</v>
      </c>
    </row>
    <row r="3716" spans="1:16">
      <c r="A3716" s="61">
        <v>103355033</v>
      </c>
      <c r="B3716" s="61" t="s">
        <v>7557</v>
      </c>
      <c r="C3716" s="100" t="s">
        <v>1613</v>
      </c>
      <c r="D3716" s="94" t="s">
        <v>160</v>
      </c>
      <c r="E3716" s="61">
        <v>101490161</v>
      </c>
      <c r="F3716" s="61"/>
      <c r="G3716" s="61">
        <v>333</v>
      </c>
      <c r="H3716">
        <v>7</v>
      </c>
      <c r="I3716" t="str">
        <f t="shared" si="189"/>
        <v>78</v>
      </c>
      <c r="J3716" t="str">
        <f t="shared" si="190"/>
        <v>8.5</v>
      </c>
      <c r="K3716" t="s">
        <v>8342</v>
      </c>
      <c r="L3716" t="s">
        <v>8341</v>
      </c>
      <c r="M3716">
        <v>0.75</v>
      </c>
      <c r="N3716">
        <v>2.5</v>
      </c>
      <c r="O3716">
        <f t="shared" si="191"/>
        <v>1.25</v>
      </c>
      <c r="P3716">
        <v>0.5</v>
      </c>
    </row>
    <row r="3717" spans="1:16">
      <c r="A3717" s="61">
        <v>104658679</v>
      </c>
      <c r="B3717" s="61" t="s">
        <v>7956</v>
      </c>
      <c r="C3717" s="100" t="s">
        <v>1613</v>
      </c>
      <c r="D3717" s="42" t="s">
        <v>160</v>
      </c>
      <c r="E3717" s="61">
        <v>101490161</v>
      </c>
      <c r="F3717" s="61"/>
      <c r="G3717" s="61">
        <v>333</v>
      </c>
      <c r="H3717">
        <v>7</v>
      </c>
      <c r="I3717" t="str">
        <f t="shared" si="189"/>
        <v>78</v>
      </c>
      <c r="J3717" t="str">
        <f t="shared" si="190"/>
        <v>8.5</v>
      </c>
      <c r="K3717" t="s">
        <v>8342</v>
      </c>
      <c r="L3717" t="s">
        <v>8341</v>
      </c>
      <c r="M3717">
        <v>0.75</v>
      </c>
      <c r="N3717">
        <v>2.5</v>
      </c>
      <c r="O3717">
        <f t="shared" si="191"/>
        <v>1.25</v>
      </c>
      <c r="P3717">
        <v>0.5</v>
      </c>
    </row>
    <row r="3718" spans="1:16">
      <c r="A3718" s="61">
        <v>103394239</v>
      </c>
      <c r="B3718" s="61" t="s">
        <v>7618</v>
      </c>
      <c r="C3718" s="100" t="s">
        <v>1613</v>
      </c>
      <c r="D3718" s="42" t="s">
        <v>115</v>
      </c>
      <c r="E3718" s="61">
        <v>101490161</v>
      </c>
      <c r="F3718" s="61"/>
      <c r="G3718" s="61">
        <v>333</v>
      </c>
      <c r="H3718">
        <v>7</v>
      </c>
      <c r="I3718" t="str">
        <f t="shared" si="189"/>
        <v>78</v>
      </c>
      <c r="J3718" t="str">
        <f t="shared" si="190"/>
        <v>8.5</v>
      </c>
      <c r="K3718" t="s">
        <v>8342</v>
      </c>
      <c r="L3718" t="s">
        <v>8341</v>
      </c>
      <c r="M3718">
        <v>0.75</v>
      </c>
      <c r="N3718">
        <v>2.5</v>
      </c>
      <c r="O3718">
        <f t="shared" si="191"/>
        <v>1.25</v>
      </c>
      <c r="P3718">
        <v>0.5</v>
      </c>
    </row>
    <row r="3719" spans="1:16">
      <c r="A3719" s="120">
        <v>103619267</v>
      </c>
      <c r="B3719" s="61" t="s">
        <v>7670</v>
      </c>
      <c r="C3719" s="100" t="s">
        <v>1613</v>
      </c>
      <c r="D3719" s="42" t="s">
        <v>115</v>
      </c>
      <c r="E3719" s="61">
        <v>101490161</v>
      </c>
      <c r="F3719" s="61"/>
      <c r="G3719" s="61">
        <v>333</v>
      </c>
      <c r="H3719">
        <v>7</v>
      </c>
      <c r="I3719" t="str">
        <f t="shared" si="189"/>
        <v>78</v>
      </c>
      <c r="J3719" t="str">
        <f t="shared" si="190"/>
        <v>8.5</v>
      </c>
      <c r="K3719" t="s">
        <v>8342</v>
      </c>
      <c r="L3719" t="s">
        <v>8341</v>
      </c>
      <c r="M3719">
        <v>0.75</v>
      </c>
      <c r="N3719">
        <v>2.5</v>
      </c>
      <c r="O3719">
        <f t="shared" si="191"/>
        <v>1.25</v>
      </c>
      <c r="P3719">
        <v>0.5</v>
      </c>
    </row>
    <row r="3720" spans="1:16">
      <c r="A3720" s="61">
        <v>104201077</v>
      </c>
      <c r="B3720" s="61" t="s">
        <v>7796</v>
      </c>
      <c r="C3720" s="100" t="s">
        <v>1613</v>
      </c>
      <c r="D3720" s="42" t="s">
        <v>115</v>
      </c>
      <c r="E3720" s="61">
        <v>101490161</v>
      </c>
      <c r="F3720" s="61"/>
      <c r="G3720" s="61">
        <v>333</v>
      </c>
      <c r="H3720">
        <v>7</v>
      </c>
      <c r="I3720" t="str">
        <f t="shared" si="189"/>
        <v>78</v>
      </c>
      <c r="J3720" t="str">
        <f t="shared" si="190"/>
        <v>8.5</v>
      </c>
      <c r="K3720" t="s">
        <v>8342</v>
      </c>
      <c r="L3720" t="s">
        <v>8341</v>
      </c>
      <c r="M3720">
        <v>0.75</v>
      </c>
      <c r="N3720">
        <v>2.5</v>
      </c>
      <c r="O3720">
        <f t="shared" si="191"/>
        <v>1.25</v>
      </c>
      <c r="P3720">
        <v>0.5</v>
      </c>
    </row>
    <row r="3721" spans="1:16">
      <c r="A3721" s="61">
        <v>104864369</v>
      </c>
      <c r="B3721" s="61" t="s">
        <v>116</v>
      </c>
      <c r="C3721" s="100" t="s">
        <v>1613</v>
      </c>
      <c r="D3721" s="42" t="s">
        <v>115</v>
      </c>
      <c r="E3721" s="61">
        <v>101490161</v>
      </c>
      <c r="F3721" s="61"/>
      <c r="G3721" s="61">
        <v>333</v>
      </c>
      <c r="H3721">
        <v>7</v>
      </c>
      <c r="I3721" t="str">
        <f t="shared" si="189"/>
        <v>78</v>
      </c>
      <c r="J3721" t="str">
        <f t="shared" si="190"/>
        <v>8.5</v>
      </c>
      <c r="K3721" t="s">
        <v>8342</v>
      </c>
      <c r="L3721" t="s">
        <v>8341</v>
      </c>
      <c r="M3721">
        <v>0.75</v>
      </c>
      <c r="N3721">
        <v>2.5</v>
      </c>
      <c r="O3721">
        <f t="shared" si="191"/>
        <v>1.25</v>
      </c>
      <c r="P3721">
        <v>0.5</v>
      </c>
    </row>
    <row r="3722" spans="1:16">
      <c r="A3722" s="61">
        <v>102779219</v>
      </c>
      <c r="B3722" s="61" t="s">
        <v>60</v>
      </c>
      <c r="C3722" s="62" t="s">
        <v>1532</v>
      </c>
      <c r="D3722" s="42" t="s">
        <v>4321</v>
      </c>
      <c r="E3722" s="61">
        <v>101490162</v>
      </c>
      <c r="F3722" s="61"/>
      <c r="G3722" s="61">
        <v>333</v>
      </c>
      <c r="H3722">
        <v>7</v>
      </c>
      <c r="I3722" t="str">
        <f t="shared" si="189"/>
        <v>78</v>
      </c>
      <c r="J3722" t="str">
        <f t="shared" si="190"/>
        <v>8.5</v>
      </c>
      <c r="K3722" t="s">
        <v>8342</v>
      </c>
      <c r="L3722" t="s">
        <v>8341</v>
      </c>
      <c r="M3722">
        <v>0.75</v>
      </c>
      <c r="N3722">
        <v>2.5</v>
      </c>
      <c r="O3722">
        <f t="shared" si="191"/>
        <v>1.25</v>
      </c>
      <c r="P3722">
        <v>0.5</v>
      </c>
    </row>
    <row r="3723" spans="1:16">
      <c r="A3723" s="61">
        <v>102966427</v>
      </c>
      <c r="B3723" s="61" t="s">
        <v>7180</v>
      </c>
      <c r="C3723" s="62" t="s">
        <v>1532</v>
      </c>
      <c r="D3723" s="42" t="s">
        <v>4497</v>
      </c>
      <c r="E3723" s="61">
        <v>101490162</v>
      </c>
      <c r="F3723" s="61"/>
      <c r="G3723" s="61">
        <v>350</v>
      </c>
      <c r="H3723">
        <v>7</v>
      </c>
      <c r="I3723" t="str">
        <f t="shared" si="189"/>
        <v>78</v>
      </c>
      <c r="J3723" t="str">
        <f t="shared" si="190"/>
        <v>8.5</v>
      </c>
      <c r="K3723" t="s">
        <v>8342</v>
      </c>
      <c r="L3723" t="s">
        <v>8351</v>
      </c>
      <c r="M3723">
        <v>0.75</v>
      </c>
      <c r="N3723">
        <v>2.5</v>
      </c>
      <c r="O3723">
        <f t="shared" si="191"/>
        <v>1.25</v>
      </c>
      <c r="P3723">
        <v>0.5</v>
      </c>
    </row>
    <row r="3724" spans="1:16">
      <c r="A3724" s="61">
        <v>103219706</v>
      </c>
      <c r="B3724" s="61" t="s">
        <v>7428</v>
      </c>
      <c r="C3724" s="62" t="s">
        <v>1532</v>
      </c>
      <c r="D3724" s="42" t="s">
        <v>4837</v>
      </c>
      <c r="E3724" s="61">
        <v>101490162</v>
      </c>
      <c r="F3724" s="61"/>
      <c r="G3724" s="61">
        <v>350</v>
      </c>
      <c r="H3724">
        <v>7</v>
      </c>
      <c r="I3724" t="str">
        <f t="shared" ref="I3724:I3787" si="192">MID(D3724,5,2)</f>
        <v>78</v>
      </c>
      <c r="J3724" t="str">
        <f t="shared" ref="J3724:J3787" si="193">MID(D3724,7,3)</f>
        <v>8.5</v>
      </c>
      <c r="K3724" t="s">
        <v>8342</v>
      </c>
      <c r="L3724" t="s">
        <v>8351</v>
      </c>
      <c r="M3724">
        <v>0.75</v>
      </c>
      <c r="N3724">
        <v>2.5</v>
      </c>
      <c r="O3724">
        <f t="shared" si="191"/>
        <v>1.25</v>
      </c>
      <c r="P3724">
        <v>0.5</v>
      </c>
    </row>
    <row r="3725" spans="1:16">
      <c r="A3725" s="61">
        <v>103219706</v>
      </c>
      <c r="B3725" s="61" t="s">
        <v>7428</v>
      </c>
      <c r="C3725" s="62" t="s">
        <v>1613</v>
      </c>
      <c r="D3725" s="42" t="s">
        <v>4838</v>
      </c>
      <c r="E3725" s="61">
        <v>101490161</v>
      </c>
      <c r="F3725" s="61"/>
      <c r="G3725" s="61">
        <v>350</v>
      </c>
      <c r="H3725">
        <v>7</v>
      </c>
      <c r="I3725" t="str">
        <f t="shared" si="192"/>
        <v>78</v>
      </c>
      <c r="J3725" t="str">
        <f t="shared" si="193"/>
        <v>8.5</v>
      </c>
      <c r="K3725" t="s">
        <v>8342</v>
      </c>
      <c r="L3725" t="s">
        <v>8351</v>
      </c>
      <c r="M3725">
        <v>0.75</v>
      </c>
      <c r="N3725">
        <v>2.5</v>
      </c>
      <c r="O3725">
        <f t="shared" si="191"/>
        <v>1.25</v>
      </c>
      <c r="P3725">
        <v>0.5</v>
      </c>
    </row>
    <row r="3726" spans="1:16">
      <c r="A3726" s="61">
        <v>102966427</v>
      </c>
      <c r="B3726" s="61" t="s">
        <v>7180</v>
      </c>
      <c r="C3726" s="62" t="s">
        <v>1613</v>
      </c>
      <c r="D3726" s="42" t="s">
        <v>4498</v>
      </c>
      <c r="E3726" s="61">
        <v>101490161</v>
      </c>
      <c r="F3726" s="61"/>
      <c r="G3726" s="61">
        <v>350</v>
      </c>
      <c r="H3726">
        <v>7</v>
      </c>
      <c r="I3726" t="str">
        <f t="shared" si="192"/>
        <v>78</v>
      </c>
      <c r="J3726" t="str">
        <f t="shared" si="193"/>
        <v>8.5</v>
      </c>
      <c r="K3726" t="s">
        <v>8342</v>
      </c>
      <c r="L3726" t="s">
        <v>8351</v>
      </c>
      <c r="M3726">
        <v>0.75</v>
      </c>
      <c r="N3726">
        <v>2.5</v>
      </c>
      <c r="O3726">
        <f t="shared" si="191"/>
        <v>1.25</v>
      </c>
      <c r="P3726">
        <v>0.5</v>
      </c>
    </row>
    <row r="3727" spans="1:16">
      <c r="A3727" s="61">
        <v>103187342</v>
      </c>
      <c r="B3727" s="61" t="s">
        <v>22</v>
      </c>
      <c r="C3727" s="62" t="s">
        <v>1532</v>
      </c>
      <c r="D3727" s="42" t="s">
        <v>4752</v>
      </c>
      <c r="E3727" s="61">
        <v>101490162</v>
      </c>
      <c r="F3727" s="61"/>
      <c r="G3727" s="61">
        <v>385</v>
      </c>
      <c r="H3727">
        <v>7</v>
      </c>
      <c r="I3727" t="str">
        <f t="shared" si="192"/>
        <v>78</v>
      </c>
      <c r="J3727" t="str">
        <f t="shared" si="193"/>
        <v>8.5</v>
      </c>
      <c r="K3727" t="s">
        <v>8342</v>
      </c>
      <c r="L3727" t="s">
        <v>8355</v>
      </c>
      <c r="M3727">
        <v>0.75</v>
      </c>
      <c r="N3727">
        <v>2.5</v>
      </c>
      <c r="O3727">
        <f t="shared" si="191"/>
        <v>1.25</v>
      </c>
      <c r="P3727">
        <v>0.5</v>
      </c>
    </row>
    <row r="3728" spans="1:16">
      <c r="A3728" s="61">
        <v>103187342</v>
      </c>
      <c r="B3728" s="61" t="s">
        <v>22</v>
      </c>
      <c r="C3728" s="62" t="s">
        <v>1613</v>
      </c>
      <c r="D3728" s="42" t="s">
        <v>4753</v>
      </c>
      <c r="E3728" s="61">
        <v>101490161</v>
      </c>
      <c r="F3728" s="61"/>
      <c r="G3728" s="61">
        <v>385</v>
      </c>
      <c r="H3728">
        <v>7</v>
      </c>
      <c r="I3728" t="str">
        <f t="shared" si="192"/>
        <v>78</v>
      </c>
      <c r="J3728" t="str">
        <f t="shared" si="193"/>
        <v>8.5</v>
      </c>
      <c r="K3728" t="s">
        <v>8342</v>
      </c>
      <c r="L3728" t="s">
        <v>8355</v>
      </c>
      <c r="M3728">
        <v>0.75</v>
      </c>
      <c r="N3728">
        <v>2.5</v>
      </c>
      <c r="O3728">
        <f t="shared" si="191"/>
        <v>1.25</v>
      </c>
      <c r="P3728">
        <v>0.5</v>
      </c>
    </row>
    <row r="3729" spans="1:16">
      <c r="A3729" s="61">
        <v>102779219</v>
      </c>
      <c r="B3729" s="61" t="s">
        <v>60</v>
      </c>
      <c r="C3729" s="62" t="s">
        <v>1613</v>
      </c>
      <c r="D3729" s="42" t="s">
        <v>4322</v>
      </c>
      <c r="E3729" s="61">
        <v>101490161</v>
      </c>
      <c r="F3729" s="61"/>
      <c r="G3729" s="61">
        <v>333</v>
      </c>
      <c r="H3729">
        <v>7</v>
      </c>
      <c r="I3729" t="str">
        <f t="shared" si="192"/>
        <v>78</v>
      </c>
      <c r="J3729" t="str">
        <f t="shared" si="193"/>
        <v>8.5</v>
      </c>
      <c r="K3729" t="s">
        <v>8342</v>
      </c>
      <c r="L3729" t="s">
        <v>8341</v>
      </c>
      <c r="M3729">
        <v>0.75</v>
      </c>
      <c r="N3729">
        <v>2.5</v>
      </c>
      <c r="O3729">
        <f t="shared" ref="O3729:O3792" si="194">N3729/2</f>
        <v>1.25</v>
      </c>
      <c r="P3729">
        <v>0.5</v>
      </c>
    </row>
    <row r="3730" spans="1:16">
      <c r="A3730" s="61">
        <v>102965151</v>
      </c>
      <c r="B3730" s="61" t="s">
        <v>7179</v>
      </c>
      <c r="C3730" s="62" t="s">
        <v>1532</v>
      </c>
      <c r="D3730" s="42" t="s">
        <v>190</v>
      </c>
      <c r="E3730" s="61">
        <v>101490162</v>
      </c>
      <c r="F3730" s="61"/>
      <c r="G3730" s="61">
        <v>333</v>
      </c>
      <c r="H3730">
        <v>7</v>
      </c>
      <c r="I3730" t="str">
        <f t="shared" si="192"/>
        <v>78</v>
      </c>
      <c r="J3730" t="str">
        <f t="shared" si="193"/>
        <v>8.5</v>
      </c>
      <c r="K3730" t="s">
        <v>8342</v>
      </c>
      <c r="L3730" t="s">
        <v>8341</v>
      </c>
      <c r="M3730">
        <v>0.75</v>
      </c>
      <c r="N3730">
        <v>2.5</v>
      </c>
      <c r="O3730">
        <f t="shared" si="194"/>
        <v>1.25</v>
      </c>
      <c r="P3730">
        <v>0.5</v>
      </c>
    </row>
    <row r="3731" spans="1:16">
      <c r="A3731" s="61">
        <v>103357640</v>
      </c>
      <c r="B3731" s="61" t="s">
        <v>7584</v>
      </c>
      <c r="C3731" s="100" t="s">
        <v>1532</v>
      </c>
      <c r="D3731" s="42" t="s">
        <v>190</v>
      </c>
      <c r="E3731" s="61">
        <v>101490162</v>
      </c>
      <c r="F3731" s="61"/>
      <c r="G3731" s="61">
        <v>333</v>
      </c>
      <c r="H3731">
        <v>7</v>
      </c>
      <c r="I3731" t="str">
        <f t="shared" si="192"/>
        <v>78</v>
      </c>
      <c r="J3731" t="str">
        <f t="shared" si="193"/>
        <v>8.5</v>
      </c>
      <c r="K3731" t="s">
        <v>8342</v>
      </c>
      <c r="L3731" t="s">
        <v>8341</v>
      </c>
      <c r="M3731">
        <v>0.75</v>
      </c>
      <c r="N3731">
        <v>2.5</v>
      </c>
      <c r="O3731">
        <f t="shared" si="194"/>
        <v>1.25</v>
      </c>
      <c r="P3731">
        <v>0.5</v>
      </c>
    </row>
    <row r="3732" spans="1:16">
      <c r="A3732" s="61">
        <v>103138981</v>
      </c>
      <c r="B3732" s="61" t="s">
        <v>163</v>
      </c>
      <c r="C3732" s="62" t="s">
        <v>1532</v>
      </c>
      <c r="D3732" s="42" t="s">
        <v>80</v>
      </c>
      <c r="E3732" s="61">
        <v>101490164</v>
      </c>
      <c r="F3732" s="61"/>
      <c r="G3732" s="61">
        <v>333</v>
      </c>
      <c r="H3732">
        <v>7</v>
      </c>
      <c r="I3732" t="str">
        <f t="shared" si="192"/>
        <v>78</v>
      </c>
      <c r="J3732" t="str">
        <f t="shared" si="193"/>
        <v>8.5</v>
      </c>
      <c r="K3732" t="s">
        <v>8342</v>
      </c>
      <c r="L3732" t="s">
        <v>8341</v>
      </c>
      <c r="M3732">
        <v>0.75</v>
      </c>
      <c r="N3732">
        <v>2.5</v>
      </c>
      <c r="O3732">
        <f t="shared" si="194"/>
        <v>1.25</v>
      </c>
      <c r="P3732">
        <v>0.5</v>
      </c>
    </row>
    <row r="3733" spans="1:16">
      <c r="A3733" s="61">
        <v>103219481</v>
      </c>
      <c r="B3733" s="61" t="s">
        <v>7427</v>
      </c>
      <c r="C3733" s="62" t="s">
        <v>1532</v>
      </c>
      <c r="D3733" s="42" t="s">
        <v>80</v>
      </c>
      <c r="E3733" s="61">
        <v>101490162</v>
      </c>
      <c r="F3733" s="61"/>
      <c r="G3733" s="61">
        <v>333</v>
      </c>
      <c r="H3733">
        <v>7</v>
      </c>
      <c r="I3733" t="str">
        <f t="shared" si="192"/>
        <v>78</v>
      </c>
      <c r="J3733" t="str">
        <f t="shared" si="193"/>
        <v>8.5</v>
      </c>
      <c r="K3733" t="s">
        <v>8342</v>
      </c>
      <c r="L3733" t="s">
        <v>8341</v>
      </c>
      <c r="M3733">
        <v>0.75</v>
      </c>
      <c r="N3733">
        <v>2.5</v>
      </c>
      <c r="O3733">
        <f t="shared" si="194"/>
        <v>1.25</v>
      </c>
      <c r="P3733">
        <v>0.5</v>
      </c>
    </row>
    <row r="3734" spans="1:16">
      <c r="A3734" s="61">
        <v>103138981</v>
      </c>
      <c r="B3734" s="61" t="s">
        <v>163</v>
      </c>
      <c r="C3734" s="62" t="s">
        <v>1613</v>
      </c>
      <c r="D3734" s="42" t="s">
        <v>4737</v>
      </c>
      <c r="E3734" s="61">
        <v>101490161</v>
      </c>
      <c r="F3734" s="61"/>
      <c r="G3734" s="61">
        <v>333</v>
      </c>
      <c r="H3734">
        <v>7</v>
      </c>
      <c r="I3734" t="str">
        <f t="shared" si="192"/>
        <v>78</v>
      </c>
      <c r="J3734" t="str">
        <f t="shared" si="193"/>
        <v>8.5</v>
      </c>
      <c r="K3734" t="s">
        <v>8342</v>
      </c>
      <c r="L3734" t="s">
        <v>8341</v>
      </c>
      <c r="M3734">
        <v>0.75</v>
      </c>
      <c r="N3734">
        <v>2.5</v>
      </c>
      <c r="O3734">
        <f t="shared" si="194"/>
        <v>1.25</v>
      </c>
      <c r="P3734">
        <v>0.5</v>
      </c>
    </row>
    <row r="3735" spans="1:16">
      <c r="A3735" s="61">
        <v>103219481</v>
      </c>
      <c r="B3735" s="61" t="s">
        <v>7427</v>
      </c>
      <c r="C3735" s="62" t="s">
        <v>1613</v>
      </c>
      <c r="D3735" s="42" t="s">
        <v>4737</v>
      </c>
      <c r="E3735" s="61">
        <v>101490161</v>
      </c>
      <c r="F3735" s="61"/>
      <c r="G3735" s="61">
        <v>333</v>
      </c>
      <c r="H3735">
        <v>7</v>
      </c>
      <c r="I3735" t="str">
        <f t="shared" si="192"/>
        <v>78</v>
      </c>
      <c r="J3735" t="str">
        <f t="shared" si="193"/>
        <v>8.5</v>
      </c>
      <c r="K3735" t="s">
        <v>8342</v>
      </c>
      <c r="L3735" t="s">
        <v>8341</v>
      </c>
      <c r="M3735">
        <v>0.75</v>
      </c>
      <c r="N3735">
        <v>2.5</v>
      </c>
      <c r="O3735">
        <f t="shared" si="194"/>
        <v>1.25</v>
      </c>
      <c r="P3735">
        <v>0.5</v>
      </c>
    </row>
    <row r="3736" spans="1:16">
      <c r="A3736" s="61">
        <v>102965151</v>
      </c>
      <c r="B3736" s="61" t="s">
        <v>7179</v>
      </c>
      <c r="C3736" s="62" t="s">
        <v>1613</v>
      </c>
      <c r="D3736" s="42" t="s">
        <v>603</v>
      </c>
      <c r="E3736" s="61">
        <v>101490161</v>
      </c>
      <c r="F3736" s="61"/>
      <c r="G3736" s="61">
        <v>333</v>
      </c>
      <c r="H3736">
        <v>7</v>
      </c>
      <c r="I3736" t="str">
        <f t="shared" si="192"/>
        <v>78</v>
      </c>
      <c r="J3736" t="str">
        <f t="shared" si="193"/>
        <v>8.5</v>
      </c>
      <c r="K3736" t="s">
        <v>8342</v>
      </c>
      <c r="L3736" t="s">
        <v>8341</v>
      </c>
      <c r="M3736">
        <v>0.75</v>
      </c>
      <c r="N3736">
        <v>2.5</v>
      </c>
      <c r="O3736">
        <f t="shared" si="194"/>
        <v>1.25</v>
      </c>
      <c r="P3736">
        <v>0.5</v>
      </c>
    </row>
    <row r="3737" spans="1:16">
      <c r="A3737" s="61">
        <v>103357640</v>
      </c>
      <c r="B3737" s="61" t="s">
        <v>7584</v>
      </c>
      <c r="C3737" s="100" t="s">
        <v>1613</v>
      </c>
      <c r="D3737" s="42" t="s">
        <v>603</v>
      </c>
      <c r="E3737" s="61">
        <v>101490161</v>
      </c>
      <c r="F3737" s="61"/>
      <c r="G3737" s="61">
        <v>333</v>
      </c>
      <c r="H3737">
        <v>7</v>
      </c>
      <c r="I3737" t="str">
        <f t="shared" si="192"/>
        <v>78</v>
      </c>
      <c r="J3737" t="str">
        <f t="shared" si="193"/>
        <v>8.5</v>
      </c>
      <c r="K3737" t="s">
        <v>8342</v>
      </c>
      <c r="L3737" t="s">
        <v>8341</v>
      </c>
      <c r="M3737">
        <v>0.75</v>
      </c>
      <c r="N3737">
        <v>2.5</v>
      </c>
      <c r="O3737">
        <f t="shared" si="194"/>
        <v>1.25</v>
      </c>
      <c r="P3737">
        <v>0.5</v>
      </c>
    </row>
    <row r="3738" spans="1:16">
      <c r="A3738" s="61">
        <v>102854080</v>
      </c>
      <c r="B3738" s="61" t="s">
        <v>7120</v>
      </c>
      <c r="C3738" s="62" t="s">
        <v>1532</v>
      </c>
      <c r="D3738" s="42" t="s">
        <v>4421</v>
      </c>
      <c r="E3738" s="61">
        <v>101490171</v>
      </c>
      <c r="F3738" s="61"/>
      <c r="G3738" s="61">
        <v>333</v>
      </c>
      <c r="H3738">
        <v>7</v>
      </c>
      <c r="I3738" t="str">
        <f t="shared" si="192"/>
        <v>78</v>
      </c>
      <c r="J3738" t="str">
        <f t="shared" si="193"/>
        <v>8.5</v>
      </c>
      <c r="K3738" t="s">
        <v>8342</v>
      </c>
      <c r="L3738" t="s">
        <v>8341</v>
      </c>
      <c r="M3738">
        <v>0.75</v>
      </c>
      <c r="N3738">
        <v>2.5</v>
      </c>
      <c r="O3738">
        <f t="shared" si="194"/>
        <v>1.25</v>
      </c>
      <c r="P3738">
        <v>0.5</v>
      </c>
    </row>
    <row r="3739" spans="1:16">
      <c r="A3739" s="61">
        <v>102854080</v>
      </c>
      <c r="B3739" s="61" t="s">
        <v>7120</v>
      </c>
      <c r="C3739" s="62" t="s">
        <v>1613</v>
      </c>
      <c r="D3739" s="42" t="s">
        <v>4422</v>
      </c>
      <c r="E3739" s="61">
        <v>101490161</v>
      </c>
      <c r="F3739" s="61"/>
      <c r="G3739" s="61">
        <v>333</v>
      </c>
      <c r="H3739">
        <v>7</v>
      </c>
      <c r="I3739" t="str">
        <f t="shared" si="192"/>
        <v>78</v>
      </c>
      <c r="J3739" t="str">
        <f t="shared" si="193"/>
        <v>8.5</v>
      </c>
      <c r="K3739" t="s">
        <v>8342</v>
      </c>
      <c r="L3739" t="s">
        <v>8341</v>
      </c>
      <c r="M3739">
        <v>0.75</v>
      </c>
      <c r="N3739">
        <v>2.5</v>
      </c>
      <c r="O3739">
        <f t="shared" si="194"/>
        <v>1.25</v>
      </c>
      <c r="P3739">
        <v>0.5</v>
      </c>
    </row>
    <row r="3740" spans="1:16">
      <c r="A3740" s="61">
        <v>103312039</v>
      </c>
      <c r="B3740" s="61" t="s">
        <v>7528</v>
      </c>
      <c r="C3740" s="62" t="s">
        <v>1532</v>
      </c>
      <c r="D3740" s="94" t="s">
        <v>4986</v>
      </c>
      <c r="E3740" s="61">
        <v>103177454</v>
      </c>
      <c r="F3740" s="61"/>
      <c r="G3740" s="61">
        <v>385</v>
      </c>
      <c r="H3740">
        <v>7</v>
      </c>
      <c r="I3740" t="str">
        <f t="shared" si="192"/>
        <v>78</v>
      </c>
      <c r="J3740" t="str">
        <f t="shared" si="193"/>
        <v>8.5</v>
      </c>
      <c r="K3740" t="s">
        <v>8342</v>
      </c>
      <c r="L3740" t="s">
        <v>8355</v>
      </c>
      <c r="M3740">
        <v>0.75</v>
      </c>
      <c r="N3740">
        <v>2.5</v>
      </c>
      <c r="O3740">
        <f t="shared" si="194"/>
        <v>1.25</v>
      </c>
      <c r="P3740">
        <v>0.5</v>
      </c>
    </row>
    <row r="3741" spans="1:16">
      <c r="A3741" s="61">
        <v>103312039</v>
      </c>
      <c r="B3741" s="61" t="s">
        <v>7528</v>
      </c>
      <c r="C3741" s="62" t="s">
        <v>1613</v>
      </c>
      <c r="D3741" s="94" t="s">
        <v>4987</v>
      </c>
      <c r="E3741" s="61" t="s">
        <v>4953</v>
      </c>
      <c r="F3741" s="61"/>
      <c r="G3741" s="61">
        <v>385</v>
      </c>
      <c r="H3741">
        <v>7</v>
      </c>
      <c r="I3741" t="str">
        <f t="shared" si="192"/>
        <v>78</v>
      </c>
      <c r="J3741" t="str">
        <f t="shared" si="193"/>
        <v>8.5</v>
      </c>
      <c r="K3741" t="s">
        <v>8342</v>
      </c>
      <c r="L3741" t="s">
        <v>8355</v>
      </c>
      <c r="M3741">
        <v>0.75</v>
      </c>
      <c r="N3741">
        <v>2.5</v>
      </c>
      <c r="O3741">
        <f t="shared" si="194"/>
        <v>1.25</v>
      </c>
      <c r="P3741">
        <v>0.5</v>
      </c>
    </row>
    <row r="3742" spans="1:16">
      <c r="A3742" s="61">
        <v>103185547</v>
      </c>
      <c r="B3742" s="61" t="s">
        <v>7415</v>
      </c>
      <c r="C3742" s="62" t="s">
        <v>1532</v>
      </c>
      <c r="D3742" s="42" t="s">
        <v>4813</v>
      </c>
      <c r="E3742" s="61">
        <v>101490162</v>
      </c>
      <c r="F3742" s="61"/>
      <c r="G3742" s="61">
        <v>350</v>
      </c>
      <c r="H3742">
        <v>7</v>
      </c>
      <c r="I3742" t="str">
        <f t="shared" si="192"/>
        <v>78</v>
      </c>
      <c r="J3742" t="str">
        <f t="shared" si="193"/>
        <v>8.5</v>
      </c>
      <c r="K3742" t="s">
        <v>8342</v>
      </c>
      <c r="L3742" t="s">
        <v>8350</v>
      </c>
      <c r="M3742">
        <v>0.75</v>
      </c>
      <c r="N3742">
        <v>2.5</v>
      </c>
      <c r="O3742">
        <f t="shared" si="194"/>
        <v>1.25</v>
      </c>
      <c r="P3742">
        <v>0.5</v>
      </c>
    </row>
    <row r="3743" spans="1:16">
      <c r="A3743" s="61">
        <v>103185547</v>
      </c>
      <c r="B3743" s="61" t="s">
        <v>7415</v>
      </c>
      <c r="C3743" s="62" t="s">
        <v>1613</v>
      </c>
      <c r="D3743" s="42" t="s">
        <v>4814</v>
      </c>
      <c r="E3743" s="61">
        <v>101490161</v>
      </c>
      <c r="F3743" s="61"/>
      <c r="G3743" s="61">
        <v>350</v>
      </c>
      <c r="H3743">
        <v>7</v>
      </c>
      <c r="I3743" t="str">
        <f t="shared" si="192"/>
        <v>78</v>
      </c>
      <c r="J3743" t="str">
        <f t="shared" si="193"/>
        <v>8.5</v>
      </c>
      <c r="K3743" t="s">
        <v>8342</v>
      </c>
      <c r="L3743" t="s">
        <v>8350</v>
      </c>
      <c r="M3743">
        <v>0.75</v>
      </c>
      <c r="N3743">
        <v>2.5</v>
      </c>
      <c r="O3743">
        <f t="shared" si="194"/>
        <v>1.25</v>
      </c>
      <c r="P3743">
        <v>0.5</v>
      </c>
    </row>
    <row r="3744" spans="1:16">
      <c r="A3744" s="61">
        <v>104571972</v>
      </c>
      <c r="B3744" s="61" t="s">
        <v>26</v>
      </c>
      <c r="C3744" s="100" t="s">
        <v>1532</v>
      </c>
      <c r="D3744" s="42" t="s">
        <v>5542</v>
      </c>
      <c r="E3744" s="61">
        <v>104571497</v>
      </c>
      <c r="F3744" s="61"/>
      <c r="G3744" s="61">
        <v>350</v>
      </c>
      <c r="H3744">
        <v>7</v>
      </c>
      <c r="I3744" t="str">
        <f t="shared" si="192"/>
        <v>78</v>
      </c>
      <c r="J3744" t="str">
        <f t="shared" si="193"/>
        <v>8.5</v>
      </c>
      <c r="K3744" t="s">
        <v>8346</v>
      </c>
      <c r="L3744" t="s">
        <v>8351</v>
      </c>
      <c r="M3744">
        <v>1.5</v>
      </c>
      <c r="N3744">
        <v>2.5</v>
      </c>
      <c r="O3744">
        <f t="shared" si="194"/>
        <v>1.25</v>
      </c>
      <c r="P3744">
        <v>0.5</v>
      </c>
    </row>
    <row r="3745" spans="1:16">
      <c r="A3745" s="61">
        <v>104571972</v>
      </c>
      <c r="B3745" s="61" t="s">
        <v>26</v>
      </c>
      <c r="C3745" s="100" t="s">
        <v>1613</v>
      </c>
      <c r="D3745" s="42" t="s">
        <v>5543</v>
      </c>
      <c r="E3745" s="61" t="s">
        <v>5544</v>
      </c>
      <c r="F3745" s="61"/>
      <c r="G3745" s="61">
        <v>350</v>
      </c>
      <c r="H3745">
        <v>7</v>
      </c>
      <c r="I3745" t="str">
        <f t="shared" si="192"/>
        <v>78</v>
      </c>
      <c r="J3745" t="str">
        <f t="shared" si="193"/>
        <v>8.5</v>
      </c>
      <c r="K3745" t="s">
        <v>8346</v>
      </c>
      <c r="L3745" t="s">
        <v>8351</v>
      </c>
      <c r="M3745">
        <v>1.5</v>
      </c>
      <c r="N3745">
        <v>2.5</v>
      </c>
      <c r="O3745">
        <f t="shared" si="194"/>
        <v>1.25</v>
      </c>
      <c r="P3745">
        <v>0.5</v>
      </c>
    </row>
    <row r="3746" spans="1:16">
      <c r="A3746" s="61">
        <v>103056841</v>
      </c>
      <c r="B3746" s="61" t="s">
        <v>7267</v>
      </c>
      <c r="C3746" s="62" t="s">
        <v>1532</v>
      </c>
      <c r="D3746" s="42" t="s">
        <v>4637</v>
      </c>
      <c r="E3746" s="61">
        <v>101727985</v>
      </c>
      <c r="F3746" s="61"/>
      <c r="G3746" s="61">
        <v>333</v>
      </c>
      <c r="H3746">
        <v>7</v>
      </c>
      <c r="I3746" t="str">
        <f t="shared" si="192"/>
        <v>78</v>
      </c>
      <c r="J3746" t="str">
        <f t="shared" si="193"/>
        <v>8.5</v>
      </c>
      <c r="K3746" t="s">
        <v>8345</v>
      </c>
      <c r="L3746" t="s">
        <v>8341</v>
      </c>
      <c r="M3746">
        <v>1.5</v>
      </c>
      <c r="N3746">
        <v>2.5</v>
      </c>
      <c r="O3746">
        <f t="shared" si="194"/>
        <v>1.25</v>
      </c>
      <c r="P3746">
        <v>0.5</v>
      </c>
    </row>
    <row r="3747" spans="1:16">
      <c r="A3747" s="61">
        <v>103056841</v>
      </c>
      <c r="B3747" s="61" t="s">
        <v>7267</v>
      </c>
      <c r="C3747" s="62" t="s">
        <v>1532</v>
      </c>
      <c r="D3747" s="42" t="s">
        <v>4637</v>
      </c>
      <c r="E3747" s="61">
        <v>101727985</v>
      </c>
      <c r="F3747" s="61"/>
      <c r="G3747" s="61">
        <v>333</v>
      </c>
      <c r="H3747">
        <v>7</v>
      </c>
      <c r="I3747" t="str">
        <f t="shared" si="192"/>
        <v>78</v>
      </c>
      <c r="J3747" t="str">
        <f t="shared" si="193"/>
        <v>8.5</v>
      </c>
      <c r="K3747" t="s">
        <v>8345</v>
      </c>
      <c r="L3747" t="s">
        <v>8341</v>
      </c>
      <c r="M3747">
        <v>1.5</v>
      </c>
      <c r="N3747">
        <v>2.5</v>
      </c>
      <c r="O3747">
        <f t="shared" si="194"/>
        <v>1.25</v>
      </c>
      <c r="P3747">
        <v>0.5</v>
      </c>
    </row>
    <row r="3748" spans="1:16">
      <c r="A3748" s="61">
        <v>103056841</v>
      </c>
      <c r="B3748" s="61" t="s">
        <v>7267</v>
      </c>
      <c r="C3748" s="62" t="s">
        <v>1613</v>
      </c>
      <c r="D3748" s="42" t="s">
        <v>4638</v>
      </c>
      <c r="E3748" s="61">
        <v>101727984</v>
      </c>
      <c r="F3748" s="61"/>
      <c r="G3748" s="61">
        <v>333</v>
      </c>
      <c r="H3748">
        <v>7</v>
      </c>
      <c r="I3748" t="str">
        <f t="shared" si="192"/>
        <v>78</v>
      </c>
      <c r="J3748" t="str">
        <f t="shared" si="193"/>
        <v>8.5</v>
      </c>
      <c r="K3748" t="s">
        <v>8345</v>
      </c>
      <c r="L3748" t="s">
        <v>8341</v>
      </c>
      <c r="M3748">
        <v>1.5</v>
      </c>
      <c r="N3748">
        <v>2.5</v>
      </c>
      <c r="O3748">
        <f t="shared" si="194"/>
        <v>1.25</v>
      </c>
      <c r="P3748">
        <v>0.5</v>
      </c>
    </row>
    <row r="3749" spans="1:16">
      <c r="A3749" s="61">
        <v>103056841</v>
      </c>
      <c r="B3749" s="61" t="s">
        <v>7267</v>
      </c>
      <c r="C3749" s="62" t="s">
        <v>1613</v>
      </c>
      <c r="D3749" s="42" t="s">
        <v>4638</v>
      </c>
      <c r="E3749" s="61">
        <v>101727984</v>
      </c>
      <c r="F3749" s="61"/>
      <c r="G3749" s="61">
        <v>333</v>
      </c>
      <c r="H3749">
        <v>7</v>
      </c>
      <c r="I3749" t="str">
        <f t="shared" si="192"/>
        <v>78</v>
      </c>
      <c r="J3749" t="str">
        <f t="shared" si="193"/>
        <v>8.5</v>
      </c>
      <c r="K3749" t="s">
        <v>8345</v>
      </c>
      <c r="L3749" t="s">
        <v>8341</v>
      </c>
      <c r="M3749">
        <v>1.5</v>
      </c>
      <c r="N3749">
        <v>2.5</v>
      </c>
      <c r="O3749">
        <f t="shared" si="194"/>
        <v>1.25</v>
      </c>
      <c r="P3749">
        <v>0.5</v>
      </c>
    </row>
    <row r="3750" spans="1:16">
      <c r="A3750" s="61">
        <v>104838721</v>
      </c>
      <c r="B3750" s="61" t="s">
        <v>19</v>
      </c>
      <c r="C3750" s="100" t="s">
        <v>1532</v>
      </c>
      <c r="D3750" s="42" t="s">
        <v>8250</v>
      </c>
      <c r="E3750" s="61">
        <v>104571972</v>
      </c>
      <c r="F3750" s="61"/>
      <c r="G3750" s="61">
        <v>414</v>
      </c>
      <c r="H3750">
        <v>6.63</v>
      </c>
      <c r="I3750" t="str">
        <f t="shared" si="192"/>
        <v>78</v>
      </c>
      <c r="J3750" t="str">
        <f t="shared" si="193"/>
        <v>7.9</v>
      </c>
      <c r="K3750" t="s">
        <v>8343</v>
      </c>
      <c r="L3750" t="s">
        <v>8352</v>
      </c>
      <c r="M3750">
        <v>0.75</v>
      </c>
      <c r="N3750">
        <v>2</v>
      </c>
      <c r="O3750">
        <f t="shared" si="194"/>
        <v>1</v>
      </c>
      <c r="P3750">
        <v>0.5</v>
      </c>
    </row>
    <row r="3751" spans="1:16">
      <c r="A3751" s="61">
        <v>104838721</v>
      </c>
      <c r="B3751" s="61" t="s">
        <v>19</v>
      </c>
      <c r="C3751" s="100" t="s">
        <v>1613</v>
      </c>
      <c r="D3751" s="42" t="s">
        <v>8251</v>
      </c>
      <c r="E3751" s="61" t="s">
        <v>5554</v>
      </c>
      <c r="F3751" s="61"/>
      <c r="G3751" s="61">
        <v>414</v>
      </c>
      <c r="H3751">
        <v>6.63</v>
      </c>
      <c r="I3751" t="str">
        <f t="shared" si="192"/>
        <v>78</v>
      </c>
      <c r="J3751" t="str">
        <f t="shared" si="193"/>
        <v>7.9</v>
      </c>
      <c r="K3751" t="s">
        <v>8343</v>
      </c>
      <c r="L3751" t="s">
        <v>8352</v>
      </c>
      <c r="M3751">
        <v>0.75</v>
      </c>
      <c r="N3751">
        <v>2</v>
      </c>
      <c r="O3751">
        <f t="shared" si="194"/>
        <v>1</v>
      </c>
      <c r="P3751">
        <v>0.5</v>
      </c>
    </row>
    <row r="3752" spans="1:16">
      <c r="A3752" s="61">
        <v>104793491</v>
      </c>
      <c r="B3752" s="61" t="s">
        <v>57</v>
      </c>
      <c r="C3752" s="100" t="s">
        <v>1613</v>
      </c>
      <c r="D3752" s="42" t="s">
        <v>169</v>
      </c>
      <c r="E3752" s="61" t="s">
        <v>5794</v>
      </c>
      <c r="F3752" s="61"/>
      <c r="G3752" s="61">
        <v>414</v>
      </c>
      <c r="H3752">
        <v>6.63</v>
      </c>
      <c r="I3752" t="str">
        <f t="shared" si="192"/>
        <v>78</v>
      </c>
      <c r="J3752" t="str">
        <f t="shared" si="193"/>
        <v>7.9</v>
      </c>
      <c r="K3752" t="s">
        <v>8343</v>
      </c>
      <c r="L3752" t="s">
        <v>8352</v>
      </c>
      <c r="M3752">
        <v>0.75</v>
      </c>
      <c r="N3752">
        <v>2</v>
      </c>
      <c r="O3752">
        <f t="shared" si="194"/>
        <v>1</v>
      </c>
      <c r="P3752">
        <v>0.5</v>
      </c>
    </row>
    <row r="3753" spans="1:16">
      <c r="A3753" s="61">
        <v>104746458</v>
      </c>
      <c r="B3753" s="61" t="s">
        <v>8002</v>
      </c>
      <c r="C3753" s="100" t="s">
        <v>1532</v>
      </c>
      <c r="D3753" s="42" t="s">
        <v>8159</v>
      </c>
      <c r="E3753" s="61">
        <v>104571972</v>
      </c>
      <c r="F3753" s="61"/>
      <c r="G3753" s="61">
        <v>461</v>
      </c>
      <c r="H3753">
        <v>6.75</v>
      </c>
      <c r="I3753" t="str">
        <f t="shared" si="192"/>
        <v>45</v>
      </c>
      <c r="J3753" t="str">
        <f t="shared" si="193"/>
        <v>7.0</v>
      </c>
      <c r="K3753" t="s">
        <v>8343</v>
      </c>
      <c r="L3753" t="s">
        <v>8355</v>
      </c>
      <c r="M3753">
        <v>0.75</v>
      </c>
      <c r="N3753">
        <v>2.5</v>
      </c>
      <c r="O3753">
        <f t="shared" si="194"/>
        <v>1.25</v>
      </c>
      <c r="P3753">
        <v>0.5</v>
      </c>
    </row>
    <row r="3754" spans="1:16">
      <c r="A3754" s="61">
        <v>104746458</v>
      </c>
      <c r="B3754" s="61" t="s">
        <v>8002</v>
      </c>
      <c r="C3754" s="100" t="s">
        <v>1613</v>
      </c>
      <c r="D3754" s="42" t="s">
        <v>5737</v>
      </c>
      <c r="E3754" s="61" t="s">
        <v>5554</v>
      </c>
      <c r="F3754" s="61"/>
      <c r="G3754" s="61">
        <v>461</v>
      </c>
      <c r="H3754">
        <v>6.75</v>
      </c>
      <c r="I3754" t="str">
        <f t="shared" si="192"/>
        <v>45</v>
      </c>
      <c r="J3754" t="str">
        <f t="shared" si="193"/>
        <v>7.0</v>
      </c>
      <c r="K3754" t="s">
        <v>8343</v>
      </c>
      <c r="L3754" t="s">
        <v>8355</v>
      </c>
      <c r="M3754">
        <v>0.75</v>
      </c>
      <c r="N3754">
        <v>2.5</v>
      </c>
      <c r="O3754">
        <f t="shared" si="194"/>
        <v>1.25</v>
      </c>
      <c r="P3754">
        <v>0.5</v>
      </c>
    </row>
    <row r="3755" spans="1:16">
      <c r="A3755" s="61">
        <v>104747460</v>
      </c>
      <c r="B3755" s="61" t="s">
        <v>8011</v>
      </c>
      <c r="C3755" s="100" t="s">
        <v>1532</v>
      </c>
      <c r="D3755" s="42" t="s">
        <v>5744</v>
      </c>
      <c r="E3755" s="61">
        <v>104571972</v>
      </c>
      <c r="F3755" s="61"/>
      <c r="G3755" s="61">
        <v>461</v>
      </c>
      <c r="H3755">
        <v>6.75</v>
      </c>
      <c r="I3755" t="str">
        <f t="shared" si="192"/>
        <v>45</v>
      </c>
      <c r="J3755" t="str">
        <f t="shared" si="193"/>
        <v>7.0</v>
      </c>
      <c r="K3755" t="s">
        <v>8343</v>
      </c>
      <c r="L3755" t="s">
        <v>8355</v>
      </c>
      <c r="M3755">
        <v>0.75</v>
      </c>
      <c r="N3755">
        <v>2.5</v>
      </c>
      <c r="O3755">
        <f t="shared" si="194"/>
        <v>1.25</v>
      </c>
      <c r="P3755">
        <v>0.5</v>
      </c>
    </row>
    <row r="3756" spans="1:16">
      <c r="A3756" s="61">
        <v>104747460</v>
      </c>
      <c r="B3756" s="61" t="s">
        <v>8011</v>
      </c>
      <c r="C3756" s="100" t="s">
        <v>1613</v>
      </c>
      <c r="D3756" s="42" t="s">
        <v>5745</v>
      </c>
      <c r="E3756" s="61" t="s">
        <v>5554</v>
      </c>
      <c r="F3756" s="61"/>
      <c r="G3756" s="61">
        <v>461</v>
      </c>
      <c r="H3756">
        <v>6.75</v>
      </c>
      <c r="I3756" t="str">
        <f t="shared" si="192"/>
        <v>45</v>
      </c>
      <c r="J3756" t="str">
        <f t="shared" si="193"/>
        <v>7.0</v>
      </c>
      <c r="K3756" t="s">
        <v>8343</v>
      </c>
      <c r="L3756" t="s">
        <v>8355</v>
      </c>
      <c r="M3756">
        <v>0.75</v>
      </c>
      <c r="N3756">
        <v>2.5</v>
      </c>
      <c r="O3756">
        <f t="shared" si="194"/>
        <v>1.25</v>
      </c>
      <c r="P3756">
        <v>0.5</v>
      </c>
    </row>
    <row r="3757" spans="1:16">
      <c r="A3757" s="61">
        <v>104771500</v>
      </c>
      <c r="B3757" s="61" t="s">
        <v>8026</v>
      </c>
      <c r="C3757" s="100" t="s">
        <v>1532</v>
      </c>
      <c r="D3757" s="42" t="s">
        <v>8252</v>
      </c>
      <c r="E3757" s="61"/>
      <c r="F3757" s="61"/>
      <c r="G3757" s="61">
        <v>242</v>
      </c>
      <c r="H3757">
        <v>6.75</v>
      </c>
      <c r="I3757" t="str">
        <f t="shared" si="192"/>
        <v>45</v>
      </c>
      <c r="J3757" t="str">
        <f t="shared" si="193"/>
        <v>7.0</v>
      </c>
      <c r="K3757" t="s">
        <v>8343</v>
      </c>
      <c r="L3757" t="s">
        <v>8350</v>
      </c>
      <c r="M3757">
        <v>0.75</v>
      </c>
      <c r="N3757">
        <v>2.5</v>
      </c>
      <c r="O3757">
        <f t="shared" si="194"/>
        <v>1.25</v>
      </c>
      <c r="P3757">
        <v>0.5</v>
      </c>
    </row>
    <row r="3758" spans="1:16">
      <c r="A3758" s="61">
        <v>103641913</v>
      </c>
      <c r="B3758" s="61" t="s">
        <v>7697</v>
      </c>
      <c r="C3758" s="100" t="s">
        <v>1532</v>
      </c>
      <c r="D3758" s="42" t="s">
        <v>5262</v>
      </c>
      <c r="E3758" s="61">
        <v>103177454</v>
      </c>
      <c r="F3758" s="61"/>
      <c r="G3758" s="61">
        <v>350</v>
      </c>
      <c r="H3758">
        <v>7</v>
      </c>
      <c r="I3758" t="str">
        <f t="shared" si="192"/>
        <v>78</v>
      </c>
      <c r="J3758" t="str">
        <f t="shared" si="193"/>
        <v>8.5</v>
      </c>
      <c r="K3758" t="s">
        <v>8345</v>
      </c>
      <c r="L3758" t="s">
        <v>8351</v>
      </c>
      <c r="M3758">
        <v>1.5</v>
      </c>
      <c r="N3758">
        <v>2.5</v>
      </c>
      <c r="O3758">
        <f t="shared" si="194"/>
        <v>1.25</v>
      </c>
      <c r="P3758">
        <v>0.5</v>
      </c>
    </row>
    <row r="3759" spans="1:16">
      <c r="A3759" s="61">
        <v>103675114</v>
      </c>
      <c r="B3759" s="61" t="s">
        <v>7716</v>
      </c>
      <c r="C3759" s="100" t="s">
        <v>1532</v>
      </c>
      <c r="D3759" s="42" t="s">
        <v>5298</v>
      </c>
      <c r="E3759" s="61">
        <v>103193075</v>
      </c>
      <c r="F3759" s="42"/>
      <c r="G3759" s="61">
        <v>350</v>
      </c>
      <c r="H3759">
        <v>7</v>
      </c>
      <c r="I3759" t="str">
        <f t="shared" si="192"/>
        <v>78</v>
      </c>
      <c r="J3759" t="str">
        <f t="shared" si="193"/>
        <v>8.5</v>
      </c>
      <c r="K3759" t="s">
        <v>8345</v>
      </c>
      <c r="L3759" t="s">
        <v>8351</v>
      </c>
      <c r="M3759">
        <v>1.5</v>
      </c>
      <c r="N3759">
        <v>2.5</v>
      </c>
      <c r="O3759">
        <f t="shared" si="194"/>
        <v>1.25</v>
      </c>
      <c r="P3759">
        <v>0.5</v>
      </c>
    </row>
    <row r="3760" spans="1:16">
      <c r="A3760" s="61">
        <v>104708133</v>
      </c>
      <c r="B3760" s="61" t="s">
        <v>7980</v>
      </c>
      <c r="C3760" s="100" t="s">
        <v>1532</v>
      </c>
      <c r="D3760" s="42" t="s">
        <v>5298</v>
      </c>
      <c r="E3760" s="61">
        <v>103177454</v>
      </c>
      <c r="F3760" s="61"/>
      <c r="G3760" s="61">
        <v>350</v>
      </c>
      <c r="H3760">
        <v>7</v>
      </c>
      <c r="I3760" t="str">
        <f t="shared" si="192"/>
        <v>78</v>
      </c>
      <c r="J3760" t="str">
        <f t="shared" si="193"/>
        <v>8.5</v>
      </c>
      <c r="K3760" t="s">
        <v>8345</v>
      </c>
      <c r="L3760" t="s">
        <v>8351</v>
      </c>
      <c r="M3760">
        <v>1.5</v>
      </c>
      <c r="N3760">
        <v>2.5</v>
      </c>
      <c r="O3760">
        <f t="shared" si="194"/>
        <v>1.25</v>
      </c>
      <c r="P3760">
        <v>0.5</v>
      </c>
    </row>
    <row r="3761" spans="1:16">
      <c r="A3761" s="61">
        <v>103675114</v>
      </c>
      <c r="B3761" s="61" t="s">
        <v>7716</v>
      </c>
      <c r="C3761" s="100" t="s">
        <v>1613</v>
      </c>
      <c r="D3761" s="42" t="s">
        <v>5299</v>
      </c>
      <c r="E3761" s="61" t="s">
        <v>4953</v>
      </c>
      <c r="F3761" s="42"/>
      <c r="G3761" s="61">
        <v>350</v>
      </c>
      <c r="H3761">
        <v>7</v>
      </c>
      <c r="I3761" t="str">
        <f t="shared" si="192"/>
        <v>78</v>
      </c>
      <c r="J3761" t="str">
        <f t="shared" si="193"/>
        <v>8.5</v>
      </c>
      <c r="K3761" t="s">
        <v>8345</v>
      </c>
      <c r="L3761" t="s">
        <v>8351</v>
      </c>
      <c r="M3761">
        <v>1.5</v>
      </c>
      <c r="N3761">
        <v>2.5</v>
      </c>
      <c r="O3761">
        <f t="shared" si="194"/>
        <v>1.25</v>
      </c>
      <c r="P3761">
        <v>0.5</v>
      </c>
    </row>
    <row r="3762" spans="1:16">
      <c r="A3762" s="61">
        <v>104708133</v>
      </c>
      <c r="B3762" s="61" t="s">
        <v>7980</v>
      </c>
      <c r="C3762" s="100" t="s">
        <v>1613</v>
      </c>
      <c r="D3762" s="42" t="s">
        <v>5700</v>
      </c>
      <c r="E3762" s="61" t="s">
        <v>4953</v>
      </c>
      <c r="F3762" s="61"/>
      <c r="G3762" s="61">
        <v>350</v>
      </c>
      <c r="H3762">
        <v>7</v>
      </c>
      <c r="I3762" t="str">
        <f t="shared" si="192"/>
        <v>78</v>
      </c>
      <c r="J3762" t="str">
        <f t="shared" si="193"/>
        <v>8.5</v>
      </c>
      <c r="K3762" t="s">
        <v>8345</v>
      </c>
      <c r="L3762" t="s">
        <v>8351</v>
      </c>
      <c r="M3762">
        <v>1.5</v>
      </c>
      <c r="N3762">
        <v>2.5</v>
      </c>
      <c r="O3762">
        <f t="shared" si="194"/>
        <v>1.25</v>
      </c>
      <c r="P3762">
        <v>0.5</v>
      </c>
    </row>
    <row r="3763" spans="1:16">
      <c r="A3763" s="61">
        <v>103641913</v>
      </c>
      <c r="B3763" s="61" t="s">
        <v>7697</v>
      </c>
      <c r="C3763" s="100" t="s">
        <v>1613</v>
      </c>
      <c r="D3763" s="42" t="s">
        <v>5263</v>
      </c>
      <c r="E3763" s="61" t="s">
        <v>4953</v>
      </c>
      <c r="F3763" s="61"/>
      <c r="G3763" s="61">
        <v>350</v>
      </c>
      <c r="H3763">
        <v>7</v>
      </c>
      <c r="I3763" t="str">
        <f t="shared" si="192"/>
        <v>78</v>
      </c>
      <c r="J3763" t="str">
        <f t="shared" si="193"/>
        <v>8.5</v>
      </c>
      <c r="K3763" t="s">
        <v>8345</v>
      </c>
      <c r="L3763" t="s">
        <v>8351</v>
      </c>
      <c r="M3763">
        <v>1.5</v>
      </c>
      <c r="N3763">
        <v>2.5</v>
      </c>
      <c r="O3763">
        <f t="shared" si="194"/>
        <v>1.25</v>
      </c>
      <c r="P3763">
        <v>0.5</v>
      </c>
    </row>
    <row r="3764" spans="1:16">
      <c r="A3764" s="61">
        <v>104708094</v>
      </c>
      <c r="B3764" s="61" t="s">
        <v>7979</v>
      </c>
      <c r="C3764" s="100" t="s">
        <v>1532</v>
      </c>
      <c r="D3764" s="42" t="s">
        <v>5467</v>
      </c>
      <c r="E3764" s="61">
        <v>103177454</v>
      </c>
      <c r="F3764" s="61"/>
      <c r="G3764" s="61">
        <v>385</v>
      </c>
      <c r="H3764">
        <v>7</v>
      </c>
      <c r="I3764" t="str">
        <f t="shared" si="192"/>
        <v>78</v>
      </c>
      <c r="J3764" t="str">
        <f t="shared" si="193"/>
        <v>8.5</v>
      </c>
      <c r="K3764" t="s">
        <v>8345</v>
      </c>
      <c r="L3764" t="s">
        <v>8355</v>
      </c>
      <c r="M3764">
        <v>1.5</v>
      </c>
      <c r="N3764">
        <v>2.5</v>
      </c>
      <c r="O3764">
        <f t="shared" si="194"/>
        <v>1.25</v>
      </c>
      <c r="P3764">
        <v>0.5</v>
      </c>
    </row>
    <row r="3765" spans="1:16">
      <c r="A3765" s="61">
        <v>104404876</v>
      </c>
      <c r="B3765" s="61" t="s">
        <v>7830</v>
      </c>
      <c r="C3765" s="100" t="s">
        <v>1532</v>
      </c>
      <c r="D3765" s="42" t="s">
        <v>5467</v>
      </c>
      <c r="E3765" s="61">
        <v>103193075</v>
      </c>
      <c r="F3765" s="61"/>
      <c r="G3765" s="61">
        <v>385</v>
      </c>
      <c r="H3765">
        <v>7</v>
      </c>
      <c r="I3765" t="str">
        <f t="shared" si="192"/>
        <v>78</v>
      </c>
      <c r="J3765" t="str">
        <f t="shared" si="193"/>
        <v>8.5</v>
      </c>
      <c r="K3765" t="s">
        <v>8345</v>
      </c>
      <c r="L3765" t="s">
        <v>8355</v>
      </c>
      <c r="M3765">
        <v>1.5</v>
      </c>
      <c r="N3765">
        <v>2.5</v>
      </c>
      <c r="O3765">
        <f t="shared" si="194"/>
        <v>1.25</v>
      </c>
      <c r="P3765">
        <v>0.5</v>
      </c>
    </row>
    <row r="3766" spans="1:16">
      <c r="A3766" s="61">
        <v>104708094</v>
      </c>
      <c r="B3766" s="61" t="s">
        <v>7979</v>
      </c>
      <c r="C3766" s="100" t="s">
        <v>1613</v>
      </c>
      <c r="D3766" s="42" t="s">
        <v>8290</v>
      </c>
      <c r="E3766" s="61" t="s">
        <v>4953</v>
      </c>
      <c r="F3766" s="61"/>
      <c r="G3766" s="61">
        <v>385</v>
      </c>
      <c r="H3766">
        <v>7</v>
      </c>
      <c r="I3766" t="str">
        <f t="shared" si="192"/>
        <v>78</v>
      </c>
      <c r="J3766" t="str">
        <f t="shared" si="193"/>
        <v>8.5</v>
      </c>
      <c r="K3766" t="s">
        <v>8345</v>
      </c>
      <c r="L3766" t="s">
        <v>8355</v>
      </c>
      <c r="M3766">
        <v>1.5</v>
      </c>
      <c r="N3766">
        <v>2.5</v>
      </c>
      <c r="O3766">
        <f t="shared" si="194"/>
        <v>1.25</v>
      </c>
      <c r="P3766">
        <v>0.5</v>
      </c>
    </row>
    <row r="3767" spans="1:16">
      <c r="A3767" s="61">
        <v>104404876</v>
      </c>
      <c r="B3767" s="61" t="s">
        <v>7830</v>
      </c>
      <c r="C3767" s="100" t="s">
        <v>1613</v>
      </c>
      <c r="D3767" s="42" t="s">
        <v>814</v>
      </c>
      <c r="E3767" s="61" t="s">
        <v>4953</v>
      </c>
      <c r="F3767" s="61"/>
      <c r="G3767" s="61">
        <v>385</v>
      </c>
      <c r="H3767">
        <v>7</v>
      </c>
      <c r="I3767" t="str">
        <f t="shared" si="192"/>
        <v>78</v>
      </c>
      <c r="J3767" t="str">
        <f t="shared" si="193"/>
        <v>8.5</v>
      </c>
      <c r="K3767" t="s">
        <v>8345</v>
      </c>
      <c r="L3767" t="s">
        <v>8355</v>
      </c>
      <c r="M3767">
        <v>1.5</v>
      </c>
      <c r="N3767">
        <v>2.5</v>
      </c>
      <c r="O3767">
        <f t="shared" si="194"/>
        <v>1.25</v>
      </c>
      <c r="P3767">
        <v>0.5</v>
      </c>
    </row>
    <row r="3768" spans="1:16">
      <c r="A3768" s="61">
        <v>104645061</v>
      </c>
      <c r="B3768" s="61" t="s">
        <v>7961</v>
      </c>
      <c r="C3768" s="100" t="s">
        <v>1532</v>
      </c>
      <c r="D3768" s="42" t="s">
        <v>5669</v>
      </c>
      <c r="E3768" s="61">
        <v>103193075</v>
      </c>
      <c r="F3768" s="61"/>
      <c r="G3768" s="61">
        <v>452</v>
      </c>
      <c r="H3768">
        <v>7</v>
      </c>
      <c r="I3768" t="str">
        <f t="shared" si="192"/>
        <v>78</v>
      </c>
      <c r="J3768" t="str">
        <f t="shared" si="193"/>
        <v>8.5</v>
      </c>
      <c r="K3768" t="s">
        <v>8345</v>
      </c>
      <c r="L3768" t="s">
        <v>8351</v>
      </c>
      <c r="M3768">
        <v>1.5</v>
      </c>
      <c r="N3768">
        <v>2.5</v>
      </c>
      <c r="O3768">
        <f t="shared" si="194"/>
        <v>1.25</v>
      </c>
      <c r="P3768">
        <v>0.5</v>
      </c>
    </row>
    <row r="3769" spans="1:16">
      <c r="A3769" s="61">
        <v>104645061</v>
      </c>
      <c r="B3769" s="61" t="s">
        <v>7961</v>
      </c>
      <c r="C3769" s="100" t="s">
        <v>1613</v>
      </c>
      <c r="D3769" s="42" t="s">
        <v>5670</v>
      </c>
      <c r="E3769" s="61" t="s">
        <v>4953</v>
      </c>
      <c r="F3769" s="61"/>
      <c r="G3769" s="61">
        <v>452</v>
      </c>
      <c r="H3769">
        <v>7</v>
      </c>
      <c r="I3769" t="str">
        <f t="shared" si="192"/>
        <v>78</v>
      </c>
      <c r="J3769" t="str">
        <f t="shared" si="193"/>
        <v>8.5</v>
      </c>
      <c r="K3769" t="s">
        <v>8345</v>
      </c>
      <c r="L3769" t="s">
        <v>8351</v>
      </c>
      <c r="M3769">
        <v>1.5</v>
      </c>
      <c r="N3769">
        <v>2.5</v>
      </c>
      <c r="O3769">
        <f t="shared" si="194"/>
        <v>1.25</v>
      </c>
      <c r="P3769">
        <v>0.5</v>
      </c>
    </row>
    <row r="3770" spans="1:16">
      <c r="A3770" s="61">
        <v>104579268</v>
      </c>
      <c r="B3770" s="61" t="s">
        <v>7894</v>
      </c>
      <c r="C3770" s="100" t="s">
        <v>1532</v>
      </c>
      <c r="D3770" s="42" t="s">
        <v>5559</v>
      </c>
      <c r="E3770" s="61">
        <v>104454209</v>
      </c>
      <c r="F3770" s="61"/>
      <c r="G3770" s="61">
        <v>449</v>
      </c>
      <c r="H3770">
        <v>7</v>
      </c>
      <c r="I3770" t="str">
        <f t="shared" si="192"/>
        <v>78</v>
      </c>
      <c r="J3770" t="str">
        <f t="shared" si="193"/>
        <v>8.5</v>
      </c>
      <c r="K3770" t="s">
        <v>8345</v>
      </c>
      <c r="L3770" t="s">
        <v>8350</v>
      </c>
      <c r="M3770">
        <v>1.5</v>
      </c>
      <c r="N3770">
        <v>2.5</v>
      </c>
      <c r="O3770">
        <f t="shared" si="194"/>
        <v>1.25</v>
      </c>
      <c r="P3770">
        <v>0.5</v>
      </c>
    </row>
    <row r="3771" spans="1:16">
      <c r="A3771" s="61">
        <v>104579268</v>
      </c>
      <c r="B3771" s="61" t="s">
        <v>7894</v>
      </c>
      <c r="C3771" s="100" t="s">
        <v>1613</v>
      </c>
      <c r="D3771" s="42" t="s">
        <v>5560</v>
      </c>
      <c r="E3771" s="61" t="s">
        <v>5511</v>
      </c>
      <c r="F3771" s="61"/>
      <c r="G3771" s="61">
        <v>449</v>
      </c>
      <c r="H3771">
        <v>7</v>
      </c>
      <c r="I3771" t="str">
        <f t="shared" si="192"/>
        <v>78</v>
      </c>
      <c r="J3771" t="str">
        <f t="shared" si="193"/>
        <v>8.5</v>
      </c>
      <c r="K3771" t="s">
        <v>8345</v>
      </c>
      <c r="L3771" t="s">
        <v>8350</v>
      </c>
      <c r="M3771">
        <v>1.5</v>
      </c>
      <c r="N3771">
        <v>2.5</v>
      </c>
      <c r="O3771">
        <f t="shared" si="194"/>
        <v>1.25</v>
      </c>
      <c r="P3771">
        <v>0.5</v>
      </c>
    </row>
    <row r="3772" spans="1:16">
      <c r="A3772" s="61">
        <v>103403834</v>
      </c>
      <c r="B3772" s="61" t="s">
        <v>7626</v>
      </c>
      <c r="C3772" s="100" t="s">
        <v>1532</v>
      </c>
      <c r="D3772" s="42" t="s">
        <v>5148</v>
      </c>
      <c r="E3772" s="61">
        <v>103177454</v>
      </c>
      <c r="F3772" s="61"/>
      <c r="G3772" s="61">
        <v>333</v>
      </c>
      <c r="H3772">
        <v>7</v>
      </c>
      <c r="I3772" t="str">
        <f t="shared" si="192"/>
        <v>78</v>
      </c>
      <c r="J3772" t="str">
        <f t="shared" si="193"/>
        <v>8.5</v>
      </c>
      <c r="K3772" t="s">
        <v>8345</v>
      </c>
      <c r="L3772" t="s">
        <v>8341</v>
      </c>
      <c r="M3772">
        <v>1.5</v>
      </c>
      <c r="N3772">
        <v>2.5</v>
      </c>
      <c r="O3772">
        <f t="shared" si="194"/>
        <v>1.25</v>
      </c>
      <c r="P3772">
        <v>0.5</v>
      </c>
    </row>
    <row r="3773" spans="1:16">
      <c r="A3773" s="61">
        <v>103641912</v>
      </c>
      <c r="B3773" s="61" t="s">
        <v>7696</v>
      </c>
      <c r="C3773" s="100" t="s">
        <v>1532</v>
      </c>
      <c r="D3773" s="42" t="s">
        <v>5148</v>
      </c>
      <c r="E3773" s="61">
        <v>103177454</v>
      </c>
      <c r="F3773" s="61"/>
      <c r="G3773" s="61">
        <v>333</v>
      </c>
      <c r="H3773">
        <v>7</v>
      </c>
      <c r="I3773" t="str">
        <f t="shared" si="192"/>
        <v>78</v>
      </c>
      <c r="J3773" t="str">
        <f t="shared" si="193"/>
        <v>8.5</v>
      </c>
      <c r="K3773" t="s">
        <v>8345</v>
      </c>
      <c r="L3773" t="s">
        <v>8341</v>
      </c>
      <c r="M3773">
        <v>1.5</v>
      </c>
      <c r="N3773">
        <v>2.5</v>
      </c>
      <c r="O3773">
        <f t="shared" si="194"/>
        <v>1.25</v>
      </c>
      <c r="P3773">
        <v>0.5</v>
      </c>
    </row>
    <row r="3774" spans="1:16">
      <c r="A3774" s="61">
        <v>103661949</v>
      </c>
      <c r="B3774" s="61" t="s">
        <v>7727</v>
      </c>
      <c r="C3774" s="100" t="s">
        <v>1532</v>
      </c>
      <c r="D3774" s="42" t="s">
        <v>5148</v>
      </c>
      <c r="E3774" s="61">
        <v>103177454</v>
      </c>
      <c r="F3774" s="61"/>
      <c r="G3774" s="61">
        <v>333</v>
      </c>
      <c r="H3774">
        <v>7</v>
      </c>
      <c r="I3774" t="str">
        <f t="shared" si="192"/>
        <v>78</v>
      </c>
      <c r="J3774" t="str">
        <f t="shared" si="193"/>
        <v>8.5</v>
      </c>
      <c r="K3774" t="s">
        <v>8345</v>
      </c>
      <c r="L3774" t="s">
        <v>8341</v>
      </c>
      <c r="M3774">
        <v>1.5</v>
      </c>
      <c r="N3774">
        <v>2.5</v>
      </c>
      <c r="O3774">
        <f t="shared" si="194"/>
        <v>1.25</v>
      </c>
      <c r="P3774">
        <v>0.5</v>
      </c>
    </row>
    <row r="3775" spans="1:16">
      <c r="A3775" s="61">
        <v>103684557</v>
      </c>
      <c r="B3775" s="61" t="s">
        <v>7730</v>
      </c>
      <c r="C3775" s="100" t="s">
        <v>1532</v>
      </c>
      <c r="D3775" s="42" t="s">
        <v>5148</v>
      </c>
      <c r="E3775" s="61">
        <v>103177454</v>
      </c>
      <c r="F3775" s="61"/>
      <c r="G3775" s="61">
        <v>333</v>
      </c>
      <c r="H3775">
        <v>7</v>
      </c>
      <c r="I3775" t="str">
        <f t="shared" si="192"/>
        <v>78</v>
      </c>
      <c r="J3775" t="str">
        <f t="shared" si="193"/>
        <v>8.5</v>
      </c>
      <c r="K3775" t="s">
        <v>8345</v>
      </c>
      <c r="L3775" t="s">
        <v>8341</v>
      </c>
      <c r="M3775">
        <v>1.5</v>
      </c>
      <c r="N3775">
        <v>2.5</v>
      </c>
      <c r="O3775">
        <f t="shared" si="194"/>
        <v>1.25</v>
      </c>
      <c r="P3775">
        <v>0.5</v>
      </c>
    </row>
    <row r="3776" spans="1:16">
      <c r="A3776" s="61">
        <v>104572355</v>
      </c>
      <c r="B3776" s="61" t="s">
        <v>7884</v>
      </c>
      <c r="C3776" s="100" t="s">
        <v>1532</v>
      </c>
      <c r="D3776" s="42" t="s">
        <v>5148</v>
      </c>
      <c r="E3776" s="61">
        <v>103177454</v>
      </c>
      <c r="F3776" s="61"/>
      <c r="G3776" s="61">
        <v>333</v>
      </c>
      <c r="H3776">
        <v>7</v>
      </c>
      <c r="I3776" t="str">
        <f t="shared" si="192"/>
        <v>78</v>
      </c>
      <c r="J3776" t="str">
        <f t="shared" si="193"/>
        <v>8.5</v>
      </c>
      <c r="K3776" t="s">
        <v>8345</v>
      </c>
      <c r="L3776" t="s">
        <v>8341</v>
      </c>
      <c r="M3776">
        <v>1.5</v>
      </c>
      <c r="N3776">
        <v>2.5</v>
      </c>
      <c r="O3776">
        <f t="shared" si="194"/>
        <v>1.25</v>
      </c>
      <c r="P3776">
        <v>0.5</v>
      </c>
    </row>
    <row r="3777" spans="1:16">
      <c r="A3777" s="61">
        <v>104399703</v>
      </c>
      <c r="B3777" s="61" t="s">
        <v>7818</v>
      </c>
      <c r="C3777" s="100" t="s">
        <v>1532</v>
      </c>
      <c r="D3777" s="42" t="s">
        <v>5148</v>
      </c>
      <c r="E3777" s="61">
        <v>103177454</v>
      </c>
      <c r="F3777" s="61"/>
      <c r="G3777" s="61">
        <v>333</v>
      </c>
      <c r="H3777">
        <v>7</v>
      </c>
      <c r="I3777" t="str">
        <f t="shared" si="192"/>
        <v>78</v>
      </c>
      <c r="J3777" t="str">
        <f t="shared" si="193"/>
        <v>8.5</v>
      </c>
      <c r="K3777" t="s">
        <v>8345</v>
      </c>
      <c r="L3777" t="s">
        <v>8341</v>
      </c>
      <c r="M3777">
        <v>1.5</v>
      </c>
      <c r="N3777">
        <v>2.5</v>
      </c>
      <c r="O3777">
        <f t="shared" si="194"/>
        <v>1.25</v>
      </c>
      <c r="P3777">
        <v>0.5</v>
      </c>
    </row>
    <row r="3778" spans="1:16">
      <c r="A3778" s="61">
        <v>103661949</v>
      </c>
      <c r="B3778" s="61" t="s">
        <v>7727</v>
      </c>
      <c r="C3778" s="100" t="s">
        <v>1613</v>
      </c>
      <c r="D3778" s="42" t="s">
        <v>5313</v>
      </c>
      <c r="E3778" s="61" t="s">
        <v>4953</v>
      </c>
      <c r="F3778" s="61"/>
      <c r="G3778" s="61">
        <v>333</v>
      </c>
      <c r="H3778">
        <v>7</v>
      </c>
      <c r="I3778" t="str">
        <f t="shared" si="192"/>
        <v>78</v>
      </c>
      <c r="J3778" t="str">
        <f t="shared" si="193"/>
        <v>8.5</v>
      </c>
      <c r="K3778" t="s">
        <v>8345</v>
      </c>
      <c r="L3778" t="s">
        <v>8341</v>
      </c>
      <c r="M3778">
        <v>1.5</v>
      </c>
      <c r="N3778">
        <v>2.5</v>
      </c>
      <c r="O3778">
        <f t="shared" si="194"/>
        <v>1.25</v>
      </c>
      <c r="P3778">
        <v>0.5</v>
      </c>
    </row>
    <row r="3779" spans="1:16">
      <c r="A3779" s="61">
        <v>104399703</v>
      </c>
      <c r="B3779" s="61" t="s">
        <v>7818</v>
      </c>
      <c r="C3779" s="100" t="s">
        <v>1613</v>
      </c>
      <c r="D3779" s="42" t="s">
        <v>5313</v>
      </c>
      <c r="E3779" s="61" t="s">
        <v>4953</v>
      </c>
      <c r="F3779" s="61"/>
      <c r="G3779" s="61">
        <v>333</v>
      </c>
      <c r="H3779">
        <v>7</v>
      </c>
      <c r="I3779" t="str">
        <f t="shared" si="192"/>
        <v>78</v>
      </c>
      <c r="J3779" t="str">
        <f t="shared" si="193"/>
        <v>8.5</v>
      </c>
      <c r="K3779" t="s">
        <v>8345</v>
      </c>
      <c r="L3779" t="s">
        <v>8341</v>
      </c>
      <c r="M3779">
        <v>1.5</v>
      </c>
      <c r="N3779">
        <v>2.5</v>
      </c>
      <c r="O3779">
        <f t="shared" si="194"/>
        <v>1.25</v>
      </c>
      <c r="P3779">
        <v>0.5</v>
      </c>
    </row>
    <row r="3780" spans="1:16">
      <c r="A3780" s="69">
        <v>102966427</v>
      </c>
      <c r="B3780" s="61" t="s">
        <v>7180</v>
      </c>
      <c r="C3780" s="100" t="s">
        <v>1532</v>
      </c>
      <c r="D3780" s="42" t="s">
        <v>5272</v>
      </c>
      <c r="E3780" s="61"/>
      <c r="F3780" s="61"/>
      <c r="G3780" s="66">
        <v>999</v>
      </c>
      <c r="H3780">
        <v>7</v>
      </c>
      <c r="I3780" t="str">
        <f t="shared" si="192"/>
        <v>78</v>
      </c>
      <c r="J3780" t="str">
        <f t="shared" si="193"/>
        <v>8.5</v>
      </c>
      <c r="K3780" t="s">
        <v>8345</v>
      </c>
      <c r="L3780" t="s">
        <v>8341</v>
      </c>
      <c r="M3780">
        <v>1.5</v>
      </c>
      <c r="N3780">
        <v>2.5</v>
      </c>
      <c r="O3780">
        <f t="shared" si="194"/>
        <v>1.25</v>
      </c>
      <c r="P3780">
        <v>0.5</v>
      </c>
    </row>
    <row r="3781" spans="1:16">
      <c r="A3781" s="61">
        <v>104708093</v>
      </c>
      <c r="B3781" s="61" t="s">
        <v>7981</v>
      </c>
      <c r="C3781" s="100" t="s">
        <v>1532</v>
      </c>
      <c r="D3781" s="42" t="s">
        <v>5272</v>
      </c>
      <c r="E3781" s="61">
        <v>103177454</v>
      </c>
      <c r="F3781" s="61"/>
      <c r="G3781" s="61">
        <v>333</v>
      </c>
      <c r="H3781">
        <v>7</v>
      </c>
      <c r="I3781" t="str">
        <f t="shared" si="192"/>
        <v>78</v>
      </c>
      <c r="J3781" t="str">
        <f t="shared" si="193"/>
        <v>8.5</v>
      </c>
      <c r="K3781" t="s">
        <v>8345</v>
      </c>
      <c r="L3781" t="s">
        <v>8341</v>
      </c>
      <c r="M3781">
        <v>1.5</v>
      </c>
      <c r="N3781">
        <v>2.5</v>
      </c>
      <c r="O3781">
        <f t="shared" si="194"/>
        <v>1.25</v>
      </c>
      <c r="P3781">
        <v>0.5</v>
      </c>
    </row>
    <row r="3782" spans="1:16">
      <c r="A3782" s="61">
        <v>104843981</v>
      </c>
      <c r="B3782" s="61" t="s">
        <v>8054</v>
      </c>
      <c r="C3782" s="100" t="s">
        <v>1532</v>
      </c>
      <c r="D3782" s="42" t="s">
        <v>5272</v>
      </c>
      <c r="E3782" s="61">
        <v>103177454</v>
      </c>
      <c r="F3782" s="61"/>
      <c r="G3782" s="61">
        <v>333</v>
      </c>
      <c r="H3782">
        <v>7</v>
      </c>
      <c r="I3782" t="str">
        <f t="shared" si="192"/>
        <v>78</v>
      </c>
      <c r="J3782" t="str">
        <f t="shared" si="193"/>
        <v>8.5</v>
      </c>
      <c r="K3782" t="s">
        <v>8345</v>
      </c>
      <c r="L3782" t="s">
        <v>8341</v>
      </c>
      <c r="M3782">
        <v>1.5</v>
      </c>
      <c r="N3782">
        <v>2.5</v>
      </c>
      <c r="O3782">
        <f t="shared" si="194"/>
        <v>1.25</v>
      </c>
      <c r="P3782">
        <v>0.5</v>
      </c>
    </row>
    <row r="3783" spans="1:16">
      <c r="A3783" s="61">
        <v>103695140</v>
      </c>
      <c r="B3783" s="61" t="s">
        <v>7707</v>
      </c>
      <c r="C3783" s="100" t="s">
        <v>1613</v>
      </c>
      <c r="D3783" s="42" t="s">
        <v>5272</v>
      </c>
      <c r="E3783" s="61">
        <v>103177454</v>
      </c>
      <c r="F3783" s="61"/>
      <c r="G3783" s="61">
        <v>333</v>
      </c>
      <c r="H3783">
        <v>7</v>
      </c>
      <c r="I3783" t="str">
        <f t="shared" si="192"/>
        <v>78</v>
      </c>
      <c r="J3783" t="str">
        <f t="shared" si="193"/>
        <v>8.5</v>
      </c>
      <c r="K3783" t="s">
        <v>8345</v>
      </c>
      <c r="L3783" t="s">
        <v>8341</v>
      </c>
      <c r="M3783">
        <v>1.5</v>
      </c>
      <c r="N3783">
        <v>2.5</v>
      </c>
      <c r="O3783">
        <f t="shared" si="194"/>
        <v>1.25</v>
      </c>
      <c r="P3783">
        <v>0.5</v>
      </c>
    </row>
    <row r="3784" spans="1:16">
      <c r="A3784" s="61">
        <v>103695140</v>
      </c>
      <c r="B3784" s="61" t="s">
        <v>7707</v>
      </c>
      <c r="C3784" s="100" t="s">
        <v>1532</v>
      </c>
      <c r="D3784" s="42" t="s">
        <v>5273</v>
      </c>
      <c r="E3784" s="61" t="s">
        <v>4953</v>
      </c>
      <c r="F3784" s="61"/>
      <c r="G3784" s="61">
        <v>333</v>
      </c>
      <c r="H3784">
        <v>7</v>
      </c>
      <c r="I3784" t="str">
        <f t="shared" si="192"/>
        <v>78</v>
      </c>
      <c r="J3784" t="str">
        <f t="shared" si="193"/>
        <v>8.5</v>
      </c>
      <c r="K3784" t="s">
        <v>8345</v>
      </c>
      <c r="L3784" t="s">
        <v>8341</v>
      </c>
      <c r="M3784">
        <v>1.5</v>
      </c>
      <c r="N3784">
        <v>2.5</v>
      </c>
      <c r="O3784">
        <f t="shared" si="194"/>
        <v>1.25</v>
      </c>
      <c r="P3784">
        <v>0.5</v>
      </c>
    </row>
    <row r="3785" spans="1:16">
      <c r="A3785" s="69">
        <v>102966427</v>
      </c>
      <c r="B3785" s="61" t="s">
        <v>7180</v>
      </c>
      <c r="C3785" s="100" t="s">
        <v>1613</v>
      </c>
      <c r="D3785" s="42" t="s">
        <v>5273</v>
      </c>
      <c r="E3785" s="61"/>
      <c r="F3785" s="61"/>
      <c r="G3785" s="66">
        <v>999</v>
      </c>
      <c r="H3785">
        <v>7</v>
      </c>
      <c r="I3785" t="str">
        <f t="shared" si="192"/>
        <v>78</v>
      </c>
      <c r="J3785" t="str">
        <f t="shared" si="193"/>
        <v>8.5</v>
      </c>
      <c r="K3785" t="s">
        <v>8345</v>
      </c>
      <c r="L3785" t="s">
        <v>8341</v>
      </c>
      <c r="M3785">
        <v>1.5</v>
      </c>
      <c r="N3785">
        <v>2.5</v>
      </c>
      <c r="O3785">
        <f t="shared" si="194"/>
        <v>1.25</v>
      </c>
      <c r="P3785">
        <v>0.5</v>
      </c>
    </row>
    <row r="3786" spans="1:16">
      <c r="A3786" s="61">
        <v>104708093</v>
      </c>
      <c r="B3786" s="61" t="s">
        <v>7981</v>
      </c>
      <c r="C3786" s="100" t="s">
        <v>1613</v>
      </c>
      <c r="D3786" s="42" t="s">
        <v>5273</v>
      </c>
      <c r="E3786" s="61" t="s">
        <v>4953</v>
      </c>
      <c r="F3786" s="61"/>
      <c r="G3786" s="61">
        <v>333</v>
      </c>
      <c r="H3786">
        <v>7</v>
      </c>
      <c r="I3786" t="str">
        <f t="shared" si="192"/>
        <v>78</v>
      </c>
      <c r="J3786" t="str">
        <f t="shared" si="193"/>
        <v>8.5</v>
      </c>
      <c r="K3786" t="s">
        <v>8345</v>
      </c>
      <c r="L3786" t="s">
        <v>8341</v>
      </c>
      <c r="M3786">
        <v>1.5</v>
      </c>
      <c r="N3786">
        <v>2.5</v>
      </c>
      <c r="O3786">
        <f t="shared" si="194"/>
        <v>1.25</v>
      </c>
      <c r="P3786">
        <v>0.5</v>
      </c>
    </row>
    <row r="3787" spans="1:16">
      <c r="A3787" s="61">
        <v>104843981</v>
      </c>
      <c r="B3787" s="61" t="s">
        <v>8054</v>
      </c>
      <c r="C3787" s="100" t="s">
        <v>1613</v>
      </c>
      <c r="D3787" s="42" t="s">
        <v>5273</v>
      </c>
      <c r="E3787" s="61" t="s">
        <v>4953</v>
      </c>
      <c r="F3787" s="61"/>
      <c r="G3787" s="61">
        <v>333</v>
      </c>
      <c r="H3787">
        <v>7</v>
      </c>
      <c r="I3787" t="str">
        <f t="shared" si="192"/>
        <v>78</v>
      </c>
      <c r="J3787" t="str">
        <f t="shared" si="193"/>
        <v>8.5</v>
      </c>
      <c r="K3787" t="s">
        <v>8345</v>
      </c>
      <c r="L3787" t="s">
        <v>8341</v>
      </c>
      <c r="M3787">
        <v>1.5</v>
      </c>
      <c r="N3787">
        <v>2.5</v>
      </c>
      <c r="O3787">
        <f t="shared" si="194"/>
        <v>1.25</v>
      </c>
      <c r="P3787">
        <v>0.5</v>
      </c>
    </row>
    <row r="3788" spans="1:16">
      <c r="A3788" s="61">
        <v>103403834</v>
      </c>
      <c r="B3788" s="61" t="s">
        <v>7626</v>
      </c>
      <c r="C3788" s="100" t="s">
        <v>1613</v>
      </c>
      <c r="D3788" s="42" t="s">
        <v>5149</v>
      </c>
      <c r="E3788" s="61" t="s">
        <v>4953</v>
      </c>
      <c r="F3788" s="61"/>
      <c r="G3788" s="61">
        <v>333</v>
      </c>
      <c r="H3788">
        <v>7</v>
      </c>
      <c r="I3788" t="str">
        <f t="shared" ref="I3788:I3851" si="195">MID(D3788,5,2)</f>
        <v>78</v>
      </c>
      <c r="J3788" t="str">
        <f t="shared" ref="J3788:J3851" si="196">MID(D3788,7,3)</f>
        <v>8.5</v>
      </c>
      <c r="K3788" t="s">
        <v>8345</v>
      </c>
      <c r="L3788" t="s">
        <v>8341</v>
      </c>
      <c r="M3788">
        <v>1.5</v>
      </c>
      <c r="N3788">
        <v>2.5</v>
      </c>
      <c r="O3788">
        <f t="shared" si="194"/>
        <v>1.25</v>
      </c>
      <c r="P3788">
        <v>0.5</v>
      </c>
    </row>
    <row r="3789" spans="1:16">
      <c r="A3789" s="61">
        <v>103641912</v>
      </c>
      <c r="B3789" s="61" t="s">
        <v>7696</v>
      </c>
      <c r="C3789" s="100" t="s">
        <v>1613</v>
      </c>
      <c r="D3789" s="42" t="s">
        <v>5149</v>
      </c>
      <c r="E3789" s="61" t="s">
        <v>4953</v>
      </c>
      <c r="F3789" s="61"/>
      <c r="G3789" s="61">
        <v>333</v>
      </c>
      <c r="H3789">
        <v>7</v>
      </c>
      <c r="I3789" t="str">
        <f t="shared" si="195"/>
        <v>78</v>
      </c>
      <c r="J3789" t="str">
        <f t="shared" si="196"/>
        <v>8.5</v>
      </c>
      <c r="K3789" t="s">
        <v>8345</v>
      </c>
      <c r="L3789" t="s">
        <v>8341</v>
      </c>
      <c r="M3789">
        <v>1.5</v>
      </c>
      <c r="N3789">
        <v>2.5</v>
      </c>
      <c r="O3789">
        <f t="shared" si="194"/>
        <v>1.25</v>
      </c>
      <c r="P3789">
        <v>0.5</v>
      </c>
    </row>
    <row r="3790" spans="1:16">
      <c r="A3790" s="61">
        <v>103684557</v>
      </c>
      <c r="B3790" s="61" t="s">
        <v>7730</v>
      </c>
      <c r="C3790" s="100" t="s">
        <v>1613</v>
      </c>
      <c r="D3790" s="42" t="s">
        <v>5149</v>
      </c>
      <c r="E3790" s="61" t="s">
        <v>4953</v>
      </c>
      <c r="F3790" s="61"/>
      <c r="G3790" s="61">
        <v>333</v>
      </c>
      <c r="H3790">
        <v>7</v>
      </c>
      <c r="I3790" t="str">
        <f t="shared" si="195"/>
        <v>78</v>
      </c>
      <c r="J3790" t="str">
        <f t="shared" si="196"/>
        <v>8.5</v>
      </c>
      <c r="K3790" t="s">
        <v>8345</v>
      </c>
      <c r="L3790" t="s">
        <v>8341</v>
      </c>
      <c r="M3790">
        <v>1.5</v>
      </c>
      <c r="N3790">
        <v>2.5</v>
      </c>
      <c r="O3790">
        <f t="shared" si="194"/>
        <v>1.25</v>
      </c>
      <c r="P3790">
        <v>0.5</v>
      </c>
    </row>
    <row r="3791" spans="1:16">
      <c r="A3791" s="61">
        <v>104572355</v>
      </c>
      <c r="B3791" s="61" t="s">
        <v>7884</v>
      </c>
      <c r="C3791" s="100" t="s">
        <v>1613</v>
      </c>
      <c r="D3791" s="42" t="s">
        <v>5149</v>
      </c>
      <c r="E3791" s="61" t="s">
        <v>4953</v>
      </c>
      <c r="F3791" s="61"/>
      <c r="G3791" s="61">
        <v>333</v>
      </c>
      <c r="H3791">
        <v>7</v>
      </c>
      <c r="I3791" t="str">
        <f t="shared" si="195"/>
        <v>78</v>
      </c>
      <c r="J3791" t="str">
        <f t="shared" si="196"/>
        <v>8.5</v>
      </c>
      <c r="K3791" t="s">
        <v>8345</v>
      </c>
      <c r="L3791" t="s">
        <v>8341</v>
      </c>
      <c r="M3791">
        <v>1.5</v>
      </c>
      <c r="N3791">
        <v>2.5</v>
      </c>
      <c r="O3791">
        <f t="shared" si="194"/>
        <v>1.25</v>
      </c>
      <c r="P3791">
        <v>0.5</v>
      </c>
    </row>
    <row r="3792" spans="1:16">
      <c r="A3792" s="61">
        <v>103683642</v>
      </c>
      <c r="B3792" s="61" t="s">
        <v>7765</v>
      </c>
      <c r="C3792" s="100" t="s">
        <v>1532</v>
      </c>
      <c r="D3792" s="42" t="s">
        <v>5368</v>
      </c>
      <c r="E3792" s="61">
        <v>101727985</v>
      </c>
      <c r="F3792" s="61"/>
      <c r="G3792" s="61">
        <v>350</v>
      </c>
      <c r="H3792">
        <v>7</v>
      </c>
      <c r="I3792" t="str">
        <f t="shared" si="195"/>
        <v>78</v>
      </c>
      <c r="J3792" t="str">
        <f t="shared" si="196"/>
        <v>8.5</v>
      </c>
      <c r="K3792" t="s">
        <v>8349</v>
      </c>
      <c r="L3792" t="s">
        <v>8351</v>
      </c>
      <c r="M3792">
        <v>1.5</v>
      </c>
      <c r="N3792">
        <v>2.5</v>
      </c>
      <c r="O3792">
        <f t="shared" si="194"/>
        <v>1.25</v>
      </c>
      <c r="P3792">
        <v>0.5</v>
      </c>
    </row>
    <row r="3793" spans="1:16">
      <c r="A3793" s="61">
        <v>103683642</v>
      </c>
      <c r="B3793" s="61" t="s">
        <v>7765</v>
      </c>
      <c r="C3793" s="100" t="s">
        <v>1613</v>
      </c>
      <c r="D3793" s="42" t="s">
        <v>5369</v>
      </c>
      <c r="E3793" s="61">
        <v>101727984</v>
      </c>
      <c r="F3793" s="61"/>
      <c r="G3793" s="61">
        <v>350</v>
      </c>
      <c r="H3793">
        <v>7</v>
      </c>
      <c r="I3793" t="str">
        <f t="shared" si="195"/>
        <v>78</v>
      </c>
      <c r="J3793" t="str">
        <f t="shared" si="196"/>
        <v>8.5</v>
      </c>
      <c r="K3793" t="s">
        <v>8349</v>
      </c>
      <c r="L3793" t="s">
        <v>8351</v>
      </c>
      <c r="M3793">
        <v>1.5</v>
      </c>
      <c r="N3793">
        <v>2.5</v>
      </c>
      <c r="O3793">
        <f t="shared" ref="O3793:O3856" si="197">N3793/2</f>
        <v>1.25</v>
      </c>
      <c r="P3793">
        <v>0.5</v>
      </c>
    </row>
    <row r="3794" spans="1:16">
      <c r="A3794" s="61">
        <v>103338835</v>
      </c>
      <c r="B3794" s="61" t="s">
        <v>7643</v>
      </c>
      <c r="C3794" s="100" t="s">
        <v>1532</v>
      </c>
      <c r="D3794" s="42" t="s">
        <v>5173</v>
      </c>
      <c r="E3794" s="61">
        <v>101727986</v>
      </c>
      <c r="F3794" s="61"/>
      <c r="G3794" s="61">
        <v>333</v>
      </c>
      <c r="H3794">
        <v>7</v>
      </c>
      <c r="I3794" t="str">
        <f t="shared" si="195"/>
        <v>78</v>
      </c>
      <c r="J3794" t="str">
        <f t="shared" si="196"/>
        <v>8.5</v>
      </c>
      <c r="K3794" t="s">
        <v>8349</v>
      </c>
      <c r="L3794" t="s">
        <v>8341</v>
      </c>
      <c r="M3794">
        <v>1.5</v>
      </c>
      <c r="N3794">
        <v>2.5</v>
      </c>
      <c r="O3794">
        <f t="shared" si="197"/>
        <v>1.25</v>
      </c>
      <c r="P3794">
        <v>0.5</v>
      </c>
    </row>
    <row r="3795" spans="1:16">
      <c r="A3795" s="61">
        <v>103338835</v>
      </c>
      <c r="B3795" s="61" t="s">
        <v>7643</v>
      </c>
      <c r="C3795" s="100" t="s">
        <v>1613</v>
      </c>
      <c r="D3795" s="42" t="s">
        <v>5174</v>
      </c>
      <c r="E3795" s="61">
        <v>101727984</v>
      </c>
      <c r="F3795" s="61"/>
      <c r="G3795" s="61">
        <v>333</v>
      </c>
      <c r="H3795">
        <v>7</v>
      </c>
      <c r="I3795" t="str">
        <f t="shared" si="195"/>
        <v>78</v>
      </c>
      <c r="J3795" t="str">
        <f t="shared" si="196"/>
        <v>8.5</v>
      </c>
      <c r="K3795" t="s">
        <v>8349</v>
      </c>
      <c r="L3795" t="s">
        <v>8341</v>
      </c>
      <c r="M3795">
        <v>1.5</v>
      </c>
      <c r="N3795">
        <v>2.5</v>
      </c>
      <c r="O3795">
        <f t="shared" si="197"/>
        <v>1.25</v>
      </c>
      <c r="P3795">
        <v>0.5</v>
      </c>
    </row>
    <row r="3796" spans="1:16">
      <c r="A3796" s="61">
        <v>103471047</v>
      </c>
      <c r="B3796" s="61" t="s">
        <v>7641</v>
      </c>
      <c r="C3796" s="100" t="s">
        <v>1532</v>
      </c>
      <c r="D3796" s="42" t="s">
        <v>5170</v>
      </c>
      <c r="E3796" s="61">
        <v>101490162</v>
      </c>
      <c r="F3796" s="61"/>
      <c r="G3796" s="61">
        <v>271</v>
      </c>
      <c r="H3796">
        <v>7</v>
      </c>
      <c r="I3796" t="str">
        <f t="shared" si="195"/>
        <v>78</v>
      </c>
      <c r="J3796" t="str">
        <f t="shared" si="196"/>
        <v>9.4</v>
      </c>
      <c r="K3796" t="s">
        <v>8342</v>
      </c>
      <c r="L3796" t="s">
        <v>8350</v>
      </c>
      <c r="M3796">
        <v>0.75</v>
      </c>
      <c r="N3796">
        <v>2.5</v>
      </c>
      <c r="O3796">
        <f t="shared" si="197"/>
        <v>1.25</v>
      </c>
      <c r="P3796">
        <v>0.5</v>
      </c>
    </row>
    <row r="3797" spans="1:16">
      <c r="A3797" s="61">
        <v>103471047</v>
      </c>
      <c r="B3797" s="61" t="s">
        <v>7641</v>
      </c>
      <c r="C3797" s="100" t="s">
        <v>1613</v>
      </c>
      <c r="D3797" s="42" t="s">
        <v>5171</v>
      </c>
      <c r="E3797" s="61">
        <v>101490161</v>
      </c>
      <c r="F3797" s="61"/>
      <c r="G3797" s="61">
        <v>271</v>
      </c>
      <c r="H3797">
        <v>7</v>
      </c>
      <c r="I3797" t="str">
        <f t="shared" si="195"/>
        <v>78</v>
      </c>
      <c r="J3797" t="str">
        <f t="shared" si="196"/>
        <v>9.4</v>
      </c>
      <c r="K3797" t="s">
        <v>8342</v>
      </c>
      <c r="L3797" t="s">
        <v>8350</v>
      </c>
      <c r="M3797">
        <v>0.75</v>
      </c>
      <c r="N3797">
        <v>2.5</v>
      </c>
      <c r="O3797">
        <f t="shared" si="197"/>
        <v>1.25</v>
      </c>
      <c r="P3797">
        <v>0.5</v>
      </c>
    </row>
    <row r="3798" spans="1:16">
      <c r="A3798" s="61">
        <v>103471044</v>
      </c>
      <c r="B3798" s="61" t="s">
        <v>7642</v>
      </c>
      <c r="C3798" s="100" t="s">
        <v>1532</v>
      </c>
      <c r="D3798" s="42" t="s">
        <v>8183</v>
      </c>
      <c r="E3798" s="61">
        <v>101490162</v>
      </c>
      <c r="F3798" s="61"/>
      <c r="G3798" s="61">
        <v>404</v>
      </c>
      <c r="H3798">
        <v>7</v>
      </c>
      <c r="I3798" t="str">
        <f t="shared" si="195"/>
        <v>78</v>
      </c>
      <c r="J3798" t="str">
        <f t="shared" si="196"/>
        <v>9.4</v>
      </c>
      <c r="K3798" t="s">
        <v>8342</v>
      </c>
      <c r="L3798" t="s">
        <v>8352</v>
      </c>
      <c r="M3798">
        <v>0.75</v>
      </c>
      <c r="N3798">
        <v>2.5</v>
      </c>
      <c r="O3798">
        <f t="shared" si="197"/>
        <v>1.25</v>
      </c>
      <c r="P3798">
        <v>0.5</v>
      </c>
    </row>
    <row r="3799" spans="1:16">
      <c r="A3799" s="61">
        <v>103471044</v>
      </c>
      <c r="B3799" s="61" t="s">
        <v>7642</v>
      </c>
      <c r="C3799" s="100" t="s">
        <v>1613</v>
      </c>
      <c r="D3799" s="42" t="s">
        <v>921</v>
      </c>
      <c r="E3799" s="61">
        <v>101490161</v>
      </c>
      <c r="F3799" s="61"/>
      <c r="G3799" s="61">
        <v>404</v>
      </c>
      <c r="H3799">
        <v>7</v>
      </c>
      <c r="I3799" t="str">
        <f t="shared" si="195"/>
        <v>78</v>
      </c>
      <c r="J3799" t="str">
        <f t="shared" si="196"/>
        <v>9.4</v>
      </c>
      <c r="K3799" t="s">
        <v>8342</v>
      </c>
      <c r="L3799" t="s">
        <v>8352</v>
      </c>
      <c r="M3799">
        <v>0.75</v>
      </c>
      <c r="N3799">
        <v>2.5</v>
      </c>
      <c r="O3799">
        <f t="shared" si="197"/>
        <v>1.25</v>
      </c>
      <c r="P3799">
        <v>0.5</v>
      </c>
    </row>
    <row r="3800" spans="1:16">
      <c r="A3800" s="61">
        <v>103471046</v>
      </c>
      <c r="B3800" s="61" t="s">
        <v>130</v>
      </c>
      <c r="C3800" s="100" t="s">
        <v>1532</v>
      </c>
      <c r="D3800" s="42" t="s">
        <v>5172</v>
      </c>
      <c r="E3800" s="61">
        <v>101490162</v>
      </c>
      <c r="F3800" s="61"/>
      <c r="G3800" s="61">
        <v>289</v>
      </c>
      <c r="H3800">
        <v>7</v>
      </c>
      <c r="I3800" t="str">
        <f t="shared" si="195"/>
        <v>78</v>
      </c>
      <c r="J3800" t="str">
        <f t="shared" si="196"/>
        <v>9.4</v>
      </c>
      <c r="K3800" t="s">
        <v>8342</v>
      </c>
      <c r="L3800" t="s">
        <v>8341</v>
      </c>
      <c r="M3800">
        <v>0.75</v>
      </c>
      <c r="N3800">
        <v>2.5</v>
      </c>
      <c r="O3800">
        <f t="shared" si="197"/>
        <v>1.25</v>
      </c>
      <c r="P3800">
        <v>0.5</v>
      </c>
    </row>
    <row r="3801" spans="1:16">
      <c r="A3801" s="61">
        <v>103471046</v>
      </c>
      <c r="B3801" s="61" t="s">
        <v>130</v>
      </c>
      <c r="C3801" s="100" t="s">
        <v>1613</v>
      </c>
      <c r="D3801" s="42" t="s">
        <v>129</v>
      </c>
      <c r="E3801" s="61">
        <v>101490161</v>
      </c>
      <c r="F3801" s="61"/>
      <c r="G3801" s="61">
        <v>289</v>
      </c>
      <c r="H3801">
        <v>7</v>
      </c>
      <c r="I3801" t="str">
        <f t="shared" si="195"/>
        <v>78</v>
      </c>
      <c r="J3801" t="str">
        <f t="shared" si="196"/>
        <v>9.4</v>
      </c>
      <c r="K3801" t="s">
        <v>8342</v>
      </c>
      <c r="L3801" t="s">
        <v>8341</v>
      </c>
      <c r="M3801">
        <v>0.75</v>
      </c>
      <c r="N3801">
        <v>2.5</v>
      </c>
      <c r="O3801">
        <f t="shared" si="197"/>
        <v>1.25</v>
      </c>
      <c r="P3801">
        <v>0.5</v>
      </c>
    </row>
    <row r="3802" spans="1:16">
      <c r="A3802" s="61">
        <v>101681840</v>
      </c>
      <c r="B3802" s="61" t="s">
        <v>6809</v>
      </c>
      <c r="C3802" s="62" t="s">
        <v>1532</v>
      </c>
      <c r="D3802" s="42" t="s">
        <v>3901</v>
      </c>
      <c r="E3802" s="61">
        <v>101490162</v>
      </c>
      <c r="F3802" s="61"/>
      <c r="G3802" s="61">
        <v>271</v>
      </c>
      <c r="H3802">
        <v>7</v>
      </c>
      <c r="I3802" t="str">
        <f t="shared" si="195"/>
        <v>78</v>
      </c>
      <c r="J3802" t="str">
        <f t="shared" si="196"/>
        <v>9.4</v>
      </c>
      <c r="K3802" t="s">
        <v>8342</v>
      </c>
      <c r="L3802" t="s">
        <v>8350</v>
      </c>
      <c r="M3802">
        <v>0.75</v>
      </c>
      <c r="N3802">
        <v>2.5</v>
      </c>
      <c r="O3802">
        <f t="shared" si="197"/>
        <v>1.25</v>
      </c>
      <c r="P3802">
        <v>0.5</v>
      </c>
    </row>
    <row r="3803" spans="1:16">
      <c r="A3803" s="61">
        <v>101681840</v>
      </c>
      <c r="B3803" s="61" t="s">
        <v>6809</v>
      </c>
      <c r="C3803" s="62" t="s">
        <v>1613</v>
      </c>
      <c r="D3803" s="42" t="s">
        <v>3902</v>
      </c>
      <c r="E3803" s="61">
        <v>101490161</v>
      </c>
      <c r="F3803" s="61"/>
      <c r="G3803" s="61">
        <v>271</v>
      </c>
      <c r="H3803">
        <v>7</v>
      </c>
      <c r="I3803" t="str">
        <f t="shared" si="195"/>
        <v>78</v>
      </c>
      <c r="J3803" t="str">
        <f t="shared" si="196"/>
        <v>9.4</v>
      </c>
      <c r="K3803" t="s">
        <v>8342</v>
      </c>
      <c r="L3803" t="s">
        <v>8350</v>
      </c>
      <c r="M3803">
        <v>0.75</v>
      </c>
      <c r="N3803">
        <v>2.5</v>
      </c>
      <c r="O3803">
        <f t="shared" si="197"/>
        <v>1.25</v>
      </c>
      <c r="P3803">
        <v>0.5</v>
      </c>
    </row>
    <row r="3804" spans="1:16">
      <c r="A3804" s="96">
        <v>103294995</v>
      </c>
      <c r="B3804" s="61" t="s">
        <v>7523</v>
      </c>
      <c r="C3804" s="62" t="s">
        <v>1532</v>
      </c>
      <c r="D3804" s="94" t="s">
        <v>4976</v>
      </c>
      <c r="E3804" s="61">
        <v>101490162</v>
      </c>
      <c r="F3804" s="61"/>
      <c r="G3804" s="61">
        <v>404</v>
      </c>
      <c r="H3804">
        <v>7</v>
      </c>
      <c r="I3804" t="str">
        <f t="shared" si="195"/>
        <v>78</v>
      </c>
      <c r="J3804" t="str">
        <f t="shared" si="196"/>
        <v>9.4</v>
      </c>
      <c r="K3804" t="s">
        <v>8342</v>
      </c>
      <c r="L3804" t="s">
        <v>8352</v>
      </c>
      <c r="M3804">
        <v>0.75</v>
      </c>
      <c r="N3804">
        <v>2.5</v>
      </c>
      <c r="O3804">
        <f t="shared" si="197"/>
        <v>1.25</v>
      </c>
      <c r="P3804">
        <v>0.5</v>
      </c>
    </row>
    <row r="3805" spans="1:16">
      <c r="A3805" s="96">
        <v>103294995</v>
      </c>
      <c r="B3805" s="61" t="s">
        <v>7523</v>
      </c>
      <c r="C3805" s="62" t="s">
        <v>1613</v>
      </c>
      <c r="D3805" s="94" t="s">
        <v>4977</v>
      </c>
      <c r="E3805" s="61">
        <v>101490161</v>
      </c>
      <c r="F3805" s="61"/>
      <c r="G3805" s="61">
        <v>404</v>
      </c>
      <c r="H3805">
        <v>7</v>
      </c>
      <c r="I3805" t="str">
        <f t="shared" si="195"/>
        <v>78</v>
      </c>
      <c r="J3805" t="str">
        <f t="shared" si="196"/>
        <v>9.4</v>
      </c>
      <c r="K3805" t="s">
        <v>8342</v>
      </c>
      <c r="L3805" t="s">
        <v>8352</v>
      </c>
      <c r="M3805">
        <v>0.75</v>
      </c>
      <c r="N3805">
        <v>2.5</v>
      </c>
      <c r="O3805">
        <f t="shared" si="197"/>
        <v>1.25</v>
      </c>
      <c r="P3805">
        <v>0.5</v>
      </c>
    </row>
    <row r="3806" spans="1:16">
      <c r="A3806" s="61">
        <v>102018098</v>
      </c>
      <c r="B3806" s="61" t="s">
        <v>6881</v>
      </c>
      <c r="C3806" s="62" t="s">
        <v>1532</v>
      </c>
      <c r="D3806" s="42" t="s">
        <v>4027</v>
      </c>
      <c r="E3806" s="61">
        <v>101490162</v>
      </c>
      <c r="F3806" s="61"/>
      <c r="G3806" s="61">
        <v>289</v>
      </c>
      <c r="H3806">
        <v>7</v>
      </c>
      <c r="I3806" t="str">
        <f t="shared" si="195"/>
        <v>78</v>
      </c>
      <c r="J3806" t="str">
        <f t="shared" si="196"/>
        <v>9.4</v>
      </c>
      <c r="K3806" t="s">
        <v>8342</v>
      </c>
      <c r="L3806" t="s">
        <v>8341</v>
      </c>
      <c r="M3806">
        <v>0.75</v>
      </c>
      <c r="N3806">
        <v>2.5</v>
      </c>
      <c r="O3806">
        <f t="shared" si="197"/>
        <v>1.25</v>
      </c>
      <c r="P3806">
        <v>0.5</v>
      </c>
    </row>
    <row r="3807" spans="1:16">
      <c r="A3807" s="61">
        <v>102018098</v>
      </c>
      <c r="B3807" s="61" t="s">
        <v>6881</v>
      </c>
      <c r="C3807" s="62" t="s">
        <v>1613</v>
      </c>
      <c r="D3807" s="42" t="s">
        <v>4028</v>
      </c>
      <c r="E3807" s="61">
        <v>101490161</v>
      </c>
      <c r="F3807" s="61"/>
      <c r="G3807" s="61">
        <v>289</v>
      </c>
      <c r="H3807">
        <v>7</v>
      </c>
      <c r="I3807" t="str">
        <f t="shared" si="195"/>
        <v>78</v>
      </c>
      <c r="J3807" t="str">
        <f t="shared" si="196"/>
        <v>9.4</v>
      </c>
      <c r="K3807" t="s">
        <v>8342</v>
      </c>
      <c r="L3807" t="s">
        <v>8341</v>
      </c>
      <c r="M3807">
        <v>0.75</v>
      </c>
      <c r="N3807">
        <v>2.5</v>
      </c>
      <c r="O3807">
        <f t="shared" si="197"/>
        <v>1.25</v>
      </c>
      <c r="P3807">
        <v>0.5</v>
      </c>
    </row>
    <row r="3808" spans="1:16">
      <c r="A3808" s="61">
        <v>101700974</v>
      </c>
      <c r="B3808" s="61" t="s">
        <v>7309</v>
      </c>
      <c r="C3808" s="62" t="s">
        <v>1532</v>
      </c>
      <c r="D3808" s="42" t="s">
        <v>4709</v>
      </c>
      <c r="E3808" s="61">
        <v>101490162</v>
      </c>
      <c r="F3808" s="61"/>
      <c r="G3808" s="61">
        <v>271</v>
      </c>
      <c r="H3808">
        <v>7</v>
      </c>
      <c r="I3808" t="str">
        <f t="shared" si="195"/>
        <v>78</v>
      </c>
      <c r="J3808" t="str">
        <f t="shared" si="196"/>
        <v>9.6</v>
      </c>
      <c r="K3808" t="s">
        <v>8342</v>
      </c>
      <c r="L3808" t="s">
        <v>8350</v>
      </c>
      <c r="M3808">
        <v>0.75</v>
      </c>
      <c r="N3808">
        <v>2.5</v>
      </c>
      <c r="O3808">
        <f t="shared" si="197"/>
        <v>1.25</v>
      </c>
      <c r="P3808">
        <v>0.5</v>
      </c>
    </row>
    <row r="3809" spans="1:16">
      <c r="A3809" s="61">
        <v>104622294</v>
      </c>
      <c r="B3809" s="61" t="s">
        <v>7929</v>
      </c>
      <c r="C3809" s="100" t="s">
        <v>1532</v>
      </c>
      <c r="D3809" s="42" t="s">
        <v>5623</v>
      </c>
      <c r="E3809" s="61">
        <v>101490162</v>
      </c>
      <c r="F3809" s="61"/>
      <c r="G3809" s="61">
        <v>395</v>
      </c>
      <c r="H3809">
        <v>7.12</v>
      </c>
      <c r="I3809" t="str">
        <f t="shared" si="195"/>
        <v>67</v>
      </c>
      <c r="J3809" t="str">
        <f t="shared" si="196"/>
        <v>12.</v>
      </c>
      <c r="K3809" t="s">
        <v>8342</v>
      </c>
      <c r="L3809" t="s">
        <v>8341</v>
      </c>
      <c r="M3809">
        <v>0.75</v>
      </c>
      <c r="N3809">
        <v>2.5</v>
      </c>
      <c r="O3809">
        <f t="shared" si="197"/>
        <v>1.25</v>
      </c>
      <c r="P3809">
        <v>0.5</v>
      </c>
    </row>
    <row r="3810" spans="1:16">
      <c r="A3810" s="61">
        <v>104622294</v>
      </c>
      <c r="B3810" s="61" t="s">
        <v>7929</v>
      </c>
      <c r="C3810" s="100" t="s">
        <v>1613</v>
      </c>
      <c r="D3810" s="42" t="s">
        <v>5624</v>
      </c>
      <c r="E3810" s="61">
        <v>101490161</v>
      </c>
      <c r="F3810" s="61"/>
      <c r="G3810" s="61">
        <v>395</v>
      </c>
      <c r="H3810">
        <v>7.12</v>
      </c>
      <c r="I3810" t="str">
        <f t="shared" si="195"/>
        <v>67</v>
      </c>
      <c r="J3810" t="str">
        <f t="shared" si="196"/>
        <v>12.</v>
      </c>
      <c r="K3810" t="s">
        <v>8342</v>
      </c>
      <c r="L3810" t="s">
        <v>8341</v>
      </c>
      <c r="M3810">
        <v>0.75</v>
      </c>
      <c r="N3810">
        <v>2.5</v>
      </c>
      <c r="O3810">
        <f t="shared" si="197"/>
        <v>1.25</v>
      </c>
      <c r="P3810">
        <v>0.5</v>
      </c>
    </row>
    <row r="3811" spans="1:16">
      <c r="A3811" s="61">
        <v>103660765</v>
      </c>
      <c r="B3811" s="61" t="s">
        <v>146</v>
      </c>
      <c r="C3811" s="100" t="s">
        <v>1532</v>
      </c>
      <c r="D3811" s="42" t="s">
        <v>1447</v>
      </c>
      <c r="E3811" s="61">
        <v>101490171</v>
      </c>
      <c r="F3811" s="61"/>
      <c r="G3811" s="61">
        <v>368</v>
      </c>
      <c r="H3811">
        <v>7.13</v>
      </c>
      <c r="I3811" t="str">
        <f t="shared" si="195"/>
        <v>78</v>
      </c>
      <c r="J3811" t="str">
        <f t="shared" si="196"/>
        <v>7.5</v>
      </c>
      <c r="K3811" t="s">
        <v>8342</v>
      </c>
      <c r="L3811" t="s">
        <v>8341</v>
      </c>
      <c r="M3811">
        <v>0.75</v>
      </c>
      <c r="N3811">
        <v>2.5</v>
      </c>
      <c r="O3811">
        <f t="shared" si="197"/>
        <v>1.25</v>
      </c>
      <c r="P3811">
        <v>0.5</v>
      </c>
    </row>
    <row r="3812" spans="1:16">
      <c r="A3812" s="61">
        <v>103660765</v>
      </c>
      <c r="B3812" s="61" t="s">
        <v>146</v>
      </c>
      <c r="C3812" s="100" t="s">
        <v>1613</v>
      </c>
      <c r="D3812" s="42" t="s">
        <v>145</v>
      </c>
      <c r="E3812" s="61">
        <v>101490161</v>
      </c>
      <c r="F3812" s="61"/>
      <c r="G3812" s="61">
        <v>368</v>
      </c>
      <c r="H3812">
        <v>7.13</v>
      </c>
      <c r="I3812" t="str">
        <f t="shared" si="195"/>
        <v>78</v>
      </c>
      <c r="J3812" t="str">
        <f t="shared" si="196"/>
        <v>7.5</v>
      </c>
      <c r="K3812" t="s">
        <v>8342</v>
      </c>
      <c r="L3812" t="s">
        <v>8341</v>
      </c>
      <c r="M3812">
        <v>0.75</v>
      </c>
      <c r="N3812">
        <v>2.5</v>
      </c>
      <c r="O3812">
        <f t="shared" si="197"/>
        <v>1.25</v>
      </c>
      <c r="P3812">
        <v>0.5</v>
      </c>
    </row>
    <row r="3813" spans="1:16">
      <c r="A3813" s="61">
        <v>103458169</v>
      </c>
      <c r="B3813" s="61" t="s">
        <v>7631</v>
      </c>
      <c r="C3813" s="100" t="s">
        <v>1532</v>
      </c>
      <c r="D3813" s="42" t="s">
        <v>8184</v>
      </c>
      <c r="E3813" s="61">
        <v>101490171</v>
      </c>
      <c r="F3813" s="61"/>
      <c r="G3813" s="61">
        <v>418</v>
      </c>
      <c r="H3813">
        <v>7.25</v>
      </c>
      <c r="I3813" t="str">
        <f t="shared" si="195"/>
        <v>67</v>
      </c>
      <c r="J3813" t="str">
        <f t="shared" si="196"/>
        <v>10.</v>
      </c>
      <c r="K3813" t="s">
        <v>8342</v>
      </c>
      <c r="L3813" t="s">
        <v>8355</v>
      </c>
      <c r="M3813">
        <v>0.75</v>
      </c>
      <c r="N3813">
        <v>2.5</v>
      </c>
      <c r="O3813">
        <f t="shared" si="197"/>
        <v>1.25</v>
      </c>
      <c r="P3813">
        <v>0.5</v>
      </c>
    </row>
    <row r="3814" spans="1:16">
      <c r="A3814" s="61">
        <v>103458169</v>
      </c>
      <c r="B3814" s="61" t="s">
        <v>7631</v>
      </c>
      <c r="C3814" s="100" t="s">
        <v>1613</v>
      </c>
      <c r="D3814" s="42" t="s">
        <v>5158</v>
      </c>
      <c r="E3814" s="61">
        <v>101490161</v>
      </c>
      <c r="F3814" s="61"/>
      <c r="G3814" s="61">
        <v>418</v>
      </c>
      <c r="H3814">
        <v>7.25</v>
      </c>
      <c r="I3814" t="str">
        <f t="shared" si="195"/>
        <v>67</v>
      </c>
      <c r="J3814" t="str">
        <f t="shared" si="196"/>
        <v>10.</v>
      </c>
      <c r="K3814" t="s">
        <v>8342</v>
      </c>
      <c r="L3814" t="s">
        <v>8355</v>
      </c>
      <c r="M3814">
        <v>0.75</v>
      </c>
      <c r="N3814">
        <v>2.5</v>
      </c>
      <c r="O3814">
        <f t="shared" si="197"/>
        <v>1.25</v>
      </c>
      <c r="P3814">
        <v>0.5</v>
      </c>
    </row>
    <row r="3815" spans="1:16">
      <c r="A3815" s="61">
        <v>103363229</v>
      </c>
      <c r="B3815" s="61" t="s">
        <v>211</v>
      </c>
      <c r="C3815" s="100" t="s">
        <v>1613</v>
      </c>
      <c r="D3815" s="42" t="s">
        <v>210</v>
      </c>
      <c r="E3815" s="61">
        <v>101490161</v>
      </c>
      <c r="F3815" s="61"/>
      <c r="G3815" s="61">
        <v>413</v>
      </c>
      <c r="H3815">
        <v>7.25</v>
      </c>
      <c r="I3815" t="str">
        <f t="shared" si="195"/>
        <v>67</v>
      </c>
      <c r="J3815" t="str">
        <f t="shared" si="196"/>
        <v>10.</v>
      </c>
      <c r="K3815" t="s">
        <v>8342</v>
      </c>
      <c r="L3815" t="s">
        <v>8354</v>
      </c>
      <c r="M3815">
        <v>0.75</v>
      </c>
      <c r="N3815">
        <v>2.5</v>
      </c>
      <c r="O3815">
        <f t="shared" si="197"/>
        <v>1.25</v>
      </c>
      <c r="P3815">
        <v>0.5</v>
      </c>
    </row>
    <row r="3816" spans="1:16">
      <c r="A3816" s="61">
        <v>103363229</v>
      </c>
      <c r="B3816" s="61" t="s">
        <v>211</v>
      </c>
      <c r="C3816" s="100" t="s">
        <v>1532</v>
      </c>
      <c r="D3816" s="42" t="s">
        <v>5057</v>
      </c>
      <c r="E3816" s="61">
        <v>101490171</v>
      </c>
      <c r="F3816" s="61"/>
      <c r="G3816" s="61">
        <v>413</v>
      </c>
      <c r="H3816">
        <v>7.25</v>
      </c>
      <c r="I3816" t="str">
        <f t="shared" si="195"/>
        <v>67</v>
      </c>
      <c r="J3816" t="str">
        <f t="shared" si="196"/>
        <v>10.</v>
      </c>
      <c r="K3816" t="s">
        <v>8342</v>
      </c>
      <c r="L3816" t="s">
        <v>8354</v>
      </c>
      <c r="M3816">
        <v>0.75</v>
      </c>
      <c r="N3816">
        <v>2.5</v>
      </c>
      <c r="O3816">
        <f t="shared" si="197"/>
        <v>1.25</v>
      </c>
      <c r="P3816">
        <v>0.5</v>
      </c>
    </row>
    <row r="3817" spans="1:16">
      <c r="A3817" s="61" t="s">
        <v>194</v>
      </c>
      <c r="B3817" s="61" t="s">
        <v>6846</v>
      </c>
      <c r="C3817" s="100" t="s">
        <v>5683</v>
      </c>
      <c r="D3817" s="42" t="s">
        <v>193</v>
      </c>
      <c r="E3817" s="61"/>
      <c r="F3817" s="61"/>
      <c r="G3817" s="61">
        <v>277</v>
      </c>
      <c r="H3817">
        <v>7.25</v>
      </c>
      <c r="I3817" t="str">
        <f t="shared" si="195"/>
        <v>67</v>
      </c>
      <c r="J3817" t="str">
        <f t="shared" si="196"/>
        <v>10.</v>
      </c>
      <c r="K3817" t="s">
        <v>8342</v>
      </c>
      <c r="L3817" t="s">
        <v>8341</v>
      </c>
      <c r="M3817">
        <v>0.75</v>
      </c>
      <c r="N3817">
        <v>2.5</v>
      </c>
      <c r="O3817">
        <f t="shared" si="197"/>
        <v>1.25</v>
      </c>
      <c r="P3817">
        <v>0.5</v>
      </c>
    </row>
    <row r="3818" spans="1:16">
      <c r="A3818" s="61">
        <v>102071163</v>
      </c>
      <c r="B3818" s="61" t="s">
        <v>6941</v>
      </c>
      <c r="C3818" s="62" t="s">
        <v>1532</v>
      </c>
      <c r="D3818" s="42" t="s">
        <v>4121</v>
      </c>
      <c r="E3818" s="61">
        <v>101490171</v>
      </c>
      <c r="F3818" s="61"/>
      <c r="G3818" s="61">
        <v>299</v>
      </c>
      <c r="H3818">
        <v>7.25</v>
      </c>
      <c r="I3818" t="str">
        <f t="shared" si="195"/>
        <v>67</v>
      </c>
      <c r="J3818" t="str">
        <f t="shared" si="196"/>
        <v>10.</v>
      </c>
      <c r="K3818" t="s">
        <v>8342</v>
      </c>
      <c r="L3818" t="s">
        <v>8350</v>
      </c>
      <c r="M3818">
        <v>0.75</v>
      </c>
      <c r="N3818">
        <v>2.5</v>
      </c>
      <c r="O3818">
        <f t="shared" si="197"/>
        <v>1.25</v>
      </c>
      <c r="P3818">
        <v>0.5</v>
      </c>
    </row>
    <row r="3819" spans="1:16">
      <c r="A3819" s="61">
        <v>103202214</v>
      </c>
      <c r="B3819" s="61" t="s">
        <v>196</v>
      </c>
      <c r="C3819" s="62" t="s">
        <v>1532</v>
      </c>
      <c r="D3819" s="42" t="s">
        <v>4121</v>
      </c>
      <c r="E3819" s="61">
        <v>101490171</v>
      </c>
      <c r="F3819" s="61"/>
      <c r="G3819" s="61">
        <v>299</v>
      </c>
      <c r="H3819">
        <v>7.25</v>
      </c>
      <c r="I3819" t="str">
        <f t="shared" si="195"/>
        <v>67</v>
      </c>
      <c r="J3819" t="str">
        <f t="shared" si="196"/>
        <v>10.</v>
      </c>
      <c r="K3819" t="s">
        <v>8342</v>
      </c>
      <c r="L3819" t="s">
        <v>8350</v>
      </c>
      <c r="M3819">
        <v>0.75</v>
      </c>
      <c r="N3819">
        <v>2.5</v>
      </c>
      <c r="O3819">
        <f t="shared" si="197"/>
        <v>1.25</v>
      </c>
      <c r="P3819">
        <v>0.5</v>
      </c>
    </row>
    <row r="3820" spans="1:16">
      <c r="A3820" s="61">
        <v>102071163</v>
      </c>
      <c r="B3820" s="61" t="s">
        <v>6941</v>
      </c>
      <c r="C3820" s="62" t="s">
        <v>1613</v>
      </c>
      <c r="D3820" s="42" t="s">
        <v>4122</v>
      </c>
      <c r="E3820" s="61">
        <v>101490161</v>
      </c>
      <c r="F3820" s="61"/>
      <c r="G3820" s="61">
        <v>299</v>
      </c>
      <c r="H3820">
        <v>7.25</v>
      </c>
      <c r="I3820" t="str">
        <f t="shared" si="195"/>
        <v>67</v>
      </c>
      <c r="J3820" t="str">
        <f t="shared" si="196"/>
        <v>10.</v>
      </c>
      <c r="K3820" t="s">
        <v>8342</v>
      </c>
      <c r="L3820" t="s">
        <v>8350</v>
      </c>
      <c r="M3820">
        <v>0.75</v>
      </c>
      <c r="N3820">
        <v>2.5</v>
      </c>
      <c r="O3820">
        <f t="shared" si="197"/>
        <v>1.25</v>
      </c>
      <c r="P3820">
        <v>0.5</v>
      </c>
    </row>
    <row r="3821" spans="1:16">
      <c r="A3821" s="61">
        <v>103202214</v>
      </c>
      <c r="B3821" s="61" t="s">
        <v>196</v>
      </c>
      <c r="C3821" s="62" t="s">
        <v>1613</v>
      </c>
      <c r="D3821" s="42" t="s">
        <v>4122</v>
      </c>
      <c r="E3821" s="61">
        <v>101490161</v>
      </c>
      <c r="F3821" s="61"/>
      <c r="G3821" s="61">
        <v>299</v>
      </c>
      <c r="H3821">
        <v>7.25</v>
      </c>
      <c r="I3821" t="str">
        <f t="shared" si="195"/>
        <v>67</v>
      </c>
      <c r="J3821" t="str">
        <f t="shared" si="196"/>
        <v>10.</v>
      </c>
      <c r="K3821" t="s">
        <v>8342</v>
      </c>
      <c r="L3821" t="s">
        <v>8350</v>
      </c>
      <c r="M3821">
        <v>0.75</v>
      </c>
      <c r="N3821">
        <v>2.5</v>
      </c>
      <c r="O3821">
        <f t="shared" si="197"/>
        <v>1.25</v>
      </c>
      <c r="P3821">
        <v>0.5</v>
      </c>
    </row>
    <row r="3822" spans="1:16">
      <c r="A3822" s="61">
        <v>103202213</v>
      </c>
      <c r="B3822" s="61" t="s">
        <v>7409</v>
      </c>
      <c r="C3822" s="62" t="s">
        <v>1532</v>
      </c>
      <c r="D3822" s="42" t="s">
        <v>4802</v>
      </c>
      <c r="E3822" s="61">
        <v>101490171</v>
      </c>
      <c r="F3822" s="61"/>
      <c r="G3822" s="61">
        <v>277</v>
      </c>
      <c r="H3822">
        <v>7.25</v>
      </c>
      <c r="I3822" t="str">
        <f t="shared" si="195"/>
        <v>67</v>
      </c>
      <c r="J3822" t="str">
        <f t="shared" si="196"/>
        <v>10.</v>
      </c>
      <c r="K3822" t="s">
        <v>8342</v>
      </c>
      <c r="L3822" t="s">
        <v>8341</v>
      </c>
      <c r="M3822">
        <v>0.75</v>
      </c>
      <c r="N3822">
        <v>2.5</v>
      </c>
      <c r="O3822">
        <f t="shared" si="197"/>
        <v>1.25</v>
      </c>
      <c r="P3822">
        <v>0.5</v>
      </c>
    </row>
    <row r="3823" spans="1:16">
      <c r="A3823" s="61">
        <v>103202213</v>
      </c>
      <c r="B3823" s="61" t="s">
        <v>7409</v>
      </c>
      <c r="C3823" s="62" t="s">
        <v>1613</v>
      </c>
      <c r="D3823" s="42" t="s">
        <v>4803</v>
      </c>
      <c r="E3823" s="61">
        <v>101490161</v>
      </c>
      <c r="F3823" s="61"/>
      <c r="G3823" s="61">
        <v>277</v>
      </c>
      <c r="H3823">
        <v>7.25</v>
      </c>
      <c r="I3823" t="str">
        <f t="shared" si="195"/>
        <v>67</v>
      </c>
      <c r="J3823" t="str">
        <f t="shared" si="196"/>
        <v>10.</v>
      </c>
      <c r="K3823" t="s">
        <v>8342</v>
      </c>
      <c r="L3823" t="s">
        <v>8341</v>
      </c>
      <c r="M3823">
        <v>0.75</v>
      </c>
      <c r="N3823">
        <v>2.5</v>
      </c>
      <c r="O3823">
        <f t="shared" si="197"/>
        <v>1.25</v>
      </c>
      <c r="P3823">
        <v>0.5</v>
      </c>
    </row>
    <row r="3824" spans="1:16">
      <c r="A3824" s="61">
        <v>102774927</v>
      </c>
      <c r="B3824" s="61" t="s">
        <v>7056</v>
      </c>
      <c r="C3824" s="62" t="s">
        <v>1532</v>
      </c>
      <c r="D3824" s="42" t="s">
        <v>4312</v>
      </c>
      <c r="E3824" s="61">
        <v>101727990</v>
      </c>
      <c r="F3824" s="61"/>
      <c r="G3824" s="61">
        <v>299</v>
      </c>
      <c r="H3824">
        <v>7.25</v>
      </c>
      <c r="I3824" t="str">
        <f t="shared" si="195"/>
        <v>67</v>
      </c>
      <c r="J3824" t="str">
        <f t="shared" si="196"/>
        <v>10.</v>
      </c>
      <c r="K3824" t="s">
        <v>8347</v>
      </c>
      <c r="L3824" t="s">
        <v>8350</v>
      </c>
      <c r="M3824">
        <v>1.5</v>
      </c>
      <c r="N3824">
        <v>2.5</v>
      </c>
      <c r="O3824">
        <f t="shared" si="197"/>
        <v>1.25</v>
      </c>
      <c r="P3824">
        <v>0.5</v>
      </c>
    </row>
    <row r="3825" spans="1:16">
      <c r="A3825" s="61">
        <v>102774927</v>
      </c>
      <c r="B3825" s="61" t="s">
        <v>7056</v>
      </c>
      <c r="C3825" s="62" t="s">
        <v>1613</v>
      </c>
      <c r="D3825" s="42" t="s">
        <v>4313</v>
      </c>
      <c r="E3825" s="61">
        <v>101727984</v>
      </c>
      <c r="F3825" s="61"/>
      <c r="G3825" s="61">
        <v>299</v>
      </c>
      <c r="H3825">
        <v>7.25</v>
      </c>
      <c r="I3825" t="str">
        <f t="shared" si="195"/>
        <v>67</v>
      </c>
      <c r="J3825" t="str">
        <f t="shared" si="196"/>
        <v>10.</v>
      </c>
      <c r="K3825" t="s">
        <v>8347</v>
      </c>
      <c r="L3825" t="s">
        <v>8350</v>
      </c>
      <c r="M3825">
        <v>1.5</v>
      </c>
      <c r="N3825">
        <v>2.5</v>
      </c>
      <c r="O3825">
        <f t="shared" si="197"/>
        <v>1.25</v>
      </c>
      <c r="P3825">
        <v>0.5</v>
      </c>
    </row>
    <row r="3826" spans="1:16">
      <c r="A3826" s="61">
        <v>102774929</v>
      </c>
      <c r="B3826" s="61" t="s">
        <v>7057</v>
      </c>
      <c r="C3826" s="62" t="s">
        <v>1532</v>
      </c>
      <c r="D3826" s="42" t="s">
        <v>4314</v>
      </c>
      <c r="E3826" s="61">
        <v>101727990</v>
      </c>
      <c r="F3826" s="61"/>
      <c r="G3826" s="61">
        <v>277</v>
      </c>
      <c r="H3826">
        <v>7.25</v>
      </c>
      <c r="I3826" t="str">
        <f t="shared" si="195"/>
        <v>67</v>
      </c>
      <c r="J3826" t="str">
        <f t="shared" si="196"/>
        <v>10.</v>
      </c>
      <c r="K3826" t="s">
        <v>8347</v>
      </c>
      <c r="L3826" t="s">
        <v>8341</v>
      </c>
      <c r="M3826">
        <v>1.5</v>
      </c>
      <c r="N3826">
        <v>2.5</v>
      </c>
      <c r="O3826">
        <f t="shared" si="197"/>
        <v>1.25</v>
      </c>
      <c r="P3826">
        <v>0.5</v>
      </c>
    </row>
    <row r="3827" spans="1:16">
      <c r="A3827" s="61">
        <v>102774929</v>
      </c>
      <c r="B3827" s="61" t="s">
        <v>7057</v>
      </c>
      <c r="C3827" s="62" t="s">
        <v>1613</v>
      </c>
      <c r="D3827" s="42" t="s">
        <v>4315</v>
      </c>
      <c r="E3827" s="61">
        <v>101727984</v>
      </c>
      <c r="F3827" s="61"/>
      <c r="G3827" s="61">
        <v>277</v>
      </c>
      <c r="H3827">
        <v>7.25</v>
      </c>
      <c r="I3827" t="str">
        <f t="shared" si="195"/>
        <v>67</v>
      </c>
      <c r="J3827" t="str">
        <f t="shared" si="196"/>
        <v>10.</v>
      </c>
      <c r="K3827" t="s">
        <v>8347</v>
      </c>
      <c r="L3827" t="s">
        <v>8341</v>
      </c>
      <c r="M3827">
        <v>1.5</v>
      </c>
      <c r="N3827">
        <v>2.5</v>
      </c>
      <c r="O3827">
        <f t="shared" si="197"/>
        <v>1.25</v>
      </c>
      <c r="P3827">
        <v>0.5</v>
      </c>
    </row>
    <row r="3828" spans="1:16">
      <c r="A3828" s="61">
        <v>103202215</v>
      </c>
      <c r="B3828" s="61" t="s">
        <v>7404</v>
      </c>
      <c r="C3828" s="62" t="s">
        <v>1532</v>
      </c>
      <c r="D3828" s="42" t="s">
        <v>4794</v>
      </c>
      <c r="E3828" s="61">
        <v>101727990</v>
      </c>
      <c r="F3828" s="61"/>
      <c r="G3828" s="61">
        <v>299</v>
      </c>
      <c r="H3828">
        <v>7.25</v>
      </c>
      <c r="I3828" t="str">
        <f t="shared" si="195"/>
        <v>67</v>
      </c>
      <c r="J3828" t="str">
        <f t="shared" si="196"/>
        <v>10.</v>
      </c>
      <c r="K3828" t="s">
        <v>8345</v>
      </c>
      <c r="L3828" t="s">
        <v>8350</v>
      </c>
      <c r="M3828">
        <v>1.5</v>
      </c>
      <c r="N3828">
        <v>2.5</v>
      </c>
      <c r="O3828">
        <f t="shared" si="197"/>
        <v>1.25</v>
      </c>
      <c r="P3828">
        <v>0.5</v>
      </c>
    </row>
    <row r="3829" spans="1:16">
      <c r="A3829" s="61">
        <v>103202215</v>
      </c>
      <c r="B3829" s="61" t="s">
        <v>7404</v>
      </c>
      <c r="C3829" s="62" t="s">
        <v>1613</v>
      </c>
      <c r="D3829" s="42" t="s">
        <v>4795</v>
      </c>
      <c r="E3829" s="61">
        <v>101727984</v>
      </c>
      <c r="F3829" s="61"/>
      <c r="G3829" s="61">
        <v>299</v>
      </c>
      <c r="H3829">
        <v>7.25</v>
      </c>
      <c r="I3829" t="str">
        <f t="shared" si="195"/>
        <v>67</v>
      </c>
      <c r="J3829" t="str">
        <f t="shared" si="196"/>
        <v>10.</v>
      </c>
      <c r="K3829" t="s">
        <v>8345</v>
      </c>
      <c r="L3829" t="s">
        <v>8350</v>
      </c>
      <c r="M3829">
        <v>1.5</v>
      </c>
      <c r="N3829">
        <v>2.5</v>
      </c>
      <c r="O3829">
        <f t="shared" si="197"/>
        <v>1.25</v>
      </c>
      <c r="P3829">
        <v>0.5</v>
      </c>
    </row>
    <row r="3830" spans="1:16">
      <c r="A3830" s="61">
        <v>103202216</v>
      </c>
      <c r="B3830" s="61" t="s">
        <v>7405</v>
      </c>
      <c r="C3830" s="62" t="s">
        <v>1532</v>
      </c>
      <c r="D3830" s="42" t="s">
        <v>4796</v>
      </c>
      <c r="E3830" s="61">
        <v>101727990</v>
      </c>
      <c r="F3830" s="61"/>
      <c r="G3830" s="61">
        <v>277</v>
      </c>
      <c r="H3830">
        <v>7.25</v>
      </c>
      <c r="I3830" t="str">
        <f t="shared" si="195"/>
        <v>67</v>
      </c>
      <c r="J3830" t="str">
        <f t="shared" si="196"/>
        <v>10.</v>
      </c>
      <c r="K3830" t="s">
        <v>8345</v>
      </c>
      <c r="L3830" t="s">
        <v>8341</v>
      </c>
      <c r="M3830">
        <v>1.5</v>
      </c>
      <c r="N3830">
        <v>2.5</v>
      </c>
      <c r="O3830">
        <f t="shared" si="197"/>
        <v>1.25</v>
      </c>
      <c r="P3830">
        <v>0.5</v>
      </c>
    </row>
    <row r="3831" spans="1:16">
      <c r="A3831" s="61">
        <v>103202216</v>
      </c>
      <c r="B3831" s="61" t="s">
        <v>7405</v>
      </c>
      <c r="C3831" s="62" t="s">
        <v>1613</v>
      </c>
      <c r="D3831" s="42" t="s">
        <v>4797</v>
      </c>
      <c r="E3831" s="61">
        <v>101727984</v>
      </c>
      <c r="F3831" s="61"/>
      <c r="G3831" s="61">
        <v>277</v>
      </c>
      <c r="H3831">
        <v>7.25</v>
      </c>
      <c r="I3831" t="str">
        <f t="shared" si="195"/>
        <v>67</v>
      </c>
      <c r="J3831" t="str">
        <f t="shared" si="196"/>
        <v>10.</v>
      </c>
      <c r="K3831" t="s">
        <v>8345</v>
      </c>
      <c r="L3831" t="s">
        <v>8341</v>
      </c>
      <c r="M3831">
        <v>1.5</v>
      </c>
      <c r="N3831">
        <v>2.5</v>
      </c>
      <c r="O3831">
        <f t="shared" si="197"/>
        <v>1.25</v>
      </c>
      <c r="P3831">
        <v>0.5</v>
      </c>
    </row>
    <row r="3832" spans="1:16">
      <c r="A3832" s="61">
        <v>103645488</v>
      </c>
      <c r="B3832" s="61" t="s">
        <v>7714</v>
      </c>
      <c r="C3832" s="100" t="s">
        <v>1532</v>
      </c>
      <c r="D3832" s="42" t="s">
        <v>5294</v>
      </c>
      <c r="E3832" s="61">
        <v>103265022</v>
      </c>
      <c r="F3832" s="61"/>
      <c r="G3832" s="115">
        <v>418</v>
      </c>
      <c r="H3832">
        <v>7.25</v>
      </c>
      <c r="I3832" t="str">
        <f t="shared" si="195"/>
        <v>67</v>
      </c>
      <c r="J3832" t="str">
        <f t="shared" si="196"/>
        <v>10.</v>
      </c>
      <c r="K3832" t="s">
        <v>8345</v>
      </c>
      <c r="L3832" t="s">
        <v>8355</v>
      </c>
      <c r="M3832">
        <v>1.5</v>
      </c>
      <c r="N3832">
        <v>2.5</v>
      </c>
      <c r="O3832">
        <f t="shared" si="197"/>
        <v>1.25</v>
      </c>
      <c r="P3832">
        <v>0.5</v>
      </c>
    </row>
    <row r="3833" spans="1:16">
      <c r="A3833" s="61">
        <v>103645488</v>
      </c>
      <c r="B3833" s="61" t="s">
        <v>7714</v>
      </c>
      <c r="C3833" s="100" t="s">
        <v>1613</v>
      </c>
      <c r="D3833" s="42" t="s">
        <v>5294</v>
      </c>
      <c r="E3833" s="61">
        <v>103265022</v>
      </c>
      <c r="F3833" s="61"/>
      <c r="G3833" s="61">
        <v>418</v>
      </c>
      <c r="H3833">
        <v>7.25</v>
      </c>
      <c r="I3833" t="str">
        <f t="shared" si="195"/>
        <v>67</v>
      </c>
      <c r="J3833" t="str">
        <f t="shared" si="196"/>
        <v>10.</v>
      </c>
      <c r="K3833" t="s">
        <v>8345</v>
      </c>
      <c r="L3833" t="s">
        <v>8355</v>
      </c>
      <c r="M3833">
        <v>1.5</v>
      </c>
      <c r="N3833">
        <v>2.5</v>
      </c>
      <c r="O3833">
        <f t="shared" si="197"/>
        <v>1.25</v>
      </c>
      <c r="P3833">
        <v>0.5</v>
      </c>
    </row>
    <row r="3834" spans="1:16">
      <c r="A3834" s="61">
        <v>103645488</v>
      </c>
      <c r="B3834" s="61" t="s">
        <v>7714</v>
      </c>
      <c r="C3834" s="100" t="s">
        <v>1532</v>
      </c>
      <c r="D3834" s="42" t="s">
        <v>5295</v>
      </c>
      <c r="E3834" s="61" t="s">
        <v>4953</v>
      </c>
      <c r="F3834" s="61"/>
      <c r="G3834" s="61">
        <v>418</v>
      </c>
      <c r="H3834">
        <v>7.25</v>
      </c>
      <c r="I3834" t="str">
        <f t="shared" si="195"/>
        <v>67</v>
      </c>
      <c r="J3834" t="str">
        <f t="shared" si="196"/>
        <v>10.</v>
      </c>
      <c r="K3834" t="s">
        <v>8345</v>
      </c>
      <c r="L3834" t="s">
        <v>8355</v>
      </c>
      <c r="M3834">
        <v>1.5</v>
      </c>
      <c r="N3834">
        <v>2.5</v>
      </c>
      <c r="O3834">
        <f t="shared" si="197"/>
        <v>1.25</v>
      </c>
      <c r="P3834">
        <v>0.5</v>
      </c>
    </row>
    <row r="3835" spans="1:16">
      <c r="A3835" s="61">
        <v>103645488</v>
      </c>
      <c r="B3835" s="61" t="s">
        <v>7714</v>
      </c>
      <c r="C3835" s="100" t="s">
        <v>1613</v>
      </c>
      <c r="D3835" s="42" t="s">
        <v>5295</v>
      </c>
      <c r="E3835" s="61" t="s">
        <v>4953</v>
      </c>
      <c r="F3835" s="61"/>
      <c r="G3835" s="115">
        <v>418</v>
      </c>
      <c r="H3835">
        <v>7.25</v>
      </c>
      <c r="I3835" t="str">
        <f t="shared" si="195"/>
        <v>67</v>
      </c>
      <c r="J3835" t="str">
        <f t="shared" si="196"/>
        <v>10.</v>
      </c>
      <c r="K3835" t="s">
        <v>8345</v>
      </c>
      <c r="L3835" t="s">
        <v>8355</v>
      </c>
      <c r="M3835">
        <v>1.5</v>
      </c>
      <c r="N3835">
        <v>2.5</v>
      </c>
      <c r="O3835">
        <f t="shared" si="197"/>
        <v>1.25</v>
      </c>
      <c r="P3835">
        <v>0.5</v>
      </c>
    </row>
    <row r="3836" spans="1:16">
      <c r="A3836" s="61">
        <v>103682601</v>
      </c>
      <c r="B3836" s="61" t="s">
        <v>7724</v>
      </c>
      <c r="C3836" s="100" t="s">
        <v>1613</v>
      </c>
      <c r="D3836" s="42" t="s">
        <v>5307</v>
      </c>
      <c r="E3836" s="61">
        <v>103265022</v>
      </c>
      <c r="F3836" s="61"/>
      <c r="G3836" s="61">
        <v>299</v>
      </c>
      <c r="H3836">
        <v>7.25</v>
      </c>
      <c r="I3836" t="str">
        <f t="shared" si="195"/>
        <v>67</v>
      </c>
      <c r="J3836" t="str">
        <f t="shared" si="196"/>
        <v>10.</v>
      </c>
      <c r="K3836" t="s">
        <v>8345</v>
      </c>
      <c r="L3836" t="s">
        <v>8350</v>
      </c>
      <c r="M3836">
        <v>1.5</v>
      </c>
      <c r="N3836">
        <v>2.5</v>
      </c>
      <c r="O3836">
        <f t="shared" si="197"/>
        <v>1.25</v>
      </c>
      <c r="P3836">
        <v>0.5</v>
      </c>
    </row>
    <row r="3837" spans="1:16">
      <c r="A3837" s="61">
        <v>103682601</v>
      </c>
      <c r="B3837" s="61" t="s">
        <v>7724</v>
      </c>
      <c r="C3837" s="100" t="s">
        <v>1532</v>
      </c>
      <c r="D3837" s="42" t="s">
        <v>5308</v>
      </c>
      <c r="E3837" s="61" t="s">
        <v>4953</v>
      </c>
      <c r="F3837" s="61"/>
      <c r="G3837" s="61">
        <v>299</v>
      </c>
      <c r="H3837">
        <v>7.25</v>
      </c>
      <c r="I3837" t="str">
        <f t="shared" si="195"/>
        <v>67</v>
      </c>
      <c r="J3837" t="str">
        <f t="shared" si="196"/>
        <v>10.</v>
      </c>
      <c r="K3837" t="s">
        <v>8345</v>
      </c>
      <c r="L3837" t="s">
        <v>8350</v>
      </c>
      <c r="M3837">
        <v>1.5</v>
      </c>
      <c r="N3837">
        <v>2.5</v>
      </c>
      <c r="O3837">
        <f t="shared" si="197"/>
        <v>1.25</v>
      </c>
      <c r="P3837">
        <v>0.5</v>
      </c>
    </row>
    <row r="3838" spans="1:16">
      <c r="A3838" s="61">
        <v>103676215</v>
      </c>
      <c r="B3838" s="61" t="s">
        <v>7749</v>
      </c>
      <c r="C3838" s="100" t="s">
        <v>1532</v>
      </c>
      <c r="D3838" s="42" t="s">
        <v>8185</v>
      </c>
      <c r="E3838" s="61">
        <v>103265022</v>
      </c>
      <c r="F3838" s="61"/>
      <c r="G3838" s="61">
        <v>277</v>
      </c>
      <c r="H3838">
        <v>7.25</v>
      </c>
      <c r="I3838" t="str">
        <f t="shared" si="195"/>
        <v>67</v>
      </c>
      <c r="J3838" t="str">
        <f t="shared" si="196"/>
        <v>10.</v>
      </c>
      <c r="K3838" t="s">
        <v>8345</v>
      </c>
      <c r="L3838" t="s">
        <v>8341</v>
      </c>
      <c r="M3838">
        <v>1.5</v>
      </c>
      <c r="N3838">
        <v>2.5</v>
      </c>
      <c r="O3838">
        <f t="shared" si="197"/>
        <v>1.25</v>
      </c>
      <c r="P3838">
        <v>0.5</v>
      </c>
    </row>
    <row r="3839" spans="1:16">
      <c r="A3839" s="61">
        <v>103676215</v>
      </c>
      <c r="B3839" s="61" t="s">
        <v>7749</v>
      </c>
      <c r="C3839" s="100" t="s">
        <v>1613</v>
      </c>
      <c r="D3839" s="42" t="s">
        <v>5345</v>
      </c>
      <c r="E3839" s="61" t="s">
        <v>4953</v>
      </c>
      <c r="F3839" s="61"/>
      <c r="G3839" s="61">
        <v>277</v>
      </c>
      <c r="H3839">
        <v>7.25</v>
      </c>
      <c r="I3839" t="str">
        <f t="shared" si="195"/>
        <v>67</v>
      </c>
      <c r="J3839" t="str">
        <f t="shared" si="196"/>
        <v>10.</v>
      </c>
      <c r="K3839" t="s">
        <v>8345</v>
      </c>
      <c r="L3839" t="s">
        <v>8341</v>
      </c>
      <c r="M3839">
        <v>1.5</v>
      </c>
      <c r="N3839">
        <v>2.5</v>
      </c>
      <c r="O3839">
        <f t="shared" si="197"/>
        <v>1.25</v>
      </c>
      <c r="P3839">
        <v>0.5</v>
      </c>
    </row>
    <row r="3840" spans="1:16">
      <c r="A3840" s="61" t="s">
        <v>5728</v>
      </c>
      <c r="B3840" s="61" t="s">
        <v>7056</v>
      </c>
      <c r="C3840" s="100" t="s">
        <v>5683</v>
      </c>
      <c r="D3840" s="42" t="s">
        <v>5696</v>
      </c>
      <c r="E3840" s="61"/>
      <c r="F3840" s="61"/>
      <c r="G3840" s="61">
        <v>299</v>
      </c>
      <c r="H3840">
        <v>7.25</v>
      </c>
      <c r="I3840" t="str">
        <f t="shared" si="195"/>
        <v>67</v>
      </c>
      <c r="J3840" t="str">
        <f t="shared" si="196"/>
        <v>10.</v>
      </c>
      <c r="K3840" t="s">
        <v>8349</v>
      </c>
      <c r="L3840" t="s">
        <v>8350</v>
      </c>
      <c r="M3840">
        <v>1.5</v>
      </c>
      <c r="N3840">
        <v>2.5</v>
      </c>
      <c r="O3840">
        <f t="shared" si="197"/>
        <v>1.25</v>
      </c>
      <c r="P3840">
        <v>0.5</v>
      </c>
    </row>
    <row r="3841" spans="1:16">
      <c r="A3841" s="61">
        <v>104771500</v>
      </c>
      <c r="B3841" s="61" t="s">
        <v>8026</v>
      </c>
      <c r="C3841" s="100" t="s">
        <v>1613</v>
      </c>
      <c r="D3841" s="42" t="s">
        <v>8253</v>
      </c>
      <c r="E3841" s="61"/>
      <c r="F3841" s="61"/>
      <c r="G3841" s="61">
        <v>242</v>
      </c>
      <c r="H3841">
        <v>6.75</v>
      </c>
      <c r="I3841" t="str">
        <f t="shared" si="195"/>
        <v>45</v>
      </c>
      <c r="J3841" t="str">
        <f t="shared" si="196"/>
        <v>7.0</v>
      </c>
      <c r="K3841" t="s">
        <v>8343</v>
      </c>
      <c r="L3841" t="s">
        <v>8350</v>
      </c>
      <c r="M3841">
        <v>0.75</v>
      </c>
      <c r="N3841">
        <v>2.5</v>
      </c>
      <c r="O3841">
        <f t="shared" si="197"/>
        <v>1.25</v>
      </c>
      <c r="P3841">
        <v>0.5</v>
      </c>
    </row>
    <row r="3842" spans="1:16">
      <c r="A3842" s="61" t="s">
        <v>5815</v>
      </c>
      <c r="B3842" s="61" t="s">
        <v>8026</v>
      </c>
      <c r="C3842" s="100" t="s">
        <v>5683</v>
      </c>
      <c r="D3842" s="42" t="s">
        <v>8254</v>
      </c>
      <c r="E3842" s="61"/>
      <c r="F3842" s="61"/>
      <c r="G3842" s="61">
        <v>242</v>
      </c>
      <c r="H3842">
        <v>6.75</v>
      </c>
      <c r="I3842" t="str">
        <f t="shared" si="195"/>
        <v>45</v>
      </c>
      <c r="J3842" t="str">
        <f t="shared" si="196"/>
        <v>7.0</v>
      </c>
      <c r="K3842" t="s">
        <v>8343</v>
      </c>
      <c r="L3842" t="s">
        <v>8350</v>
      </c>
      <c r="M3842">
        <v>0.75</v>
      </c>
      <c r="N3842">
        <v>2.5</v>
      </c>
      <c r="O3842">
        <f t="shared" si="197"/>
        <v>1.25</v>
      </c>
      <c r="P3842">
        <v>0.5</v>
      </c>
    </row>
    <row r="3843" spans="1:16">
      <c r="A3843" s="61">
        <v>104746333</v>
      </c>
      <c r="B3843" s="61" t="s">
        <v>8005</v>
      </c>
      <c r="C3843" s="100" t="s">
        <v>1532</v>
      </c>
      <c r="D3843" s="42" t="s">
        <v>8255</v>
      </c>
      <c r="E3843" s="61">
        <v>104571972</v>
      </c>
      <c r="F3843" s="61"/>
      <c r="G3843" s="61">
        <v>12</v>
      </c>
      <c r="H3843">
        <v>6.75</v>
      </c>
      <c r="I3843" t="str">
        <f t="shared" si="195"/>
        <v>45</v>
      </c>
      <c r="J3843" t="str">
        <f t="shared" si="196"/>
        <v>7.0</v>
      </c>
      <c r="K3843" t="s">
        <v>8343</v>
      </c>
      <c r="L3843" t="s">
        <v>8341</v>
      </c>
      <c r="M3843">
        <v>0.75</v>
      </c>
      <c r="N3843">
        <v>2.5</v>
      </c>
      <c r="O3843">
        <f t="shared" si="197"/>
        <v>1.25</v>
      </c>
      <c r="P3843">
        <v>0.5</v>
      </c>
    </row>
    <row r="3844" spans="1:16">
      <c r="A3844" s="61">
        <v>104746370</v>
      </c>
      <c r="B3844" s="61" t="s">
        <v>8006</v>
      </c>
      <c r="C3844" s="100" t="s">
        <v>1532</v>
      </c>
      <c r="D3844" s="42" t="s">
        <v>8255</v>
      </c>
      <c r="E3844" s="61">
        <v>104571972</v>
      </c>
      <c r="F3844" s="61"/>
      <c r="G3844" s="61">
        <v>60</v>
      </c>
      <c r="H3844">
        <v>6.75</v>
      </c>
      <c r="I3844" t="str">
        <f t="shared" si="195"/>
        <v>45</v>
      </c>
      <c r="J3844" t="str">
        <f t="shared" si="196"/>
        <v>7.0</v>
      </c>
      <c r="K3844" t="s">
        <v>8343</v>
      </c>
      <c r="L3844" t="s">
        <v>8341</v>
      </c>
      <c r="M3844">
        <v>0.75</v>
      </c>
      <c r="N3844">
        <v>2.5</v>
      </c>
      <c r="O3844">
        <f t="shared" si="197"/>
        <v>1.25</v>
      </c>
      <c r="P3844">
        <v>0.5</v>
      </c>
    </row>
    <row r="3845" spans="1:16">
      <c r="A3845" s="61">
        <v>104746333</v>
      </c>
      <c r="B3845" s="61" t="s">
        <v>8005</v>
      </c>
      <c r="C3845" s="100" t="s">
        <v>1613</v>
      </c>
      <c r="D3845" s="42" t="s">
        <v>8256</v>
      </c>
      <c r="E3845" s="61" t="s">
        <v>5554</v>
      </c>
      <c r="F3845" s="61"/>
      <c r="G3845" s="61">
        <v>12</v>
      </c>
      <c r="H3845">
        <v>6.75</v>
      </c>
      <c r="I3845" t="str">
        <f t="shared" si="195"/>
        <v>45</v>
      </c>
      <c r="J3845" t="str">
        <f t="shared" si="196"/>
        <v>7.0</v>
      </c>
      <c r="K3845" t="s">
        <v>8343</v>
      </c>
      <c r="L3845" t="s">
        <v>8341</v>
      </c>
      <c r="M3845">
        <v>0.75</v>
      </c>
      <c r="N3845">
        <v>2.5</v>
      </c>
      <c r="O3845">
        <f t="shared" si="197"/>
        <v>1.25</v>
      </c>
      <c r="P3845">
        <v>0.5</v>
      </c>
    </row>
    <row r="3846" spans="1:16">
      <c r="A3846" s="61">
        <v>104746370</v>
      </c>
      <c r="B3846" s="61" t="s">
        <v>8006</v>
      </c>
      <c r="C3846" s="100" t="s">
        <v>1613</v>
      </c>
      <c r="D3846" s="42" t="s">
        <v>8256</v>
      </c>
      <c r="E3846" s="61" t="s">
        <v>5554</v>
      </c>
      <c r="F3846" s="61"/>
      <c r="G3846" s="61">
        <v>60</v>
      </c>
      <c r="H3846">
        <v>6.75</v>
      </c>
      <c r="I3846" t="str">
        <f t="shared" si="195"/>
        <v>45</v>
      </c>
      <c r="J3846" t="str">
        <f t="shared" si="196"/>
        <v>7.0</v>
      </c>
      <c r="K3846" t="s">
        <v>8343</v>
      </c>
      <c r="L3846" t="s">
        <v>8341</v>
      </c>
      <c r="M3846">
        <v>0.75</v>
      </c>
      <c r="N3846">
        <v>2.5</v>
      </c>
      <c r="O3846">
        <f t="shared" si="197"/>
        <v>1.25</v>
      </c>
      <c r="P3846">
        <v>0.5</v>
      </c>
    </row>
    <row r="3847" spans="1:16">
      <c r="A3847" s="61">
        <v>104221038</v>
      </c>
      <c r="B3847" s="61" t="s">
        <v>7768</v>
      </c>
      <c r="C3847" s="100" t="s">
        <v>1532</v>
      </c>
      <c r="D3847" s="42" t="s">
        <v>5374</v>
      </c>
      <c r="E3847" s="61">
        <v>101490162</v>
      </c>
      <c r="F3847" s="61"/>
      <c r="G3847" s="61">
        <v>422</v>
      </c>
      <c r="H3847">
        <v>7.25</v>
      </c>
      <c r="I3847" t="str">
        <f t="shared" si="195"/>
        <v>67</v>
      </c>
      <c r="J3847" t="str">
        <f t="shared" si="196"/>
        <v>12.</v>
      </c>
      <c r="K3847" t="s">
        <v>8342</v>
      </c>
      <c r="L3847" t="s">
        <v>8350</v>
      </c>
      <c r="M3847">
        <v>0.75</v>
      </c>
      <c r="N3847">
        <v>2.5</v>
      </c>
      <c r="O3847">
        <f t="shared" si="197"/>
        <v>1.25</v>
      </c>
      <c r="P3847">
        <v>0.5</v>
      </c>
    </row>
    <row r="3848" spans="1:16">
      <c r="A3848" s="61">
        <v>104221038</v>
      </c>
      <c r="B3848" s="61" t="s">
        <v>7768</v>
      </c>
      <c r="C3848" s="100" t="s">
        <v>1613</v>
      </c>
      <c r="D3848" s="42" t="s">
        <v>5375</v>
      </c>
      <c r="E3848" s="61">
        <v>101490161</v>
      </c>
      <c r="F3848" s="61"/>
      <c r="G3848" s="61">
        <v>422</v>
      </c>
      <c r="H3848">
        <v>7.25</v>
      </c>
      <c r="I3848" t="str">
        <f t="shared" si="195"/>
        <v>67</v>
      </c>
      <c r="J3848" t="str">
        <f t="shared" si="196"/>
        <v>12.</v>
      </c>
      <c r="K3848" t="s">
        <v>8342</v>
      </c>
      <c r="L3848" t="s">
        <v>8350</v>
      </c>
      <c r="M3848">
        <v>0.75</v>
      </c>
      <c r="N3848">
        <v>2.5</v>
      </c>
      <c r="O3848">
        <f t="shared" si="197"/>
        <v>1.25</v>
      </c>
      <c r="P3848">
        <v>0.5</v>
      </c>
    </row>
    <row r="3849" spans="1:16">
      <c r="A3849" s="61" t="s">
        <v>5606</v>
      </c>
      <c r="B3849" s="61" t="s">
        <v>7921</v>
      </c>
      <c r="C3849" s="100" t="s">
        <v>1532</v>
      </c>
      <c r="D3849" s="42" t="s">
        <v>5607</v>
      </c>
      <c r="E3849" s="61">
        <v>101490162</v>
      </c>
      <c r="F3849" s="61"/>
      <c r="G3849" s="61">
        <v>453</v>
      </c>
      <c r="H3849">
        <v>7.25</v>
      </c>
      <c r="I3849" t="str">
        <f t="shared" si="195"/>
        <v>67</v>
      </c>
      <c r="J3849" t="str">
        <f t="shared" si="196"/>
        <v>12.</v>
      </c>
      <c r="K3849" t="s">
        <v>8342</v>
      </c>
      <c r="L3849" t="s">
        <v>8354</v>
      </c>
      <c r="M3849">
        <v>0.75</v>
      </c>
      <c r="N3849">
        <v>2.5</v>
      </c>
      <c r="O3849">
        <f t="shared" si="197"/>
        <v>1.25</v>
      </c>
      <c r="P3849">
        <v>0.5</v>
      </c>
    </row>
    <row r="3850" spans="1:16">
      <c r="A3850" s="61" t="s">
        <v>5606</v>
      </c>
      <c r="B3850" s="61" t="s">
        <v>7921</v>
      </c>
      <c r="C3850" s="100" t="s">
        <v>1613</v>
      </c>
      <c r="D3850" s="42" t="s">
        <v>5608</v>
      </c>
      <c r="E3850" s="61">
        <v>101490161</v>
      </c>
      <c r="F3850" s="61"/>
      <c r="G3850" s="61">
        <v>453</v>
      </c>
      <c r="H3850">
        <v>7.25</v>
      </c>
      <c r="I3850" t="str">
        <f t="shared" si="195"/>
        <v>67</v>
      </c>
      <c r="J3850" t="str">
        <f t="shared" si="196"/>
        <v>12.</v>
      </c>
      <c r="K3850" t="s">
        <v>8342</v>
      </c>
      <c r="L3850" t="s">
        <v>8354</v>
      </c>
      <c r="M3850">
        <v>0.75</v>
      </c>
      <c r="N3850">
        <v>2.5</v>
      </c>
      <c r="O3850">
        <f t="shared" si="197"/>
        <v>1.25</v>
      </c>
      <c r="P3850">
        <v>0.5</v>
      </c>
    </row>
    <row r="3851" spans="1:16">
      <c r="A3851" s="61">
        <v>104233142</v>
      </c>
      <c r="B3851" s="61" t="s">
        <v>7808</v>
      </c>
      <c r="C3851" s="100" t="s">
        <v>1532</v>
      </c>
      <c r="D3851" s="42" t="s">
        <v>5431</v>
      </c>
      <c r="E3851" s="61">
        <v>101490162</v>
      </c>
      <c r="F3851" s="61"/>
      <c r="G3851" s="61">
        <v>395</v>
      </c>
      <c r="H3851">
        <v>7.25</v>
      </c>
      <c r="I3851" t="str">
        <f t="shared" si="195"/>
        <v>67</v>
      </c>
      <c r="J3851" t="str">
        <f t="shared" si="196"/>
        <v>12.</v>
      </c>
      <c r="K3851" t="s">
        <v>8342</v>
      </c>
      <c r="L3851" t="s">
        <v>8341</v>
      </c>
      <c r="M3851">
        <v>0.75</v>
      </c>
      <c r="N3851">
        <v>2.5</v>
      </c>
      <c r="O3851">
        <f t="shared" si="197"/>
        <v>1.25</v>
      </c>
      <c r="P3851">
        <v>0.5</v>
      </c>
    </row>
    <row r="3852" spans="1:16">
      <c r="A3852" s="61" t="s">
        <v>5574</v>
      </c>
      <c r="B3852" s="61" t="s">
        <v>7904</v>
      </c>
      <c r="C3852" s="100" t="s">
        <v>1532</v>
      </c>
      <c r="D3852" s="42" t="s">
        <v>5431</v>
      </c>
      <c r="E3852" s="61">
        <v>101490162</v>
      </c>
      <c r="F3852" s="61"/>
      <c r="G3852" s="61">
        <v>395</v>
      </c>
      <c r="H3852">
        <v>7.25</v>
      </c>
      <c r="I3852" t="str">
        <f t="shared" ref="I3852:I3915" si="198">MID(D3852,5,2)</f>
        <v>67</v>
      </c>
      <c r="J3852" t="str">
        <f t="shared" ref="J3852:J3915" si="199">MID(D3852,7,3)</f>
        <v>12.</v>
      </c>
      <c r="K3852" t="s">
        <v>8342</v>
      </c>
      <c r="L3852" t="s">
        <v>8341</v>
      </c>
      <c r="M3852">
        <v>0.75</v>
      </c>
      <c r="N3852">
        <v>2.5</v>
      </c>
      <c r="O3852">
        <f t="shared" si="197"/>
        <v>1.25</v>
      </c>
      <c r="P3852">
        <v>0.5</v>
      </c>
    </row>
    <row r="3853" spans="1:16">
      <c r="A3853" s="61">
        <v>104599838</v>
      </c>
      <c r="B3853" s="61" t="s">
        <v>7905</v>
      </c>
      <c r="C3853" s="100" t="s">
        <v>1613</v>
      </c>
      <c r="D3853" s="42" t="s">
        <v>5575</v>
      </c>
      <c r="E3853" s="61">
        <v>101490161</v>
      </c>
      <c r="F3853" s="61"/>
      <c r="G3853" s="61">
        <v>395</v>
      </c>
      <c r="H3853">
        <v>7.25</v>
      </c>
      <c r="I3853" t="str">
        <f t="shared" si="198"/>
        <v>67</v>
      </c>
      <c r="J3853" t="str">
        <f t="shared" si="199"/>
        <v>12.</v>
      </c>
      <c r="K3853" t="s">
        <v>8342</v>
      </c>
      <c r="L3853" t="s">
        <v>8341</v>
      </c>
      <c r="M3853">
        <v>0.75</v>
      </c>
      <c r="N3853">
        <v>2.5</v>
      </c>
      <c r="O3853">
        <f t="shared" si="197"/>
        <v>1.25</v>
      </c>
      <c r="P3853">
        <v>0.5</v>
      </c>
    </row>
    <row r="3854" spans="1:16">
      <c r="A3854" s="61">
        <v>104521384</v>
      </c>
      <c r="B3854" s="61" t="s">
        <v>7879</v>
      </c>
      <c r="C3854" s="100" t="s">
        <v>1532</v>
      </c>
      <c r="D3854" s="42" t="s">
        <v>8291</v>
      </c>
      <c r="E3854" s="61">
        <v>101490162</v>
      </c>
      <c r="F3854" s="61"/>
      <c r="G3854" s="61">
        <v>395</v>
      </c>
      <c r="H3854">
        <v>7.25</v>
      </c>
      <c r="I3854" t="str">
        <f t="shared" si="198"/>
        <v>67</v>
      </c>
      <c r="J3854" t="str">
        <f t="shared" si="199"/>
        <v>12.</v>
      </c>
      <c r="K3854" t="s">
        <v>8342</v>
      </c>
      <c r="L3854" t="s">
        <v>8341</v>
      </c>
      <c r="M3854">
        <v>0.75</v>
      </c>
      <c r="N3854">
        <v>2.5</v>
      </c>
      <c r="O3854">
        <f t="shared" si="197"/>
        <v>1.25</v>
      </c>
      <c r="P3854">
        <v>0.5</v>
      </c>
    </row>
    <row r="3855" spans="1:16">
      <c r="A3855" s="61">
        <v>104521384</v>
      </c>
      <c r="B3855" s="61" t="s">
        <v>7879</v>
      </c>
      <c r="C3855" s="100" t="s">
        <v>1613</v>
      </c>
      <c r="D3855" s="42" t="s">
        <v>8292</v>
      </c>
      <c r="E3855" s="61">
        <v>101490161</v>
      </c>
      <c r="F3855" s="61"/>
      <c r="G3855" s="61">
        <v>395</v>
      </c>
      <c r="H3855">
        <v>7.25</v>
      </c>
      <c r="I3855" t="str">
        <f t="shared" si="198"/>
        <v>67</v>
      </c>
      <c r="J3855" t="str">
        <f t="shared" si="199"/>
        <v>12.</v>
      </c>
      <c r="K3855" t="s">
        <v>8342</v>
      </c>
      <c r="L3855" t="s">
        <v>8341</v>
      </c>
      <c r="M3855">
        <v>0.75</v>
      </c>
      <c r="N3855">
        <v>2.5</v>
      </c>
      <c r="O3855">
        <f t="shared" si="197"/>
        <v>1.25</v>
      </c>
      <c r="P3855">
        <v>0.5</v>
      </c>
    </row>
    <row r="3856" spans="1:16">
      <c r="A3856" s="61">
        <v>104233142</v>
      </c>
      <c r="B3856" s="61" t="s">
        <v>7808</v>
      </c>
      <c r="C3856" s="100" t="s">
        <v>1613</v>
      </c>
      <c r="D3856" s="42" t="s">
        <v>5432</v>
      </c>
      <c r="E3856" s="61">
        <v>101490161</v>
      </c>
      <c r="F3856" s="61"/>
      <c r="G3856" s="61">
        <v>395</v>
      </c>
      <c r="H3856">
        <v>7.25</v>
      </c>
      <c r="I3856" t="str">
        <f t="shared" si="198"/>
        <v>67</v>
      </c>
      <c r="J3856" t="str">
        <f t="shared" si="199"/>
        <v>12.</v>
      </c>
      <c r="K3856" t="s">
        <v>8342</v>
      </c>
      <c r="L3856" t="s">
        <v>8341</v>
      </c>
      <c r="M3856">
        <v>0.75</v>
      </c>
      <c r="N3856">
        <v>2.5</v>
      </c>
      <c r="O3856">
        <f t="shared" si="197"/>
        <v>1.25</v>
      </c>
      <c r="P3856">
        <v>0.5</v>
      </c>
    </row>
    <row r="3857" spans="1:16">
      <c r="A3857" s="61">
        <v>103253317</v>
      </c>
      <c r="B3857" s="61" t="s">
        <v>7492</v>
      </c>
      <c r="C3857" s="62" t="s">
        <v>1532</v>
      </c>
      <c r="D3857" s="42" t="s">
        <v>4927</v>
      </c>
      <c r="E3857" s="61">
        <v>101490162</v>
      </c>
      <c r="F3857" s="61"/>
      <c r="G3857" s="61">
        <v>395</v>
      </c>
      <c r="H3857">
        <v>7.25</v>
      </c>
      <c r="I3857" t="str">
        <f t="shared" si="198"/>
        <v>67</v>
      </c>
      <c r="J3857" t="str">
        <f t="shared" si="199"/>
        <v>12.</v>
      </c>
      <c r="K3857" t="s">
        <v>8342</v>
      </c>
      <c r="L3857" t="s">
        <v>8341</v>
      </c>
      <c r="M3857">
        <v>0.75</v>
      </c>
      <c r="N3857">
        <v>2.5</v>
      </c>
      <c r="O3857">
        <f t="shared" ref="O3857:O3920" si="200">N3857/2</f>
        <v>1.25</v>
      </c>
      <c r="P3857">
        <v>0.5</v>
      </c>
    </row>
    <row r="3858" spans="1:16">
      <c r="A3858" s="61">
        <v>103253317</v>
      </c>
      <c r="B3858" s="61" t="s">
        <v>7492</v>
      </c>
      <c r="C3858" s="62" t="s">
        <v>1613</v>
      </c>
      <c r="D3858" s="42" t="s">
        <v>4928</v>
      </c>
      <c r="E3858" s="61">
        <v>101490161</v>
      </c>
      <c r="F3858" s="61"/>
      <c r="G3858" s="61">
        <v>395</v>
      </c>
      <c r="H3858">
        <v>7.25</v>
      </c>
      <c r="I3858" t="str">
        <f t="shared" si="198"/>
        <v>67</v>
      </c>
      <c r="J3858" t="str">
        <f t="shared" si="199"/>
        <v>12.</v>
      </c>
      <c r="K3858" t="s">
        <v>8342</v>
      </c>
      <c r="L3858" t="s">
        <v>8341</v>
      </c>
      <c r="M3858">
        <v>0.75</v>
      </c>
      <c r="N3858">
        <v>2.5</v>
      </c>
      <c r="O3858">
        <f t="shared" si="200"/>
        <v>1.25</v>
      </c>
      <c r="P3858">
        <v>0.5</v>
      </c>
    </row>
    <row r="3859" spans="1:16">
      <c r="A3859" s="61">
        <v>104595889</v>
      </c>
      <c r="B3859" s="61" t="s">
        <v>7903</v>
      </c>
      <c r="C3859" s="100" t="s">
        <v>1532</v>
      </c>
      <c r="D3859" s="42" t="s">
        <v>5572</v>
      </c>
      <c r="E3859" s="61">
        <v>104571972</v>
      </c>
      <c r="F3859" s="61"/>
      <c r="G3859" s="61">
        <v>422</v>
      </c>
      <c r="H3859">
        <v>7.25</v>
      </c>
      <c r="I3859" t="str">
        <f t="shared" si="198"/>
        <v>67</v>
      </c>
      <c r="J3859" t="str">
        <f t="shared" si="199"/>
        <v>12.</v>
      </c>
      <c r="K3859" t="s">
        <v>8346</v>
      </c>
      <c r="L3859" t="s">
        <v>8350</v>
      </c>
      <c r="M3859">
        <v>1.5</v>
      </c>
      <c r="N3859">
        <v>2.5</v>
      </c>
      <c r="O3859">
        <f t="shared" si="200"/>
        <v>1.25</v>
      </c>
      <c r="P3859">
        <v>0.5</v>
      </c>
    </row>
    <row r="3860" spans="1:16">
      <c r="A3860" s="61" t="s">
        <v>5593</v>
      </c>
      <c r="B3860" s="61" t="s">
        <v>7915</v>
      </c>
      <c r="C3860" s="100" t="s">
        <v>1532</v>
      </c>
      <c r="D3860" s="42" t="s">
        <v>5572</v>
      </c>
      <c r="E3860" s="61"/>
      <c r="F3860" s="61"/>
      <c r="G3860" s="61">
        <v>422</v>
      </c>
      <c r="H3860">
        <v>7.25</v>
      </c>
      <c r="I3860" t="str">
        <f t="shared" si="198"/>
        <v>67</v>
      </c>
      <c r="J3860" t="str">
        <f t="shared" si="199"/>
        <v>12.</v>
      </c>
      <c r="K3860" t="s">
        <v>8346</v>
      </c>
      <c r="L3860" t="s">
        <v>8350</v>
      </c>
      <c r="M3860">
        <v>1.5</v>
      </c>
      <c r="N3860">
        <v>2.5</v>
      </c>
      <c r="O3860">
        <f t="shared" si="200"/>
        <v>1.25</v>
      </c>
      <c r="P3860">
        <v>0.5</v>
      </c>
    </row>
    <row r="3861" spans="1:16">
      <c r="A3861" s="61" t="s">
        <v>5593</v>
      </c>
      <c r="B3861" s="61" t="s">
        <v>7915</v>
      </c>
      <c r="C3861" s="100" t="s">
        <v>1613</v>
      </c>
      <c r="D3861" s="42" t="s">
        <v>5594</v>
      </c>
      <c r="E3861" s="61"/>
      <c r="F3861" s="61"/>
      <c r="G3861" s="61">
        <v>422</v>
      </c>
      <c r="H3861">
        <v>7.25</v>
      </c>
      <c r="I3861" t="str">
        <f t="shared" si="198"/>
        <v>67</v>
      </c>
      <c r="J3861" t="str">
        <f t="shared" si="199"/>
        <v>12.</v>
      </c>
      <c r="K3861" t="s">
        <v>8346</v>
      </c>
      <c r="L3861" t="s">
        <v>8350</v>
      </c>
      <c r="M3861">
        <v>1.5</v>
      </c>
      <c r="N3861">
        <v>2.5</v>
      </c>
      <c r="O3861">
        <f t="shared" si="200"/>
        <v>1.25</v>
      </c>
      <c r="P3861">
        <v>0.5</v>
      </c>
    </row>
    <row r="3862" spans="1:16">
      <c r="A3862" s="61">
        <v>104595889</v>
      </c>
      <c r="B3862" s="61" t="s">
        <v>7903</v>
      </c>
      <c r="C3862" s="100" t="s">
        <v>1613</v>
      </c>
      <c r="D3862" s="42" t="s">
        <v>5573</v>
      </c>
      <c r="E3862" s="61" t="s">
        <v>5554</v>
      </c>
      <c r="F3862" s="61"/>
      <c r="G3862" s="61">
        <v>422</v>
      </c>
      <c r="H3862">
        <v>7.25</v>
      </c>
      <c r="I3862" t="str">
        <f t="shared" si="198"/>
        <v>67</v>
      </c>
      <c r="J3862" t="str">
        <f t="shared" si="199"/>
        <v>12.</v>
      </c>
      <c r="K3862" t="s">
        <v>8346</v>
      </c>
      <c r="L3862" t="s">
        <v>8350</v>
      </c>
      <c r="M3862">
        <v>1.5</v>
      </c>
      <c r="N3862">
        <v>2.5</v>
      </c>
      <c r="O3862">
        <f t="shared" si="200"/>
        <v>1.25</v>
      </c>
      <c r="P3862">
        <v>0.5</v>
      </c>
    </row>
    <row r="3863" spans="1:16">
      <c r="A3863" s="61">
        <v>104749239</v>
      </c>
      <c r="B3863" s="61" t="s">
        <v>8012</v>
      </c>
      <c r="C3863" s="100" t="s">
        <v>1532</v>
      </c>
      <c r="D3863" s="42" t="s">
        <v>5746</v>
      </c>
      <c r="E3863" s="61">
        <v>104571972</v>
      </c>
      <c r="F3863" s="61"/>
      <c r="G3863" s="61">
        <v>267</v>
      </c>
      <c r="H3863">
        <v>6.75</v>
      </c>
      <c r="I3863" t="str">
        <f t="shared" si="198"/>
        <v>56</v>
      </c>
      <c r="J3863" t="str">
        <f t="shared" si="199"/>
        <v>8.2</v>
      </c>
      <c r="K3863" t="s">
        <v>8343</v>
      </c>
      <c r="L3863" t="s">
        <v>8341</v>
      </c>
      <c r="M3863">
        <v>0.75</v>
      </c>
      <c r="N3863">
        <v>2.5</v>
      </c>
      <c r="O3863">
        <f t="shared" si="200"/>
        <v>1.25</v>
      </c>
      <c r="P3863">
        <v>0.5</v>
      </c>
    </row>
    <row r="3864" spans="1:16">
      <c r="A3864" s="61">
        <v>104749239</v>
      </c>
      <c r="B3864" s="61" t="s">
        <v>8012</v>
      </c>
      <c r="C3864" s="100" t="s">
        <v>1613</v>
      </c>
      <c r="D3864" s="42" t="s">
        <v>5747</v>
      </c>
      <c r="E3864" s="61" t="s">
        <v>5554</v>
      </c>
      <c r="F3864" s="61"/>
      <c r="G3864" s="61">
        <v>267</v>
      </c>
      <c r="H3864">
        <v>6.75</v>
      </c>
      <c r="I3864" t="str">
        <f t="shared" si="198"/>
        <v>56</v>
      </c>
      <c r="J3864" t="str">
        <f t="shared" si="199"/>
        <v>8.2</v>
      </c>
      <c r="K3864" t="s">
        <v>8343</v>
      </c>
      <c r="L3864" t="s">
        <v>8341</v>
      </c>
      <c r="M3864">
        <v>0.75</v>
      </c>
      <c r="N3864">
        <v>2.5</v>
      </c>
      <c r="O3864">
        <f t="shared" si="200"/>
        <v>1.25</v>
      </c>
      <c r="P3864">
        <v>0.5</v>
      </c>
    </row>
    <row r="3865" spans="1:16">
      <c r="A3865" s="61">
        <v>104231125</v>
      </c>
      <c r="B3865" s="61" t="s">
        <v>7774</v>
      </c>
      <c r="C3865" s="100" t="s">
        <v>1532</v>
      </c>
      <c r="D3865" s="42" t="s">
        <v>8186</v>
      </c>
      <c r="E3865" s="61">
        <v>103177454</v>
      </c>
      <c r="F3865" s="61"/>
      <c r="G3865" s="61">
        <v>422</v>
      </c>
      <c r="H3865">
        <v>7.25</v>
      </c>
      <c r="I3865" t="str">
        <f t="shared" si="198"/>
        <v>67</v>
      </c>
      <c r="J3865" t="str">
        <f t="shared" si="199"/>
        <v>12.</v>
      </c>
      <c r="K3865" t="s">
        <v>8345</v>
      </c>
      <c r="L3865" t="s">
        <v>8350</v>
      </c>
      <c r="M3865">
        <v>1.5</v>
      </c>
      <c r="N3865">
        <v>2.5</v>
      </c>
      <c r="O3865">
        <f t="shared" si="200"/>
        <v>1.25</v>
      </c>
      <c r="P3865">
        <v>0.5</v>
      </c>
    </row>
    <row r="3866" spans="1:16">
      <c r="A3866" s="61">
        <v>103652318</v>
      </c>
      <c r="B3866" s="61" t="s">
        <v>7735</v>
      </c>
      <c r="C3866" s="100" t="s">
        <v>1613</v>
      </c>
      <c r="D3866" s="42" t="s">
        <v>5322</v>
      </c>
      <c r="E3866" s="61" t="s">
        <v>4953</v>
      </c>
      <c r="F3866" s="61"/>
      <c r="G3866" s="61">
        <v>422</v>
      </c>
      <c r="H3866">
        <v>7.25</v>
      </c>
      <c r="I3866" t="str">
        <f t="shared" si="198"/>
        <v>67</v>
      </c>
      <c r="J3866" t="str">
        <f t="shared" si="199"/>
        <v>12.</v>
      </c>
      <c r="K3866" t="s">
        <v>8345</v>
      </c>
      <c r="L3866" t="s">
        <v>8350</v>
      </c>
      <c r="M3866">
        <v>1.5</v>
      </c>
      <c r="N3866">
        <v>2.5</v>
      </c>
      <c r="O3866">
        <f t="shared" si="200"/>
        <v>1.25</v>
      </c>
      <c r="P3866">
        <v>0.5</v>
      </c>
    </row>
    <row r="3867" spans="1:16">
      <c r="A3867" s="61">
        <v>104231125</v>
      </c>
      <c r="B3867" s="61" t="s">
        <v>7774</v>
      </c>
      <c r="C3867" s="100" t="s">
        <v>1613</v>
      </c>
      <c r="D3867" s="42" t="s">
        <v>5322</v>
      </c>
      <c r="E3867" s="61" t="s">
        <v>4953</v>
      </c>
      <c r="F3867" s="61"/>
      <c r="G3867" s="61">
        <v>422</v>
      </c>
      <c r="H3867">
        <v>7.25</v>
      </c>
      <c r="I3867" t="str">
        <f t="shared" si="198"/>
        <v>67</v>
      </c>
      <c r="J3867" t="str">
        <f t="shared" si="199"/>
        <v>12.</v>
      </c>
      <c r="K3867" t="s">
        <v>8345</v>
      </c>
      <c r="L3867" t="s">
        <v>8350</v>
      </c>
      <c r="M3867">
        <v>1.5</v>
      </c>
      <c r="N3867">
        <v>2.5</v>
      </c>
      <c r="O3867">
        <f t="shared" si="200"/>
        <v>1.25</v>
      </c>
      <c r="P3867">
        <v>0.5</v>
      </c>
    </row>
    <row r="3868" spans="1:16">
      <c r="A3868" s="61">
        <v>103652318</v>
      </c>
      <c r="B3868" s="61" t="s">
        <v>7735</v>
      </c>
      <c r="C3868" s="100" t="s">
        <v>1532</v>
      </c>
      <c r="D3868" s="42" t="s">
        <v>5321</v>
      </c>
      <c r="E3868" s="61">
        <v>103177454</v>
      </c>
      <c r="F3868" s="61"/>
      <c r="G3868" s="61">
        <v>422</v>
      </c>
      <c r="H3868">
        <v>7.25</v>
      </c>
      <c r="I3868" t="str">
        <f t="shared" si="198"/>
        <v>67</v>
      </c>
      <c r="J3868" t="str">
        <f t="shared" si="199"/>
        <v>12.</v>
      </c>
      <c r="K3868" t="s">
        <v>8345</v>
      </c>
      <c r="L3868" t="s">
        <v>8350</v>
      </c>
      <c r="M3868">
        <v>1.5</v>
      </c>
      <c r="N3868">
        <v>2.5</v>
      </c>
      <c r="O3868">
        <f t="shared" si="200"/>
        <v>1.25</v>
      </c>
      <c r="P3868">
        <v>0.5</v>
      </c>
    </row>
    <row r="3869" spans="1:16">
      <c r="A3869" s="61">
        <v>104650062</v>
      </c>
      <c r="B3869" s="61" t="s">
        <v>7949</v>
      </c>
      <c r="C3869" s="100" t="s">
        <v>1532</v>
      </c>
      <c r="D3869" s="42" t="s">
        <v>5652</v>
      </c>
      <c r="E3869" s="61">
        <v>103177454</v>
      </c>
      <c r="F3869" s="61"/>
      <c r="G3869" s="61">
        <v>395</v>
      </c>
      <c r="H3869">
        <v>7.25</v>
      </c>
      <c r="I3869" t="str">
        <f t="shared" si="198"/>
        <v>67</v>
      </c>
      <c r="J3869" t="str">
        <f t="shared" si="199"/>
        <v>12.</v>
      </c>
      <c r="K3869" t="s">
        <v>8345</v>
      </c>
      <c r="L3869" t="s">
        <v>8341</v>
      </c>
      <c r="M3869">
        <v>1.5</v>
      </c>
      <c r="N3869">
        <v>2.5</v>
      </c>
      <c r="O3869">
        <f t="shared" si="200"/>
        <v>1.25</v>
      </c>
      <c r="P3869">
        <v>0.5</v>
      </c>
    </row>
    <row r="3870" spans="1:16">
      <c r="A3870" s="61">
        <v>104650062</v>
      </c>
      <c r="B3870" s="61" t="s">
        <v>7949</v>
      </c>
      <c r="C3870" s="100" t="s">
        <v>1613</v>
      </c>
      <c r="D3870" s="42" t="s">
        <v>5653</v>
      </c>
      <c r="E3870" s="61" t="s">
        <v>4953</v>
      </c>
      <c r="F3870" s="61"/>
      <c r="G3870" s="61">
        <v>395</v>
      </c>
      <c r="H3870">
        <v>7.25</v>
      </c>
      <c r="I3870" t="str">
        <f t="shared" si="198"/>
        <v>67</v>
      </c>
      <c r="J3870" t="str">
        <f t="shared" si="199"/>
        <v>12.</v>
      </c>
      <c r="K3870" t="s">
        <v>8345</v>
      </c>
      <c r="L3870" t="s">
        <v>8341</v>
      </c>
      <c r="M3870">
        <v>1.5</v>
      </c>
      <c r="N3870">
        <v>2.5</v>
      </c>
      <c r="O3870">
        <f t="shared" si="200"/>
        <v>1.25</v>
      </c>
      <c r="P3870">
        <v>0.5</v>
      </c>
    </row>
    <row r="3871" spans="1:16">
      <c r="A3871" s="74">
        <v>103261045</v>
      </c>
      <c r="B3871" s="61" t="s">
        <v>7501</v>
      </c>
      <c r="C3871" s="62" t="s">
        <v>1532</v>
      </c>
      <c r="D3871" s="42" t="s">
        <v>4935</v>
      </c>
      <c r="E3871" s="61">
        <v>101490162</v>
      </c>
      <c r="F3871" s="61"/>
      <c r="G3871" s="61">
        <v>398</v>
      </c>
      <c r="H3871">
        <v>7.25</v>
      </c>
      <c r="I3871" t="str">
        <f t="shared" si="198"/>
        <v>67</v>
      </c>
      <c r="J3871" t="str">
        <f t="shared" si="199"/>
        <v>4.6</v>
      </c>
      <c r="K3871" t="s">
        <v>8342</v>
      </c>
      <c r="L3871" t="s">
        <v>8341</v>
      </c>
      <c r="M3871">
        <v>0.75</v>
      </c>
      <c r="N3871">
        <v>2.5</v>
      </c>
      <c r="O3871">
        <f t="shared" si="200"/>
        <v>1.25</v>
      </c>
      <c r="P3871">
        <v>0.5</v>
      </c>
    </row>
    <row r="3872" spans="1:16">
      <c r="A3872" s="74">
        <v>103261045</v>
      </c>
      <c r="B3872" s="61" t="s">
        <v>7501</v>
      </c>
      <c r="C3872" s="62" t="s">
        <v>1613</v>
      </c>
      <c r="D3872" s="42" t="s">
        <v>4936</v>
      </c>
      <c r="E3872" s="61">
        <v>101490161</v>
      </c>
      <c r="F3872" s="61"/>
      <c r="G3872" s="61">
        <v>398</v>
      </c>
      <c r="H3872">
        <v>7.25</v>
      </c>
      <c r="I3872" t="str">
        <f t="shared" si="198"/>
        <v>67</v>
      </c>
      <c r="J3872" t="str">
        <f t="shared" si="199"/>
        <v>4.6</v>
      </c>
      <c r="K3872" t="s">
        <v>8342</v>
      </c>
      <c r="L3872" t="s">
        <v>8341</v>
      </c>
      <c r="M3872">
        <v>0.75</v>
      </c>
      <c r="N3872">
        <v>2.5</v>
      </c>
      <c r="O3872">
        <f t="shared" si="200"/>
        <v>1.25</v>
      </c>
      <c r="P3872">
        <v>0.5</v>
      </c>
    </row>
    <row r="3873" spans="1:16">
      <c r="A3873" s="61">
        <v>104406178</v>
      </c>
      <c r="B3873" s="61" t="s">
        <v>7831</v>
      </c>
      <c r="C3873" s="100" t="s">
        <v>1532</v>
      </c>
      <c r="D3873" s="42" t="s">
        <v>5468</v>
      </c>
      <c r="E3873" s="61">
        <v>101490171</v>
      </c>
      <c r="F3873" s="61"/>
      <c r="G3873" s="61">
        <v>354</v>
      </c>
      <c r="H3873">
        <v>7.25</v>
      </c>
      <c r="I3873" t="str">
        <f t="shared" si="198"/>
        <v>78</v>
      </c>
      <c r="J3873" t="str">
        <f t="shared" si="199"/>
        <v>4.8</v>
      </c>
      <c r="K3873" t="s">
        <v>8342</v>
      </c>
      <c r="L3873" t="s">
        <v>8341</v>
      </c>
      <c r="M3873">
        <v>0.75</v>
      </c>
      <c r="N3873">
        <v>2.5</v>
      </c>
      <c r="O3873">
        <f t="shared" si="200"/>
        <v>1.25</v>
      </c>
      <c r="P3873">
        <v>0.5</v>
      </c>
    </row>
    <row r="3874" spans="1:16">
      <c r="A3874" s="61" t="s">
        <v>8095</v>
      </c>
      <c r="B3874" s="61" t="s">
        <v>7831</v>
      </c>
      <c r="C3874" s="100" t="s">
        <v>5683</v>
      </c>
      <c r="D3874" s="42" t="s">
        <v>8295</v>
      </c>
      <c r="E3874" s="61"/>
      <c r="F3874" s="61"/>
      <c r="G3874" s="61">
        <v>354</v>
      </c>
      <c r="H3874">
        <v>7.25</v>
      </c>
      <c r="I3874" t="str">
        <f t="shared" si="198"/>
        <v>78</v>
      </c>
      <c r="J3874" t="str">
        <f t="shared" si="199"/>
        <v>4.8</v>
      </c>
      <c r="K3874" t="s">
        <v>8342</v>
      </c>
      <c r="L3874" t="s">
        <v>8341</v>
      </c>
      <c r="M3874">
        <v>0.75</v>
      </c>
      <c r="N3874">
        <v>2.5</v>
      </c>
      <c r="O3874">
        <f t="shared" si="200"/>
        <v>1.25</v>
      </c>
      <c r="P3874">
        <v>0.5</v>
      </c>
    </row>
    <row r="3875" spans="1:16">
      <c r="A3875" s="61">
        <v>104406178</v>
      </c>
      <c r="B3875" s="61" t="s">
        <v>7831</v>
      </c>
      <c r="C3875" s="100" t="s">
        <v>1613</v>
      </c>
      <c r="D3875" s="42" t="s">
        <v>5469</v>
      </c>
      <c r="E3875" s="61">
        <v>101490161</v>
      </c>
      <c r="F3875" s="61"/>
      <c r="G3875" s="61">
        <v>354</v>
      </c>
      <c r="H3875">
        <v>7.25</v>
      </c>
      <c r="I3875" t="str">
        <f t="shared" si="198"/>
        <v>78</v>
      </c>
      <c r="J3875" t="str">
        <f t="shared" si="199"/>
        <v>4.8</v>
      </c>
      <c r="K3875" t="s">
        <v>8342</v>
      </c>
      <c r="L3875" t="s">
        <v>8341</v>
      </c>
      <c r="M3875">
        <v>0.75</v>
      </c>
      <c r="N3875">
        <v>2.5</v>
      </c>
      <c r="O3875">
        <f t="shared" si="200"/>
        <v>1.25</v>
      </c>
      <c r="P3875">
        <v>0.5</v>
      </c>
    </row>
    <row r="3876" spans="1:16">
      <c r="A3876" s="61">
        <v>103599179</v>
      </c>
      <c r="B3876" s="61" t="s">
        <v>7649</v>
      </c>
      <c r="C3876" s="100" t="s">
        <v>1532</v>
      </c>
      <c r="D3876" s="42" t="s">
        <v>5183</v>
      </c>
      <c r="E3876" s="61">
        <v>101490164</v>
      </c>
      <c r="F3876" s="61"/>
      <c r="G3876" s="61">
        <v>425</v>
      </c>
      <c r="H3876">
        <v>7.25</v>
      </c>
      <c r="I3876" t="str">
        <f t="shared" si="198"/>
        <v>78</v>
      </c>
      <c r="J3876" t="str">
        <f t="shared" si="199"/>
        <v>7.5</v>
      </c>
      <c r="K3876" t="s">
        <v>8342</v>
      </c>
      <c r="L3876" t="s">
        <v>8350</v>
      </c>
      <c r="M3876">
        <v>0.75</v>
      </c>
      <c r="N3876">
        <v>2.5</v>
      </c>
      <c r="O3876">
        <f t="shared" si="200"/>
        <v>1.25</v>
      </c>
      <c r="P3876">
        <v>0.5</v>
      </c>
    </row>
    <row r="3877" spans="1:16">
      <c r="A3877" s="61">
        <v>103599179</v>
      </c>
      <c r="B3877" s="61" t="s">
        <v>7649</v>
      </c>
      <c r="C3877" s="100" t="s">
        <v>1613</v>
      </c>
      <c r="D3877" s="42" t="s">
        <v>5184</v>
      </c>
      <c r="E3877" s="61">
        <v>101490161</v>
      </c>
      <c r="F3877" s="61"/>
      <c r="G3877" s="61">
        <v>425</v>
      </c>
      <c r="H3877">
        <v>7.25</v>
      </c>
      <c r="I3877" t="str">
        <f t="shared" si="198"/>
        <v>78</v>
      </c>
      <c r="J3877" t="str">
        <f t="shared" si="199"/>
        <v>7.5</v>
      </c>
      <c r="K3877" t="s">
        <v>8342</v>
      </c>
      <c r="L3877" t="s">
        <v>8350</v>
      </c>
      <c r="M3877">
        <v>0.75</v>
      </c>
      <c r="N3877">
        <v>2.5</v>
      </c>
      <c r="O3877">
        <f t="shared" si="200"/>
        <v>1.25</v>
      </c>
      <c r="P3877">
        <v>0.5</v>
      </c>
    </row>
    <row r="3878" spans="1:16" ht="25.5">
      <c r="A3878" s="61">
        <v>104439611</v>
      </c>
      <c r="B3878" s="61" t="s">
        <v>101</v>
      </c>
      <c r="C3878" s="100" t="s">
        <v>1532</v>
      </c>
      <c r="D3878" s="42" t="s">
        <v>8187</v>
      </c>
      <c r="E3878" s="82" t="s">
        <v>5391</v>
      </c>
      <c r="F3878" s="61"/>
      <c r="G3878" s="61">
        <v>368</v>
      </c>
      <c r="H3878">
        <v>7.25</v>
      </c>
      <c r="I3878" t="str">
        <f t="shared" si="198"/>
        <v>78</v>
      </c>
      <c r="J3878" t="str">
        <f t="shared" si="199"/>
        <v>7.5</v>
      </c>
      <c r="K3878" t="s">
        <v>8342</v>
      </c>
      <c r="L3878" t="s">
        <v>8341</v>
      </c>
      <c r="M3878">
        <v>0.75</v>
      </c>
      <c r="N3878">
        <v>2.5</v>
      </c>
      <c r="O3878">
        <f t="shared" si="200"/>
        <v>1.25</v>
      </c>
      <c r="P3878">
        <v>0.5</v>
      </c>
    </row>
    <row r="3879" spans="1:16">
      <c r="A3879" s="61">
        <v>104439611</v>
      </c>
      <c r="B3879" s="61" t="s">
        <v>101</v>
      </c>
      <c r="C3879" s="100" t="s">
        <v>1613</v>
      </c>
      <c r="D3879" s="42" t="s">
        <v>5508</v>
      </c>
      <c r="E3879" s="61">
        <v>101490161</v>
      </c>
      <c r="F3879" s="61"/>
      <c r="G3879" s="61">
        <v>368</v>
      </c>
      <c r="H3879">
        <v>7.25</v>
      </c>
      <c r="I3879" t="str">
        <f t="shared" si="198"/>
        <v>78</v>
      </c>
      <c r="J3879" t="str">
        <f t="shared" si="199"/>
        <v>7.5</v>
      </c>
      <c r="K3879" t="s">
        <v>8342</v>
      </c>
      <c r="L3879" t="s">
        <v>8341</v>
      </c>
      <c r="M3879">
        <v>0.75</v>
      </c>
      <c r="N3879">
        <v>2.5</v>
      </c>
      <c r="O3879">
        <f t="shared" si="200"/>
        <v>1.25</v>
      </c>
      <c r="P3879">
        <v>0.5</v>
      </c>
    </row>
    <row r="3880" spans="1:16">
      <c r="A3880" s="98">
        <v>103067945</v>
      </c>
      <c r="B3880" s="61" t="s">
        <v>171</v>
      </c>
      <c r="C3880" s="99" t="s">
        <v>1532</v>
      </c>
      <c r="D3880" s="104" t="s">
        <v>4590</v>
      </c>
      <c r="E3880" s="98">
        <v>101490164</v>
      </c>
      <c r="F3880" s="98"/>
      <c r="G3880" s="98">
        <v>368</v>
      </c>
      <c r="H3880">
        <v>7.25</v>
      </c>
      <c r="I3880" t="str">
        <f t="shared" si="198"/>
        <v>78</v>
      </c>
      <c r="J3880" t="str">
        <f t="shared" si="199"/>
        <v>7.5</v>
      </c>
      <c r="K3880" t="s">
        <v>8342</v>
      </c>
      <c r="L3880" t="s">
        <v>8341</v>
      </c>
      <c r="M3880">
        <v>0.75</v>
      </c>
      <c r="N3880">
        <v>2.5</v>
      </c>
      <c r="O3880">
        <f t="shared" si="200"/>
        <v>1.25</v>
      </c>
      <c r="P3880">
        <v>0.5</v>
      </c>
    </row>
    <row r="3881" spans="1:16">
      <c r="A3881" s="98">
        <v>103067945</v>
      </c>
      <c r="B3881" s="61" t="s">
        <v>171</v>
      </c>
      <c r="C3881" s="123" t="s">
        <v>1613</v>
      </c>
      <c r="D3881" s="107" t="s">
        <v>4591</v>
      </c>
      <c r="E3881" s="105">
        <v>101490161</v>
      </c>
      <c r="F3881" s="105"/>
      <c r="G3881" s="105">
        <v>368</v>
      </c>
      <c r="H3881">
        <v>7.25</v>
      </c>
      <c r="I3881" t="str">
        <f t="shared" si="198"/>
        <v>78</v>
      </c>
      <c r="J3881" t="str">
        <f t="shared" si="199"/>
        <v>7.5</v>
      </c>
      <c r="K3881" t="s">
        <v>8342</v>
      </c>
      <c r="L3881" t="s">
        <v>8341</v>
      </c>
      <c r="M3881">
        <v>0.75</v>
      </c>
      <c r="N3881">
        <v>2.5</v>
      </c>
      <c r="O3881">
        <f t="shared" si="200"/>
        <v>1.25</v>
      </c>
      <c r="P3881">
        <v>0.5</v>
      </c>
    </row>
    <row r="3882" spans="1:16">
      <c r="A3882" s="98">
        <v>103192168</v>
      </c>
      <c r="B3882" s="61" t="s">
        <v>7393</v>
      </c>
      <c r="C3882" s="124" t="s">
        <v>1532</v>
      </c>
      <c r="D3882" s="110" t="s">
        <v>4777</v>
      </c>
      <c r="E3882" s="108">
        <v>101727986</v>
      </c>
      <c r="F3882" s="108"/>
      <c r="G3882" s="108">
        <v>368</v>
      </c>
      <c r="H3882">
        <v>7.25</v>
      </c>
      <c r="I3882" t="str">
        <f t="shared" si="198"/>
        <v>78</v>
      </c>
      <c r="J3882" t="str">
        <f t="shared" si="199"/>
        <v>7.5</v>
      </c>
      <c r="K3882" t="s">
        <v>8345</v>
      </c>
      <c r="L3882" t="s">
        <v>8341</v>
      </c>
      <c r="M3882">
        <v>1.5</v>
      </c>
      <c r="N3882">
        <v>2.5</v>
      </c>
      <c r="O3882">
        <f t="shared" si="200"/>
        <v>1.25</v>
      </c>
      <c r="P3882">
        <v>0.5</v>
      </c>
    </row>
    <row r="3883" spans="1:16">
      <c r="A3883" s="108">
        <v>103192168</v>
      </c>
      <c r="B3883" s="61" t="s">
        <v>7393</v>
      </c>
      <c r="C3883" s="124" t="s">
        <v>1613</v>
      </c>
      <c r="D3883" s="110" t="s">
        <v>4777</v>
      </c>
      <c r="E3883" s="108">
        <v>101727984</v>
      </c>
      <c r="F3883" s="108"/>
      <c r="G3883" s="108">
        <v>368</v>
      </c>
      <c r="H3883">
        <v>7.25</v>
      </c>
      <c r="I3883" t="str">
        <f t="shared" si="198"/>
        <v>78</v>
      </c>
      <c r="J3883" t="str">
        <f t="shared" si="199"/>
        <v>7.5</v>
      </c>
      <c r="K3883" t="s">
        <v>8345</v>
      </c>
      <c r="L3883" t="s">
        <v>8341</v>
      </c>
      <c r="M3883">
        <v>1.5</v>
      </c>
      <c r="N3883">
        <v>2.5</v>
      </c>
      <c r="O3883">
        <f t="shared" si="200"/>
        <v>1.25</v>
      </c>
      <c r="P3883">
        <v>0.5</v>
      </c>
    </row>
    <row r="3884" spans="1:16">
      <c r="A3884" s="108">
        <v>103058321</v>
      </c>
      <c r="B3884" s="61" t="s">
        <v>7242</v>
      </c>
      <c r="C3884" s="124" t="s">
        <v>1532</v>
      </c>
      <c r="D3884" s="110" t="s">
        <v>4600</v>
      </c>
      <c r="E3884" s="108">
        <v>101490162</v>
      </c>
      <c r="F3884" s="108"/>
      <c r="G3884" s="108">
        <v>333</v>
      </c>
      <c r="H3884">
        <v>7.25</v>
      </c>
      <c r="I3884" t="str">
        <f t="shared" si="198"/>
        <v>78</v>
      </c>
      <c r="J3884" t="str">
        <f t="shared" si="199"/>
        <v>8.2</v>
      </c>
      <c r="K3884" t="s">
        <v>8342</v>
      </c>
      <c r="L3884" t="s">
        <v>8341</v>
      </c>
      <c r="M3884">
        <v>0.75</v>
      </c>
      <c r="N3884">
        <v>2.5</v>
      </c>
      <c r="O3884">
        <f t="shared" si="200"/>
        <v>1.25</v>
      </c>
      <c r="P3884">
        <v>0.5</v>
      </c>
    </row>
    <row r="3885" spans="1:16">
      <c r="A3885" s="61">
        <v>103058321</v>
      </c>
      <c r="B3885" s="61" t="s">
        <v>7242</v>
      </c>
      <c r="C3885" s="62" t="s">
        <v>1613</v>
      </c>
      <c r="D3885" s="42" t="s">
        <v>4601</v>
      </c>
      <c r="E3885" s="61">
        <v>101490161</v>
      </c>
      <c r="F3885" s="61"/>
      <c r="G3885" s="61">
        <v>333</v>
      </c>
      <c r="H3885">
        <v>7.25</v>
      </c>
      <c r="I3885" t="str">
        <f t="shared" si="198"/>
        <v>78</v>
      </c>
      <c r="J3885" t="str">
        <f t="shared" si="199"/>
        <v>8.2</v>
      </c>
      <c r="K3885" t="s">
        <v>8342</v>
      </c>
      <c r="L3885" t="s">
        <v>8341</v>
      </c>
      <c r="M3885">
        <v>0.75</v>
      </c>
      <c r="N3885">
        <v>2.5</v>
      </c>
      <c r="O3885">
        <f t="shared" si="200"/>
        <v>1.25</v>
      </c>
      <c r="P3885">
        <v>0.5</v>
      </c>
    </row>
    <row r="3886" spans="1:16">
      <c r="A3886" s="61">
        <v>102856608</v>
      </c>
      <c r="B3886" s="61" t="s">
        <v>7107</v>
      </c>
      <c r="C3886" s="62" t="s">
        <v>1532</v>
      </c>
      <c r="D3886" s="42" t="s">
        <v>1470</v>
      </c>
      <c r="E3886" s="61">
        <v>101490171</v>
      </c>
      <c r="F3886" s="61"/>
      <c r="G3886" s="61">
        <v>333</v>
      </c>
      <c r="H3886">
        <v>7.25</v>
      </c>
      <c r="I3886" t="str">
        <f t="shared" si="198"/>
        <v>78</v>
      </c>
      <c r="J3886" t="str">
        <f t="shared" si="199"/>
        <v>8.2</v>
      </c>
      <c r="K3886" t="s">
        <v>8342</v>
      </c>
      <c r="L3886" t="s">
        <v>8341</v>
      </c>
      <c r="M3886">
        <v>0.75</v>
      </c>
      <c r="N3886">
        <v>2.5</v>
      </c>
      <c r="O3886">
        <f t="shared" si="200"/>
        <v>1.25</v>
      </c>
      <c r="P3886">
        <v>0.5</v>
      </c>
    </row>
    <row r="3887" spans="1:16">
      <c r="A3887" s="61">
        <v>103202210</v>
      </c>
      <c r="B3887" s="61" t="s">
        <v>7406</v>
      </c>
      <c r="C3887" s="62" t="s">
        <v>1532</v>
      </c>
      <c r="D3887" s="42" t="s">
        <v>1470</v>
      </c>
      <c r="E3887" s="61">
        <v>101490171</v>
      </c>
      <c r="F3887" s="61"/>
      <c r="G3887" s="61">
        <v>333</v>
      </c>
      <c r="H3887">
        <v>7.25</v>
      </c>
      <c r="I3887" t="str">
        <f t="shared" si="198"/>
        <v>78</v>
      </c>
      <c r="J3887" t="str">
        <f t="shared" si="199"/>
        <v>8.2</v>
      </c>
      <c r="K3887" t="s">
        <v>8342</v>
      </c>
      <c r="L3887" t="s">
        <v>8341</v>
      </c>
      <c r="M3887">
        <v>0.75</v>
      </c>
      <c r="N3887">
        <v>2.5</v>
      </c>
      <c r="O3887">
        <f t="shared" si="200"/>
        <v>1.25</v>
      </c>
      <c r="P3887">
        <v>0.5</v>
      </c>
    </row>
    <row r="3888" spans="1:16">
      <c r="A3888" s="98">
        <v>102856608</v>
      </c>
      <c r="B3888" s="61" t="s">
        <v>7107</v>
      </c>
      <c r="C3888" s="99" t="s">
        <v>1613</v>
      </c>
      <c r="D3888" s="104" t="s">
        <v>4401</v>
      </c>
      <c r="E3888" s="98">
        <v>101490161</v>
      </c>
      <c r="F3888" s="98"/>
      <c r="G3888" s="98">
        <v>333</v>
      </c>
      <c r="H3888">
        <v>7.25</v>
      </c>
      <c r="I3888" t="str">
        <f t="shared" si="198"/>
        <v>78</v>
      </c>
      <c r="J3888" t="str">
        <f t="shared" si="199"/>
        <v>8.2</v>
      </c>
      <c r="K3888" t="s">
        <v>8342</v>
      </c>
      <c r="L3888" t="s">
        <v>8341</v>
      </c>
      <c r="M3888">
        <v>0.75</v>
      </c>
      <c r="N3888">
        <v>2.5</v>
      </c>
      <c r="O3888">
        <f t="shared" si="200"/>
        <v>1.25</v>
      </c>
      <c r="P3888">
        <v>0.5</v>
      </c>
    </row>
    <row r="3889" spans="1:16">
      <c r="A3889" s="105">
        <v>103202210</v>
      </c>
      <c r="B3889" s="61" t="s">
        <v>7406</v>
      </c>
      <c r="C3889" s="123" t="s">
        <v>1613</v>
      </c>
      <c r="D3889" s="107" t="s">
        <v>4401</v>
      </c>
      <c r="E3889" s="105">
        <v>101490161</v>
      </c>
      <c r="F3889" s="105"/>
      <c r="G3889" s="105">
        <v>333</v>
      </c>
      <c r="H3889">
        <v>7.25</v>
      </c>
      <c r="I3889" t="str">
        <f t="shared" si="198"/>
        <v>78</v>
      </c>
      <c r="J3889" t="str">
        <f t="shared" si="199"/>
        <v>8.2</v>
      </c>
      <c r="K3889" t="s">
        <v>8342</v>
      </c>
      <c r="L3889" t="s">
        <v>8341</v>
      </c>
      <c r="M3889">
        <v>0.75</v>
      </c>
      <c r="N3889">
        <v>2.5</v>
      </c>
      <c r="O3889">
        <f t="shared" si="200"/>
        <v>1.25</v>
      </c>
      <c r="P3889">
        <v>0.5</v>
      </c>
    </row>
    <row r="3890" spans="1:16">
      <c r="A3890" s="105">
        <v>103219568</v>
      </c>
      <c r="B3890" s="61" t="s">
        <v>7448</v>
      </c>
      <c r="C3890" s="123" t="s">
        <v>1532</v>
      </c>
      <c r="D3890" s="107" t="s">
        <v>4864</v>
      </c>
      <c r="E3890" s="105">
        <v>101490162</v>
      </c>
      <c r="F3890" s="105"/>
      <c r="G3890" s="105">
        <v>350</v>
      </c>
      <c r="H3890">
        <v>7.25</v>
      </c>
      <c r="I3890" t="str">
        <f t="shared" si="198"/>
        <v>78</v>
      </c>
      <c r="J3890" t="str">
        <f t="shared" si="199"/>
        <v>8.2</v>
      </c>
      <c r="K3890" t="s">
        <v>8342</v>
      </c>
      <c r="L3890" t="s">
        <v>8350</v>
      </c>
      <c r="M3890">
        <v>0.75</v>
      </c>
      <c r="N3890">
        <v>2.5</v>
      </c>
      <c r="O3890">
        <f t="shared" si="200"/>
        <v>1.25</v>
      </c>
      <c r="P3890">
        <v>0.5</v>
      </c>
    </row>
    <row r="3891" spans="1:16">
      <c r="A3891" s="105">
        <v>103219568</v>
      </c>
      <c r="B3891" s="61" t="s">
        <v>7448</v>
      </c>
      <c r="C3891" s="123" t="s">
        <v>1613</v>
      </c>
      <c r="D3891" s="107" t="s">
        <v>4865</v>
      </c>
      <c r="E3891" s="105">
        <v>101490161</v>
      </c>
      <c r="F3891" s="105"/>
      <c r="G3891" s="105">
        <v>350</v>
      </c>
      <c r="H3891">
        <v>7.25</v>
      </c>
      <c r="I3891" t="str">
        <f t="shared" si="198"/>
        <v>78</v>
      </c>
      <c r="J3891" t="str">
        <f t="shared" si="199"/>
        <v>8.2</v>
      </c>
      <c r="K3891" t="s">
        <v>8342</v>
      </c>
      <c r="L3891" t="s">
        <v>8350</v>
      </c>
      <c r="M3891">
        <v>0.75</v>
      </c>
      <c r="N3891">
        <v>2.5</v>
      </c>
      <c r="O3891">
        <f t="shared" si="200"/>
        <v>1.25</v>
      </c>
      <c r="P3891">
        <v>0.5</v>
      </c>
    </row>
    <row r="3892" spans="1:16">
      <c r="A3892" s="105">
        <v>104473484</v>
      </c>
      <c r="B3892" s="61" t="s">
        <v>7874</v>
      </c>
      <c r="C3892" s="106" t="s">
        <v>1532</v>
      </c>
      <c r="D3892" s="107" t="s">
        <v>8296</v>
      </c>
      <c r="E3892" s="105">
        <v>103177454</v>
      </c>
      <c r="F3892" s="105"/>
      <c r="G3892" s="105">
        <v>385</v>
      </c>
      <c r="H3892">
        <v>7.25</v>
      </c>
      <c r="I3892" t="str">
        <f t="shared" si="198"/>
        <v>78</v>
      </c>
      <c r="J3892" t="str">
        <f t="shared" si="199"/>
        <v>8.2</v>
      </c>
      <c r="K3892" t="s">
        <v>8345</v>
      </c>
      <c r="L3892" t="s">
        <v>8355</v>
      </c>
      <c r="M3892">
        <v>1.5</v>
      </c>
      <c r="N3892">
        <v>2.5</v>
      </c>
      <c r="O3892">
        <f t="shared" si="200"/>
        <v>1.25</v>
      </c>
      <c r="P3892">
        <v>0.5</v>
      </c>
    </row>
    <row r="3893" spans="1:16">
      <c r="A3893" s="105">
        <v>104473484</v>
      </c>
      <c r="B3893" s="61" t="s">
        <v>7874</v>
      </c>
      <c r="C3893" s="106" t="s">
        <v>1613</v>
      </c>
      <c r="D3893" s="107" t="s">
        <v>8297</v>
      </c>
      <c r="E3893" s="105" t="s">
        <v>4953</v>
      </c>
      <c r="F3893" s="105"/>
      <c r="G3893" s="105">
        <v>385</v>
      </c>
      <c r="H3893">
        <v>7.25</v>
      </c>
      <c r="I3893" t="str">
        <f t="shared" si="198"/>
        <v>78</v>
      </c>
      <c r="J3893" t="str">
        <f t="shared" si="199"/>
        <v>8.2</v>
      </c>
      <c r="K3893" t="s">
        <v>8345</v>
      </c>
      <c r="L3893" t="s">
        <v>8355</v>
      </c>
      <c r="M3893">
        <v>1.5</v>
      </c>
      <c r="N3893">
        <v>2.5</v>
      </c>
      <c r="O3893">
        <f t="shared" si="200"/>
        <v>1.25</v>
      </c>
      <c r="P3893">
        <v>0.5</v>
      </c>
    </row>
    <row r="3894" spans="1:16">
      <c r="A3894" s="105">
        <v>103693136</v>
      </c>
      <c r="B3894" s="61" t="s">
        <v>7703</v>
      </c>
      <c r="C3894" s="106" t="s">
        <v>1532</v>
      </c>
      <c r="D3894" s="107" t="s">
        <v>5275</v>
      </c>
      <c r="E3894" s="105">
        <v>103177454</v>
      </c>
      <c r="F3894" s="105"/>
      <c r="G3894" s="105">
        <v>333</v>
      </c>
      <c r="H3894">
        <v>7.25</v>
      </c>
      <c r="I3894" t="str">
        <f t="shared" si="198"/>
        <v>78</v>
      </c>
      <c r="J3894" t="str">
        <f t="shared" si="199"/>
        <v>8.2</v>
      </c>
      <c r="K3894" t="s">
        <v>8345</v>
      </c>
      <c r="L3894" t="s">
        <v>8341</v>
      </c>
      <c r="M3894">
        <v>1.5</v>
      </c>
      <c r="N3894">
        <v>2.5</v>
      </c>
      <c r="O3894">
        <f t="shared" si="200"/>
        <v>1.25</v>
      </c>
      <c r="P3894">
        <v>0.5</v>
      </c>
    </row>
    <row r="3895" spans="1:16">
      <c r="A3895" s="105">
        <v>103693136</v>
      </c>
      <c r="B3895" s="61" t="s">
        <v>7703</v>
      </c>
      <c r="C3895" s="106" t="s">
        <v>1613</v>
      </c>
      <c r="D3895" s="107" t="s">
        <v>5276</v>
      </c>
      <c r="E3895" s="105" t="s">
        <v>4953</v>
      </c>
      <c r="F3895" s="105"/>
      <c r="G3895" s="105">
        <v>333</v>
      </c>
      <c r="H3895">
        <v>7.25</v>
      </c>
      <c r="I3895" t="str">
        <f t="shared" si="198"/>
        <v>78</v>
      </c>
      <c r="J3895" t="str">
        <f t="shared" si="199"/>
        <v>8.2</v>
      </c>
      <c r="K3895" t="s">
        <v>8345</v>
      </c>
      <c r="L3895" t="s">
        <v>8341</v>
      </c>
      <c r="M3895">
        <v>1.5</v>
      </c>
      <c r="N3895">
        <v>2.5</v>
      </c>
      <c r="O3895">
        <f t="shared" si="200"/>
        <v>1.25</v>
      </c>
      <c r="P3895">
        <v>0.5</v>
      </c>
    </row>
    <row r="3896" spans="1:16">
      <c r="A3896" s="105">
        <v>104603496</v>
      </c>
      <c r="B3896" s="61" t="s">
        <v>7913</v>
      </c>
      <c r="C3896" s="106" t="s">
        <v>1532</v>
      </c>
      <c r="D3896" s="107" t="s">
        <v>5589</v>
      </c>
      <c r="E3896" s="105">
        <v>101490162</v>
      </c>
      <c r="F3896" s="105"/>
      <c r="G3896" s="105">
        <v>385</v>
      </c>
      <c r="H3896">
        <v>7.25</v>
      </c>
      <c r="I3896" t="str">
        <f t="shared" si="198"/>
        <v>78</v>
      </c>
      <c r="J3896" t="str">
        <f t="shared" si="199"/>
        <v>8.5</v>
      </c>
      <c r="K3896" t="s">
        <v>8342</v>
      </c>
      <c r="L3896" t="s">
        <v>8355</v>
      </c>
      <c r="M3896">
        <v>0.75</v>
      </c>
      <c r="N3896">
        <v>2.5</v>
      </c>
      <c r="O3896">
        <f t="shared" si="200"/>
        <v>1.25</v>
      </c>
      <c r="P3896">
        <v>0.5</v>
      </c>
    </row>
    <row r="3897" spans="1:16">
      <c r="A3897" s="105">
        <v>104603496</v>
      </c>
      <c r="B3897" s="61" t="s">
        <v>7913</v>
      </c>
      <c r="C3897" s="106" t="s">
        <v>1613</v>
      </c>
      <c r="D3897" s="107" t="s">
        <v>5590</v>
      </c>
      <c r="E3897" s="105">
        <v>101490161</v>
      </c>
      <c r="F3897" s="105"/>
      <c r="G3897" s="105">
        <v>385</v>
      </c>
      <c r="H3897">
        <v>7.25</v>
      </c>
      <c r="I3897" t="str">
        <f t="shared" si="198"/>
        <v>78</v>
      </c>
      <c r="J3897" t="str">
        <f t="shared" si="199"/>
        <v>8.5</v>
      </c>
      <c r="K3897" t="s">
        <v>8342</v>
      </c>
      <c r="L3897" t="s">
        <v>8355</v>
      </c>
      <c r="M3897">
        <v>0.75</v>
      </c>
      <c r="N3897">
        <v>2.5</v>
      </c>
      <c r="O3897">
        <f t="shared" si="200"/>
        <v>1.25</v>
      </c>
      <c r="P3897">
        <v>0.5</v>
      </c>
    </row>
    <row r="3898" spans="1:16">
      <c r="A3898" s="105">
        <v>104435795</v>
      </c>
      <c r="B3898" s="61" t="s">
        <v>143</v>
      </c>
      <c r="C3898" s="106" t="s">
        <v>1532</v>
      </c>
      <c r="D3898" s="107" t="s">
        <v>8298</v>
      </c>
      <c r="E3898" s="105">
        <v>101490162</v>
      </c>
      <c r="F3898" s="105"/>
      <c r="G3898" s="105">
        <v>333</v>
      </c>
      <c r="H3898">
        <v>7.25</v>
      </c>
      <c r="I3898" t="str">
        <f t="shared" si="198"/>
        <v>78</v>
      </c>
      <c r="J3898" t="str">
        <f t="shared" si="199"/>
        <v>8.5</v>
      </c>
      <c r="K3898" t="s">
        <v>8342</v>
      </c>
      <c r="L3898" t="s">
        <v>8341</v>
      </c>
      <c r="M3898">
        <v>0.75</v>
      </c>
      <c r="N3898">
        <v>2.5</v>
      </c>
      <c r="O3898">
        <f t="shared" si="200"/>
        <v>1.25</v>
      </c>
      <c r="P3898">
        <v>0.5</v>
      </c>
    </row>
    <row r="3899" spans="1:16">
      <c r="A3899" s="105">
        <v>104435795</v>
      </c>
      <c r="B3899" s="61" t="s">
        <v>143</v>
      </c>
      <c r="C3899" s="106" t="s">
        <v>1613</v>
      </c>
      <c r="D3899" s="107" t="s">
        <v>8299</v>
      </c>
      <c r="E3899" s="105">
        <v>101490161</v>
      </c>
      <c r="F3899" s="105"/>
      <c r="G3899" s="61">
        <v>333</v>
      </c>
      <c r="H3899">
        <v>7.25</v>
      </c>
      <c r="I3899" t="str">
        <f t="shared" si="198"/>
        <v>78</v>
      </c>
      <c r="J3899" t="str">
        <f t="shared" si="199"/>
        <v>8.5</v>
      </c>
      <c r="K3899" t="s">
        <v>8342</v>
      </c>
      <c r="L3899" t="s">
        <v>8341</v>
      </c>
      <c r="M3899">
        <v>0.75</v>
      </c>
      <c r="N3899">
        <v>2.5</v>
      </c>
      <c r="O3899">
        <f t="shared" si="200"/>
        <v>1.25</v>
      </c>
      <c r="P3899">
        <v>0.5</v>
      </c>
    </row>
    <row r="3900" spans="1:16">
      <c r="A3900" s="105">
        <v>104748878</v>
      </c>
      <c r="B3900" s="61" t="s">
        <v>8013</v>
      </c>
      <c r="C3900" s="109" t="s">
        <v>1532</v>
      </c>
      <c r="D3900" s="107" t="s">
        <v>5748</v>
      </c>
      <c r="E3900" s="105">
        <v>104571972</v>
      </c>
      <c r="F3900" s="105"/>
      <c r="G3900" s="61">
        <v>357</v>
      </c>
      <c r="H3900">
        <v>6.75</v>
      </c>
      <c r="I3900" t="str">
        <f t="shared" si="198"/>
        <v>67</v>
      </c>
      <c r="J3900" t="str">
        <f t="shared" si="199"/>
        <v>8.1</v>
      </c>
      <c r="K3900" t="s">
        <v>8343</v>
      </c>
      <c r="L3900" t="s">
        <v>8341</v>
      </c>
      <c r="M3900">
        <v>0.75</v>
      </c>
      <c r="N3900">
        <v>2.5</v>
      </c>
      <c r="O3900">
        <f t="shared" si="200"/>
        <v>1.25</v>
      </c>
      <c r="P3900">
        <v>0.5</v>
      </c>
    </row>
    <row r="3901" spans="1:16">
      <c r="A3901" s="105">
        <v>104748878</v>
      </c>
      <c r="B3901" s="61" t="s">
        <v>8013</v>
      </c>
      <c r="C3901" s="100" t="s">
        <v>1613</v>
      </c>
      <c r="D3901" s="107" t="s">
        <v>1074</v>
      </c>
      <c r="E3901" s="105" t="s">
        <v>5554</v>
      </c>
      <c r="F3901" s="105"/>
      <c r="G3901" s="61">
        <v>357</v>
      </c>
      <c r="H3901">
        <v>6.75</v>
      </c>
      <c r="I3901" t="str">
        <f t="shared" si="198"/>
        <v>67</v>
      </c>
      <c r="J3901" t="str">
        <f t="shared" si="199"/>
        <v>8.1</v>
      </c>
      <c r="K3901" t="s">
        <v>8343</v>
      </c>
      <c r="L3901" t="s">
        <v>8341</v>
      </c>
      <c r="M3901">
        <v>0.75</v>
      </c>
      <c r="N3901">
        <v>2.5</v>
      </c>
      <c r="O3901">
        <f t="shared" si="200"/>
        <v>1.25</v>
      </c>
      <c r="P3901">
        <v>0.5</v>
      </c>
    </row>
    <row r="3902" spans="1:16">
      <c r="A3902" s="105">
        <v>104856600</v>
      </c>
      <c r="B3902" s="61" t="s">
        <v>8065</v>
      </c>
      <c r="C3902" s="103" t="s">
        <v>1532</v>
      </c>
      <c r="D3902" s="107" t="s">
        <v>5839</v>
      </c>
      <c r="E3902" s="114">
        <v>104571972</v>
      </c>
      <c r="F3902" s="105"/>
      <c r="G3902" s="61">
        <v>91</v>
      </c>
      <c r="H3902">
        <v>6.75</v>
      </c>
      <c r="I3902" t="str">
        <f t="shared" si="198"/>
        <v>78</v>
      </c>
      <c r="J3902" t="str">
        <f t="shared" si="199"/>
        <v>3.3</v>
      </c>
      <c r="K3902" t="s">
        <v>8343</v>
      </c>
      <c r="L3902" t="s">
        <v>8341</v>
      </c>
      <c r="M3902">
        <v>0.75</v>
      </c>
      <c r="N3902">
        <v>2.5</v>
      </c>
      <c r="O3902">
        <f t="shared" si="200"/>
        <v>1.25</v>
      </c>
      <c r="P3902">
        <v>0.5</v>
      </c>
    </row>
    <row r="3903" spans="1:16">
      <c r="A3903" s="105">
        <v>104856600</v>
      </c>
      <c r="B3903" s="61" t="s">
        <v>8065</v>
      </c>
      <c r="C3903" s="106" t="s">
        <v>1613</v>
      </c>
      <c r="D3903" s="107" t="s">
        <v>5840</v>
      </c>
      <c r="E3903" s="114" t="s">
        <v>5554</v>
      </c>
      <c r="F3903" s="105"/>
      <c r="G3903" s="61">
        <v>91</v>
      </c>
      <c r="H3903">
        <v>6.75</v>
      </c>
      <c r="I3903" t="str">
        <f t="shared" si="198"/>
        <v>78</v>
      </c>
      <c r="J3903" t="str">
        <f t="shared" si="199"/>
        <v>3.3</v>
      </c>
      <c r="K3903" t="s">
        <v>8343</v>
      </c>
      <c r="L3903" t="s">
        <v>8341</v>
      </c>
      <c r="M3903">
        <v>0.75</v>
      </c>
      <c r="N3903">
        <v>2.5</v>
      </c>
      <c r="O3903">
        <f t="shared" si="200"/>
        <v>1.25</v>
      </c>
      <c r="P3903">
        <v>0.5</v>
      </c>
    </row>
    <row r="3904" spans="1:16">
      <c r="A3904" s="105" t="s">
        <v>5597</v>
      </c>
      <c r="B3904" s="61" t="s">
        <v>7917</v>
      </c>
      <c r="C3904" s="106" t="s">
        <v>1532</v>
      </c>
      <c r="D3904" s="107" t="s">
        <v>5598</v>
      </c>
      <c r="E3904" s="105">
        <v>103177454</v>
      </c>
      <c r="F3904" s="105"/>
      <c r="G3904" s="61">
        <v>350</v>
      </c>
      <c r="H3904">
        <v>7.25</v>
      </c>
      <c r="I3904" t="str">
        <f t="shared" si="198"/>
        <v>78</v>
      </c>
      <c r="J3904" t="str">
        <f t="shared" si="199"/>
        <v>8.5</v>
      </c>
      <c r="K3904" t="s">
        <v>8345</v>
      </c>
      <c r="L3904" t="s">
        <v>8351</v>
      </c>
      <c r="M3904">
        <v>1.5</v>
      </c>
      <c r="N3904">
        <v>2.5</v>
      </c>
      <c r="O3904">
        <f t="shared" si="200"/>
        <v>1.25</v>
      </c>
      <c r="P3904">
        <v>0.5</v>
      </c>
    </row>
    <row r="3905" spans="1:16">
      <c r="A3905" s="105" t="s">
        <v>5597</v>
      </c>
      <c r="B3905" s="61" t="s">
        <v>7917</v>
      </c>
      <c r="C3905" s="106" t="s">
        <v>1613</v>
      </c>
      <c r="D3905" s="107" t="s">
        <v>5599</v>
      </c>
      <c r="E3905" s="105" t="s">
        <v>4953</v>
      </c>
      <c r="F3905" s="105"/>
      <c r="G3905" s="61">
        <v>350</v>
      </c>
      <c r="H3905">
        <v>7.25</v>
      </c>
      <c r="I3905" t="str">
        <f t="shared" si="198"/>
        <v>78</v>
      </c>
      <c r="J3905" t="str">
        <f t="shared" si="199"/>
        <v>8.5</v>
      </c>
      <c r="K3905" t="s">
        <v>8345</v>
      </c>
      <c r="L3905" t="s">
        <v>8351</v>
      </c>
      <c r="M3905">
        <v>1.5</v>
      </c>
      <c r="N3905">
        <v>2.5</v>
      </c>
      <c r="O3905">
        <f t="shared" si="200"/>
        <v>1.25</v>
      </c>
      <c r="P3905">
        <v>0.5</v>
      </c>
    </row>
    <row r="3906" spans="1:16">
      <c r="A3906" s="105">
        <v>104650022</v>
      </c>
      <c r="B3906" s="61" t="s">
        <v>7947</v>
      </c>
      <c r="C3906" s="106" t="s">
        <v>1532</v>
      </c>
      <c r="D3906" s="107" t="s">
        <v>8300</v>
      </c>
      <c r="E3906" s="105">
        <v>103177454</v>
      </c>
      <c r="F3906" s="105"/>
      <c r="G3906" s="61">
        <v>385</v>
      </c>
      <c r="H3906">
        <v>7.25</v>
      </c>
      <c r="I3906" t="str">
        <f t="shared" si="198"/>
        <v>78</v>
      </c>
      <c r="J3906" t="str">
        <f t="shared" si="199"/>
        <v>8.5</v>
      </c>
      <c r="K3906" t="s">
        <v>8345</v>
      </c>
      <c r="L3906" t="s">
        <v>8355</v>
      </c>
      <c r="M3906">
        <v>1.5</v>
      </c>
      <c r="N3906">
        <v>2.5</v>
      </c>
      <c r="O3906">
        <f t="shared" si="200"/>
        <v>1.25</v>
      </c>
      <c r="P3906">
        <v>0.5</v>
      </c>
    </row>
    <row r="3907" spans="1:16">
      <c r="A3907" s="105">
        <v>104650022</v>
      </c>
      <c r="B3907" s="61" t="s">
        <v>7947</v>
      </c>
      <c r="C3907" s="106" t="s">
        <v>1613</v>
      </c>
      <c r="D3907" s="107" t="s">
        <v>8301</v>
      </c>
      <c r="E3907" s="105" t="s">
        <v>4953</v>
      </c>
      <c r="F3907" s="105"/>
      <c r="G3907" s="61">
        <v>385</v>
      </c>
      <c r="H3907">
        <v>7.25</v>
      </c>
      <c r="I3907" t="str">
        <f t="shared" si="198"/>
        <v>78</v>
      </c>
      <c r="J3907" t="str">
        <f t="shared" si="199"/>
        <v>8.5</v>
      </c>
      <c r="K3907" t="s">
        <v>8345</v>
      </c>
      <c r="L3907" t="s">
        <v>8355</v>
      </c>
      <c r="M3907">
        <v>1.5</v>
      </c>
      <c r="N3907">
        <v>2.5</v>
      </c>
      <c r="O3907">
        <f t="shared" si="200"/>
        <v>1.25</v>
      </c>
      <c r="P3907">
        <v>0.5</v>
      </c>
    </row>
    <row r="3908" spans="1:16">
      <c r="A3908" s="105">
        <v>103657977</v>
      </c>
      <c r="B3908" s="61" t="s">
        <v>7748</v>
      </c>
      <c r="C3908" s="106" t="s">
        <v>1532</v>
      </c>
      <c r="D3908" s="107" t="s">
        <v>5343</v>
      </c>
      <c r="E3908" s="105">
        <v>103177454</v>
      </c>
      <c r="F3908" s="105"/>
      <c r="G3908" s="61">
        <v>333</v>
      </c>
      <c r="H3908">
        <v>7.25</v>
      </c>
      <c r="I3908" t="str">
        <f t="shared" si="198"/>
        <v>78</v>
      </c>
      <c r="J3908" t="str">
        <f t="shared" si="199"/>
        <v>8.5</v>
      </c>
      <c r="K3908" t="s">
        <v>8345</v>
      </c>
      <c r="L3908" t="s">
        <v>8341</v>
      </c>
      <c r="M3908">
        <v>1.5</v>
      </c>
      <c r="N3908">
        <v>2.5</v>
      </c>
      <c r="O3908">
        <f t="shared" si="200"/>
        <v>1.25</v>
      </c>
      <c r="P3908">
        <v>0.5</v>
      </c>
    </row>
    <row r="3909" spans="1:16">
      <c r="A3909" s="105">
        <v>103657977</v>
      </c>
      <c r="B3909" s="61" t="s">
        <v>7748</v>
      </c>
      <c r="C3909" s="106" t="s">
        <v>1613</v>
      </c>
      <c r="D3909" s="107" t="s">
        <v>5344</v>
      </c>
      <c r="E3909" s="105" t="s">
        <v>4953</v>
      </c>
      <c r="F3909" s="105"/>
      <c r="G3909" s="61">
        <v>333</v>
      </c>
      <c r="H3909">
        <v>7.25</v>
      </c>
      <c r="I3909" t="str">
        <f t="shared" si="198"/>
        <v>78</v>
      </c>
      <c r="J3909" t="str">
        <f t="shared" si="199"/>
        <v>8.5</v>
      </c>
      <c r="K3909" t="s">
        <v>8345</v>
      </c>
      <c r="L3909" t="s">
        <v>8341</v>
      </c>
      <c r="M3909">
        <v>1.5</v>
      </c>
      <c r="N3909">
        <v>2.5</v>
      </c>
      <c r="O3909">
        <f t="shared" si="200"/>
        <v>1.25</v>
      </c>
      <c r="P3909">
        <v>0.5</v>
      </c>
    </row>
    <row r="3910" spans="1:16">
      <c r="A3910" s="105">
        <v>104772494</v>
      </c>
      <c r="B3910" s="61" t="s">
        <v>1494</v>
      </c>
      <c r="C3910" s="106" t="s">
        <v>1532</v>
      </c>
      <c r="D3910" s="107" t="s">
        <v>8259</v>
      </c>
      <c r="E3910" s="105"/>
      <c r="F3910" s="105"/>
      <c r="G3910" s="61">
        <v>214</v>
      </c>
      <c r="H3910">
        <v>6.75</v>
      </c>
      <c r="I3910" t="str">
        <f t="shared" si="198"/>
        <v>78</v>
      </c>
      <c r="J3910" t="str">
        <f t="shared" si="199"/>
        <v>5.0</v>
      </c>
      <c r="K3910" t="s">
        <v>8343</v>
      </c>
      <c r="L3910" t="s">
        <v>8350</v>
      </c>
      <c r="M3910">
        <v>0.75</v>
      </c>
      <c r="N3910">
        <v>2.5</v>
      </c>
      <c r="O3910">
        <f t="shared" si="200"/>
        <v>1.25</v>
      </c>
      <c r="P3910">
        <v>0.5</v>
      </c>
    </row>
    <row r="3911" spans="1:16">
      <c r="A3911" s="105" t="s">
        <v>8089</v>
      </c>
      <c r="B3911" s="61" t="s">
        <v>1494</v>
      </c>
      <c r="C3911" s="106" t="s">
        <v>5780</v>
      </c>
      <c r="D3911" s="107" t="s">
        <v>8260</v>
      </c>
      <c r="E3911" s="105"/>
      <c r="F3911" s="105"/>
      <c r="G3911" s="61">
        <v>214</v>
      </c>
      <c r="H3911">
        <v>6.75</v>
      </c>
      <c r="I3911" t="str">
        <f t="shared" si="198"/>
        <v>78</v>
      </c>
      <c r="J3911" t="str">
        <f t="shared" si="199"/>
        <v>5.0</v>
      </c>
      <c r="K3911" t="s">
        <v>8343</v>
      </c>
      <c r="L3911" t="s">
        <v>8350</v>
      </c>
      <c r="M3911">
        <v>0.75</v>
      </c>
      <c r="N3911">
        <v>2.5</v>
      </c>
      <c r="O3911">
        <f t="shared" si="200"/>
        <v>1.25</v>
      </c>
      <c r="P3911">
        <v>0.5</v>
      </c>
    </row>
    <row r="3912" spans="1:16">
      <c r="A3912" s="105" t="s">
        <v>3514</v>
      </c>
      <c r="B3912" s="61" t="s">
        <v>6739</v>
      </c>
      <c r="C3912" s="123" t="s">
        <v>1532</v>
      </c>
      <c r="D3912" s="126" t="s">
        <v>3515</v>
      </c>
      <c r="E3912" s="105">
        <v>101490162</v>
      </c>
      <c r="F3912" s="105"/>
      <c r="G3912" s="64">
        <v>38</v>
      </c>
      <c r="H3912">
        <v>7.75</v>
      </c>
      <c r="I3912" t="str">
        <f t="shared" si="198"/>
        <v>45</v>
      </c>
      <c r="J3912" t="str">
        <f t="shared" si="199"/>
        <v>2.7</v>
      </c>
      <c r="K3912" t="s">
        <v>8342</v>
      </c>
      <c r="L3912" t="s">
        <v>8352</v>
      </c>
      <c r="M3912">
        <v>0.75</v>
      </c>
      <c r="N3912">
        <v>2.5</v>
      </c>
      <c r="O3912">
        <f t="shared" si="200"/>
        <v>1.25</v>
      </c>
      <c r="P3912">
        <v>0.5</v>
      </c>
    </row>
    <row r="3913" spans="1:16">
      <c r="A3913" s="118" t="s">
        <v>3514</v>
      </c>
      <c r="B3913" s="61" t="s">
        <v>6739</v>
      </c>
      <c r="C3913" s="123" t="s">
        <v>1613</v>
      </c>
      <c r="D3913" s="126" t="s">
        <v>3664</v>
      </c>
      <c r="E3913" s="118">
        <v>101490161</v>
      </c>
      <c r="F3913" s="118"/>
      <c r="G3913" s="64">
        <v>38</v>
      </c>
      <c r="H3913">
        <v>7.75</v>
      </c>
      <c r="I3913" t="str">
        <f t="shared" si="198"/>
        <v>45</v>
      </c>
      <c r="J3913" t="str">
        <f t="shared" si="199"/>
        <v>2.7</v>
      </c>
      <c r="K3913" t="s">
        <v>8342</v>
      </c>
      <c r="L3913" t="s">
        <v>8352</v>
      </c>
      <c r="M3913">
        <v>0.75</v>
      </c>
      <c r="N3913">
        <v>2.5</v>
      </c>
      <c r="O3913">
        <f t="shared" si="200"/>
        <v>1.25</v>
      </c>
      <c r="P3913">
        <v>0.5</v>
      </c>
    </row>
    <row r="3914" spans="1:16">
      <c r="A3914" s="105" t="s">
        <v>1937</v>
      </c>
      <c r="B3914" s="61" t="s">
        <v>6160</v>
      </c>
      <c r="C3914" s="123" t="s">
        <v>1532</v>
      </c>
      <c r="D3914" s="126" t="s">
        <v>1938</v>
      </c>
      <c r="E3914" s="105">
        <v>101490162</v>
      </c>
      <c r="F3914" s="105"/>
      <c r="G3914" s="64">
        <v>37</v>
      </c>
      <c r="H3914">
        <v>7.75</v>
      </c>
      <c r="I3914" t="str">
        <f t="shared" si="198"/>
        <v>45</v>
      </c>
      <c r="J3914" t="str">
        <f t="shared" si="199"/>
        <v>5.3</v>
      </c>
      <c r="K3914" t="s">
        <v>8342</v>
      </c>
      <c r="L3914" t="s">
        <v>8350</v>
      </c>
      <c r="M3914">
        <v>0.75</v>
      </c>
      <c r="N3914">
        <v>2.5</v>
      </c>
      <c r="O3914">
        <f t="shared" si="200"/>
        <v>1.25</v>
      </c>
      <c r="P3914">
        <v>0.5</v>
      </c>
    </row>
    <row r="3915" spans="1:16">
      <c r="A3915" s="118" t="s">
        <v>1937</v>
      </c>
      <c r="B3915" s="61" t="s">
        <v>6160</v>
      </c>
      <c r="C3915" s="99" t="s">
        <v>1613</v>
      </c>
      <c r="D3915" s="126" t="s">
        <v>3665</v>
      </c>
      <c r="E3915" s="118">
        <v>101490161</v>
      </c>
      <c r="F3915" s="118"/>
      <c r="G3915" s="64">
        <v>37</v>
      </c>
      <c r="H3915">
        <v>7.75</v>
      </c>
      <c r="I3915" t="str">
        <f t="shared" si="198"/>
        <v>45</v>
      </c>
      <c r="J3915" t="str">
        <f t="shared" si="199"/>
        <v>5.3</v>
      </c>
      <c r="K3915" t="s">
        <v>8342</v>
      </c>
      <c r="L3915" t="s">
        <v>8350</v>
      </c>
      <c r="M3915">
        <v>0.75</v>
      </c>
      <c r="N3915">
        <v>2.5</v>
      </c>
      <c r="O3915">
        <f t="shared" si="200"/>
        <v>1.25</v>
      </c>
      <c r="P3915">
        <v>0.5</v>
      </c>
    </row>
    <row r="3916" spans="1:16">
      <c r="A3916" s="105" t="s">
        <v>1807</v>
      </c>
      <c r="B3916" s="61" t="s">
        <v>6098</v>
      </c>
      <c r="C3916" s="99" t="s">
        <v>1532</v>
      </c>
      <c r="D3916" s="126" t="s">
        <v>1808</v>
      </c>
      <c r="E3916" s="105">
        <v>101490162</v>
      </c>
      <c r="F3916" s="105"/>
      <c r="G3916" s="67">
        <v>21</v>
      </c>
      <c r="H3916">
        <v>7.75</v>
      </c>
      <c r="I3916" t="str">
        <f t="shared" ref="I3916:I3979" si="201">MID(D3916,5,2)</f>
        <v>45</v>
      </c>
      <c r="J3916" t="str">
        <f t="shared" ref="J3916:J3979" si="202">MID(D3916,7,3)</f>
        <v>5.3</v>
      </c>
      <c r="K3916" t="s">
        <v>8342</v>
      </c>
      <c r="L3916" t="s">
        <v>8341</v>
      </c>
      <c r="M3916">
        <v>0.75</v>
      </c>
      <c r="N3916">
        <v>2.5</v>
      </c>
      <c r="O3916">
        <f t="shared" si="200"/>
        <v>1.25</v>
      </c>
      <c r="P3916">
        <v>0.5</v>
      </c>
    </row>
    <row r="3917" spans="1:16">
      <c r="A3917" s="118" t="s">
        <v>1807</v>
      </c>
      <c r="B3917" s="61" t="s">
        <v>6098</v>
      </c>
      <c r="C3917" s="99" t="s">
        <v>1613</v>
      </c>
      <c r="D3917" s="126" t="s">
        <v>3666</v>
      </c>
      <c r="E3917" s="118">
        <v>101490161</v>
      </c>
      <c r="F3917" s="118"/>
      <c r="G3917" s="64">
        <v>21</v>
      </c>
      <c r="H3917">
        <v>7.75</v>
      </c>
      <c r="I3917" t="str">
        <f t="shared" si="201"/>
        <v>45</v>
      </c>
      <c r="J3917" t="str">
        <f t="shared" si="202"/>
        <v>5.3</v>
      </c>
      <c r="K3917" t="s">
        <v>8342</v>
      </c>
      <c r="L3917" t="s">
        <v>8341</v>
      </c>
      <c r="M3917">
        <v>0.75</v>
      </c>
      <c r="N3917">
        <v>2.5</v>
      </c>
      <c r="O3917">
        <f t="shared" si="200"/>
        <v>1.25</v>
      </c>
      <c r="P3917">
        <v>0.5</v>
      </c>
    </row>
    <row r="3918" spans="1:16">
      <c r="A3918" s="105" t="s">
        <v>2691</v>
      </c>
      <c r="B3918" s="61" t="s">
        <v>6484</v>
      </c>
      <c r="C3918" s="99" t="s">
        <v>1532</v>
      </c>
      <c r="D3918" s="126" t="s">
        <v>2692</v>
      </c>
      <c r="E3918" s="105">
        <v>101490162</v>
      </c>
      <c r="F3918" s="105"/>
      <c r="G3918" s="64">
        <v>37</v>
      </c>
      <c r="H3918">
        <v>7.75</v>
      </c>
      <c r="I3918" t="str">
        <f t="shared" si="201"/>
        <v>45</v>
      </c>
      <c r="J3918" t="str">
        <f t="shared" si="202"/>
        <v>5.3</v>
      </c>
      <c r="K3918" t="s">
        <v>8342</v>
      </c>
      <c r="L3918" t="s">
        <v>8341</v>
      </c>
      <c r="M3918">
        <v>0.75</v>
      </c>
      <c r="N3918">
        <v>2.5</v>
      </c>
      <c r="O3918">
        <f t="shared" si="200"/>
        <v>1.25</v>
      </c>
      <c r="P3918">
        <v>0.5</v>
      </c>
    </row>
    <row r="3919" spans="1:16">
      <c r="A3919" s="118" t="s">
        <v>2691</v>
      </c>
      <c r="B3919" s="61" t="s">
        <v>6484</v>
      </c>
      <c r="C3919" s="123" t="s">
        <v>1613</v>
      </c>
      <c r="D3919" s="126" t="s">
        <v>3667</v>
      </c>
      <c r="E3919" s="118">
        <v>101490161</v>
      </c>
      <c r="F3919" s="118"/>
      <c r="G3919" s="64">
        <v>37</v>
      </c>
      <c r="H3919">
        <v>7.75</v>
      </c>
      <c r="I3919" t="str">
        <f t="shared" si="201"/>
        <v>45</v>
      </c>
      <c r="J3919" t="str">
        <f t="shared" si="202"/>
        <v>5.3</v>
      </c>
      <c r="K3919" t="s">
        <v>8342</v>
      </c>
      <c r="L3919" t="s">
        <v>8341</v>
      </c>
      <c r="M3919">
        <v>0.75</v>
      </c>
      <c r="N3919">
        <v>2.5</v>
      </c>
      <c r="O3919">
        <f t="shared" si="200"/>
        <v>1.25</v>
      </c>
      <c r="P3919">
        <v>0.5</v>
      </c>
    </row>
    <row r="3920" spans="1:16">
      <c r="A3920" s="105">
        <v>101987200</v>
      </c>
      <c r="B3920" s="61" t="s">
        <v>6891</v>
      </c>
      <c r="C3920" s="123" t="s">
        <v>1532</v>
      </c>
      <c r="D3920" s="107" t="s">
        <v>4041</v>
      </c>
      <c r="E3920" s="105">
        <v>101490162</v>
      </c>
      <c r="F3920" s="105"/>
      <c r="G3920" s="61">
        <v>37</v>
      </c>
      <c r="H3920">
        <v>7.75</v>
      </c>
      <c r="I3920" t="str">
        <f t="shared" si="201"/>
        <v>45</v>
      </c>
      <c r="J3920" t="str">
        <f t="shared" si="202"/>
        <v>5.3</v>
      </c>
      <c r="K3920" t="s">
        <v>8342</v>
      </c>
      <c r="L3920" t="s">
        <v>8341</v>
      </c>
      <c r="M3920">
        <v>0.75</v>
      </c>
      <c r="N3920">
        <v>2.5</v>
      </c>
      <c r="O3920">
        <f t="shared" si="200"/>
        <v>1.25</v>
      </c>
      <c r="P3920">
        <v>0.5</v>
      </c>
    </row>
    <row r="3921" spans="1:16">
      <c r="A3921" s="105">
        <v>101987200</v>
      </c>
      <c r="B3921" s="61" t="s">
        <v>6891</v>
      </c>
      <c r="C3921" s="123" t="s">
        <v>1613</v>
      </c>
      <c r="D3921" s="107" t="s">
        <v>4042</v>
      </c>
      <c r="E3921" s="105">
        <v>101490161</v>
      </c>
      <c r="F3921" s="105"/>
      <c r="G3921" s="61">
        <v>37</v>
      </c>
      <c r="H3921">
        <v>7.75</v>
      </c>
      <c r="I3921" t="str">
        <f t="shared" si="201"/>
        <v>45</v>
      </c>
      <c r="J3921" t="str">
        <f t="shared" si="202"/>
        <v>5.3</v>
      </c>
      <c r="K3921" t="s">
        <v>8342</v>
      </c>
      <c r="L3921" t="s">
        <v>8341</v>
      </c>
      <c r="M3921">
        <v>0.75</v>
      </c>
      <c r="N3921">
        <v>2.5</v>
      </c>
      <c r="O3921">
        <f t="shared" ref="O3921:O3984" si="203">N3921/2</f>
        <v>1.25</v>
      </c>
      <c r="P3921">
        <v>0.5</v>
      </c>
    </row>
    <row r="3922" spans="1:16">
      <c r="A3922" s="105">
        <v>101529834</v>
      </c>
      <c r="B3922" s="61" t="s">
        <v>6046</v>
      </c>
      <c r="C3922" s="123" t="s">
        <v>1532</v>
      </c>
      <c r="D3922" s="107" t="s">
        <v>1708</v>
      </c>
      <c r="E3922" s="105">
        <v>101490168</v>
      </c>
      <c r="F3922" s="105"/>
      <c r="G3922" s="61">
        <v>37</v>
      </c>
      <c r="H3922">
        <v>7.75</v>
      </c>
      <c r="I3922" t="str">
        <f t="shared" si="201"/>
        <v>45</v>
      </c>
      <c r="J3922" t="str">
        <f t="shared" si="202"/>
        <v>5.3</v>
      </c>
      <c r="K3922" t="s">
        <v>8342</v>
      </c>
      <c r="L3922" t="s">
        <v>8341</v>
      </c>
      <c r="M3922">
        <v>0.75</v>
      </c>
      <c r="N3922">
        <v>2.5</v>
      </c>
      <c r="O3922">
        <f t="shared" si="203"/>
        <v>1.25</v>
      </c>
      <c r="P3922">
        <v>0.5</v>
      </c>
    </row>
    <row r="3923" spans="1:16">
      <c r="A3923" s="105">
        <v>101529834</v>
      </c>
      <c r="B3923" s="61" t="s">
        <v>6046</v>
      </c>
      <c r="C3923" s="123" t="s">
        <v>1532</v>
      </c>
      <c r="D3923" s="107" t="s">
        <v>1708</v>
      </c>
      <c r="E3923" s="105">
        <v>101490168</v>
      </c>
      <c r="F3923" s="105" t="s">
        <v>1534</v>
      </c>
      <c r="G3923" s="61">
        <v>37</v>
      </c>
      <c r="H3923">
        <v>7.75</v>
      </c>
      <c r="I3923" t="str">
        <f t="shared" si="201"/>
        <v>45</v>
      </c>
      <c r="J3923" t="str">
        <f t="shared" si="202"/>
        <v>5.3</v>
      </c>
      <c r="K3923" t="s">
        <v>8342</v>
      </c>
      <c r="L3923" t="s">
        <v>8341</v>
      </c>
      <c r="M3923">
        <v>0.75</v>
      </c>
      <c r="N3923">
        <v>2.5</v>
      </c>
      <c r="O3923">
        <f t="shared" si="203"/>
        <v>1.25</v>
      </c>
      <c r="P3923">
        <v>0.5</v>
      </c>
    </row>
    <row r="3924" spans="1:16">
      <c r="A3924" s="105">
        <v>101529834</v>
      </c>
      <c r="B3924" s="61" t="s">
        <v>6046</v>
      </c>
      <c r="C3924" s="123" t="s">
        <v>1613</v>
      </c>
      <c r="D3924" s="107" t="s">
        <v>3668</v>
      </c>
      <c r="E3924" s="105">
        <v>101490161</v>
      </c>
      <c r="F3924" s="105"/>
      <c r="G3924" s="61">
        <v>37</v>
      </c>
      <c r="H3924">
        <v>7.75</v>
      </c>
      <c r="I3924" t="str">
        <f t="shared" si="201"/>
        <v>45</v>
      </c>
      <c r="J3924" t="str">
        <f t="shared" si="202"/>
        <v>5.3</v>
      </c>
      <c r="K3924" t="s">
        <v>8342</v>
      </c>
      <c r="L3924" t="s">
        <v>8341</v>
      </c>
      <c r="M3924">
        <v>0.75</v>
      </c>
      <c r="N3924">
        <v>2.5</v>
      </c>
      <c r="O3924">
        <f t="shared" si="203"/>
        <v>1.25</v>
      </c>
      <c r="P3924">
        <v>0.5</v>
      </c>
    </row>
    <row r="3925" spans="1:16">
      <c r="A3925" s="105">
        <v>104429476</v>
      </c>
      <c r="B3925" s="61" t="s">
        <v>7852</v>
      </c>
      <c r="C3925" s="106" t="s">
        <v>1532</v>
      </c>
      <c r="D3925" s="107" t="s">
        <v>5498</v>
      </c>
      <c r="E3925" s="105">
        <v>101727985</v>
      </c>
      <c r="F3925" s="105"/>
      <c r="G3925" s="61">
        <v>37</v>
      </c>
      <c r="H3925">
        <v>7.75</v>
      </c>
      <c r="I3925" t="str">
        <f t="shared" si="201"/>
        <v>45</v>
      </c>
      <c r="J3925" t="str">
        <f t="shared" si="202"/>
        <v>5.3</v>
      </c>
      <c r="K3925" t="s">
        <v>8349</v>
      </c>
      <c r="L3925" t="s">
        <v>8341</v>
      </c>
      <c r="M3925">
        <v>1.5</v>
      </c>
      <c r="N3925">
        <v>2.5</v>
      </c>
      <c r="O3925">
        <f t="shared" si="203"/>
        <v>1.25</v>
      </c>
      <c r="P3925">
        <v>0.5</v>
      </c>
    </row>
    <row r="3926" spans="1:16">
      <c r="A3926" s="105">
        <v>104429476</v>
      </c>
      <c r="B3926" s="61" t="s">
        <v>7852</v>
      </c>
      <c r="C3926" s="106" t="s">
        <v>1613</v>
      </c>
      <c r="D3926" s="107" t="s">
        <v>5499</v>
      </c>
      <c r="E3926" s="105">
        <v>101727984</v>
      </c>
      <c r="F3926" s="105"/>
      <c r="G3926" s="61">
        <v>37</v>
      </c>
      <c r="H3926">
        <v>7.75</v>
      </c>
      <c r="I3926" t="str">
        <f t="shared" si="201"/>
        <v>45</v>
      </c>
      <c r="J3926" t="str">
        <f t="shared" si="202"/>
        <v>5.3</v>
      </c>
      <c r="K3926" t="s">
        <v>8349</v>
      </c>
      <c r="L3926" t="s">
        <v>8341</v>
      </c>
      <c r="M3926">
        <v>1.5</v>
      </c>
      <c r="N3926">
        <v>2.5</v>
      </c>
      <c r="O3926">
        <f t="shared" si="203"/>
        <v>1.25</v>
      </c>
      <c r="P3926">
        <v>0.5</v>
      </c>
    </row>
    <row r="3927" spans="1:16">
      <c r="A3927" s="105" t="s">
        <v>1953</v>
      </c>
      <c r="B3927" s="61" t="s">
        <v>6167</v>
      </c>
      <c r="C3927" s="123" t="s">
        <v>1532</v>
      </c>
      <c r="D3927" s="126" t="s">
        <v>1954</v>
      </c>
      <c r="E3927" s="105">
        <v>101490162</v>
      </c>
      <c r="F3927" s="105"/>
      <c r="G3927" s="64">
        <v>38</v>
      </c>
      <c r="H3927">
        <v>7.75</v>
      </c>
      <c r="I3927" t="str">
        <f t="shared" si="201"/>
        <v>45</v>
      </c>
      <c r="J3927" t="str">
        <f t="shared" si="202"/>
        <v>6.0</v>
      </c>
      <c r="K3927" t="s">
        <v>8342</v>
      </c>
      <c r="L3927" t="s">
        <v>8341</v>
      </c>
      <c r="M3927">
        <v>0.75</v>
      </c>
      <c r="N3927">
        <v>2.5</v>
      </c>
      <c r="O3927">
        <f t="shared" si="203"/>
        <v>1.25</v>
      </c>
      <c r="P3927">
        <v>0.5</v>
      </c>
    </row>
    <row r="3928" spans="1:16">
      <c r="A3928" s="118" t="s">
        <v>1953</v>
      </c>
      <c r="B3928" s="61" t="s">
        <v>6167</v>
      </c>
      <c r="C3928" s="123" t="s">
        <v>1613</v>
      </c>
      <c r="D3928" s="126" t="s">
        <v>3669</v>
      </c>
      <c r="E3928" s="118">
        <v>101490161</v>
      </c>
      <c r="F3928" s="118"/>
      <c r="G3928" s="64">
        <v>38</v>
      </c>
      <c r="H3928">
        <v>7.75</v>
      </c>
      <c r="I3928" t="str">
        <f t="shared" si="201"/>
        <v>45</v>
      </c>
      <c r="J3928" t="str">
        <f t="shared" si="202"/>
        <v>6.0</v>
      </c>
      <c r="K3928" t="s">
        <v>8342</v>
      </c>
      <c r="L3928" t="s">
        <v>8341</v>
      </c>
      <c r="M3928">
        <v>0.75</v>
      </c>
      <c r="N3928">
        <v>2.5</v>
      </c>
      <c r="O3928">
        <f t="shared" si="203"/>
        <v>1.25</v>
      </c>
      <c r="P3928">
        <v>0.5</v>
      </c>
    </row>
    <row r="3929" spans="1:16">
      <c r="A3929" s="105" t="s">
        <v>3517</v>
      </c>
      <c r="B3929" s="61" t="s">
        <v>6740</v>
      </c>
      <c r="C3929" s="123" t="s">
        <v>1532</v>
      </c>
      <c r="D3929" s="126" t="s">
        <v>3518</v>
      </c>
      <c r="E3929" s="105">
        <v>101490162</v>
      </c>
      <c r="F3929" s="105"/>
      <c r="G3929" s="64">
        <v>38</v>
      </c>
      <c r="H3929">
        <v>7.75</v>
      </c>
      <c r="I3929" t="str">
        <f t="shared" si="201"/>
        <v>45</v>
      </c>
      <c r="J3929" t="str">
        <f t="shared" si="202"/>
        <v>6.0</v>
      </c>
      <c r="K3929" t="s">
        <v>8342</v>
      </c>
      <c r="L3929" t="s">
        <v>8352</v>
      </c>
      <c r="M3929">
        <v>0.75</v>
      </c>
      <c r="N3929">
        <v>2.5</v>
      </c>
      <c r="O3929">
        <f t="shared" si="203"/>
        <v>1.25</v>
      </c>
      <c r="P3929">
        <v>0.5</v>
      </c>
    </row>
    <row r="3930" spans="1:16">
      <c r="A3930" s="118" t="s">
        <v>3517</v>
      </c>
      <c r="B3930" s="61" t="s">
        <v>6740</v>
      </c>
      <c r="C3930" s="123" t="s">
        <v>1613</v>
      </c>
      <c r="D3930" s="126" t="s">
        <v>3670</v>
      </c>
      <c r="E3930" s="118">
        <v>101490161</v>
      </c>
      <c r="F3930" s="118"/>
      <c r="G3930" s="64">
        <v>38</v>
      </c>
      <c r="H3930">
        <v>7.75</v>
      </c>
      <c r="I3930" t="str">
        <f t="shared" si="201"/>
        <v>45</v>
      </c>
      <c r="J3930" t="str">
        <f t="shared" si="202"/>
        <v>6.0</v>
      </c>
      <c r="K3930" t="s">
        <v>8342</v>
      </c>
      <c r="L3930" t="s">
        <v>8352</v>
      </c>
      <c r="M3930">
        <v>0.75</v>
      </c>
      <c r="N3930">
        <v>2.5</v>
      </c>
      <c r="O3930">
        <f t="shared" si="203"/>
        <v>1.25</v>
      </c>
      <c r="P3930">
        <v>0.5</v>
      </c>
    </row>
    <row r="3931" spans="1:16">
      <c r="A3931" s="105">
        <v>101529835</v>
      </c>
      <c r="B3931" s="61" t="s">
        <v>6047</v>
      </c>
      <c r="C3931" s="123" t="s">
        <v>1532</v>
      </c>
      <c r="D3931" s="107" t="s">
        <v>1709</v>
      </c>
      <c r="E3931" s="105">
        <v>101490168</v>
      </c>
      <c r="F3931" s="105"/>
      <c r="G3931" s="61">
        <v>38</v>
      </c>
      <c r="H3931">
        <v>7.75</v>
      </c>
      <c r="I3931" t="str">
        <f t="shared" si="201"/>
        <v>45</v>
      </c>
      <c r="J3931" t="str">
        <f t="shared" si="202"/>
        <v>6.0</v>
      </c>
      <c r="K3931" t="s">
        <v>8344</v>
      </c>
      <c r="L3931" t="s">
        <v>8341</v>
      </c>
      <c r="M3931">
        <v>0.75</v>
      </c>
      <c r="N3931">
        <v>2.5</v>
      </c>
      <c r="O3931">
        <f t="shared" si="203"/>
        <v>1.25</v>
      </c>
      <c r="P3931">
        <v>0.5</v>
      </c>
    </row>
    <row r="3932" spans="1:16">
      <c r="A3932" s="105">
        <v>101529835</v>
      </c>
      <c r="B3932" s="61" t="s">
        <v>6047</v>
      </c>
      <c r="C3932" s="123" t="s">
        <v>1532</v>
      </c>
      <c r="D3932" s="107" t="s">
        <v>1709</v>
      </c>
      <c r="E3932" s="105">
        <v>101490168</v>
      </c>
      <c r="F3932" s="105" t="s">
        <v>1534</v>
      </c>
      <c r="G3932" s="61">
        <v>38</v>
      </c>
      <c r="H3932">
        <v>7.75</v>
      </c>
      <c r="I3932" t="str">
        <f t="shared" si="201"/>
        <v>45</v>
      </c>
      <c r="J3932" t="str">
        <f t="shared" si="202"/>
        <v>6.0</v>
      </c>
      <c r="K3932" t="s">
        <v>8344</v>
      </c>
      <c r="L3932" t="s">
        <v>8341</v>
      </c>
      <c r="M3932">
        <v>0.75</v>
      </c>
      <c r="N3932">
        <v>2.5</v>
      </c>
      <c r="O3932">
        <f t="shared" si="203"/>
        <v>1.25</v>
      </c>
      <c r="P3932">
        <v>0.5</v>
      </c>
    </row>
    <row r="3933" spans="1:16">
      <c r="A3933" s="105">
        <v>101529835</v>
      </c>
      <c r="B3933" s="61" t="s">
        <v>6047</v>
      </c>
      <c r="C3933" s="123" t="s">
        <v>1613</v>
      </c>
      <c r="D3933" s="107" t="s">
        <v>3671</v>
      </c>
      <c r="E3933" s="105">
        <v>101490161</v>
      </c>
      <c r="F3933" s="105"/>
      <c r="G3933" s="61">
        <v>38</v>
      </c>
      <c r="H3933">
        <v>7.75</v>
      </c>
      <c r="I3933" t="str">
        <f t="shared" si="201"/>
        <v>45</v>
      </c>
      <c r="J3933" t="str">
        <f t="shared" si="202"/>
        <v>6.0</v>
      </c>
      <c r="K3933" t="s">
        <v>8344</v>
      </c>
      <c r="L3933" t="s">
        <v>8341</v>
      </c>
      <c r="M3933">
        <v>0.75</v>
      </c>
      <c r="N3933">
        <v>2.5</v>
      </c>
      <c r="O3933">
        <f t="shared" si="203"/>
        <v>1.25</v>
      </c>
      <c r="P3933">
        <v>0.5</v>
      </c>
    </row>
    <row r="3934" spans="1:16">
      <c r="A3934" s="105">
        <v>101985859</v>
      </c>
      <c r="B3934" s="61" t="s">
        <v>6894</v>
      </c>
      <c r="C3934" s="123" t="s">
        <v>1532</v>
      </c>
      <c r="D3934" s="107" t="s">
        <v>4047</v>
      </c>
      <c r="E3934" s="105">
        <v>101490168</v>
      </c>
      <c r="F3934" s="105"/>
      <c r="G3934" s="61">
        <v>38</v>
      </c>
      <c r="H3934">
        <v>7.75</v>
      </c>
      <c r="I3934" t="str">
        <f t="shared" si="201"/>
        <v>45</v>
      </c>
      <c r="J3934" t="str">
        <f t="shared" si="202"/>
        <v>6.0</v>
      </c>
      <c r="K3934" t="s">
        <v>8342</v>
      </c>
      <c r="L3934" t="s">
        <v>8352</v>
      </c>
      <c r="M3934">
        <v>0.75</v>
      </c>
      <c r="N3934">
        <v>2.5</v>
      </c>
      <c r="O3934">
        <f t="shared" si="203"/>
        <v>1.25</v>
      </c>
      <c r="P3934">
        <v>0.5</v>
      </c>
    </row>
    <row r="3935" spans="1:16">
      <c r="A3935" s="105">
        <v>101985859</v>
      </c>
      <c r="B3935" s="61" t="s">
        <v>6894</v>
      </c>
      <c r="C3935" s="123" t="s">
        <v>1532</v>
      </c>
      <c r="D3935" s="107" t="s">
        <v>4047</v>
      </c>
      <c r="E3935" s="105">
        <v>101490168</v>
      </c>
      <c r="F3935" s="105" t="s">
        <v>1534</v>
      </c>
      <c r="G3935" s="61">
        <v>38</v>
      </c>
      <c r="H3935">
        <v>7.75</v>
      </c>
      <c r="I3935" t="str">
        <f t="shared" si="201"/>
        <v>45</v>
      </c>
      <c r="J3935" t="str">
        <f t="shared" si="202"/>
        <v>6.0</v>
      </c>
      <c r="K3935" t="s">
        <v>8342</v>
      </c>
      <c r="L3935" t="s">
        <v>8352</v>
      </c>
      <c r="M3935">
        <v>0.75</v>
      </c>
      <c r="N3935">
        <v>2.5</v>
      </c>
      <c r="O3935">
        <f t="shared" si="203"/>
        <v>1.25</v>
      </c>
      <c r="P3935">
        <v>0.5</v>
      </c>
    </row>
    <row r="3936" spans="1:16">
      <c r="A3936" s="105">
        <v>103175136</v>
      </c>
      <c r="B3936" s="61" t="s">
        <v>7447</v>
      </c>
      <c r="C3936" s="123" t="s">
        <v>1532</v>
      </c>
      <c r="D3936" s="107" t="s">
        <v>4047</v>
      </c>
      <c r="E3936" s="105">
        <v>101490168</v>
      </c>
      <c r="F3936" s="105"/>
      <c r="G3936" s="61">
        <v>38</v>
      </c>
      <c r="H3936">
        <v>7.75</v>
      </c>
      <c r="I3936" t="str">
        <f t="shared" si="201"/>
        <v>45</v>
      </c>
      <c r="J3936" t="str">
        <f t="shared" si="202"/>
        <v>6.0</v>
      </c>
      <c r="K3936" t="s">
        <v>8342</v>
      </c>
      <c r="L3936" t="s">
        <v>8352</v>
      </c>
      <c r="M3936">
        <v>0.75</v>
      </c>
      <c r="N3936">
        <v>2.5</v>
      </c>
      <c r="O3936">
        <f t="shared" si="203"/>
        <v>1.25</v>
      </c>
      <c r="P3936">
        <v>0.5</v>
      </c>
    </row>
    <row r="3937" spans="1:16">
      <c r="A3937" s="105">
        <v>101985859</v>
      </c>
      <c r="B3937" s="61" t="s">
        <v>6894</v>
      </c>
      <c r="C3937" s="99" t="s">
        <v>1613</v>
      </c>
      <c r="D3937" s="107" t="s">
        <v>4048</v>
      </c>
      <c r="E3937" s="105">
        <v>101490161</v>
      </c>
      <c r="F3937" s="105"/>
      <c r="G3937" s="61">
        <v>38</v>
      </c>
      <c r="H3937">
        <v>7.75</v>
      </c>
      <c r="I3937" t="str">
        <f t="shared" si="201"/>
        <v>45</v>
      </c>
      <c r="J3937" t="str">
        <f t="shared" si="202"/>
        <v>6.0</v>
      </c>
      <c r="K3937" t="s">
        <v>8342</v>
      </c>
      <c r="L3937" t="s">
        <v>8352</v>
      </c>
      <c r="M3937">
        <v>0.75</v>
      </c>
      <c r="N3937">
        <v>2.5</v>
      </c>
      <c r="O3937">
        <f t="shared" si="203"/>
        <v>1.25</v>
      </c>
      <c r="P3937">
        <v>0.5</v>
      </c>
    </row>
    <row r="3938" spans="1:16">
      <c r="A3938" s="105">
        <v>103175136</v>
      </c>
      <c r="B3938" s="61" t="s">
        <v>7447</v>
      </c>
      <c r="C3938" s="99" t="s">
        <v>1613</v>
      </c>
      <c r="D3938" s="107" t="s">
        <v>4048</v>
      </c>
      <c r="E3938" s="105">
        <v>101490161</v>
      </c>
      <c r="F3938" s="105"/>
      <c r="G3938" s="61">
        <v>38</v>
      </c>
      <c r="H3938">
        <v>7.75</v>
      </c>
      <c r="I3938" t="str">
        <f t="shared" si="201"/>
        <v>45</v>
      </c>
      <c r="J3938" t="str">
        <f t="shared" si="202"/>
        <v>6.0</v>
      </c>
      <c r="K3938" t="s">
        <v>8342</v>
      </c>
      <c r="L3938" t="s">
        <v>8352</v>
      </c>
      <c r="M3938">
        <v>0.75</v>
      </c>
      <c r="N3938">
        <v>2.5</v>
      </c>
      <c r="O3938">
        <f t="shared" si="203"/>
        <v>1.25</v>
      </c>
      <c r="P3938">
        <v>0.5</v>
      </c>
    </row>
    <row r="3939" spans="1:16">
      <c r="A3939" s="105">
        <v>102053905</v>
      </c>
      <c r="B3939" s="61" t="s">
        <v>6967</v>
      </c>
      <c r="C3939" s="99" t="s">
        <v>1532</v>
      </c>
      <c r="D3939" s="107" t="s">
        <v>4158</v>
      </c>
      <c r="E3939" s="105">
        <v>101490168</v>
      </c>
      <c r="F3939" s="105"/>
      <c r="G3939" s="61">
        <v>295</v>
      </c>
      <c r="H3939">
        <v>7.75</v>
      </c>
      <c r="I3939" t="str">
        <f t="shared" si="201"/>
        <v>45</v>
      </c>
      <c r="J3939" t="str">
        <f t="shared" si="202"/>
        <v>6.0</v>
      </c>
      <c r="K3939" t="s">
        <v>8342</v>
      </c>
      <c r="L3939" t="s">
        <v>8341</v>
      </c>
      <c r="M3939">
        <v>0.75</v>
      </c>
      <c r="N3939">
        <v>2.5</v>
      </c>
      <c r="O3939">
        <f t="shared" si="203"/>
        <v>1.25</v>
      </c>
      <c r="P3939">
        <v>0.5</v>
      </c>
    </row>
    <row r="3940" spans="1:16">
      <c r="A3940" s="105">
        <v>103175135</v>
      </c>
      <c r="B3940" s="61" t="s">
        <v>7446</v>
      </c>
      <c r="C3940" s="99" t="s">
        <v>1532</v>
      </c>
      <c r="D3940" s="107" t="s">
        <v>4158</v>
      </c>
      <c r="E3940" s="105">
        <v>101490168</v>
      </c>
      <c r="F3940" s="105"/>
      <c r="G3940" s="61">
        <v>295</v>
      </c>
      <c r="H3940">
        <v>7.75</v>
      </c>
      <c r="I3940" t="str">
        <f t="shared" si="201"/>
        <v>45</v>
      </c>
      <c r="J3940" t="str">
        <f t="shared" si="202"/>
        <v>6.0</v>
      </c>
      <c r="K3940" t="s">
        <v>8342</v>
      </c>
      <c r="L3940" t="s">
        <v>8341</v>
      </c>
      <c r="M3940">
        <v>0.75</v>
      </c>
      <c r="N3940">
        <v>2.5</v>
      </c>
      <c r="O3940">
        <f t="shared" si="203"/>
        <v>1.25</v>
      </c>
      <c r="P3940">
        <v>0.5</v>
      </c>
    </row>
    <row r="3941" spans="1:16">
      <c r="A3941" s="105">
        <v>102053905</v>
      </c>
      <c r="B3941" s="61" t="s">
        <v>6967</v>
      </c>
      <c r="C3941" s="123" t="s">
        <v>1613</v>
      </c>
      <c r="D3941" s="107" t="s">
        <v>4159</v>
      </c>
      <c r="E3941" s="105">
        <v>101490161</v>
      </c>
      <c r="F3941" s="105"/>
      <c r="G3941" s="61">
        <v>295</v>
      </c>
      <c r="H3941">
        <v>7.75</v>
      </c>
      <c r="I3941" t="str">
        <f t="shared" si="201"/>
        <v>45</v>
      </c>
      <c r="J3941" t="str">
        <f t="shared" si="202"/>
        <v>6.0</v>
      </c>
      <c r="K3941" t="s">
        <v>8342</v>
      </c>
      <c r="L3941" t="s">
        <v>8341</v>
      </c>
      <c r="M3941">
        <v>0.75</v>
      </c>
      <c r="N3941">
        <v>2.5</v>
      </c>
      <c r="O3941">
        <f t="shared" si="203"/>
        <v>1.25</v>
      </c>
      <c r="P3941">
        <v>0.5</v>
      </c>
    </row>
    <row r="3942" spans="1:16">
      <c r="A3942" s="105">
        <v>103175135</v>
      </c>
      <c r="B3942" s="61" t="s">
        <v>7446</v>
      </c>
      <c r="C3942" s="123" t="s">
        <v>1613</v>
      </c>
      <c r="D3942" s="107" t="s">
        <v>4159</v>
      </c>
      <c r="E3942" s="105">
        <v>101490161</v>
      </c>
      <c r="F3942" s="105"/>
      <c r="G3942" s="61">
        <v>295</v>
      </c>
      <c r="H3942">
        <v>7.75</v>
      </c>
      <c r="I3942" t="str">
        <f t="shared" si="201"/>
        <v>45</v>
      </c>
      <c r="J3942" t="str">
        <f t="shared" si="202"/>
        <v>6.0</v>
      </c>
      <c r="K3942" t="s">
        <v>8342</v>
      </c>
      <c r="L3942" t="s">
        <v>8341</v>
      </c>
      <c r="M3942">
        <v>0.75</v>
      </c>
      <c r="N3942">
        <v>2.5</v>
      </c>
      <c r="O3942">
        <f t="shared" si="203"/>
        <v>1.25</v>
      </c>
      <c r="P3942">
        <v>0.5</v>
      </c>
    </row>
    <row r="3943" spans="1:16">
      <c r="A3943" s="105" t="s">
        <v>1840</v>
      </c>
      <c r="B3943" s="61" t="s">
        <v>6114</v>
      </c>
      <c r="C3943" s="123" t="s">
        <v>1532</v>
      </c>
      <c r="D3943" s="126" t="s">
        <v>1841</v>
      </c>
      <c r="E3943" s="105">
        <v>101490162</v>
      </c>
      <c r="F3943" s="105"/>
      <c r="G3943" s="64">
        <v>23</v>
      </c>
      <c r="H3943">
        <v>7.75</v>
      </c>
      <c r="I3943" t="str">
        <f t="shared" si="201"/>
        <v>78</v>
      </c>
      <c r="J3943" t="str">
        <f t="shared" si="202"/>
        <v>3.0</v>
      </c>
      <c r="K3943" t="s">
        <v>8342</v>
      </c>
      <c r="L3943" t="s">
        <v>8350</v>
      </c>
      <c r="M3943">
        <v>0.75</v>
      </c>
      <c r="N3943">
        <v>2.5</v>
      </c>
      <c r="O3943">
        <f t="shared" si="203"/>
        <v>1.25</v>
      </c>
      <c r="P3943">
        <v>0.5</v>
      </c>
    </row>
    <row r="3944" spans="1:16">
      <c r="A3944" s="118" t="s">
        <v>1840</v>
      </c>
      <c r="B3944" s="61" t="s">
        <v>6114</v>
      </c>
      <c r="C3944" s="123" t="s">
        <v>1613</v>
      </c>
      <c r="D3944" s="126" t="s">
        <v>3672</v>
      </c>
      <c r="E3944" s="118">
        <v>101490161</v>
      </c>
      <c r="F3944" s="118"/>
      <c r="G3944" s="64">
        <v>23</v>
      </c>
      <c r="H3944">
        <v>7.75</v>
      </c>
      <c r="I3944" t="str">
        <f t="shared" si="201"/>
        <v>78</v>
      </c>
      <c r="J3944" t="str">
        <f t="shared" si="202"/>
        <v>3.0</v>
      </c>
      <c r="K3944" t="s">
        <v>8342</v>
      </c>
      <c r="L3944" t="s">
        <v>8350</v>
      </c>
      <c r="M3944">
        <v>0.75</v>
      </c>
      <c r="N3944">
        <v>2.5</v>
      </c>
      <c r="O3944">
        <f t="shared" si="203"/>
        <v>1.25</v>
      </c>
      <c r="P3944">
        <v>0.5</v>
      </c>
    </row>
    <row r="3945" spans="1:16">
      <c r="A3945" s="105" t="s">
        <v>1781</v>
      </c>
      <c r="B3945" s="61" t="s">
        <v>6086</v>
      </c>
      <c r="C3945" s="123" t="s">
        <v>1532</v>
      </c>
      <c r="D3945" s="126" t="s">
        <v>1782</v>
      </c>
      <c r="E3945" s="105">
        <v>101490162</v>
      </c>
      <c r="F3945" s="105"/>
      <c r="G3945" s="64">
        <v>22</v>
      </c>
      <c r="H3945">
        <v>7.75</v>
      </c>
      <c r="I3945" t="str">
        <f t="shared" si="201"/>
        <v>78</v>
      </c>
      <c r="J3945" t="str">
        <f t="shared" si="202"/>
        <v>3.0</v>
      </c>
      <c r="K3945" t="s">
        <v>8342</v>
      </c>
      <c r="L3945" t="s">
        <v>8341</v>
      </c>
      <c r="M3945">
        <v>0.75</v>
      </c>
      <c r="N3945">
        <v>2.5</v>
      </c>
      <c r="O3945">
        <f t="shared" si="203"/>
        <v>1.25</v>
      </c>
      <c r="P3945">
        <v>0.5</v>
      </c>
    </row>
    <row r="3946" spans="1:16">
      <c r="A3946" s="118" t="s">
        <v>1781</v>
      </c>
      <c r="B3946" s="61" t="s">
        <v>6086</v>
      </c>
      <c r="C3946" s="123" t="s">
        <v>1613</v>
      </c>
      <c r="D3946" s="126" t="s">
        <v>3673</v>
      </c>
      <c r="E3946" s="118">
        <v>101490161</v>
      </c>
      <c r="F3946" s="118"/>
      <c r="G3946" s="64">
        <v>22</v>
      </c>
      <c r="H3946">
        <v>7.75</v>
      </c>
      <c r="I3946" t="str">
        <f t="shared" si="201"/>
        <v>78</v>
      </c>
      <c r="J3946" t="str">
        <f t="shared" si="202"/>
        <v>3.0</v>
      </c>
      <c r="K3946" t="s">
        <v>8342</v>
      </c>
      <c r="L3946" t="s">
        <v>8341</v>
      </c>
      <c r="M3946">
        <v>0.75</v>
      </c>
      <c r="N3946">
        <v>2.5</v>
      </c>
      <c r="O3946">
        <f t="shared" si="203"/>
        <v>1.25</v>
      </c>
      <c r="P3946">
        <v>0.5</v>
      </c>
    </row>
    <row r="3947" spans="1:16">
      <c r="A3947" s="105" t="s">
        <v>3207</v>
      </c>
      <c r="B3947" s="61" t="s">
        <v>6653</v>
      </c>
      <c r="C3947" s="123" t="s">
        <v>1532</v>
      </c>
      <c r="D3947" s="126" t="s">
        <v>3208</v>
      </c>
      <c r="E3947" s="105">
        <v>101490162</v>
      </c>
      <c r="F3947" s="105"/>
      <c r="G3947" s="64">
        <v>135</v>
      </c>
      <c r="H3947">
        <v>7.75</v>
      </c>
      <c r="I3947" t="str">
        <f t="shared" si="201"/>
        <v>78</v>
      </c>
      <c r="J3947" t="str">
        <f t="shared" si="202"/>
        <v>3.0</v>
      </c>
      <c r="K3947" t="s">
        <v>8342</v>
      </c>
      <c r="L3947" t="s">
        <v>8341</v>
      </c>
      <c r="M3947">
        <v>0.75</v>
      </c>
      <c r="N3947">
        <v>2.5</v>
      </c>
      <c r="O3947">
        <f t="shared" si="203"/>
        <v>1.25</v>
      </c>
      <c r="P3947">
        <v>0.5</v>
      </c>
    </row>
    <row r="3948" spans="1:16">
      <c r="A3948" s="118" t="s">
        <v>3207</v>
      </c>
      <c r="B3948" s="61" t="s">
        <v>6653</v>
      </c>
      <c r="C3948" s="99" t="s">
        <v>1613</v>
      </c>
      <c r="D3948" s="126" t="s">
        <v>3674</v>
      </c>
      <c r="E3948" s="118">
        <v>101490161</v>
      </c>
      <c r="F3948" s="118"/>
      <c r="G3948" s="64">
        <v>135</v>
      </c>
      <c r="H3948">
        <v>7.75</v>
      </c>
      <c r="I3948" t="str">
        <f t="shared" si="201"/>
        <v>78</v>
      </c>
      <c r="J3948" t="str">
        <f t="shared" si="202"/>
        <v>3.0</v>
      </c>
      <c r="K3948" t="s">
        <v>8342</v>
      </c>
      <c r="L3948" t="s">
        <v>8341</v>
      </c>
      <c r="M3948">
        <v>0.75</v>
      </c>
      <c r="N3948">
        <v>2.5</v>
      </c>
      <c r="O3948">
        <f t="shared" si="203"/>
        <v>1.25</v>
      </c>
      <c r="P3948">
        <v>0.5</v>
      </c>
    </row>
    <row r="3949" spans="1:16">
      <c r="A3949" s="105" t="s">
        <v>2667</v>
      </c>
      <c r="B3949" s="61" t="s">
        <v>6476</v>
      </c>
      <c r="C3949" s="99" t="s">
        <v>1532</v>
      </c>
      <c r="D3949" s="126" t="s">
        <v>2668</v>
      </c>
      <c r="E3949" s="105">
        <v>101490162</v>
      </c>
      <c r="F3949" s="105"/>
      <c r="G3949" s="64">
        <v>23</v>
      </c>
      <c r="H3949">
        <v>7.75</v>
      </c>
      <c r="I3949" t="str">
        <f t="shared" si="201"/>
        <v>78</v>
      </c>
      <c r="J3949" t="str">
        <f t="shared" si="202"/>
        <v>3.0</v>
      </c>
      <c r="K3949" t="s">
        <v>8342</v>
      </c>
      <c r="L3949" t="s">
        <v>8341</v>
      </c>
      <c r="M3949">
        <v>0.75</v>
      </c>
      <c r="N3949">
        <v>2.5</v>
      </c>
      <c r="O3949">
        <f t="shared" si="203"/>
        <v>1.25</v>
      </c>
      <c r="P3949">
        <v>0.5</v>
      </c>
    </row>
    <row r="3950" spans="1:16">
      <c r="A3950" s="105" t="s">
        <v>3346</v>
      </c>
      <c r="B3950" s="61" t="s">
        <v>6691</v>
      </c>
      <c r="C3950" s="99" t="s">
        <v>1532</v>
      </c>
      <c r="D3950" s="126" t="s">
        <v>2668</v>
      </c>
      <c r="E3950" s="105">
        <v>101490162</v>
      </c>
      <c r="F3950" s="105"/>
      <c r="G3950" s="64">
        <v>66</v>
      </c>
      <c r="H3950">
        <v>7.75</v>
      </c>
      <c r="I3950" t="str">
        <f t="shared" si="201"/>
        <v>78</v>
      </c>
      <c r="J3950" t="str">
        <f t="shared" si="202"/>
        <v>3.0</v>
      </c>
      <c r="K3950" t="s">
        <v>8342</v>
      </c>
      <c r="L3950" t="s">
        <v>8341</v>
      </c>
      <c r="M3950">
        <v>0.75</v>
      </c>
      <c r="N3950">
        <v>2.5</v>
      </c>
      <c r="O3950">
        <f t="shared" si="203"/>
        <v>1.25</v>
      </c>
      <c r="P3950">
        <v>0.5</v>
      </c>
    </row>
    <row r="3951" spans="1:16">
      <c r="A3951" s="118" t="s">
        <v>3346</v>
      </c>
      <c r="B3951" s="61" t="s">
        <v>6691</v>
      </c>
      <c r="C3951" s="99" t="s">
        <v>1613</v>
      </c>
      <c r="D3951" s="126" t="s">
        <v>3675</v>
      </c>
      <c r="E3951" s="118">
        <v>101490161</v>
      </c>
      <c r="F3951" s="118"/>
      <c r="G3951" s="64">
        <v>66</v>
      </c>
      <c r="H3951">
        <v>7.75</v>
      </c>
      <c r="I3951" t="str">
        <f t="shared" si="201"/>
        <v>78</v>
      </c>
      <c r="J3951" t="str">
        <f t="shared" si="202"/>
        <v>3.0</v>
      </c>
      <c r="K3951" t="s">
        <v>8342</v>
      </c>
      <c r="L3951" t="s">
        <v>8341</v>
      </c>
      <c r="M3951">
        <v>0.75</v>
      </c>
      <c r="N3951">
        <v>2.5</v>
      </c>
      <c r="O3951">
        <f t="shared" si="203"/>
        <v>1.25</v>
      </c>
      <c r="P3951">
        <v>0.5</v>
      </c>
    </row>
    <row r="3952" spans="1:16">
      <c r="A3952" s="118" t="s">
        <v>2667</v>
      </c>
      <c r="B3952" s="61" t="s">
        <v>6476</v>
      </c>
      <c r="C3952" s="99" t="s">
        <v>1613</v>
      </c>
      <c r="D3952" s="126" t="s">
        <v>3676</v>
      </c>
      <c r="E3952" s="118">
        <v>101490161</v>
      </c>
      <c r="F3952" s="118"/>
      <c r="G3952" s="64">
        <v>23</v>
      </c>
      <c r="H3952">
        <v>7.75</v>
      </c>
      <c r="I3952" t="str">
        <f t="shared" si="201"/>
        <v>78</v>
      </c>
      <c r="J3952" t="str">
        <f t="shared" si="202"/>
        <v>3.0</v>
      </c>
      <c r="K3952" t="s">
        <v>8342</v>
      </c>
      <c r="L3952" t="s">
        <v>8341</v>
      </c>
      <c r="M3952">
        <v>0.75</v>
      </c>
      <c r="N3952">
        <v>2.5</v>
      </c>
      <c r="O3952">
        <f t="shared" si="203"/>
        <v>1.25</v>
      </c>
      <c r="P3952">
        <v>0.5</v>
      </c>
    </row>
    <row r="3953" spans="1:16">
      <c r="A3953" s="105" t="s">
        <v>3421</v>
      </c>
      <c r="B3953" s="61" t="s">
        <v>6710</v>
      </c>
      <c r="C3953" s="99" t="s">
        <v>1532</v>
      </c>
      <c r="D3953" s="126" t="s">
        <v>3422</v>
      </c>
      <c r="E3953" s="118">
        <v>101490162</v>
      </c>
      <c r="F3953" s="118"/>
      <c r="G3953" s="64">
        <v>89</v>
      </c>
      <c r="H3953">
        <v>7.75</v>
      </c>
      <c r="I3953" t="str">
        <f t="shared" si="201"/>
        <v>78</v>
      </c>
      <c r="J3953" t="str">
        <f t="shared" si="202"/>
        <v>3.4</v>
      </c>
      <c r="K3953" t="s">
        <v>8344</v>
      </c>
      <c r="L3953" t="s">
        <v>8341</v>
      </c>
      <c r="M3953">
        <v>0.75</v>
      </c>
      <c r="N3953">
        <v>2.5</v>
      </c>
      <c r="O3953">
        <f t="shared" si="203"/>
        <v>1.25</v>
      </c>
      <c r="P3953">
        <v>0.5</v>
      </c>
    </row>
    <row r="3954" spans="1:16">
      <c r="A3954" s="105" t="s">
        <v>3424</v>
      </c>
      <c r="B3954" s="61" t="s">
        <v>6711</v>
      </c>
      <c r="C3954" s="123" t="s">
        <v>1532</v>
      </c>
      <c r="D3954" s="126" t="s">
        <v>3422</v>
      </c>
      <c r="E3954" s="118">
        <v>101490162</v>
      </c>
      <c r="F3954" s="118"/>
      <c r="G3954" s="64">
        <v>89</v>
      </c>
      <c r="H3954">
        <v>7.75</v>
      </c>
      <c r="I3954" t="str">
        <f t="shared" si="201"/>
        <v>78</v>
      </c>
      <c r="J3954" t="str">
        <f t="shared" si="202"/>
        <v>3.4</v>
      </c>
      <c r="K3954" t="s">
        <v>8344</v>
      </c>
      <c r="L3954" t="s">
        <v>8341</v>
      </c>
      <c r="M3954">
        <v>0.75</v>
      </c>
      <c r="N3954">
        <v>2.5</v>
      </c>
      <c r="O3954">
        <f t="shared" si="203"/>
        <v>1.25</v>
      </c>
      <c r="P3954">
        <v>0.5</v>
      </c>
    </row>
    <row r="3955" spans="1:16">
      <c r="A3955" s="118" t="s">
        <v>3421</v>
      </c>
      <c r="B3955" s="61" t="s">
        <v>6710</v>
      </c>
      <c r="C3955" s="123" t="s">
        <v>1613</v>
      </c>
      <c r="D3955" s="126" t="s">
        <v>3677</v>
      </c>
      <c r="E3955" s="118">
        <v>101490161</v>
      </c>
      <c r="F3955" s="118"/>
      <c r="G3955" s="64">
        <v>89</v>
      </c>
      <c r="H3955">
        <v>7.75</v>
      </c>
      <c r="I3955" t="str">
        <f t="shared" si="201"/>
        <v>78</v>
      </c>
      <c r="J3955" t="str">
        <f t="shared" si="202"/>
        <v>3.4</v>
      </c>
      <c r="K3955" t="s">
        <v>8344</v>
      </c>
      <c r="L3955" t="s">
        <v>8341</v>
      </c>
      <c r="M3955">
        <v>0.75</v>
      </c>
      <c r="N3955">
        <v>2.5</v>
      </c>
      <c r="O3955">
        <f t="shared" si="203"/>
        <v>1.25</v>
      </c>
      <c r="P3955">
        <v>0.5</v>
      </c>
    </row>
    <row r="3956" spans="1:16">
      <c r="A3956" s="118" t="s">
        <v>3424</v>
      </c>
      <c r="B3956" s="61" t="s">
        <v>6711</v>
      </c>
      <c r="C3956" s="123" t="s">
        <v>1613</v>
      </c>
      <c r="D3956" s="126" t="s">
        <v>3677</v>
      </c>
      <c r="E3956" s="118">
        <v>101490161</v>
      </c>
      <c r="F3956" s="118"/>
      <c r="G3956" s="64">
        <v>89</v>
      </c>
      <c r="H3956">
        <v>7.75</v>
      </c>
      <c r="I3956" t="str">
        <f t="shared" si="201"/>
        <v>78</v>
      </c>
      <c r="J3956" t="str">
        <f t="shared" si="202"/>
        <v>3.4</v>
      </c>
      <c r="K3956" t="s">
        <v>8344</v>
      </c>
      <c r="L3956" t="s">
        <v>8341</v>
      </c>
      <c r="M3956">
        <v>0.75</v>
      </c>
      <c r="N3956">
        <v>2.5</v>
      </c>
      <c r="O3956">
        <f t="shared" si="203"/>
        <v>1.25</v>
      </c>
      <c r="P3956">
        <v>0.5</v>
      </c>
    </row>
    <row r="3957" spans="1:16">
      <c r="A3957" s="105">
        <v>101911912</v>
      </c>
      <c r="B3957" s="61" t="s">
        <v>6864</v>
      </c>
      <c r="C3957" s="123" t="s">
        <v>1532</v>
      </c>
      <c r="D3957" s="107" t="s">
        <v>4001</v>
      </c>
      <c r="E3957" s="105">
        <v>101490162</v>
      </c>
      <c r="F3957" s="105"/>
      <c r="G3957" s="61">
        <v>248</v>
      </c>
      <c r="H3957">
        <v>7.75</v>
      </c>
      <c r="I3957" t="str">
        <f t="shared" si="201"/>
        <v>78</v>
      </c>
      <c r="J3957" t="str">
        <f t="shared" si="202"/>
        <v>3.4</v>
      </c>
      <c r="K3957" t="s">
        <v>8342</v>
      </c>
      <c r="L3957" t="s">
        <v>8341</v>
      </c>
      <c r="M3957">
        <v>0.75</v>
      </c>
      <c r="N3957">
        <v>2.5</v>
      </c>
      <c r="O3957">
        <f t="shared" si="203"/>
        <v>1.25</v>
      </c>
      <c r="P3957">
        <v>0.5</v>
      </c>
    </row>
    <row r="3958" spans="1:16">
      <c r="A3958" s="105">
        <v>101911912</v>
      </c>
      <c r="B3958" s="61" t="s">
        <v>6864</v>
      </c>
      <c r="C3958" s="99" t="s">
        <v>1613</v>
      </c>
      <c r="D3958" s="107" t="s">
        <v>4002</v>
      </c>
      <c r="E3958" s="105">
        <v>101490161</v>
      </c>
      <c r="F3958" s="105"/>
      <c r="G3958" s="61">
        <v>248</v>
      </c>
      <c r="H3958">
        <v>7.75</v>
      </c>
      <c r="I3958" t="str">
        <f t="shared" si="201"/>
        <v>78</v>
      </c>
      <c r="J3958" t="str">
        <f t="shared" si="202"/>
        <v>3.4</v>
      </c>
      <c r="K3958" t="s">
        <v>8342</v>
      </c>
      <c r="L3958" t="s">
        <v>8341</v>
      </c>
      <c r="M3958">
        <v>0.75</v>
      </c>
      <c r="N3958">
        <v>2.5</v>
      </c>
      <c r="O3958">
        <f t="shared" si="203"/>
        <v>1.25</v>
      </c>
      <c r="P3958">
        <v>0.5</v>
      </c>
    </row>
    <row r="3959" spans="1:16">
      <c r="A3959" s="105" t="s">
        <v>2958</v>
      </c>
      <c r="B3959" s="61" t="s">
        <v>6570</v>
      </c>
      <c r="C3959" s="99" t="s">
        <v>1532</v>
      </c>
      <c r="D3959" s="126" t="s">
        <v>2959</v>
      </c>
      <c r="E3959" s="105">
        <v>101490162</v>
      </c>
      <c r="F3959" s="105"/>
      <c r="G3959" s="64">
        <v>153</v>
      </c>
      <c r="H3959">
        <v>7.75</v>
      </c>
      <c r="I3959" t="str">
        <f t="shared" si="201"/>
        <v>78</v>
      </c>
      <c r="J3959" t="str">
        <f t="shared" si="202"/>
        <v>4.0</v>
      </c>
      <c r="K3959" t="s">
        <v>8342</v>
      </c>
      <c r="L3959" t="s">
        <v>8358</v>
      </c>
      <c r="M3959">
        <v>0.75</v>
      </c>
      <c r="N3959">
        <v>2.5</v>
      </c>
      <c r="O3959">
        <f t="shared" si="203"/>
        <v>1.25</v>
      </c>
      <c r="P3959">
        <v>0.5</v>
      </c>
    </row>
    <row r="3960" spans="1:16">
      <c r="A3960" s="105" t="s">
        <v>3063</v>
      </c>
      <c r="B3960" s="61" t="s">
        <v>6601</v>
      </c>
      <c r="C3960" s="99" t="s">
        <v>1532</v>
      </c>
      <c r="D3960" s="126" t="s">
        <v>3064</v>
      </c>
      <c r="E3960" s="105">
        <v>101490162</v>
      </c>
      <c r="F3960" s="105"/>
      <c r="G3960" s="64">
        <v>153</v>
      </c>
      <c r="H3960">
        <v>7.75</v>
      </c>
      <c r="I3960" t="str">
        <f t="shared" si="201"/>
        <v>78</v>
      </c>
      <c r="J3960" t="str">
        <f t="shared" si="202"/>
        <v>4.0</v>
      </c>
      <c r="K3960" t="s">
        <v>8342</v>
      </c>
      <c r="L3960" t="s">
        <v>8358</v>
      </c>
      <c r="M3960">
        <v>0.75</v>
      </c>
      <c r="N3960">
        <v>2.5</v>
      </c>
      <c r="O3960">
        <f t="shared" si="203"/>
        <v>1.25</v>
      </c>
      <c r="P3960">
        <v>0.5</v>
      </c>
    </row>
    <row r="3961" spans="1:16">
      <c r="A3961" s="118" t="s">
        <v>3063</v>
      </c>
      <c r="B3961" s="61" t="s">
        <v>6601</v>
      </c>
      <c r="C3961" s="99" t="s">
        <v>1613</v>
      </c>
      <c r="D3961" s="126" t="s">
        <v>3678</v>
      </c>
      <c r="E3961" s="118">
        <v>101490161</v>
      </c>
      <c r="F3961" s="118"/>
      <c r="G3961" s="64">
        <v>153</v>
      </c>
      <c r="H3961">
        <v>7.75</v>
      </c>
      <c r="I3961" t="str">
        <f t="shared" si="201"/>
        <v>78</v>
      </c>
      <c r="J3961" t="str">
        <f t="shared" si="202"/>
        <v>4.0</v>
      </c>
      <c r="K3961" t="s">
        <v>8342</v>
      </c>
      <c r="L3961" t="s">
        <v>8358</v>
      </c>
      <c r="M3961">
        <v>0.75</v>
      </c>
      <c r="N3961">
        <v>2.5</v>
      </c>
      <c r="O3961">
        <f t="shared" si="203"/>
        <v>1.25</v>
      </c>
      <c r="P3961">
        <v>0.5</v>
      </c>
    </row>
    <row r="3962" spans="1:16">
      <c r="A3962" s="105" t="s">
        <v>2955</v>
      </c>
      <c r="B3962" s="61" t="s">
        <v>6569</v>
      </c>
      <c r="C3962" s="99" t="s">
        <v>1532</v>
      </c>
      <c r="D3962" s="126" t="s">
        <v>2956</v>
      </c>
      <c r="E3962" s="105">
        <v>101490162</v>
      </c>
      <c r="F3962" s="105"/>
      <c r="G3962" s="64">
        <v>153</v>
      </c>
      <c r="H3962">
        <v>7.75</v>
      </c>
      <c r="I3962" t="str">
        <f t="shared" si="201"/>
        <v>78</v>
      </c>
      <c r="J3962" t="str">
        <f t="shared" si="202"/>
        <v>4.0</v>
      </c>
      <c r="K3962" t="s">
        <v>8342</v>
      </c>
      <c r="L3962" t="s">
        <v>8354</v>
      </c>
      <c r="M3962">
        <v>0.75</v>
      </c>
      <c r="N3962">
        <v>2.5</v>
      </c>
      <c r="O3962">
        <f t="shared" si="203"/>
        <v>1.25</v>
      </c>
      <c r="P3962">
        <v>0.5</v>
      </c>
    </row>
    <row r="3963" spans="1:16">
      <c r="A3963" s="118" t="s">
        <v>2955</v>
      </c>
      <c r="B3963" s="61" t="s">
        <v>6569</v>
      </c>
      <c r="C3963" s="99" t="s">
        <v>1613</v>
      </c>
      <c r="D3963" s="126" t="s">
        <v>2956</v>
      </c>
      <c r="E3963" s="118">
        <v>101490161</v>
      </c>
      <c r="F3963" s="118"/>
      <c r="G3963" s="64">
        <v>153</v>
      </c>
      <c r="H3963">
        <v>7.75</v>
      </c>
      <c r="I3963" t="str">
        <f t="shared" si="201"/>
        <v>78</v>
      </c>
      <c r="J3963" t="str">
        <f t="shared" si="202"/>
        <v>4.0</v>
      </c>
      <c r="K3963" t="s">
        <v>8342</v>
      </c>
      <c r="L3963" t="s">
        <v>8354</v>
      </c>
      <c r="M3963">
        <v>0.75</v>
      </c>
      <c r="N3963">
        <v>2.5</v>
      </c>
      <c r="O3963">
        <f t="shared" si="203"/>
        <v>1.25</v>
      </c>
      <c r="P3963">
        <v>0.5</v>
      </c>
    </row>
    <row r="3964" spans="1:16">
      <c r="A3964" s="105" t="s">
        <v>1849</v>
      </c>
      <c r="B3964" s="61" t="s">
        <v>6117</v>
      </c>
      <c r="C3964" s="99" t="s">
        <v>1532</v>
      </c>
      <c r="D3964" s="126" t="s">
        <v>1850</v>
      </c>
      <c r="E3964" s="105">
        <v>101490162</v>
      </c>
      <c r="F3964" s="105"/>
      <c r="G3964" s="64">
        <v>25</v>
      </c>
      <c r="H3964">
        <v>7.75</v>
      </c>
      <c r="I3964" t="str">
        <f t="shared" si="201"/>
        <v>78</v>
      </c>
      <c r="J3964" t="str">
        <f t="shared" si="202"/>
        <v>4.0</v>
      </c>
      <c r="K3964" t="s">
        <v>8344</v>
      </c>
      <c r="L3964" t="s">
        <v>8350</v>
      </c>
      <c r="M3964">
        <v>0.75</v>
      </c>
      <c r="N3964">
        <v>2.5</v>
      </c>
      <c r="O3964">
        <f t="shared" si="203"/>
        <v>1.25</v>
      </c>
      <c r="P3964">
        <v>0.5</v>
      </c>
    </row>
    <row r="3965" spans="1:16">
      <c r="A3965" s="118" t="s">
        <v>1849</v>
      </c>
      <c r="B3965" s="61" t="s">
        <v>6117</v>
      </c>
      <c r="C3965" s="99" t="s">
        <v>1613</v>
      </c>
      <c r="D3965" s="126" t="s">
        <v>3679</v>
      </c>
      <c r="E3965" s="118">
        <v>101490161</v>
      </c>
      <c r="F3965" s="118"/>
      <c r="G3965" s="64">
        <v>25</v>
      </c>
      <c r="H3965">
        <v>7.75</v>
      </c>
      <c r="I3965" t="str">
        <f t="shared" si="201"/>
        <v>78</v>
      </c>
      <c r="J3965" t="str">
        <f t="shared" si="202"/>
        <v>4.0</v>
      </c>
      <c r="K3965" t="s">
        <v>8342</v>
      </c>
      <c r="L3965" t="s">
        <v>8350</v>
      </c>
      <c r="M3965">
        <v>0.75</v>
      </c>
      <c r="N3965">
        <v>2.5</v>
      </c>
      <c r="O3965">
        <f t="shared" si="203"/>
        <v>1.25</v>
      </c>
      <c r="P3965">
        <v>0.5</v>
      </c>
    </row>
    <row r="3966" spans="1:16">
      <c r="A3966" s="118" t="s">
        <v>2958</v>
      </c>
      <c r="B3966" s="61" t="s">
        <v>6570</v>
      </c>
      <c r="C3966" s="123" t="s">
        <v>1613</v>
      </c>
      <c r="D3966" s="126" t="s">
        <v>3680</v>
      </c>
      <c r="E3966" s="118">
        <v>101490161</v>
      </c>
      <c r="F3966" s="118"/>
      <c r="G3966" s="64">
        <v>153</v>
      </c>
      <c r="H3966">
        <v>7.75</v>
      </c>
      <c r="I3966" t="str">
        <f t="shared" si="201"/>
        <v>78</v>
      </c>
      <c r="J3966" t="str">
        <f t="shared" si="202"/>
        <v>4.0</v>
      </c>
      <c r="K3966" t="s">
        <v>8342</v>
      </c>
      <c r="L3966" t="s">
        <v>8350</v>
      </c>
      <c r="M3966">
        <v>0.75</v>
      </c>
      <c r="N3966">
        <v>2.5</v>
      </c>
      <c r="O3966">
        <f t="shared" si="203"/>
        <v>1.25</v>
      </c>
      <c r="P3966">
        <v>0.5</v>
      </c>
    </row>
    <row r="3967" spans="1:16">
      <c r="A3967" s="105" t="s">
        <v>2648</v>
      </c>
      <c r="B3967" s="61" t="s">
        <v>6466</v>
      </c>
      <c r="C3967" s="123" t="s">
        <v>1532</v>
      </c>
      <c r="D3967" s="126" t="s">
        <v>2649</v>
      </c>
      <c r="E3967" s="105">
        <v>101490162</v>
      </c>
      <c r="F3967" s="105"/>
      <c r="G3967" s="64">
        <v>25</v>
      </c>
      <c r="H3967">
        <v>7.75</v>
      </c>
      <c r="I3967" t="str">
        <f t="shared" si="201"/>
        <v>78</v>
      </c>
      <c r="J3967" t="str">
        <f t="shared" si="202"/>
        <v>4.0</v>
      </c>
      <c r="K3967" t="s">
        <v>8342</v>
      </c>
      <c r="L3967" t="s">
        <v>8341</v>
      </c>
      <c r="M3967">
        <v>0.75</v>
      </c>
      <c r="N3967">
        <v>2.5</v>
      </c>
      <c r="O3967">
        <f t="shared" si="203"/>
        <v>1.25</v>
      </c>
      <c r="P3967">
        <v>0.5</v>
      </c>
    </row>
    <row r="3968" spans="1:16">
      <c r="A3968" s="118" t="s">
        <v>2648</v>
      </c>
      <c r="B3968" s="61" t="s">
        <v>6466</v>
      </c>
      <c r="C3968" s="123" t="s">
        <v>1613</v>
      </c>
      <c r="D3968" s="126" t="s">
        <v>3681</v>
      </c>
      <c r="E3968" s="118">
        <v>101490161</v>
      </c>
      <c r="F3968" s="118"/>
      <c r="G3968" s="64">
        <v>25</v>
      </c>
      <c r="H3968">
        <v>7.75</v>
      </c>
      <c r="I3968" t="str">
        <f t="shared" si="201"/>
        <v>78</v>
      </c>
      <c r="J3968" t="str">
        <f t="shared" si="202"/>
        <v>4.0</v>
      </c>
      <c r="K3968" t="s">
        <v>8342</v>
      </c>
      <c r="L3968" t="s">
        <v>8341</v>
      </c>
      <c r="M3968">
        <v>0.75</v>
      </c>
      <c r="N3968">
        <v>2.5</v>
      </c>
      <c r="O3968">
        <f t="shared" si="203"/>
        <v>1.25</v>
      </c>
      <c r="P3968">
        <v>0.5</v>
      </c>
    </row>
    <row r="3969" spans="1:16">
      <c r="A3969" s="105" t="s">
        <v>3167</v>
      </c>
      <c r="B3969" s="61" t="s">
        <v>6639</v>
      </c>
      <c r="C3969" s="123" t="s">
        <v>1532</v>
      </c>
      <c r="D3969" s="126" t="s">
        <v>3168</v>
      </c>
      <c r="E3969" s="105">
        <v>101490162</v>
      </c>
      <c r="F3969" s="105"/>
      <c r="G3969" s="64">
        <v>24</v>
      </c>
      <c r="H3969">
        <v>7.75</v>
      </c>
      <c r="I3969" t="str">
        <f t="shared" si="201"/>
        <v>78</v>
      </c>
      <c r="J3969" t="str">
        <f t="shared" si="202"/>
        <v>4.0</v>
      </c>
      <c r="K3969" t="s">
        <v>8342</v>
      </c>
      <c r="L3969" t="s">
        <v>8341</v>
      </c>
      <c r="M3969">
        <v>0.75</v>
      </c>
      <c r="N3969">
        <v>2.5</v>
      </c>
      <c r="O3969">
        <f t="shared" si="203"/>
        <v>1.25</v>
      </c>
      <c r="P3969">
        <v>0.5</v>
      </c>
    </row>
    <row r="3970" spans="1:16">
      <c r="A3970" s="118" t="s">
        <v>1866</v>
      </c>
      <c r="B3970" s="61" t="s">
        <v>6125</v>
      </c>
      <c r="C3970" s="123" t="s">
        <v>1532</v>
      </c>
      <c r="D3970" s="126" t="s">
        <v>1867</v>
      </c>
      <c r="E3970" s="118">
        <v>101490164</v>
      </c>
      <c r="F3970" s="118"/>
      <c r="G3970" s="64">
        <v>24</v>
      </c>
      <c r="H3970">
        <v>7.75</v>
      </c>
      <c r="I3970" t="str">
        <f t="shared" si="201"/>
        <v>78</v>
      </c>
      <c r="J3970" t="str">
        <f t="shared" si="202"/>
        <v>4.0</v>
      </c>
      <c r="K3970" t="s">
        <v>8342</v>
      </c>
      <c r="L3970" t="s">
        <v>8341</v>
      </c>
      <c r="M3970">
        <v>0.75</v>
      </c>
      <c r="N3970">
        <v>2.5</v>
      </c>
      <c r="O3970">
        <f t="shared" si="203"/>
        <v>1.25</v>
      </c>
      <c r="P3970">
        <v>0.5</v>
      </c>
    </row>
    <row r="3971" spans="1:16">
      <c r="A3971" s="118" t="s">
        <v>1866</v>
      </c>
      <c r="B3971" s="61" t="s">
        <v>6125</v>
      </c>
      <c r="C3971" s="123" t="s">
        <v>1532</v>
      </c>
      <c r="D3971" s="126" t="s">
        <v>1867</v>
      </c>
      <c r="E3971" s="118">
        <v>101490164</v>
      </c>
      <c r="F3971" s="105" t="s">
        <v>1534</v>
      </c>
      <c r="G3971" s="64">
        <v>24</v>
      </c>
      <c r="H3971">
        <v>7.75</v>
      </c>
      <c r="I3971" t="str">
        <f t="shared" si="201"/>
        <v>78</v>
      </c>
      <c r="J3971" t="str">
        <f t="shared" si="202"/>
        <v>4.0</v>
      </c>
      <c r="K3971" t="s">
        <v>8342</v>
      </c>
      <c r="L3971" t="s">
        <v>8341</v>
      </c>
      <c r="M3971">
        <v>0.75</v>
      </c>
      <c r="N3971">
        <v>2.5</v>
      </c>
      <c r="O3971">
        <f t="shared" si="203"/>
        <v>1.25</v>
      </c>
      <c r="P3971">
        <v>0.5</v>
      </c>
    </row>
    <row r="3972" spans="1:16">
      <c r="A3972" s="118" t="s">
        <v>1866</v>
      </c>
      <c r="B3972" s="61" t="s">
        <v>6125</v>
      </c>
      <c r="C3972" s="99" t="s">
        <v>1613</v>
      </c>
      <c r="D3972" s="126" t="s">
        <v>3682</v>
      </c>
      <c r="E3972" s="118">
        <v>101490161</v>
      </c>
      <c r="F3972" s="118"/>
      <c r="G3972" s="64">
        <v>24</v>
      </c>
      <c r="H3972">
        <v>7.75</v>
      </c>
      <c r="I3972" t="str">
        <f t="shared" si="201"/>
        <v>78</v>
      </c>
      <c r="J3972" t="str">
        <f t="shared" si="202"/>
        <v>4.0</v>
      </c>
      <c r="K3972" t="s">
        <v>8342</v>
      </c>
      <c r="L3972" t="s">
        <v>8341</v>
      </c>
      <c r="M3972">
        <v>0.75</v>
      </c>
      <c r="N3972">
        <v>2.5</v>
      </c>
      <c r="O3972">
        <f t="shared" si="203"/>
        <v>1.25</v>
      </c>
      <c r="P3972">
        <v>0.5</v>
      </c>
    </row>
    <row r="3973" spans="1:16">
      <c r="A3973" s="118" t="s">
        <v>3167</v>
      </c>
      <c r="B3973" s="61" t="s">
        <v>6639</v>
      </c>
      <c r="C3973" s="99" t="s">
        <v>1613</v>
      </c>
      <c r="D3973" s="126" t="s">
        <v>3683</v>
      </c>
      <c r="E3973" s="118">
        <v>101490161</v>
      </c>
      <c r="F3973" s="118"/>
      <c r="G3973" s="64">
        <v>24</v>
      </c>
      <c r="H3973">
        <v>7.75</v>
      </c>
      <c r="I3973" t="str">
        <f t="shared" si="201"/>
        <v>78</v>
      </c>
      <c r="J3973" t="str">
        <f t="shared" si="202"/>
        <v>4.0</v>
      </c>
      <c r="K3973" t="s">
        <v>8342</v>
      </c>
      <c r="L3973" t="s">
        <v>8341</v>
      </c>
      <c r="M3973">
        <v>0.75</v>
      </c>
      <c r="N3973">
        <v>2.5</v>
      </c>
      <c r="O3973">
        <f t="shared" si="203"/>
        <v>1.25</v>
      </c>
      <c r="P3973">
        <v>0.5</v>
      </c>
    </row>
    <row r="3974" spans="1:16">
      <c r="A3974" s="105" t="s">
        <v>3351</v>
      </c>
      <c r="B3974" s="61" t="s">
        <v>6693</v>
      </c>
      <c r="C3974" s="99" t="s">
        <v>1532</v>
      </c>
      <c r="D3974" s="126" t="s">
        <v>3352</v>
      </c>
      <c r="E3974" s="105">
        <v>101490162</v>
      </c>
      <c r="F3974" s="105"/>
      <c r="G3974" s="64">
        <v>24</v>
      </c>
      <c r="H3974">
        <v>7.75</v>
      </c>
      <c r="I3974" t="str">
        <f t="shared" si="201"/>
        <v>78</v>
      </c>
      <c r="J3974" t="str">
        <f t="shared" si="202"/>
        <v>4.0</v>
      </c>
      <c r="K3974" t="s">
        <v>8342</v>
      </c>
      <c r="L3974" t="s">
        <v>8341</v>
      </c>
      <c r="M3974">
        <v>0.75</v>
      </c>
      <c r="N3974">
        <v>2.5</v>
      </c>
      <c r="O3974">
        <f t="shared" si="203"/>
        <v>1.25</v>
      </c>
      <c r="P3974">
        <v>0.5</v>
      </c>
    </row>
    <row r="3975" spans="1:16">
      <c r="A3975" s="118" t="s">
        <v>3351</v>
      </c>
      <c r="B3975" s="61" t="s">
        <v>6693</v>
      </c>
      <c r="C3975" s="99" t="s">
        <v>1613</v>
      </c>
      <c r="D3975" s="126" t="s">
        <v>3684</v>
      </c>
      <c r="E3975" s="118">
        <v>101490161</v>
      </c>
      <c r="F3975" s="118"/>
      <c r="G3975" s="64">
        <v>24</v>
      </c>
      <c r="H3975">
        <v>7.75</v>
      </c>
      <c r="I3975" t="str">
        <f t="shared" si="201"/>
        <v>78</v>
      </c>
      <c r="J3975" t="str">
        <f t="shared" si="202"/>
        <v>4.0</v>
      </c>
      <c r="K3975" t="s">
        <v>8342</v>
      </c>
      <c r="L3975" t="s">
        <v>8341</v>
      </c>
      <c r="M3975">
        <v>0.75</v>
      </c>
      <c r="N3975">
        <v>2.5</v>
      </c>
      <c r="O3975">
        <f t="shared" si="203"/>
        <v>1.25</v>
      </c>
      <c r="P3975">
        <v>0.5</v>
      </c>
    </row>
    <row r="3976" spans="1:16">
      <c r="A3976" s="105" t="s">
        <v>1792</v>
      </c>
      <c r="B3976" s="61" t="s">
        <v>6092</v>
      </c>
      <c r="C3976" s="99" t="s">
        <v>1532</v>
      </c>
      <c r="D3976" s="126" t="s">
        <v>1793</v>
      </c>
      <c r="E3976" s="105">
        <v>101490162</v>
      </c>
      <c r="F3976" s="105"/>
      <c r="G3976" s="64">
        <v>24</v>
      </c>
      <c r="H3976">
        <v>7.75</v>
      </c>
      <c r="I3976" t="str">
        <f t="shared" si="201"/>
        <v>78</v>
      </c>
      <c r="J3976" t="str">
        <f t="shared" si="202"/>
        <v>4.0</v>
      </c>
      <c r="K3976" t="s">
        <v>8344</v>
      </c>
      <c r="L3976" t="s">
        <v>8341</v>
      </c>
      <c r="M3976">
        <v>0.75</v>
      </c>
      <c r="N3976">
        <v>2.5</v>
      </c>
      <c r="O3976">
        <f t="shared" si="203"/>
        <v>1.25</v>
      </c>
      <c r="P3976">
        <v>0.5</v>
      </c>
    </row>
    <row r="3977" spans="1:16">
      <c r="A3977" s="118" t="s">
        <v>1792</v>
      </c>
      <c r="B3977" s="61" t="s">
        <v>6092</v>
      </c>
      <c r="C3977" s="99" t="s">
        <v>1613</v>
      </c>
      <c r="D3977" s="126" t="s">
        <v>3685</v>
      </c>
      <c r="E3977" s="118">
        <v>101490161</v>
      </c>
      <c r="F3977" s="118"/>
      <c r="G3977" s="64">
        <v>24</v>
      </c>
      <c r="H3977">
        <v>7.75</v>
      </c>
      <c r="I3977" t="str">
        <f t="shared" si="201"/>
        <v>78</v>
      </c>
      <c r="J3977" t="str">
        <f t="shared" si="202"/>
        <v>4.0</v>
      </c>
      <c r="K3977" t="s">
        <v>8344</v>
      </c>
      <c r="L3977" t="s">
        <v>8341</v>
      </c>
      <c r="M3977">
        <v>0.75</v>
      </c>
      <c r="N3977">
        <v>2.5</v>
      </c>
      <c r="O3977">
        <f t="shared" si="203"/>
        <v>1.25</v>
      </c>
      <c r="P3977">
        <v>0.5</v>
      </c>
    </row>
    <row r="3978" spans="1:16">
      <c r="A3978" s="105">
        <v>103112526</v>
      </c>
      <c r="B3978" s="61" t="s">
        <v>7274</v>
      </c>
      <c r="C3978" s="123" t="s">
        <v>1532</v>
      </c>
      <c r="D3978" s="107" t="s">
        <v>4651</v>
      </c>
      <c r="E3978" s="105">
        <v>101490168</v>
      </c>
      <c r="F3978" s="105"/>
      <c r="G3978" s="61">
        <v>24</v>
      </c>
      <c r="H3978">
        <v>7.75</v>
      </c>
      <c r="I3978" t="str">
        <f t="shared" si="201"/>
        <v>78</v>
      </c>
      <c r="J3978" t="str">
        <f t="shared" si="202"/>
        <v>4.0</v>
      </c>
      <c r="K3978" t="s">
        <v>8348</v>
      </c>
      <c r="L3978" t="s">
        <v>8341</v>
      </c>
      <c r="M3978">
        <v>0.75</v>
      </c>
      <c r="N3978">
        <v>2.5</v>
      </c>
      <c r="O3978">
        <f t="shared" si="203"/>
        <v>1.25</v>
      </c>
      <c r="P3978">
        <v>0.5</v>
      </c>
    </row>
    <row r="3979" spans="1:16">
      <c r="A3979" s="105">
        <v>103112526</v>
      </c>
      <c r="B3979" s="61" t="s">
        <v>7274</v>
      </c>
      <c r="C3979" s="123" t="s">
        <v>1613</v>
      </c>
      <c r="D3979" s="107" t="s">
        <v>4652</v>
      </c>
      <c r="E3979" s="105">
        <v>101490161</v>
      </c>
      <c r="F3979" s="105"/>
      <c r="G3979" s="61">
        <v>24</v>
      </c>
      <c r="H3979">
        <v>7.75</v>
      </c>
      <c r="I3979" t="str">
        <f t="shared" si="201"/>
        <v>78</v>
      </c>
      <c r="J3979" t="str">
        <f t="shared" si="202"/>
        <v>4.0</v>
      </c>
      <c r="K3979" t="s">
        <v>8348</v>
      </c>
      <c r="L3979" t="s">
        <v>8341</v>
      </c>
      <c r="M3979">
        <v>0.75</v>
      </c>
      <c r="N3979">
        <v>2.5</v>
      </c>
      <c r="O3979">
        <f t="shared" si="203"/>
        <v>1.25</v>
      </c>
      <c r="P3979">
        <v>0.5</v>
      </c>
    </row>
    <row r="3980" spans="1:16">
      <c r="A3980" s="105" t="s">
        <v>8110</v>
      </c>
      <c r="B3980" s="61" t="s">
        <v>5981</v>
      </c>
      <c r="C3980" s="106" t="s">
        <v>5683</v>
      </c>
      <c r="D3980" s="107" t="s">
        <v>5750</v>
      </c>
      <c r="E3980" s="105"/>
      <c r="F3980" s="105"/>
      <c r="G3980" s="61">
        <v>25</v>
      </c>
      <c r="H3980">
        <v>7.75</v>
      </c>
      <c r="I3980" t="str">
        <f t="shared" ref="I3980:I4043" si="204">MID(D3980,5,2)</f>
        <v>78</v>
      </c>
      <c r="J3980" t="str">
        <f t="shared" ref="J3980:J4043" si="205">MID(D3980,7,3)</f>
        <v>4.0</v>
      </c>
      <c r="K3980" t="s">
        <v>8342</v>
      </c>
      <c r="L3980" t="s">
        <v>8341</v>
      </c>
      <c r="M3980">
        <v>0.75</v>
      </c>
      <c r="N3980">
        <v>2.5</v>
      </c>
      <c r="O3980">
        <f t="shared" si="203"/>
        <v>1.25</v>
      </c>
      <c r="P3980">
        <v>0.5</v>
      </c>
    </row>
    <row r="3981" spans="1:16">
      <c r="A3981" s="105">
        <v>101465608</v>
      </c>
      <c r="B3981" s="61" t="s">
        <v>5984</v>
      </c>
      <c r="C3981" s="123" t="s">
        <v>1532</v>
      </c>
      <c r="D3981" s="126" t="s">
        <v>1641</v>
      </c>
      <c r="E3981" s="141">
        <v>101490168</v>
      </c>
      <c r="F3981" s="141"/>
      <c r="G3981" s="64">
        <v>24</v>
      </c>
      <c r="H3981">
        <v>7.75</v>
      </c>
      <c r="I3981" t="str">
        <f t="shared" si="204"/>
        <v>78</v>
      </c>
      <c r="J3981" t="str">
        <f t="shared" si="205"/>
        <v>4.0</v>
      </c>
      <c r="K3981" t="s">
        <v>8344</v>
      </c>
      <c r="L3981" t="s">
        <v>8341</v>
      </c>
      <c r="M3981">
        <v>0.75</v>
      </c>
      <c r="N3981">
        <v>2.5</v>
      </c>
      <c r="O3981">
        <f t="shared" si="203"/>
        <v>1.25</v>
      </c>
      <c r="P3981">
        <v>0.5</v>
      </c>
    </row>
    <row r="3982" spans="1:16">
      <c r="A3982" s="105">
        <v>101465608</v>
      </c>
      <c r="B3982" s="61" t="s">
        <v>5984</v>
      </c>
      <c r="C3982" s="123" t="s">
        <v>1532</v>
      </c>
      <c r="D3982" s="126" t="s">
        <v>1641</v>
      </c>
      <c r="E3982" s="141">
        <v>101490168</v>
      </c>
      <c r="F3982" s="105" t="s">
        <v>1534</v>
      </c>
      <c r="G3982" s="64">
        <v>24</v>
      </c>
      <c r="H3982">
        <v>7.75</v>
      </c>
      <c r="I3982" t="str">
        <f t="shared" si="204"/>
        <v>78</v>
      </c>
      <c r="J3982" t="str">
        <f t="shared" si="205"/>
        <v>4.0</v>
      </c>
      <c r="K3982" t="s">
        <v>8344</v>
      </c>
      <c r="L3982" t="s">
        <v>8341</v>
      </c>
      <c r="M3982">
        <v>0.75</v>
      </c>
      <c r="N3982">
        <v>2.5</v>
      </c>
      <c r="O3982">
        <f t="shared" si="203"/>
        <v>1.25</v>
      </c>
      <c r="P3982">
        <v>0.5</v>
      </c>
    </row>
    <row r="3983" spans="1:16">
      <c r="A3983" s="118">
        <v>101465608</v>
      </c>
      <c r="B3983" s="61" t="s">
        <v>5984</v>
      </c>
      <c r="C3983" s="123" t="s">
        <v>1613</v>
      </c>
      <c r="D3983" s="126" t="s">
        <v>3686</v>
      </c>
      <c r="E3983" s="118">
        <v>101490161</v>
      </c>
      <c r="F3983" s="118"/>
      <c r="G3983" s="64">
        <v>24</v>
      </c>
      <c r="H3983">
        <v>7.75</v>
      </c>
      <c r="I3983" t="str">
        <f t="shared" si="204"/>
        <v>78</v>
      </c>
      <c r="J3983" t="str">
        <f t="shared" si="205"/>
        <v>4.0</v>
      </c>
      <c r="K3983" t="s">
        <v>8344</v>
      </c>
      <c r="L3983" t="s">
        <v>8341</v>
      </c>
      <c r="M3983">
        <v>0.75</v>
      </c>
      <c r="N3983">
        <v>2.5</v>
      </c>
      <c r="O3983">
        <f t="shared" si="203"/>
        <v>1.25</v>
      </c>
      <c r="P3983">
        <v>0.5</v>
      </c>
    </row>
    <row r="3984" spans="1:16">
      <c r="A3984" s="121">
        <v>103282426</v>
      </c>
      <c r="B3984" s="61" t="s">
        <v>7520</v>
      </c>
      <c r="C3984" s="99" t="s">
        <v>1532</v>
      </c>
      <c r="D3984" s="122" t="s">
        <v>4970</v>
      </c>
      <c r="E3984" s="105">
        <v>101490162</v>
      </c>
      <c r="F3984" s="105"/>
      <c r="G3984" s="61">
        <v>400</v>
      </c>
      <c r="H3984">
        <v>7.75</v>
      </c>
      <c r="I3984" t="str">
        <f t="shared" si="204"/>
        <v>78</v>
      </c>
      <c r="J3984" t="str">
        <f t="shared" si="205"/>
        <v>4.0</v>
      </c>
      <c r="K3984" t="s">
        <v>8342</v>
      </c>
      <c r="L3984" t="s">
        <v>8355</v>
      </c>
      <c r="M3984">
        <v>0.75</v>
      </c>
      <c r="N3984">
        <v>2.5</v>
      </c>
      <c r="O3984">
        <f t="shared" si="203"/>
        <v>1.25</v>
      </c>
      <c r="P3984">
        <v>0.5</v>
      </c>
    </row>
    <row r="3985" spans="1:16">
      <c r="A3985" s="121">
        <v>103282426</v>
      </c>
      <c r="B3985" s="61" t="s">
        <v>7520</v>
      </c>
      <c r="C3985" s="99" t="s">
        <v>1613</v>
      </c>
      <c r="D3985" s="122" t="s">
        <v>4971</v>
      </c>
      <c r="E3985" s="105">
        <v>101490161</v>
      </c>
      <c r="F3985" s="105"/>
      <c r="G3985" s="61">
        <v>400</v>
      </c>
      <c r="H3985">
        <v>7.75</v>
      </c>
      <c r="I3985" t="str">
        <f t="shared" si="204"/>
        <v>78</v>
      </c>
      <c r="J3985" t="str">
        <f t="shared" si="205"/>
        <v>4.0</v>
      </c>
      <c r="K3985" t="s">
        <v>8342</v>
      </c>
      <c r="L3985" t="s">
        <v>8355</v>
      </c>
      <c r="M3985">
        <v>0.75</v>
      </c>
      <c r="N3985">
        <v>2.5</v>
      </c>
      <c r="O3985">
        <f t="shared" ref="O3985:O4048" si="206">N3985/2</f>
        <v>1.25</v>
      </c>
      <c r="P3985">
        <v>0.5</v>
      </c>
    </row>
    <row r="3986" spans="1:16">
      <c r="A3986" s="105">
        <v>102758900</v>
      </c>
      <c r="B3986" s="61" t="s">
        <v>7044</v>
      </c>
      <c r="C3986" s="99" t="s">
        <v>1532</v>
      </c>
      <c r="D3986" s="107" t="s">
        <v>4292</v>
      </c>
      <c r="E3986" s="105">
        <v>101490168</v>
      </c>
      <c r="F3986" s="105"/>
      <c r="G3986" s="61">
        <v>24</v>
      </c>
      <c r="H3986">
        <v>7.75</v>
      </c>
      <c r="I3986" t="str">
        <f t="shared" si="204"/>
        <v>78</v>
      </c>
      <c r="J3986" t="str">
        <f t="shared" si="205"/>
        <v>4.0</v>
      </c>
      <c r="K3986" t="s">
        <v>8342</v>
      </c>
      <c r="L3986" t="s">
        <v>8352</v>
      </c>
      <c r="M3986">
        <v>0.75</v>
      </c>
      <c r="N3986">
        <v>2.5</v>
      </c>
      <c r="O3986">
        <f t="shared" si="206"/>
        <v>1.25</v>
      </c>
      <c r="P3986">
        <v>0.5</v>
      </c>
    </row>
    <row r="3987" spans="1:16">
      <c r="A3987" s="105">
        <v>103070761</v>
      </c>
      <c r="B3987" s="61" t="s">
        <v>7244</v>
      </c>
      <c r="C3987" s="99" t="s">
        <v>1532</v>
      </c>
      <c r="D3987" s="107" t="s">
        <v>4604</v>
      </c>
      <c r="E3987" s="105">
        <v>101490168</v>
      </c>
      <c r="F3987" s="105"/>
      <c r="G3987" s="61">
        <v>24</v>
      </c>
      <c r="H3987">
        <v>7.75</v>
      </c>
      <c r="I3987" t="str">
        <f t="shared" si="204"/>
        <v>78</v>
      </c>
      <c r="J3987" t="str">
        <f t="shared" si="205"/>
        <v>4.0</v>
      </c>
      <c r="K3987" t="s">
        <v>8342</v>
      </c>
      <c r="L3987" t="s">
        <v>8352</v>
      </c>
      <c r="M3987">
        <v>0.75</v>
      </c>
      <c r="N3987">
        <v>2.5</v>
      </c>
      <c r="O3987">
        <f t="shared" si="206"/>
        <v>1.25</v>
      </c>
      <c r="P3987">
        <v>0.5</v>
      </c>
    </row>
    <row r="3988" spans="1:16">
      <c r="A3988" s="105">
        <v>103231070</v>
      </c>
      <c r="B3988" s="61" t="s">
        <v>7443</v>
      </c>
      <c r="C3988" s="123" t="s">
        <v>1532</v>
      </c>
      <c r="D3988" s="107" t="s">
        <v>4604</v>
      </c>
      <c r="E3988" s="105">
        <v>101490168</v>
      </c>
      <c r="F3988" s="105"/>
      <c r="G3988" s="61">
        <v>24</v>
      </c>
      <c r="H3988">
        <v>7.75</v>
      </c>
      <c r="I3988" t="str">
        <f t="shared" si="204"/>
        <v>78</v>
      </c>
      <c r="J3988" t="str">
        <f t="shared" si="205"/>
        <v>4.0</v>
      </c>
      <c r="K3988" t="s">
        <v>8342</v>
      </c>
      <c r="L3988" t="s">
        <v>8352</v>
      </c>
      <c r="M3988">
        <v>0.75</v>
      </c>
      <c r="N3988">
        <v>2.5</v>
      </c>
      <c r="O3988">
        <f t="shared" si="206"/>
        <v>1.25</v>
      </c>
      <c r="P3988">
        <v>0.5</v>
      </c>
    </row>
    <row r="3989" spans="1:16">
      <c r="A3989" s="105">
        <v>103070761</v>
      </c>
      <c r="B3989" s="61" t="s">
        <v>7244</v>
      </c>
      <c r="C3989" s="123" t="s">
        <v>1613</v>
      </c>
      <c r="D3989" s="107" t="s">
        <v>4605</v>
      </c>
      <c r="E3989" s="105">
        <v>101490161</v>
      </c>
      <c r="F3989" s="105"/>
      <c r="G3989" s="61">
        <v>24</v>
      </c>
      <c r="H3989">
        <v>7.75</v>
      </c>
      <c r="I3989" t="str">
        <f t="shared" si="204"/>
        <v>78</v>
      </c>
      <c r="J3989" t="str">
        <f t="shared" si="205"/>
        <v>4.0</v>
      </c>
      <c r="K3989" t="s">
        <v>8342</v>
      </c>
      <c r="L3989" t="s">
        <v>8352</v>
      </c>
      <c r="M3989">
        <v>0.75</v>
      </c>
      <c r="N3989">
        <v>2.5</v>
      </c>
      <c r="O3989">
        <f t="shared" si="206"/>
        <v>1.25</v>
      </c>
      <c r="P3989">
        <v>0.5</v>
      </c>
    </row>
    <row r="3990" spans="1:16">
      <c r="A3990" s="105">
        <v>103231070</v>
      </c>
      <c r="B3990" s="61" t="s">
        <v>7443</v>
      </c>
      <c r="C3990" s="123" t="s">
        <v>1613</v>
      </c>
      <c r="D3990" s="107" t="s">
        <v>4605</v>
      </c>
      <c r="E3990" s="105">
        <v>101490161</v>
      </c>
      <c r="F3990" s="105"/>
      <c r="G3990" s="61">
        <v>24</v>
      </c>
      <c r="H3990">
        <v>7.75</v>
      </c>
      <c r="I3990" t="str">
        <f t="shared" si="204"/>
        <v>78</v>
      </c>
      <c r="J3990" t="str">
        <f t="shared" si="205"/>
        <v>4.0</v>
      </c>
      <c r="K3990" t="s">
        <v>8342</v>
      </c>
      <c r="L3990" t="s">
        <v>8352</v>
      </c>
      <c r="M3990">
        <v>0.75</v>
      </c>
      <c r="N3990">
        <v>2.5</v>
      </c>
      <c r="O3990">
        <f t="shared" si="206"/>
        <v>1.25</v>
      </c>
      <c r="P3990">
        <v>0.5</v>
      </c>
    </row>
    <row r="3991" spans="1:16">
      <c r="A3991" s="105">
        <v>102758900</v>
      </c>
      <c r="B3991" s="61" t="s">
        <v>7044</v>
      </c>
      <c r="C3991" s="123" t="s">
        <v>1613</v>
      </c>
      <c r="D3991" s="107" t="s">
        <v>4293</v>
      </c>
      <c r="E3991" s="105">
        <v>101490161</v>
      </c>
      <c r="F3991" s="105"/>
      <c r="G3991" s="61">
        <v>24</v>
      </c>
      <c r="H3991">
        <v>7.75</v>
      </c>
      <c r="I3991" t="str">
        <f t="shared" si="204"/>
        <v>78</v>
      </c>
      <c r="J3991" t="str">
        <f t="shared" si="205"/>
        <v>4.0</v>
      </c>
      <c r="K3991" t="s">
        <v>8342</v>
      </c>
      <c r="L3991" t="s">
        <v>8352</v>
      </c>
      <c r="M3991">
        <v>0.75</v>
      </c>
      <c r="N3991">
        <v>2.5</v>
      </c>
      <c r="O3991">
        <f t="shared" si="206"/>
        <v>1.25</v>
      </c>
      <c r="P3991">
        <v>0.5</v>
      </c>
    </row>
    <row r="3992" spans="1:16">
      <c r="A3992" s="105">
        <v>103231068</v>
      </c>
      <c r="B3992" s="61" t="s">
        <v>7453</v>
      </c>
      <c r="C3992" s="99" t="s">
        <v>1532</v>
      </c>
      <c r="D3992" s="107" t="s">
        <v>4874</v>
      </c>
      <c r="E3992" s="105">
        <v>101490168</v>
      </c>
      <c r="F3992" s="105"/>
      <c r="G3992" s="61">
        <v>24</v>
      </c>
      <c r="H3992">
        <v>7.75</v>
      </c>
      <c r="I3992" t="str">
        <f t="shared" si="204"/>
        <v>78</v>
      </c>
      <c r="J3992" t="str">
        <f t="shared" si="205"/>
        <v>4.0</v>
      </c>
      <c r="K3992" t="s">
        <v>8342</v>
      </c>
      <c r="L3992" t="s">
        <v>8352</v>
      </c>
      <c r="M3992">
        <v>0.75</v>
      </c>
      <c r="N3992">
        <v>2.5</v>
      </c>
      <c r="O3992">
        <f t="shared" si="206"/>
        <v>1.25</v>
      </c>
      <c r="P3992">
        <v>0.5</v>
      </c>
    </row>
    <row r="3993" spans="1:16">
      <c r="A3993" s="105">
        <v>103231068</v>
      </c>
      <c r="B3993" s="61" t="s">
        <v>7453</v>
      </c>
      <c r="C3993" s="99" t="s">
        <v>1613</v>
      </c>
      <c r="D3993" s="107" t="s">
        <v>4875</v>
      </c>
      <c r="E3993" s="105">
        <v>101490161</v>
      </c>
      <c r="F3993" s="105"/>
      <c r="G3993" s="61">
        <v>24</v>
      </c>
      <c r="H3993">
        <v>7.75</v>
      </c>
      <c r="I3993" t="str">
        <f t="shared" si="204"/>
        <v>78</v>
      </c>
      <c r="J3993" t="str">
        <f t="shared" si="205"/>
        <v>4.0</v>
      </c>
      <c r="K3993" t="s">
        <v>8342</v>
      </c>
      <c r="L3993" t="s">
        <v>8352</v>
      </c>
      <c r="M3993">
        <v>0.75</v>
      </c>
      <c r="N3993">
        <v>2.5</v>
      </c>
      <c r="O3993">
        <f t="shared" si="206"/>
        <v>1.25</v>
      </c>
      <c r="P3993">
        <v>0.5</v>
      </c>
    </row>
    <row r="3994" spans="1:16">
      <c r="A3994" s="105">
        <v>103071984</v>
      </c>
      <c r="B3994" s="61" t="s">
        <v>7243</v>
      </c>
      <c r="C3994" s="123" t="s">
        <v>1532</v>
      </c>
      <c r="D3994" s="107" t="s">
        <v>4602</v>
      </c>
      <c r="E3994" s="105">
        <v>101490168</v>
      </c>
      <c r="F3994" s="105"/>
      <c r="G3994" s="61">
        <v>25</v>
      </c>
      <c r="H3994">
        <v>7.75</v>
      </c>
      <c r="I3994" t="str">
        <f t="shared" si="204"/>
        <v>78</v>
      </c>
      <c r="J3994" t="str">
        <f t="shared" si="205"/>
        <v>4.0</v>
      </c>
      <c r="K3994" t="s">
        <v>8342</v>
      </c>
      <c r="L3994" t="s">
        <v>8341</v>
      </c>
      <c r="M3994">
        <v>0.75</v>
      </c>
      <c r="N3994">
        <v>2.5</v>
      </c>
      <c r="O3994">
        <f t="shared" si="206"/>
        <v>1.25</v>
      </c>
      <c r="P3994">
        <v>0.5</v>
      </c>
    </row>
    <row r="3995" spans="1:16">
      <c r="A3995" s="105">
        <v>103231069</v>
      </c>
      <c r="B3995" s="61" t="s">
        <v>7442</v>
      </c>
      <c r="C3995" s="123" t="s">
        <v>1532</v>
      </c>
      <c r="D3995" s="107" t="s">
        <v>4602</v>
      </c>
      <c r="E3995" s="105">
        <v>101490168</v>
      </c>
      <c r="F3995" s="105"/>
      <c r="G3995" s="61">
        <v>25</v>
      </c>
      <c r="H3995">
        <v>7.75</v>
      </c>
      <c r="I3995" t="str">
        <f t="shared" si="204"/>
        <v>78</v>
      </c>
      <c r="J3995" t="str">
        <f t="shared" si="205"/>
        <v>4.0</v>
      </c>
      <c r="K3995" t="s">
        <v>8342</v>
      </c>
      <c r="L3995" t="s">
        <v>8341</v>
      </c>
      <c r="M3995">
        <v>0.75</v>
      </c>
      <c r="N3995">
        <v>2.5</v>
      </c>
      <c r="O3995">
        <f t="shared" si="206"/>
        <v>1.25</v>
      </c>
      <c r="P3995">
        <v>0.5</v>
      </c>
    </row>
    <row r="3996" spans="1:16">
      <c r="A3996" s="105">
        <v>103071984</v>
      </c>
      <c r="B3996" s="61" t="s">
        <v>7243</v>
      </c>
      <c r="C3996" s="123" t="s">
        <v>1613</v>
      </c>
      <c r="D3996" s="107" t="s">
        <v>4603</v>
      </c>
      <c r="E3996" s="105">
        <v>101490161</v>
      </c>
      <c r="F3996" s="105"/>
      <c r="G3996" s="61">
        <v>25</v>
      </c>
      <c r="H3996">
        <v>7.75</v>
      </c>
      <c r="I3996" t="str">
        <f t="shared" si="204"/>
        <v>78</v>
      </c>
      <c r="J3996" t="str">
        <f t="shared" si="205"/>
        <v>4.0</v>
      </c>
      <c r="K3996" t="s">
        <v>8342</v>
      </c>
      <c r="L3996" t="s">
        <v>8341</v>
      </c>
      <c r="M3996">
        <v>0.75</v>
      </c>
      <c r="N3996">
        <v>2.5</v>
      </c>
      <c r="O3996">
        <f t="shared" si="206"/>
        <v>1.25</v>
      </c>
      <c r="P3996">
        <v>0.5</v>
      </c>
    </row>
    <row r="3997" spans="1:16">
      <c r="A3997" s="105">
        <v>103231069</v>
      </c>
      <c r="B3997" s="61" t="s">
        <v>7442</v>
      </c>
      <c r="C3997" s="123" t="s">
        <v>1613</v>
      </c>
      <c r="D3997" s="107" t="s">
        <v>4603</v>
      </c>
      <c r="E3997" s="105">
        <v>101490161</v>
      </c>
      <c r="F3997" s="105"/>
      <c r="G3997" s="61">
        <v>25</v>
      </c>
      <c r="H3997">
        <v>7.75</v>
      </c>
      <c r="I3997" t="str">
        <f t="shared" si="204"/>
        <v>78</v>
      </c>
      <c r="J3997" t="str">
        <f t="shared" si="205"/>
        <v>4.0</v>
      </c>
      <c r="K3997" t="s">
        <v>8342</v>
      </c>
      <c r="L3997" t="s">
        <v>8341</v>
      </c>
      <c r="M3997">
        <v>0.75</v>
      </c>
      <c r="N3997">
        <v>2.5</v>
      </c>
      <c r="O3997">
        <f t="shared" si="206"/>
        <v>1.25</v>
      </c>
      <c r="P3997">
        <v>0.5</v>
      </c>
    </row>
    <row r="3998" spans="1:16">
      <c r="A3998" s="105">
        <v>101459959</v>
      </c>
      <c r="B3998" s="61" t="s">
        <v>5981</v>
      </c>
      <c r="C3998" s="123" t="s">
        <v>1532</v>
      </c>
      <c r="D3998" s="126" t="s">
        <v>1637</v>
      </c>
      <c r="E3998" s="141">
        <v>101490168</v>
      </c>
      <c r="F3998" s="141"/>
      <c r="G3998" s="64">
        <v>25</v>
      </c>
      <c r="H3998">
        <v>7.75</v>
      </c>
      <c r="I3998" t="str">
        <f t="shared" si="204"/>
        <v>78</v>
      </c>
      <c r="J3998" t="str">
        <f t="shared" si="205"/>
        <v>4.0</v>
      </c>
      <c r="K3998" t="s">
        <v>8342</v>
      </c>
      <c r="L3998" t="s">
        <v>8341</v>
      </c>
      <c r="M3998">
        <v>0.75</v>
      </c>
      <c r="N3998">
        <v>2.5</v>
      </c>
      <c r="O3998">
        <f t="shared" si="206"/>
        <v>1.25</v>
      </c>
      <c r="P3998">
        <v>0.5</v>
      </c>
    </row>
    <row r="3999" spans="1:16">
      <c r="A3999" s="105">
        <v>101459959</v>
      </c>
      <c r="B3999" s="61" t="s">
        <v>5981</v>
      </c>
      <c r="C3999" s="123" t="s">
        <v>1532</v>
      </c>
      <c r="D3999" s="126" t="s">
        <v>1637</v>
      </c>
      <c r="E3999" s="141">
        <v>101490168</v>
      </c>
      <c r="F3999" s="105" t="s">
        <v>1534</v>
      </c>
      <c r="G3999" s="64">
        <v>25</v>
      </c>
      <c r="H3999">
        <v>7.75</v>
      </c>
      <c r="I3999" t="str">
        <f t="shared" si="204"/>
        <v>78</v>
      </c>
      <c r="J3999" t="str">
        <f t="shared" si="205"/>
        <v>4.0</v>
      </c>
      <c r="K3999" t="s">
        <v>8342</v>
      </c>
      <c r="L3999" t="s">
        <v>8341</v>
      </c>
      <c r="M3999">
        <v>0.75</v>
      </c>
      <c r="N3999">
        <v>2.5</v>
      </c>
      <c r="O3999">
        <f t="shared" si="206"/>
        <v>1.25</v>
      </c>
      <c r="P3999">
        <v>0.5</v>
      </c>
    </row>
    <row r="4000" spans="1:16">
      <c r="A4000" s="118">
        <v>101459959</v>
      </c>
      <c r="B4000" s="61" t="s">
        <v>5981</v>
      </c>
      <c r="C4000" s="99" t="s">
        <v>1613</v>
      </c>
      <c r="D4000" s="126" t="s">
        <v>3687</v>
      </c>
      <c r="E4000" s="118">
        <v>101490161</v>
      </c>
      <c r="F4000" s="118"/>
      <c r="G4000" s="64">
        <v>25</v>
      </c>
      <c r="H4000">
        <v>7.75</v>
      </c>
      <c r="I4000" t="str">
        <f t="shared" si="204"/>
        <v>78</v>
      </c>
      <c r="J4000" t="str">
        <f t="shared" si="205"/>
        <v>4.0</v>
      </c>
      <c r="K4000" t="s">
        <v>8342</v>
      </c>
      <c r="L4000" t="s">
        <v>8341</v>
      </c>
      <c r="M4000">
        <v>0.75</v>
      </c>
      <c r="N4000">
        <v>2.5</v>
      </c>
      <c r="O4000">
        <f t="shared" si="206"/>
        <v>1.25</v>
      </c>
      <c r="P4000">
        <v>0.5</v>
      </c>
    </row>
    <row r="4001" spans="1:16">
      <c r="A4001" s="105">
        <v>103231067</v>
      </c>
      <c r="B4001" s="61" t="s">
        <v>7452</v>
      </c>
      <c r="C4001" s="99" t="s">
        <v>1532</v>
      </c>
      <c r="D4001" s="107" t="s">
        <v>4872</v>
      </c>
      <c r="E4001" s="105">
        <v>101490168</v>
      </c>
      <c r="F4001" s="105"/>
      <c r="G4001" s="61">
        <v>25</v>
      </c>
      <c r="H4001">
        <v>7.75</v>
      </c>
      <c r="I4001" t="str">
        <f t="shared" si="204"/>
        <v>78</v>
      </c>
      <c r="J4001" t="str">
        <f t="shared" si="205"/>
        <v>4.0</v>
      </c>
      <c r="K4001" t="s">
        <v>8342</v>
      </c>
      <c r="L4001" t="s">
        <v>8341</v>
      </c>
      <c r="M4001">
        <v>0.75</v>
      </c>
      <c r="N4001">
        <v>2.5</v>
      </c>
      <c r="O4001">
        <f t="shared" si="206"/>
        <v>1.25</v>
      </c>
      <c r="P4001">
        <v>0.5</v>
      </c>
    </row>
    <row r="4002" spans="1:16">
      <c r="A4002" s="105">
        <v>103231067</v>
      </c>
      <c r="B4002" s="61" t="s">
        <v>7452</v>
      </c>
      <c r="C4002" s="99" t="s">
        <v>1613</v>
      </c>
      <c r="D4002" s="107" t="s">
        <v>4873</v>
      </c>
      <c r="E4002" s="105">
        <v>101490161</v>
      </c>
      <c r="F4002" s="105"/>
      <c r="G4002" s="61">
        <v>25</v>
      </c>
      <c r="H4002">
        <v>7.75</v>
      </c>
      <c r="I4002" t="str">
        <f t="shared" si="204"/>
        <v>78</v>
      </c>
      <c r="J4002" t="str">
        <f t="shared" si="205"/>
        <v>4.0</v>
      </c>
      <c r="K4002" t="s">
        <v>8342</v>
      </c>
      <c r="L4002" t="s">
        <v>8341</v>
      </c>
      <c r="M4002">
        <v>0.75</v>
      </c>
      <c r="N4002">
        <v>2.5</v>
      </c>
      <c r="O4002">
        <f t="shared" si="206"/>
        <v>1.25</v>
      </c>
      <c r="P4002">
        <v>0.5</v>
      </c>
    </row>
    <row r="4003" spans="1:16">
      <c r="A4003" s="105">
        <v>104231214</v>
      </c>
      <c r="B4003" s="61" t="s">
        <v>7795</v>
      </c>
      <c r="C4003" s="103" t="s">
        <v>1532</v>
      </c>
      <c r="D4003" s="107" t="s">
        <v>5413</v>
      </c>
      <c r="E4003" s="105">
        <v>103177454</v>
      </c>
      <c r="F4003" s="105"/>
      <c r="G4003" s="61">
        <v>25</v>
      </c>
      <c r="H4003">
        <v>7.75</v>
      </c>
      <c r="I4003" t="str">
        <f t="shared" si="204"/>
        <v>78</v>
      </c>
      <c r="J4003" t="str">
        <f t="shared" si="205"/>
        <v>4.0</v>
      </c>
      <c r="K4003" t="s">
        <v>8345</v>
      </c>
      <c r="L4003" t="s">
        <v>8341</v>
      </c>
      <c r="M4003">
        <v>1.5</v>
      </c>
      <c r="N4003">
        <v>2.5</v>
      </c>
      <c r="O4003">
        <f t="shared" si="206"/>
        <v>1.25</v>
      </c>
      <c r="P4003">
        <v>0.5</v>
      </c>
    </row>
    <row r="4004" spans="1:16">
      <c r="A4004" s="105">
        <v>104231214</v>
      </c>
      <c r="B4004" s="61" t="s">
        <v>7795</v>
      </c>
      <c r="C4004" s="106" t="s">
        <v>1613</v>
      </c>
      <c r="D4004" s="107" t="s">
        <v>5414</v>
      </c>
      <c r="E4004" s="105" t="s">
        <v>4953</v>
      </c>
      <c r="F4004" s="105"/>
      <c r="G4004" s="61">
        <v>25</v>
      </c>
      <c r="H4004">
        <v>7.75</v>
      </c>
      <c r="I4004" t="str">
        <f t="shared" si="204"/>
        <v>78</v>
      </c>
      <c r="J4004" t="str">
        <f t="shared" si="205"/>
        <v>4.0</v>
      </c>
      <c r="K4004" t="s">
        <v>8345</v>
      </c>
      <c r="L4004" t="s">
        <v>8341</v>
      </c>
      <c r="M4004">
        <v>1.5</v>
      </c>
      <c r="N4004">
        <v>2.5</v>
      </c>
      <c r="O4004">
        <f t="shared" si="206"/>
        <v>1.25</v>
      </c>
      <c r="P4004">
        <v>0.5</v>
      </c>
    </row>
    <row r="4005" spans="1:16">
      <c r="A4005" s="105">
        <v>103370382</v>
      </c>
      <c r="B4005" s="61" t="s">
        <v>7614</v>
      </c>
      <c r="C4005" s="106" t="s">
        <v>1532</v>
      </c>
      <c r="D4005" s="107" t="s">
        <v>5127</v>
      </c>
      <c r="E4005" s="105">
        <v>101490162</v>
      </c>
      <c r="F4005" s="105"/>
      <c r="G4005" s="61">
        <v>292</v>
      </c>
      <c r="H4005">
        <v>7.75</v>
      </c>
      <c r="I4005" t="str">
        <f t="shared" si="204"/>
        <v>78</v>
      </c>
      <c r="J4005" t="str">
        <f t="shared" si="205"/>
        <v>5.9</v>
      </c>
      <c r="K4005" t="s">
        <v>8342</v>
      </c>
      <c r="L4005" t="s">
        <v>8341</v>
      </c>
      <c r="M4005">
        <v>0.75</v>
      </c>
      <c r="N4005">
        <v>2.5</v>
      </c>
      <c r="O4005">
        <f t="shared" si="206"/>
        <v>1.25</v>
      </c>
      <c r="P4005">
        <v>0.5</v>
      </c>
    </row>
    <row r="4006" spans="1:16">
      <c r="A4006" s="105">
        <v>103370382</v>
      </c>
      <c r="B4006" s="61" t="s">
        <v>7614</v>
      </c>
      <c r="C4006" s="106" t="s">
        <v>1613</v>
      </c>
      <c r="D4006" s="107" t="s">
        <v>5128</v>
      </c>
      <c r="E4006" s="105">
        <v>101490161</v>
      </c>
      <c r="F4006" s="105"/>
      <c r="G4006" s="61">
        <v>292</v>
      </c>
      <c r="H4006">
        <v>7.75</v>
      </c>
      <c r="I4006" t="str">
        <f t="shared" si="204"/>
        <v>78</v>
      </c>
      <c r="J4006" t="str">
        <f t="shared" si="205"/>
        <v>5.9</v>
      </c>
      <c r="K4006" t="s">
        <v>8342</v>
      </c>
      <c r="L4006" t="s">
        <v>8341</v>
      </c>
      <c r="M4006">
        <v>0.75</v>
      </c>
      <c r="N4006">
        <v>2.5</v>
      </c>
      <c r="O4006">
        <f t="shared" si="206"/>
        <v>1.25</v>
      </c>
      <c r="P4006">
        <v>0.5</v>
      </c>
    </row>
    <row r="4007" spans="1:16">
      <c r="A4007" s="105">
        <v>104652952</v>
      </c>
      <c r="B4007" s="61" t="s">
        <v>7952</v>
      </c>
      <c r="C4007" s="106" t="s">
        <v>1532</v>
      </c>
      <c r="D4007" s="107" t="s">
        <v>8188</v>
      </c>
      <c r="E4007" s="105">
        <v>103177454</v>
      </c>
      <c r="F4007" s="105"/>
      <c r="G4007" s="61">
        <v>292</v>
      </c>
      <c r="H4007">
        <v>7.75</v>
      </c>
      <c r="I4007" t="str">
        <f t="shared" si="204"/>
        <v>78</v>
      </c>
      <c r="J4007" t="str">
        <f t="shared" si="205"/>
        <v>5.9</v>
      </c>
      <c r="K4007" t="s">
        <v>8345</v>
      </c>
      <c r="L4007" t="s">
        <v>8341</v>
      </c>
      <c r="M4007">
        <v>1.5</v>
      </c>
      <c r="N4007">
        <v>2.5</v>
      </c>
      <c r="O4007">
        <f t="shared" si="206"/>
        <v>1.25</v>
      </c>
      <c r="P4007">
        <v>0.5</v>
      </c>
    </row>
    <row r="4008" spans="1:16">
      <c r="A4008" s="105">
        <v>104652952</v>
      </c>
      <c r="B4008" s="61" t="s">
        <v>7952</v>
      </c>
      <c r="C4008" s="106" t="s">
        <v>1613</v>
      </c>
      <c r="D4008" s="107" t="s">
        <v>5658</v>
      </c>
      <c r="E4008" s="105" t="s">
        <v>4953</v>
      </c>
      <c r="F4008" s="105"/>
      <c r="G4008" s="61">
        <v>292</v>
      </c>
      <c r="H4008">
        <v>7.75</v>
      </c>
      <c r="I4008" t="str">
        <f t="shared" si="204"/>
        <v>78</v>
      </c>
      <c r="J4008" t="str">
        <f t="shared" si="205"/>
        <v>5.9</v>
      </c>
      <c r="K4008" t="s">
        <v>8345</v>
      </c>
      <c r="L4008" t="s">
        <v>8341</v>
      </c>
      <c r="M4008">
        <v>1.5</v>
      </c>
      <c r="N4008">
        <v>2.5</v>
      </c>
      <c r="O4008">
        <f t="shared" si="206"/>
        <v>1.25</v>
      </c>
      <c r="P4008">
        <v>0.5</v>
      </c>
    </row>
    <row r="4009" spans="1:16">
      <c r="A4009" s="105" t="s">
        <v>3209</v>
      </c>
      <c r="B4009" s="61" t="s">
        <v>6654</v>
      </c>
      <c r="C4009" s="123" t="s">
        <v>1532</v>
      </c>
      <c r="D4009" s="126" t="s">
        <v>3210</v>
      </c>
      <c r="E4009" s="105">
        <v>101490162</v>
      </c>
      <c r="F4009" s="105"/>
      <c r="G4009" s="64">
        <v>112</v>
      </c>
      <c r="H4009">
        <v>7.75</v>
      </c>
      <c r="I4009" t="str">
        <f t="shared" si="204"/>
        <v>78</v>
      </c>
      <c r="J4009" t="str">
        <f t="shared" si="205"/>
        <v>6.0</v>
      </c>
      <c r="K4009" t="s">
        <v>8344</v>
      </c>
      <c r="L4009" t="s">
        <v>8341</v>
      </c>
      <c r="M4009">
        <v>0.75</v>
      </c>
      <c r="N4009">
        <v>2.5</v>
      </c>
      <c r="O4009">
        <f t="shared" si="206"/>
        <v>1.25</v>
      </c>
      <c r="P4009">
        <v>0.5</v>
      </c>
    </row>
    <row r="4010" spans="1:16">
      <c r="A4010" s="118" t="s">
        <v>3209</v>
      </c>
      <c r="B4010" s="61" t="s">
        <v>6654</v>
      </c>
      <c r="C4010" s="123" t="s">
        <v>1613</v>
      </c>
      <c r="D4010" s="126" t="s">
        <v>3688</v>
      </c>
      <c r="E4010" s="118">
        <v>101490161</v>
      </c>
      <c r="F4010" s="118"/>
      <c r="G4010" s="64">
        <v>112</v>
      </c>
      <c r="H4010">
        <v>7.75</v>
      </c>
      <c r="I4010" t="str">
        <f t="shared" si="204"/>
        <v>78</v>
      </c>
      <c r="J4010" t="str">
        <f t="shared" si="205"/>
        <v>6.0</v>
      </c>
      <c r="K4010" t="s">
        <v>8342</v>
      </c>
      <c r="L4010" t="s">
        <v>8341</v>
      </c>
      <c r="M4010">
        <v>0.75</v>
      </c>
      <c r="N4010">
        <v>2.5</v>
      </c>
      <c r="O4010">
        <f t="shared" si="206"/>
        <v>1.25</v>
      </c>
      <c r="P4010">
        <v>0.5</v>
      </c>
    </row>
    <row r="4011" spans="1:16">
      <c r="A4011" s="118" t="s">
        <v>2559</v>
      </c>
      <c r="B4011" s="61" t="s">
        <v>6430</v>
      </c>
      <c r="C4011" s="123" t="s">
        <v>1532</v>
      </c>
      <c r="D4011" s="126" t="s">
        <v>2560</v>
      </c>
      <c r="E4011" s="118">
        <v>101490164</v>
      </c>
      <c r="F4011" s="118"/>
      <c r="G4011" s="64">
        <v>19</v>
      </c>
      <c r="H4011">
        <v>7.75</v>
      </c>
      <c r="I4011" t="str">
        <f t="shared" si="204"/>
        <v>91</v>
      </c>
      <c r="J4011" t="str">
        <f t="shared" si="205"/>
        <v>02.</v>
      </c>
      <c r="K4011" t="s">
        <v>8342</v>
      </c>
      <c r="L4011" t="s">
        <v>8357</v>
      </c>
      <c r="M4011">
        <v>0.75</v>
      </c>
      <c r="N4011">
        <v>2.5</v>
      </c>
      <c r="O4011">
        <f t="shared" si="206"/>
        <v>1.25</v>
      </c>
      <c r="P4011">
        <v>0.5</v>
      </c>
    </row>
    <row r="4012" spans="1:16">
      <c r="A4012" s="118" t="s">
        <v>2559</v>
      </c>
      <c r="B4012" s="61" t="s">
        <v>6430</v>
      </c>
      <c r="C4012" s="99" t="s">
        <v>1532</v>
      </c>
      <c r="D4012" s="126" t="s">
        <v>2560</v>
      </c>
      <c r="E4012" s="118">
        <v>101490164</v>
      </c>
      <c r="F4012" s="105" t="s">
        <v>1534</v>
      </c>
      <c r="G4012" s="64">
        <v>19</v>
      </c>
      <c r="H4012">
        <v>7.75</v>
      </c>
      <c r="I4012" t="str">
        <f t="shared" si="204"/>
        <v>91</v>
      </c>
      <c r="J4012" t="str">
        <f t="shared" si="205"/>
        <v>02.</v>
      </c>
      <c r="K4012" t="s">
        <v>8342</v>
      </c>
      <c r="L4012" t="s">
        <v>8357</v>
      </c>
      <c r="M4012">
        <v>0.75</v>
      </c>
      <c r="N4012">
        <v>2.5</v>
      </c>
      <c r="O4012">
        <f t="shared" si="206"/>
        <v>1.25</v>
      </c>
      <c r="P4012">
        <v>0.5</v>
      </c>
    </row>
    <row r="4013" spans="1:16">
      <c r="A4013" s="118" t="s">
        <v>2559</v>
      </c>
      <c r="B4013" s="61" t="s">
        <v>6430</v>
      </c>
      <c r="C4013" s="99" t="s">
        <v>1613</v>
      </c>
      <c r="D4013" s="126" t="s">
        <v>3689</v>
      </c>
      <c r="E4013" s="118">
        <v>101490161</v>
      </c>
      <c r="F4013" s="118"/>
      <c r="G4013" s="64">
        <v>19</v>
      </c>
      <c r="H4013">
        <v>7.75</v>
      </c>
      <c r="I4013" t="str">
        <f t="shared" si="204"/>
        <v>91</v>
      </c>
      <c r="J4013" t="str">
        <f t="shared" si="205"/>
        <v>02.</v>
      </c>
      <c r="K4013" t="s">
        <v>8342</v>
      </c>
      <c r="L4013" t="s">
        <v>8357</v>
      </c>
      <c r="M4013">
        <v>0.75</v>
      </c>
      <c r="N4013">
        <v>2.5</v>
      </c>
      <c r="O4013">
        <f t="shared" si="206"/>
        <v>1.25</v>
      </c>
      <c r="P4013">
        <v>0.5</v>
      </c>
    </row>
    <row r="4014" spans="1:16">
      <c r="A4014" s="118" t="s">
        <v>2493</v>
      </c>
      <c r="B4014" s="61" t="s">
        <v>6403</v>
      </c>
      <c r="C4014" s="123" t="s">
        <v>1532</v>
      </c>
      <c r="D4014" s="126" t="s">
        <v>2494</v>
      </c>
      <c r="E4014" s="118">
        <v>101490164</v>
      </c>
      <c r="F4014" s="118"/>
      <c r="G4014" s="64">
        <v>19</v>
      </c>
      <c r="H4014">
        <v>7.75</v>
      </c>
      <c r="I4014" t="str">
        <f t="shared" si="204"/>
        <v>91</v>
      </c>
      <c r="J4014" t="str">
        <f t="shared" si="205"/>
        <v>02.</v>
      </c>
      <c r="K4014" t="s">
        <v>8342</v>
      </c>
      <c r="L4014" t="s">
        <v>8341</v>
      </c>
      <c r="M4014">
        <v>0.75</v>
      </c>
      <c r="N4014">
        <v>2.5</v>
      </c>
      <c r="O4014">
        <f t="shared" si="206"/>
        <v>1.25</v>
      </c>
      <c r="P4014">
        <v>0.5</v>
      </c>
    </row>
    <row r="4015" spans="1:16">
      <c r="A4015" s="118" t="s">
        <v>2493</v>
      </c>
      <c r="B4015" s="61" t="s">
        <v>6403</v>
      </c>
      <c r="C4015" s="123" t="s">
        <v>1532</v>
      </c>
      <c r="D4015" s="126" t="s">
        <v>2494</v>
      </c>
      <c r="E4015" s="118">
        <v>101490164</v>
      </c>
      <c r="F4015" s="105" t="s">
        <v>1534</v>
      </c>
      <c r="G4015" s="64">
        <v>19</v>
      </c>
      <c r="H4015">
        <v>7.75</v>
      </c>
      <c r="I4015" t="str">
        <f t="shared" si="204"/>
        <v>91</v>
      </c>
      <c r="J4015" t="str">
        <f t="shared" si="205"/>
        <v>02.</v>
      </c>
      <c r="K4015" t="s">
        <v>8342</v>
      </c>
      <c r="L4015" t="s">
        <v>8341</v>
      </c>
      <c r="M4015">
        <v>0.75</v>
      </c>
      <c r="N4015">
        <v>2.5</v>
      </c>
      <c r="O4015">
        <f t="shared" si="206"/>
        <v>1.25</v>
      </c>
      <c r="P4015">
        <v>0.5</v>
      </c>
    </row>
    <row r="4016" spans="1:16">
      <c r="A4016" s="118" t="s">
        <v>2493</v>
      </c>
      <c r="B4016" s="61" t="s">
        <v>6403</v>
      </c>
      <c r="C4016" s="123" t="s">
        <v>1613</v>
      </c>
      <c r="D4016" s="126" t="s">
        <v>3690</v>
      </c>
      <c r="E4016" s="118">
        <v>101490161</v>
      </c>
      <c r="F4016" s="118"/>
      <c r="G4016" s="64">
        <v>19</v>
      </c>
      <c r="H4016">
        <v>7.75</v>
      </c>
      <c r="I4016" t="str">
        <f t="shared" si="204"/>
        <v>91</v>
      </c>
      <c r="J4016" t="str">
        <f t="shared" si="205"/>
        <v>02.</v>
      </c>
      <c r="K4016" t="s">
        <v>8342</v>
      </c>
      <c r="L4016" t="s">
        <v>8341</v>
      </c>
      <c r="M4016">
        <v>0.75</v>
      </c>
      <c r="N4016">
        <v>2.5</v>
      </c>
      <c r="O4016">
        <f t="shared" si="206"/>
        <v>1.25</v>
      </c>
      <c r="P4016">
        <v>0.5</v>
      </c>
    </row>
    <row r="4017" spans="1:16">
      <c r="A4017" s="105" t="s">
        <v>2178</v>
      </c>
      <c r="B4017" s="61" t="s">
        <v>6269</v>
      </c>
      <c r="C4017" s="123" t="s">
        <v>1532</v>
      </c>
      <c r="D4017" s="126" t="s">
        <v>2179</v>
      </c>
      <c r="E4017" s="105">
        <v>101490162</v>
      </c>
      <c r="F4017" s="105"/>
      <c r="G4017" s="64">
        <v>26</v>
      </c>
      <c r="H4017">
        <v>7.75</v>
      </c>
      <c r="I4017" t="str">
        <f t="shared" si="204"/>
        <v>91</v>
      </c>
      <c r="J4017" t="str">
        <f t="shared" si="205"/>
        <v>03.</v>
      </c>
      <c r="K4017" t="s">
        <v>8342</v>
      </c>
      <c r="L4017" t="s">
        <v>8341</v>
      </c>
      <c r="M4017">
        <v>0.75</v>
      </c>
      <c r="N4017">
        <v>2.5</v>
      </c>
      <c r="O4017">
        <f t="shared" si="206"/>
        <v>1.25</v>
      </c>
      <c r="P4017">
        <v>0.5</v>
      </c>
    </row>
    <row r="4018" spans="1:16">
      <c r="A4018" s="118" t="s">
        <v>2178</v>
      </c>
      <c r="B4018" s="61" t="s">
        <v>6269</v>
      </c>
      <c r="C4018" s="99" t="s">
        <v>1613</v>
      </c>
      <c r="D4018" s="126" t="s">
        <v>3691</v>
      </c>
      <c r="E4018" s="118">
        <v>101490161</v>
      </c>
      <c r="F4018" s="118"/>
      <c r="G4018" s="64">
        <v>26</v>
      </c>
      <c r="H4018">
        <v>7.75</v>
      </c>
      <c r="I4018" t="str">
        <f t="shared" si="204"/>
        <v>91</v>
      </c>
      <c r="J4018" t="str">
        <f t="shared" si="205"/>
        <v>03.</v>
      </c>
      <c r="K4018" t="s">
        <v>8342</v>
      </c>
      <c r="L4018" t="s">
        <v>8341</v>
      </c>
      <c r="M4018">
        <v>0.75</v>
      </c>
      <c r="N4018">
        <v>2.5</v>
      </c>
      <c r="O4018">
        <f t="shared" si="206"/>
        <v>1.25</v>
      </c>
      <c r="P4018">
        <v>0.5</v>
      </c>
    </row>
    <row r="4019" spans="1:16">
      <c r="A4019" s="105">
        <v>101620446</v>
      </c>
      <c r="B4019" s="61" t="s">
        <v>6771</v>
      </c>
      <c r="C4019" s="99" t="s">
        <v>1532</v>
      </c>
      <c r="D4019" s="107" t="s">
        <v>3829</v>
      </c>
      <c r="E4019" s="105">
        <v>101490168</v>
      </c>
      <c r="F4019" s="105"/>
      <c r="G4019" s="61">
        <v>26</v>
      </c>
      <c r="H4019">
        <v>7.75</v>
      </c>
      <c r="I4019" t="str">
        <f t="shared" si="204"/>
        <v>91</v>
      </c>
      <c r="J4019" t="str">
        <f t="shared" si="205"/>
        <v>03.</v>
      </c>
      <c r="K4019" t="s">
        <v>8344</v>
      </c>
      <c r="L4019" t="s">
        <v>8341</v>
      </c>
      <c r="M4019">
        <v>0.75</v>
      </c>
      <c r="N4019">
        <v>2.5</v>
      </c>
      <c r="O4019">
        <f t="shared" si="206"/>
        <v>1.25</v>
      </c>
      <c r="P4019">
        <v>0.5</v>
      </c>
    </row>
    <row r="4020" spans="1:16">
      <c r="A4020" s="105">
        <v>101620446</v>
      </c>
      <c r="B4020" s="61" t="s">
        <v>6771</v>
      </c>
      <c r="C4020" s="123" t="s">
        <v>1532</v>
      </c>
      <c r="D4020" s="107" t="s">
        <v>3829</v>
      </c>
      <c r="E4020" s="105">
        <v>101490168</v>
      </c>
      <c r="F4020" s="105" t="s">
        <v>1534</v>
      </c>
      <c r="G4020" s="61">
        <v>26</v>
      </c>
      <c r="H4020">
        <v>7.75</v>
      </c>
      <c r="I4020" t="str">
        <f t="shared" si="204"/>
        <v>91</v>
      </c>
      <c r="J4020" t="str">
        <f t="shared" si="205"/>
        <v>03.</v>
      </c>
      <c r="K4020" t="s">
        <v>8344</v>
      </c>
      <c r="L4020" t="s">
        <v>8341</v>
      </c>
      <c r="M4020">
        <v>0.75</v>
      </c>
      <c r="N4020">
        <v>2.5</v>
      </c>
      <c r="O4020">
        <f t="shared" si="206"/>
        <v>1.25</v>
      </c>
      <c r="P4020">
        <v>0.5</v>
      </c>
    </row>
    <row r="4021" spans="1:16">
      <c r="A4021" s="105">
        <v>101640179</v>
      </c>
      <c r="B4021" s="61" t="s">
        <v>6772</v>
      </c>
      <c r="C4021" s="123" t="s">
        <v>1532</v>
      </c>
      <c r="D4021" s="107" t="s">
        <v>3829</v>
      </c>
      <c r="E4021" s="105">
        <v>101490168</v>
      </c>
      <c r="F4021" s="105"/>
      <c r="G4021" s="61">
        <v>26</v>
      </c>
      <c r="H4021">
        <v>7.75</v>
      </c>
      <c r="I4021" t="str">
        <f t="shared" si="204"/>
        <v>91</v>
      </c>
      <c r="J4021" t="str">
        <f t="shared" si="205"/>
        <v>03.</v>
      </c>
      <c r="K4021" t="s">
        <v>8344</v>
      </c>
      <c r="L4021" t="s">
        <v>8341</v>
      </c>
      <c r="M4021">
        <v>0.75</v>
      </c>
      <c r="N4021">
        <v>2.5</v>
      </c>
      <c r="O4021">
        <f t="shared" si="206"/>
        <v>1.25</v>
      </c>
      <c r="P4021">
        <v>0.5</v>
      </c>
    </row>
    <row r="4022" spans="1:16">
      <c r="A4022" s="105">
        <v>101640179</v>
      </c>
      <c r="B4022" s="61" t="s">
        <v>6772</v>
      </c>
      <c r="C4022" s="123" t="s">
        <v>1532</v>
      </c>
      <c r="D4022" s="107" t="s">
        <v>3829</v>
      </c>
      <c r="E4022" s="105">
        <v>101490168</v>
      </c>
      <c r="F4022" s="105"/>
      <c r="G4022" s="61">
        <v>26</v>
      </c>
      <c r="H4022">
        <v>7.75</v>
      </c>
      <c r="I4022" t="str">
        <f t="shared" si="204"/>
        <v>91</v>
      </c>
      <c r="J4022" t="str">
        <f t="shared" si="205"/>
        <v>03.</v>
      </c>
      <c r="K4022" t="s">
        <v>8344</v>
      </c>
      <c r="L4022" t="s">
        <v>8341</v>
      </c>
      <c r="M4022">
        <v>0.75</v>
      </c>
      <c r="N4022">
        <v>2.5</v>
      </c>
      <c r="O4022">
        <f t="shared" si="206"/>
        <v>1.25</v>
      </c>
      <c r="P4022">
        <v>0.5</v>
      </c>
    </row>
    <row r="4023" spans="1:16">
      <c r="A4023" s="105">
        <v>101620446</v>
      </c>
      <c r="B4023" s="61" t="s">
        <v>6771</v>
      </c>
      <c r="C4023" s="123" t="s">
        <v>1613</v>
      </c>
      <c r="D4023" s="107" t="s">
        <v>3692</v>
      </c>
      <c r="E4023" s="105">
        <v>101490161</v>
      </c>
      <c r="F4023" s="105"/>
      <c r="G4023" s="61">
        <v>26</v>
      </c>
      <c r="H4023">
        <v>7.75</v>
      </c>
      <c r="I4023" t="str">
        <f t="shared" si="204"/>
        <v>91</v>
      </c>
      <c r="J4023" t="str">
        <f t="shared" si="205"/>
        <v>03.</v>
      </c>
      <c r="K4023" t="s">
        <v>8344</v>
      </c>
      <c r="L4023" t="s">
        <v>8341</v>
      </c>
      <c r="M4023">
        <v>0.75</v>
      </c>
      <c r="N4023">
        <v>2.5</v>
      </c>
      <c r="O4023">
        <f t="shared" si="206"/>
        <v>1.25</v>
      </c>
      <c r="P4023">
        <v>0.5</v>
      </c>
    </row>
    <row r="4024" spans="1:16">
      <c r="A4024" s="105">
        <v>101640179</v>
      </c>
      <c r="B4024" s="61" t="s">
        <v>6772</v>
      </c>
      <c r="C4024" s="123" t="s">
        <v>1613</v>
      </c>
      <c r="D4024" s="107" t="s">
        <v>3692</v>
      </c>
      <c r="E4024" s="105">
        <v>101490161</v>
      </c>
      <c r="F4024" s="105"/>
      <c r="G4024" s="61">
        <v>26</v>
      </c>
      <c r="H4024">
        <v>7.75</v>
      </c>
      <c r="I4024" t="str">
        <f t="shared" si="204"/>
        <v>91</v>
      </c>
      <c r="J4024" t="str">
        <f t="shared" si="205"/>
        <v>03.</v>
      </c>
      <c r="K4024" t="s">
        <v>8344</v>
      </c>
      <c r="L4024" t="s">
        <v>8341</v>
      </c>
      <c r="M4024">
        <v>0.75</v>
      </c>
      <c r="N4024">
        <v>2.5</v>
      </c>
      <c r="O4024">
        <f t="shared" si="206"/>
        <v>1.25</v>
      </c>
      <c r="P4024">
        <v>0.5</v>
      </c>
    </row>
    <row r="4025" spans="1:16">
      <c r="A4025" s="105">
        <v>101641530</v>
      </c>
      <c r="B4025" s="61" t="s">
        <v>6773</v>
      </c>
      <c r="C4025" s="123" t="s">
        <v>1532</v>
      </c>
      <c r="D4025" s="107" t="s">
        <v>3850</v>
      </c>
      <c r="E4025" s="113" t="s">
        <v>1567</v>
      </c>
      <c r="F4025" s="105"/>
      <c r="G4025" s="61">
        <v>26</v>
      </c>
      <c r="H4025">
        <v>7.75</v>
      </c>
      <c r="I4025" t="str">
        <f t="shared" si="204"/>
        <v>91</v>
      </c>
      <c r="J4025" t="str">
        <f t="shared" si="205"/>
        <v>03.</v>
      </c>
      <c r="K4025" t="s">
        <v>8342</v>
      </c>
      <c r="L4025" t="s">
        <v>8352</v>
      </c>
      <c r="M4025">
        <v>0.75</v>
      </c>
      <c r="N4025">
        <v>2.5</v>
      </c>
      <c r="O4025">
        <f t="shared" si="206"/>
        <v>1.25</v>
      </c>
      <c r="P4025">
        <v>0.5</v>
      </c>
    </row>
    <row r="4026" spans="1:16">
      <c r="A4026" s="105">
        <v>101641530</v>
      </c>
      <c r="B4026" s="61" t="s">
        <v>6773</v>
      </c>
      <c r="C4026" s="123" t="s">
        <v>1532</v>
      </c>
      <c r="D4026" s="107" t="s">
        <v>3850</v>
      </c>
      <c r="E4026" s="105">
        <v>101490168</v>
      </c>
      <c r="F4026" s="105"/>
      <c r="G4026" s="61">
        <v>26</v>
      </c>
      <c r="H4026">
        <v>7.75</v>
      </c>
      <c r="I4026" t="str">
        <f t="shared" si="204"/>
        <v>91</v>
      </c>
      <c r="J4026" t="str">
        <f t="shared" si="205"/>
        <v>03.</v>
      </c>
      <c r="K4026" t="s">
        <v>8342</v>
      </c>
      <c r="L4026" t="s">
        <v>8352</v>
      </c>
      <c r="M4026">
        <v>0.75</v>
      </c>
      <c r="N4026">
        <v>2.5</v>
      </c>
      <c r="O4026">
        <f t="shared" si="206"/>
        <v>1.25</v>
      </c>
      <c r="P4026">
        <v>0.5</v>
      </c>
    </row>
    <row r="4027" spans="1:16">
      <c r="A4027" s="105">
        <v>101641530</v>
      </c>
      <c r="B4027" s="61" t="s">
        <v>6773</v>
      </c>
      <c r="C4027" s="123" t="s">
        <v>1613</v>
      </c>
      <c r="D4027" s="107" t="s">
        <v>3693</v>
      </c>
      <c r="E4027" s="105">
        <v>101490161</v>
      </c>
      <c r="F4027" s="105"/>
      <c r="G4027" s="61">
        <v>26</v>
      </c>
      <c r="H4027">
        <v>7.75</v>
      </c>
      <c r="I4027" t="str">
        <f t="shared" si="204"/>
        <v>91</v>
      </c>
      <c r="J4027" t="str">
        <f t="shared" si="205"/>
        <v>03.</v>
      </c>
      <c r="K4027" t="s">
        <v>8342</v>
      </c>
      <c r="L4027" t="s">
        <v>8352</v>
      </c>
      <c r="M4027">
        <v>0.75</v>
      </c>
      <c r="N4027">
        <v>2.5</v>
      </c>
      <c r="O4027">
        <f t="shared" si="206"/>
        <v>1.25</v>
      </c>
      <c r="P4027">
        <v>0.5</v>
      </c>
    </row>
    <row r="4028" spans="1:16">
      <c r="A4028" s="105" t="s">
        <v>2725</v>
      </c>
      <c r="B4028" s="61" t="s">
        <v>6498</v>
      </c>
      <c r="C4028" s="99" t="s">
        <v>1532</v>
      </c>
      <c r="D4028" s="126" t="s">
        <v>2726</v>
      </c>
      <c r="E4028" s="105">
        <v>101490162</v>
      </c>
      <c r="F4028" s="105"/>
      <c r="G4028" s="64">
        <v>20</v>
      </c>
      <c r="H4028">
        <v>7.75</v>
      </c>
      <c r="I4028" t="str">
        <f t="shared" si="204"/>
        <v>91</v>
      </c>
      <c r="J4028" t="str">
        <f t="shared" si="205"/>
        <v>04.</v>
      </c>
      <c r="K4028" t="s">
        <v>8342</v>
      </c>
      <c r="L4028" t="s">
        <v>8341</v>
      </c>
      <c r="M4028">
        <v>0.75</v>
      </c>
      <c r="N4028">
        <v>2.5</v>
      </c>
      <c r="O4028">
        <f t="shared" si="206"/>
        <v>1.25</v>
      </c>
      <c r="P4028">
        <v>0.5</v>
      </c>
    </row>
    <row r="4029" spans="1:16">
      <c r="A4029" s="118" t="s">
        <v>2725</v>
      </c>
      <c r="B4029" s="61" t="s">
        <v>6498</v>
      </c>
      <c r="C4029" s="99" t="s">
        <v>1613</v>
      </c>
      <c r="D4029" s="126" t="s">
        <v>3694</v>
      </c>
      <c r="E4029" s="118">
        <v>101490161</v>
      </c>
      <c r="F4029" s="118"/>
      <c r="G4029" s="64">
        <v>20</v>
      </c>
      <c r="H4029">
        <v>7.75</v>
      </c>
      <c r="I4029" t="str">
        <f t="shared" si="204"/>
        <v>91</v>
      </c>
      <c r="J4029" t="str">
        <f t="shared" si="205"/>
        <v>04.</v>
      </c>
      <c r="K4029" t="s">
        <v>8342</v>
      </c>
      <c r="L4029" t="s">
        <v>8341</v>
      </c>
      <c r="M4029">
        <v>0.75</v>
      </c>
      <c r="N4029">
        <v>2.5</v>
      </c>
      <c r="O4029">
        <f t="shared" si="206"/>
        <v>1.25</v>
      </c>
      <c r="P4029">
        <v>0.5</v>
      </c>
    </row>
    <row r="4030" spans="1:16">
      <c r="A4030" s="105" t="s">
        <v>3033</v>
      </c>
      <c r="B4030" s="61" t="s">
        <v>6595</v>
      </c>
      <c r="C4030" s="123" t="s">
        <v>1532</v>
      </c>
      <c r="D4030" s="126" t="s">
        <v>3034</v>
      </c>
      <c r="E4030" s="105">
        <v>101490162</v>
      </c>
      <c r="F4030" s="105"/>
      <c r="G4030" s="64">
        <v>20</v>
      </c>
      <c r="H4030">
        <v>7.75</v>
      </c>
      <c r="I4030" t="str">
        <f t="shared" si="204"/>
        <v>91</v>
      </c>
      <c r="J4030" t="str">
        <f t="shared" si="205"/>
        <v>04.</v>
      </c>
      <c r="K4030" t="s">
        <v>8342</v>
      </c>
      <c r="L4030" t="s">
        <v>8357</v>
      </c>
      <c r="M4030">
        <v>0.75</v>
      </c>
      <c r="N4030">
        <v>2.5</v>
      </c>
      <c r="O4030">
        <f t="shared" si="206"/>
        <v>1.25</v>
      </c>
      <c r="P4030">
        <v>0.5</v>
      </c>
    </row>
    <row r="4031" spans="1:16">
      <c r="A4031" s="118" t="s">
        <v>3033</v>
      </c>
      <c r="B4031" s="61" t="s">
        <v>6595</v>
      </c>
      <c r="C4031" s="123" t="s">
        <v>1613</v>
      </c>
      <c r="D4031" s="126" t="s">
        <v>3695</v>
      </c>
      <c r="E4031" s="118">
        <v>101490161</v>
      </c>
      <c r="F4031" s="118"/>
      <c r="G4031" s="64">
        <v>20</v>
      </c>
      <c r="H4031">
        <v>7.75</v>
      </c>
      <c r="I4031" t="str">
        <f t="shared" si="204"/>
        <v>91</v>
      </c>
      <c r="J4031" t="str">
        <f t="shared" si="205"/>
        <v>04.</v>
      </c>
      <c r="K4031" t="s">
        <v>8342</v>
      </c>
      <c r="L4031" t="s">
        <v>8357</v>
      </c>
      <c r="M4031">
        <v>0.75</v>
      </c>
      <c r="N4031">
        <v>2.5</v>
      </c>
      <c r="O4031">
        <f t="shared" si="206"/>
        <v>1.25</v>
      </c>
      <c r="P4031">
        <v>0.5</v>
      </c>
    </row>
    <row r="4032" spans="1:16">
      <c r="A4032" s="105" t="s">
        <v>1979</v>
      </c>
      <c r="B4032" s="61" t="s">
        <v>6179</v>
      </c>
      <c r="C4032" s="99" t="s">
        <v>1532</v>
      </c>
      <c r="D4032" s="126" t="s">
        <v>1980</v>
      </c>
      <c r="E4032" s="105">
        <v>101490162</v>
      </c>
      <c r="F4032" s="105"/>
      <c r="G4032" s="64">
        <v>38</v>
      </c>
      <c r="H4032">
        <v>8</v>
      </c>
      <c r="I4032" t="str">
        <f t="shared" si="204"/>
        <v>45</v>
      </c>
      <c r="J4032" t="str">
        <f t="shared" si="205"/>
        <v>2.7</v>
      </c>
      <c r="K4032" t="s">
        <v>8342</v>
      </c>
      <c r="L4032" t="s">
        <v>8341</v>
      </c>
      <c r="M4032">
        <v>0.75</v>
      </c>
      <c r="N4032">
        <v>3</v>
      </c>
      <c r="O4032">
        <f t="shared" si="206"/>
        <v>1.5</v>
      </c>
      <c r="P4032">
        <v>0.5</v>
      </c>
    </row>
    <row r="4033" spans="1:16">
      <c r="A4033" s="118" t="s">
        <v>1979</v>
      </c>
      <c r="B4033" s="61" t="s">
        <v>6179</v>
      </c>
      <c r="C4033" s="99" t="s">
        <v>1613</v>
      </c>
      <c r="D4033" s="126" t="s">
        <v>3696</v>
      </c>
      <c r="E4033" s="118">
        <v>101490161</v>
      </c>
      <c r="F4033" s="118"/>
      <c r="G4033" s="64">
        <v>38</v>
      </c>
      <c r="H4033">
        <v>8</v>
      </c>
      <c r="I4033" t="str">
        <f t="shared" si="204"/>
        <v>45</v>
      </c>
      <c r="J4033" t="str">
        <f t="shared" si="205"/>
        <v>2.7</v>
      </c>
      <c r="K4033" t="s">
        <v>8342</v>
      </c>
      <c r="L4033" t="s">
        <v>8341</v>
      </c>
      <c r="M4033">
        <v>0.75</v>
      </c>
      <c r="N4033">
        <v>3</v>
      </c>
      <c r="O4033">
        <f t="shared" si="206"/>
        <v>1.5</v>
      </c>
      <c r="P4033">
        <v>0.5</v>
      </c>
    </row>
    <row r="4034" spans="1:16">
      <c r="A4034" s="105" t="s">
        <v>4063</v>
      </c>
      <c r="B4034" s="61" t="s">
        <v>1488</v>
      </c>
      <c r="C4034" s="99" t="s">
        <v>1532</v>
      </c>
      <c r="D4034" s="107" t="s">
        <v>8189</v>
      </c>
      <c r="E4034" s="113" t="s">
        <v>1567</v>
      </c>
      <c r="F4034" s="105"/>
      <c r="G4034" s="66">
        <v>999</v>
      </c>
      <c r="H4034">
        <v>8</v>
      </c>
      <c r="I4034" t="str">
        <f t="shared" si="204"/>
        <v>45</v>
      </c>
      <c r="J4034" t="str">
        <f t="shared" si="205"/>
        <v>2.7</v>
      </c>
      <c r="K4034" t="s">
        <v>8342</v>
      </c>
      <c r="L4034" t="s">
        <v>8352</v>
      </c>
      <c r="M4034">
        <v>0.75</v>
      </c>
      <c r="N4034">
        <v>3</v>
      </c>
      <c r="O4034">
        <f t="shared" si="206"/>
        <v>1.5</v>
      </c>
      <c r="P4034">
        <v>0.5</v>
      </c>
    </row>
    <row r="4035" spans="1:16">
      <c r="A4035" s="105" t="s">
        <v>4063</v>
      </c>
      <c r="B4035" s="61" t="s">
        <v>1488</v>
      </c>
      <c r="C4035" s="99" t="s">
        <v>1613</v>
      </c>
      <c r="D4035" s="107" t="s">
        <v>4064</v>
      </c>
      <c r="E4035" s="105">
        <v>101490161</v>
      </c>
      <c r="F4035" s="105"/>
      <c r="G4035" s="61">
        <v>38</v>
      </c>
      <c r="H4035">
        <v>8</v>
      </c>
      <c r="I4035" t="str">
        <f t="shared" si="204"/>
        <v>45</v>
      </c>
      <c r="J4035" t="str">
        <f t="shared" si="205"/>
        <v>2.7</v>
      </c>
      <c r="K4035" t="s">
        <v>8342</v>
      </c>
      <c r="L4035" t="s">
        <v>8352</v>
      </c>
      <c r="M4035">
        <v>0.75</v>
      </c>
      <c r="N4035">
        <v>3</v>
      </c>
      <c r="O4035">
        <f t="shared" si="206"/>
        <v>1.5</v>
      </c>
      <c r="P4035">
        <v>0.5</v>
      </c>
    </row>
    <row r="4036" spans="1:16">
      <c r="A4036" s="118" t="s">
        <v>1943</v>
      </c>
      <c r="B4036" s="61" t="s">
        <v>6163</v>
      </c>
      <c r="C4036" s="99" t="s">
        <v>1613</v>
      </c>
      <c r="D4036" s="126" t="s">
        <v>3697</v>
      </c>
      <c r="E4036" s="118">
        <v>101490161</v>
      </c>
      <c r="F4036" s="118"/>
      <c r="G4036" s="64">
        <v>37</v>
      </c>
      <c r="H4036">
        <v>8</v>
      </c>
      <c r="I4036" t="str">
        <f t="shared" si="204"/>
        <v>45</v>
      </c>
      <c r="J4036" t="str">
        <f t="shared" si="205"/>
        <v>5.3</v>
      </c>
      <c r="K4036" t="s">
        <v>8342</v>
      </c>
      <c r="L4036" t="s">
        <v>8350</v>
      </c>
      <c r="M4036">
        <v>0.75</v>
      </c>
      <c r="N4036">
        <v>3</v>
      </c>
      <c r="O4036">
        <f t="shared" si="206"/>
        <v>1.5</v>
      </c>
      <c r="P4036">
        <v>0.5</v>
      </c>
    </row>
    <row r="4037" spans="1:16">
      <c r="A4037" s="118" t="s">
        <v>1812</v>
      </c>
      <c r="B4037" s="61" t="s">
        <v>6101</v>
      </c>
      <c r="C4037" s="99" t="s">
        <v>1613</v>
      </c>
      <c r="D4037" s="126" t="s">
        <v>3698</v>
      </c>
      <c r="E4037" s="118">
        <v>101490161</v>
      </c>
      <c r="F4037" s="118"/>
      <c r="G4037" s="64">
        <v>21</v>
      </c>
      <c r="H4037">
        <v>8</v>
      </c>
      <c r="I4037" t="str">
        <f t="shared" si="204"/>
        <v>45</v>
      </c>
      <c r="J4037" t="str">
        <f t="shared" si="205"/>
        <v>5.3</v>
      </c>
      <c r="K4037" t="s">
        <v>8344</v>
      </c>
      <c r="L4037" t="s">
        <v>8341</v>
      </c>
      <c r="M4037">
        <v>0.75</v>
      </c>
      <c r="N4037">
        <v>3</v>
      </c>
      <c r="O4037">
        <f t="shared" si="206"/>
        <v>1.5</v>
      </c>
      <c r="P4037">
        <v>0.5</v>
      </c>
    </row>
    <row r="4038" spans="1:16">
      <c r="A4038" s="118" t="s">
        <v>3203</v>
      </c>
      <c r="B4038" s="61" t="s">
        <v>187</v>
      </c>
      <c r="C4038" s="123" t="s">
        <v>1613</v>
      </c>
      <c r="D4038" s="126" t="s">
        <v>3699</v>
      </c>
      <c r="E4038" s="118">
        <v>101490161</v>
      </c>
      <c r="F4038" s="118"/>
      <c r="G4038" s="64">
        <v>37</v>
      </c>
      <c r="H4038">
        <v>8</v>
      </c>
      <c r="I4038" t="str">
        <f t="shared" si="204"/>
        <v>45</v>
      </c>
      <c r="J4038" t="str">
        <f t="shared" si="205"/>
        <v>5.3</v>
      </c>
      <c r="K4038" t="s">
        <v>8342</v>
      </c>
      <c r="L4038" t="s">
        <v>8341</v>
      </c>
      <c r="M4038">
        <v>0.75</v>
      </c>
      <c r="N4038">
        <v>3</v>
      </c>
      <c r="O4038">
        <f t="shared" si="206"/>
        <v>1.5</v>
      </c>
      <c r="P4038">
        <v>0.5</v>
      </c>
    </row>
    <row r="4039" spans="1:16">
      <c r="A4039" s="105">
        <v>102020227</v>
      </c>
      <c r="B4039" s="61" t="s">
        <v>6902</v>
      </c>
      <c r="C4039" s="123" t="s">
        <v>1532</v>
      </c>
      <c r="D4039" s="107" t="s">
        <v>4066</v>
      </c>
      <c r="E4039" s="105">
        <v>101490168</v>
      </c>
      <c r="F4039" s="105"/>
      <c r="G4039" s="61">
        <v>37</v>
      </c>
      <c r="H4039">
        <v>8</v>
      </c>
      <c r="I4039" t="str">
        <f t="shared" si="204"/>
        <v>45</v>
      </c>
      <c r="J4039" t="str">
        <f t="shared" si="205"/>
        <v>5.3</v>
      </c>
      <c r="K4039" t="s">
        <v>8348</v>
      </c>
      <c r="L4039" t="s">
        <v>8350</v>
      </c>
      <c r="M4039">
        <v>0.75</v>
      </c>
      <c r="N4039">
        <v>3</v>
      </c>
      <c r="O4039">
        <f t="shared" si="206"/>
        <v>1.5</v>
      </c>
      <c r="P4039">
        <v>0.5</v>
      </c>
    </row>
    <row r="4040" spans="1:16">
      <c r="A4040" s="105">
        <v>102020227</v>
      </c>
      <c r="B4040" s="61" t="s">
        <v>6902</v>
      </c>
      <c r="C4040" s="123" t="s">
        <v>1613</v>
      </c>
      <c r="D4040" s="107" t="s">
        <v>4067</v>
      </c>
      <c r="E4040" s="105">
        <v>101490161</v>
      </c>
      <c r="F4040" s="105"/>
      <c r="G4040" s="61">
        <v>37</v>
      </c>
      <c r="H4040">
        <v>8</v>
      </c>
      <c r="I4040" t="str">
        <f t="shared" si="204"/>
        <v>45</v>
      </c>
      <c r="J4040" t="str">
        <f t="shared" si="205"/>
        <v>5.3</v>
      </c>
      <c r="K4040" t="s">
        <v>8348</v>
      </c>
      <c r="L4040" t="s">
        <v>8350</v>
      </c>
      <c r="M4040">
        <v>0.75</v>
      </c>
      <c r="N4040">
        <v>3</v>
      </c>
      <c r="O4040">
        <f t="shared" si="206"/>
        <v>1.5</v>
      </c>
      <c r="P4040">
        <v>0.5</v>
      </c>
    </row>
    <row r="4041" spans="1:16">
      <c r="A4041" s="105">
        <v>102020226</v>
      </c>
      <c r="B4041" s="61" t="s">
        <v>6903</v>
      </c>
      <c r="C4041" s="123" t="s">
        <v>1532</v>
      </c>
      <c r="D4041" s="107" t="s">
        <v>4068</v>
      </c>
      <c r="E4041" s="105">
        <v>101490168</v>
      </c>
      <c r="F4041" s="105"/>
      <c r="G4041" s="61">
        <v>21</v>
      </c>
      <c r="H4041">
        <v>8</v>
      </c>
      <c r="I4041" t="str">
        <f t="shared" si="204"/>
        <v>45</v>
      </c>
      <c r="J4041" t="str">
        <f t="shared" si="205"/>
        <v>5.3</v>
      </c>
      <c r="K4041" t="s">
        <v>8348</v>
      </c>
      <c r="L4041" t="s">
        <v>8341</v>
      </c>
      <c r="M4041">
        <v>0.75</v>
      </c>
      <c r="N4041">
        <v>3</v>
      </c>
      <c r="O4041">
        <f t="shared" si="206"/>
        <v>1.5</v>
      </c>
      <c r="P4041">
        <v>0.5</v>
      </c>
    </row>
    <row r="4042" spans="1:16">
      <c r="A4042" s="105">
        <v>102020226</v>
      </c>
      <c r="B4042" s="61" t="s">
        <v>6903</v>
      </c>
      <c r="C4042" s="123" t="s">
        <v>1613</v>
      </c>
      <c r="D4042" s="107" t="s">
        <v>4069</v>
      </c>
      <c r="E4042" s="105">
        <v>101490161</v>
      </c>
      <c r="F4042" s="105"/>
      <c r="G4042" s="61">
        <v>21</v>
      </c>
      <c r="H4042">
        <v>8</v>
      </c>
      <c r="I4042" t="str">
        <f t="shared" si="204"/>
        <v>45</v>
      </c>
      <c r="J4042" t="str">
        <f t="shared" si="205"/>
        <v>5.3</v>
      </c>
      <c r="K4042" t="s">
        <v>8348</v>
      </c>
      <c r="L4042" t="s">
        <v>8341</v>
      </c>
      <c r="M4042">
        <v>0.75</v>
      </c>
      <c r="N4042">
        <v>3</v>
      </c>
      <c r="O4042">
        <f t="shared" si="206"/>
        <v>1.5</v>
      </c>
      <c r="P4042">
        <v>0.5</v>
      </c>
    </row>
    <row r="4043" spans="1:16">
      <c r="A4043" s="105" t="s">
        <v>8109</v>
      </c>
      <c r="B4043" s="61" t="s">
        <v>5952</v>
      </c>
      <c r="C4043" s="106" t="s">
        <v>5683</v>
      </c>
      <c r="D4043" s="107" t="s">
        <v>5749</v>
      </c>
      <c r="E4043" s="105" t="s">
        <v>5726</v>
      </c>
      <c r="F4043" s="105"/>
      <c r="G4043" s="61">
        <v>37</v>
      </c>
      <c r="H4043">
        <v>8</v>
      </c>
      <c r="I4043" t="str">
        <f t="shared" si="204"/>
        <v>45</v>
      </c>
      <c r="J4043" t="str">
        <f t="shared" si="205"/>
        <v>5.3</v>
      </c>
      <c r="K4043" t="s">
        <v>8342</v>
      </c>
      <c r="L4043" t="s">
        <v>8341</v>
      </c>
      <c r="M4043">
        <v>0.75</v>
      </c>
      <c r="N4043">
        <v>3</v>
      </c>
      <c r="O4043">
        <f t="shared" si="206"/>
        <v>1.5</v>
      </c>
      <c r="P4043">
        <v>0.5</v>
      </c>
    </row>
    <row r="4044" spans="1:16">
      <c r="A4044" s="105">
        <v>101407326</v>
      </c>
      <c r="B4044" s="61" t="s">
        <v>5956</v>
      </c>
      <c r="C4044" s="123" t="s">
        <v>1532</v>
      </c>
      <c r="D4044" s="126" t="s">
        <v>1611</v>
      </c>
      <c r="E4044" s="118">
        <v>101490171</v>
      </c>
      <c r="F4044" s="118"/>
      <c r="G4044" s="64">
        <v>37</v>
      </c>
      <c r="H4044">
        <v>8</v>
      </c>
      <c r="I4044" t="str">
        <f t="shared" ref="I4044:I4107" si="207">MID(D4044,5,2)</f>
        <v>45</v>
      </c>
      <c r="J4044" t="str">
        <f t="shared" ref="J4044:J4107" si="208">MID(D4044,7,3)</f>
        <v>5.3</v>
      </c>
      <c r="K4044" t="s">
        <v>8344</v>
      </c>
      <c r="L4044" t="s">
        <v>8341</v>
      </c>
      <c r="M4044">
        <v>0.75</v>
      </c>
      <c r="N4044">
        <v>3</v>
      </c>
      <c r="O4044">
        <f t="shared" si="206"/>
        <v>1.5</v>
      </c>
      <c r="P4044">
        <v>0.5</v>
      </c>
    </row>
    <row r="4045" spans="1:16">
      <c r="A4045" s="105">
        <v>101407326</v>
      </c>
      <c r="B4045" s="61" t="s">
        <v>5956</v>
      </c>
      <c r="C4045" s="123" t="s">
        <v>1532</v>
      </c>
      <c r="D4045" s="126" t="s">
        <v>1611</v>
      </c>
      <c r="E4045" s="118">
        <v>101490169</v>
      </c>
      <c r="F4045" s="105" t="s">
        <v>1534</v>
      </c>
      <c r="G4045" s="64">
        <v>37</v>
      </c>
      <c r="H4045">
        <v>8</v>
      </c>
      <c r="I4045" t="str">
        <f t="shared" si="207"/>
        <v>45</v>
      </c>
      <c r="J4045" t="str">
        <f t="shared" si="208"/>
        <v>5.3</v>
      </c>
      <c r="K4045" t="s">
        <v>8344</v>
      </c>
      <c r="L4045" t="s">
        <v>8341</v>
      </c>
      <c r="M4045">
        <v>0.75</v>
      </c>
      <c r="N4045">
        <v>3</v>
      </c>
      <c r="O4045">
        <f t="shared" si="206"/>
        <v>1.5</v>
      </c>
      <c r="P4045">
        <v>0.5</v>
      </c>
    </row>
    <row r="4046" spans="1:16">
      <c r="A4046" s="118">
        <v>101407326</v>
      </c>
      <c r="B4046" s="61" t="s">
        <v>5956</v>
      </c>
      <c r="C4046" s="99" t="s">
        <v>1613</v>
      </c>
      <c r="D4046" s="126" t="s">
        <v>3700</v>
      </c>
      <c r="E4046" s="118">
        <v>101490161</v>
      </c>
      <c r="F4046" s="118"/>
      <c r="G4046" s="64">
        <v>37</v>
      </c>
      <c r="H4046">
        <v>8</v>
      </c>
      <c r="I4046" t="str">
        <f t="shared" si="207"/>
        <v>45</v>
      </c>
      <c r="J4046" t="str">
        <f t="shared" si="208"/>
        <v>5.3</v>
      </c>
      <c r="K4046" t="s">
        <v>8344</v>
      </c>
      <c r="L4046" t="s">
        <v>8341</v>
      </c>
      <c r="M4046">
        <v>0.75</v>
      </c>
      <c r="N4046">
        <v>3</v>
      </c>
      <c r="O4046">
        <f t="shared" si="206"/>
        <v>1.5</v>
      </c>
      <c r="P4046">
        <v>0.5</v>
      </c>
    </row>
    <row r="4047" spans="1:16">
      <c r="A4047" s="105" t="s">
        <v>1943</v>
      </c>
      <c r="B4047" s="61" t="s">
        <v>6163</v>
      </c>
      <c r="C4047" s="99" t="s">
        <v>1532</v>
      </c>
      <c r="D4047" s="126" t="s">
        <v>1944</v>
      </c>
      <c r="E4047" s="105">
        <v>101490162</v>
      </c>
      <c r="F4047" s="105"/>
      <c r="G4047" s="64">
        <v>37</v>
      </c>
      <c r="H4047">
        <v>8</v>
      </c>
      <c r="I4047" t="str">
        <f t="shared" si="207"/>
        <v>45</v>
      </c>
      <c r="J4047" t="str">
        <f t="shared" si="208"/>
        <v>5.3</v>
      </c>
      <c r="K4047" t="s">
        <v>8344</v>
      </c>
      <c r="L4047" t="s">
        <v>8350</v>
      </c>
      <c r="M4047">
        <v>0.75</v>
      </c>
      <c r="N4047">
        <v>3</v>
      </c>
      <c r="O4047">
        <f t="shared" si="206"/>
        <v>1.5</v>
      </c>
      <c r="P4047">
        <v>0.5</v>
      </c>
    </row>
    <row r="4048" spans="1:16">
      <c r="A4048" s="105">
        <v>101400795</v>
      </c>
      <c r="B4048" s="61" t="s">
        <v>5953</v>
      </c>
      <c r="C4048" s="99" t="s">
        <v>1532</v>
      </c>
      <c r="D4048" s="126" t="s">
        <v>1608</v>
      </c>
      <c r="E4048" s="118">
        <v>101490171</v>
      </c>
      <c r="F4048" s="118"/>
      <c r="G4048" s="64">
        <v>21</v>
      </c>
      <c r="H4048">
        <v>8</v>
      </c>
      <c r="I4048" t="str">
        <f t="shared" si="207"/>
        <v>45</v>
      </c>
      <c r="J4048" t="str">
        <f t="shared" si="208"/>
        <v>5.3</v>
      </c>
      <c r="K4048" t="s">
        <v>8344</v>
      </c>
      <c r="L4048" t="s">
        <v>8341</v>
      </c>
      <c r="M4048">
        <v>0.75</v>
      </c>
      <c r="N4048">
        <v>3</v>
      </c>
      <c r="O4048">
        <f t="shared" si="206"/>
        <v>1.5</v>
      </c>
      <c r="P4048">
        <v>0.5</v>
      </c>
    </row>
    <row r="4049" spans="1:16">
      <c r="A4049" s="105">
        <v>101400795</v>
      </c>
      <c r="B4049" s="61" t="s">
        <v>5953</v>
      </c>
      <c r="C4049" s="99" t="s">
        <v>1532</v>
      </c>
      <c r="D4049" s="126" t="s">
        <v>1608</v>
      </c>
      <c r="E4049" s="118">
        <v>101490169</v>
      </c>
      <c r="F4049" s="105" t="s">
        <v>1534</v>
      </c>
      <c r="G4049" s="64">
        <v>21</v>
      </c>
      <c r="H4049">
        <v>8</v>
      </c>
      <c r="I4049" t="str">
        <f t="shared" si="207"/>
        <v>45</v>
      </c>
      <c r="J4049" t="str">
        <f t="shared" si="208"/>
        <v>5.3</v>
      </c>
      <c r="K4049" t="s">
        <v>8344</v>
      </c>
      <c r="L4049" t="s">
        <v>8341</v>
      </c>
      <c r="M4049">
        <v>0.75</v>
      </c>
      <c r="N4049">
        <v>3</v>
      </c>
      <c r="O4049">
        <f t="shared" ref="O4049:O4112" si="209">N4049/2</f>
        <v>1.5</v>
      </c>
      <c r="P4049">
        <v>0.5</v>
      </c>
    </row>
    <row r="4050" spans="1:16">
      <c r="A4050" s="118" t="s">
        <v>1812</v>
      </c>
      <c r="B4050" s="61" t="s">
        <v>6101</v>
      </c>
      <c r="C4050" s="123" t="s">
        <v>1532</v>
      </c>
      <c r="D4050" s="126" t="s">
        <v>1608</v>
      </c>
      <c r="E4050" s="118">
        <v>101490164</v>
      </c>
      <c r="F4050" s="118"/>
      <c r="G4050" s="64">
        <v>21</v>
      </c>
      <c r="H4050">
        <v>8</v>
      </c>
      <c r="I4050" t="str">
        <f t="shared" si="207"/>
        <v>45</v>
      </c>
      <c r="J4050" t="str">
        <f t="shared" si="208"/>
        <v>5.3</v>
      </c>
      <c r="K4050" t="s">
        <v>8344</v>
      </c>
      <c r="L4050" t="s">
        <v>8341</v>
      </c>
      <c r="M4050">
        <v>0.75</v>
      </c>
      <c r="N4050">
        <v>3</v>
      </c>
      <c r="O4050">
        <f t="shared" si="209"/>
        <v>1.5</v>
      </c>
      <c r="P4050">
        <v>0.5</v>
      </c>
    </row>
    <row r="4051" spans="1:16">
      <c r="A4051" s="118" t="s">
        <v>1812</v>
      </c>
      <c r="B4051" s="61" t="s">
        <v>6101</v>
      </c>
      <c r="C4051" s="123" t="s">
        <v>1532</v>
      </c>
      <c r="D4051" s="126" t="s">
        <v>1608</v>
      </c>
      <c r="E4051" s="118">
        <v>101490164</v>
      </c>
      <c r="F4051" s="105" t="s">
        <v>1534</v>
      </c>
      <c r="G4051" s="64">
        <v>21</v>
      </c>
      <c r="H4051">
        <v>8</v>
      </c>
      <c r="I4051" t="str">
        <f t="shared" si="207"/>
        <v>45</v>
      </c>
      <c r="J4051" t="str">
        <f t="shared" si="208"/>
        <v>5.3</v>
      </c>
      <c r="K4051" t="s">
        <v>8344</v>
      </c>
      <c r="L4051" t="s">
        <v>8341</v>
      </c>
      <c r="M4051">
        <v>0.75</v>
      </c>
      <c r="N4051">
        <v>3</v>
      </c>
      <c r="O4051">
        <f t="shared" si="209"/>
        <v>1.5</v>
      </c>
      <c r="P4051">
        <v>0.5</v>
      </c>
    </row>
    <row r="4052" spans="1:16">
      <c r="A4052" s="118">
        <v>101400795</v>
      </c>
      <c r="B4052" s="61" t="s">
        <v>5953</v>
      </c>
      <c r="C4052" s="99" t="s">
        <v>1613</v>
      </c>
      <c r="D4052" s="126" t="s">
        <v>3701</v>
      </c>
      <c r="E4052" s="118">
        <v>101490161</v>
      </c>
      <c r="F4052" s="118"/>
      <c r="G4052" s="64">
        <v>21</v>
      </c>
      <c r="H4052">
        <v>8</v>
      </c>
      <c r="I4052" t="str">
        <f t="shared" si="207"/>
        <v>45</v>
      </c>
      <c r="J4052" t="str">
        <f t="shared" si="208"/>
        <v>5.3</v>
      </c>
      <c r="K4052" t="s">
        <v>8344</v>
      </c>
      <c r="L4052" t="s">
        <v>8341</v>
      </c>
      <c r="M4052">
        <v>0.75</v>
      </c>
      <c r="N4052">
        <v>3</v>
      </c>
      <c r="O4052">
        <f t="shared" si="209"/>
        <v>1.5</v>
      </c>
      <c r="P4052">
        <v>0.5</v>
      </c>
    </row>
    <row r="4053" spans="1:16">
      <c r="A4053" s="105">
        <v>101353516</v>
      </c>
      <c r="B4053" s="61" t="s">
        <v>5936</v>
      </c>
      <c r="C4053" s="99" t="s">
        <v>1532</v>
      </c>
      <c r="D4053" s="126" t="s">
        <v>1591</v>
      </c>
      <c r="E4053" s="118">
        <v>101490162</v>
      </c>
      <c r="F4053" s="118"/>
      <c r="G4053" s="64">
        <v>37</v>
      </c>
      <c r="H4053">
        <v>8</v>
      </c>
      <c r="I4053" t="str">
        <f t="shared" si="207"/>
        <v>45</v>
      </c>
      <c r="J4053" t="str">
        <f t="shared" si="208"/>
        <v>5.3</v>
      </c>
      <c r="K4053" t="s">
        <v>8342</v>
      </c>
      <c r="L4053" t="s">
        <v>8341</v>
      </c>
      <c r="M4053">
        <v>0.75</v>
      </c>
      <c r="N4053">
        <v>3</v>
      </c>
      <c r="O4053">
        <f t="shared" si="209"/>
        <v>1.5</v>
      </c>
      <c r="P4053">
        <v>0.5</v>
      </c>
    </row>
    <row r="4054" spans="1:16">
      <c r="A4054" s="105">
        <v>101400643</v>
      </c>
      <c r="B4054" s="61" t="s">
        <v>5952</v>
      </c>
      <c r="C4054" s="123" t="s">
        <v>1532</v>
      </c>
      <c r="D4054" s="126" t="s">
        <v>1591</v>
      </c>
      <c r="E4054" s="118">
        <v>101490171</v>
      </c>
      <c r="F4054" s="118"/>
      <c r="G4054" s="64">
        <v>37</v>
      </c>
      <c r="H4054">
        <v>8</v>
      </c>
      <c r="I4054" t="str">
        <f t="shared" si="207"/>
        <v>45</v>
      </c>
      <c r="J4054" t="str">
        <f t="shared" si="208"/>
        <v>5.3</v>
      </c>
      <c r="K4054" t="s">
        <v>8342</v>
      </c>
      <c r="L4054" t="s">
        <v>8341</v>
      </c>
      <c r="M4054">
        <v>0.75</v>
      </c>
      <c r="N4054">
        <v>3</v>
      </c>
      <c r="O4054">
        <f t="shared" si="209"/>
        <v>1.5</v>
      </c>
      <c r="P4054">
        <v>0.5</v>
      </c>
    </row>
    <row r="4055" spans="1:16">
      <c r="A4055" s="105">
        <v>101400643</v>
      </c>
      <c r="B4055" s="61" t="s">
        <v>5952</v>
      </c>
      <c r="C4055" s="123" t="s">
        <v>1532</v>
      </c>
      <c r="D4055" s="126" t="s">
        <v>1591</v>
      </c>
      <c r="E4055" s="118">
        <v>101490169</v>
      </c>
      <c r="F4055" s="105" t="s">
        <v>1534</v>
      </c>
      <c r="G4055" s="64">
        <v>37</v>
      </c>
      <c r="H4055">
        <v>8</v>
      </c>
      <c r="I4055" t="str">
        <f t="shared" si="207"/>
        <v>45</v>
      </c>
      <c r="J4055" t="str">
        <f t="shared" si="208"/>
        <v>5.3</v>
      </c>
      <c r="K4055" t="s">
        <v>8342</v>
      </c>
      <c r="L4055" t="s">
        <v>8341</v>
      </c>
      <c r="M4055">
        <v>0.75</v>
      </c>
      <c r="N4055">
        <v>3</v>
      </c>
      <c r="O4055">
        <f t="shared" si="209"/>
        <v>1.5</v>
      </c>
      <c r="P4055">
        <v>0.5</v>
      </c>
    </row>
    <row r="4056" spans="1:16">
      <c r="A4056" s="105" t="s">
        <v>3203</v>
      </c>
      <c r="B4056" s="61" t="s">
        <v>187</v>
      </c>
      <c r="C4056" s="123" t="s">
        <v>1532</v>
      </c>
      <c r="D4056" s="126" t="s">
        <v>1591</v>
      </c>
      <c r="E4056" s="105">
        <v>101490162</v>
      </c>
      <c r="F4056" s="105"/>
      <c r="G4056" s="64">
        <v>37</v>
      </c>
      <c r="H4056">
        <v>8</v>
      </c>
      <c r="I4056" t="str">
        <f t="shared" si="207"/>
        <v>45</v>
      </c>
      <c r="J4056" t="str">
        <f t="shared" si="208"/>
        <v>5.3</v>
      </c>
      <c r="K4056" t="s">
        <v>8342</v>
      </c>
      <c r="L4056" t="s">
        <v>8341</v>
      </c>
      <c r="M4056">
        <v>0.75</v>
      </c>
      <c r="N4056">
        <v>3</v>
      </c>
      <c r="O4056">
        <f t="shared" si="209"/>
        <v>1.5</v>
      </c>
      <c r="P4056">
        <v>0.5</v>
      </c>
    </row>
    <row r="4057" spans="1:16">
      <c r="A4057" s="105">
        <v>103332749</v>
      </c>
      <c r="B4057" s="61" t="s">
        <v>7534</v>
      </c>
      <c r="C4057" s="123" t="s">
        <v>1532</v>
      </c>
      <c r="D4057" s="122" t="s">
        <v>1591</v>
      </c>
      <c r="E4057" s="105">
        <v>101490162</v>
      </c>
      <c r="F4057" s="105"/>
      <c r="G4057" s="61">
        <v>37</v>
      </c>
      <c r="H4057">
        <v>8</v>
      </c>
      <c r="I4057" t="str">
        <f t="shared" si="207"/>
        <v>45</v>
      </c>
      <c r="J4057" t="str">
        <f t="shared" si="208"/>
        <v>5.3</v>
      </c>
      <c r="K4057" t="s">
        <v>8342</v>
      </c>
      <c r="L4057" t="s">
        <v>8341</v>
      </c>
      <c r="M4057">
        <v>0.75</v>
      </c>
      <c r="N4057">
        <v>3</v>
      </c>
      <c r="O4057">
        <f t="shared" si="209"/>
        <v>1.5</v>
      </c>
      <c r="P4057">
        <v>0.5</v>
      </c>
    </row>
    <row r="4058" spans="1:16">
      <c r="A4058" s="105">
        <v>102973143</v>
      </c>
      <c r="B4058" s="61" t="s">
        <v>7193</v>
      </c>
      <c r="C4058" s="99" t="s">
        <v>1532</v>
      </c>
      <c r="D4058" s="107" t="s">
        <v>4517</v>
      </c>
      <c r="E4058" s="105">
        <v>101490162</v>
      </c>
      <c r="F4058" s="105"/>
      <c r="G4058" s="61">
        <v>37</v>
      </c>
      <c r="H4058">
        <v>8</v>
      </c>
      <c r="I4058" t="str">
        <f t="shared" si="207"/>
        <v>45</v>
      </c>
      <c r="J4058" t="str">
        <f t="shared" si="208"/>
        <v>5.3</v>
      </c>
      <c r="K4058" t="s">
        <v>8342</v>
      </c>
      <c r="L4058" t="s">
        <v>8341</v>
      </c>
      <c r="M4058">
        <v>0.75</v>
      </c>
      <c r="N4058">
        <v>3</v>
      </c>
      <c r="O4058">
        <f t="shared" si="209"/>
        <v>1.5</v>
      </c>
      <c r="P4058">
        <v>0.5</v>
      </c>
    </row>
    <row r="4059" spans="1:16">
      <c r="A4059" s="105">
        <v>102973143</v>
      </c>
      <c r="B4059" s="61" t="s">
        <v>7193</v>
      </c>
      <c r="C4059" s="123" t="s">
        <v>1613</v>
      </c>
      <c r="D4059" s="107" t="s">
        <v>4518</v>
      </c>
      <c r="E4059" s="105">
        <v>101490161</v>
      </c>
      <c r="F4059" s="105"/>
      <c r="G4059" s="61">
        <v>37</v>
      </c>
      <c r="H4059">
        <v>8</v>
      </c>
      <c r="I4059" t="str">
        <f t="shared" si="207"/>
        <v>45</v>
      </c>
      <c r="J4059" t="str">
        <f t="shared" si="208"/>
        <v>5.3</v>
      </c>
      <c r="K4059" t="s">
        <v>8342</v>
      </c>
      <c r="L4059" t="s">
        <v>8341</v>
      </c>
      <c r="M4059">
        <v>0.75</v>
      </c>
      <c r="N4059">
        <v>3</v>
      </c>
      <c r="O4059">
        <f t="shared" si="209"/>
        <v>1.5</v>
      </c>
      <c r="P4059">
        <v>0.5</v>
      </c>
    </row>
    <row r="4060" spans="1:16">
      <c r="A4060" s="118">
        <v>101400643</v>
      </c>
      <c r="B4060" s="61" t="s">
        <v>5952</v>
      </c>
      <c r="C4060" s="99" t="s">
        <v>1613</v>
      </c>
      <c r="D4060" s="126" t="s">
        <v>1204</v>
      </c>
      <c r="E4060" s="118">
        <v>101490161</v>
      </c>
      <c r="F4060" s="118"/>
      <c r="G4060" s="64">
        <v>37</v>
      </c>
      <c r="H4060">
        <v>8</v>
      </c>
      <c r="I4060" t="str">
        <f t="shared" si="207"/>
        <v>45</v>
      </c>
      <c r="J4060" t="str">
        <f t="shared" si="208"/>
        <v>5.3</v>
      </c>
      <c r="K4060" t="s">
        <v>8342</v>
      </c>
      <c r="L4060" t="s">
        <v>8341</v>
      </c>
      <c r="M4060">
        <v>0.75</v>
      </c>
      <c r="N4060">
        <v>3</v>
      </c>
      <c r="O4060">
        <f t="shared" si="209"/>
        <v>1.5</v>
      </c>
      <c r="P4060">
        <v>0.5</v>
      </c>
    </row>
    <row r="4061" spans="1:16">
      <c r="A4061" s="105">
        <v>103332749</v>
      </c>
      <c r="B4061" s="61" t="s">
        <v>7534</v>
      </c>
      <c r="C4061" s="123" t="s">
        <v>1613</v>
      </c>
      <c r="D4061" s="122" t="s">
        <v>1204</v>
      </c>
      <c r="E4061" s="105">
        <v>101490161</v>
      </c>
      <c r="F4061" s="105"/>
      <c r="G4061" s="61">
        <v>37</v>
      </c>
      <c r="H4061">
        <v>8</v>
      </c>
      <c r="I4061" t="str">
        <f t="shared" si="207"/>
        <v>45</v>
      </c>
      <c r="J4061" t="str">
        <f t="shared" si="208"/>
        <v>5.3</v>
      </c>
      <c r="K4061" t="s">
        <v>8342</v>
      </c>
      <c r="L4061" t="s">
        <v>8341</v>
      </c>
      <c r="M4061">
        <v>0.75</v>
      </c>
      <c r="N4061">
        <v>3</v>
      </c>
      <c r="O4061">
        <f t="shared" si="209"/>
        <v>1.5</v>
      </c>
      <c r="P4061">
        <v>0.5</v>
      </c>
    </row>
    <row r="4062" spans="1:16">
      <c r="A4062" s="105">
        <v>102682740</v>
      </c>
      <c r="B4062" s="61" t="s">
        <v>1490</v>
      </c>
      <c r="C4062" s="123" t="s">
        <v>1532</v>
      </c>
      <c r="D4062" s="107" t="s">
        <v>4331</v>
      </c>
      <c r="E4062" s="105">
        <v>101490162</v>
      </c>
      <c r="F4062" s="105"/>
      <c r="G4062" s="105">
        <v>21</v>
      </c>
      <c r="H4062">
        <v>8</v>
      </c>
      <c r="I4062" t="str">
        <f t="shared" si="207"/>
        <v>45</v>
      </c>
      <c r="J4062" t="str">
        <f t="shared" si="208"/>
        <v>5.3</v>
      </c>
      <c r="K4062" t="s">
        <v>8342</v>
      </c>
      <c r="L4062" t="s">
        <v>8357</v>
      </c>
      <c r="M4062">
        <v>0.75</v>
      </c>
      <c r="N4062">
        <v>3</v>
      </c>
      <c r="O4062">
        <f t="shared" si="209"/>
        <v>1.5</v>
      </c>
      <c r="P4062">
        <v>0.5</v>
      </c>
    </row>
    <row r="4063" spans="1:16">
      <c r="A4063" s="105">
        <v>102682740</v>
      </c>
      <c r="B4063" s="61" t="s">
        <v>1490</v>
      </c>
      <c r="C4063" s="123" t="s">
        <v>1613</v>
      </c>
      <c r="D4063" s="107" t="s">
        <v>4332</v>
      </c>
      <c r="E4063" s="105">
        <v>101490161</v>
      </c>
      <c r="F4063" s="105"/>
      <c r="G4063" s="61">
        <v>21</v>
      </c>
      <c r="H4063">
        <v>8</v>
      </c>
      <c r="I4063" t="str">
        <f t="shared" si="207"/>
        <v>45</v>
      </c>
      <c r="J4063" t="str">
        <f t="shared" si="208"/>
        <v>5.3</v>
      </c>
      <c r="K4063" t="s">
        <v>8342</v>
      </c>
      <c r="L4063" t="s">
        <v>8357</v>
      </c>
      <c r="M4063">
        <v>0.75</v>
      </c>
      <c r="N4063">
        <v>3</v>
      </c>
      <c r="O4063">
        <f t="shared" si="209"/>
        <v>1.5</v>
      </c>
      <c r="P4063">
        <v>0.5</v>
      </c>
    </row>
    <row r="4064" spans="1:16">
      <c r="A4064" s="105">
        <v>102837010</v>
      </c>
      <c r="B4064" s="61" t="s">
        <v>7114</v>
      </c>
      <c r="C4064" s="123" t="s">
        <v>1532</v>
      </c>
      <c r="D4064" s="107" t="s">
        <v>4414</v>
      </c>
      <c r="E4064" s="105">
        <v>101727990</v>
      </c>
      <c r="F4064" s="105"/>
      <c r="G4064" s="61">
        <v>37</v>
      </c>
      <c r="H4064">
        <v>8</v>
      </c>
      <c r="I4064" t="str">
        <f t="shared" si="207"/>
        <v>45</v>
      </c>
      <c r="J4064" t="str">
        <f t="shared" si="208"/>
        <v>5.3</v>
      </c>
      <c r="K4064" t="s">
        <v>8347</v>
      </c>
      <c r="L4064" t="s">
        <v>8341</v>
      </c>
      <c r="M4064">
        <v>1.5</v>
      </c>
      <c r="N4064">
        <v>3</v>
      </c>
      <c r="O4064">
        <f t="shared" si="209"/>
        <v>1.5</v>
      </c>
      <c r="P4064">
        <v>0.5</v>
      </c>
    </row>
    <row r="4065" spans="1:16">
      <c r="A4065" s="105">
        <v>102837010</v>
      </c>
      <c r="B4065" s="61" t="s">
        <v>7114</v>
      </c>
      <c r="C4065" s="123" t="s">
        <v>1613</v>
      </c>
      <c r="D4065" s="107" t="s">
        <v>4415</v>
      </c>
      <c r="E4065" s="105">
        <v>101727984</v>
      </c>
      <c r="F4065" s="105"/>
      <c r="G4065" s="61">
        <v>37</v>
      </c>
      <c r="H4065">
        <v>8</v>
      </c>
      <c r="I4065" t="str">
        <f t="shared" si="207"/>
        <v>45</v>
      </c>
      <c r="J4065" t="str">
        <f t="shared" si="208"/>
        <v>5.3</v>
      </c>
      <c r="K4065" t="s">
        <v>8347</v>
      </c>
      <c r="L4065" t="s">
        <v>8341</v>
      </c>
      <c r="M4065">
        <v>1.5</v>
      </c>
      <c r="N4065">
        <v>3</v>
      </c>
      <c r="O4065">
        <f t="shared" si="209"/>
        <v>1.5</v>
      </c>
      <c r="P4065">
        <v>0.5</v>
      </c>
    </row>
    <row r="4066" spans="1:16">
      <c r="A4066" s="105" t="s">
        <v>3179</v>
      </c>
      <c r="B4066" s="61" t="s">
        <v>6643</v>
      </c>
      <c r="C4066" s="123" t="s">
        <v>1532</v>
      </c>
      <c r="D4066" s="126" t="s">
        <v>3180</v>
      </c>
      <c r="E4066" s="105">
        <v>101490164</v>
      </c>
      <c r="F4066" s="105"/>
      <c r="G4066" s="64">
        <v>38</v>
      </c>
      <c r="H4066">
        <v>8</v>
      </c>
      <c r="I4066" t="str">
        <f t="shared" si="207"/>
        <v>45</v>
      </c>
      <c r="J4066" t="str">
        <f t="shared" si="208"/>
        <v>6.0</v>
      </c>
      <c r="K4066" t="s">
        <v>8342</v>
      </c>
      <c r="L4066" t="s">
        <v>8341</v>
      </c>
      <c r="M4066">
        <v>0.75</v>
      </c>
      <c r="N4066">
        <v>3</v>
      </c>
      <c r="O4066">
        <f t="shared" si="209"/>
        <v>1.5</v>
      </c>
      <c r="P4066">
        <v>0.5</v>
      </c>
    </row>
    <row r="4067" spans="1:16">
      <c r="A4067" s="105" t="s">
        <v>2006</v>
      </c>
      <c r="B4067" s="61" t="s">
        <v>6191</v>
      </c>
      <c r="C4067" s="123" t="s">
        <v>1532</v>
      </c>
      <c r="D4067" s="126" t="s">
        <v>2007</v>
      </c>
      <c r="E4067" s="105">
        <v>101490162</v>
      </c>
      <c r="F4067" s="105"/>
      <c r="G4067" s="64">
        <v>38</v>
      </c>
      <c r="H4067">
        <v>8</v>
      </c>
      <c r="I4067" t="str">
        <f t="shared" si="207"/>
        <v>45</v>
      </c>
      <c r="J4067" t="str">
        <f t="shared" si="208"/>
        <v>6.0</v>
      </c>
      <c r="K4067" t="s">
        <v>8342</v>
      </c>
      <c r="L4067" t="s">
        <v>8341</v>
      </c>
      <c r="M4067">
        <v>0.75</v>
      </c>
      <c r="N4067">
        <v>3</v>
      </c>
      <c r="O4067">
        <f t="shared" si="209"/>
        <v>1.5</v>
      </c>
      <c r="P4067">
        <v>0.5</v>
      </c>
    </row>
    <row r="4068" spans="1:16">
      <c r="A4068" s="118" t="s">
        <v>2006</v>
      </c>
      <c r="B4068" s="61" t="s">
        <v>6191</v>
      </c>
      <c r="C4068" s="123" t="s">
        <v>1613</v>
      </c>
      <c r="D4068" s="126" t="s">
        <v>3702</v>
      </c>
      <c r="E4068" s="118">
        <v>101490161</v>
      </c>
      <c r="F4068" s="118"/>
      <c r="G4068" s="64">
        <v>38</v>
      </c>
      <c r="H4068">
        <v>8</v>
      </c>
      <c r="I4068" t="str">
        <f t="shared" si="207"/>
        <v>45</v>
      </c>
      <c r="J4068" t="str">
        <f t="shared" si="208"/>
        <v>6.0</v>
      </c>
      <c r="K4068" t="s">
        <v>8342</v>
      </c>
      <c r="L4068" t="s">
        <v>8341</v>
      </c>
      <c r="M4068">
        <v>0.75</v>
      </c>
      <c r="N4068">
        <v>3</v>
      </c>
      <c r="O4068">
        <f t="shared" si="209"/>
        <v>1.5</v>
      </c>
      <c r="P4068">
        <v>0.5</v>
      </c>
    </row>
    <row r="4069" spans="1:16">
      <c r="A4069" s="118" t="s">
        <v>3179</v>
      </c>
      <c r="B4069" s="61" t="s">
        <v>6643</v>
      </c>
      <c r="C4069" s="123" t="s">
        <v>1613</v>
      </c>
      <c r="D4069" s="126" t="s">
        <v>3703</v>
      </c>
      <c r="E4069" s="118">
        <v>101490161</v>
      </c>
      <c r="F4069" s="118"/>
      <c r="G4069" s="64">
        <v>38</v>
      </c>
      <c r="H4069">
        <v>8</v>
      </c>
      <c r="I4069" t="str">
        <f t="shared" si="207"/>
        <v>45</v>
      </c>
      <c r="J4069" t="str">
        <f t="shared" si="208"/>
        <v>6.0</v>
      </c>
      <c r="K4069" t="s">
        <v>8342</v>
      </c>
      <c r="L4069" t="s">
        <v>8341</v>
      </c>
      <c r="M4069">
        <v>0.75</v>
      </c>
      <c r="N4069">
        <v>3</v>
      </c>
      <c r="O4069">
        <f t="shared" si="209"/>
        <v>1.5</v>
      </c>
      <c r="P4069">
        <v>0.5</v>
      </c>
    </row>
    <row r="4070" spans="1:16">
      <c r="A4070" s="105" t="s">
        <v>3147</v>
      </c>
      <c r="B4070" s="61" t="s">
        <v>6632</v>
      </c>
      <c r="C4070" s="123" t="s">
        <v>1532</v>
      </c>
      <c r="D4070" s="126" t="s">
        <v>3148</v>
      </c>
      <c r="E4070" s="105">
        <v>101490162</v>
      </c>
      <c r="F4070" s="105"/>
      <c r="G4070" s="64">
        <v>38</v>
      </c>
      <c r="H4070">
        <v>8</v>
      </c>
      <c r="I4070" t="str">
        <f t="shared" si="207"/>
        <v>45</v>
      </c>
      <c r="J4070" t="str">
        <f t="shared" si="208"/>
        <v>6.0</v>
      </c>
      <c r="K4070" t="s">
        <v>8342</v>
      </c>
      <c r="L4070" t="s">
        <v>8341</v>
      </c>
      <c r="M4070">
        <v>0.75</v>
      </c>
      <c r="N4070">
        <v>3</v>
      </c>
      <c r="O4070">
        <f t="shared" si="209"/>
        <v>1.5</v>
      </c>
      <c r="P4070">
        <v>0.5</v>
      </c>
    </row>
    <row r="4071" spans="1:16">
      <c r="A4071" s="118" t="s">
        <v>3147</v>
      </c>
      <c r="B4071" s="61" t="s">
        <v>6632</v>
      </c>
      <c r="C4071" s="123" t="s">
        <v>1613</v>
      </c>
      <c r="D4071" s="126" t="s">
        <v>3704</v>
      </c>
      <c r="E4071" s="118">
        <v>101490161</v>
      </c>
      <c r="F4071" s="118"/>
      <c r="G4071" s="64">
        <v>38</v>
      </c>
      <c r="H4071">
        <v>8</v>
      </c>
      <c r="I4071" t="str">
        <f t="shared" si="207"/>
        <v>45</v>
      </c>
      <c r="J4071" t="str">
        <f t="shared" si="208"/>
        <v>6.0</v>
      </c>
      <c r="K4071" t="s">
        <v>8342</v>
      </c>
      <c r="L4071" t="s">
        <v>8341</v>
      </c>
      <c r="M4071">
        <v>0.75</v>
      </c>
      <c r="N4071">
        <v>3</v>
      </c>
      <c r="O4071">
        <f t="shared" si="209"/>
        <v>1.5</v>
      </c>
      <c r="P4071">
        <v>0.5</v>
      </c>
    </row>
    <row r="4072" spans="1:16">
      <c r="A4072" s="133" t="s">
        <v>2828</v>
      </c>
      <c r="B4072" s="61" t="s">
        <v>6526</v>
      </c>
      <c r="C4072" s="136" t="s">
        <v>1532</v>
      </c>
      <c r="D4072" s="139" t="s">
        <v>2829</v>
      </c>
      <c r="E4072" s="133">
        <v>101490168</v>
      </c>
      <c r="F4072" s="133"/>
      <c r="G4072" s="77">
        <v>38</v>
      </c>
      <c r="H4072">
        <v>8</v>
      </c>
      <c r="I4072" t="str">
        <f t="shared" si="207"/>
        <v>45</v>
      </c>
      <c r="J4072" t="str">
        <f t="shared" si="208"/>
        <v>6.0</v>
      </c>
      <c r="K4072" t="s">
        <v>8342</v>
      </c>
      <c r="L4072" t="s">
        <v>8341</v>
      </c>
      <c r="M4072">
        <v>0.75</v>
      </c>
      <c r="N4072">
        <v>3</v>
      </c>
      <c r="O4072">
        <f t="shared" si="209"/>
        <v>1.5</v>
      </c>
      <c r="P4072">
        <v>0.5</v>
      </c>
    </row>
    <row r="4073" spans="1:16">
      <c r="A4073" s="118" t="s">
        <v>2828</v>
      </c>
      <c r="B4073" s="61" t="s">
        <v>6526</v>
      </c>
      <c r="C4073" s="123" t="s">
        <v>1532</v>
      </c>
      <c r="D4073" s="126" t="s">
        <v>2829</v>
      </c>
      <c r="E4073" s="118">
        <v>101490168</v>
      </c>
      <c r="F4073" s="105" t="s">
        <v>1534</v>
      </c>
      <c r="G4073" s="64">
        <v>38</v>
      </c>
      <c r="H4073">
        <v>8</v>
      </c>
      <c r="I4073" t="str">
        <f t="shared" si="207"/>
        <v>45</v>
      </c>
      <c r="J4073" t="str">
        <f t="shared" si="208"/>
        <v>6.0</v>
      </c>
      <c r="K4073" t="s">
        <v>8342</v>
      </c>
      <c r="L4073" t="s">
        <v>8341</v>
      </c>
      <c r="M4073">
        <v>0.75</v>
      </c>
      <c r="N4073">
        <v>3</v>
      </c>
      <c r="O4073">
        <f t="shared" si="209"/>
        <v>1.5</v>
      </c>
      <c r="P4073">
        <v>0.5</v>
      </c>
    </row>
    <row r="4074" spans="1:16">
      <c r="A4074" s="133" t="s">
        <v>2828</v>
      </c>
      <c r="B4074" s="61" t="s">
        <v>6526</v>
      </c>
      <c r="C4074" s="136" t="s">
        <v>1613</v>
      </c>
      <c r="D4074" s="139" t="s">
        <v>3705</v>
      </c>
      <c r="E4074" s="133">
        <v>101490161</v>
      </c>
      <c r="F4074" s="133"/>
      <c r="G4074" s="77">
        <v>38</v>
      </c>
      <c r="H4074">
        <v>8</v>
      </c>
      <c r="I4074" t="str">
        <f t="shared" si="207"/>
        <v>45</v>
      </c>
      <c r="J4074" t="str">
        <f t="shared" si="208"/>
        <v>6.0</v>
      </c>
      <c r="K4074" t="s">
        <v>8342</v>
      </c>
      <c r="L4074" t="s">
        <v>8341</v>
      </c>
      <c r="M4074">
        <v>0.75</v>
      </c>
      <c r="N4074">
        <v>3</v>
      </c>
      <c r="O4074">
        <f t="shared" si="209"/>
        <v>1.5</v>
      </c>
      <c r="P4074">
        <v>0.5</v>
      </c>
    </row>
    <row r="4075" spans="1:16">
      <c r="A4075" s="105">
        <v>103378911</v>
      </c>
      <c r="B4075" s="61" t="s">
        <v>7623</v>
      </c>
      <c r="C4075" s="106" t="s">
        <v>1532</v>
      </c>
      <c r="D4075" s="107" t="s">
        <v>5143</v>
      </c>
      <c r="E4075" s="105">
        <v>101490164</v>
      </c>
      <c r="F4075" s="105"/>
      <c r="G4075" s="61">
        <v>38</v>
      </c>
      <c r="H4075">
        <v>8</v>
      </c>
      <c r="I4075" t="str">
        <f t="shared" si="207"/>
        <v>45</v>
      </c>
      <c r="J4075" t="str">
        <f t="shared" si="208"/>
        <v>6.0</v>
      </c>
      <c r="K4075" t="s">
        <v>8342</v>
      </c>
      <c r="L4075" t="s">
        <v>8352</v>
      </c>
      <c r="M4075">
        <v>0.75</v>
      </c>
      <c r="N4075">
        <v>3</v>
      </c>
      <c r="O4075">
        <f t="shared" si="209"/>
        <v>1.5</v>
      </c>
      <c r="P4075">
        <v>0.5</v>
      </c>
    </row>
    <row r="4076" spans="1:16">
      <c r="A4076" s="105">
        <v>103370403</v>
      </c>
      <c r="B4076" s="61" t="s">
        <v>7633</v>
      </c>
      <c r="C4076" s="106" t="s">
        <v>1532</v>
      </c>
      <c r="D4076" s="107" t="s">
        <v>5143</v>
      </c>
      <c r="E4076" s="105">
        <v>101490162</v>
      </c>
      <c r="F4076" s="105"/>
      <c r="G4076" s="61">
        <v>38</v>
      </c>
      <c r="H4076">
        <v>8</v>
      </c>
      <c r="I4076" t="str">
        <f t="shared" si="207"/>
        <v>45</v>
      </c>
      <c r="J4076" t="str">
        <f t="shared" si="208"/>
        <v>6.0</v>
      </c>
      <c r="K4076" t="s">
        <v>8342</v>
      </c>
      <c r="L4076" t="s">
        <v>8352</v>
      </c>
      <c r="M4076">
        <v>0.75</v>
      </c>
      <c r="N4076">
        <v>3</v>
      </c>
      <c r="O4076">
        <f t="shared" si="209"/>
        <v>1.5</v>
      </c>
      <c r="P4076">
        <v>0.5</v>
      </c>
    </row>
    <row r="4077" spans="1:16">
      <c r="A4077" s="105">
        <v>103378911</v>
      </c>
      <c r="B4077" s="61" t="s">
        <v>7623</v>
      </c>
      <c r="C4077" s="106" t="s">
        <v>1613</v>
      </c>
      <c r="D4077" s="107" t="s">
        <v>5159</v>
      </c>
      <c r="E4077" s="105">
        <v>101490161</v>
      </c>
      <c r="F4077" s="105"/>
      <c r="G4077" s="61">
        <v>38</v>
      </c>
      <c r="H4077">
        <v>8</v>
      </c>
      <c r="I4077" t="str">
        <f t="shared" si="207"/>
        <v>45</v>
      </c>
      <c r="J4077" t="str">
        <f t="shared" si="208"/>
        <v>6.0</v>
      </c>
      <c r="K4077" t="s">
        <v>8342</v>
      </c>
      <c r="L4077" t="s">
        <v>8352</v>
      </c>
      <c r="M4077">
        <v>0.75</v>
      </c>
      <c r="N4077">
        <v>3</v>
      </c>
      <c r="O4077">
        <f t="shared" si="209"/>
        <v>1.5</v>
      </c>
      <c r="P4077">
        <v>0.5</v>
      </c>
    </row>
    <row r="4078" spans="1:16">
      <c r="A4078" s="105">
        <v>103370403</v>
      </c>
      <c r="B4078" s="61" t="s">
        <v>7633</v>
      </c>
      <c r="C4078" s="106" t="s">
        <v>1613</v>
      </c>
      <c r="D4078" s="107" t="s">
        <v>5159</v>
      </c>
      <c r="E4078" s="105">
        <v>101490161</v>
      </c>
      <c r="F4078" s="105"/>
      <c r="G4078" s="61">
        <v>38</v>
      </c>
      <c r="H4078">
        <v>8</v>
      </c>
      <c r="I4078" t="str">
        <f t="shared" si="207"/>
        <v>45</v>
      </c>
      <c r="J4078" t="str">
        <f t="shared" si="208"/>
        <v>6.0</v>
      </c>
      <c r="K4078" t="s">
        <v>8342</v>
      </c>
      <c r="L4078" t="s">
        <v>8352</v>
      </c>
      <c r="M4078">
        <v>0.75</v>
      </c>
      <c r="N4078">
        <v>3</v>
      </c>
      <c r="O4078">
        <f t="shared" si="209"/>
        <v>1.5</v>
      </c>
      <c r="P4078">
        <v>0.5</v>
      </c>
    </row>
    <row r="4079" spans="1:16">
      <c r="A4079" s="105">
        <v>104852801</v>
      </c>
      <c r="B4079" s="61" t="s">
        <v>8057</v>
      </c>
      <c r="C4079" s="106" t="s">
        <v>1532</v>
      </c>
      <c r="D4079" s="107" t="s">
        <v>5825</v>
      </c>
      <c r="E4079" s="105">
        <v>101490162</v>
      </c>
      <c r="F4079" s="105"/>
      <c r="G4079" s="61">
        <v>295</v>
      </c>
      <c r="H4079">
        <v>8</v>
      </c>
      <c r="I4079" t="str">
        <f t="shared" si="207"/>
        <v>45</v>
      </c>
      <c r="J4079" t="str">
        <f t="shared" si="208"/>
        <v>6.0</v>
      </c>
      <c r="K4079" t="s">
        <v>8342</v>
      </c>
      <c r="L4079" t="s">
        <v>8341</v>
      </c>
      <c r="M4079">
        <v>0.75</v>
      </c>
      <c r="N4079">
        <v>3</v>
      </c>
      <c r="O4079">
        <f t="shared" si="209"/>
        <v>1.5</v>
      </c>
      <c r="P4079">
        <v>0.5</v>
      </c>
    </row>
    <row r="4080" spans="1:16">
      <c r="A4080" s="105">
        <v>103393423</v>
      </c>
      <c r="B4080" s="61" t="s">
        <v>7622</v>
      </c>
      <c r="C4080" s="106" t="s">
        <v>1532</v>
      </c>
      <c r="D4080" s="107" t="s">
        <v>5141</v>
      </c>
      <c r="E4080" s="105">
        <v>101490164</v>
      </c>
      <c r="F4080" s="105"/>
      <c r="G4080" s="61">
        <v>295</v>
      </c>
      <c r="H4080">
        <v>8</v>
      </c>
      <c r="I4080" t="str">
        <f t="shared" si="207"/>
        <v>45</v>
      </c>
      <c r="J4080" t="str">
        <f t="shared" si="208"/>
        <v>6.0</v>
      </c>
      <c r="K4080" t="s">
        <v>8342</v>
      </c>
      <c r="L4080" t="s">
        <v>8341</v>
      </c>
      <c r="M4080">
        <v>0.75</v>
      </c>
      <c r="N4080">
        <v>3</v>
      </c>
      <c r="O4080">
        <f t="shared" si="209"/>
        <v>1.5</v>
      </c>
      <c r="P4080">
        <v>0.5</v>
      </c>
    </row>
    <row r="4081" spans="1:16">
      <c r="A4081" s="105">
        <v>103393423</v>
      </c>
      <c r="B4081" s="61" t="s">
        <v>7622</v>
      </c>
      <c r="C4081" s="106" t="s">
        <v>1613</v>
      </c>
      <c r="D4081" s="107" t="s">
        <v>5142</v>
      </c>
      <c r="E4081" s="105">
        <v>101490161</v>
      </c>
      <c r="F4081" s="105"/>
      <c r="G4081" s="61">
        <v>295</v>
      </c>
      <c r="H4081">
        <v>8</v>
      </c>
      <c r="I4081" t="str">
        <f t="shared" si="207"/>
        <v>45</v>
      </c>
      <c r="J4081" t="str">
        <f t="shared" si="208"/>
        <v>6.0</v>
      </c>
      <c r="K4081" t="s">
        <v>8342</v>
      </c>
      <c r="L4081" t="s">
        <v>8341</v>
      </c>
      <c r="M4081">
        <v>0.75</v>
      </c>
      <c r="N4081">
        <v>3</v>
      </c>
      <c r="O4081">
        <f t="shared" si="209"/>
        <v>1.5</v>
      </c>
      <c r="P4081">
        <v>0.5</v>
      </c>
    </row>
    <row r="4082" spans="1:16">
      <c r="A4082" s="105">
        <v>104852801</v>
      </c>
      <c r="B4082" s="61" t="s">
        <v>8057</v>
      </c>
      <c r="C4082" s="106" t="s">
        <v>1613</v>
      </c>
      <c r="D4082" s="107" t="s">
        <v>5826</v>
      </c>
      <c r="E4082" s="105">
        <v>101490161</v>
      </c>
      <c r="F4082" s="105"/>
      <c r="G4082" s="61">
        <v>295</v>
      </c>
      <c r="H4082">
        <v>8</v>
      </c>
      <c r="I4082" t="str">
        <f t="shared" si="207"/>
        <v>45</v>
      </c>
      <c r="J4082" t="str">
        <f t="shared" si="208"/>
        <v>6.0</v>
      </c>
      <c r="K4082" t="s">
        <v>8342</v>
      </c>
      <c r="L4082" t="s">
        <v>8341</v>
      </c>
      <c r="M4082">
        <v>0.75</v>
      </c>
      <c r="N4082">
        <v>3</v>
      </c>
      <c r="O4082">
        <f t="shared" si="209"/>
        <v>1.5</v>
      </c>
      <c r="P4082">
        <v>0.5</v>
      </c>
    </row>
    <row r="4083" spans="1:16">
      <c r="A4083" s="105" t="s">
        <v>1949</v>
      </c>
      <c r="B4083" s="61" t="s">
        <v>6165</v>
      </c>
      <c r="C4083" s="123" t="s">
        <v>1532</v>
      </c>
      <c r="D4083" s="126" t="s">
        <v>1950</v>
      </c>
      <c r="E4083" s="105">
        <v>101490162</v>
      </c>
      <c r="F4083" s="105"/>
      <c r="G4083" s="64">
        <v>38</v>
      </c>
      <c r="H4083">
        <v>8</v>
      </c>
      <c r="I4083" t="str">
        <f t="shared" si="207"/>
        <v>45</v>
      </c>
      <c r="J4083" t="str">
        <f t="shared" si="208"/>
        <v>6.0</v>
      </c>
      <c r="K4083" t="s">
        <v>8344</v>
      </c>
      <c r="L4083" t="s">
        <v>8341</v>
      </c>
      <c r="M4083">
        <v>0.75</v>
      </c>
      <c r="N4083">
        <v>3</v>
      </c>
      <c r="O4083">
        <f t="shared" si="209"/>
        <v>1.5</v>
      </c>
      <c r="P4083">
        <v>0.5</v>
      </c>
    </row>
    <row r="4084" spans="1:16">
      <c r="A4084" s="118" t="s">
        <v>1949</v>
      </c>
      <c r="B4084" s="61" t="s">
        <v>6165</v>
      </c>
      <c r="C4084" s="123" t="s">
        <v>1613</v>
      </c>
      <c r="D4084" s="126" t="s">
        <v>3706</v>
      </c>
      <c r="E4084" s="118">
        <v>101490161</v>
      </c>
      <c r="F4084" s="118"/>
      <c r="G4084" s="64">
        <v>38</v>
      </c>
      <c r="H4084">
        <v>8</v>
      </c>
      <c r="I4084" t="str">
        <f t="shared" si="207"/>
        <v>45</v>
      </c>
      <c r="J4084" t="str">
        <f t="shared" si="208"/>
        <v>6.0</v>
      </c>
      <c r="K4084" t="s">
        <v>8344</v>
      </c>
      <c r="L4084" t="s">
        <v>8341</v>
      </c>
      <c r="M4084">
        <v>0.75</v>
      </c>
      <c r="N4084">
        <v>3</v>
      </c>
      <c r="O4084">
        <f t="shared" si="209"/>
        <v>1.5</v>
      </c>
      <c r="P4084">
        <v>0.5</v>
      </c>
    </row>
    <row r="4085" spans="1:16">
      <c r="A4085" s="105">
        <v>102825533</v>
      </c>
      <c r="B4085" s="61" t="s">
        <v>7084</v>
      </c>
      <c r="C4085" s="123" t="s">
        <v>1532</v>
      </c>
      <c r="D4085" s="107" t="s">
        <v>4358</v>
      </c>
      <c r="E4085" s="105">
        <v>101490164</v>
      </c>
      <c r="F4085" s="105"/>
      <c r="G4085" s="61">
        <v>38</v>
      </c>
      <c r="H4085">
        <v>8</v>
      </c>
      <c r="I4085" t="str">
        <f t="shared" si="207"/>
        <v>45</v>
      </c>
      <c r="J4085" t="str">
        <f t="shared" si="208"/>
        <v>6.0</v>
      </c>
      <c r="K4085" t="s">
        <v>8344</v>
      </c>
      <c r="L4085" t="s">
        <v>8341</v>
      </c>
      <c r="M4085">
        <v>0.75</v>
      </c>
      <c r="N4085">
        <v>3</v>
      </c>
      <c r="O4085">
        <f t="shared" si="209"/>
        <v>1.5</v>
      </c>
      <c r="P4085">
        <v>0.5</v>
      </c>
    </row>
    <row r="4086" spans="1:16">
      <c r="A4086" s="105">
        <v>102825533</v>
      </c>
      <c r="B4086" s="61" t="s">
        <v>7084</v>
      </c>
      <c r="C4086" s="123" t="s">
        <v>1613</v>
      </c>
      <c r="D4086" s="107" t="s">
        <v>4359</v>
      </c>
      <c r="E4086" s="105">
        <v>101490161</v>
      </c>
      <c r="F4086" s="105"/>
      <c r="G4086" s="61">
        <v>38</v>
      </c>
      <c r="H4086">
        <v>8</v>
      </c>
      <c r="I4086" t="str">
        <f t="shared" si="207"/>
        <v>45</v>
      </c>
      <c r="J4086" t="str">
        <f t="shared" si="208"/>
        <v>6.0</v>
      </c>
      <c r="K4086" t="s">
        <v>8344</v>
      </c>
      <c r="L4086" t="s">
        <v>8341</v>
      </c>
      <c r="M4086">
        <v>0.75</v>
      </c>
      <c r="N4086">
        <v>3</v>
      </c>
      <c r="O4086">
        <f t="shared" si="209"/>
        <v>1.5</v>
      </c>
      <c r="P4086">
        <v>0.5</v>
      </c>
    </row>
    <row r="4087" spans="1:16">
      <c r="A4087" s="105">
        <v>102103236</v>
      </c>
      <c r="B4087" s="61" t="s">
        <v>6954</v>
      </c>
      <c r="C4087" s="123" t="s">
        <v>1532</v>
      </c>
      <c r="D4087" s="107" t="s">
        <v>4137</v>
      </c>
      <c r="E4087" s="105">
        <v>101490162</v>
      </c>
      <c r="F4087" s="105"/>
      <c r="G4087" s="61">
        <v>38</v>
      </c>
      <c r="H4087">
        <v>8</v>
      </c>
      <c r="I4087" t="str">
        <f t="shared" si="207"/>
        <v>45</v>
      </c>
      <c r="J4087" t="str">
        <f t="shared" si="208"/>
        <v>6.0</v>
      </c>
      <c r="K4087" t="s">
        <v>8342</v>
      </c>
      <c r="L4087" t="s">
        <v>8352</v>
      </c>
      <c r="M4087">
        <v>0.75</v>
      </c>
      <c r="N4087">
        <v>3</v>
      </c>
      <c r="O4087">
        <f t="shared" si="209"/>
        <v>1.5</v>
      </c>
      <c r="P4087">
        <v>0.5</v>
      </c>
    </row>
    <row r="4088" spans="1:16">
      <c r="A4088" s="105">
        <v>102823884</v>
      </c>
      <c r="B4088" s="61" t="s">
        <v>7086</v>
      </c>
      <c r="C4088" s="123" t="s">
        <v>1532</v>
      </c>
      <c r="D4088" s="107" t="s">
        <v>4362</v>
      </c>
      <c r="E4088" s="105">
        <v>101490164</v>
      </c>
      <c r="F4088" s="105"/>
      <c r="G4088" s="61">
        <v>38</v>
      </c>
      <c r="H4088">
        <v>8</v>
      </c>
      <c r="I4088" t="str">
        <f t="shared" si="207"/>
        <v>45</v>
      </c>
      <c r="J4088" t="str">
        <f t="shared" si="208"/>
        <v>6.0</v>
      </c>
      <c r="K4088" t="s">
        <v>8342</v>
      </c>
      <c r="L4088" t="s">
        <v>8352</v>
      </c>
      <c r="M4088">
        <v>0.75</v>
      </c>
      <c r="N4088">
        <v>3</v>
      </c>
      <c r="O4088">
        <f t="shared" si="209"/>
        <v>1.5</v>
      </c>
      <c r="P4088">
        <v>0.5</v>
      </c>
    </row>
    <row r="4089" spans="1:16">
      <c r="A4089" s="105">
        <v>102823884</v>
      </c>
      <c r="B4089" s="61" t="s">
        <v>7086</v>
      </c>
      <c r="C4089" s="123" t="s">
        <v>1613</v>
      </c>
      <c r="D4089" s="107" t="s">
        <v>4363</v>
      </c>
      <c r="E4089" s="105">
        <v>101490161</v>
      </c>
      <c r="F4089" s="105"/>
      <c r="G4089" s="61">
        <v>38</v>
      </c>
      <c r="H4089">
        <v>8</v>
      </c>
      <c r="I4089" t="str">
        <f t="shared" si="207"/>
        <v>45</v>
      </c>
      <c r="J4089" t="str">
        <f t="shared" si="208"/>
        <v>6.0</v>
      </c>
      <c r="K4089" t="s">
        <v>8342</v>
      </c>
      <c r="L4089" t="s">
        <v>8352</v>
      </c>
      <c r="M4089">
        <v>0.75</v>
      </c>
      <c r="N4089">
        <v>3</v>
      </c>
      <c r="O4089">
        <f t="shared" si="209"/>
        <v>1.5</v>
      </c>
      <c r="P4089">
        <v>0.5</v>
      </c>
    </row>
    <row r="4090" spans="1:16">
      <c r="A4090" s="105" t="s">
        <v>4051</v>
      </c>
      <c r="B4090" s="61" t="s">
        <v>6896</v>
      </c>
      <c r="C4090" s="123" t="s">
        <v>1532</v>
      </c>
      <c r="D4090" s="107" t="s">
        <v>4065</v>
      </c>
      <c r="E4090" s="105">
        <v>101490162</v>
      </c>
      <c r="F4090" s="105"/>
      <c r="G4090" s="61">
        <v>38</v>
      </c>
      <c r="H4090">
        <v>8</v>
      </c>
      <c r="I4090" t="str">
        <f t="shared" si="207"/>
        <v>45</v>
      </c>
      <c r="J4090" t="str">
        <f t="shared" si="208"/>
        <v>6.0</v>
      </c>
      <c r="K4090" t="s">
        <v>8342</v>
      </c>
      <c r="L4090" t="s">
        <v>8352</v>
      </c>
      <c r="M4090">
        <v>0.75</v>
      </c>
      <c r="N4090">
        <v>3</v>
      </c>
      <c r="O4090">
        <f t="shared" si="209"/>
        <v>1.5</v>
      </c>
      <c r="P4090">
        <v>0.5</v>
      </c>
    </row>
    <row r="4091" spans="1:16">
      <c r="A4091" s="105">
        <v>102693464</v>
      </c>
      <c r="B4091" s="61" t="s">
        <v>7071</v>
      </c>
      <c r="C4091" s="123" t="s">
        <v>1532</v>
      </c>
      <c r="D4091" s="107" t="s">
        <v>4065</v>
      </c>
      <c r="E4091" s="105">
        <v>101490162</v>
      </c>
      <c r="F4091" s="105"/>
      <c r="G4091" s="61">
        <v>38</v>
      </c>
      <c r="H4091">
        <v>8</v>
      </c>
      <c r="I4091" t="str">
        <f t="shared" si="207"/>
        <v>45</v>
      </c>
      <c r="J4091" t="str">
        <f t="shared" si="208"/>
        <v>6.0</v>
      </c>
      <c r="K4091" t="s">
        <v>8342</v>
      </c>
      <c r="L4091" t="s">
        <v>8352</v>
      </c>
      <c r="M4091">
        <v>0.75</v>
      </c>
      <c r="N4091">
        <v>3</v>
      </c>
      <c r="O4091">
        <f t="shared" si="209"/>
        <v>1.5</v>
      </c>
      <c r="P4091">
        <v>0.5</v>
      </c>
    </row>
    <row r="4092" spans="1:16">
      <c r="A4092" s="105">
        <v>102693464</v>
      </c>
      <c r="B4092" s="61" t="s">
        <v>7071</v>
      </c>
      <c r="C4092" s="123" t="s">
        <v>1613</v>
      </c>
      <c r="D4092" s="107" t="s">
        <v>4337</v>
      </c>
      <c r="E4092" s="105">
        <v>101490161</v>
      </c>
      <c r="F4092" s="105"/>
      <c r="G4092" s="61">
        <v>38</v>
      </c>
      <c r="H4092">
        <v>8</v>
      </c>
      <c r="I4092" t="str">
        <f t="shared" si="207"/>
        <v>45</v>
      </c>
      <c r="J4092" t="str">
        <f t="shared" si="208"/>
        <v>6.0</v>
      </c>
      <c r="K4092" t="s">
        <v>8342</v>
      </c>
      <c r="L4092" t="s">
        <v>8352</v>
      </c>
      <c r="M4092">
        <v>0.75</v>
      </c>
      <c r="N4092">
        <v>3</v>
      </c>
      <c r="O4092">
        <f t="shared" si="209"/>
        <v>1.5</v>
      </c>
      <c r="P4092">
        <v>0.5</v>
      </c>
    </row>
    <row r="4093" spans="1:16">
      <c r="A4093" s="105" t="s">
        <v>4051</v>
      </c>
      <c r="B4093" s="61" t="s">
        <v>6896</v>
      </c>
      <c r="C4093" s="123" t="s">
        <v>1613</v>
      </c>
      <c r="D4093" s="107" t="s">
        <v>4052</v>
      </c>
      <c r="E4093" s="105">
        <v>101490161</v>
      </c>
      <c r="F4093" s="105"/>
      <c r="G4093" s="61">
        <v>38</v>
      </c>
      <c r="H4093">
        <v>8</v>
      </c>
      <c r="I4093" t="str">
        <f t="shared" si="207"/>
        <v>45</v>
      </c>
      <c r="J4093" t="str">
        <f t="shared" si="208"/>
        <v>6.0</v>
      </c>
      <c r="K4093" t="s">
        <v>8342</v>
      </c>
      <c r="L4093" t="s">
        <v>8352</v>
      </c>
      <c r="M4093">
        <v>0.75</v>
      </c>
      <c r="N4093">
        <v>3</v>
      </c>
      <c r="O4093">
        <f t="shared" si="209"/>
        <v>1.5</v>
      </c>
      <c r="P4093">
        <v>0.5</v>
      </c>
    </row>
    <row r="4094" spans="1:16">
      <c r="A4094" s="105">
        <v>102103236</v>
      </c>
      <c r="B4094" s="61" t="s">
        <v>6954</v>
      </c>
      <c r="C4094" s="123" t="s">
        <v>1613</v>
      </c>
      <c r="D4094" s="107" t="s">
        <v>4052</v>
      </c>
      <c r="E4094" s="105">
        <v>101490161</v>
      </c>
      <c r="F4094" s="105"/>
      <c r="G4094" s="61">
        <v>38</v>
      </c>
      <c r="H4094">
        <v>8</v>
      </c>
      <c r="I4094" t="str">
        <f t="shared" si="207"/>
        <v>45</v>
      </c>
      <c r="J4094" t="str">
        <f t="shared" si="208"/>
        <v>6.0</v>
      </c>
      <c r="K4094" t="s">
        <v>8342</v>
      </c>
      <c r="L4094" t="s">
        <v>8352</v>
      </c>
      <c r="M4094">
        <v>0.75</v>
      </c>
      <c r="N4094">
        <v>3</v>
      </c>
      <c r="O4094">
        <f t="shared" si="209"/>
        <v>1.5</v>
      </c>
      <c r="P4094">
        <v>0.5</v>
      </c>
    </row>
    <row r="4095" spans="1:16">
      <c r="A4095" s="105">
        <v>103682116</v>
      </c>
      <c r="B4095" s="61" t="s">
        <v>7789</v>
      </c>
      <c r="C4095" s="106" t="s">
        <v>1532</v>
      </c>
      <c r="D4095" s="107" t="s">
        <v>5403</v>
      </c>
      <c r="E4095" s="105">
        <v>103193075</v>
      </c>
      <c r="F4095" s="105"/>
      <c r="G4095" s="61">
        <v>295</v>
      </c>
      <c r="H4095">
        <v>8</v>
      </c>
      <c r="I4095" t="str">
        <f t="shared" si="207"/>
        <v>45</v>
      </c>
      <c r="J4095" t="str">
        <f t="shared" si="208"/>
        <v>6.0</v>
      </c>
      <c r="K4095" t="s">
        <v>8342</v>
      </c>
      <c r="L4095" t="s">
        <v>8341</v>
      </c>
      <c r="M4095">
        <v>0.75</v>
      </c>
      <c r="N4095">
        <v>3</v>
      </c>
      <c r="O4095">
        <f t="shared" si="209"/>
        <v>1.5</v>
      </c>
      <c r="P4095">
        <v>0.5</v>
      </c>
    </row>
    <row r="4096" spans="1:16">
      <c r="A4096" s="105">
        <v>103682116</v>
      </c>
      <c r="B4096" s="61" t="s">
        <v>7789</v>
      </c>
      <c r="C4096" s="106" t="s">
        <v>1613</v>
      </c>
      <c r="D4096" s="107" t="s">
        <v>5404</v>
      </c>
      <c r="E4096" s="105" t="s">
        <v>4953</v>
      </c>
      <c r="F4096" s="105"/>
      <c r="G4096" s="61">
        <v>295</v>
      </c>
      <c r="H4096">
        <v>8</v>
      </c>
      <c r="I4096" t="str">
        <f t="shared" si="207"/>
        <v>45</v>
      </c>
      <c r="J4096" t="str">
        <f t="shared" si="208"/>
        <v>6.0</v>
      </c>
      <c r="K4096" t="s">
        <v>8342</v>
      </c>
      <c r="L4096" t="s">
        <v>8341</v>
      </c>
      <c r="M4096">
        <v>0.75</v>
      </c>
      <c r="N4096">
        <v>3</v>
      </c>
      <c r="O4096">
        <f t="shared" si="209"/>
        <v>1.5</v>
      </c>
      <c r="P4096">
        <v>0.5</v>
      </c>
    </row>
    <row r="4097" spans="1:16">
      <c r="A4097" s="105" t="s">
        <v>5398</v>
      </c>
      <c r="B4097" s="61" t="s">
        <v>7784</v>
      </c>
      <c r="C4097" s="106" t="s">
        <v>1532</v>
      </c>
      <c r="D4097" s="107" t="s">
        <v>5399</v>
      </c>
      <c r="E4097" s="105">
        <v>103193075</v>
      </c>
      <c r="F4097" s="105"/>
      <c r="G4097" s="61">
        <v>38</v>
      </c>
      <c r="H4097">
        <v>8</v>
      </c>
      <c r="I4097" t="str">
        <f t="shared" si="207"/>
        <v>45</v>
      </c>
      <c r="J4097" t="str">
        <f t="shared" si="208"/>
        <v>6.0</v>
      </c>
      <c r="K4097" t="s">
        <v>8345</v>
      </c>
      <c r="L4097" t="s">
        <v>8352</v>
      </c>
      <c r="M4097">
        <v>1.5</v>
      </c>
      <c r="N4097">
        <v>3</v>
      </c>
      <c r="O4097">
        <f t="shared" si="209"/>
        <v>1.5</v>
      </c>
      <c r="P4097">
        <v>0.5</v>
      </c>
    </row>
    <row r="4098" spans="1:16">
      <c r="A4098" s="105">
        <v>103636107</v>
      </c>
      <c r="B4098" s="61" t="s">
        <v>7785</v>
      </c>
      <c r="C4098" s="106" t="s">
        <v>1532</v>
      </c>
      <c r="D4098" s="107" t="s">
        <v>5399</v>
      </c>
      <c r="E4098" s="105">
        <v>104454209</v>
      </c>
      <c r="F4098" s="105"/>
      <c r="G4098" s="61">
        <v>38</v>
      </c>
      <c r="H4098">
        <v>8</v>
      </c>
      <c r="I4098" t="str">
        <f t="shared" si="207"/>
        <v>45</v>
      </c>
      <c r="J4098" t="str">
        <f t="shared" si="208"/>
        <v>6.0</v>
      </c>
      <c r="K4098" t="s">
        <v>8345</v>
      </c>
      <c r="L4098" t="s">
        <v>8352</v>
      </c>
      <c r="M4098">
        <v>1.5</v>
      </c>
      <c r="N4098">
        <v>3</v>
      </c>
      <c r="O4098">
        <f t="shared" si="209"/>
        <v>1.5</v>
      </c>
      <c r="P4098">
        <v>0.5</v>
      </c>
    </row>
    <row r="4099" spans="1:16">
      <c r="A4099" s="105">
        <v>103636107</v>
      </c>
      <c r="B4099" s="61" t="s">
        <v>7785</v>
      </c>
      <c r="C4099" s="106" t="s">
        <v>1613</v>
      </c>
      <c r="D4099" s="107" t="s">
        <v>5400</v>
      </c>
      <c r="E4099" s="105" t="s">
        <v>4953</v>
      </c>
      <c r="F4099" s="105"/>
      <c r="G4099" s="61">
        <v>38</v>
      </c>
      <c r="H4099">
        <v>8</v>
      </c>
      <c r="I4099" t="str">
        <f t="shared" si="207"/>
        <v>45</v>
      </c>
      <c r="J4099" t="str">
        <f t="shared" si="208"/>
        <v>6.0</v>
      </c>
      <c r="K4099" t="s">
        <v>8345</v>
      </c>
      <c r="L4099" t="s">
        <v>8352</v>
      </c>
      <c r="M4099">
        <v>1.5</v>
      </c>
      <c r="N4099">
        <v>3</v>
      </c>
      <c r="O4099">
        <f t="shared" si="209"/>
        <v>1.5</v>
      </c>
      <c r="P4099">
        <v>0.5</v>
      </c>
    </row>
    <row r="4100" spans="1:16">
      <c r="A4100" s="105">
        <v>103636107</v>
      </c>
      <c r="B4100" s="61" t="s">
        <v>7785</v>
      </c>
      <c r="C4100" s="106" t="s">
        <v>1613</v>
      </c>
      <c r="D4100" s="107" t="s">
        <v>5400</v>
      </c>
      <c r="E4100" s="105" t="s">
        <v>5511</v>
      </c>
      <c r="F4100" s="105"/>
      <c r="G4100" s="61">
        <v>38</v>
      </c>
      <c r="H4100">
        <v>8</v>
      </c>
      <c r="I4100" t="str">
        <f t="shared" si="207"/>
        <v>45</v>
      </c>
      <c r="J4100" t="str">
        <f t="shared" si="208"/>
        <v>6.0</v>
      </c>
      <c r="K4100" t="s">
        <v>8345</v>
      </c>
      <c r="L4100" t="s">
        <v>8352</v>
      </c>
      <c r="M4100">
        <v>1.5</v>
      </c>
      <c r="N4100">
        <v>3</v>
      </c>
      <c r="O4100">
        <f t="shared" si="209"/>
        <v>1.5</v>
      </c>
      <c r="P4100">
        <v>0.5</v>
      </c>
    </row>
    <row r="4101" spans="1:16">
      <c r="A4101" s="105">
        <v>104664648</v>
      </c>
      <c r="B4101" s="61" t="s">
        <v>7964</v>
      </c>
      <c r="C4101" s="106" t="s">
        <v>1532</v>
      </c>
      <c r="D4101" s="107" t="s">
        <v>5675</v>
      </c>
      <c r="E4101" s="105">
        <v>103193075</v>
      </c>
      <c r="F4101" s="105"/>
      <c r="G4101" s="61">
        <v>38</v>
      </c>
      <c r="H4101">
        <v>8</v>
      </c>
      <c r="I4101" t="str">
        <f t="shared" si="207"/>
        <v>45</v>
      </c>
      <c r="J4101" t="str">
        <f t="shared" si="208"/>
        <v>6.0</v>
      </c>
      <c r="K4101" t="s">
        <v>8345</v>
      </c>
      <c r="L4101" t="s">
        <v>8352</v>
      </c>
      <c r="M4101">
        <v>1.5</v>
      </c>
      <c r="N4101">
        <v>3</v>
      </c>
      <c r="O4101">
        <f t="shared" si="209"/>
        <v>1.5</v>
      </c>
      <c r="P4101">
        <v>0.5</v>
      </c>
    </row>
    <row r="4102" spans="1:16">
      <c r="A4102" s="105">
        <v>104664648</v>
      </c>
      <c r="B4102" s="61" t="s">
        <v>7964</v>
      </c>
      <c r="C4102" s="106" t="s">
        <v>1613</v>
      </c>
      <c r="D4102" s="107" t="s">
        <v>5676</v>
      </c>
      <c r="E4102" s="105" t="s">
        <v>4953</v>
      </c>
      <c r="F4102" s="105"/>
      <c r="G4102" s="105">
        <v>38</v>
      </c>
      <c r="H4102">
        <v>8</v>
      </c>
      <c r="I4102" t="str">
        <f t="shared" si="207"/>
        <v>45</v>
      </c>
      <c r="J4102" t="str">
        <f t="shared" si="208"/>
        <v>6.0</v>
      </c>
      <c r="K4102" t="s">
        <v>8345</v>
      </c>
      <c r="L4102" t="s">
        <v>8352</v>
      </c>
      <c r="M4102">
        <v>1.5</v>
      </c>
      <c r="N4102">
        <v>3</v>
      </c>
      <c r="O4102">
        <f t="shared" si="209"/>
        <v>1.5</v>
      </c>
      <c r="P4102">
        <v>0.5</v>
      </c>
    </row>
    <row r="4103" spans="1:16">
      <c r="A4103" s="105">
        <v>103656918</v>
      </c>
      <c r="B4103" s="61" t="s">
        <v>7740</v>
      </c>
      <c r="C4103" s="106" t="s">
        <v>1532</v>
      </c>
      <c r="D4103" s="107" t="s">
        <v>8190</v>
      </c>
      <c r="E4103" s="105">
        <v>103193075</v>
      </c>
      <c r="F4103" s="105"/>
      <c r="G4103" s="105">
        <v>295</v>
      </c>
      <c r="H4103">
        <v>8</v>
      </c>
      <c r="I4103" t="str">
        <f t="shared" si="207"/>
        <v>45</v>
      </c>
      <c r="J4103" t="str">
        <f t="shared" si="208"/>
        <v>6.0</v>
      </c>
      <c r="K4103" t="s">
        <v>8345</v>
      </c>
      <c r="L4103" t="s">
        <v>8341</v>
      </c>
      <c r="M4103">
        <v>1.5</v>
      </c>
      <c r="N4103">
        <v>3</v>
      </c>
      <c r="O4103">
        <f t="shared" si="209"/>
        <v>1.5</v>
      </c>
      <c r="P4103">
        <v>0.5</v>
      </c>
    </row>
    <row r="4104" spans="1:16">
      <c r="A4104" s="105">
        <v>103656918</v>
      </c>
      <c r="B4104" s="61" t="s">
        <v>7740</v>
      </c>
      <c r="C4104" s="106" t="s">
        <v>1613</v>
      </c>
      <c r="D4104" s="107" t="s">
        <v>5327</v>
      </c>
      <c r="E4104" s="105" t="s">
        <v>4953</v>
      </c>
      <c r="F4104" s="105"/>
      <c r="G4104" s="105">
        <v>295</v>
      </c>
      <c r="H4104">
        <v>8</v>
      </c>
      <c r="I4104" t="str">
        <f t="shared" si="207"/>
        <v>45</v>
      </c>
      <c r="J4104" t="str">
        <f t="shared" si="208"/>
        <v>6.0</v>
      </c>
      <c r="K4104" t="s">
        <v>8345</v>
      </c>
      <c r="L4104" t="s">
        <v>8341</v>
      </c>
      <c r="M4104">
        <v>1.5</v>
      </c>
      <c r="N4104">
        <v>3</v>
      </c>
      <c r="O4104">
        <f t="shared" si="209"/>
        <v>1.5</v>
      </c>
      <c r="P4104">
        <v>0.5</v>
      </c>
    </row>
    <row r="4105" spans="1:16">
      <c r="A4105" s="105" t="s">
        <v>2719</v>
      </c>
      <c r="B4105" s="61" t="s">
        <v>6495</v>
      </c>
      <c r="C4105" s="123" t="s">
        <v>1532</v>
      </c>
      <c r="D4105" s="126" t="s">
        <v>2720</v>
      </c>
      <c r="E4105" s="105">
        <v>101490162</v>
      </c>
      <c r="F4105" s="105"/>
      <c r="G4105" s="118">
        <v>13</v>
      </c>
      <c r="H4105">
        <v>8</v>
      </c>
      <c r="I4105" t="str">
        <f t="shared" si="207"/>
        <v>56</v>
      </c>
      <c r="J4105" t="str">
        <f t="shared" si="208"/>
        <v>4.0</v>
      </c>
      <c r="K4105" t="s">
        <v>8342</v>
      </c>
      <c r="L4105" t="s">
        <v>8341</v>
      </c>
      <c r="M4105">
        <v>0.75</v>
      </c>
      <c r="N4105">
        <v>3</v>
      </c>
      <c r="O4105">
        <f t="shared" si="209"/>
        <v>1.5</v>
      </c>
      <c r="P4105">
        <v>0.5</v>
      </c>
    </row>
    <row r="4106" spans="1:16">
      <c r="A4106" s="118" t="s">
        <v>2719</v>
      </c>
      <c r="B4106" s="61" t="s">
        <v>6495</v>
      </c>
      <c r="C4106" s="123" t="s">
        <v>1613</v>
      </c>
      <c r="D4106" s="126" t="s">
        <v>3707</v>
      </c>
      <c r="E4106" s="118">
        <v>101490161</v>
      </c>
      <c r="F4106" s="118"/>
      <c r="G4106" s="118">
        <v>13</v>
      </c>
      <c r="H4106">
        <v>8</v>
      </c>
      <c r="I4106" t="str">
        <f t="shared" si="207"/>
        <v>56</v>
      </c>
      <c r="J4106" t="str">
        <f t="shared" si="208"/>
        <v>4.0</v>
      </c>
      <c r="K4106" t="s">
        <v>8342</v>
      </c>
      <c r="L4106" t="s">
        <v>8341</v>
      </c>
      <c r="M4106">
        <v>0.75</v>
      </c>
      <c r="N4106">
        <v>3</v>
      </c>
      <c r="O4106">
        <f t="shared" si="209"/>
        <v>1.5</v>
      </c>
      <c r="P4106">
        <v>0.5</v>
      </c>
    </row>
    <row r="4107" spans="1:16">
      <c r="A4107" s="118" t="s">
        <v>3476</v>
      </c>
      <c r="B4107" s="61" t="s">
        <v>6724</v>
      </c>
      <c r="C4107" s="123" t="s">
        <v>1613</v>
      </c>
      <c r="D4107" s="126" t="s">
        <v>3708</v>
      </c>
      <c r="E4107" s="118">
        <v>101490161</v>
      </c>
      <c r="F4107" s="118"/>
      <c r="G4107" s="118">
        <v>191</v>
      </c>
      <c r="H4107">
        <v>8</v>
      </c>
      <c r="I4107" t="str">
        <f t="shared" si="207"/>
        <v>56</v>
      </c>
      <c r="J4107" t="str">
        <f t="shared" si="208"/>
        <v>6.0</v>
      </c>
      <c r="K4107" t="s">
        <v>8342</v>
      </c>
      <c r="L4107" t="s">
        <v>8341</v>
      </c>
      <c r="M4107">
        <v>0.75</v>
      </c>
      <c r="N4107">
        <v>3</v>
      </c>
      <c r="O4107">
        <f t="shared" si="209"/>
        <v>1.5</v>
      </c>
      <c r="P4107">
        <v>0.5</v>
      </c>
    </row>
    <row r="4108" spans="1:16">
      <c r="A4108" s="105" t="s">
        <v>3476</v>
      </c>
      <c r="B4108" s="61" t="s">
        <v>6724</v>
      </c>
      <c r="C4108" s="123" t="s">
        <v>1532</v>
      </c>
      <c r="D4108" s="126" t="s">
        <v>3477</v>
      </c>
      <c r="E4108" s="105">
        <v>101490162</v>
      </c>
      <c r="F4108" s="105"/>
      <c r="G4108" s="118">
        <v>191</v>
      </c>
      <c r="H4108">
        <v>8</v>
      </c>
      <c r="I4108" t="str">
        <f t="shared" ref="I4108:I4171" si="210">MID(D4108,5,2)</f>
        <v>56</v>
      </c>
      <c r="J4108" t="str">
        <f t="shared" ref="J4108:J4171" si="211">MID(D4108,7,3)</f>
        <v>6.0</v>
      </c>
      <c r="K4108" t="s">
        <v>8342</v>
      </c>
      <c r="L4108" t="s">
        <v>8341</v>
      </c>
      <c r="M4108">
        <v>0.75</v>
      </c>
      <c r="N4108">
        <v>3</v>
      </c>
      <c r="O4108">
        <f t="shared" si="209"/>
        <v>1.5</v>
      </c>
      <c r="P4108">
        <v>0.5</v>
      </c>
    </row>
    <row r="4109" spans="1:16">
      <c r="A4109" s="105">
        <v>101521721</v>
      </c>
      <c r="B4109" s="61" t="s">
        <v>6034</v>
      </c>
      <c r="C4109" s="123" t="s">
        <v>1532</v>
      </c>
      <c r="D4109" s="107" t="s">
        <v>1695</v>
      </c>
      <c r="E4109" s="105">
        <v>101490162</v>
      </c>
      <c r="F4109" s="105"/>
      <c r="G4109" s="105">
        <v>191</v>
      </c>
      <c r="H4109">
        <v>8</v>
      </c>
      <c r="I4109" t="str">
        <f t="shared" si="210"/>
        <v>56</v>
      </c>
      <c r="J4109" t="str">
        <f t="shared" si="211"/>
        <v>6.0</v>
      </c>
      <c r="K4109" t="s">
        <v>8344</v>
      </c>
      <c r="L4109" t="s">
        <v>8341</v>
      </c>
      <c r="M4109">
        <v>0.75</v>
      </c>
      <c r="N4109">
        <v>3</v>
      </c>
      <c r="O4109">
        <f t="shared" si="209"/>
        <v>1.5</v>
      </c>
      <c r="P4109">
        <v>0.5</v>
      </c>
    </row>
    <row r="4110" spans="1:16">
      <c r="A4110" s="105">
        <v>101521721</v>
      </c>
      <c r="B4110" s="61" t="s">
        <v>6034</v>
      </c>
      <c r="C4110" s="123" t="s">
        <v>1613</v>
      </c>
      <c r="D4110" s="107" t="s">
        <v>3709</v>
      </c>
      <c r="E4110" s="105">
        <v>101490161</v>
      </c>
      <c r="F4110" s="105"/>
      <c r="G4110" s="105">
        <v>191</v>
      </c>
      <c r="H4110">
        <v>8</v>
      </c>
      <c r="I4110" t="str">
        <f t="shared" si="210"/>
        <v>56</v>
      </c>
      <c r="J4110" t="str">
        <f t="shared" si="211"/>
        <v>6.0</v>
      </c>
      <c r="K4110" t="s">
        <v>8344</v>
      </c>
      <c r="L4110" t="s">
        <v>8341</v>
      </c>
      <c r="M4110">
        <v>0.75</v>
      </c>
      <c r="N4110">
        <v>3</v>
      </c>
      <c r="O4110">
        <f t="shared" si="209"/>
        <v>1.5</v>
      </c>
      <c r="P4110">
        <v>0.5</v>
      </c>
    </row>
    <row r="4111" spans="1:16">
      <c r="A4111" s="116">
        <v>101809969</v>
      </c>
      <c r="B4111" s="61" t="s">
        <v>6840</v>
      </c>
      <c r="C4111" s="123" t="s">
        <v>1532</v>
      </c>
      <c r="D4111" s="107" t="s">
        <v>3956</v>
      </c>
      <c r="E4111" s="105">
        <v>101490162</v>
      </c>
      <c r="F4111" s="105"/>
      <c r="G4111" s="105">
        <v>191</v>
      </c>
      <c r="H4111">
        <v>8</v>
      </c>
      <c r="I4111" t="str">
        <f t="shared" si="210"/>
        <v>56</v>
      </c>
      <c r="J4111" t="str">
        <f t="shared" si="211"/>
        <v>6.0</v>
      </c>
      <c r="K4111" t="s">
        <v>8342</v>
      </c>
      <c r="L4111" t="s">
        <v>8341</v>
      </c>
      <c r="M4111">
        <v>0.75</v>
      </c>
      <c r="N4111">
        <v>3</v>
      </c>
      <c r="O4111">
        <f t="shared" si="209"/>
        <v>1.5</v>
      </c>
      <c r="P4111">
        <v>0.5</v>
      </c>
    </row>
    <row r="4112" spans="1:16">
      <c r="A4112" s="105">
        <v>101809969</v>
      </c>
      <c r="B4112" s="61" t="s">
        <v>6840</v>
      </c>
      <c r="C4112" s="123" t="s">
        <v>1613</v>
      </c>
      <c r="D4112" s="107" t="s">
        <v>3957</v>
      </c>
      <c r="E4112" s="105">
        <v>101490161</v>
      </c>
      <c r="F4112" s="105"/>
      <c r="G4112" s="105">
        <v>191</v>
      </c>
      <c r="H4112">
        <v>8</v>
      </c>
      <c r="I4112" t="str">
        <f t="shared" si="210"/>
        <v>56</v>
      </c>
      <c r="J4112" t="str">
        <f t="shared" si="211"/>
        <v>6.0</v>
      </c>
      <c r="K4112" t="s">
        <v>8342</v>
      </c>
      <c r="L4112" t="s">
        <v>8341</v>
      </c>
      <c r="M4112">
        <v>0.75</v>
      </c>
      <c r="N4112">
        <v>3</v>
      </c>
      <c r="O4112">
        <f t="shared" si="209"/>
        <v>1.5</v>
      </c>
      <c r="P4112">
        <v>0.5</v>
      </c>
    </row>
    <row r="4113" spans="1:16">
      <c r="A4113" s="119">
        <v>103292208</v>
      </c>
      <c r="B4113" s="61" t="s">
        <v>7521</v>
      </c>
      <c r="C4113" s="123" t="s">
        <v>1532</v>
      </c>
      <c r="D4113" s="122" t="s">
        <v>4972</v>
      </c>
      <c r="E4113" s="105">
        <v>101490162</v>
      </c>
      <c r="F4113" s="105"/>
      <c r="G4113" s="105">
        <v>402</v>
      </c>
      <c r="H4113">
        <v>8</v>
      </c>
      <c r="I4113" t="str">
        <f t="shared" si="210"/>
        <v>56</v>
      </c>
      <c r="J4113" t="str">
        <f t="shared" si="211"/>
        <v>6.0</v>
      </c>
      <c r="K4113" t="s">
        <v>8342</v>
      </c>
      <c r="L4113" t="s">
        <v>8352</v>
      </c>
      <c r="M4113">
        <v>0.75</v>
      </c>
      <c r="N4113">
        <v>3</v>
      </c>
      <c r="O4113">
        <f t="shared" ref="O4113:O4176" si="212">N4113/2</f>
        <v>1.5</v>
      </c>
      <c r="P4113">
        <v>0.5</v>
      </c>
    </row>
    <row r="4114" spans="1:16">
      <c r="A4114" s="119">
        <v>103292208</v>
      </c>
      <c r="B4114" s="61" t="s">
        <v>7521</v>
      </c>
      <c r="C4114" s="123" t="s">
        <v>1613</v>
      </c>
      <c r="D4114" s="122" t="s">
        <v>4973</v>
      </c>
      <c r="E4114" s="105">
        <v>101490161</v>
      </c>
      <c r="F4114" s="105"/>
      <c r="G4114" s="105">
        <v>402</v>
      </c>
      <c r="H4114">
        <v>8</v>
      </c>
      <c r="I4114" t="str">
        <f t="shared" si="210"/>
        <v>56</v>
      </c>
      <c r="J4114" t="str">
        <f t="shared" si="211"/>
        <v>6.0</v>
      </c>
      <c r="K4114" t="s">
        <v>8342</v>
      </c>
      <c r="L4114" t="s">
        <v>8352</v>
      </c>
      <c r="M4114">
        <v>0.75</v>
      </c>
      <c r="N4114">
        <v>3</v>
      </c>
      <c r="O4114">
        <f t="shared" si="212"/>
        <v>1.5</v>
      </c>
      <c r="P4114">
        <v>0.5</v>
      </c>
    </row>
    <row r="4115" spans="1:16">
      <c r="A4115" s="105">
        <v>103119029</v>
      </c>
      <c r="B4115" s="61" t="s">
        <v>7292</v>
      </c>
      <c r="C4115" s="123" t="s">
        <v>1532</v>
      </c>
      <c r="D4115" s="107" t="s">
        <v>4682</v>
      </c>
      <c r="E4115" s="105">
        <v>101490162</v>
      </c>
      <c r="F4115" s="105"/>
      <c r="G4115" s="105">
        <v>374</v>
      </c>
      <c r="H4115">
        <v>8</v>
      </c>
      <c r="I4115" t="str">
        <f t="shared" si="210"/>
        <v>56</v>
      </c>
      <c r="J4115" t="str">
        <f t="shared" si="211"/>
        <v>6.0</v>
      </c>
      <c r="K4115" t="s">
        <v>8342</v>
      </c>
      <c r="L4115" t="s">
        <v>8341</v>
      </c>
      <c r="M4115">
        <v>0.75</v>
      </c>
      <c r="N4115">
        <v>3</v>
      </c>
      <c r="O4115">
        <f t="shared" si="212"/>
        <v>1.5</v>
      </c>
      <c r="P4115">
        <v>0.5</v>
      </c>
    </row>
    <row r="4116" spans="1:16">
      <c r="A4116" s="105">
        <v>103119029</v>
      </c>
      <c r="B4116" s="61" t="s">
        <v>7292</v>
      </c>
      <c r="C4116" s="123" t="s">
        <v>1613</v>
      </c>
      <c r="D4116" s="107" t="s">
        <v>4683</v>
      </c>
      <c r="E4116" s="105">
        <v>101490161</v>
      </c>
      <c r="F4116" s="105"/>
      <c r="G4116" s="105">
        <v>374</v>
      </c>
      <c r="H4116">
        <v>8</v>
      </c>
      <c r="I4116" t="str">
        <f t="shared" si="210"/>
        <v>56</v>
      </c>
      <c r="J4116" t="str">
        <f t="shared" si="211"/>
        <v>6.0</v>
      </c>
      <c r="K4116" t="s">
        <v>8342</v>
      </c>
      <c r="L4116" t="s">
        <v>8341</v>
      </c>
      <c r="M4116">
        <v>0.75</v>
      </c>
      <c r="N4116">
        <v>3</v>
      </c>
      <c r="O4116">
        <f t="shared" si="212"/>
        <v>1.5</v>
      </c>
      <c r="P4116">
        <v>0.5</v>
      </c>
    </row>
    <row r="4117" spans="1:16">
      <c r="A4117" s="105">
        <v>104228267</v>
      </c>
      <c r="B4117" s="61" t="s">
        <v>7771</v>
      </c>
      <c r="C4117" s="106" t="s">
        <v>1532</v>
      </c>
      <c r="D4117" s="107" t="s">
        <v>5378</v>
      </c>
      <c r="E4117" s="105">
        <v>103177454</v>
      </c>
      <c r="F4117" s="105"/>
      <c r="G4117" s="105">
        <v>402</v>
      </c>
      <c r="H4117">
        <v>8</v>
      </c>
      <c r="I4117" t="str">
        <f t="shared" si="210"/>
        <v>56</v>
      </c>
      <c r="J4117" t="str">
        <f t="shared" si="211"/>
        <v>6.0</v>
      </c>
      <c r="K4117" t="s">
        <v>8345</v>
      </c>
      <c r="L4117" t="s">
        <v>8352</v>
      </c>
      <c r="M4117">
        <v>1.5</v>
      </c>
      <c r="N4117">
        <v>3</v>
      </c>
      <c r="O4117">
        <f t="shared" si="212"/>
        <v>1.5</v>
      </c>
      <c r="P4117">
        <v>0.5</v>
      </c>
    </row>
    <row r="4118" spans="1:16">
      <c r="A4118" s="105">
        <v>104228267</v>
      </c>
      <c r="B4118" s="61" t="s">
        <v>7771</v>
      </c>
      <c r="C4118" s="106" t="s">
        <v>1613</v>
      </c>
      <c r="D4118" s="107" t="s">
        <v>5379</v>
      </c>
      <c r="E4118" s="105" t="s">
        <v>4953</v>
      </c>
      <c r="F4118" s="105"/>
      <c r="G4118" s="105">
        <v>402</v>
      </c>
      <c r="H4118">
        <v>8</v>
      </c>
      <c r="I4118" t="str">
        <f t="shared" si="210"/>
        <v>56</v>
      </c>
      <c r="J4118" t="str">
        <f t="shared" si="211"/>
        <v>6.0</v>
      </c>
      <c r="K4118" t="s">
        <v>8345</v>
      </c>
      <c r="L4118" t="s">
        <v>8352</v>
      </c>
      <c r="M4118">
        <v>1.5</v>
      </c>
      <c r="N4118">
        <v>3</v>
      </c>
      <c r="O4118">
        <f t="shared" si="212"/>
        <v>1.5</v>
      </c>
      <c r="P4118">
        <v>0.5</v>
      </c>
    </row>
    <row r="4119" spans="1:16">
      <c r="A4119" s="105">
        <v>104224489</v>
      </c>
      <c r="B4119" s="61" t="s">
        <v>7770</v>
      </c>
      <c r="C4119" s="106" t="s">
        <v>1532</v>
      </c>
      <c r="D4119" s="107" t="s">
        <v>8191</v>
      </c>
      <c r="E4119" s="105">
        <v>103177454</v>
      </c>
      <c r="F4119" s="105"/>
      <c r="G4119" s="105">
        <v>374</v>
      </c>
      <c r="H4119">
        <v>8</v>
      </c>
      <c r="I4119" t="str">
        <f t="shared" si="210"/>
        <v>56</v>
      </c>
      <c r="J4119" t="str">
        <f t="shared" si="211"/>
        <v>6.0</v>
      </c>
      <c r="K4119" t="s">
        <v>8345</v>
      </c>
      <c r="L4119" t="s">
        <v>8341</v>
      </c>
      <c r="M4119">
        <v>1.5</v>
      </c>
      <c r="N4119">
        <v>3</v>
      </c>
      <c r="O4119">
        <f t="shared" si="212"/>
        <v>1.5</v>
      </c>
      <c r="P4119">
        <v>0.5</v>
      </c>
    </row>
    <row r="4120" spans="1:16">
      <c r="A4120" s="105">
        <v>104224489</v>
      </c>
      <c r="B4120" s="61" t="s">
        <v>7770</v>
      </c>
      <c r="C4120" s="106" t="s">
        <v>1613</v>
      </c>
      <c r="D4120" s="107" t="s">
        <v>5377</v>
      </c>
      <c r="E4120" s="105" t="s">
        <v>4953</v>
      </c>
      <c r="F4120" s="105"/>
      <c r="G4120" s="105">
        <v>374</v>
      </c>
      <c r="H4120">
        <v>8</v>
      </c>
      <c r="I4120" t="str">
        <f t="shared" si="210"/>
        <v>56</v>
      </c>
      <c r="J4120" t="str">
        <f t="shared" si="211"/>
        <v>6.0</v>
      </c>
      <c r="K4120" t="s">
        <v>8345</v>
      </c>
      <c r="L4120" t="s">
        <v>8341</v>
      </c>
      <c r="M4120">
        <v>1.5</v>
      </c>
      <c r="N4120">
        <v>3</v>
      </c>
      <c r="O4120">
        <f t="shared" si="212"/>
        <v>1.5</v>
      </c>
      <c r="P4120">
        <v>0.5</v>
      </c>
    </row>
    <row r="4121" spans="1:16">
      <c r="A4121" s="105">
        <v>101872012</v>
      </c>
      <c r="B4121" s="61" t="s">
        <v>6850</v>
      </c>
      <c r="C4121" s="123" t="s">
        <v>1532</v>
      </c>
      <c r="D4121" s="107" t="s">
        <v>3980</v>
      </c>
      <c r="E4121" s="105">
        <v>101490162</v>
      </c>
      <c r="F4121" s="105"/>
      <c r="G4121" s="105">
        <v>279</v>
      </c>
      <c r="H4121">
        <v>8</v>
      </c>
      <c r="I4121" t="str">
        <f t="shared" si="210"/>
        <v>67</v>
      </c>
      <c r="J4121" t="str">
        <f t="shared" si="211"/>
        <v>4.0</v>
      </c>
      <c r="K4121" t="s">
        <v>8342</v>
      </c>
      <c r="L4121" t="s">
        <v>8350</v>
      </c>
      <c r="M4121">
        <v>0.75</v>
      </c>
      <c r="N4121">
        <v>3</v>
      </c>
      <c r="O4121">
        <f t="shared" si="212"/>
        <v>1.5</v>
      </c>
      <c r="P4121">
        <v>0.5</v>
      </c>
    </row>
    <row r="4122" spans="1:16">
      <c r="A4122" s="105">
        <v>102895477</v>
      </c>
      <c r="B4122" s="61" t="s">
        <v>7138</v>
      </c>
      <c r="C4122" s="123" t="s">
        <v>1532</v>
      </c>
      <c r="D4122" s="107" t="s">
        <v>3980</v>
      </c>
      <c r="E4122" s="113" t="s">
        <v>1567</v>
      </c>
      <c r="F4122" s="105"/>
      <c r="G4122" s="105">
        <v>279</v>
      </c>
      <c r="H4122">
        <v>8</v>
      </c>
      <c r="I4122" t="str">
        <f t="shared" si="210"/>
        <v>67</v>
      </c>
      <c r="J4122" t="str">
        <f t="shared" si="211"/>
        <v>4.0</v>
      </c>
      <c r="K4122" t="s">
        <v>8342</v>
      </c>
      <c r="L4122" t="s">
        <v>8350</v>
      </c>
      <c r="M4122">
        <v>0.75</v>
      </c>
      <c r="N4122">
        <v>3</v>
      </c>
      <c r="O4122">
        <f t="shared" si="212"/>
        <v>1.5</v>
      </c>
      <c r="P4122">
        <v>0.5</v>
      </c>
    </row>
    <row r="4123" spans="1:16">
      <c r="A4123" s="105">
        <v>102895477</v>
      </c>
      <c r="B4123" s="61" t="s">
        <v>7138</v>
      </c>
      <c r="C4123" s="123" t="s">
        <v>1613</v>
      </c>
      <c r="D4123" s="107" t="s">
        <v>4444</v>
      </c>
      <c r="E4123" s="105">
        <v>101490161</v>
      </c>
      <c r="F4123" s="105"/>
      <c r="G4123" s="105">
        <v>279</v>
      </c>
      <c r="H4123">
        <v>8</v>
      </c>
      <c r="I4123" t="str">
        <f t="shared" si="210"/>
        <v>67</v>
      </c>
      <c r="J4123" t="str">
        <f t="shared" si="211"/>
        <v>4.0</v>
      </c>
      <c r="K4123" t="s">
        <v>8342</v>
      </c>
      <c r="L4123" t="s">
        <v>8350</v>
      </c>
      <c r="M4123">
        <v>0.75</v>
      </c>
      <c r="N4123">
        <v>3</v>
      </c>
      <c r="O4123">
        <f t="shared" si="212"/>
        <v>1.5</v>
      </c>
      <c r="P4123">
        <v>0.5</v>
      </c>
    </row>
    <row r="4124" spans="1:16">
      <c r="A4124" s="105">
        <v>101872012</v>
      </c>
      <c r="B4124" s="61" t="s">
        <v>6850</v>
      </c>
      <c r="C4124" s="123" t="s">
        <v>1613</v>
      </c>
      <c r="D4124" s="107" t="s">
        <v>3981</v>
      </c>
      <c r="E4124" s="105">
        <v>101490161</v>
      </c>
      <c r="F4124" s="105"/>
      <c r="G4124" s="105">
        <v>279</v>
      </c>
      <c r="H4124">
        <v>8</v>
      </c>
      <c r="I4124" t="str">
        <f t="shared" si="210"/>
        <v>67</v>
      </c>
      <c r="J4124" t="str">
        <f t="shared" si="211"/>
        <v>4.0</v>
      </c>
      <c r="K4124" t="s">
        <v>8342</v>
      </c>
      <c r="L4124" t="s">
        <v>8350</v>
      </c>
      <c r="M4124">
        <v>0.75</v>
      </c>
      <c r="N4124">
        <v>3</v>
      </c>
      <c r="O4124">
        <f t="shared" si="212"/>
        <v>1.5</v>
      </c>
      <c r="P4124">
        <v>0.5</v>
      </c>
    </row>
    <row r="4125" spans="1:16">
      <c r="A4125" s="105">
        <v>102859861</v>
      </c>
      <c r="B4125" s="61" t="s">
        <v>7112</v>
      </c>
      <c r="C4125" s="123" t="s">
        <v>1532</v>
      </c>
      <c r="D4125" s="107" t="s">
        <v>4406</v>
      </c>
      <c r="E4125" s="105">
        <v>101490162</v>
      </c>
      <c r="F4125" s="105"/>
      <c r="G4125" s="105">
        <v>340</v>
      </c>
      <c r="H4125">
        <v>8</v>
      </c>
      <c r="I4125" t="str">
        <f t="shared" si="210"/>
        <v>67</v>
      </c>
      <c r="J4125" t="str">
        <f t="shared" si="211"/>
        <v>4.0</v>
      </c>
      <c r="K4125" t="s">
        <v>8342</v>
      </c>
      <c r="L4125" t="s">
        <v>8341</v>
      </c>
      <c r="M4125">
        <v>0.75</v>
      </c>
      <c r="N4125">
        <v>3</v>
      </c>
      <c r="O4125">
        <f t="shared" si="212"/>
        <v>1.5</v>
      </c>
      <c r="P4125">
        <v>0.5</v>
      </c>
    </row>
    <row r="4126" spans="1:16">
      <c r="A4126" s="105">
        <v>102895479</v>
      </c>
      <c r="B4126" s="61" t="s">
        <v>7139</v>
      </c>
      <c r="C4126" s="123" t="s">
        <v>1532</v>
      </c>
      <c r="D4126" s="107" t="s">
        <v>4406</v>
      </c>
      <c r="E4126" s="113" t="s">
        <v>1567</v>
      </c>
      <c r="F4126" s="105"/>
      <c r="G4126" s="105">
        <v>340</v>
      </c>
      <c r="H4126">
        <v>8</v>
      </c>
      <c r="I4126" t="str">
        <f t="shared" si="210"/>
        <v>67</v>
      </c>
      <c r="J4126" t="str">
        <f t="shared" si="211"/>
        <v>4.0</v>
      </c>
      <c r="K4126" t="s">
        <v>8342</v>
      </c>
      <c r="L4126" t="s">
        <v>8341</v>
      </c>
      <c r="M4126">
        <v>0.75</v>
      </c>
      <c r="N4126">
        <v>3</v>
      </c>
      <c r="O4126">
        <f t="shared" si="212"/>
        <v>1.5</v>
      </c>
      <c r="P4126">
        <v>0.5</v>
      </c>
    </row>
    <row r="4127" spans="1:16">
      <c r="A4127" s="105">
        <v>102895479</v>
      </c>
      <c r="B4127" s="61" t="s">
        <v>7139</v>
      </c>
      <c r="C4127" s="123" t="s">
        <v>1613</v>
      </c>
      <c r="D4127" s="107" t="s">
        <v>4445</v>
      </c>
      <c r="E4127" s="105">
        <v>101490161</v>
      </c>
      <c r="F4127" s="105"/>
      <c r="G4127" s="105">
        <v>340</v>
      </c>
      <c r="H4127">
        <v>8</v>
      </c>
      <c r="I4127" t="str">
        <f t="shared" si="210"/>
        <v>67</v>
      </c>
      <c r="J4127" t="str">
        <f t="shared" si="211"/>
        <v>4.0</v>
      </c>
      <c r="K4127" t="s">
        <v>8342</v>
      </c>
      <c r="L4127" t="s">
        <v>8341</v>
      </c>
      <c r="M4127">
        <v>0.75</v>
      </c>
      <c r="N4127">
        <v>3</v>
      </c>
      <c r="O4127">
        <f t="shared" si="212"/>
        <v>1.5</v>
      </c>
      <c r="P4127">
        <v>0.5</v>
      </c>
    </row>
    <row r="4128" spans="1:16">
      <c r="A4128" s="105">
        <v>102970400</v>
      </c>
      <c r="B4128" s="61" t="s">
        <v>7194</v>
      </c>
      <c r="C4128" s="123" t="s">
        <v>1532</v>
      </c>
      <c r="D4128" s="107" t="s">
        <v>4519</v>
      </c>
      <c r="E4128" s="105">
        <v>101490162</v>
      </c>
      <c r="F4128" s="105"/>
      <c r="G4128" s="105">
        <v>340</v>
      </c>
      <c r="H4128">
        <v>8</v>
      </c>
      <c r="I4128" t="str">
        <f t="shared" si="210"/>
        <v>67</v>
      </c>
      <c r="J4128" t="str">
        <f t="shared" si="211"/>
        <v>4.0</v>
      </c>
      <c r="K4128" t="s">
        <v>8342</v>
      </c>
      <c r="L4128" t="s">
        <v>8341</v>
      </c>
      <c r="M4128">
        <v>0.75</v>
      </c>
      <c r="N4128">
        <v>3</v>
      </c>
      <c r="O4128">
        <f t="shared" si="212"/>
        <v>1.5</v>
      </c>
      <c r="P4128">
        <v>0.5</v>
      </c>
    </row>
    <row r="4129" spans="1:16">
      <c r="A4129" s="105">
        <v>103006114</v>
      </c>
      <c r="B4129" s="61" t="s">
        <v>72</v>
      </c>
      <c r="C4129" s="123" t="s">
        <v>1532</v>
      </c>
      <c r="D4129" s="107" t="s">
        <v>4519</v>
      </c>
      <c r="E4129" s="105">
        <v>101490162</v>
      </c>
      <c r="F4129" s="105"/>
      <c r="G4129" s="105">
        <v>340</v>
      </c>
      <c r="H4129">
        <v>8</v>
      </c>
      <c r="I4129" t="str">
        <f t="shared" si="210"/>
        <v>67</v>
      </c>
      <c r="J4129" t="str">
        <f t="shared" si="211"/>
        <v>4.0</v>
      </c>
      <c r="K4129" t="s">
        <v>8342</v>
      </c>
      <c r="L4129" t="s">
        <v>8341</v>
      </c>
      <c r="M4129">
        <v>0.75</v>
      </c>
      <c r="N4129">
        <v>3</v>
      </c>
      <c r="O4129">
        <f t="shared" si="212"/>
        <v>1.5</v>
      </c>
      <c r="P4129">
        <v>0.5</v>
      </c>
    </row>
    <row r="4130" spans="1:16">
      <c r="A4130" s="105">
        <v>102970400</v>
      </c>
      <c r="B4130" s="61" t="s">
        <v>7194</v>
      </c>
      <c r="C4130" s="123" t="s">
        <v>1613</v>
      </c>
      <c r="D4130" s="107" t="s">
        <v>4520</v>
      </c>
      <c r="E4130" s="105">
        <v>101490161</v>
      </c>
      <c r="F4130" s="105"/>
      <c r="G4130" s="105">
        <v>340</v>
      </c>
      <c r="H4130">
        <v>8</v>
      </c>
      <c r="I4130" t="str">
        <f t="shared" si="210"/>
        <v>67</v>
      </c>
      <c r="J4130" t="str">
        <f t="shared" si="211"/>
        <v>4.0</v>
      </c>
      <c r="K4130" t="s">
        <v>8342</v>
      </c>
      <c r="L4130" t="s">
        <v>8341</v>
      </c>
      <c r="M4130">
        <v>0.75</v>
      </c>
      <c r="N4130">
        <v>3</v>
      </c>
      <c r="O4130">
        <f t="shared" si="212"/>
        <v>1.5</v>
      </c>
      <c r="P4130">
        <v>0.5</v>
      </c>
    </row>
    <row r="4131" spans="1:16">
      <c r="A4131" s="105">
        <v>103006114</v>
      </c>
      <c r="B4131" s="61" t="s">
        <v>72</v>
      </c>
      <c r="C4131" s="123" t="s">
        <v>1613</v>
      </c>
      <c r="D4131" s="107" t="s">
        <v>4520</v>
      </c>
      <c r="E4131" s="105">
        <v>101490161</v>
      </c>
      <c r="F4131" s="105"/>
      <c r="G4131" s="105">
        <v>340</v>
      </c>
      <c r="H4131">
        <v>8</v>
      </c>
      <c r="I4131" t="str">
        <f t="shared" si="210"/>
        <v>67</v>
      </c>
      <c r="J4131" t="str">
        <f t="shared" si="211"/>
        <v>4.0</v>
      </c>
      <c r="K4131" t="s">
        <v>8342</v>
      </c>
      <c r="L4131" t="s">
        <v>8341</v>
      </c>
      <c r="M4131">
        <v>0.75</v>
      </c>
      <c r="N4131">
        <v>3</v>
      </c>
      <c r="O4131">
        <f t="shared" si="212"/>
        <v>1.5</v>
      </c>
      <c r="P4131">
        <v>0.5</v>
      </c>
    </row>
    <row r="4132" spans="1:16">
      <c r="A4132" s="105">
        <v>102859861</v>
      </c>
      <c r="B4132" s="61" t="s">
        <v>7112</v>
      </c>
      <c r="C4132" s="123" t="s">
        <v>1613</v>
      </c>
      <c r="D4132" s="107" t="s">
        <v>4407</v>
      </c>
      <c r="E4132" s="105">
        <v>101490161</v>
      </c>
      <c r="F4132" s="105"/>
      <c r="G4132" s="105">
        <v>340</v>
      </c>
      <c r="H4132">
        <v>8</v>
      </c>
      <c r="I4132" t="str">
        <f t="shared" si="210"/>
        <v>67</v>
      </c>
      <c r="J4132" t="str">
        <f t="shared" si="211"/>
        <v>4.0</v>
      </c>
      <c r="K4132" t="s">
        <v>8342</v>
      </c>
      <c r="L4132" t="s">
        <v>8341</v>
      </c>
      <c r="M4132">
        <v>0.75</v>
      </c>
      <c r="N4132">
        <v>3</v>
      </c>
      <c r="O4132">
        <f t="shared" si="212"/>
        <v>1.5</v>
      </c>
      <c r="P4132">
        <v>0.5</v>
      </c>
    </row>
    <row r="4133" spans="1:16">
      <c r="A4133" s="105">
        <v>103357259</v>
      </c>
      <c r="B4133" s="61" t="s">
        <v>7570</v>
      </c>
      <c r="C4133" s="106" t="s">
        <v>1532</v>
      </c>
      <c r="D4133" s="122" t="s">
        <v>5055</v>
      </c>
      <c r="E4133" s="114">
        <v>103177454</v>
      </c>
      <c r="F4133" s="105"/>
      <c r="G4133" s="105">
        <v>279</v>
      </c>
      <c r="H4133">
        <v>8</v>
      </c>
      <c r="I4133" t="str">
        <f t="shared" si="210"/>
        <v>67</v>
      </c>
      <c r="J4133" t="str">
        <f t="shared" si="211"/>
        <v>4.0</v>
      </c>
      <c r="K4133" t="s">
        <v>8345</v>
      </c>
      <c r="L4133" t="s">
        <v>8350</v>
      </c>
      <c r="M4133">
        <v>1.5</v>
      </c>
      <c r="N4133">
        <v>3</v>
      </c>
      <c r="O4133">
        <f t="shared" si="212"/>
        <v>1.5</v>
      </c>
      <c r="P4133">
        <v>0.5</v>
      </c>
    </row>
    <row r="4134" spans="1:16">
      <c r="A4134" s="105">
        <v>103357259</v>
      </c>
      <c r="B4134" s="61" t="s">
        <v>7570</v>
      </c>
      <c r="C4134" s="106" t="s">
        <v>1613</v>
      </c>
      <c r="D4134" s="122" t="s">
        <v>5056</v>
      </c>
      <c r="E4134" s="114" t="s">
        <v>4953</v>
      </c>
      <c r="F4134" s="105"/>
      <c r="G4134" s="105">
        <v>279</v>
      </c>
      <c r="H4134">
        <v>8</v>
      </c>
      <c r="I4134" t="str">
        <f t="shared" si="210"/>
        <v>67</v>
      </c>
      <c r="J4134" t="str">
        <f t="shared" si="211"/>
        <v>4.0</v>
      </c>
      <c r="K4134" t="s">
        <v>8345</v>
      </c>
      <c r="L4134" t="s">
        <v>8350</v>
      </c>
      <c r="M4134">
        <v>1.5</v>
      </c>
      <c r="N4134">
        <v>3</v>
      </c>
      <c r="O4134">
        <f t="shared" si="212"/>
        <v>1.5</v>
      </c>
      <c r="P4134">
        <v>0.5</v>
      </c>
    </row>
    <row r="4135" spans="1:16">
      <c r="A4135" s="105">
        <v>103357258</v>
      </c>
      <c r="B4135" s="61" t="s">
        <v>7569</v>
      </c>
      <c r="C4135" s="106" t="s">
        <v>1532</v>
      </c>
      <c r="D4135" s="122" t="s">
        <v>5053</v>
      </c>
      <c r="E4135" s="114">
        <v>103177454</v>
      </c>
      <c r="F4135" s="105"/>
      <c r="G4135" s="105">
        <v>340</v>
      </c>
      <c r="H4135">
        <v>8</v>
      </c>
      <c r="I4135" t="str">
        <f t="shared" si="210"/>
        <v>67</v>
      </c>
      <c r="J4135" t="str">
        <f t="shared" si="211"/>
        <v>4.0</v>
      </c>
      <c r="K4135" t="s">
        <v>8345</v>
      </c>
      <c r="L4135" t="s">
        <v>8341</v>
      </c>
      <c r="M4135">
        <v>1.5</v>
      </c>
      <c r="N4135">
        <v>3</v>
      </c>
      <c r="O4135">
        <f t="shared" si="212"/>
        <v>1.5</v>
      </c>
      <c r="P4135">
        <v>0.5</v>
      </c>
    </row>
    <row r="4136" spans="1:16">
      <c r="A4136" s="105">
        <v>104731051</v>
      </c>
      <c r="B4136" s="61" t="s">
        <v>8007</v>
      </c>
      <c r="C4136" s="106" t="s">
        <v>1532</v>
      </c>
      <c r="D4136" s="107" t="s">
        <v>8302</v>
      </c>
      <c r="E4136" s="105">
        <v>103177454</v>
      </c>
      <c r="F4136" s="105"/>
      <c r="G4136" s="105">
        <v>340</v>
      </c>
      <c r="H4136">
        <v>8</v>
      </c>
      <c r="I4136" t="str">
        <f t="shared" si="210"/>
        <v>67</v>
      </c>
      <c r="J4136" t="str">
        <f t="shared" si="211"/>
        <v>4.0</v>
      </c>
      <c r="K4136" t="s">
        <v>8345</v>
      </c>
      <c r="L4136" t="s">
        <v>8341</v>
      </c>
      <c r="M4136">
        <v>1.5</v>
      </c>
      <c r="N4136">
        <v>3</v>
      </c>
      <c r="O4136">
        <f t="shared" si="212"/>
        <v>1.5</v>
      </c>
      <c r="P4136">
        <v>0.5</v>
      </c>
    </row>
    <row r="4137" spans="1:16">
      <c r="A4137" s="105">
        <v>104731051</v>
      </c>
      <c r="B4137" s="61" t="s">
        <v>8007</v>
      </c>
      <c r="C4137" s="106" t="s">
        <v>1613</v>
      </c>
      <c r="D4137" s="107" t="s">
        <v>8303</v>
      </c>
      <c r="E4137" s="105" t="s">
        <v>4953</v>
      </c>
      <c r="F4137" s="105"/>
      <c r="G4137" s="105">
        <v>340</v>
      </c>
      <c r="H4137">
        <v>8</v>
      </c>
      <c r="I4137" t="str">
        <f t="shared" si="210"/>
        <v>67</v>
      </c>
      <c r="J4137" t="str">
        <f t="shared" si="211"/>
        <v>4.0</v>
      </c>
      <c r="K4137" t="s">
        <v>8345</v>
      </c>
      <c r="L4137" t="s">
        <v>8341</v>
      </c>
      <c r="M4137">
        <v>1.5</v>
      </c>
      <c r="N4137">
        <v>3</v>
      </c>
      <c r="O4137">
        <f t="shared" si="212"/>
        <v>1.5</v>
      </c>
      <c r="P4137">
        <v>0.5</v>
      </c>
    </row>
    <row r="4138" spans="1:16">
      <c r="A4138" s="105">
        <v>103357258</v>
      </c>
      <c r="B4138" s="61" t="s">
        <v>7569</v>
      </c>
      <c r="C4138" s="106" t="s">
        <v>1613</v>
      </c>
      <c r="D4138" s="122" t="s">
        <v>5054</v>
      </c>
      <c r="E4138" s="114" t="s">
        <v>4953</v>
      </c>
      <c r="F4138" s="105"/>
      <c r="G4138" s="105">
        <v>340</v>
      </c>
      <c r="H4138">
        <v>8</v>
      </c>
      <c r="I4138" t="str">
        <f t="shared" si="210"/>
        <v>67</v>
      </c>
      <c r="J4138" t="str">
        <f t="shared" si="211"/>
        <v>4.0</v>
      </c>
      <c r="K4138" t="s">
        <v>8345</v>
      </c>
      <c r="L4138" t="s">
        <v>8341</v>
      </c>
      <c r="M4138">
        <v>1.5</v>
      </c>
      <c r="N4138">
        <v>3</v>
      </c>
      <c r="O4138">
        <f t="shared" si="212"/>
        <v>1.5</v>
      </c>
      <c r="P4138">
        <v>0.5</v>
      </c>
    </row>
    <row r="4139" spans="1:16">
      <c r="A4139" s="105" t="s">
        <v>3510</v>
      </c>
      <c r="B4139" s="61" t="s">
        <v>6737</v>
      </c>
      <c r="C4139" s="123" t="s">
        <v>1532</v>
      </c>
      <c r="D4139" s="126" t="s">
        <v>3511</v>
      </c>
      <c r="E4139" s="105">
        <v>101490164</v>
      </c>
      <c r="F4139" s="105"/>
      <c r="G4139" s="118">
        <v>197</v>
      </c>
      <c r="H4139">
        <v>8</v>
      </c>
      <c r="I4139" t="str">
        <f t="shared" si="210"/>
        <v>78</v>
      </c>
      <c r="J4139" t="str">
        <f t="shared" si="211"/>
        <v>2.5</v>
      </c>
      <c r="K4139" t="s">
        <v>8344</v>
      </c>
      <c r="L4139" t="s">
        <v>8341</v>
      </c>
      <c r="M4139">
        <v>0.75</v>
      </c>
      <c r="N4139">
        <v>3</v>
      </c>
      <c r="O4139">
        <f t="shared" si="212"/>
        <v>1.5</v>
      </c>
      <c r="P4139">
        <v>0.5</v>
      </c>
    </row>
    <row r="4140" spans="1:16">
      <c r="A4140" s="118" t="s">
        <v>3510</v>
      </c>
      <c r="B4140" s="61" t="s">
        <v>6737</v>
      </c>
      <c r="C4140" s="123" t="s">
        <v>1613</v>
      </c>
      <c r="D4140" s="126" t="s">
        <v>3710</v>
      </c>
      <c r="E4140" s="118">
        <v>101490161</v>
      </c>
      <c r="F4140" s="118"/>
      <c r="G4140" s="118">
        <v>197</v>
      </c>
      <c r="H4140">
        <v>8</v>
      </c>
      <c r="I4140" t="str">
        <f t="shared" si="210"/>
        <v>78</v>
      </c>
      <c r="J4140" t="str">
        <f t="shared" si="211"/>
        <v>2.5</v>
      </c>
      <c r="K4140" t="s">
        <v>8344</v>
      </c>
      <c r="L4140" t="s">
        <v>8341</v>
      </c>
      <c r="M4140">
        <v>0.75</v>
      </c>
      <c r="N4140">
        <v>3</v>
      </c>
      <c r="O4140">
        <f t="shared" si="212"/>
        <v>1.5</v>
      </c>
      <c r="P4140">
        <v>0.5</v>
      </c>
    </row>
    <row r="4141" spans="1:16">
      <c r="A4141" s="118" t="s">
        <v>3505</v>
      </c>
      <c r="B4141" s="61" t="s">
        <v>6736</v>
      </c>
      <c r="C4141" s="123" t="s">
        <v>1613</v>
      </c>
      <c r="D4141" s="126" t="s">
        <v>3711</v>
      </c>
      <c r="E4141" s="118">
        <v>101490161</v>
      </c>
      <c r="F4141" s="118"/>
      <c r="G4141" s="118">
        <v>197</v>
      </c>
      <c r="H4141">
        <v>8</v>
      </c>
      <c r="I4141" t="str">
        <f t="shared" si="210"/>
        <v>78</v>
      </c>
      <c r="J4141" t="str">
        <f t="shared" si="211"/>
        <v>2.5</v>
      </c>
      <c r="K4141" t="s">
        <v>8344</v>
      </c>
      <c r="L4141" t="s">
        <v>8341</v>
      </c>
      <c r="M4141">
        <v>0.75</v>
      </c>
      <c r="N4141">
        <v>3</v>
      </c>
      <c r="O4141">
        <f t="shared" si="212"/>
        <v>1.5</v>
      </c>
      <c r="P4141">
        <v>0.5</v>
      </c>
    </row>
    <row r="4142" spans="1:16">
      <c r="A4142" s="105" t="s">
        <v>3505</v>
      </c>
      <c r="B4142" s="61" t="s">
        <v>6736</v>
      </c>
      <c r="C4142" s="123" t="s">
        <v>1532</v>
      </c>
      <c r="D4142" s="126" t="s">
        <v>3506</v>
      </c>
      <c r="E4142" s="105">
        <v>101490162</v>
      </c>
      <c r="F4142" s="105"/>
      <c r="G4142" s="118">
        <v>197</v>
      </c>
      <c r="H4142">
        <v>8</v>
      </c>
      <c r="I4142" t="str">
        <f t="shared" si="210"/>
        <v>78</v>
      </c>
      <c r="J4142" t="str">
        <f t="shared" si="211"/>
        <v>2.5</v>
      </c>
      <c r="K4142" t="s">
        <v>8344</v>
      </c>
      <c r="L4142" t="s">
        <v>8341</v>
      </c>
      <c r="M4142">
        <v>0.75</v>
      </c>
      <c r="N4142">
        <v>3</v>
      </c>
      <c r="O4142">
        <f t="shared" si="212"/>
        <v>1.5</v>
      </c>
      <c r="P4142">
        <v>0.5</v>
      </c>
    </row>
    <row r="4143" spans="1:16">
      <c r="A4143" s="105">
        <v>103372638</v>
      </c>
      <c r="B4143" s="61" t="s">
        <v>7812</v>
      </c>
      <c r="C4143" s="106" t="s">
        <v>1532</v>
      </c>
      <c r="D4143" s="107" t="s">
        <v>5439</v>
      </c>
      <c r="E4143" s="105">
        <v>101490162</v>
      </c>
      <c r="F4143" s="105"/>
      <c r="G4143" s="105">
        <v>351</v>
      </c>
      <c r="H4143">
        <v>8</v>
      </c>
      <c r="I4143" t="str">
        <f t="shared" si="210"/>
        <v>78</v>
      </c>
      <c r="J4143" t="str">
        <f t="shared" si="211"/>
        <v>2.5</v>
      </c>
      <c r="K4143" t="s">
        <v>8342</v>
      </c>
      <c r="L4143" t="s">
        <v>8341</v>
      </c>
      <c r="M4143">
        <v>0.75</v>
      </c>
      <c r="N4143">
        <v>3</v>
      </c>
      <c r="O4143">
        <f t="shared" si="212"/>
        <v>1.5</v>
      </c>
      <c r="P4143">
        <v>0.5</v>
      </c>
    </row>
    <row r="4144" spans="1:16">
      <c r="A4144" s="105">
        <v>103372638</v>
      </c>
      <c r="B4144" s="61" t="s">
        <v>7812</v>
      </c>
      <c r="C4144" s="106" t="s">
        <v>1613</v>
      </c>
      <c r="D4144" s="107" t="s">
        <v>5440</v>
      </c>
      <c r="E4144" s="105">
        <v>101490161</v>
      </c>
      <c r="F4144" s="105"/>
      <c r="G4144" s="105">
        <v>351</v>
      </c>
      <c r="H4144">
        <v>8</v>
      </c>
      <c r="I4144" t="str">
        <f t="shared" si="210"/>
        <v>78</v>
      </c>
      <c r="J4144" t="str">
        <f t="shared" si="211"/>
        <v>2.5</v>
      </c>
      <c r="K4144" t="s">
        <v>8342</v>
      </c>
      <c r="L4144" t="s">
        <v>8341</v>
      </c>
      <c r="M4144">
        <v>0.75</v>
      </c>
      <c r="N4144">
        <v>3</v>
      </c>
      <c r="O4144">
        <f t="shared" si="212"/>
        <v>1.5</v>
      </c>
      <c r="P4144">
        <v>0.5</v>
      </c>
    </row>
    <row r="4145" spans="1:16">
      <c r="A4145" s="105">
        <v>101421498</v>
      </c>
      <c r="B4145" s="61" t="s">
        <v>5962</v>
      </c>
      <c r="C4145" s="123" t="s">
        <v>1532</v>
      </c>
      <c r="D4145" s="126" t="s">
        <v>1617</v>
      </c>
      <c r="E4145" s="118">
        <v>101490164</v>
      </c>
      <c r="F4145" s="118"/>
      <c r="G4145" s="118">
        <v>197</v>
      </c>
      <c r="H4145">
        <v>8</v>
      </c>
      <c r="I4145" t="str">
        <f t="shared" si="210"/>
        <v>78</v>
      </c>
      <c r="J4145" t="str">
        <f t="shared" si="211"/>
        <v>2.5</v>
      </c>
      <c r="K4145" t="s">
        <v>8344</v>
      </c>
      <c r="L4145" t="s">
        <v>8341</v>
      </c>
      <c r="M4145">
        <v>0.75</v>
      </c>
      <c r="N4145">
        <v>3</v>
      </c>
      <c r="O4145">
        <f t="shared" si="212"/>
        <v>1.5</v>
      </c>
      <c r="P4145">
        <v>0.5</v>
      </c>
    </row>
    <row r="4146" spans="1:16">
      <c r="A4146" s="105">
        <v>101421498</v>
      </c>
      <c r="B4146" s="61" t="s">
        <v>5962</v>
      </c>
      <c r="C4146" s="123" t="s">
        <v>1532</v>
      </c>
      <c r="D4146" s="126" t="s">
        <v>1617</v>
      </c>
      <c r="E4146" s="118">
        <v>101490164</v>
      </c>
      <c r="F4146" s="105" t="s">
        <v>1534</v>
      </c>
      <c r="G4146" s="118">
        <v>197</v>
      </c>
      <c r="H4146">
        <v>8</v>
      </c>
      <c r="I4146" t="str">
        <f t="shared" si="210"/>
        <v>78</v>
      </c>
      <c r="J4146" t="str">
        <f t="shared" si="211"/>
        <v>2.5</v>
      </c>
      <c r="K4146" t="s">
        <v>8344</v>
      </c>
      <c r="L4146" t="s">
        <v>8341</v>
      </c>
      <c r="M4146">
        <v>0.75</v>
      </c>
      <c r="N4146">
        <v>3</v>
      </c>
      <c r="O4146">
        <f t="shared" si="212"/>
        <v>1.5</v>
      </c>
      <c r="P4146">
        <v>0.5</v>
      </c>
    </row>
    <row r="4147" spans="1:16">
      <c r="A4147" s="118">
        <v>101421498</v>
      </c>
      <c r="B4147" s="61" t="s">
        <v>5962</v>
      </c>
      <c r="C4147" s="123" t="s">
        <v>1613</v>
      </c>
      <c r="D4147" s="126" t="s">
        <v>3712</v>
      </c>
      <c r="E4147" s="118">
        <v>101490161</v>
      </c>
      <c r="F4147" s="118"/>
      <c r="G4147" s="118">
        <v>197</v>
      </c>
      <c r="H4147">
        <v>8</v>
      </c>
      <c r="I4147" t="str">
        <f t="shared" si="210"/>
        <v>78</v>
      </c>
      <c r="J4147" t="str">
        <f t="shared" si="211"/>
        <v>2.5</v>
      </c>
      <c r="K4147" t="s">
        <v>8344</v>
      </c>
      <c r="L4147" t="s">
        <v>8341</v>
      </c>
      <c r="M4147">
        <v>0.75</v>
      </c>
      <c r="N4147">
        <v>3</v>
      </c>
      <c r="O4147">
        <f t="shared" si="212"/>
        <v>1.5</v>
      </c>
      <c r="P4147">
        <v>0.5</v>
      </c>
    </row>
    <row r="4148" spans="1:16">
      <c r="A4148" s="105">
        <v>101723139</v>
      </c>
      <c r="B4148" s="61" t="s">
        <v>6774</v>
      </c>
      <c r="C4148" s="123" t="s">
        <v>1532</v>
      </c>
      <c r="D4148" s="107" t="s">
        <v>3893</v>
      </c>
      <c r="E4148" s="105">
        <v>101490162</v>
      </c>
      <c r="F4148" s="105"/>
      <c r="G4148" s="105">
        <v>197</v>
      </c>
      <c r="H4148">
        <v>8</v>
      </c>
      <c r="I4148" t="str">
        <f t="shared" si="210"/>
        <v>78</v>
      </c>
      <c r="J4148" t="str">
        <f t="shared" si="211"/>
        <v>2.5</v>
      </c>
      <c r="K4148" t="s">
        <v>8342</v>
      </c>
      <c r="L4148" t="s">
        <v>8352</v>
      </c>
      <c r="M4148">
        <v>0.75</v>
      </c>
      <c r="N4148">
        <v>3</v>
      </c>
      <c r="O4148">
        <f t="shared" si="212"/>
        <v>1.5</v>
      </c>
      <c r="P4148">
        <v>0.5</v>
      </c>
    </row>
    <row r="4149" spans="1:16">
      <c r="A4149" s="105">
        <v>102823887</v>
      </c>
      <c r="B4149" s="61" t="s">
        <v>7085</v>
      </c>
      <c r="C4149" s="123" t="s">
        <v>1532</v>
      </c>
      <c r="D4149" s="107" t="s">
        <v>4360</v>
      </c>
      <c r="E4149" s="105">
        <v>101490164</v>
      </c>
      <c r="F4149" s="105"/>
      <c r="G4149" s="105">
        <v>197</v>
      </c>
      <c r="H4149">
        <v>8</v>
      </c>
      <c r="I4149" t="str">
        <f t="shared" si="210"/>
        <v>78</v>
      </c>
      <c r="J4149" t="str">
        <f t="shared" si="211"/>
        <v>2.5</v>
      </c>
      <c r="K4149" t="s">
        <v>8342</v>
      </c>
      <c r="L4149" t="s">
        <v>8352</v>
      </c>
      <c r="M4149">
        <v>0.75</v>
      </c>
      <c r="N4149">
        <v>3</v>
      </c>
      <c r="O4149">
        <f t="shared" si="212"/>
        <v>1.5</v>
      </c>
      <c r="P4149">
        <v>0.5</v>
      </c>
    </row>
    <row r="4150" spans="1:16">
      <c r="A4150" s="105">
        <v>102823887</v>
      </c>
      <c r="B4150" s="61" t="s">
        <v>7085</v>
      </c>
      <c r="C4150" s="123" t="s">
        <v>1613</v>
      </c>
      <c r="D4150" s="107" t="s">
        <v>4361</v>
      </c>
      <c r="E4150" s="105">
        <v>101490161</v>
      </c>
      <c r="F4150" s="105"/>
      <c r="G4150" s="105">
        <v>197</v>
      </c>
      <c r="H4150">
        <v>8</v>
      </c>
      <c r="I4150" t="str">
        <f t="shared" si="210"/>
        <v>78</v>
      </c>
      <c r="J4150" t="str">
        <f t="shared" si="211"/>
        <v>2.5</v>
      </c>
      <c r="K4150" t="s">
        <v>8342</v>
      </c>
      <c r="L4150" t="s">
        <v>8352</v>
      </c>
      <c r="M4150">
        <v>0.75</v>
      </c>
      <c r="N4150">
        <v>3</v>
      </c>
      <c r="O4150">
        <f t="shared" si="212"/>
        <v>1.5</v>
      </c>
      <c r="P4150">
        <v>0.5</v>
      </c>
    </row>
    <row r="4151" spans="1:16">
      <c r="A4151" s="105">
        <v>101723139</v>
      </c>
      <c r="B4151" s="61" t="s">
        <v>6774</v>
      </c>
      <c r="C4151" s="123" t="s">
        <v>1613</v>
      </c>
      <c r="D4151" s="107" t="s">
        <v>3713</v>
      </c>
      <c r="E4151" s="105">
        <v>101490161</v>
      </c>
      <c r="F4151" s="105"/>
      <c r="G4151" s="105">
        <v>197</v>
      </c>
      <c r="H4151">
        <v>8</v>
      </c>
      <c r="I4151" t="str">
        <f t="shared" si="210"/>
        <v>78</v>
      </c>
      <c r="J4151" t="str">
        <f t="shared" si="211"/>
        <v>2.5</v>
      </c>
      <c r="K4151" t="s">
        <v>8342</v>
      </c>
      <c r="L4151" t="s">
        <v>8352</v>
      </c>
      <c r="M4151">
        <v>0.75</v>
      </c>
      <c r="N4151">
        <v>3</v>
      </c>
      <c r="O4151">
        <f t="shared" si="212"/>
        <v>1.5</v>
      </c>
      <c r="P4151">
        <v>0.5</v>
      </c>
    </row>
    <row r="4152" spans="1:16">
      <c r="A4152" s="105">
        <v>102972429</v>
      </c>
      <c r="B4152" s="61" t="s">
        <v>7187</v>
      </c>
      <c r="C4152" s="123" t="s">
        <v>1532</v>
      </c>
      <c r="D4152" s="107" t="s">
        <v>4506</v>
      </c>
      <c r="E4152" s="105">
        <v>101490162</v>
      </c>
      <c r="F4152" s="105"/>
      <c r="G4152" s="105">
        <v>351</v>
      </c>
      <c r="H4152">
        <v>8</v>
      </c>
      <c r="I4152" t="str">
        <f t="shared" si="210"/>
        <v>78</v>
      </c>
      <c r="J4152" t="str">
        <f t="shared" si="211"/>
        <v>2.5</v>
      </c>
      <c r="K4152" t="s">
        <v>8342</v>
      </c>
      <c r="L4152" t="s">
        <v>8341</v>
      </c>
      <c r="M4152">
        <v>0.75</v>
      </c>
      <c r="N4152">
        <v>3</v>
      </c>
      <c r="O4152">
        <f t="shared" si="212"/>
        <v>1.5</v>
      </c>
      <c r="P4152">
        <v>0.5</v>
      </c>
    </row>
    <row r="4153" spans="1:16">
      <c r="A4153" s="105">
        <v>103240882</v>
      </c>
      <c r="B4153" s="61" t="s">
        <v>7479</v>
      </c>
      <c r="C4153" s="123" t="s">
        <v>1532</v>
      </c>
      <c r="D4153" s="107" t="s">
        <v>4506</v>
      </c>
      <c r="E4153" s="105">
        <v>101490162</v>
      </c>
      <c r="F4153" s="105"/>
      <c r="G4153" s="105">
        <v>351</v>
      </c>
      <c r="H4153">
        <v>8</v>
      </c>
      <c r="I4153" t="str">
        <f t="shared" si="210"/>
        <v>78</v>
      </c>
      <c r="J4153" t="str">
        <f t="shared" si="211"/>
        <v>2.5</v>
      </c>
      <c r="K4153" t="s">
        <v>8342</v>
      </c>
      <c r="L4153" t="s">
        <v>8341</v>
      </c>
      <c r="M4153">
        <v>0.75</v>
      </c>
      <c r="N4153">
        <v>3</v>
      </c>
      <c r="O4153">
        <f t="shared" si="212"/>
        <v>1.5</v>
      </c>
      <c r="P4153">
        <v>0.5</v>
      </c>
    </row>
    <row r="4154" spans="1:16">
      <c r="A4154" s="105">
        <v>102972429</v>
      </c>
      <c r="B4154" s="61" t="s">
        <v>7187</v>
      </c>
      <c r="C4154" s="123" t="s">
        <v>1613</v>
      </c>
      <c r="D4154" s="107" t="s">
        <v>4507</v>
      </c>
      <c r="E4154" s="105">
        <v>101490161</v>
      </c>
      <c r="F4154" s="105"/>
      <c r="G4154" s="105">
        <v>351</v>
      </c>
      <c r="H4154">
        <v>8</v>
      </c>
      <c r="I4154" t="str">
        <f t="shared" si="210"/>
        <v>78</v>
      </c>
      <c r="J4154" t="str">
        <f t="shared" si="211"/>
        <v>2.5</v>
      </c>
      <c r="K4154" t="s">
        <v>8342</v>
      </c>
      <c r="L4154" t="s">
        <v>8341</v>
      </c>
      <c r="M4154">
        <v>0.75</v>
      </c>
      <c r="N4154">
        <v>3</v>
      </c>
      <c r="O4154">
        <f t="shared" si="212"/>
        <v>1.5</v>
      </c>
      <c r="P4154">
        <v>0.5</v>
      </c>
    </row>
    <row r="4155" spans="1:16">
      <c r="A4155" s="105">
        <v>103240882</v>
      </c>
      <c r="B4155" s="61" t="s">
        <v>7479</v>
      </c>
      <c r="C4155" s="123" t="s">
        <v>1613</v>
      </c>
      <c r="D4155" s="107" t="s">
        <v>4507</v>
      </c>
      <c r="E4155" s="105">
        <v>101490161</v>
      </c>
      <c r="F4155" s="105"/>
      <c r="G4155" s="105">
        <v>351</v>
      </c>
      <c r="H4155">
        <v>8</v>
      </c>
      <c r="I4155" t="str">
        <f t="shared" si="210"/>
        <v>78</v>
      </c>
      <c r="J4155" t="str">
        <f t="shared" si="211"/>
        <v>2.5</v>
      </c>
      <c r="K4155" t="s">
        <v>8342</v>
      </c>
      <c r="L4155" t="s">
        <v>8341</v>
      </c>
      <c r="M4155">
        <v>0.75</v>
      </c>
      <c r="N4155">
        <v>3</v>
      </c>
      <c r="O4155">
        <f t="shared" si="212"/>
        <v>1.5</v>
      </c>
      <c r="P4155">
        <v>0.5</v>
      </c>
    </row>
    <row r="4156" spans="1:16">
      <c r="A4156" s="105">
        <v>104753918</v>
      </c>
      <c r="B4156" s="61" t="s">
        <v>8018</v>
      </c>
      <c r="C4156" s="106" t="s">
        <v>1532</v>
      </c>
      <c r="D4156" s="107" t="s">
        <v>8192</v>
      </c>
      <c r="E4156" s="105">
        <v>103177454</v>
      </c>
      <c r="F4156" s="105"/>
      <c r="G4156" s="105">
        <v>351</v>
      </c>
      <c r="H4156">
        <v>8</v>
      </c>
      <c r="I4156" t="str">
        <f t="shared" si="210"/>
        <v>78</v>
      </c>
      <c r="J4156" t="str">
        <f t="shared" si="211"/>
        <v>2.5</v>
      </c>
      <c r="K4156" t="s">
        <v>8345</v>
      </c>
      <c r="L4156" t="s">
        <v>8341</v>
      </c>
      <c r="M4156">
        <v>1.5</v>
      </c>
      <c r="N4156">
        <v>3</v>
      </c>
      <c r="O4156">
        <f t="shared" si="212"/>
        <v>1.5</v>
      </c>
      <c r="P4156">
        <v>0.5</v>
      </c>
    </row>
    <row r="4157" spans="1:16">
      <c r="A4157" s="105">
        <v>104217072</v>
      </c>
      <c r="B4157" s="61" t="s">
        <v>7758</v>
      </c>
      <c r="C4157" s="106" t="s">
        <v>1532</v>
      </c>
      <c r="D4157" s="107" t="s">
        <v>8192</v>
      </c>
      <c r="E4157" s="105">
        <v>103193075</v>
      </c>
      <c r="F4157" s="105"/>
      <c r="G4157" s="105">
        <v>351</v>
      </c>
      <c r="H4157">
        <v>8</v>
      </c>
      <c r="I4157" t="str">
        <f t="shared" si="210"/>
        <v>78</v>
      </c>
      <c r="J4157" t="str">
        <f t="shared" si="211"/>
        <v>2.5</v>
      </c>
      <c r="K4157" t="s">
        <v>8345</v>
      </c>
      <c r="L4157" t="s">
        <v>8341</v>
      </c>
      <c r="M4157">
        <v>1.5</v>
      </c>
      <c r="N4157">
        <v>3</v>
      </c>
      <c r="O4157">
        <f t="shared" si="212"/>
        <v>1.5</v>
      </c>
      <c r="P4157">
        <v>0.5</v>
      </c>
    </row>
    <row r="4158" spans="1:16">
      <c r="A4158" s="105">
        <v>104753918</v>
      </c>
      <c r="B4158" s="61" t="s">
        <v>8018</v>
      </c>
      <c r="C4158" s="106" t="s">
        <v>1613</v>
      </c>
      <c r="D4158" s="107" t="s">
        <v>8304</v>
      </c>
      <c r="E4158" s="105" t="s">
        <v>4953</v>
      </c>
      <c r="F4158" s="105"/>
      <c r="G4158" s="105">
        <v>351</v>
      </c>
      <c r="H4158">
        <v>8</v>
      </c>
      <c r="I4158" t="str">
        <f t="shared" si="210"/>
        <v>78</v>
      </c>
      <c r="J4158" t="str">
        <f t="shared" si="211"/>
        <v>2.5</v>
      </c>
      <c r="K4158" t="s">
        <v>8345</v>
      </c>
      <c r="L4158" t="s">
        <v>8341</v>
      </c>
      <c r="M4158">
        <v>1.5</v>
      </c>
      <c r="N4158">
        <v>3</v>
      </c>
      <c r="O4158">
        <f t="shared" si="212"/>
        <v>1.5</v>
      </c>
      <c r="P4158">
        <v>0.5</v>
      </c>
    </row>
    <row r="4159" spans="1:16">
      <c r="A4159" s="105">
        <v>104217072</v>
      </c>
      <c r="B4159" s="61" t="s">
        <v>7758</v>
      </c>
      <c r="C4159" s="106" t="s">
        <v>1613</v>
      </c>
      <c r="D4159" s="107" t="s">
        <v>1056</v>
      </c>
      <c r="E4159" s="105" t="s">
        <v>4953</v>
      </c>
      <c r="F4159" s="105"/>
      <c r="G4159" s="105">
        <v>351</v>
      </c>
      <c r="H4159">
        <v>8</v>
      </c>
      <c r="I4159" t="str">
        <f t="shared" si="210"/>
        <v>78</v>
      </c>
      <c r="J4159" t="str">
        <f t="shared" si="211"/>
        <v>2.5</v>
      </c>
      <c r="K4159" t="s">
        <v>8345</v>
      </c>
      <c r="L4159" t="s">
        <v>8341</v>
      </c>
      <c r="M4159">
        <v>1.5</v>
      </c>
      <c r="N4159">
        <v>3</v>
      </c>
      <c r="O4159">
        <f t="shared" si="212"/>
        <v>1.5</v>
      </c>
      <c r="P4159">
        <v>0.5</v>
      </c>
    </row>
    <row r="4160" spans="1:16">
      <c r="A4160" s="118" t="s">
        <v>3040</v>
      </c>
      <c r="B4160" s="61" t="s">
        <v>6597</v>
      </c>
      <c r="C4160" s="123" t="s">
        <v>1532</v>
      </c>
      <c r="D4160" s="126" t="s">
        <v>3041</v>
      </c>
      <c r="E4160" s="118">
        <v>101490164</v>
      </c>
      <c r="F4160" s="118"/>
      <c r="G4160" s="118">
        <v>22</v>
      </c>
      <c r="H4160">
        <v>8</v>
      </c>
      <c r="I4160" t="str">
        <f t="shared" si="210"/>
        <v>78</v>
      </c>
      <c r="J4160" t="str">
        <f t="shared" si="211"/>
        <v>3.0</v>
      </c>
      <c r="K4160" t="s">
        <v>8344</v>
      </c>
      <c r="L4160" t="s">
        <v>8341</v>
      </c>
      <c r="M4160">
        <v>0.75</v>
      </c>
      <c r="N4160">
        <v>3</v>
      </c>
      <c r="O4160">
        <f t="shared" si="212"/>
        <v>1.5</v>
      </c>
      <c r="P4160">
        <v>0.5</v>
      </c>
    </row>
    <row r="4161" spans="1:16">
      <c r="A4161" s="118" t="s">
        <v>3040</v>
      </c>
      <c r="B4161" s="61" t="s">
        <v>6597</v>
      </c>
      <c r="C4161" s="123" t="s">
        <v>1532</v>
      </c>
      <c r="D4161" s="126" t="s">
        <v>3041</v>
      </c>
      <c r="E4161" s="118">
        <v>101490164</v>
      </c>
      <c r="F4161" s="105" t="s">
        <v>1534</v>
      </c>
      <c r="G4161" s="118">
        <v>22</v>
      </c>
      <c r="H4161">
        <v>8</v>
      </c>
      <c r="I4161" t="str">
        <f t="shared" si="210"/>
        <v>78</v>
      </c>
      <c r="J4161" t="str">
        <f t="shared" si="211"/>
        <v>3.0</v>
      </c>
      <c r="K4161" t="s">
        <v>8344</v>
      </c>
      <c r="L4161" t="s">
        <v>8341</v>
      </c>
      <c r="M4161">
        <v>0.75</v>
      </c>
      <c r="N4161">
        <v>3</v>
      </c>
      <c r="O4161">
        <f t="shared" si="212"/>
        <v>1.5</v>
      </c>
      <c r="P4161">
        <v>0.5</v>
      </c>
    </row>
    <row r="4162" spans="1:16">
      <c r="A4162" s="118" t="s">
        <v>3040</v>
      </c>
      <c r="B4162" s="61" t="s">
        <v>6597</v>
      </c>
      <c r="C4162" s="123" t="s">
        <v>1613</v>
      </c>
      <c r="D4162" s="126" t="s">
        <v>3714</v>
      </c>
      <c r="E4162" s="118">
        <v>101490161</v>
      </c>
      <c r="F4162" s="118"/>
      <c r="G4162" s="118">
        <v>22</v>
      </c>
      <c r="H4162">
        <v>8</v>
      </c>
      <c r="I4162" t="str">
        <f t="shared" si="210"/>
        <v>78</v>
      </c>
      <c r="J4162" t="str">
        <f t="shared" si="211"/>
        <v>3.0</v>
      </c>
      <c r="K4162" t="s">
        <v>8344</v>
      </c>
      <c r="L4162" t="s">
        <v>8341</v>
      </c>
      <c r="M4162">
        <v>0.75</v>
      </c>
      <c r="N4162">
        <v>3</v>
      </c>
      <c r="O4162">
        <f t="shared" si="212"/>
        <v>1.5</v>
      </c>
      <c r="P4162">
        <v>0.5</v>
      </c>
    </row>
    <row r="4163" spans="1:16">
      <c r="A4163" s="105" t="s">
        <v>1844</v>
      </c>
      <c r="B4163" s="61" t="s">
        <v>6115</v>
      </c>
      <c r="C4163" s="123" t="s">
        <v>1532</v>
      </c>
      <c r="D4163" s="126" t="s">
        <v>1845</v>
      </c>
      <c r="E4163" s="105">
        <v>101490162</v>
      </c>
      <c r="F4163" s="105"/>
      <c r="G4163" s="118">
        <v>23</v>
      </c>
      <c r="H4163">
        <v>8</v>
      </c>
      <c r="I4163" t="str">
        <f t="shared" si="210"/>
        <v>78</v>
      </c>
      <c r="J4163" t="str">
        <f t="shared" si="211"/>
        <v>3.0</v>
      </c>
      <c r="K4163" t="s">
        <v>8344</v>
      </c>
      <c r="L4163" t="s">
        <v>8350</v>
      </c>
      <c r="M4163">
        <v>0.75</v>
      </c>
      <c r="N4163">
        <v>3</v>
      </c>
      <c r="O4163">
        <f t="shared" si="212"/>
        <v>1.5</v>
      </c>
      <c r="P4163">
        <v>0.5</v>
      </c>
    </row>
    <row r="4164" spans="1:16">
      <c r="A4164" s="105" t="s">
        <v>2127</v>
      </c>
      <c r="B4164" s="61" t="s">
        <v>6248</v>
      </c>
      <c r="C4164" s="123" t="s">
        <v>1532</v>
      </c>
      <c r="D4164" s="126" t="s">
        <v>2128</v>
      </c>
      <c r="E4164" s="105">
        <v>101490162</v>
      </c>
      <c r="F4164" s="105"/>
      <c r="G4164" s="118">
        <v>66</v>
      </c>
      <c r="H4164">
        <v>8</v>
      </c>
      <c r="I4164" t="str">
        <f t="shared" si="210"/>
        <v>78</v>
      </c>
      <c r="J4164" t="str">
        <f t="shared" si="211"/>
        <v>3.0</v>
      </c>
      <c r="K4164" t="s">
        <v>8342</v>
      </c>
      <c r="L4164" t="s">
        <v>8350</v>
      </c>
      <c r="M4164">
        <v>0.75</v>
      </c>
      <c r="N4164">
        <v>3</v>
      </c>
      <c r="O4164">
        <f t="shared" si="212"/>
        <v>1.5</v>
      </c>
      <c r="P4164">
        <v>0.5</v>
      </c>
    </row>
    <row r="4165" spans="1:16">
      <c r="A4165" s="118" t="s">
        <v>2127</v>
      </c>
      <c r="B4165" s="61" t="s">
        <v>6248</v>
      </c>
      <c r="C4165" s="123" t="s">
        <v>1613</v>
      </c>
      <c r="D4165" s="126" t="s">
        <v>3715</v>
      </c>
      <c r="E4165" s="118">
        <v>101490161</v>
      </c>
      <c r="F4165" s="118"/>
      <c r="G4165" s="118">
        <v>66</v>
      </c>
      <c r="H4165">
        <v>8</v>
      </c>
      <c r="I4165" t="str">
        <f t="shared" si="210"/>
        <v>78</v>
      </c>
      <c r="J4165" t="str">
        <f t="shared" si="211"/>
        <v>3.0</v>
      </c>
      <c r="K4165" t="s">
        <v>8342</v>
      </c>
      <c r="L4165" t="s">
        <v>8350</v>
      </c>
      <c r="M4165">
        <v>0.75</v>
      </c>
      <c r="N4165">
        <v>3</v>
      </c>
      <c r="O4165">
        <f t="shared" si="212"/>
        <v>1.5</v>
      </c>
      <c r="P4165">
        <v>0.5</v>
      </c>
    </row>
    <row r="4166" spans="1:16">
      <c r="A4166" s="118" t="s">
        <v>1844</v>
      </c>
      <c r="B4166" s="61" t="s">
        <v>6115</v>
      </c>
      <c r="C4166" s="123" t="s">
        <v>1613</v>
      </c>
      <c r="D4166" s="126" t="s">
        <v>3716</v>
      </c>
      <c r="E4166" s="118">
        <v>101490161</v>
      </c>
      <c r="F4166" s="118"/>
      <c r="G4166" s="118">
        <v>23</v>
      </c>
      <c r="H4166">
        <v>8</v>
      </c>
      <c r="I4166" t="str">
        <f t="shared" si="210"/>
        <v>78</v>
      </c>
      <c r="J4166" t="str">
        <f t="shared" si="211"/>
        <v>3.0</v>
      </c>
      <c r="K4166" t="s">
        <v>8342</v>
      </c>
      <c r="L4166" t="s">
        <v>8350</v>
      </c>
      <c r="M4166">
        <v>0.75</v>
      </c>
      <c r="N4166">
        <v>3</v>
      </c>
      <c r="O4166">
        <f t="shared" si="212"/>
        <v>1.5</v>
      </c>
      <c r="P4166">
        <v>0.5</v>
      </c>
    </row>
    <row r="4167" spans="1:16">
      <c r="A4167" s="105" t="s">
        <v>2123</v>
      </c>
      <c r="B4167" s="61" t="s">
        <v>6247</v>
      </c>
      <c r="C4167" s="123" t="s">
        <v>1532</v>
      </c>
      <c r="D4167" s="126" t="s">
        <v>2124</v>
      </c>
      <c r="E4167" s="105">
        <v>101490162</v>
      </c>
      <c r="F4167" s="105"/>
      <c r="G4167" s="118">
        <v>65</v>
      </c>
      <c r="H4167">
        <v>8</v>
      </c>
      <c r="I4167" t="str">
        <f t="shared" si="210"/>
        <v>78</v>
      </c>
      <c r="J4167" t="str">
        <f t="shared" si="211"/>
        <v>3.0</v>
      </c>
      <c r="K4167" t="s">
        <v>8342</v>
      </c>
      <c r="L4167" t="s">
        <v>8341</v>
      </c>
      <c r="M4167">
        <v>0.75</v>
      </c>
      <c r="N4167">
        <v>3</v>
      </c>
      <c r="O4167">
        <f t="shared" si="212"/>
        <v>1.5</v>
      </c>
      <c r="P4167">
        <v>0.5</v>
      </c>
    </row>
    <row r="4168" spans="1:16">
      <c r="A4168" s="118" t="s">
        <v>2123</v>
      </c>
      <c r="B4168" s="61" t="s">
        <v>6247</v>
      </c>
      <c r="C4168" s="123" t="s">
        <v>1613</v>
      </c>
      <c r="D4168" s="126" t="s">
        <v>3717</v>
      </c>
      <c r="E4168" s="118">
        <v>101490161</v>
      </c>
      <c r="F4168" s="118"/>
      <c r="G4168" s="118">
        <v>65</v>
      </c>
      <c r="H4168">
        <v>8</v>
      </c>
      <c r="I4168" t="str">
        <f t="shared" si="210"/>
        <v>78</v>
      </c>
      <c r="J4168" t="str">
        <f t="shared" si="211"/>
        <v>3.0</v>
      </c>
      <c r="K4168" t="s">
        <v>8342</v>
      </c>
      <c r="L4168" t="s">
        <v>8341</v>
      </c>
      <c r="M4168">
        <v>0.75</v>
      </c>
      <c r="N4168">
        <v>3</v>
      </c>
      <c r="O4168">
        <f t="shared" si="212"/>
        <v>1.5</v>
      </c>
      <c r="P4168">
        <v>0.5</v>
      </c>
    </row>
    <row r="4169" spans="1:16">
      <c r="A4169" s="105" t="s">
        <v>1787</v>
      </c>
      <c r="B4169" s="61" t="s">
        <v>6089</v>
      </c>
      <c r="C4169" s="123" t="s">
        <v>1532</v>
      </c>
      <c r="D4169" s="126" t="s">
        <v>1788</v>
      </c>
      <c r="E4169" s="105">
        <v>101490162</v>
      </c>
      <c r="F4169" s="105"/>
      <c r="G4169" s="118">
        <v>22</v>
      </c>
      <c r="H4169">
        <v>8</v>
      </c>
      <c r="I4169" t="str">
        <f t="shared" si="210"/>
        <v>78</v>
      </c>
      <c r="J4169" t="str">
        <f t="shared" si="211"/>
        <v>3.0</v>
      </c>
      <c r="K4169" t="s">
        <v>8344</v>
      </c>
      <c r="L4169" t="s">
        <v>8341</v>
      </c>
      <c r="M4169">
        <v>0.75</v>
      </c>
      <c r="N4169">
        <v>3</v>
      </c>
      <c r="O4169">
        <f t="shared" si="212"/>
        <v>1.5</v>
      </c>
      <c r="P4169">
        <v>0.5</v>
      </c>
    </row>
    <row r="4170" spans="1:16">
      <c r="A4170" s="118" t="s">
        <v>1787</v>
      </c>
      <c r="B4170" s="61" t="s">
        <v>6089</v>
      </c>
      <c r="C4170" s="123" t="s">
        <v>1613</v>
      </c>
      <c r="D4170" s="126" t="s">
        <v>3718</v>
      </c>
      <c r="E4170" s="118">
        <v>101490161</v>
      </c>
      <c r="F4170" s="118"/>
      <c r="G4170" s="118">
        <v>22</v>
      </c>
      <c r="H4170">
        <v>8</v>
      </c>
      <c r="I4170" t="str">
        <f t="shared" si="210"/>
        <v>78</v>
      </c>
      <c r="J4170" t="str">
        <f t="shared" si="211"/>
        <v>3.0</v>
      </c>
      <c r="K4170" t="s">
        <v>8344</v>
      </c>
      <c r="L4170" t="s">
        <v>8341</v>
      </c>
      <c r="M4170">
        <v>0.75</v>
      </c>
      <c r="N4170">
        <v>3</v>
      </c>
      <c r="O4170">
        <f t="shared" si="212"/>
        <v>1.5</v>
      </c>
      <c r="P4170">
        <v>0.5</v>
      </c>
    </row>
    <row r="4171" spans="1:16">
      <c r="A4171" s="118" t="s">
        <v>2950</v>
      </c>
      <c r="B4171" s="61" t="s">
        <v>6568</v>
      </c>
      <c r="C4171" s="123" t="s">
        <v>1613</v>
      </c>
      <c r="D4171" s="126" t="s">
        <v>3719</v>
      </c>
      <c r="E4171" s="118">
        <v>101490161</v>
      </c>
      <c r="F4171" s="118"/>
      <c r="G4171" s="118">
        <v>23</v>
      </c>
      <c r="H4171">
        <v>8</v>
      </c>
      <c r="I4171" t="str">
        <f t="shared" si="210"/>
        <v>78</v>
      </c>
      <c r="J4171" t="str">
        <f t="shared" si="211"/>
        <v>3.0</v>
      </c>
      <c r="K4171" t="s">
        <v>8342</v>
      </c>
      <c r="L4171" t="s">
        <v>8341</v>
      </c>
      <c r="M4171">
        <v>0.75</v>
      </c>
      <c r="N4171">
        <v>3</v>
      </c>
      <c r="O4171">
        <f t="shared" si="212"/>
        <v>1.5</v>
      </c>
      <c r="P4171">
        <v>0.5</v>
      </c>
    </row>
    <row r="4172" spans="1:16">
      <c r="A4172" s="105" t="s">
        <v>2950</v>
      </c>
      <c r="B4172" s="61" t="s">
        <v>6568</v>
      </c>
      <c r="C4172" s="123" t="s">
        <v>1532</v>
      </c>
      <c r="D4172" s="126" t="s">
        <v>2951</v>
      </c>
      <c r="E4172" s="105">
        <v>101490162</v>
      </c>
      <c r="F4172" s="105"/>
      <c r="G4172" s="118">
        <v>23</v>
      </c>
      <c r="H4172">
        <v>8</v>
      </c>
      <c r="I4172" t="str">
        <f t="shared" ref="I4172:I4235" si="213">MID(D4172,5,2)</f>
        <v>78</v>
      </c>
      <c r="J4172" t="str">
        <f t="shared" ref="J4172:J4235" si="214">MID(D4172,7,3)</f>
        <v>3.0</v>
      </c>
      <c r="K4172" t="s">
        <v>8342</v>
      </c>
      <c r="L4172" t="s">
        <v>8341</v>
      </c>
      <c r="M4172">
        <v>0.75</v>
      </c>
      <c r="N4172">
        <v>3</v>
      </c>
      <c r="O4172">
        <f t="shared" si="212"/>
        <v>1.5</v>
      </c>
      <c r="P4172">
        <v>0.5</v>
      </c>
    </row>
    <row r="4173" spans="1:16">
      <c r="A4173" s="118" t="s">
        <v>3720</v>
      </c>
      <c r="B4173" s="61" t="s">
        <v>6775</v>
      </c>
      <c r="C4173" s="123" t="s">
        <v>1613</v>
      </c>
      <c r="D4173" s="126" t="s">
        <v>3721</v>
      </c>
      <c r="E4173" s="118">
        <v>101490161</v>
      </c>
      <c r="F4173" s="118"/>
      <c r="G4173" s="118">
        <v>211</v>
      </c>
      <c r="H4173">
        <v>8</v>
      </c>
      <c r="I4173" t="str">
        <f t="shared" si="213"/>
        <v>78</v>
      </c>
      <c r="J4173" t="str">
        <f t="shared" si="214"/>
        <v>3.0</v>
      </c>
      <c r="K4173" t="s">
        <v>8342</v>
      </c>
      <c r="L4173" t="s">
        <v>8341</v>
      </c>
      <c r="M4173">
        <v>0.75</v>
      </c>
      <c r="N4173">
        <v>3</v>
      </c>
      <c r="O4173">
        <f t="shared" si="212"/>
        <v>1.5</v>
      </c>
      <c r="P4173">
        <v>0.5</v>
      </c>
    </row>
    <row r="4174" spans="1:16">
      <c r="A4174" s="105">
        <v>102826493</v>
      </c>
      <c r="B4174" s="61" t="s">
        <v>7088</v>
      </c>
      <c r="C4174" s="123" t="s">
        <v>1532</v>
      </c>
      <c r="D4174" s="107" t="s">
        <v>4366</v>
      </c>
      <c r="E4174" s="105">
        <v>101490164</v>
      </c>
      <c r="F4174" s="105"/>
      <c r="G4174" s="105">
        <v>23</v>
      </c>
      <c r="H4174">
        <v>8</v>
      </c>
      <c r="I4174" t="str">
        <f t="shared" si="213"/>
        <v>78</v>
      </c>
      <c r="J4174" t="str">
        <f t="shared" si="214"/>
        <v>3.0</v>
      </c>
      <c r="K4174" t="s">
        <v>8344</v>
      </c>
      <c r="L4174" t="s">
        <v>8350</v>
      </c>
      <c r="M4174">
        <v>0.75</v>
      </c>
      <c r="N4174">
        <v>3</v>
      </c>
      <c r="O4174">
        <f t="shared" si="212"/>
        <v>1.5</v>
      </c>
      <c r="P4174">
        <v>0.5</v>
      </c>
    </row>
    <row r="4175" spans="1:16">
      <c r="A4175" s="105">
        <v>102826493</v>
      </c>
      <c r="B4175" s="61" t="s">
        <v>7088</v>
      </c>
      <c r="C4175" s="123" t="s">
        <v>1613</v>
      </c>
      <c r="D4175" s="107" t="s">
        <v>4367</v>
      </c>
      <c r="E4175" s="105">
        <v>101490161</v>
      </c>
      <c r="F4175" s="105"/>
      <c r="G4175" s="105">
        <v>23</v>
      </c>
      <c r="H4175">
        <v>8</v>
      </c>
      <c r="I4175" t="str">
        <f t="shared" si="213"/>
        <v>78</v>
      </c>
      <c r="J4175" t="str">
        <f t="shared" si="214"/>
        <v>3.0</v>
      </c>
      <c r="K4175" t="s">
        <v>8344</v>
      </c>
      <c r="L4175" t="s">
        <v>8350</v>
      </c>
      <c r="M4175">
        <v>0.75</v>
      </c>
      <c r="N4175">
        <v>3</v>
      </c>
      <c r="O4175">
        <f t="shared" si="212"/>
        <v>1.5</v>
      </c>
      <c r="P4175">
        <v>0.5</v>
      </c>
    </row>
    <row r="4176" spans="1:16">
      <c r="A4176" s="105">
        <v>102823892</v>
      </c>
      <c r="B4176" s="61" t="s">
        <v>7090</v>
      </c>
      <c r="C4176" s="123" t="s">
        <v>1532</v>
      </c>
      <c r="D4176" s="107" t="s">
        <v>4370</v>
      </c>
      <c r="E4176" s="105">
        <v>101490164</v>
      </c>
      <c r="F4176" s="105"/>
      <c r="G4176" s="105">
        <v>22</v>
      </c>
      <c r="H4176">
        <v>8</v>
      </c>
      <c r="I4176" t="str">
        <f t="shared" si="213"/>
        <v>78</v>
      </c>
      <c r="J4176" t="str">
        <f t="shared" si="214"/>
        <v>3.0</v>
      </c>
      <c r="K4176" t="s">
        <v>8344</v>
      </c>
      <c r="L4176" t="s">
        <v>8341</v>
      </c>
      <c r="M4176">
        <v>0.75</v>
      </c>
      <c r="N4176">
        <v>3</v>
      </c>
      <c r="O4176">
        <f t="shared" si="212"/>
        <v>1.5</v>
      </c>
      <c r="P4176">
        <v>0.5</v>
      </c>
    </row>
    <row r="4177" spans="1:16">
      <c r="A4177" s="105">
        <v>102823892</v>
      </c>
      <c r="B4177" s="61" t="s">
        <v>7090</v>
      </c>
      <c r="C4177" s="123" t="s">
        <v>1613</v>
      </c>
      <c r="D4177" s="107" t="s">
        <v>4371</v>
      </c>
      <c r="E4177" s="105">
        <v>101490161</v>
      </c>
      <c r="F4177" s="105"/>
      <c r="G4177" s="105">
        <v>22</v>
      </c>
      <c r="H4177">
        <v>8</v>
      </c>
      <c r="I4177" t="str">
        <f t="shared" si="213"/>
        <v>78</v>
      </c>
      <c r="J4177" t="str">
        <f t="shared" si="214"/>
        <v>3.0</v>
      </c>
      <c r="K4177" t="s">
        <v>8344</v>
      </c>
      <c r="L4177" t="s">
        <v>8341</v>
      </c>
      <c r="M4177">
        <v>0.75</v>
      </c>
      <c r="N4177">
        <v>3</v>
      </c>
      <c r="O4177">
        <f t="shared" ref="O4177:O4240" si="215">N4177/2</f>
        <v>1.5</v>
      </c>
      <c r="P4177">
        <v>0.5</v>
      </c>
    </row>
    <row r="4178" spans="1:16">
      <c r="A4178" s="118" t="s">
        <v>2086</v>
      </c>
      <c r="B4178" s="61" t="s">
        <v>6227</v>
      </c>
      <c r="C4178" s="123" t="s">
        <v>1532</v>
      </c>
      <c r="D4178" s="126" t="s">
        <v>2087</v>
      </c>
      <c r="E4178" s="118">
        <v>101490167</v>
      </c>
      <c r="F4178" s="118"/>
      <c r="G4178" s="118">
        <v>22</v>
      </c>
      <c r="H4178">
        <v>8</v>
      </c>
      <c r="I4178" t="str">
        <f t="shared" si="213"/>
        <v>78</v>
      </c>
      <c r="J4178" t="str">
        <f t="shared" si="214"/>
        <v>3.0</v>
      </c>
      <c r="K4178" t="s">
        <v>8344</v>
      </c>
      <c r="L4178" t="s">
        <v>8341</v>
      </c>
      <c r="M4178">
        <v>0.75</v>
      </c>
      <c r="N4178">
        <v>3</v>
      </c>
      <c r="O4178">
        <f t="shared" si="215"/>
        <v>1.5</v>
      </c>
      <c r="P4178">
        <v>0.5</v>
      </c>
    </row>
    <row r="4179" spans="1:16">
      <c r="A4179" s="118" t="s">
        <v>2086</v>
      </c>
      <c r="B4179" s="61" t="s">
        <v>6227</v>
      </c>
      <c r="C4179" s="123" t="s">
        <v>1532</v>
      </c>
      <c r="D4179" s="126" t="s">
        <v>2087</v>
      </c>
      <c r="E4179" s="118">
        <v>101490166</v>
      </c>
      <c r="F4179" s="105" t="s">
        <v>1534</v>
      </c>
      <c r="G4179" s="118">
        <v>22</v>
      </c>
      <c r="H4179">
        <v>8</v>
      </c>
      <c r="I4179" t="str">
        <f t="shared" si="213"/>
        <v>78</v>
      </c>
      <c r="J4179" t="str">
        <f t="shared" si="214"/>
        <v>3.0</v>
      </c>
      <c r="K4179" t="s">
        <v>8344</v>
      </c>
      <c r="L4179" t="s">
        <v>8341</v>
      </c>
      <c r="M4179">
        <v>0.75</v>
      </c>
      <c r="N4179">
        <v>3</v>
      </c>
      <c r="O4179">
        <f t="shared" si="215"/>
        <v>1.5</v>
      </c>
      <c r="P4179">
        <v>0.5</v>
      </c>
    </row>
    <row r="4180" spans="1:16">
      <c r="A4180" s="118" t="s">
        <v>2086</v>
      </c>
      <c r="B4180" s="61" t="s">
        <v>6227</v>
      </c>
      <c r="C4180" s="123" t="s">
        <v>1613</v>
      </c>
      <c r="D4180" s="126" t="s">
        <v>3722</v>
      </c>
      <c r="E4180" s="118">
        <v>101490161</v>
      </c>
      <c r="F4180" s="118"/>
      <c r="G4180" s="118">
        <v>22</v>
      </c>
      <c r="H4180">
        <v>8</v>
      </c>
      <c r="I4180" t="str">
        <f t="shared" si="213"/>
        <v>78</v>
      </c>
      <c r="J4180" t="str">
        <f t="shared" si="214"/>
        <v>3.0</v>
      </c>
      <c r="K4180" t="s">
        <v>8344</v>
      </c>
      <c r="L4180" t="s">
        <v>8341</v>
      </c>
      <c r="M4180">
        <v>0.75</v>
      </c>
      <c r="N4180">
        <v>3</v>
      </c>
      <c r="O4180">
        <f t="shared" si="215"/>
        <v>1.5</v>
      </c>
      <c r="P4180">
        <v>0.5</v>
      </c>
    </row>
    <row r="4181" spans="1:16">
      <c r="A4181" s="105">
        <v>102823891</v>
      </c>
      <c r="B4181" s="61" t="s">
        <v>7083</v>
      </c>
      <c r="C4181" s="123" t="s">
        <v>1532</v>
      </c>
      <c r="D4181" s="107" t="s">
        <v>4356</v>
      </c>
      <c r="E4181" s="105">
        <v>101490164</v>
      </c>
      <c r="F4181" s="105"/>
      <c r="G4181" s="105">
        <v>23</v>
      </c>
      <c r="H4181">
        <v>8</v>
      </c>
      <c r="I4181" t="str">
        <f t="shared" si="213"/>
        <v>78</v>
      </c>
      <c r="J4181" t="str">
        <f t="shared" si="214"/>
        <v>3.0</v>
      </c>
      <c r="K4181" t="s">
        <v>8342</v>
      </c>
      <c r="L4181" t="s">
        <v>8341</v>
      </c>
      <c r="M4181">
        <v>0.75</v>
      </c>
      <c r="N4181">
        <v>3</v>
      </c>
      <c r="O4181">
        <f t="shared" si="215"/>
        <v>1.5</v>
      </c>
      <c r="P4181">
        <v>0.5</v>
      </c>
    </row>
    <row r="4182" spans="1:16">
      <c r="A4182" s="105">
        <v>102823891</v>
      </c>
      <c r="B4182" s="61" t="s">
        <v>7083</v>
      </c>
      <c r="C4182" s="123" t="s">
        <v>1613</v>
      </c>
      <c r="D4182" s="107" t="s">
        <v>4357</v>
      </c>
      <c r="E4182" s="105">
        <v>101490161</v>
      </c>
      <c r="F4182" s="105"/>
      <c r="G4182" s="105">
        <v>23</v>
      </c>
      <c r="H4182">
        <v>8</v>
      </c>
      <c r="I4182" t="str">
        <f t="shared" si="213"/>
        <v>78</v>
      </c>
      <c r="J4182" t="str">
        <f t="shared" si="214"/>
        <v>3.0</v>
      </c>
      <c r="K4182" t="s">
        <v>8342</v>
      </c>
      <c r="L4182" t="s">
        <v>8341</v>
      </c>
      <c r="M4182">
        <v>0.75</v>
      </c>
      <c r="N4182">
        <v>3</v>
      </c>
      <c r="O4182">
        <f t="shared" si="215"/>
        <v>1.5</v>
      </c>
      <c r="P4182">
        <v>0.5</v>
      </c>
    </row>
    <row r="4183" spans="1:16">
      <c r="A4183" s="105" t="s">
        <v>3164</v>
      </c>
      <c r="B4183" s="61" t="s">
        <v>6638</v>
      </c>
      <c r="C4183" s="123" t="s">
        <v>1532</v>
      </c>
      <c r="D4183" s="126" t="s">
        <v>3165</v>
      </c>
      <c r="E4183" s="105">
        <v>101490162</v>
      </c>
      <c r="F4183" s="105"/>
      <c r="G4183" s="118">
        <v>89</v>
      </c>
      <c r="H4183">
        <v>8</v>
      </c>
      <c r="I4183" t="str">
        <f t="shared" si="213"/>
        <v>78</v>
      </c>
      <c r="J4183" t="str">
        <f t="shared" si="214"/>
        <v>3.4</v>
      </c>
      <c r="K4183" t="s">
        <v>8344</v>
      </c>
      <c r="L4183" t="s">
        <v>8341</v>
      </c>
      <c r="M4183">
        <v>0.75</v>
      </c>
      <c r="N4183">
        <v>3</v>
      </c>
      <c r="O4183">
        <f t="shared" si="215"/>
        <v>1.5</v>
      </c>
      <c r="P4183">
        <v>0.5</v>
      </c>
    </row>
    <row r="4184" spans="1:16">
      <c r="A4184" s="118" t="s">
        <v>3164</v>
      </c>
      <c r="B4184" s="61" t="s">
        <v>6638</v>
      </c>
      <c r="C4184" s="123" t="s">
        <v>1613</v>
      </c>
      <c r="D4184" s="126" t="s">
        <v>3723</v>
      </c>
      <c r="E4184" s="118">
        <v>101490161</v>
      </c>
      <c r="F4184" s="118"/>
      <c r="G4184" s="118">
        <v>89</v>
      </c>
      <c r="H4184">
        <v>8</v>
      </c>
      <c r="I4184" t="str">
        <f t="shared" si="213"/>
        <v>78</v>
      </c>
      <c r="J4184" t="str">
        <f t="shared" si="214"/>
        <v>3.4</v>
      </c>
      <c r="K4184" t="s">
        <v>8344</v>
      </c>
      <c r="L4184" t="s">
        <v>8341</v>
      </c>
      <c r="M4184">
        <v>0.75</v>
      </c>
      <c r="N4184">
        <v>3</v>
      </c>
      <c r="O4184">
        <f t="shared" si="215"/>
        <v>1.5</v>
      </c>
      <c r="P4184">
        <v>0.5</v>
      </c>
    </row>
    <row r="4185" spans="1:16">
      <c r="A4185" s="105" t="s">
        <v>2263</v>
      </c>
      <c r="B4185" s="61" t="s">
        <v>6301</v>
      </c>
      <c r="C4185" s="123" t="s">
        <v>1532</v>
      </c>
      <c r="D4185" s="126" t="s">
        <v>2264</v>
      </c>
      <c r="E4185" s="105">
        <v>101490162</v>
      </c>
      <c r="F4185" s="105"/>
      <c r="G4185" s="118">
        <v>89</v>
      </c>
      <c r="H4185">
        <v>8</v>
      </c>
      <c r="I4185" t="str">
        <f t="shared" si="213"/>
        <v>78</v>
      </c>
      <c r="J4185" t="str">
        <f t="shared" si="214"/>
        <v>3.4</v>
      </c>
      <c r="K4185" t="s">
        <v>8344</v>
      </c>
      <c r="L4185" t="s">
        <v>8341</v>
      </c>
      <c r="M4185">
        <v>0.75</v>
      </c>
      <c r="N4185">
        <v>3</v>
      </c>
      <c r="O4185">
        <f t="shared" si="215"/>
        <v>1.5</v>
      </c>
      <c r="P4185">
        <v>0.5</v>
      </c>
    </row>
    <row r="4186" spans="1:16">
      <c r="A4186" s="118" t="s">
        <v>2263</v>
      </c>
      <c r="B4186" s="61" t="s">
        <v>6301</v>
      </c>
      <c r="C4186" s="123" t="s">
        <v>1613</v>
      </c>
      <c r="D4186" s="126" t="s">
        <v>3724</v>
      </c>
      <c r="E4186" s="118">
        <v>101490161</v>
      </c>
      <c r="F4186" s="118"/>
      <c r="G4186" s="118">
        <v>89</v>
      </c>
      <c r="H4186">
        <v>8</v>
      </c>
      <c r="I4186" t="str">
        <f t="shared" si="213"/>
        <v>78</v>
      </c>
      <c r="J4186" t="str">
        <f t="shared" si="214"/>
        <v>3.4</v>
      </c>
      <c r="K4186" t="s">
        <v>8342</v>
      </c>
      <c r="L4186" t="s">
        <v>8341</v>
      </c>
      <c r="M4186">
        <v>0.75</v>
      </c>
      <c r="N4186">
        <v>3</v>
      </c>
      <c r="O4186">
        <f t="shared" si="215"/>
        <v>1.5</v>
      </c>
      <c r="P4186">
        <v>0.5</v>
      </c>
    </row>
    <row r="4187" spans="1:16">
      <c r="A4187" s="105">
        <v>103359446</v>
      </c>
      <c r="B4187" s="61" t="s">
        <v>7556</v>
      </c>
      <c r="C4187" s="106" t="s">
        <v>1532</v>
      </c>
      <c r="D4187" s="122" t="s">
        <v>8193</v>
      </c>
      <c r="E4187" s="105">
        <v>101490164</v>
      </c>
      <c r="F4187" s="105"/>
      <c r="G4187" s="105">
        <v>89</v>
      </c>
      <c r="H4187">
        <v>8</v>
      </c>
      <c r="I4187" t="str">
        <f t="shared" si="213"/>
        <v>78</v>
      </c>
      <c r="J4187" t="str">
        <f t="shared" si="214"/>
        <v>3.4</v>
      </c>
      <c r="K4187" t="s">
        <v>8342</v>
      </c>
      <c r="L4187" t="s">
        <v>8352</v>
      </c>
      <c r="M4187">
        <v>0.75</v>
      </c>
      <c r="N4187">
        <v>3</v>
      </c>
      <c r="O4187">
        <f t="shared" si="215"/>
        <v>1.5</v>
      </c>
      <c r="P4187">
        <v>0.5</v>
      </c>
    </row>
    <row r="4188" spans="1:16">
      <c r="A4188" s="105">
        <v>103359446</v>
      </c>
      <c r="B4188" s="61" t="s">
        <v>7556</v>
      </c>
      <c r="C4188" s="106" t="s">
        <v>1613</v>
      </c>
      <c r="D4188" s="122" t="s">
        <v>225</v>
      </c>
      <c r="E4188" s="105">
        <v>101490161</v>
      </c>
      <c r="F4188" s="105"/>
      <c r="G4188" s="105">
        <v>89</v>
      </c>
      <c r="H4188">
        <v>8</v>
      </c>
      <c r="I4188" t="str">
        <f t="shared" si="213"/>
        <v>78</v>
      </c>
      <c r="J4188" t="str">
        <f t="shared" si="214"/>
        <v>3.4</v>
      </c>
      <c r="K4188" t="s">
        <v>8342</v>
      </c>
      <c r="L4188" t="s">
        <v>8352</v>
      </c>
      <c r="M4188">
        <v>0.75</v>
      </c>
      <c r="N4188">
        <v>3</v>
      </c>
      <c r="O4188">
        <f t="shared" si="215"/>
        <v>1.5</v>
      </c>
      <c r="P4188">
        <v>0.5</v>
      </c>
    </row>
    <row r="4189" spans="1:16">
      <c r="A4189" s="105">
        <v>104223284</v>
      </c>
      <c r="B4189" s="61" t="s">
        <v>7769</v>
      </c>
      <c r="C4189" s="106" t="s">
        <v>1532</v>
      </c>
      <c r="D4189" s="107" t="s">
        <v>5376</v>
      </c>
      <c r="E4189" s="105">
        <v>101490162</v>
      </c>
      <c r="F4189" s="105"/>
      <c r="G4189" s="105">
        <v>248</v>
      </c>
      <c r="H4189">
        <v>8</v>
      </c>
      <c r="I4189" t="str">
        <f t="shared" si="213"/>
        <v>78</v>
      </c>
      <c r="J4189" t="str">
        <f t="shared" si="214"/>
        <v>3.4</v>
      </c>
      <c r="K4189" t="s">
        <v>8342</v>
      </c>
      <c r="L4189" t="s">
        <v>8341</v>
      </c>
      <c r="M4189">
        <v>0.75</v>
      </c>
      <c r="N4189">
        <v>3</v>
      </c>
      <c r="O4189">
        <f t="shared" si="215"/>
        <v>1.5</v>
      </c>
      <c r="P4189">
        <v>0.5</v>
      </c>
    </row>
    <row r="4190" spans="1:16">
      <c r="A4190" s="105">
        <v>104703095</v>
      </c>
      <c r="B4190" s="61" t="s">
        <v>7977</v>
      </c>
      <c r="C4190" s="106" t="s">
        <v>1532</v>
      </c>
      <c r="D4190" s="107" t="s">
        <v>5376</v>
      </c>
      <c r="E4190" s="105">
        <v>101490162</v>
      </c>
      <c r="F4190" s="105"/>
      <c r="G4190" s="105">
        <v>248</v>
      </c>
      <c r="H4190">
        <v>8</v>
      </c>
      <c r="I4190" t="str">
        <f t="shared" si="213"/>
        <v>78</v>
      </c>
      <c r="J4190" t="str">
        <f t="shared" si="214"/>
        <v>3.4</v>
      </c>
      <c r="K4190" t="s">
        <v>8342</v>
      </c>
      <c r="L4190" t="s">
        <v>8341</v>
      </c>
      <c r="M4190">
        <v>0.75</v>
      </c>
      <c r="N4190">
        <v>3</v>
      </c>
      <c r="O4190">
        <f t="shared" si="215"/>
        <v>1.5</v>
      </c>
      <c r="P4190">
        <v>0.5</v>
      </c>
    </row>
    <row r="4191" spans="1:16">
      <c r="A4191" s="105">
        <v>103356775</v>
      </c>
      <c r="B4191" s="61" t="s">
        <v>7592</v>
      </c>
      <c r="C4191" s="106" t="s">
        <v>1532</v>
      </c>
      <c r="D4191" s="107" t="s">
        <v>5376</v>
      </c>
      <c r="E4191" s="105">
        <v>101490162</v>
      </c>
      <c r="F4191" s="105"/>
      <c r="G4191" s="105">
        <v>248</v>
      </c>
      <c r="H4191">
        <v>8</v>
      </c>
      <c r="I4191" t="str">
        <f t="shared" si="213"/>
        <v>78</v>
      </c>
      <c r="J4191" t="str">
        <f t="shared" si="214"/>
        <v>3.4</v>
      </c>
      <c r="K4191" t="s">
        <v>8342</v>
      </c>
      <c r="L4191" t="s">
        <v>8341</v>
      </c>
      <c r="M4191">
        <v>0.75</v>
      </c>
      <c r="N4191">
        <v>3</v>
      </c>
      <c r="O4191">
        <f t="shared" si="215"/>
        <v>1.5</v>
      </c>
      <c r="P4191">
        <v>0.5</v>
      </c>
    </row>
    <row r="4192" spans="1:16">
      <c r="A4192" s="105">
        <v>103356775</v>
      </c>
      <c r="B4192" s="61" t="s">
        <v>7592</v>
      </c>
      <c r="C4192" s="106" t="s">
        <v>1613</v>
      </c>
      <c r="D4192" s="107" t="s">
        <v>161</v>
      </c>
      <c r="E4192" s="105">
        <v>101490161</v>
      </c>
      <c r="F4192" s="105"/>
      <c r="G4192" s="105">
        <v>248</v>
      </c>
      <c r="H4192">
        <v>8</v>
      </c>
      <c r="I4192" t="str">
        <f t="shared" si="213"/>
        <v>78</v>
      </c>
      <c r="J4192" t="str">
        <f t="shared" si="214"/>
        <v>3.4</v>
      </c>
      <c r="K4192" t="s">
        <v>8342</v>
      </c>
      <c r="L4192" t="s">
        <v>8341</v>
      </c>
      <c r="M4192">
        <v>0.75</v>
      </c>
      <c r="N4192">
        <v>3</v>
      </c>
      <c r="O4192">
        <f t="shared" si="215"/>
        <v>1.5</v>
      </c>
      <c r="P4192">
        <v>0.5</v>
      </c>
    </row>
    <row r="4193" spans="1:16">
      <c r="A4193" s="105">
        <v>104223284</v>
      </c>
      <c r="B4193" s="61" t="s">
        <v>7769</v>
      </c>
      <c r="C4193" s="106" t="s">
        <v>1613</v>
      </c>
      <c r="D4193" s="107" t="s">
        <v>161</v>
      </c>
      <c r="E4193" s="105">
        <v>101490161</v>
      </c>
      <c r="F4193" s="105"/>
      <c r="G4193" s="105">
        <v>248</v>
      </c>
      <c r="H4193">
        <v>8</v>
      </c>
      <c r="I4193" t="str">
        <f t="shared" si="213"/>
        <v>78</v>
      </c>
      <c r="J4193" t="str">
        <f t="shared" si="214"/>
        <v>3.4</v>
      </c>
      <c r="K4193" t="s">
        <v>8342</v>
      </c>
      <c r="L4193" t="s">
        <v>8341</v>
      </c>
      <c r="M4193">
        <v>0.75</v>
      </c>
      <c r="N4193">
        <v>3</v>
      </c>
      <c r="O4193">
        <f t="shared" si="215"/>
        <v>1.5</v>
      </c>
      <c r="P4193">
        <v>0.5</v>
      </c>
    </row>
    <row r="4194" spans="1:16">
      <c r="A4194" s="105">
        <v>104703095</v>
      </c>
      <c r="B4194" s="61" t="s">
        <v>7977</v>
      </c>
      <c r="C4194" s="106" t="s">
        <v>1613</v>
      </c>
      <c r="D4194" s="107" t="s">
        <v>161</v>
      </c>
      <c r="E4194" s="105">
        <v>101490161</v>
      </c>
      <c r="F4194" s="105">
        <v>101490161</v>
      </c>
      <c r="G4194" s="105">
        <v>248</v>
      </c>
      <c r="H4194">
        <v>8</v>
      </c>
      <c r="I4194" t="str">
        <f t="shared" si="213"/>
        <v>78</v>
      </c>
      <c r="J4194" t="str">
        <f t="shared" si="214"/>
        <v>3.4</v>
      </c>
      <c r="K4194" t="s">
        <v>8342</v>
      </c>
      <c r="L4194" t="s">
        <v>8341</v>
      </c>
      <c r="M4194">
        <v>0.75</v>
      </c>
      <c r="N4194">
        <v>3</v>
      </c>
      <c r="O4194">
        <f t="shared" si="215"/>
        <v>1.5</v>
      </c>
      <c r="P4194">
        <v>0.5</v>
      </c>
    </row>
    <row r="4195" spans="1:16">
      <c r="A4195" s="105">
        <v>102683679</v>
      </c>
      <c r="B4195" s="61" t="s">
        <v>55</v>
      </c>
      <c r="C4195" s="123" t="s">
        <v>1532</v>
      </c>
      <c r="D4195" s="107" t="s">
        <v>4248</v>
      </c>
      <c r="E4195" s="105">
        <v>101490162</v>
      </c>
      <c r="F4195" s="105"/>
      <c r="G4195" s="105">
        <v>89</v>
      </c>
      <c r="H4195">
        <v>8</v>
      </c>
      <c r="I4195" t="str">
        <f t="shared" si="213"/>
        <v>78</v>
      </c>
      <c r="J4195" t="str">
        <f t="shared" si="214"/>
        <v>3.4</v>
      </c>
      <c r="K4195" t="s">
        <v>8342</v>
      </c>
      <c r="L4195" t="s">
        <v>8352</v>
      </c>
      <c r="M4195">
        <v>0.75</v>
      </c>
      <c r="N4195">
        <v>3</v>
      </c>
      <c r="O4195">
        <f t="shared" si="215"/>
        <v>1.5</v>
      </c>
      <c r="P4195">
        <v>0.5</v>
      </c>
    </row>
    <row r="4196" spans="1:16">
      <c r="A4196" s="105">
        <v>103058509</v>
      </c>
      <c r="B4196" s="61" t="s">
        <v>7239</v>
      </c>
      <c r="C4196" s="123" t="s">
        <v>1532</v>
      </c>
      <c r="D4196" s="107" t="s">
        <v>4248</v>
      </c>
      <c r="E4196" s="105">
        <v>101490164</v>
      </c>
      <c r="F4196" s="105"/>
      <c r="G4196" s="105">
        <v>89</v>
      </c>
      <c r="H4196">
        <v>8</v>
      </c>
      <c r="I4196" t="str">
        <f t="shared" si="213"/>
        <v>78</v>
      </c>
      <c r="J4196" t="str">
        <f t="shared" si="214"/>
        <v>3.4</v>
      </c>
      <c r="K4196" t="s">
        <v>8342</v>
      </c>
      <c r="L4196" t="s">
        <v>8352</v>
      </c>
      <c r="M4196">
        <v>0.75</v>
      </c>
      <c r="N4196">
        <v>3</v>
      </c>
      <c r="O4196">
        <f t="shared" si="215"/>
        <v>1.5</v>
      </c>
      <c r="P4196">
        <v>0.5</v>
      </c>
    </row>
    <row r="4197" spans="1:16">
      <c r="A4197" s="105">
        <v>102683679</v>
      </c>
      <c r="B4197" s="61" t="s">
        <v>55</v>
      </c>
      <c r="C4197" s="123" t="s">
        <v>1613</v>
      </c>
      <c r="D4197" s="107" t="s">
        <v>4249</v>
      </c>
      <c r="E4197" s="105">
        <v>101490161</v>
      </c>
      <c r="F4197" s="105"/>
      <c r="G4197" s="105">
        <v>89</v>
      </c>
      <c r="H4197">
        <v>8</v>
      </c>
      <c r="I4197" t="str">
        <f t="shared" si="213"/>
        <v>78</v>
      </c>
      <c r="J4197" t="str">
        <f t="shared" si="214"/>
        <v>3.4</v>
      </c>
      <c r="K4197" t="s">
        <v>8342</v>
      </c>
      <c r="L4197" t="s">
        <v>8352</v>
      </c>
      <c r="M4197">
        <v>0.75</v>
      </c>
      <c r="N4197">
        <v>3</v>
      </c>
      <c r="O4197">
        <f t="shared" si="215"/>
        <v>1.5</v>
      </c>
      <c r="P4197">
        <v>0.5</v>
      </c>
    </row>
    <row r="4198" spans="1:16">
      <c r="A4198" s="105">
        <v>103058509</v>
      </c>
      <c r="B4198" s="61" t="s">
        <v>7239</v>
      </c>
      <c r="C4198" s="123" t="s">
        <v>1613</v>
      </c>
      <c r="D4198" s="107" t="s">
        <v>4249</v>
      </c>
      <c r="E4198" s="105">
        <v>101490161</v>
      </c>
      <c r="F4198" s="105"/>
      <c r="G4198" s="105">
        <v>89</v>
      </c>
      <c r="H4198">
        <v>8</v>
      </c>
      <c r="I4198" t="str">
        <f t="shared" si="213"/>
        <v>78</v>
      </c>
      <c r="J4198" t="str">
        <f t="shared" si="214"/>
        <v>3.4</v>
      </c>
      <c r="K4198" t="s">
        <v>8342</v>
      </c>
      <c r="L4198" t="s">
        <v>8352</v>
      </c>
      <c r="M4198">
        <v>0.75</v>
      </c>
      <c r="N4198">
        <v>3</v>
      </c>
      <c r="O4198">
        <f t="shared" si="215"/>
        <v>1.5</v>
      </c>
      <c r="P4198">
        <v>0.5</v>
      </c>
    </row>
    <row r="4199" spans="1:16">
      <c r="A4199" s="105">
        <v>101415529</v>
      </c>
      <c r="B4199" s="61" t="s">
        <v>105</v>
      </c>
      <c r="C4199" s="123" t="s">
        <v>1532</v>
      </c>
      <c r="D4199" s="126" t="s">
        <v>191</v>
      </c>
      <c r="E4199" s="118">
        <v>101490162</v>
      </c>
      <c r="F4199" s="118"/>
      <c r="G4199" s="118">
        <v>248</v>
      </c>
      <c r="H4199">
        <v>8</v>
      </c>
      <c r="I4199" t="str">
        <f t="shared" si="213"/>
        <v>78</v>
      </c>
      <c r="J4199" t="str">
        <f t="shared" si="214"/>
        <v>3.4</v>
      </c>
      <c r="K4199" t="s">
        <v>8342</v>
      </c>
      <c r="L4199" t="s">
        <v>8341</v>
      </c>
      <c r="M4199">
        <v>0.75</v>
      </c>
      <c r="N4199">
        <v>3</v>
      </c>
      <c r="O4199">
        <f t="shared" si="215"/>
        <v>1.5</v>
      </c>
      <c r="P4199">
        <v>0.5</v>
      </c>
    </row>
    <row r="4200" spans="1:16">
      <c r="A4200" s="105">
        <v>102708941</v>
      </c>
      <c r="B4200" s="61" t="s">
        <v>7020</v>
      </c>
      <c r="C4200" s="123" t="s">
        <v>1532</v>
      </c>
      <c r="D4200" s="107" t="s">
        <v>191</v>
      </c>
      <c r="E4200" s="105">
        <v>101490164</v>
      </c>
      <c r="F4200" s="105"/>
      <c r="G4200" s="105">
        <v>248</v>
      </c>
      <c r="H4200">
        <v>8</v>
      </c>
      <c r="I4200" t="str">
        <f t="shared" si="213"/>
        <v>78</v>
      </c>
      <c r="J4200" t="str">
        <f t="shared" si="214"/>
        <v>3.4</v>
      </c>
      <c r="K4200" t="s">
        <v>8342</v>
      </c>
      <c r="L4200" t="s">
        <v>8341</v>
      </c>
      <c r="M4200">
        <v>0.75</v>
      </c>
      <c r="N4200">
        <v>3</v>
      </c>
      <c r="O4200">
        <f t="shared" si="215"/>
        <v>1.5</v>
      </c>
      <c r="P4200">
        <v>0.5</v>
      </c>
    </row>
    <row r="4201" spans="1:16">
      <c r="A4201" s="105">
        <v>102694747</v>
      </c>
      <c r="B4201" s="61" t="s">
        <v>162</v>
      </c>
      <c r="C4201" s="123" t="s">
        <v>1532</v>
      </c>
      <c r="D4201" s="107" t="s">
        <v>191</v>
      </c>
      <c r="E4201" s="105">
        <v>101490162</v>
      </c>
      <c r="F4201" s="105"/>
      <c r="G4201" s="105">
        <v>248</v>
      </c>
      <c r="H4201">
        <v>8</v>
      </c>
      <c r="I4201" t="str">
        <f t="shared" si="213"/>
        <v>78</v>
      </c>
      <c r="J4201" t="str">
        <f t="shared" si="214"/>
        <v>3.4</v>
      </c>
      <c r="K4201" t="s">
        <v>8342</v>
      </c>
      <c r="L4201" t="s">
        <v>8341</v>
      </c>
      <c r="M4201">
        <v>0.75</v>
      </c>
      <c r="N4201">
        <v>3</v>
      </c>
      <c r="O4201">
        <f t="shared" si="215"/>
        <v>1.5</v>
      </c>
      <c r="P4201">
        <v>0.5</v>
      </c>
    </row>
    <row r="4202" spans="1:16">
      <c r="A4202" s="105">
        <v>103321001</v>
      </c>
      <c r="B4202" s="61" t="s">
        <v>7532</v>
      </c>
      <c r="C4202" s="123" t="s">
        <v>1532</v>
      </c>
      <c r="D4202" s="122" t="s">
        <v>191</v>
      </c>
      <c r="E4202" s="105">
        <v>101490164</v>
      </c>
      <c r="F4202" s="105"/>
      <c r="G4202" s="105">
        <v>248</v>
      </c>
      <c r="H4202">
        <v>8</v>
      </c>
      <c r="I4202" t="str">
        <f t="shared" si="213"/>
        <v>78</v>
      </c>
      <c r="J4202" t="str">
        <f t="shared" si="214"/>
        <v>3.4</v>
      </c>
      <c r="K4202" t="s">
        <v>8342</v>
      </c>
      <c r="L4202" t="s">
        <v>8341</v>
      </c>
      <c r="M4202">
        <v>0.75</v>
      </c>
      <c r="N4202">
        <v>3</v>
      </c>
      <c r="O4202">
        <f t="shared" si="215"/>
        <v>1.5</v>
      </c>
      <c r="P4202">
        <v>0.5</v>
      </c>
    </row>
    <row r="4203" spans="1:16">
      <c r="A4203" s="105">
        <v>102694747</v>
      </c>
      <c r="B4203" s="61" t="s">
        <v>162</v>
      </c>
      <c r="C4203" s="123" t="s">
        <v>1613</v>
      </c>
      <c r="D4203" s="107" t="s">
        <v>191</v>
      </c>
      <c r="E4203" s="105">
        <v>101490161</v>
      </c>
      <c r="F4203" s="105"/>
      <c r="G4203" s="105">
        <v>248</v>
      </c>
      <c r="H4203">
        <v>8</v>
      </c>
      <c r="I4203" t="str">
        <f t="shared" si="213"/>
        <v>78</v>
      </c>
      <c r="J4203" t="str">
        <f t="shared" si="214"/>
        <v>3.4</v>
      </c>
      <c r="K4203" t="s">
        <v>8342</v>
      </c>
      <c r="L4203" t="s">
        <v>8341</v>
      </c>
      <c r="M4203">
        <v>0.75</v>
      </c>
      <c r="N4203">
        <v>3</v>
      </c>
      <c r="O4203">
        <f t="shared" si="215"/>
        <v>1.5</v>
      </c>
      <c r="P4203">
        <v>0.5</v>
      </c>
    </row>
    <row r="4204" spans="1:16">
      <c r="A4204" s="118">
        <v>101415529</v>
      </c>
      <c r="B4204" s="61" t="s">
        <v>105</v>
      </c>
      <c r="C4204" s="123" t="s">
        <v>1613</v>
      </c>
      <c r="D4204" s="126" t="s">
        <v>3725</v>
      </c>
      <c r="E4204" s="155">
        <v>101490161</v>
      </c>
      <c r="F4204" s="118"/>
      <c r="G4204" s="118">
        <v>248</v>
      </c>
      <c r="H4204">
        <v>8</v>
      </c>
      <c r="I4204" t="str">
        <f t="shared" si="213"/>
        <v>78</v>
      </c>
      <c r="J4204" t="str">
        <f t="shared" si="214"/>
        <v>3.4</v>
      </c>
      <c r="K4204" t="s">
        <v>8342</v>
      </c>
      <c r="L4204" t="s">
        <v>8341</v>
      </c>
      <c r="M4204">
        <v>0.75</v>
      </c>
      <c r="N4204">
        <v>3</v>
      </c>
      <c r="O4204">
        <f t="shared" si="215"/>
        <v>1.5</v>
      </c>
      <c r="P4204">
        <v>0.5</v>
      </c>
    </row>
    <row r="4205" spans="1:16">
      <c r="A4205" s="105">
        <v>102708941</v>
      </c>
      <c r="B4205" s="61" t="s">
        <v>7020</v>
      </c>
      <c r="C4205" s="123" t="s">
        <v>1613</v>
      </c>
      <c r="D4205" s="107" t="s">
        <v>4258</v>
      </c>
      <c r="E4205" s="105">
        <v>101490161</v>
      </c>
      <c r="F4205" s="105"/>
      <c r="G4205" s="105">
        <v>248</v>
      </c>
      <c r="H4205">
        <v>8</v>
      </c>
      <c r="I4205" t="str">
        <f t="shared" si="213"/>
        <v>78</v>
      </c>
      <c r="J4205" t="str">
        <f t="shared" si="214"/>
        <v>3.4</v>
      </c>
      <c r="K4205" t="s">
        <v>8342</v>
      </c>
      <c r="L4205" t="s">
        <v>8341</v>
      </c>
      <c r="M4205">
        <v>0.75</v>
      </c>
      <c r="N4205">
        <v>3</v>
      </c>
      <c r="O4205">
        <f t="shared" si="215"/>
        <v>1.5</v>
      </c>
      <c r="P4205">
        <v>0.5</v>
      </c>
    </row>
    <row r="4206" spans="1:16">
      <c r="A4206" s="105">
        <v>103321001</v>
      </c>
      <c r="B4206" s="61" t="s">
        <v>7532</v>
      </c>
      <c r="C4206" s="123" t="s">
        <v>1613</v>
      </c>
      <c r="D4206" s="122" t="s">
        <v>4258</v>
      </c>
      <c r="E4206" s="105">
        <v>101490161</v>
      </c>
      <c r="F4206" s="105"/>
      <c r="G4206" s="105">
        <v>248</v>
      </c>
      <c r="H4206">
        <v>8</v>
      </c>
      <c r="I4206" t="str">
        <f t="shared" si="213"/>
        <v>78</v>
      </c>
      <c r="J4206" t="str">
        <f t="shared" si="214"/>
        <v>3.4</v>
      </c>
      <c r="K4206" t="s">
        <v>8342</v>
      </c>
      <c r="L4206" t="s">
        <v>8341</v>
      </c>
      <c r="M4206">
        <v>0.75</v>
      </c>
      <c r="N4206">
        <v>3</v>
      </c>
      <c r="O4206">
        <f t="shared" si="215"/>
        <v>1.5</v>
      </c>
      <c r="P4206">
        <v>0.5</v>
      </c>
    </row>
    <row r="4207" spans="1:16">
      <c r="A4207" s="105">
        <v>102889357</v>
      </c>
      <c r="B4207" s="61" t="s">
        <v>7136</v>
      </c>
      <c r="C4207" s="123" t="s">
        <v>1532</v>
      </c>
      <c r="D4207" s="107" t="s">
        <v>4441</v>
      </c>
      <c r="E4207" s="105">
        <v>101727985</v>
      </c>
      <c r="F4207" s="105"/>
      <c r="G4207" s="105">
        <v>248</v>
      </c>
      <c r="H4207">
        <v>8</v>
      </c>
      <c r="I4207" t="str">
        <f t="shared" si="213"/>
        <v>78</v>
      </c>
      <c r="J4207" t="str">
        <f t="shared" si="214"/>
        <v>3.4</v>
      </c>
      <c r="K4207" t="s">
        <v>8347</v>
      </c>
      <c r="L4207" t="s">
        <v>8341</v>
      </c>
      <c r="M4207">
        <v>1.5</v>
      </c>
      <c r="N4207">
        <v>3</v>
      </c>
      <c r="O4207">
        <f t="shared" si="215"/>
        <v>1.5</v>
      </c>
      <c r="P4207">
        <v>0.5</v>
      </c>
    </row>
    <row r="4208" spans="1:16">
      <c r="A4208" s="105">
        <v>102889357</v>
      </c>
      <c r="B4208" s="61" t="s">
        <v>7136</v>
      </c>
      <c r="C4208" s="123" t="s">
        <v>1613</v>
      </c>
      <c r="D4208" s="107" t="s">
        <v>4442</v>
      </c>
      <c r="E4208" s="105">
        <v>101727984</v>
      </c>
      <c r="F4208" s="105"/>
      <c r="G4208" s="105">
        <v>248</v>
      </c>
      <c r="H4208">
        <v>8</v>
      </c>
      <c r="I4208" t="str">
        <f t="shared" si="213"/>
        <v>78</v>
      </c>
      <c r="J4208" t="str">
        <f t="shared" si="214"/>
        <v>3.4</v>
      </c>
      <c r="K4208" t="s">
        <v>8347</v>
      </c>
      <c r="L4208" t="s">
        <v>8341</v>
      </c>
      <c r="M4208">
        <v>1.5</v>
      </c>
      <c r="N4208">
        <v>3</v>
      </c>
      <c r="O4208">
        <f t="shared" si="215"/>
        <v>1.5</v>
      </c>
      <c r="P4208">
        <v>0.5</v>
      </c>
    </row>
    <row r="4209" spans="1:16">
      <c r="A4209" s="105">
        <v>103311007</v>
      </c>
      <c r="B4209" s="61" t="s">
        <v>7538</v>
      </c>
      <c r="C4209" s="123" t="s">
        <v>1532</v>
      </c>
      <c r="D4209" s="122" t="s">
        <v>5000</v>
      </c>
      <c r="E4209" s="105">
        <v>101727985</v>
      </c>
      <c r="F4209" s="105"/>
      <c r="G4209" s="105">
        <v>89</v>
      </c>
      <c r="H4209">
        <v>8</v>
      </c>
      <c r="I4209" t="str">
        <f t="shared" si="213"/>
        <v>78</v>
      </c>
      <c r="J4209" t="str">
        <f t="shared" si="214"/>
        <v>3.4</v>
      </c>
      <c r="K4209" t="s">
        <v>8345</v>
      </c>
      <c r="L4209" t="s">
        <v>8352</v>
      </c>
      <c r="M4209">
        <v>1.5</v>
      </c>
      <c r="N4209">
        <v>3</v>
      </c>
      <c r="O4209">
        <f t="shared" si="215"/>
        <v>1.5</v>
      </c>
      <c r="P4209">
        <v>0.5</v>
      </c>
    </row>
    <row r="4210" spans="1:16">
      <c r="A4210" s="105">
        <v>103311007</v>
      </c>
      <c r="B4210" s="61" t="s">
        <v>7538</v>
      </c>
      <c r="C4210" s="123" t="s">
        <v>1613</v>
      </c>
      <c r="D4210" s="122" t="s">
        <v>5001</v>
      </c>
      <c r="E4210" s="105">
        <v>101727984</v>
      </c>
      <c r="F4210" s="105"/>
      <c r="G4210" s="105">
        <v>89</v>
      </c>
      <c r="H4210">
        <v>8</v>
      </c>
      <c r="I4210" t="str">
        <f t="shared" si="213"/>
        <v>78</v>
      </c>
      <c r="J4210" t="str">
        <f t="shared" si="214"/>
        <v>3.4</v>
      </c>
      <c r="K4210" t="s">
        <v>8345</v>
      </c>
      <c r="L4210" t="s">
        <v>8352</v>
      </c>
      <c r="M4210">
        <v>1.5</v>
      </c>
      <c r="N4210">
        <v>3</v>
      </c>
      <c r="O4210">
        <f t="shared" si="215"/>
        <v>1.5</v>
      </c>
      <c r="P4210">
        <v>0.5</v>
      </c>
    </row>
    <row r="4211" spans="1:16">
      <c r="A4211" s="105">
        <v>103608542</v>
      </c>
      <c r="B4211" s="61" t="s">
        <v>7720</v>
      </c>
      <c r="C4211" s="106" t="s">
        <v>1613</v>
      </c>
      <c r="D4211" s="107" t="s">
        <v>5304</v>
      </c>
      <c r="E4211" s="105">
        <v>103177454</v>
      </c>
      <c r="F4211" s="105"/>
      <c r="G4211" s="105">
        <v>248</v>
      </c>
      <c r="H4211">
        <v>8</v>
      </c>
      <c r="I4211" t="str">
        <f t="shared" si="213"/>
        <v>78</v>
      </c>
      <c r="J4211" t="str">
        <f t="shared" si="214"/>
        <v>3.4</v>
      </c>
      <c r="K4211" t="s">
        <v>8345</v>
      </c>
      <c r="L4211" t="s">
        <v>8341</v>
      </c>
      <c r="M4211">
        <v>1.5</v>
      </c>
      <c r="N4211">
        <v>3</v>
      </c>
      <c r="O4211">
        <f t="shared" si="215"/>
        <v>1.5</v>
      </c>
      <c r="P4211">
        <v>0.5</v>
      </c>
    </row>
    <row r="4212" spans="1:16">
      <c r="A4212" s="105">
        <v>104876724</v>
      </c>
      <c r="B4212" s="61" t="s">
        <v>8083</v>
      </c>
      <c r="C4212" s="106" t="s">
        <v>1613</v>
      </c>
      <c r="D4212" s="107" t="s">
        <v>5865</v>
      </c>
      <c r="E4212" s="105" t="s">
        <v>4953</v>
      </c>
      <c r="F4212" s="105"/>
      <c r="G4212" s="105">
        <v>248</v>
      </c>
      <c r="H4212">
        <v>8</v>
      </c>
      <c r="I4212" t="str">
        <f t="shared" si="213"/>
        <v>78</v>
      </c>
      <c r="J4212" t="str">
        <f t="shared" si="214"/>
        <v>3.4</v>
      </c>
      <c r="K4212" t="s">
        <v>8345</v>
      </c>
      <c r="L4212" t="s">
        <v>8341</v>
      </c>
      <c r="M4212">
        <v>1.5</v>
      </c>
      <c r="N4212">
        <v>3</v>
      </c>
      <c r="O4212">
        <f t="shared" si="215"/>
        <v>1.5</v>
      </c>
      <c r="P4212">
        <v>0.5</v>
      </c>
    </row>
    <row r="4213" spans="1:16">
      <c r="A4213" s="105">
        <v>104876724</v>
      </c>
      <c r="B4213" s="61" t="s">
        <v>8083</v>
      </c>
      <c r="C4213" s="106" t="s">
        <v>1532</v>
      </c>
      <c r="D4213" s="107" t="s">
        <v>5864</v>
      </c>
      <c r="E4213" s="105">
        <v>103177454</v>
      </c>
      <c r="F4213" s="105"/>
      <c r="G4213" s="105">
        <v>248</v>
      </c>
      <c r="H4213">
        <v>8</v>
      </c>
      <c r="I4213" t="str">
        <f t="shared" si="213"/>
        <v>78</v>
      </c>
      <c r="J4213" t="str">
        <f t="shared" si="214"/>
        <v>3.4</v>
      </c>
      <c r="K4213" t="s">
        <v>8345</v>
      </c>
      <c r="L4213" t="s">
        <v>8341</v>
      </c>
      <c r="M4213">
        <v>1.5</v>
      </c>
      <c r="N4213">
        <v>3</v>
      </c>
      <c r="O4213">
        <f t="shared" si="215"/>
        <v>1.5</v>
      </c>
      <c r="P4213">
        <v>0.5</v>
      </c>
    </row>
    <row r="4214" spans="1:16">
      <c r="A4214" s="105">
        <v>103608542</v>
      </c>
      <c r="B4214" s="61" t="s">
        <v>7720</v>
      </c>
      <c r="C4214" s="106" t="s">
        <v>1532</v>
      </c>
      <c r="D4214" s="107" t="s">
        <v>1261</v>
      </c>
      <c r="E4214" s="105" t="s">
        <v>4953</v>
      </c>
      <c r="F4214" s="105"/>
      <c r="G4214" s="105">
        <v>248</v>
      </c>
      <c r="H4214">
        <v>8</v>
      </c>
      <c r="I4214" t="str">
        <f t="shared" si="213"/>
        <v>78</v>
      </c>
      <c r="J4214" t="str">
        <f t="shared" si="214"/>
        <v>3.4</v>
      </c>
      <c r="K4214" t="s">
        <v>8345</v>
      </c>
      <c r="L4214" t="s">
        <v>8341</v>
      </c>
      <c r="M4214">
        <v>1.5</v>
      </c>
      <c r="N4214">
        <v>3</v>
      </c>
      <c r="O4214">
        <f t="shared" si="215"/>
        <v>1.5</v>
      </c>
      <c r="P4214">
        <v>0.5</v>
      </c>
    </row>
    <row r="4215" spans="1:16">
      <c r="A4215" s="105" t="s">
        <v>3173</v>
      </c>
      <c r="B4215" s="61" t="s">
        <v>6641</v>
      </c>
      <c r="C4215" s="123" t="s">
        <v>1532</v>
      </c>
      <c r="D4215" s="126" t="s">
        <v>3174</v>
      </c>
      <c r="E4215" s="105">
        <v>101490162</v>
      </c>
      <c r="F4215" s="105"/>
      <c r="G4215" s="118">
        <v>24</v>
      </c>
      <c r="H4215">
        <v>8</v>
      </c>
      <c r="I4215" t="str">
        <f t="shared" si="213"/>
        <v>78</v>
      </c>
      <c r="J4215" t="str">
        <f t="shared" si="214"/>
        <v>4.0</v>
      </c>
      <c r="K4215" t="s">
        <v>8344</v>
      </c>
      <c r="L4215" t="s">
        <v>8341</v>
      </c>
      <c r="M4215">
        <v>0.75</v>
      </c>
      <c r="N4215">
        <v>3</v>
      </c>
      <c r="O4215">
        <f t="shared" si="215"/>
        <v>1.5</v>
      </c>
      <c r="P4215">
        <v>0.5</v>
      </c>
    </row>
    <row r="4216" spans="1:16">
      <c r="A4216" s="118" t="s">
        <v>3173</v>
      </c>
      <c r="B4216" s="61" t="s">
        <v>6641</v>
      </c>
      <c r="C4216" s="123" t="s">
        <v>1613</v>
      </c>
      <c r="D4216" s="126" t="s">
        <v>3726</v>
      </c>
      <c r="E4216" s="118">
        <v>101490161</v>
      </c>
      <c r="F4216" s="118"/>
      <c r="G4216" s="118">
        <v>24</v>
      </c>
      <c r="H4216">
        <v>8</v>
      </c>
      <c r="I4216" t="str">
        <f t="shared" si="213"/>
        <v>78</v>
      </c>
      <c r="J4216" t="str">
        <f t="shared" si="214"/>
        <v>4.0</v>
      </c>
      <c r="K4216" t="s">
        <v>8344</v>
      </c>
      <c r="L4216" t="s">
        <v>8341</v>
      </c>
      <c r="M4216">
        <v>0.75</v>
      </c>
      <c r="N4216">
        <v>3</v>
      </c>
      <c r="O4216">
        <f t="shared" si="215"/>
        <v>1.5</v>
      </c>
      <c r="P4216">
        <v>0.5</v>
      </c>
    </row>
    <row r="4217" spans="1:16">
      <c r="A4217" s="105" t="s">
        <v>3176</v>
      </c>
      <c r="B4217" s="61" t="s">
        <v>6642</v>
      </c>
      <c r="C4217" s="123" t="s">
        <v>1532</v>
      </c>
      <c r="D4217" s="126" t="s">
        <v>3177</v>
      </c>
      <c r="E4217" s="105">
        <v>101490162</v>
      </c>
      <c r="F4217" s="105"/>
      <c r="G4217" s="118">
        <v>25</v>
      </c>
      <c r="H4217">
        <v>8</v>
      </c>
      <c r="I4217" t="str">
        <f t="shared" si="213"/>
        <v>78</v>
      </c>
      <c r="J4217" t="str">
        <f t="shared" si="214"/>
        <v>4.0</v>
      </c>
      <c r="K4217" t="s">
        <v>8342</v>
      </c>
      <c r="L4217" t="s">
        <v>8341</v>
      </c>
      <c r="M4217">
        <v>0.75</v>
      </c>
      <c r="N4217">
        <v>3</v>
      </c>
      <c r="O4217">
        <f t="shared" si="215"/>
        <v>1.5</v>
      </c>
      <c r="P4217">
        <v>0.5</v>
      </c>
    </row>
    <row r="4218" spans="1:16">
      <c r="A4218" s="118" t="s">
        <v>3176</v>
      </c>
      <c r="B4218" s="61" t="s">
        <v>6642</v>
      </c>
      <c r="C4218" s="123" t="s">
        <v>1613</v>
      </c>
      <c r="D4218" s="126" t="s">
        <v>3727</v>
      </c>
      <c r="E4218" s="118">
        <v>101490161</v>
      </c>
      <c r="F4218" s="118"/>
      <c r="G4218" s="118">
        <v>25</v>
      </c>
      <c r="H4218">
        <v>8</v>
      </c>
      <c r="I4218" t="str">
        <f t="shared" si="213"/>
        <v>78</v>
      </c>
      <c r="J4218" t="str">
        <f t="shared" si="214"/>
        <v>4.0</v>
      </c>
      <c r="K4218" t="s">
        <v>8342</v>
      </c>
      <c r="L4218" t="s">
        <v>8341</v>
      </c>
      <c r="M4218">
        <v>0.75</v>
      </c>
      <c r="N4218">
        <v>3</v>
      </c>
      <c r="O4218">
        <f t="shared" si="215"/>
        <v>1.5</v>
      </c>
      <c r="P4218">
        <v>0.5</v>
      </c>
    </row>
    <row r="4219" spans="1:16">
      <c r="A4219" s="105" t="s">
        <v>3182</v>
      </c>
      <c r="B4219" s="61" t="s">
        <v>6644</v>
      </c>
      <c r="C4219" s="123" t="s">
        <v>1532</v>
      </c>
      <c r="D4219" s="126" t="s">
        <v>3183</v>
      </c>
      <c r="E4219" s="105">
        <v>101490162</v>
      </c>
      <c r="F4219" s="105"/>
      <c r="G4219" s="118">
        <v>24</v>
      </c>
      <c r="H4219">
        <v>8</v>
      </c>
      <c r="I4219" t="str">
        <f t="shared" si="213"/>
        <v>78</v>
      </c>
      <c r="J4219" t="str">
        <f t="shared" si="214"/>
        <v>4.0</v>
      </c>
      <c r="K4219" t="s">
        <v>8344</v>
      </c>
      <c r="L4219" t="s">
        <v>8341</v>
      </c>
      <c r="M4219">
        <v>0.75</v>
      </c>
      <c r="N4219">
        <v>3</v>
      </c>
      <c r="O4219">
        <f t="shared" si="215"/>
        <v>1.5</v>
      </c>
      <c r="P4219">
        <v>0.5</v>
      </c>
    </row>
    <row r="4220" spans="1:16">
      <c r="A4220" s="118" t="s">
        <v>2446</v>
      </c>
      <c r="B4220" s="61" t="s">
        <v>6382</v>
      </c>
      <c r="C4220" s="123" t="s">
        <v>1532</v>
      </c>
      <c r="D4220" s="126" t="s">
        <v>2447</v>
      </c>
      <c r="E4220" s="118">
        <v>101490164</v>
      </c>
      <c r="F4220" s="118"/>
      <c r="G4220" s="118">
        <v>25</v>
      </c>
      <c r="H4220">
        <v>8</v>
      </c>
      <c r="I4220" t="str">
        <f t="shared" si="213"/>
        <v>78</v>
      </c>
      <c r="J4220" t="str">
        <f t="shared" si="214"/>
        <v>4.0</v>
      </c>
      <c r="K4220" t="s">
        <v>8342</v>
      </c>
      <c r="L4220" t="s">
        <v>8350</v>
      </c>
      <c r="M4220">
        <v>0.75</v>
      </c>
      <c r="N4220">
        <v>3</v>
      </c>
      <c r="O4220">
        <f t="shared" si="215"/>
        <v>1.5</v>
      </c>
      <c r="P4220">
        <v>0.5</v>
      </c>
    </row>
    <row r="4221" spans="1:16">
      <c r="A4221" s="118" t="s">
        <v>2446</v>
      </c>
      <c r="B4221" s="61" t="s">
        <v>6382</v>
      </c>
      <c r="C4221" s="123" t="s">
        <v>1532</v>
      </c>
      <c r="D4221" s="126" t="s">
        <v>2447</v>
      </c>
      <c r="E4221" s="118">
        <v>101490164</v>
      </c>
      <c r="F4221" s="105" t="s">
        <v>1534</v>
      </c>
      <c r="G4221" s="118">
        <v>25</v>
      </c>
      <c r="H4221">
        <v>8</v>
      </c>
      <c r="I4221" t="str">
        <f t="shared" si="213"/>
        <v>78</v>
      </c>
      <c r="J4221" t="str">
        <f t="shared" si="214"/>
        <v>4.0</v>
      </c>
      <c r="K4221" t="s">
        <v>8342</v>
      </c>
      <c r="L4221" t="s">
        <v>8350</v>
      </c>
      <c r="M4221">
        <v>0.75</v>
      </c>
      <c r="N4221">
        <v>3</v>
      </c>
      <c r="O4221">
        <f t="shared" si="215"/>
        <v>1.5</v>
      </c>
      <c r="P4221">
        <v>0.5</v>
      </c>
    </row>
    <row r="4222" spans="1:16">
      <c r="A4222" s="118" t="s">
        <v>2446</v>
      </c>
      <c r="B4222" s="61" t="s">
        <v>6382</v>
      </c>
      <c r="C4222" s="123" t="s">
        <v>1613</v>
      </c>
      <c r="D4222" s="126" t="s">
        <v>3728</v>
      </c>
      <c r="E4222" s="118">
        <v>101490161</v>
      </c>
      <c r="F4222" s="118"/>
      <c r="G4222" s="118">
        <v>25</v>
      </c>
      <c r="H4222">
        <v>8</v>
      </c>
      <c r="I4222" t="str">
        <f t="shared" si="213"/>
        <v>78</v>
      </c>
      <c r="J4222" t="str">
        <f t="shared" si="214"/>
        <v>4.0</v>
      </c>
      <c r="K4222" t="s">
        <v>8342</v>
      </c>
      <c r="L4222" t="s">
        <v>8350</v>
      </c>
      <c r="M4222">
        <v>0.75</v>
      </c>
      <c r="N4222">
        <v>3</v>
      </c>
      <c r="O4222">
        <f t="shared" si="215"/>
        <v>1.5</v>
      </c>
      <c r="P4222">
        <v>0.5</v>
      </c>
    </row>
    <row r="4223" spans="1:16">
      <c r="A4223" s="118" t="s">
        <v>3056</v>
      </c>
      <c r="B4223" s="61" t="s">
        <v>209</v>
      </c>
      <c r="C4223" s="123" t="s">
        <v>1532</v>
      </c>
      <c r="D4223" s="126" t="s">
        <v>3057</v>
      </c>
      <c r="E4223" s="118">
        <v>101490164</v>
      </c>
      <c r="F4223" s="118"/>
      <c r="G4223" s="118">
        <v>25</v>
      </c>
      <c r="H4223">
        <v>8</v>
      </c>
      <c r="I4223" t="str">
        <f t="shared" si="213"/>
        <v>78</v>
      </c>
      <c r="J4223" t="str">
        <f t="shared" si="214"/>
        <v>4.0</v>
      </c>
      <c r="K4223" t="s">
        <v>8342</v>
      </c>
      <c r="L4223" t="s">
        <v>8341</v>
      </c>
      <c r="M4223">
        <v>0.75</v>
      </c>
      <c r="N4223">
        <v>3</v>
      </c>
      <c r="O4223">
        <f t="shared" si="215"/>
        <v>1.5</v>
      </c>
      <c r="P4223">
        <v>0.5</v>
      </c>
    </row>
    <row r="4224" spans="1:16">
      <c r="A4224" s="118" t="s">
        <v>3056</v>
      </c>
      <c r="B4224" s="61" t="s">
        <v>209</v>
      </c>
      <c r="C4224" s="123" t="s">
        <v>1532</v>
      </c>
      <c r="D4224" s="126" t="s">
        <v>3057</v>
      </c>
      <c r="E4224" s="118">
        <v>101490164</v>
      </c>
      <c r="F4224" s="105" t="s">
        <v>1534</v>
      </c>
      <c r="G4224" s="118">
        <v>25</v>
      </c>
      <c r="H4224">
        <v>8</v>
      </c>
      <c r="I4224" t="str">
        <f t="shared" si="213"/>
        <v>78</v>
      </c>
      <c r="J4224" t="str">
        <f t="shared" si="214"/>
        <v>4.0</v>
      </c>
      <c r="K4224" t="s">
        <v>8342</v>
      </c>
      <c r="L4224" t="s">
        <v>8341</v>
      </c>
      <c r="M4224">
        <v>0.75</v>
      </c>
      <c r="N4224">
        <v>3</v>
      </c>
      <c r="O4224">
        <f t="shared" si="215"/>
        <v>1.5</v>
      </c>
      <c r="P4224">
        <v>0.5</v>
      </c>
    </row>
    <row r="4225" spans="1:16">
      <c r="A4225" s="118" t="s">
        <v>3056</v>
      </c>
      <c r="B4225" s="61" t="s">
        <v>209</v>
      </c>
      <c r="C4225" s="123" t="s">
        <v>1613</v>
      </c>
      <c r="D4225" s="126" t="s">
        <v>3729</v>
      </c>
      <c r="E4225" s="118">
        <v>101490161</v>
      </c>
      <c r="F4225" s="118"/>
      <c r="G4225" s="118">
        <v>25</v>
      </c>
      <c r="H4225">
        <v>8</v>
      </c>
      <c r="I4225" t="str">
        <f t="shared" si="213"/>
        <v>78</v>
      </c>
      <c r="J4225" t="str">
        <f t="shared" si="214"/>
        <v>4.0</v>
      </c>
      <c r="K4225" t="s">
        <v>8342</v>
      </c>
      <c r="L4225" t="s">
        <v>8341</v>
      </c>
      <c r="M4225">
        <v>0.75</v>
      </c>
      <c r="N4225">
        <v>3</v>
      </c>
      <c r="O4225">
        <f t="shared" si="215"/>
        <v>1.5</v>
      </c>
      <c r="P4225">
        <v>0.5</v>
      </c>
    </row>
    <row r="4226" spans="1:16">
      <c r="A4226" s="105" t="s">
        <v>3185</v>
      </c>
      <c r="B4226" s="61" t="s">
        <v>6645</v>
      </c>
      <c r="C4226" s="123" t="s">
        <v>1532</v>
      </c>
      <c r="D4226" s="126" t="s">
        <v>3186</v>
      </c>
      <c r="E4226" s="105">
        <v>101490162</v>
      </c>
      <c r="F4226" s="105"/>
      <c r="G4226" s="118">
        <v>25</v>
      </c>
      <c r="H4226">
        <v>8</v>
      </c>
      <c r="I4226" t="str">
        <f t="shared" si="213"/>
        <v>78</v>
      </c>
      <c r="J4226" t="str">
        <f t="shared" si="214"/>
        <v>4.0</v>
      </c>
      <c r="K4226" t="s">
        <v>8342</v>
      </c>
      <c r="L4226" t="s">
        <v>8341</v>
      </c>
      <c r="M4226">
        <v>0.75</v>
      </c>
      <c r="N4226">
        <v>3</v>
      </c>
      <c r="O4226">
        <f t="shared" si="215"/>
        <v>1.5</v>
      </c>
      <c r="P4226">
        <v>0.5</v>
      </c>
    </row>
    <row r="4227" spans="1:16">
      <c r="A4227" s="105" t="s">
        <v>1854</v>
      </c>
      <c r="B4227" s="61" t="s">
        <v>6119</v>
      </c>
      <c r="C4227" s="123" t="s">
        <v>1532</v>
      </c>
      <c r="D4227" s="126" t="s">
        <v>1855</v>
      </c>
      <c r="E4227" s="105">
        <v>101490162</v>
      </c>
      <c r="F4227" s="105"/>
      <c r="G4227" s="118">
        <v>25</v>
      </c>
      <c r="H4227">
        <v>8</v>
      </c>
      <c r="I4227" t="str">
        <f t="shared" si="213"/>
        <v>78</v>
      </c>
      <c r="J4227" t="str">
        <f t="shared" si="214"/>
        <v>4.0</v>
      </c>
      <c r="K4227" t="s">
        <v>8342</v>
      </c>
      <c r="L4227" t="s">
        <v>8358</v>
      </c>
      <c r="M4227">
        <v>0.75</v>
      </c>
      <c r="N4227">
        <v>3</v>
      </c>
      <c r="O4227">
        <f t="shared" si="215"/>
        <v>1.5</v>
      </c>
      <c r="P4227">
        <v>0.5</v>
      </c>
    </row>
    <row r="4228" spans="1:16">
      <c r="A4228" s="118" t="s">
        <v>2806</v>
      </c>
      <c r="B4228" s="61" t="s">
        <v>6520</v>
      </c>
      <c r="C4228" s="123" t="s">
        <v>1532</v>
      </c>
      <c r="D4228" s="126" t="s">
        <v>2807</v>
      </c>
      <c r="E4228" s="118">
        <v>101490167</v>
      </c>
      <c r="F4228" s="118"/>
      <c r="G4228" s="118">
        <v>24</v>
      </c>
      <c r="H4228">
        <v>8</v>
      </c>
      <c r="I4228" t="str">
        <f t="shared" si="213"/>
        <v>78</v>
      </c>
      <c r="J4228" t="str">
        <f t="shared" si="214"/>
        <v>4.0</v>
      </c>
      <c r="K4228" t="s">
        <v>8342</v>
      </c>
      <c r="L4228" t="s">
        <v>8341</v>
      </c>
      <c r="M4228">
        <v>0.75</v>
      </c>
      <c r="N4228">
        <v>3</v>
      </c>
      <c r="O4228">
        <f t="shared" si="215"/>
        <v>1.5</v>
      </c>
      <c r="P4228">
        <v>0.5</v>
      </c>
    </row>
    <row r="4229" spans="1:16">
      <c r="A4229" s="118" t="s">
        <v>2806</v>
      </c>
      <c r="B4229" s="61" t="s">
        <v>6520</v>
      </c>
      <c r="C4229" s="123" t="s">
        <v>1532</v>
      </c>
      <c r="D4229" s="126" t="s">
        <v>2807</v>
      </c>
      <c r="E4229" s="118">
        <v>101490166</v>
      </c>
      <c r="F4229" s="105" t="s">
        <v>1534</v>
      </c>
      <c r="G4229" s="118">
        <v>24</v>
      </c>
      <c r="H4229">
        <v>8</v>
      </c>
      <c r="I4229" t="str">
        <f t="shared" si="213"/>
        <v>78</v>
      </c>
      <c r="J4229" t="str">
        <f t="shared" si="214"/>
        <v>4.0</v>
      </c>
      <c r="K4229" t="s">
        <v>8342</v>
      </c>
      <c r="L4229" t="s">
        <v>8341</v>
      </c>
      <c r="M4229">
        <v>0.75</v>
      </c>
      <c r="N4229">
        <v>3</v>
      </c>
      <c r="O4229">
        <f t="shared" si="215"/>
        <v>1.5</v>
      </c>
      <c r="P4229">
        <v>0.5</v>
      </c>
    </row>
    <row r="4230" spans="1:16">
      <c r="A4230" s="118" t="s">
        <v>2806</v>
      </c>
      <c r="B4230" s="61" t="s">
        <v>6520</v>
      </c>
      <c r="C4230" s="123" t="s">
        <v>1613</v>
      </c>
      <c r="D4230" s="126" t="s">
        <v>3730</v>
      </c>
      <c r="E4230" s="118">
        <v>101490161</v>
      </c>
      <c r="F4230" s="118"/>
      <c r="G4230" s="118">
        <v>24</v>
      </c>
      <c r="H4230">
        <v>8</v>
      </c>
      <c r="I4230" t="str">
        <f t="shared" si="213"/>
        <v>78</v>
      </c>
      <c r="J4230" t="str">
        <f t="shared" si="214"/>
        <v>4.0</v>
      </c>
      <c r="K4230" t="s">
        <v>8342</v>
      </c>
      <c r="L4230" t="s">
        <v>8341</v>
      </c>
      <c r="M4230">
        <v>0.75</v>
      </c>
      <c r="N4230">
        <v>3</v>
      </c>
      <c r="O4230">
        <f t="shared" si="215"/>
        <v>1.5</v>
      </c>
      <c r="P4230">
        <v>0.5</v>
      </c>
    </row>
    <row r="4231" spans="1:16">
      <c r="A4231" s="118" t="s">
        <v>3182</v>
      </c>
      <c r="B4231" s="61" t="s">
        <v>6644</v>
      </c>
      <c r="C4231" s="123" t="s">
        <v>1613</v>
      </c>
      <c r="D4231" s="126" t="s">
        <v>3731</v>
      </c>
      <c r="E4231" s="118">
        <v>101490161</v>
      </c>
      <c r="F4231" s="118"/>
      <c r="G4231" s="118">
        <v>24</v>
      </c>
      <c r="H4231">
        <v>8</v>
      </c>
      <c r="I4231" t="str">
        <f t="shared" si="213"/>
        <v>78</v>
      </c>
      <c r="J4231" t="str">
        <f t="shared" si="214"/>
        <v>4.0</v>
      </c>
      <c r="K4231" t="s">
        <v>8342</v>
      </c>
      <c r="L4231" t="s">
        <v>8341</v>
      </c>
      <c r="M4231">
        <v>0.75</v>
      </c>
      <c r="N4231">
        <v>3</v>
      </c>
      <c r="O4231">
        <f t="shared" si="215"/>
        <v>1.5</v>
      </c>
      <c r="P4231">
        <v>0.5</v>
      </c>
    </row>
    <row r="4232" spans="1:16">
      <c r="A4232" s="105" t="s">
        <v>3144</v>
      </c>
      <c r="B4232" s="61" t="s">
        <v>6631</v>
      </c>
      <c r="C4232" s="123" t="s">
        <v>1532</v>
      </c>
      <c r="D4232" s="126" t="s">
        <v>3145</v>
      </c>
      <c r="E4232" s="105">
        <v>101490162</v>
      </c>
      <c r="F4232" s="105"/>
      <c r="G4232" s="118">
        <v>24</v>
      </c>
      <c r="H4232">
        <v>8</v>
      </c>
      <c r="I4232" t="str">
        <f t="shared" si="213"/>
        <v>78</v>
      </c>
      <c r="J4232" t="str">
        <f t="shared" si="214"/>
        <v>4.0</v>
      </c>
      <c r="K4232" t="s">
        <v>8342</v>
      </c>
      <c r="L4232" t="s">
        <v>8341</v>
      </c>
      <c r="M4232">
        <v>0.75</v>
      </c>
      <c r="N4232">
        <v>3</v>
      </c>
      <c r="O4232">
        <f t="shared" si="215"/>
        <v>1.5</v>
      </c>
      <c r="P4232">
        <v>0.5</v>
      </c>
    </row>
    <row r="4233" spans="1:16">
      <c r="A4233" s="118" t="s">
        <v>3144</v>
      </c>
      <c r="B4233" s="61" t="s">
        <v>6631</v>
      </c>
      <c r="C4233" s="123" t="s">
        <v>1613</v>
      </c>
      <c r="D4233" s="126" t="s">
        <v>3733</v>
      </c>
      <c r="E4233" s="118">
        <v>101490161</v>
      </c>
      <c r="F4233" s="118"/>
      <c r="G4233" s="118">
        <v>24</v>
      </c>
      <c r="H4233">
        <v>8</v>
      </c>
      <c r="I4233" t="str">
        <f t="shared" si="213"/>
        <v>78</v>
      </c>
      <c r="J4233" t="str">
        <f t="shared" si="214"/>
        <v>4.0</v>
      </c>
      <c r="K4233" t="s">
        <v>8342</v>
      </c>
      <c r="L4233" t="s">
        <v>8341</v>
      </c>
      <c r="M4233">
        <v>0.75</v>
      </c>
      <c r="N4233">
        <v>3</v>
      </c>
      <c r="O4233">
        <f t="shared" si="215"/>
        <v>1.5</v>
      </c>
      <c r="P4233">
        <v>0.5</v>
      </c>
    </row>
    <row r="4234" spans="1:16">
      <c r="A4234" s="118" t="s">
        <v>1854</v>
      </c>
      <c r="B4234" s="61" t="s">
        <v>6119</v>
      </c>
      <c r="C4234" s="123" t="s">
        <v>1613</v>
      </c>
      <c r="D4234" s="126" t="s">
        <v>3734</v>
      </c>
      <c r="E4234" s="118">
        <v>101490161</v>
      </c>
      <c r="F4234" s="118"/>
      <c r="G4234" s="118">
        <v>25</v>
      </c>
      <c r="H4234">
        <v>8</v>
      </c>
      <c r="I4234" t="str">
        <f t="shared" si="213"/>
        <v>78</v>
      </c>
      <c r="J4234" t="str">
        <f t="shared" si="214"/>
        <v>4.0</v>
      </c>
      <c r="K4234" t="s">
        <v>8344</v>
      </c>
      <c r="L4234" t="s">
        <v>8350</v>
      </c>
      <c r="M4234">
        <v>0.75</v>
      </c>
      <c r="N4234">
        <v>3</v>
      </c>
      <c r="O4234">
        <f t="shared" si="215"/>
        <v>1.5</v>
      </c>
      <c r="P4234">
        <v>0.5</v>
      </c>
    </row>
    <row r="4235" spans="1:16">
      <c r="A4235" s="105" t="s">
        <v>1796</v>
      </c>
      <c r="B4235" s="61" t="s">
        <v>6093</v>
      </c>
      <c r="C4235" s="123" t="s">
        <v>1532</v>
      </c>
      <c r="D4235" s="126" t="s">
        <v>1797</v>
      </c>
      <c r="E4235" s="105">
        <v>101490162</v>
      </c>
      <c r="F4235" s="105"/>
      <c r="G4235" s="118">
        <v>24</v>
      </c>
      <c r="H4235">
        <v>8</v>
      </c>
      <c r="I4235" t="str">
        <f t="shared" si="213"/>
        <v>78</v>
      </c>
      <c r="J4235" t="str">
        <f t="shared" si="214"/>
        <v>4.0</v>
      </c>
      <c r="K4235" t="s">
        <v>8344</v>
      </c>
      <c r="L4235" t="s">
        <v>8341</v>
      </c>
      <c r="M4235">
        <v>0.75</v>
      </c>
      <c r="N4235">
        <v>3</v>
      </c>
      <c r="O4235">
        <f t="shared" si="215"/>
        <v>1.5</v>
      </c>
      <c r="P4235">
        <v>0.5</v>
      </c>
    </row>
    <row r="4236" spans="1:16">
      <c r="A4236" s="118" t="s">
        <v>2188</v>
      </c>
      <c r="B4236" s="61" t="s">
        <v>6272</v>
      </c>
      <c r="C4236" s="123" t="s">
        <v>1532</v>
      </c>
      <c r="D4236" s="126" t="s">
        <v>2189</v>
      </c>
      <c r="E4236" s="118">
        <v>101490164</v>
      </c>
      <c r="F4236" s="118"/>
      <c r="G4236" s="118">
        <v>24</v>
      </c>
      <c r="H4236">
        <v>8</v>
      </c>
      <c r="I4236" t="str">
        <f t="shared" ref="I4236:I4299" si="216">MID(D4236,5,2)</f>
        <v>78</v>
      </c>
      <c r="J4236" t="str">
        <f t="shared" ref="J4236:J4299" si="217">MID(D4236,7,3)</f>
        <v>4.0</v>
      </c>
      <c r="K4236" t="s">
        <v>8344</v>
      </c>
      <c r="L4236" t="s">
        <v>8341</v>
      </c>
      <c r="M4236">
        <v>0.75</v>
      </c>
      <c r="N4236">
        <v>3</v>
      </c>
      <c r="O4236">
        <f t="shared" si="215"/>
        <v>1.5</v>
      </c>
      <c r="P4236">
        <v>0.5</v>
      </c>
    </row>
    <row r="4237" spans="1:16">
      <c r="A4237" s="118" t="s">
        <v>2188</v>
      </c>
      <c r="B4237" s="61" t="s">
        <v>6272</v>
      </c>
      <c r="C4237" s="123" t="s">
        <v>1532</v>
      </c>
      <c r="D4237" s="126" t="s">
        <v>2189</v>
      </c>
      <c r="E4237" s="118">
        <v>101490164</v>
      </c>
      <c r="F4237" s="105" t="s">
        <v>1534</v>
      </c>
      <c r="G4237" s="118">
        <v>24</v>
      </c>
      <c r="H4237">
        <v>8</v>
      </c>
      <c r="I4237" t="str">
        <f t="shared" si="216"/>
        <v>78</v>
      </c>
      <c r="J4237" t="str">
        <f t="shared" si="217"/>
        <v>4.0</v>
      </c>
      <c r="K4237" t="s">
        <v>8344</v>
      </c>
      <c r="L4237" t="s">
        <v>8341</v>
      </c>
      <c r="M4237">
        <v>0.75</v>
      </c>
      <c r="N4237">
        <v>3</v>
      </c>
      <c r="O4237">
        <f t="shared" si="215"/>
        <v>1.5</v>
      </c>
      <c r="P4237">
        <v>0.5</v>
      </c>
    </row>
    <row r="4238" spans="1:16">
      <c r="A4238" s="118" t="s">
        <v>2188</v>
      </c>
      <c r="B4238" s="61" t="s">
        <v>6272</v>
      </c>
      <c r="C4238" s="123" t="s">
        <v>1613</v>
      </c>
      <c r="D4238" s="126" t="s">
        <v>3736</v>
      </c>
      <c r="E4238" s="118">
        <v>101490161</v>
      </c>
      <c r="F4238" s="118"/>
      <c r="G4238" s="118">
        <v>24</v>
      </c>
      <c r="H4238">
        <v>8</v>
      </c>
      <c r="I4238" t="str">
        <f t="shared" si="216"/>
        <v>78</v>
      </c>
      <c r="J4238" t="str">
        <f t="shared" si="217"/>
        <v>4.0</v>
      </c>
      <c r="K4238" t="s">
        <v>8344</v>
      </c>
      <c r="L4238" t="s">
        <v>8341</v>
      </c>
      <c r="M4238">
        <v>0.75</v>
      </c>
      <c r="N4238">
        <v>3</v>
      </c>
      <c r="O4238">
        <f t="shared" si="215"/>
        <v>1.5</v>
      </c>
      <c r="P4238">
        <v>0.5</v>
      </c>
    </row>
    <row r="4239" spans="1:16">
      <c r="A4239" s="118" t="s">
        <v>2975</v>
      </c>
      <c r="B4239" s="61" t="s">
        <v>6574</v>
      </c>
      <c r="C4239" s="123" t="s">
        <v>1532</v>
      </c>
      <c r="D4239" s="126" t="s">
        <v>2976</v>
      </c>
      <c r="E4239" s="118">
        <v>101490162</v>
      </c>
      <c r="F4239" s="118"/>
      <c r="G4239" s="118">
        <v>24</v>
      </c>
      <c r="H4239">
        <v>8</v>
      </c>
      <c r="I4239" t="str">
        <f t="shared" si="216"/>
        <v>78</v>
      </c>
      <c r="J4239" t="str">
        <f t="shared" si="217"/>
        <v>4.0</v>
      </c>
      <c r="K4239" t="s">
        <v>8344</v>
      </c>
      <c r="L4239" t="s">
        <v>8341</v>
      </c>
      <c r="M4239">
        <v>0.75</v>
      </c>
      <c r="N4239">
        <v>3</v>
      </c>
      <c r="O4239">
        <f t="shared" si="215"/>
        <v>1.5</v>
      </c>
      <c r="P4239">
        <v>0.5</v>
      </c>
    </row>
    <row r="4240" spans="1:16">
      <c r="A4240" s="105" t="s">
        <v>3117</v>
      </c>
      <c r="B4240" s="61" t="s">
        <v>6621</v>
      </c>
      <c r="C4240" s="123" t="s">
        <v>1532</v>
      </c>
      <c r="D4240" s="126" t="s">
        <v>2976</v>
      </c>
      <c r="E4240" s="105">
        <v>101490162</v>
      </c>
      <c r="F4240" s="105"/>
      <c r="G4240" s="118">
        <v>24</v>
      </c>
      <c r="H4240">
        <v>8</v>
      </c>
      <c r="I4240" t="str">
        <f t="shared" si="216"/>
        <v>78</v>
      </c>
      <c r="J4240" t="str">
        <f t="shared" si="217"/>
        <v>4.0</v>
      </c>
      <c r="K4240" t="s">
        <v>8344</v>
      </c>
      <c r="L4240" t="s">
        <v>8341</v>
      </c>
      <c r="M4240">
        <v>0.75</v>
      </c>
      <c r="N4240">
        <v>3</v>
      </c>
      <c r="O4240">
        <f t="shared" si="215"/>
        <v>1.5</v>
      </c>
      <c r="P4240">
        <v>0.5</v>
      </c>
    </row>
    <row r="4241" spans="1:16">
      <c r="A4241" s="118" t="s">
        <v>2975</v>
      </c>
      <c r="B4241" s="61" t="s">
        <v>6574</v>
      </c>
      <c r="C4241" s="123" t="s">
        <v>1613</v>
      </c>
      <c r="D4241" s="126" t="s">
        <v>3739</v>
      </c>
      <c r="E4241" s="118">
        <v>101490161</v>
      </c>
      <c r="F4241" s="118"/>
      <c r="G4241" s="118">
        <v>24</v>
      </c>
      <c r="H4241">
        <v>8</v>
      </c>
      <c r="I4241" t="str">
        <f t="shared" si="216"/>
        <v>78</v>
      </c>
      <c r="J4241" t="str">
        <f t="shared" si="217"/>
        <v>4.0</v>
      </c>
      <c r="K4241" t="s">
        <v>8344</v>
      </c>
      <c r="L4241" t="s">
        <v>8341</v>
      </c>
      <c r="M4241">
        <v>0.75</v>
      </c>
      <c r="N4241">
        <v>3</v>
      </c>
      <c r="O4241">
        <f t="shared" ref="O4241:O4304" si="218">N4241/2</f>
        <v>1.5</v>
      </c>
      <c r="P4241">
        <v>0.5</v>
      </c>
    </row>
    <row r="4242" spans="1:16">
      <c r="A4242" s="118" t="s">
        <v>1796</v>
      </c>
      <c r="B4242" s="61" t="s">
        <v>6093</v>
      </c>
      <c r="C4242" s="123" t="s">
        <v>1613</v>
      </c>
      <c r="D4242" s="126" t="s">
        <v>3741</v>
      </c>
      <c r="E4242" s="118">
        <v>101490161</v>
      </c>
      <c r="F4242" s="118"/>
      <c r="G4242" s="118">
        <v>24</v>
      </c>
      <c r="H4242">
        <v>8</v>
      </c>
      <c r="I4242" t="str">
        <f t="shared" si="216"/>
        <v>78</v>
      </c>
      <c r="J4242" t="str">
        <f t="shared" si="217"/>
        <v>4.0</v>
      </c>
      <c r="K4242" t="s">
        <v>8344</v>
      </c>
      <c r="L4242" t="s">
        <v>8341</v>
      </c>
      <c r="M4242">
        <v>0.75</v>
      </c>
      <c r="N4242">
        <v>3</v>
      </c>
      <c r="O4242">
        <f t="shared" si="218"/>
        <v>1.5</v>
      </c>
      <c r="P4242">
        <v>0.5</v>
      </c>
    </row>
    <row r="4243" spans="1:16">
      <c r="A4243" s="118" t="s">
        <v>3117</v>
      </c>
      <c r="B4243" s="61" t="s">
        <v>6621</v>
      </c>
      <c r="C4243" s="123" t="s">
        <v>1613</v>
      </c>
      <c r="D4243" s="126" t="s">
        <v>3744</v>
      </c>
      <c r="E4243" s="118">
        <v>101490161</v>
      </c>
      <c r="F4243" s="118"/>
      <c r="G4243" s="118">
        <v>24</v>
      </c>
      <c r="H4243">
        <v>8</v>
      </c>
      <c r="I4243" t="str">
        <f t="shared" si="216"/>
        <v>78</v>
      </c>
      <c r="J4243" t="str">
        <f t="shared" si="217"/>
        <v>4.0</v>
      </c>
      <c r="K4243" t="s">
        <v>8344</v>
      </c>
      <c r="L4243" t="s">
        <v>8341</v>
      </c>
      <c r="M4243">
        <v>0.75</v>
      </c>
      <c r="N4243">
        <v>3</v>
      </c>
      <c r="O4243">
        <f t="shared" si="218"/>
        <v>1.5</v>
      </c>
      <c r="P4243">
        <v>0.5</v>
      </c>
    </row>
    <row r="4244" spans="1:16">
      <c r="A4244" s="105" t="s">
        <v>2564</v>
      </c>
      <c r="B4244" s="61" t="s">
        <v>61</v>
      </c>
      <c r="C4244" s="123" t="s">
        <v>1532</v>
      </c>
      <c r="D4244" s="126" t="s">
        <v>2565</v>
      </c>
      <c r="E4244" s="105">
        <v>101490162</v>
      </c>
      <c r="F4244" s="105"/>
      <c r="G4244" s="118">
        <v>25</v>
      </c>
      <c r="H4244">
        <v>8</v>
      </c>
      <c r="I4244" t="str">
        <f t="shared" si="216"/>
        <v>78</v>
      </c>
      <c r="J4244" t="str">
        <f t="shared" si="217"/>
        <v>4.0</v>
      </c>
      <c r="K4244" t="s">
        <v>8342</v>
      </c>
      <c r="L4244" t="s">
        <v>8341</v>
      </c>
      <c r="M4244">
        <v>0.75</v>
      </c>
      <c r="N4244">
        <v>3</v>
      </c>
      <c r="O4244">
        <f t="shared" si="218"/>
        <v>1.5</v>
      </c>
      <c r="P4244">
        <v>0.5</v>
      </c>
    </row>
    <row r="4245" spans="1:16">
      <c r="A4245" s="118" t="s">
        <v>3185</v>
      </c>
      <c r="B4245" s="61" t="s">
        <v>6645</v>
      </c>
      <c r="C4245" s="123" t="s">
        <v>1613</v>
      </c>
      <c r="D4245" s="126" t="s">
        <v>3745</v>
      </c>
      <c r="E4245" s="118">
        <v>101490161</v>
      </c>
      <c r="F4245" s="118"/>
      <c r="G4245" s="118">
        <v>25</v>
      </c>
      <c r="H4245">
        <v>8</v>
      </c>
      <c r="I4245" t="str">
        <f t="shared" si="216"/>
        <v>78</v>
      </c>
      <c r="J4245" t="str">
        <f t="shared" si="217"/>
        <v>4.0</v>
      </c>
      <c r="K4245" t="s">
        <v>8342</v>
      </c>
      <c r="L4245" t="s">
        <v>8341</v>
      </c>
      <c r="M4245">
        <v>0.75</v>
      </c>
      <c r="N4245">
        <v>3</v>
      </c>
      <c r="O4245">
        <f t="shared" si="218"/>
        <v>1.5</v>
      </c>
      <c r="P4245">
        <v>0.5</v>
      </c>
    </row>
    <row r="4246" spans="1:16">
      <c r="A4246" s="118" t="s">
        <v>2564</v>
      </c>
      <c r="B4246" s="61" t="s">
        <v>61</v>
      </c>
      <c r="C4246" s="123" t="s">
        <v>1613</v>
      </c>
      <c r="D4246" s="126" t="s">
        <v>3748</v>
      </c>
      <c r="E4246" s="118">
        <v>101490161</v>
      </c>
      <c r="F4246" s="118"/>
      <c r="G4246" s="118">
        <v>25</v>
      </c>
      <c r="H4246">
        <v>8</v>
      </c>
      <c r="I4246" t="str">
        <f t="shared" si="216"/>
        <v>78</v>
      </c>
      <c r="J4246" t="str">
        <f t="shared" si="217"/>
        <v>4.0</v>
      </c>
      <c r="K4246" t="s">
        <v>8342</v>
      </c>
      <c r="L4246" t="s">
        <v>8341</v>
      </c>
      <c r="M4246">
        <v>0.75</v>
      </c>
      <c r="N4246">
        <v>3</v>
      </c>
      <c r="O4246">
        <f t="shared" si="218"/>
        <v>1.5</v>
      </c>
      <c r="P4246">
        <v>0.5</v>
      </c>
    </row>
    <row r="4247" spans="1:16">
      <c r="A4247" s="105">
        <v>103370413</v>
      </c>
      <c r="B4247" s="61" t="s">
        <v>7585</v>
      </c>
      <c r="C4247" s="106" t="s">
        <v>1532</v>
      </c>
      <c r="D4247" s="107" t="s">
        <v>5081</v>
      </c>
      <c r="E4247" s="105">
        <v>101490162</v>
      </c>
      <c r="F4247" s="105"/>
      <c r="G4247" s="105">
        <v>400</v>
      </c>
      <c r="H4247">
        <v>8</v>
      </c>
      <c r="I4247" t="str">
        <f t="shared" si="216"/>
        <v>78</v>
      </c>
      <c r="J4247" t="str">
        <f t="shared" si="217"/>
        <v>4.0</v>
      </c>
      <c r="K4247" t="s">
        <v>8342</v>
      </c>
      <c r="L4247" t="s">
        <v>8355</v>
      </c>
      <c r="M4247">
        <v>0.75</v>
      </c>
      <c r="N4247">
        <v>3</v>
      </c>
      <c r="O4247">
        <f t="shared" si="218"/>
        <v>1.5</v>
      </c>
      <c r="P4247">
        <v>0.5</v>
      </c>
    </row>
    <row r="4248" spans="1:16">
      <c r="A4248" s="105">
        <v>103370413</v>
      </c>
      <c r="B4248" s="61" t="s">
        <v>7585</v>
      </c>
      <c r="C4248" s="106" t="s">
        <v>1613</v>
      </c>
      <c r="D4248" s="107" t="s">
        <v>5082</v>
      </c>
      <c r="E4248" s="105">
        <v>101490161</v>
      </c>
      <c r="F4248" s="105"/>
      <c r="G4248" s="105">
        <v>400</v>
      </c>
      <c r="H4248">
        <v>8</v>
      </c>
      <c r="I4248" t="str">
        <f t="shared" si="216"/>
        <v>78</v>
      </c>
      <c r="J4248" t="str">
        <f t="shared" si="217"/>
        <v>4.0</v>
      </c>
      <c r="K4248" t="s">
        <v>8342</v>
      </c>
      <c r="L4248" t="s">
        <v>8355</v>
      </c>
      <c r="M4248">
        <v>0.75</v>
      </c>
      <c r="N4248">
        <v>3</v>
      </c>
      <c r="O4248">
        <f t="shared" si="218"/>
        <v>1.5</v>
      </c>
      <c r="P4248">
        <v>0.5</v>
      </c>
    </row>
    <row r="4249" spans="1:16">
      <c r="A4249" s="108">
        <v>104394981</v>
      </c>
      <c r="B4249" s="61" t="s">
        <v>7813</v>
      </c>
      <c r="C4249" s="106" t="s">
        <v>1532</v>
      </c>
      <c r="D4249" s="107" t="s">
        <v>5441</v>
      </c>
      <c r="E4249" s="105">
        <v>101490162</v>
      </c>
      <c r="F4249" s="105"/>
      <c r="G4249" s="105">
        <v>25</v>
      </c>
      <c r="H4249">
        <v>8</v>
      </c>
      <c r="I4249" t="str">
        <f t="shared" si="216"/>
        <v>78</v>
      </c>
      <c r="J4249" t="str">
        <f t="shared" si="217"/>
        <v>4.0</v>
      </c>
      <c r="K4249" t="s">
        <v>8342</v>
      </c>
      <c r="L4249" t="s">
        <v>8341</v>
      </c>
      <c r="M4249">
        <v>0.75</v>
      </c>
      <c r="N4249">
        <v>3</v>
      </c>
      <c r="O4249">
        <f t="shared" si="218"/>
        <v>1.5</v>
      </c>
      <c r="P4249">
        <v>0.5</v>
      </c>
    </row>
    <row r="4250" spans="1:16">
      <c r="A4250" s="105">
        <v>104394981</v>
      </c>
      <c r="B4250" s="61" t="s">
        <v>7813</v>
      </c>
      <c r="C4250" s="106" t="s">
        <v>1613</v>
      </c>
      <c r="D4250" s="107" t="s">
        <v>5442</v>
      </c>
      <c r="E4250" s="105">
        <v>101490161</v>
      </c>
      <c r="F4250" s="105"/>
      <c r="G4250" s="105">
        <v>25</v>
      </c>
      <c r="H4250">
        <v>8</v>
      </c>
      <c r="I4250" t="str">
        <f t="shared" si="216"/>
        <v>78</v>
      </c>
      <c r="J4250" t="str">
        <f t="shared" si="217"/>
        <v>4.0</v>
      </c>
      <c r="K4250" t="s">
        <v>8342</v>
      </c>
      <c r="L4250" t="s">
        <v>8341</v>
      </c>
      <c r="M4250">
        <v>0.75</v>
      </c>
      <c r="N4250">
        <v>3</v>
      </c>
      <c r="O4250">
        <f t="shared" si="218"/>
        <v>1.5</v>
      </c>
      <c r="P4250">
        <v>0.5</v>
      </c>
    </row>
    <row r="4251" spans="1:16">
      <c r="A4251" s="117">
        <v>104630010</v>
      </c>
      <c r="B4251" s="61" t="s">
        <v>123</v>
      </c>
      <c r="C4251" s="106" t="s">
        <v>1532</v>
      </c>
      <c r="D4251" s="107" t="s">
        <v>8194</v>
      </c>
      <c r="E4251" s="105">
        <v>101490162</v>
      </c>
      <c r="F4251" s="105"/>
      <c r="G4251" s="105">
        <v>25</v>
      </c>
      <c r="H4251">
        <v>8</v>
      </c>
      <c r="I4251" t="str">
        <f t="shared" si="216"/>
        <v>78</v>
      </c>
      <c r="J4251" t="str">
        <f t="shared" si="217"/>
        <v>4.0</v>
      </c>
      <c r="K4251" t="s">
        <v>8342</v>
      </c>
      <c r="L4251" t="s">
        <v>8341</v>
      </c>
      <c r="M4251">
        <v>0.75</v>
      </c>
      <c r="N4251">
        <v>3</v>
      </c>
      <c r="O4251">
        <f t="shared" si="218"/>
        <v>1.5</v>
      </c>
      <c r="P4251">
        <v>0.5</v>
      </c>
    </row>
    <row r="4252" spans="1:16">
      <c r="A4252" s="105">
        <v>104630010</v>
      </c>
      <c r="B4252" s="61" t="s">
        <v>123</v>
      </c>
      <c r="C4252" s="106" t="s">
        <v>1613</v>
      </c>
      <c r="D4252" s="107" t="s">
        <v>5635</v>
      </c>
      <c r="E4252" s="105">
        <v>101490161</v>
      </c>
      <c r="F4252" s="105"/>
      <c r="G4252" s="105">
        <v>25</v>
      </c>
      <c r="H4252">
        <v>8</v>
      </c>
      <c r="I4252" t="str">
        <f t="shared" si="216"/>
        <v>78</v>
      </c>
      <c r="J4252" t="str">
        <f t="shared" si="217"/>
        <v>4.0</v>
      </c>
      <c r="K4252" t="s">
        <v>8342</v>
      </c>
      <c r="L4252" t="s">
        <v>8341</v>
      </c>
      <c r="M4252">
        <v>0.75</v>
      </c>
      <c r="N4252">
        <v>3</v>
      </c>
      <c r="O4252">
        <f t="shared" si="218"/>
        <v>1.5</v>
      </c>
      <c r="P4252">
        <v>0.5</v>
      </c>
    </row>
    <row r="4253" spans="1:16">
      <c r="A4253" s="105">
        <v>104586633</v>
      </c>
      <c r="B4253" s="61" t="s">
        <v>7898</v>
      </c>
      <c r="C4253" s="106" t="s">
        <v>1532</v>
      </c>
      <c r="D4253" s="107" t="s">
        <v>5563</v>
      </c>
      <c r="E4253" s="105">
        <v>101490165</v>
      </c>
      <c r="F4253" s="105"/>
      <c r="G4253" s="105">
        <v>25</v>
      </c>
      <c r="H4253">
        <v>8</v>
      </c>
      <c r="I4253" t="str">
        <f t="shared" si="216"/>
        <v>78</v>
      </c>
      <c r="J4253" t="str">
        <f t="shared" si="217"/>
        <v>4.0</v>
      </c>
      <c r="K4253" t="s">
        <v>8342</v>
      </c>
      <c r="L4253" t="s">
        <v>8341</v>
      </c>
      <c r="M4253">
        <v>0.75</v>
      </c>
      <c r="N4253">
        <v>3</v>
      </c>
      <c r="O4253">
        <f t="shared" si="218"/>
        <v>1.5</v>
      </c>
      <c r="P4253">
        <v>0.5</v>
      </c>
    </row>
    <row r="4254" spans="1:16">
      <c r="A4254" s="105">
        <v>104586633</v>
      </c>
      <c r="B4254" s="61" t="s">
        <v>7898</v>
      </c>
      <c r="C4254" s="106" t="s">
        <v>1613</v>
      </c>
      <c r="D4254" s="107" t="s">
        <v>5564</v>
      </c>
      <c r="E4254" s="105">
        <v>101490161</v>
      </c>
      <c r="F4254" s="105"/>
      <c r="G4254" s="105">
        <v>25</v>
      </c>
      <c r="H4254">
        <v>8</v>
      </c>
      <c r="I4254" t="str">
        <f t="shared" si="216"/>
        <v>78</v>
      </c>
      <c r="J4254" t="str">
        <f t="shared" si="217"/>
        <v>4.0</v>
      </c>
      <c r="K4254" t="s">
        <v>8342</v>
      </c>
      <c r="L4254" t="s">
        <v>8341</v>
      </c>
      <c r="M4254">
        <v>0.75</v>
      </c>
      <c r="N4254">
        <v>3</v>
      </c>
      <c r="O4254">
        <f t="shared" si="218"/>
        <v>1.5</v>
      </c>
      <c r="P4254">
        <v>0.5</v>
      </c>
    </row>
    <row r="4255" spans="1:16">
      <c r="A4255" s="105">
        <v>101228351</v>
      </c>
      <c r="B4255" s="61" t="s">
        <v>5886</v>
      </c>
      <c r="C4255" s="123" t="s">
        <v>1532</v>
      </c>
      <c r="D4255" s="126" t="s">
        <v>1541</v>
      </c>
      <c r="E4255" s="105">
        <v>101490162</v>
      </c>
      <c r="F4255" s="105"/>
      <c r="G4255" s="118">
        <v>25</v>
      </c>
      <c r="H4255">
        <v>8</v>
      </c>
      <c r="I4255" t="str">
        <f t="shared" si="216"/>
        <v>78</v>
      </c>
      <c r="J4255" t="str">
        <f t="shared" si="217"/>
        <v>4.0</v>
      </c>
      <c r="K4255" t="s">
        <v>8344</v>
      </c>
      <c r="L4255" t="s">
        <v>8350</v>
      </c>
      <c r="M4255">
        <v>0.75</v>
      </c>
      <c r="N4255">
        <v>3</v>
      </c>
      <c r="O4255">
        <f t="shared" si="218"/>
        <v>1.5</v>
      </c>
      <c r="P4255">
        <v>0.5</v>
      </c>
    </row>
    <row r="4256" spans="1:16">
      <c r="A4256" s="118" t="s">
        <v>3750</v>
      </c>
      <c r="B4256" s="61" t="s">
        <v>6779</v>
      </c>
      <c r="C4256" s="123" t="s">
        <v>1613</v>
      </c>
      <c r="D4256" s="126" t="s">
        <v>3751</v>
      </c>
      <c r="E4256" s="118">
        <v>101490161</v>
      </c>
      <c r="F4256" s="118"/>
      <c r="G4256" s="118">
        <v>25</v>
      </c>
      <c r="H4256">
        <v>8</v>
      </c>
      <c r="I4256" t="str">
        <f t="shared" si="216"/>
        <v>78</v>
      </c>
      <c r="J4256" t="str">
        <f t="shared" si="217"/>
        <v>4.0</v>
      </c>
      <c r="K4256" t="s">
        <v>8344</v>
      </c>
      <c r="L4256" t="s">
        <v>8350</v>
      </c>
      <c r="M4256">
        <v>0.75</v>
      </c>
      <c r="N4256">
        <v>3</v>
      </c>
      <c r="O4256">
        <f t="shared" si="218"/>
        <v>1.5</v>
      </c>
      <c r="P4256">
        <v>0.5</v>
      </c>
    </row>
    <row r="4257" spans="1:16">
      <c r="A4257" s="105">
        <v>102827865</v>
      </c>
      <c r="B4257" s="61" t="s">
        <v>7078</v>
      </c>
      <c r="C4257" s="123" t="s">
        <v>1532</v>
      </c>
      <c r="D4257" s="107" t="s">
        <v>4348</v>
      </c>
      <c r="E4257" s="105">
        <v>101490164</v>
      </c>
      <c r="F4257" s="105"/>
      <c r="G4257" s="105">
        <v>25</v>
      </c>
      <c r="H4257">
        <v>8</v>
      </c>
      <c r="I4257" t="str">
        <f t="shared" si="216"/>
        <v>78</v>
      </c>
      <c r="J4257" t="str">
        <f t="shared" si="217"/>
        <v>4.0</v>
      </c>
      <c r="K4257" t="s">
        <v>8344</v>
      </c>
      <c r="L4257" t="s">
        <v>8350</v>
      </c>
      <c r="M4257">
        <v>0.75</v>
      </c>
      <c r="N4257">
        <v>3</v>
      </c>
      <c r="O4257">
        <f t="shared" si="218"/>
        <v>1.5</v>
      </c>
      <c r="P4257">
        <v>0.5</v>
      </c>
    </row>
    <row r="4258" spans="1:16">
      <c r="A4258" s="105">
        <v>102827865</v>
      </c>
      <c r="B4258" s="61" t="s">
        <v>7078</v>
      </c>
      <c r="C4258" s="123" t="s">
        <v>1613</v>
      </c>
      <c r="D4258" s="107" t="s">
        <v>4349</v>
      </c>
      <c r="E4258" s="105">
        <v>101490161</v>
      </c>
      <c r="F4258" s="105"/>
      <c r="G4258" s="105">
        <v>25</v>
      </c>
      <c r="H4258">
        <v>8</v>
      </c>
      <c r="I4258" t="str">
        <f t="shared" si="216"/>
        <v>78</v>
      </c>
      <c r="J4258" t="str">
        <f t="shared" si="217"/>
        <v>4.0</v>
      </c>
      <c r="K4258" t="s">
        <v>8344</v>
      </c>
      <c r="L4258" t="s">
        <v>8350</v>
      </c>
      <c r="M4258">
        <v>0.75</v>
      </c>
      <c r="N4258">
        <v>3</v>
      </c>
      <c r="O4258">
        <f t="shared" si="218"/>
        <v>1.5</v>
      </c>
      <c r="P4258">
        <v>0.5</v>
      </c>
    </row>
    <row r="4259" spans="1:16">
      <c r="A4259" s="105">
        <v>103127722</v>
      </c>
      <c r="B4259" s="61" t="s">
        <v>7289</v>
      </c>
      <c r="C4259" s="123" t="s">
        <v>1532</v>
      </c>
      <c r="D4259" s="107" t="s">
        <v>4677</v>
      </c>
      <c r="E4259" s="105">
        <v>101490162</v>
      </c>
      <c r="F4259" s="105"/>
      <c r="G4259" s="105">
        <v>153</v>
      </c>
      <c r="H4259">
        <v>8</v>
      </c>
      <c r="I4259" t="str">
        <f t="shared" si="216"/>
        <v>78</v>
      </c>
      <c r="J4259" t="str">
        <f t="shared" si="217"/>
        <v>4.0</v>
      </c>
      <c r="K4259" t="s">
        <v>8344</v>
      </c>
      <c r="L4259" t="s">
        <v>8354</v>
      </c>
      <c r="M4259">
        <v>0.75</v>
      </c>
      <c r="N4259">
        <v>3</v>
      </c>
      <c r="O4259">
        <f t="shared" si="218"/>
        <v>1.5</v>
      </c>
      <c r="P4259">
        <v>0.5</v>
      </c>
    </row>
    <row r="4260" spans="1:16">
      <c r="A4260" s="105">
        <v>103127722</v>
      </c>
      <c r="B4260" s="61" t="s">
        <v>7289</v>
      </c>
      <c r="C4260" s="123" t="s">
        <v>1613</v>
      </c>
      <c r="D4260" s="107" t="s">
        <v>4678</v>
      </c>
      <c r="E4260" s="105">
        <v>101490161</v>
      </c>
      <c r="F4260" s="105"/>
      <c r="G4260" s="105">
        <v>153</v>
      </c>
      <c r="H4260">
        <v>8</v>
      </c>
      <c r="I4260" t="str">
        <f t="shared" si="216"/>
        <v>78</v>
      </c>
      <c r="J4260" t="str">
        <f t="shared" si="217"/>
        <v>4.0</v>
      </c>
      <c r="K4260" t="s">
        <v>8344</v>
      </c>
      <c r="L4260" t="s">
        <v>8354</v>
      </c>
      <c r="M4260">
        <v>0.75</v>
      </c>
      <c r="N4260">
        <v>3</v>
      </c>
      <c r="O4260">
        <f t="shared" si="218"/>
        <v>1.5</v>
      </c>
      <c r="P4260">
        <v>0.5</v>
      </c>
    </row>
    <row r="4261" spans="1:16">
      <c r="A4261" s="105">
        <v>102827863</v>
      </c>
      <c r="B4261" s="61" t="s">
        <v>7077</v>
      </c>
      <c r="C4261" s="123" t="s">
        <v>1532</v>
      </c>
      <c r="D4261" s="107" t="s">
        <v>4346</v>
      </c>
      <c r="E4261" s="105">
        <v>101490164</v>
      </c>
      <c r="F4261" s="105"/>
      <c r="G4261" s="105">
        <v>24</v>
      </c>
      <c r="H4261">
        <v>8</v>
      </c>
      <c r="I4261" t="str">
        <f t="shared" si="216"/>
        <v>78</v>
      </c>
      <c r="J4261" t="str">
        <f t="shared" si="217"/>
        <v>4.0</v>
      </c>
      <c r="K4261" t="s">
        <v>8344</v>
      </c>
      <c r="L4261" t="s">
        <v>8341</v>
      </c>
      <c r="M4261">
        <v>0.75</v>
      </c>
      <c r="N4261">
        <v>3</v>
      </c>
      <c r="O4261">
        <f t="shared" si="218"/>
        <v>1.5</v>
      </c>
      <c r="P4261">
        <v>0.5</v>
      </c>
    </row>
    <row r="4262" spans="1:16">
      <c r="A4262" s="105">
        <v>102827863</v>
      </c>
      <c r="B4262" s="61" t="s">
        <v>7077</v>
      </c>
      <c r="C4262" s="123" t="s">
        <v>1613</v>
      </c>
      <c r="D4262" s="107" t="s">
        <v>4347</v>
      </c>
      <c r="E4262" s="105">
        <v>101490161</v>
      </c>
      <c r="F4262" s="105"/>
      <c r="G4262" s="105">
        <v>24</v>
      </c>
      <c r="H4262">
        <v>8</v>
      </c>
      <c r="I4262" t="str">
        <f t="shared" si="216"/>
        <v>78</v>
      </c>
      <c r="J4262" t="str">
        <f t="shared" si="217"/>
        <v>4.0</v>
      </c>
      <c r="K4262" t="s">
        <v>8344</v>
      </c>
      <c r="L4262" t="s">
        <v>8341</v>
      </c>
      <c r="M4262">
        <v>0.75</v>
      </c>
      <c r="N4262">
        <v>3</v>
      </c>
      <c r="O4262">
        <f t="shared" si="218"/>
        <v>1.5</v>
      </c>
      <c r="P4262">
        <v>0.5</v>
      </c>
    </row>
    <row r="4263" spans="1:16">
      <c r="A4263" s="121">
        <v>103284230</v>
      </c>
      <c r="B4263" s="61" t="s">
        <v>201</v>
      </c>
      <c r="C4263" s="123" t="s">
        <v>1532</v>
      </c>
      <c r="D4263" s="122" t="s">
        <v>4968</v>
      </c>
      <c r="E4263" s="105">
        <v>101490162</v>
      </c>
      <c r="F4263" s="105"/>
      <c r="G4263" s="105">
        <v>400</v>
      </c>
      <c r="H4263">
        <v>8</v>
      </c>
      <c r="I4263" t="str">
        <f t="shared" si="216"/>
        <v>78</v>
      </c>
      <c r="J4263" t="str">
        <f t="shared" si="217"/>
        <v>4.0</v>
      </c>
      <c r="K4263" t="s">
        <v>8342</v>
      </c>
      <c r="L4263" t="s">
        <v>8355</v>
      </c>
      <c r="M4263">
        <v>0.75</v>
      </c>
      <c r="N4263">
        <v>3</v>
      </c>
      <c r="O4263">
        <f t="shared" si="218"/>
        <v>1.5</v>
      </c>
      <c r="P4263">
        <v>0.5</v>
      </c>
    </row>
    <row r="4264" spans="1:16">
      <c r="A4264" s="121">
        <v>103284230</v>
      </c>
      <c r="B4264" s="61" t="s">
        <v>201</v>
      </c>
      <c r="C4264" s="123" t="s">
        <v>1613</v>
      </c>
      <c r="D4264" s="122" t="s">
        <v>4969</v>
      </c>
      <c r="E4264" s="105">
        <v>101490161</v>
      </c>
      <c r="F4264" s="105"/>
      <c r="G4264" s="105">
        <v>400</v>
      </c>
      <c r="H4264">
        <v>8</v>
      </c>
      <c r="I4264" t="str">
        <f t="shared" si="216"/>
        <v>78</v>
      </c>
      <c r="J4264" t="str">
        <f t="shared" si="217"/>
        <v>4.0</v>
      </c>
      <c r="K4264" t="s">
        <v>8342</v>
      </c>
      <c r="L4264" t="s">
        <v>8355</v>
      </c>
      <c r="M4264">
        <v>0.75</v>
      </c>
      <c r="N4264">
        <v>3</v>
      </c>
      <c r="O4264">
        <f t="shared" si="218"/>
        <v>1.5</v>
      </c>
      <c r="P4264">
        <v>0.5</v>
      </c>
    </row>
    <row r="4265" spans="1:16">
      <c r="A4265" s="105">
        <v>101355516</v>
      </c>
      <c r="B4265" s="61" t="s">
        <v>5938</v>
      </c>
      <c r="C4265" s="123" t="s">
        <v>1532</v>
      </c>
      <c r="D4265" s="126" t="s">
        <v>1593</v>
      </c>
      <c r="E4265" s="118">
        <v>101490162</v>
      </c>
      <c r="F4265" s="118"/>
      <c r="G4265" s="118">
        <v>153</v>
      </c>
      <c r="H4265">
        <v>8</v>
      </c>
      <c r="I4265" t="str">
        <f t="shared" si="216"/>
        <v>78</v>
      </c>
      <c r="J4265" t="str">
        <f t="shared" si="217"/>
        <v>4.0</v>
      </c>
      <c r="K4265" t="s">
        <v>8342</v>
      </c>
      <c r="L4265" t="s">
        <v>8350</v>
      </c>
      <c r="M4265">
        <v>0.75</v>
      </c>
      <c r="N4265">
        <v>3</v>
      </c>
      <c r="O4265">
        <f t="shared" si="218"/>
        <v>1.5</v>
      </c>
      <c r="P4265">
        <v>0.5</v>
      </c>
    </row>
    <row r="4266" spans="1:16">
      <c r="A4266" s="105" t="s">
        <v>3539</v>
      </c>
      <c r="B4266" s="61" t="s">
        <v>5877</v>
      </c>
      <c r="C4266" s="123" t="s">
        <v>1532</v>
      </c>
      <c r="D4266" s="126" t="s">
        <v>1593</v>
      </c>
      <c r="E4266" s="105">
        <v>101490162</v>
      </c>
      <c r="F4266" s="105"/>
      <c r="G4266" s="118">
        <v>153</v>
      </c>
      <c r="H4266">
        <v>8</v>
      </c>
      <c r="I4266" t="str">
        <f t="shared" si="216"/>
        <v>78</v>
      </c>
      <c r="J4266" t="str">
        <f t="shared" si="217"/>
        <v>4.0</v>
      </c>
      <c r="K4266" t="s">
        <v>8342</v>
      </c>
      <c r="L4266" t="s">
        <v>8350</v>
      </c>
      <c r="M4266">
        <v>0.75</v>
      </c>
      <c r="N4266">
        <v>3</v>
      </c>
      <c r="O4266">
        <f t="shared" si="218"/>
        <v>1.5</v>
      </c>
      <c r="P4266">
        <v>0.5</v>
      </c>
    </row>
    <row r="4267" spans="1:16">
      <c r="A4267" s="105">
        <v>103018735</v>
      </c>
      <c r="B4267" s="61" t="s">
        <v>7229</v>
      </c>
      <c r="C4267" s="123" t="s">
        <v>1532</v>
      </c>
      <c r="D4267" s="107" t="s">
        <v>1593</v>
      </c>
      <c r="E4267" s="105">
        <v>101490162</v>
      </c>
      <c r="F4267" s="105"/>
      <c r="G4267" s="105">
        <v>153</v>
      </c>
      <c r="H4267">
        <v>8</v>
      </c>
      <c r="I4267" t="str">
        <f t="shared" si="216"/>
        <v>78</v>
      </c>
      <c r="J4267" t="str">
        <f t="shared" si="217"/>
        <v>4.0</v>
      </c>
      <c r="K4267" t="s">
        <v>8342</v>
      </c>
      <c r="L4267" t="s">
        <v>8350</v>
      </c>
      <c r="M4267">
        <v>0.75</v>
      </c>
      <c r="N4267">
        <v>3</v>
      </c>
      <c r="O4267">
        <f t="shared" si="218"/>
        <v>1.5</v>
      </c>
      <c r="P4267">
        <v>0.5</v>
      </c>
    </row>
    <row r="4268" spans="1:16">
      <c r="A4268" s="105">
        <v>102826514</v>
      </c>
      <c r="B4268" s="61" t="s">
        <v>7089</v>
      </c>
      <c r="C4268" s="123" t="s">
        <v>1532</v>
      </c>
      <c r="D4268" s="107" t="s">
        <v>4368</v>
      </c>
      <c r="E4268" s="105">
        <v>101490164</v>
      </c>
      <c r="F4268" s="105"/>
      <c r="G4268" s="105">
        <v>153</v>
      </c>
      <c r="H4268">
        <v>8</v>
      </c>
      <c r="I4268" t="str">
        <f t="shared" si="216"/>
        <v>78</v>
      </c>
      <c r="J4268" t="str">
        <f t="shared" si="217"/>
        <v>4.0</v>
      </c>
      <c r="K4268" t="s">
        <v>8342</v>
      </c>
      <c r="L4268" t="s">
        <v>8350</v>
      </c>
      <c r="M4268">
        <v>0.75</v>
      </c>
      <c r="N4268">
        <v>3</v>
      </c>
      <c r="O4268">
        <f t="shared" si="218"/>
        <v>1.5</v>
      </c>
      <c r="P4268">
        <v>0.5</v>
      </c>
    </row>
    <row r="4269" spans="1:16">
      <c r="A4269" s="105">
        <v>102826514</v>
      </c>
      <c r="B4269" s="61" t="s">
        <v>7089</v>
      </c>
      <c r="C4269" s="123" t="s">
        <v>1613</v>
      </c>
      <c r="D4269" s="107" t="s">
        <v>4369</v>
      </c>
      <c r="E4269" s="105">
        <v>101490161</v>
      </c>
      <c r="F4269" s="105"/>
      <c r="G4269" s="105">
        <v>153</v>
      </c>
      <c r="H4269">
        <v>8</v>
      </c>
      <c r="I4269" t="str">
        <f t="shared" si="216"/>
        <v>78</v>
      </c>
      <c r="J4269" t="str">
        <f t="shared" si="217"/>
        <v>4.0</v>
      </c>
      <c r="K4269" t="s">
        <v>8342</v>
      </c>
      <c r="L4269" t="s">
        <v>8350</v>
      </c>
      <c r="M4269">
        <v>0.75</v>
      </c>
      <c r="N4269">
        <v>3</v>
      </c>
      <c r="O4269">
        <f t="shared" si="218"/>
        <v>1.5</v>
      </c>
      <c r="P4269">
        <v>0.5</v>
      </c>
    </row>
    <row r="4270" spans="1:16">
      <c r="A4270" s="118" t="s">
        <v>3539</v>
      </c>
      <c r="B4270" s="61" t="s">
        <v>5877</v>
      </c>
      <c r="C4270" s="123" t="s">
        <v>1613</v>
      </c>
      <c r="D4270" s="126" t="s">
        <v>3752</v>
      </c>
      <c r="E4270" s="118">
        <v>101490161</v>
      </c>
      <c r="F4270" s="118"/>
      <c r="G4270" s="118">
        <v>153</v>
      </c>
      <c r="H4270">
        <v>8</v>
      </c>
      <c r="I4270" t="str">
        <f t="shared" si="216"/>
        <v>78</v>
      </c>
      <c r="J4270" t="str">
        <f t="shared" si="217"/>
        <v>4.0</v>
      </c>
      <c r="K4270" t="s">
        <v>8342</v>
      </c>
      <c r="L4270" t="s">
        <v>8350</v>
      </c>
      <c r="M4270">
        <v>0.75</v>
      </c>
      <c r="N4270">
        <v>3</v>
      </c>
      <c r="O4270">
        <f t="shared" si="218"/>
        <v>1.5</v>
      </c>
      <c r="P4270">
        <v>0.5</v>
      </c>
    </row>
    <row r="4271" spans="1:16">
      <c r="A4271" s="118">
        <v>101355516</v>
      </c>
      <c r="B4271" s="61" t="s">
        <v>5938</v>
      </c>
      <c r="C4271" s="123" t="s">
        <v>1613</v>
      </c>
      <c r="D4271" s="126" t="s">
        <v>3752</v>
      </c>
      <c r="E4271" s="118">
        <v>101490161</v>
      </c>
      <c r="F4271" s="118"/>
      <c r="G4271" s="118">
        <v>153</v>
      </c>
      <c r="H4271">
        <v>8</v>
      </c>
      <c r="I4271" t="str">
        <f t="shared" si="216"/>
        <v>78</v>
      </c>
      <c r="J4271" t="str">
        <f t="shared" si="217"/>
        <v>4.0</v>
      </c>
      <c r="K4271" t="s">
        <v>8342</v>
      </c>
      <c r="L4271" t="s">
        <v>8350</v>
      </c>
      <c r="M4271">
        <v>0.75</v>
      </c>
      <c r="N4271">
        <v>3</v>
      </c>
      <c r="O4271">
        <f t="shared" si="218"/>
        <v>1.5</v>
      </c>
      <c r="P4271">
        <v>0.5</v>
      </c>
    </row>
    <row r="4272" spans="1:16">
      <c r="A4272" s="105">
        <v>103018735</v>
      </c>
      <c r="B4272" s="61" t="s">
        <v>7229</v>
      </c>
      <c r="C4272" s="123" t="s">
        <v>1613</v>
      </c>
      <c r="D4272" s="107" t="s">
        <v>3752</v>
      </c>
      <c r="E4272" s="105">
        <v>101490161</v>
      </c>
      <c r="F4272" s="105"/>
      <c r="G4272" s="105">
        <v>153</v>
      </c>
      <c r="H4272">
        <v>8</v>
      </c>
      <c r="I4272" t="str">
        <f t="shared" si="216"/>
        <v>78</v>
      </c>
      <c r="J4272" t="str">
        <f t="shared" si="217"/>
        <v>4.0</v>
      </c>
      <c r="K4272" t="s">
        <v>8342</v>
      </c>
      <c r="L4272" t="s">
        <v>8350</v>
      </c>
      <c r="M4272">
        <v>0.75</v>
      </c>
      <c r="N4272">
        <v>3</v>
      </c>
      <c r="O4272">
        <f t="shared" si="218"/>
        <v>1.5</v>
      </c>
      <c r="P4272">
        <v>0.5</v>
      </c>
    </row>
    <row r="4273" spans="1:16">
      <c r="A4273" s="105">
        <v>101518830</v>
      </c>
      <c r="B4273" s="61" t="s">
        <v>6781</v>
      </c>
      <c r="C4273" s="123" t="s">
        <v>1532</v>
      </c>
      <c r="D4273" s="107" t="s">
        <v>3868</v>
      </c>
      <c r="E4273" s="105">
        <v>101490165</v>
      </c>
      <c r="F4273" s="105"/>
      <c r="G4273" s="105">
        <v>153</v>
      </c>
      <c r="H4273">
        <v>8</v>
      </c>
      <c r="I4273" t="str">
        <f t="shared" si="216"/>
        <v>78</v>
      </c>
      <c r="J4273" t="str">
        <f t="shared" si="217"/>
        <v>4.0</v>
      </c>
      <c r="K4273" t="s">
        <v>8342</v>
      </c>
      <c r="L4273" t="s">
        <v>8350</v>
      </c>
      <c r="M4273">
        <v>0.75</v>
      </c>
      <c r="N4273">
        <v>3</v>
      </c>
      <c r="O4273">
        <f t="shared" si="218"/>
        <v>1.5</v>
      </c>
      <c r="P4273">
        <v>0.5</v>
      </c>
    </row>
    <row r="4274" spans="1:16">
      <c r="A4274" s="105">
        <v>101518830</v>
      </c>
      <c r="B4274" s="61" t="s">
        <v>6781</v>
      </c>
      <c r="C4274" s="123" t="s">
        <v>1532</v>
      </c>
      <c r="D4274" s="107" t="s">
        <v>3868</v>
      </c>
      <c r="E4274" s="105">
        <v>101490165</v>
      </c>
      <c r="F4274" s="105" t="s">
        <v>1534</v>
      </c>
      <c r="G4274" s="105">
        <v>153</v>
      </c>
      <c r="H4274">
        <v>8</v>
      </c>
      <c r="I4274" t="str">
        <f t="shared" si="216"/>
        <v>78</v>
      </c>
      <c r="J4274" t="str">
        <f t="shared" si="217"/>
        <v>4.0</v>
      </c>
      <c r="K4274" t="s">
        <v>8342</v>
      </c>
      <c r="L4274" t="s">
        <v>8350</v>
      </c>
      <c r="M4274">
        <v>0.75</v>
      </c>
      <c r="N4274">
        <v>3</v>
      </c>
      <c r="O4274">
        <f t="shared" si="218"/>
        <v>1.5</v>
      </c>
      <c r="P4274">
        <v>0.5</v>
      </c>
    </row>
    <row r="4275" spans="1:16">
      <c r="A4275" s="105">
        <v>101518830</v>
      </c>
      <c r="B4275" s="61" t="s">
        <v>6781</v>
      </c>
      <c r="C4275" s="123" t="s">
        <v>1613</v>
      </c>
      <c r="D4275" s="107" t="s">
        <v>3757</v>
      </c>
      <c r="E4275" s="105">
        <v>101490161</v>
      </c>
      <c r="F4275" s="105"/>
      <c r="G4275" s="105">
        <v>153</v>
      </c>
      <c r="H4275">
        <v>8</v>
      </c>
      <c r="I4275" t="str">
        <f t="shared" si="216"/>
        <v>78</v>
      </c>
      <c r="J4275" t="str">
        <f t="shared" si="217"/>
        <v>4.0</v>
      </c>
      <c r="K4275" t="s">
        <v>8342</v>
      </c>
      <c r="L4275" t="s">
        <v>8350</v>
      </c>
      <c r="M4275">
        <v>0.75</v>
      </c>
      <c r="N4275">
        <v>3</v>
      </c>
      <c r="O4275">
        <f t="shared" si="218"/>
        <v>1.5</v>
      </c>
      <c r="P4275">
        <v>0.5</v>
      </c>
    </row>
    <row r="4276" spans="1:16">
      <c r="A4276" s="105">
        <v>101723214</v>
      </c>
      <c r="B4276" s="61" t="s">
        <v>34</v>
      </c>
      <c r="C4276" s="123" t="s">
        <v>1532</v>
      </c>
      <c r="D4276" s="107" t="s">
        <v>3896</v>
      </c>
      <c r="E4276" s="105">
        <v>101490162</v>
      </c>
      <c r="F4276" s="105"/>
      <c r="G4276" s="105">
        <v>24</v>
      </c>
      <c r="H4276">
        <v>8</v>
      </c>
      <c r="I4276" t="str">
        <f t="shared" si="216"/>
        <v>78</v>
      </c>
      <c r="J4276" t="str">
        <f t="shared" si="217"/>
        <v>4.0</v>
      </c>
      <c r="K4276" t="s">
        <v>8342</v>
      </c>
      <c r="L4276" t="s">
        <v>8352</v>
      </c>
      <c r="M4276">
        <v>0.75</v>
      </c>
      <c r="N4276">
        <v>3</v>
      </c>
      <c r="O4276">
        <f t="shared" si="218"/>
        <v>1.5</v>
      </c>
      <c r="P4276">
        <v>0.5</v>
      </c>
    </row>
    <row r="4277" spans="1:16">
      <c r="A4277" s="105">
        <v>101982863</v>
      </c>
      <c r="B4277" s="61" t="s">
        <v>6875</v>
      </c>
      <c r="C4277" s="123" t="s">
        <v>1532</v>
      </c>
      <c r="D4277" s="107" t="s">
        <v>3896</v>
      </c>
      <c r="E4277" s="105">
        <v>101490162</v>
      </c>
      <c r="F4277" s="105"/>
      <c r="G4277" s="105">
        <v>24</v>
      </c>
      <c r="H4277">
        <v>8</v>
      </c>
      <c r="I4277" t="str">
        <f t="shared" si="216"/>
        <v>78</v>
      </c>
      <c r="J4277" t="str">
        <f t="shared" si="217"/>
        <v>4.0</v>
      </c>
      <c r="K4277" t="s">
        <v>8342</v>
      </c>
      <c r="L4277" t="s">
        <v>8352</v>
      </c>
      <c r="M4277">
        <v>0.75</v>
      </c>
      <c r="N4277">
        <v>3</v>
      </c>
      <c r="O4277">
        <f t="shared" si="218"/>
        <v>1.5</v>
      </c>
      <c r="P4277">
        <v>0.5</v>
      </c>
    </row>
    <row r="4278" spans="1:16">
      <c r="A4278" s="105">
        <v>103220028</v>
      </c>
      <c r="B4278" s="61" t="s">
        <v>7450</v>
      </c>
      <c r="C4278" s="123" t="s">
        <v>1532</v>
      </c>
      <c r="D4278" s="107" t="s">
        <v>4868</v>
      </c>
      <c r="E4278" s="105">
        <v>101490162</v>
      </c>
      <c r="F4278" s="105"/>
      <c r="G4278" s="105">
        <v>24</v>
      </c>
      <c r="H4278">
        <v>8</v>
      </c>
      <c r="I4278" t="str">
        <f t="shared" si="216"/>
        <v>78</v>
      </c>
      <c r="J4278" t="str">
        <f t="shared" si="217"/>
        <v>4.0</v>
      </c>
      <c r="K4278" t="s">
        <v>8342</v>
      </c>
      <c r="L4278" t="s">
        <v>8352</v>
      </c>
      <c r="M4278">
        <v>0.75</v>
      </c>
      <c r="N4278">
        <v>3</v>
      </c>
      <c r="O4278">
        <f t="shared" si="218"/>
        <v>1.5</v>
      </c>
      <c r="P4278">
        <v>0.5</v>
      </c>
    </row>
    <row r="4279" spans="1:16">
      <c r="A4279" s="105">
        <v>103220028</v>
      </c>
      <c r="B4279" s="61" t="s">
        <v>7450</v>
      </c>
      <c r="C4279" s="123" t="s">
        <v>1613</v>
      </c>
      <c r="D4279" s="107" t="s">
        <v>4869</v>
      </c>
      <c r="E4279" s="105">
        <v>101490161</v>
      </c>
      <c r="F4279" s="105"/>
      <c r="G4279" s="105">
        <v>24</v>
      </c>
      <c r="H4279">
        <v>8</v>
      </c>
      <c r="I4279" t="str">
        <f t="shared" si="216"/>
        <v>78</v>
      </c>
      <c r="J4279" t="str">
        <f t="shared" si="217"/>
        <v>4.0</v>
      </c>
      <c r="K4279" t="s">
        <v>8342</v>
      </c>
      <c r="L4279" t="s">
        <v>8352</v>
      </c>
      <c r="M4279">
        <v>0.75</v>
      </c>
      <c r="N4279">
        <v>3</v>
      </c>
      <c r="O4279">
        <f t="shared" si="218"/>
        <v>1.5</v>
      </c>
      <c r="P4279">
        <v>0.5</v>
      </c>
    </row>
    <row r="4280" spans="1:16">
      <c r="A4280" s="105">
        <v>103004010</v>
      </c>
      <c r="B4280" s="61" t="s">
        <v>7208</v>
      </c>
      <c r="C4280" s="123" t="s">
        <v>1532</v>
      </c>
      <c r="D4280" s="107" t="s">
        <v>4544</v>
      </c>
      <c r="E4280" s="105">
        <v>101490168</v>
      </c>
      <c r="F4280" s="105"/>
      <c r="G4280" s="105">
        <v>24</v>
      </c>
      <c r="H4280">
        <v>8</v>
      </c>
      <c r="I4280" t="str">
        <f t="shared" si="216"/>
        <v>78</v>
      </c>
      <c r="J4280" t="str">
        <f t="shared" si="217"/>
        <v>4.0</v>
      </c>
      <c r="K4280" t="s">
        <v>8342</v>
      </c>
      <c r="L4280" t="s">
        <v>8352</v>
      </c>
      <c r="M4280">
        <v>0.75</v>
      </c>
      <c r="N4280">
        <v>3</v>
      </c>
      <c r="O4280">
        <f t="shared" si="218"/>
        <v>1.5</v>
      </c>
      <c r="P4280">
        <v>0.5</v>
      </c>
    </row>
    <row r="4281" spans="1:16">
      <c r="A4281" s="105">
        <v>103004010</v>
      </c>
      <c r="B4281" s="61" t="s">
        <v>7208</v>
      </c>
      <c r="C4281" s="123" t="s">
        <v>1613</v>
      </c>
      <c r="D4281" s="107" t="s">
        <v>4545</v>
      </c>
      <c r="E4281" s="105">
        <v>101490161</v>
      </c>
      <c r="F4281" s="105"/>
      <c r="G4281" s="105">
        <v>24</v>
      </c>
      <c r="H4281">
        <v>8</v>
      </c>
      <c r="I4281" t="str">
        <f t="shared" si="216"/>
        <v>78</v>
      </c>
      <c r="J4281" t="str">
        <f t="shared" si="217"/>
        <v>4.0</v>
      </c>
      <c r="K4281" t="s">
        <v>8342</v>
      </c>
      <c r="L4281" t="s">
        <v>8352</v>
      </c>
      <c r="M4281">
        <v>0.75</v>
      </c>
      <c r="N4281">
        <v>3</v>
      </c>
      <c r="O4281">
        <f t="shared" si="218"/>
        <v>1.5</v>
      </c>
      <c r="P4281">
        <v>0.5</v>
      </c>
    </row>
    <row r="4282" spans="1:16">
      <c r="A4282" s="105">
        <v>101723214</v>
      </c>
      <c r="B4282" s="61" t="s">
        <v>34</v>
      </c>
      <c r="C4282" s="123" t="s">
        <v>1613</v>
      </c>
      <c r="D4282" s="107" t="s">
        <v>3897</v>
      </c>
      <c r="E4282" s="105">
        <v>101490161</v>
      </c>
      <c r="F4282" s="105"/>
      <c r="G4282" s="105">
        <v>24</v>
      </c>
      <c r="H4282">
        <v>8</v>
      </c>
      <c r="I4282" t="str">
        <f t="shared" si="216"/>
        <v>78</v>
      </c>
      <c r="J4282" t="str">
        <f t="shared" si="217"/>
        <v>4.0</v>
      </c>
      <c r="K4282" t="s">
        <v>8342</v>
      </c>
      <c r="L4282" t="s">
        <v>8352</v>
      </c>
      <c r="M4282">
        <v>0.75</v>
      </c>
      <c r="N4282">
        <v>3</v>
      </c>
      <c r="O4282">
        <f t="shared" si="218"/>
        <v>1.5</v>
      </c>
      <c r="P4282">
        <v>0.5</v>
      </c>
    </row>
    <row r="4283" spans="1:16">
      <c r="A4283" s="105">
        <v>101982863</v>
      </c>
      <c r="B4283" s="61" t="s">
        <v>6875</v>
      </c>
      <c r="C4283" s="123" t="s">
        <v>1613</v>
      </c>
      <c r="D4283" s="107" t="s">
        <v>3897</v>
      </c>
      <c r="E4283" s="105">
        <v>101490161</v>
      </c>
      <c r="F4283" s="105"/>
      <c r="G4283" s="105">
        <v>24</v>
      </c>
      <c r="H4283">
        <v>8</v>
      </c>
      <c r="I4283" t="str">
        <f t="shared" si="216"/>
        <v>78</v>
      </c>
      <c r="J4283" t="str">
        <f t="shared" si="217"/>
        <v>4.0</v>
      </c>
      <c r="K4283" t="s">
        <v>8342</v>
      </c>
      <c r="L4283" t="s">
        <v>8352</v>
      </c>
      <c r="M4283">
        <v>0.75</v>
      </c>
      <c r="N4283">
        <v>3</v>
      </c>
      <c r="O4283">
        <f t="shared" si="218"/>
        <v>1.5</v>
      </c>
      <c r="P4283">
        <v>0.5</v>
      </c>
    </row>
    <row r="4284" spans="1:16">
      <c r="A4284" s="105">
        <v>101419369</v>
      </c>
      <c r="B4284" s="61" t="s">
        <v>5960</v>
      </c>
      <c r="C4284" s="123" t="s">
        <v>1532</v>
      </c>
      <c r="D4284" s="126" t="s">
        <v>1616</v>
      </c>
      <c r="E4284" s="118">
        <v>101490162</v>
      </c>
      <c r="F4284" s="118"/>
      <c r="G4284" s="118">
        <v>249</v>
      </c>
      <c r="H4284">
        <v>8</v>
      </c>
      <c r="I4284" t="str">
        <f t="shared" si="216"/>
        <v>78</v>
      </c>
      <c r="J4284" t="str">
        <f t="shared" si="217"/>
        <v>4.0</v>
      </c>
      <c r="K4284" t="s">
        <v>8342</v>
      </c>
      <c r="L4284" t="s">
        <v>8354</v>
      </c>
      <c r="M4284">
        <v>0.75</v>
      </c>
      <c r="N4284">
        <v>3</v>
      </c>
      <c r="O4284">
        <f t="shared" si="218"/>
        <v>1.5</v>
      </c>
      <c r="P4284">
        <v>0.5</v>
      </c>
    </row>
    <row r="4285" spans="1:16">
      <c r="A4285" s="118">
        <v>101419369</v>
      </c>
      <c r="B4285" s="61" t="s">
        <v>5960</v>
      </c>
      <c r="C4285" s="123" t="s">
        <v>1613</v>
      </c>
      <c r="D4285" s="126" t="s">
        <v>3761</v>
      </c>
      <c r="E4285" s="118">
        <v>101490161</v>
      </c>
      <c r="F4285" s="118"/>
      <c r="G4285" s="118">
        <v>249</v>
      </c>
      <c r="H4285">
        <v>8</v>
      </c>
      <c r="I4285" t="str">
        <f t="shared" si="216"/>
        <v>78</v>
      </c>
      <c r="J4285" t="str">
        <f t="shared" si="217"/>
        <v>4.0</v>
      </c>
      <c r="K4285" t="s">
        <v>8342</v>
      </c>
      <c r="L4285" t="s">
        <v>8354</v>
      </c>
      <c r="M4285">
        <v>0.75</v>
      </c>
      <c r="N4285">
        <v>3</v>
      </c>
      <c r="O4285">
        <f t="shared" si="218"/>
        <v>1.5</v>
      </c>
      <c r="P4285">
        <v>0.5</v>
      </c>
    </row>
    <row r="4286" spans="1:16">
      <c r="A4286" s="105">
        <v>101362298</v>
      </c>
      <c r="B4286" s="61" t="s">
        <v>207</v>
      </c>
      <c r="C4286" s="123" t="s">
        <v>1532</v>
      </c>
      <c r="D4286" s="126" t="s">
        <v>1595</v>
      </c>
      <c r="E4286" s="105">
        <v>101490162</v>
      </c>
      <c r="F4286" s="105"/>
      <c r="G4286" s="118">
        <v>25</v>
      </c>
      <c r="H4286">
        <v>8</v>
      </c>
      <c r="I4286" t="str">
        <f t="shared" si="216"/>
        <v>78</v>
      </c>
      <c r="J4286" t="str">
        <f t="shared" si="217"/>
        <v>4.0</v>
      </c>
      <c r="K4286" t="s">
        <v>8342</v>
      </c>
      <c r="L4286" t="s">
        <v>8341</v>
      </c>
      <c r="M4286">
        <v>0.75</v>
      </c>
      <c r="N4286">
        <v>3</v>
      </c>
      <c r="O4286">
        <f t="shared" si="218"/>
        <v>1.5</v>
      </c>
      <c r="P4286">
        <v>0.5</v>
      </c>
    </row>
    <row r="4287" spans="1:16">
      <c r="A4287" s="105">
        <v>101707652</v>
      </c>
      <c r="B4287" s="61" t="s">
        <v>6823</v>
      </c>
      <c r="C4287" s="123" t="s">
        <v>1532</v>
      </c>
      <c r="D4287" s="107" t="s">
        <v>3922</v>
      </c>
      <c r="E4287" s="105">
        <v>101490162</v>
      </c>
      <c r="F4287" s="105"/>
      <c r="G4287" s="105">
        <v>25</v>
      </c>
      <c r="H4287">
        <v>8</v>
      </c>
      <c r="I4287" t="str">
        <f t="shared" si="216"/>
        <v>78</v>
      </c>
      <c r="J4287" t="str">
        <f t="shared" si="217"/>
        <v>4.0</v>
      </c>
      <c r="K4287" t="s">
        <v>8342</v>
      </c>
      <c r="L4287" t="s">
        <v>8341</v>
      </c>
      <c r="M4287">
        <v>0.75</v>
      </c>
      <c r="N4287">
        <v>3</v>
      </c>
      <c r="O4287">
        <f t="shared" si="218"/>
        <v>1.5</v>
      </c>
      <c r="P4287">
        <v>0.5</v>
      </c>
    </row>
    <row r="4288" spans="1:16">
      <c r="A4288" s="105">
        <v>101707726</v>
      </c>
      <c r="B4288" s="61" t="s">
        <v>6824</v>
      </c>
      <c r="C4288" s="123" t="s">
        <v>1532</v>
      </c>
      <c r="D4288" s="107" t="s">
        <v>3922</v>
      </c>
      <c r="E4288" s="105">
        <v>101490162</v>
      </c>
      <c r="F4288" s="105"/>
      <c r="G4288" s="105">
        <v>25</v>
      </c>
      <c r="H4288">
        <v>8</v>
      </c>
      <c r="I4288" t="str">
        <f t="shared" si="216"/>
        <v>78</v>
      </c>
      <c r="J4288" t="str">
        <f t="shared" si="217"/>
        <v>4.0</v>
      </c>
      <c r="K4288" t="s">
        <v>8342</v>
      </c>
      <c r="L4288" t="s">
        <v>8341</v>
      </c>
      <c r="M4288">
        <v>0.75</v>
      </c>
      <c r="N4288">
        <v>3</v>
      </c>
      <c r="O4288">
        <f t="shared" si="218"/>
        <v>1.5</v>
      </c>
      <c r="P4288">
        <v>0.5</v>
      </c>
    </row>
    <row r="4289" spans="1:16">
      <c r="A4289" s="105">
        <v>103229748</v>
      </c>
      <c r="B4289" s="61" t="s">
        <v>7462</v>
      </c>
      <c r="C4289" s="123" t="s">
        <v>1532</v>
      </c>
      <c r="D4289" s="107" t="s">
        <v>3922</v>
      </c>
      <c r="E4289" s="105">
        <v>101490162</v>
      </c>
      <c r="F4289" s="105"/>
      <c r="G4289" s="105">
        <v>25</v>
      </c>
      <c r="H4289">
        <v>8</v>
      </c>
      <c r="I4289" t="str">
        <f t="shared" si="216"/>
        <v>78</v>
      </c>
      <c r="J4289" t="str">
        <f t="shared" si="217"/>
        <v>4.0</v>
      </c>
      <c r="K4289" t="s">
        <v>8342</v>
      </c>
      <c r="L4289" t="s">
        <v>8341</v>
      </c>
      <c r="M4289">
        <v>0.75</v>
      </c>
      <c r="N4289">
        <v>3</v>
      </c>
      <c r="O4289">
        <f t="shared" si="218"/>
        <v>1.5</v>
      </c>
      <c r="P4289">
        <v>0.5</v>
      </c>
    </row>
    <row r="4290" spans="1:16">
      <c r="A4290" s="105">
        <v>103229748</v>
      </c>
      <c r="B4290" s="61" t="s">
        <v>7462</v>
      </c>
      <c r="C4290" s="123" t="s">
        <v>1613</v>
      </c>
      <c r="D4290" s="107" t="s">
        <v>3922</v>
      </c>
      <c r="E4290" s="105">
        <v>101490161</v>
      </c>
      <c r="F4290" s="105"/>
      <c r="G4290" s="105">
        <v>25</v>
      </c>
      <c r="H4290">
        <v>8</v>
      </c>
      <c r="I4290" t="str">
        <f t="shared" si="216"/>
        <v>78</v>
      </c>
      <c r="J4290" t="str">
        <f t="shared" si="217"/>
        <v>4.0</v>
      </c>
      <c r="K4290" t="s">
        <v>8342</v>
      </c>
      <c r="L4290" t="s">
        <v>8341</v>
      </c>
      <c r="M4290">
        <v>0.75</v>
      </c>
      <c r="N4290">
        <v>3</v>
      </c>
      <c r="O4290">
        <f t="shared" si="218"/>
        <v>1.5</v>
      </c>
      <c r="P4290">
        <v>0.5</v>
      </c>
    </row>
    <row r="4291" spans="1:16">
      <c r="A4291" s="105">
        <v>101707652</v>
      </c>
      <c r="B4291" s="61" t="s">
        <v>6823</v>
      </c>
      <c r="C4291" s="123" t="s">
        <v>1613</v>
      </c>
      <c r="D4291" s="107" t="s">
        <v>3923</v>
      </c>
      <c r="E4291" s="105">
        <v>101490161</v>
      </c>
      <c r="F4291" s="105"/>
      <c r="G4291" s="105">
        <v>25</v>
      </c>
      <c r="H4291">
        <v>8</v>
      </c>
      <c r="I4291" t="str">
        <f t="shared" si="216"/>
        <v>78</v>
      </c>
      <c r="J4291" t="str">
        <f t="shared" si="217"/>
        <v>4.0</v>
      </c>
      <c r="K4291" t="s">
        <v>8342</v>
      </c>
      <c r="L4291" t="s">
        <v>8341</v>
      </c>
      <c r="M4291">
        <v>0.75</v>
      </c>
      <c r="N4291">
        <v>3</v>
      </c>
      <c r="O4291">
        <f t="shared" si="218"/>
        <v>1.5</v>
      </c>
      <c r="P4291">
        <v>0.5</v>
      </c>
    </row>
    <row r="4292" spans="1:16">
      <c r="A4292" s="105">
        <v>101707726</v>
      </c>
      <c r="B4292" s="61" t="s">
        <v>6824</v>
      </c>
      <c r="C4292" s="123" t="s">
        <v>1613</v>
      </c>
      <c r="D4292" s="107" t="s">
        <v>3923</v>
      </c>
      <c r="E4292" s="105">
        <v>101490161</v>
      </c>
      <c r="F4292" s="105"/>
      <c r="G4292" s="105">
        <v>25</v>
      </c>
      <c r="H4292">
        <v>8</v>
      </c>
      <c r="I4292" t="str">
        <f t="shared" si="216"/>
        <v>78</v>
      </c>
      <c r="J4292" t="str">
        <f t="shared" si="217"/>
        <v>4.0</v>
      </c>
      <c r="K4292" t="s">
        <v>8342</v>
      </c>
      <c r="L4292" t="s">
        <v>8341</v>
      </c>
      <c r="M4292">
        <v>0.75</v>
      </c>
      <c r="N4292">
        <v>3</v>
      </c>
      <c r="O4292">
        <f t="shared" si="218"/>
        <v>1.5</v>
      </c>
      <c r="P4292">
        <v>0.5</v>
      </c>
    </row>
    <row r="4293" spans="1:16">
      <c r="A4293" s="105">
        <v>103004447</v>
      </c>
      <c r="B4293" s="61" t="s">
        <v>7209</v>
      </c>
      <c r="C4293" s="123" t="s">
        <v>1532</v>
      </c>
      <c r="D4293" s="107" t="s">
        <v>4546</v>
      </c>
      <c r="E4293" s="105">
        <v>101490168</v>
      </c>
      <c r="F4293" s="105"/>
      <c r="G4293" s="105">
        <v>25</v>
      </c>
      <c r="H4293">
        <v>8</v>
      </c>
      <c r="I4293" t="str">
        <f t="shared" si="216"/>
        <v>78</v>
      </c>
      <c r="J4293" t="str">
        <f t="shared" si="217"/>
        <v>4.0</v>
      </c>
      <c r="K4293" t="s">
        <v>8342</v>
      </c>
      <c r="L4293" t="s">
        <v>8341</v>
      </c>
      <c r="M4293">
        <v>0.75</v>
      </c>
      <c r="N4293">
        <v>3</v>
      </c>
      <c r="O4293">
        <f t="shared" si="218"/>
        <v>1.5</v>
      </c>
      <c r="P4293">
        <v>0.5</v>
      </c>
    </row>
    <row r="4294" spans="1:16">
      <c r="A4294" s="105">
        <v>103004447</v>
      </c>
      <c r="B4294" s="61" t="s">
        <v>7209</v>
      </c>
      <c r="C4294" s="123" t="s">
        <v>1613</v>
      </c>
      <c r="D4294" s="107" t="s">
        <v>4547</v>
      </c>
      <c r="E4294" s="105">
        <v>101490161</v>
      </c>
      <c r="F4294" s="105"/>
      <c r="G4294" s="105">
        <v>25</v>
      </c>
      <c r="H4294">
        <v>8</v>
      </c>
      <c r="I4294" t="str">
        <f t="shared" si="216"/>
        <v>78</v>
      </c>
      <c r="J4294" t="str">
        <f t="shared" si="217"/>
        <v>4.0</v>
      </c>
      <c r="K4294" t="s">
        <v>8342</v>
      </c>
      <c r="L4294" t="s">
        <v>8341</v>
      </c>
      <c r="M4294">
        <v>0.75</v>
      </c>
      <c r="N4294">
        <v>3</v>
      </c>
      <c r="O4294">
        <f t="shared" si="218"/>
        <v>1.5</v>
      </c>
      <c r="P4294">
        <v>0.5</v>
      </c>
    </row>
    <row r="4295" spans="1:16">
      <c r="A4295" s="105">
        <v>101578260</v>
      </c>
      <c r="B4295" s="61" t="s">
        <v>6777</v>
      </c>
      <c r="C4295" s="123" t="s">
        <v>1532</v>
      </c>
      <c r="D4295" s="107" t="s">
        <v>3740</v>
      </c>
      <c r="E4295" s="105">
        <v>101490164</v>
      </c>
      <c r="F4295" s="105" t="s">
        <v>1534</v>
      </c>
      <c r="G4295" s="105">
        <v>25</v>
      </c>
      <c r="H4295">
        <v>8</v>
      </c>
      <c r="I4295" t="str">
        <f t="shared" si="216"/>
        <v>78</v>
      </c>
      <c r="J4295" t="str">
        <f t="shared" si="217"/>
        <v>4.0</v>
      </c>
      <c r="K4295" t="s">
        <v>8342</v>
      </c>
      <c r="L4295" t="s">
        <v>8341</v>
      </c>
      <c r="M4295">
        <v>0.75</v>
      </c>
      <c r="N4295">
        <v>3</v>
      </c>
      <c r="O4295">
        <f t="shared" si="218"/>
        <v>1.5</v>
      </c>
      <c r="P4295">
        <v>0.5</v>
      </c>
    </row>
    <row r="4296" spans="1:16">
      <c r="A4296" s="105">
        <v>101578260</v>
      </c>
      <c r="B4296" s="61" t="s">
        <v>6777</v>
      </c>
      <c r="C4296" s="123" t="s">
        <v>1613</v>
      </c>
      <c r="D4296" s="107" t="s">
        <v>3762</v>
      </c>
      <c r="E4296" s="105">
        <v>101490161</v>
      </c>
      <c r="F4296" s="105"/>
      <c r="G4296" s="105">
        <v>25</v>
      </c>
      <c r="H4296">
        <v>8</v>
      </c>
      <c r="I4296" t="str">
        <f t="shared" si="216"/>
        <v>78</v>
      </c>
      <c r="J4296" t="str">
        <f t="shared" si="217"/>
        <v>4.0</v>
      </c>
      <c r="K4296" t="s">
        <v>8342</v>
      </c>
      <c r="L4296" t="s">
        <v>8341</v>
      </c>
      <c r="M4296">
        <v>0.75</v>
      </c>
      <c r="N4296">
        <v>3</v>
      </c>
      <c r="O4296">
        <f t="shared" si="218"/>
        <v>1.5</v>
      </c>
      <c r="P4296">
        <v>0.5</v>
      </c>
    </row>
    <row r="4297" spans="1:16">
      <c r="A4297" s="118" t="s">
        <v>3554</v>
      </c>
      <c r="B4297" s="61" t="s">
        <v>6748</v>
      </c>
      <c r="C4297" s="123" t="s">
        <v>1532</v>
      </c>
      <c r="D4297" s="126" t="s">
        <v>3555</v>
      </c>
      <c r="E4297" s="118">
        <v>101490164</v>
      </c>
      <c r="F4297" s="118"/>
      <c r="G4297" s="118">
        <v>25</v>
      </c>
      <c r="H4297">
        <v>8</v>
      </c>
      <c r="I4297" t="str">
        <f t="shared" si="216"/>
        <v>78</v>
      </c>
      <c r="J4297" t="str">
        <f t="shared" si="217"/>
        <v>4.0</v>
      </c>
      <c r="K4297" t="s">
        <v>8342</v>
      </c>
      <c r="L4297" t="s">
        <v>8341</v>
      </c>
      <c r="M4297">
        <v>0.75</v>
      </c>
      <c r="N4297">
        <v>3</v>
      </c>
      <c r="O4297">
        <f t="shared" si="218"/>
        <v>1.5</v>
      </c>
      <c r="P4297">
        <v>0.5</v>
      </c>
    </row>
    <row r="4298" spans="1:16">
      <c r="A4298" s="118" t="s">
        <v>3554</v>
      </c>
      <c r="B4298" s="61" t="s">
        <v>6748</v>
      </c>
      <c r="C4298" s="123" t="s">
        <v>1532</v>
      </c>
      <c r="D4298" s="126" t="s">
        <v>3555</v>
      </c>
      <c r="E4298" s="118">
        <v>101490164</v>
      </c>
      <c r="F4298" s="105" t="s">
        <v>1534</v>
      </c>
      <c r="G4298" s="118">
        <v>25</v>
      </c>
      <c r="H4298">
        <v>8</v>
      </c>
      <c r="I4298" t="str">
        <f t="shared" si="216"/>
        <v>78</v>
      </c>
      <c r="J4298" t="str">
        <f t="shared" si="217"/>
        <v>4.0</v>
      </c>
      <c r="K4298" t="s">
        <v>8342</v>
      </c>
      <c r="L4298" t="s">
        <v>8341</v>
      </c>
      <c r="M4298">
        <v>0.75</v>
      </c>
      <c r="N4298">
        <v>3</v>
      </c>
      <c r="O4298">
        <f t="shared" si="218"/>
        <v>1.5</v>
      </c>
      <c r="P4298">
        <v>0.5</v>
      </c>
    </row>
    <row r="4299" spans="1:16">
      <c r="A4299" s="118" t="s">
        <v>3554</v>
      </c>
      <c r="B4299" s="61" t="s">
        <v>6748</v>
      </c>
      <c r="C4299" s="123" t="s">
        <v>1613</v>
      </c>
      <c r="D4299" s="126" t="s">
        <v>3765</v>
      </c>
      <c r="E4299" s="118">
        <v>101490161</v>
      </c>
      <c r="F4299" s="118"/>
      <c r="G4299" s="118">
        <v>25</v>
      </c>
      <c r="H4299">
        <v>8</v>
      </c>
      <c r="I4299" t="str">
        <f t="shared" si="216"/>
        <v>78</v>
      </c>
      <c r="J4299" t="str">
        <f t="shared" si="217"/>
        <v>4.0</v>
      </c>
      <c r="K4299" t="s">
        <v>8342</v>
      </c>
      <c r="L4299" t="s">
        <v>8341</v>
      </c>
      <c r="M4299">
        <v>0.75</v>
      </c>
      <c r="N4299">
        <v>3</v>
      </c>
      <c r="O4299">
        <f t="shared" si="218"/>
        <v>1.5</v>
      </c>
      <c r="P4299">
        <v>0.5</v>
      </c>
    </row>
    <row r="4300" spans="1:16">
      <c r="A4300" s="105">
        <v>102826511</v>
      </c>
      <c r="B4300" s="61" t="s">
        <v>7087</v>
      </c>
      <c r="C4300" s="123" t="s">
        <v>1532</v>
      </c>
      <c r="D4300" s="107" t="s">
        <v>4364</v>
      </c>
      <c r="E4300" s="105">
        <v>101490164</v>
      </c>
      <c r="F4300" s="105"/>
      <c r="G4300" s="105">
        <v>25</v>
      </c>
      <c r="H4300">
        <v>8</v>
      </c>
      <c r="I4300" t="str">
        <f t="shared" ref="I4300:I4363" si="219">MID(D4300,5,2)</f>
        <v>78</v>
      </c>
      <c r="J4300" t="str">
        <f t="shared" ref="J4300:J4363" si="220">MID(D4300,7,3)</f>
        <v>4.0</v>
      </c>
      <c r="K4300" t="s">
        <v>8342</v>
      </c>
      <c r="L4300" t="s">
        <v>8341</v>
      </c>
      <c r="M4300">
        <v>0.75</v>
      </c>
      <c r="N4300">
        <v>3</v>
      </c>
      <c r="O4300">
        <f t="shared" si="218"/>
        <v>1.5</v>
      </c>
      <c r="P4300">
        <v>0.5</v>
      </c>
    </row>
    <row r="4301" spans="1:16">
      <c r="A4301" s="105">
        <v>102826511</v>
      </c>
      <c r="B4301" s="61" t="s">
        <v>7087</v>
      </c>
      <c r="C4301" s="123" t="s">
        <v>1613</v>
      </c>
      <c r="D4301" s="107" t="s">
        <v>4365</v>
      </c>
      <c r="E4301" s="105">
        <v>101490161</v>
      </c>
      <c r="F4301" s="105"/>
      <c r="G4301" s="105">
        <v>25</v>
      </c>
      <c r="H4301">
        <v>8</v>
      </c>
      <c r="I4301" t="str">
        <f t="shared" si="219"/>
        <v>78</v>
      </c>
      <c r="J4301" t="str">
        <f t="shared" si="220"/>
        <v>4.0</v>
      </c>
      <c r="K4301" t="s">
        <v>8342</v>
      </c>
      <c r="L4301" t="s">
        <v>8341</v>
      </c>
      <c r="M4301">
        <v>0.75</v>
      </c>
      <c r="N4301">
        <v>3</v>
      </c>
      <c r="O4301">
        <f t="shared" si="218"/>
        <v>1.5</v>
      </c>
      <c r="P4301">
        <v>0.5</v>
      </c>
    </row>
    <row r="4302" spans="1:16">
      <c r="A4302" s="118">
        <v>101362298</v>
      </c>
      <c r="B4302" s="61" t="s">
        <v>207</v>
      </c>
      <c r="C4302" s="123" t="s">
        <v>1613</v>
      </c>
      <c r="D4302" s="126" t="s">
        <v>3767</v>
      </c>
      <c r="E4302" s="118">
        <v>101490161</v>
      </c>
      <c r="F4302" s="118"/>
      <c r="G4302" s="118">
        <v>25</v>
      </c>
      <c r="H4302">
        <v>8</v>
      </c>
      <c r="I4302" t="str">
        <f t="shared" si="219"/>
        <v>78</v>
      </c>
      <c r="J4302" t="str">
        <f t="shared" si="220"/>
        <v>4.0</v>
      </c>
      <c r="K4302" t="s">
        <v>8342</v>
      </c>
      <c r="L4302" t="s">
        <v>8341</v>
      </c>
      <c r="M4302">
        <v>0.75</v>
      </c>
      <c r="N4302">
        <v>3</v>
      </c>
      <c r="O4302">
        <f t="shared" si="218"/>
        <v>1.5</v>
      </c>
      <c r="P4302">
        <v>0.5</v>
      </c>
    </row>
    <row r="4303" spans="1:16">
      <c r="A4303" s="105">
        <v>102676045</v>
      </c>
      <c r="B4303" s="61" t="s">
        <v>7001</v>
      </c>
      <c r="C4303" s="123" t="s">
        <v>1532</v>
      </c>
      <c r="D4303" s="107" t="s">
        <v>4218</v>
      </c>
      <c r="E4303" s="105">
        <v>101727985</v>
      </c>
      <c r="F4303" s="105"/>
      <c r="G4303" s="105">
        <v>25</v>
      </c>
      <c r="H4303">
        <v>8</v>
      </c>
      <c r="I4303" t="str">
        <f t="shared" si="219"/>
        <v>78</v>
      </c>
      <c r="J4303" t="str">
        <f t="shared" si="220"/>
        <v>4.0</v>
      </c>
      <c r="K4303" t="s">
        <v>8347</v>
      </c>
      <c r="L4303" t="s">
        <v>8341</v>
      </c>
      <c r="M4303">
        <v>1.5</v>
      </c>
      <c r="N4303">
        <v>3</v>
      </c>
      <c r="O4303">
        <f t="shared" si="218"/>
        <v>1.5</v>
      </c>
      <c r="P4303">
        <v>0.5</v>
      </c>
    </row>
    <row r="4304" spans="1:16">
      <c r="A4304" s="105">
        <v>102676045</v>
      </c>
      <c r="B4304" s="61" t="s">
        <v>7001</v>
      </c>
      <c r="C4304" s="123" t="s">
        <v>1613</v>
      </c>
      <c r="D4304" s="107" t="s">
        <v>4219</v>
      </c>
      <c r="E4304" s="105">
        <v>101727984</v>
      </c>
      <c r="F4304" s="105"/>
      <c r="G4304" s="105">
        <v>25</v>
      </c>
      <c r="H4304">
        <v>8</v>
      </c>
      <c r="I4304" t="str">
        <f t="shared" si="219"/>
        <v>78</v>
      </c>
      <c r="J4304" t="str">
        <f t="shared" si="220"/>
        <v>4.0</v>
      </c>
      <c r="K4304" t="s">
        <v>8347</v>
      </c>
      <c r="L4304" t="s">
        <v>8341</v>
      </c>
      <c r="M4304">
        <v>1.5</v>
      </c>
      <c r="N4304">
        <v>3</v>
      </c>
      <c r="O4304">
        <f t="shared" si="218"/>
        <v>1.5</v>
      </c>
      <c r="P4304">
        <v>0.5</v>
      </c>
    </row>
    <row r="4305" spans="1:16">
      <c r="A4305" s="105">
        <v>104581986</v>
      </c>
      <c r="B4305" s="61" t="s">
        <v>156</v>
      </c>
      <c r="C4305" s="106" t="s">
        <v>1532</v>
      </c>
      <c r="D4305" s="107" t="s">
        <v>5549</v>
      </c>
      <c r="E4305" s="105">
        <v>104571928</v>
      </c>
      <c r="F4305" s="105"/>
      <c r="G4305" s="105">
        <v>25</v>
      </c>
      <c r="H4305">
        <v>8</v>
      </c>
      <c r="I4305" t="str">
        <f t="shared" si="219"/>
        <v>78</v>
      </c>
      <c r="J4305" t="str">
        <f t="shared" si="220"/>
        <v>4.0</v>
      </c>
      <c r="K4305" t="s">
        <v>8346</v>
      </c>
      <c r="L4305" t="s">
        <v>8341</v>
      </c>
      <c r="M4305">
        <v>1.5</v>
      </c>
      <c r="N4305">
        <v>3</v>
      </c>
      <c r="O4305">
        <f t="shared" ref="O4305:O4368" si="221">N4305/2</f>
        <v>1.5</v>
      </c>
      <c r="P4305">
        <v>0.5</v>
      </c>
    </row>
    <row r="4306" spans="1:16">
      <c r="A4306" s="105">
        <v>104581986</v>
      </c>
      <c r="B4306" s="61" t="s">
        <v>156</v>
      </c>
      <c r="C4306" s="106" t="s">
        <v>1613</v>
      </c>
      <c r="D4306" s="107" t="s">
        <v>5550</v>
      </c>
      <c r="E4306" s="105" t="s">
        <v>5551</v>
      </c>
      <c r="F4306" s="105"/>
      <c r="G4306" s="105">
        <v>25</v>
      </c>
      <c r="H4306">
        <v>8</v>
      </c>
      <c r="I4306" t="str">
        <f t="shared" si="219"/>
        <v>78</v>
      </c>
      <c r="J4306" t="str">
        <f t="shared" si="220"/>
        <v>4.0</v>
      </c>
      <c r="K4306" t="s">
        <v>8346</v>
      </c>
      <c r="L4306" t="s">
        <v>8341</v>
      </c>
      <c r="M4306">
        <v>1.5</v>
      </c>
      <c r="N4306">
        <v>3</v>
      </c>
      <c r="O4306">
        <f t="shared" si="221"/>
        <v>1.5</v>
      </c>
      <c r="P4306">
        <v>0.5</v>
      </c>
    </row>
    <row r="4307" spans="1:16">
      <c r="A4307" s="105">
        <v>103097678</v>
      </c>
      <c r="B4307" s="61" t="s">
        <v>7280</v>
      </c>
      <c r="C4307" s="123" t="s">
        <v>1532</v>
      </c>
      <c r="D4307" s="107" t="s">
        <v>4661</v>
      </c>
      <c r="E4307" s="105">
        <v>101727985</v>
      </c>
      <c r="F4307" s="105"/>
      <c r="G4307" s="105">
        <v>25</v>
      </c>
      <c r="H4307">
        <v>8</v>
      </c>
      <c r="I4307" t="str">
        <f t="shared" si="219"/>
        <v>78</v>
      </c>
      <c r="J4307" t="str">
        <f t="shared" si="220"/>
        <v>4.0</v>
      </c>
      <c r="K4307" t="s">
        <v>8345</v>
      </c>
      <c r="L4307" t="s">
        <v>8341</v>
      </c>
      <c r="M4307">
        <v>1.5</v>
      </c>
      <c r="N4307">
        <v>3</v>
      </c>
      <c r="O4307">
        <f t="shared" si="221"/>
        <v>1.5</v>
      </c>
      <c r="P4307">
        <v>0.5</v>
      </c>
    </row>
    <row r="4308" spans="1:16">
      <c r="A4308" s="105">
        <v>103097678</v>
      </c>
      <c r="B4308" s="61" t="s">
        <v>7280</v>
      </c>
      <c r="C4308" s="123" t="s">
        <v>1613</v>
      </c>
      <c r="D4308" s="107" t="s">
        <v>4662</v>
      </c>
      <c r="E4308" s="105">
        <v>101727984</v>
      </c>
      <c r="F4308" s="105"/>
      <c r="G4308" s="105">
        <v>25</v>
      </c>
      <c r="H4308">
        <v>8</v>
      </c>
      <c r="I4308" t="str">
        <f t="shared" si="219"/>
        <v>78</v>
      </c>
      <c r="J4308" t="str">
        <f t="shared" si="220"/>
        <v>4.0</v>
      </c>
      <c r="K4308" t="s">
        <v>8345</v>
      </c>
      <c r="L4308" t="s">
        <v>8341</v>
      </c>
      <c r="M4308">
        <v>1.5</v>
      </c>
      <c r="N4308">
        <v>3</v>
      </c>
      <c r="O4308">
        <f t="shared" si="221"/>
        <v>1.5</v>
      </c>
      <c r="P4308">
        <v>0.5</v>
      </c>
    </row>
    <row r="4309" spans="1:16">
      <c r="A4309" s="105">
        <v>104772494</v>
      </c>
      <c r="B4309" s="61" t="s">
        <v>1494</v>
      </c>
      <c r="C4309" s="106" t="s">
        <v>1613</v>
      </c>
      <c r="D4309" s="107" t="s">
        <v>8261</v>
      </c>
      <c r="E4309" s="105"/>
      <c r="F4309" s="105"/>
      <c r="G4309" s="105">
        <v>214</v>
      </c>
      <c r="H4309">
        <v>6.75</v>
      </c>
      <c r="I4309" t="str">
        <f t="shared" si="219"/>
        <v>78</v>
      </c>
      <c r="J4309" t="str">
        <f t="shared" si="220"/>
        <v>5.0</v>
      </c>
      <c r="K4309" t="s">
        <v>8343</v>
      </c>
      <c r="L4309" t="s">
        <v>8350</v>
      </c>
      <c r="M4309">
        <v>0.75</v>
      </c>
      <c r="N4309">
        <v>2.5</v>
      </c>
      <c r="O4309">
        <f t="shared" si="221"/>
        <v>1.25</v>
      </c>
      <c r="P4309">
        <v>0.5</v>
      </c>
    </row>
    <row r="4310" spans="1:16">
      <c r="A4310" s="105">
        <v>104684703</v>
      </c>
      <c r="B4310" s="61" t="s">
        <v>7967</v>
      </c>
      <c r="C4310" s="106" t="s">
        <v>1532</v>
      </c>
      <c r="D4310" s="107" t="s">
        <v>8262</v>
      </c>
      <c r="E4310" s="105"/>
      <c r="F4310" s="105"/>
      <c r="G4310" s="105">
        <v>141</v>
      </c>
      <c r="H4310">
        <v>6.75</v>
      </c>
      <c r="I4310" t="str">
        <f t="shared" si="219"/>
        <v>78</v>
      </c>
      <c r="J4310" t="str">
        <f t="shared" si="220"/>
        <v>5.0</v>
      </c>
      <c r="K4310" t="s">
        <v>8343</v>
      </c>
      <c r="L4310" t="s">
        <v>8341</v>
      </c>
      <c r="M4310">
        <v>0.75</v>
      </c>
      <c r="N4310">
        <v>2.5</v>
      </c>
      <c r="O4310">
        <f t="shared" si="221"/>
        <v>1.25</v>
      </c>
      <c r="P4310">
        <v>0.5</v>
      </c>
    </row>
    <row r="4311" spans="1:16">
      <c r="A4311" s="105">
        <v>104684704</v>
      </c>
      <c r="B4311" s="61" t="s">
        <v>39</v>
      </c>
      <c r="C4311" s="106" t="s">
        <v>1532</v>
      </c>
      <c r="D4311" s="107" t="s">
        <v>8262</v>
      </c>
      <c r="E4311" s="105"/>
      <c r="F4311" s="105"/>
      <c r="G4311" s="105">
        <v>18</v>
      </c>
      <c r="H4311">
        <v>6.75</v>
      </c>
      <c r="I4311" t="str">
        <f t="shared" si="219"/>
        <v>78</v>
      </c>
      <c r="J4311" t="str">
        <f t="shared" si="220"/>
        <v>5.0</v>
      </c>
      <c r="K4311" t="s">
        <v>8343</v>
      </c>
      <c r="L4311" t="s">
        <v>8341</v>
      </c>
      <c r="M4311">
        <v>0.75</v>
      </c>
      <c r="N4311">
        <v>2.5</v>
      </c>
      <c r="O4311">
        <f t="shared" si="221"/>
        <v>1.25</v>
      </c>
      <c r="P4311">
        <v>0.5</v>
      </c>
    </row>
    <row r="4312" spans="1:16">
      <c r="A4312" s="105">
        <v>104684703</v>
      </c>
      <c r="B4312" s="61" t="s">
        <v>7967</v>
      </c>
      <c r="C4312" s="106" t="s">
        <v>1613</v>
      </c>
      <c r="D4312" s="107" t="s">
        <v>8263</v>
      </c>
      <c r="E4312" s="105"/>
      <c r="F4312" s="105"/>
      <c r="G4312" s="105">
        <v>141</v>
      </c>
      <c r="H4312">
        <v>6.75</v>
      </c>
      <c r="I4312" t="str">
        <f t="shared" si="219"/>
        <v>78</v>
      </c>
      <c r="J4312" t="str">
        <f t="shared" si="220"/>
        <v>5.0</v>
      </c>
      <c r="K4312" t="s">
        <v>8343</v>
      </c>
      <c r="L4312" t="s">
        <v>8341</v>
      </c>
      <c r="M4312">
        <v>0.75</v>
      </c>
      <c r="N4312">
        <v>2.5</v>
      </c>
      <c r="O4312">
        <f t="shared" si="221"/>
        <v>1.25</v>
      </c>
      <c r="P4312">
        <v>0.5</v>
      </c>
    </row>
    <row r="4313" spans="1:16">
      <c r="A4313" s="105">
        <v>104684704</v>
      </c>
      <c r="B4313" s="61" t="s">
        <v>39</v>
      </c>
      <c r="C4313" s="106" t="s">
        <v>1613</v>
      </c>
      <c r="D4313" s="107" t="s">
        <v>8263</v>
      </c>
      <c r="E4313" s="105"/>
      <c r="F4313" s="105"/>
      <c r="G4313" s="105">
        <v>18</v>
      </c>
      <c r="H4313">
        <v>6.75</v>
      </c>
      <c r="I4313" t="str">
        <f t="shared" si="219"/>
        <v>78</v>
      </c>
      <c r="J4313" t="str">
        <f t="shared" si="220"/>
        <v>5.0</v>
      </c>
      <c r="K4313" t="s">
        <v>8343</v>
      </c>
      <c r="L4313" t="s">
        <v>8341</v>
      </c>
      <c r="M4313">
        <v>0.75</v>
      </c>
      <c r="N4313">
        <v>2.5</v>
      </c>
      <c r="O4313">
        <f t="shared" si="221"/>
        <v>1.25</v>
      </c>
      <c r="P4313">
        <v>0.5</v>
      </c>
    </row>
    <row r="4314" spans="1:16">
      <c r="A4314" s="105">
        <v>103667323</v>
      </c>
      <c r="B4314" s="61" t="s">
        <v>7701</v>
      </c>
      <c r="C4314" s="106" t="s">
        <v>1532</v>
      </c>
      <c r="D4314" s="107" t="s">
        <v>5270</v>
      </c>
      <c r="E4314" s="105">
        <v>101490162</v>
      </c>
      <c r="F4314" s="105"/>
      <c r="G4314" s="105">
        <v>387</v>
      </c>
      <c r="H4314">
        <v>6.75</v>
      </c>
      <c r="I4314" t="str">
        <f t="shared" si="219"/>
        <v>78</v>
      </c>
      <c r="J4314" t="str">
        <f t="shared" si="220"/>
        <v>5.7</v>
      </c>
      <c r="K4314" t="s">
        <v>8343</v>
      </c>
      <c r="L4314" t="s">
        <v>8355</v>
      </c>
      <c r="M4314">
        <v>0.75</v>
      </c>
      <c r="N4314">
        <v>2.5</v>
      </c>
      <c r="O4314">
        <f t="shared" si="221"/>
        <v>1.25</v>
      </c>
      <c r="P4314">
        <v>0.5</v>
      </c>
    </row>
    <row r="4315" spans="1:16">
      <c r="A4315" s="105">
        <v>103667323</v>
      </c>
      <c r="B4315" s="61" t="s">
        <v>7701</v>
      </c>
      <c r="C4315" s="106" t="s">
        <v>1613</v>
      </c>
      <c r="D4315" s="107" t="s">
        <v>5271</v>
      </c>
      <c r="E4315" s="105">
        <v>101490161</v>
      </c>
      <c r="F4315" s="105"/>
      <c r="G4315" s="105">
        <v>387</v>
      </c>
      <c r="H4315">
        <v>6.75</v>
      </c>
      <c r="I4315" t="str">
        <f t="shared" si="219"/>
        <v>78</v>
      </c>
      <c r="J4315" t="str">
        <f t="shared" si="220"/>
        <v>5.7</v>
      </c>
      <c r="K4315" t="s">
        <v>8343</v>
      </c>
      <c r="L4315" t="s">
        <v>8355</v>
      </c>
      <c r="M4315">
        <v>0.75</v>
      </c>
      <c r="N4315">
        <v>2.5</v>
      </c>
      <c r="O4315">
        <f t="shared" si="221"/>
        <v>1.25</v>
      </c>
      <c r="P4315">
        <v>0.5</v>
      </c>
    </row>
    <row r="4316" spans="1:16">
      <c r="A4316" s="105">
        <v>103667322</v>
      </c>
      <c r="B4316" s="61" t="s">
        <v>7700</v>
      </c>
      <c r="C4316" s="106" t="s">
        <v>1532</v>
      </c>
      <c r="D4316" s="107" t="s">
        <v>5268</v>
      </c>
      <c r="E4316" s="105">
        <v>101490162</v>
      </c>
      <c r="F4316" s="105"/>
      <c r="G4316" s="105">
        <v>53</v>
      </c>
      <c r="H4316">
        <v>6.75</v>
      </c>
      <c r="I4316" t="str">
        <f t="shared" si="219"/>
        <v>78</v>
      </c>
      <c r="J4316" t="str">
        <f t="shared" si="220"/>
        <v>5.7</v>
      </c>
      <c r="K4316" t="s">
        <v>8343</v>
      </c>
      <c r="L4316" t="s">
        <v>8352</v>
      </c>
      <c r="M4316">
        <v>0.75</v>
      </c>
      <c r="N4316">
        <v>2.5</v>
      </c>
      <c r="O4316">
        <f t="shared" si="221"/>
        <v>1.25</v>
      </c>
      <c r="P4316">
        <v>0.5</v>
      </c>
    </row>
    <row r="4317" spans="1:16">
      <c r="A4317" s="105">
        <v>103672961</v>
      </c>
      <c r="B4317" s="61" t="s">
        <v>7764</v>
      </c>
      <c r="C4317" s="106" t="s">
        <v>1532</v>
      </c>
      <c r="D4317" s="107" t="s">
        <v>5366</v>
      </c>
      <c r="E4317" s="105">
        <v>103193075</v>
      </c>
      <c r="F4317" s="105"/>
      <c r="G4317" s="105">
        <v>400</v>
      </c>
      <c r="H4317">
        <v>8</v>
      </c>
      <c r="I4317" t="str">
        <f t="shared" si="219"/>
        <v>78</v>
      </c>
      <c r="J4317" t="str">
        <f t="shared" si="220"/>
        <v>4.0</v>
      </c>
      <c r="K4317" t="s">
        <v>8345</v>
      </c>
      <c r="L4317" t="s">
        <v>8355</v>
      </c>
      <c r="M4317">
        <v>1.5</v>
      </c>
      <c r="N4317">
        <v>3</v>
      </c>
      <c r="O4317">
        <f t="shared" si="221"/>
        <v>1.5</v>
      </c>
      <c r="P4317">
        <v>0.5</v>
      </c>
    </row>
    <row r="4318" spans="1:16">
      <c r="A4318" s="105">
        <v>103672961</v>
      </c>
      <c r="B4318" s="61" t="s">
        <v>7764</v>
      </c>
      <c r="C4318" s="106" t="s">
        <v>1613</v>
      </c>
      <c r="D4318" s="107" t="s">
        <v>5367</v>
      </c>
      <c r="E4318" s="105" t="s">
        <v>4953</v>
      </c>
      <c r="F4318" s="105"/>
      <c r="G4318" s="105">
        <v>400</v>
      </c>
      <c r="H4318">
        <v>8</v>
      </c>
      <c r="I4318" t="str">
        <f t="shared" si="219"/>
        <v>78</v>
      </c>
      <c r="J4318" t="str">
        <f t="shared" si="220"/>
        <v>4.0</v>
      </c>
      <c r="K4318" t="s">
        <v>8345</v>
      </c>
      <c r="L4318" t="s">
        <v>8355</v>
      </c>
      <c r="M4318">
        <v>1.5</v>
      </c>
      <c r="N4318">
        <v>3</v>
      </c>
      <c r="O4318">
        <f t="shared" si="221"/>
        <v>1.5</v>
      </c>
      <c r="P4318">
        <v>0.5</v>
      </c>
    </row>
    <row r="4319" spans="1:16">
      <c r="A4319" s="105">
        <v>103652360</v>
      </c>
      <c r="B4319" s="61" t="s">
        <v>7715</v>
      </c>
      <c r="C4319" s="106" t="s">
        <v>1532</v>
      </c>
      <c r="D4319" s="107" t="s">
        <v>5296</v>
      </c>
      <c r="E4319" s="105">
        <v>103177454</v>
      </c>
      <c r="F4319" s="105"/>
      <c r="G4319" s="105">
        <v>400</v>
      </c>
      <c r="H4319">
        <v>8</v>
      </c>
      <c r="I4319" t="str">
        <f t="shared" si="219"/>
        <v>78</v>
      </c>
      <c r="J4319" t="str">
        <f t="shared" si="220"/>
        <v>4.0</v>
      </c>
      <c r="K4319" t="s">
        <v>8345</v>
      </c>
      <c r="L4319" t="s">
        <v>8355</v>
      </c>
      <c r="M4319">
        <v>1.5</v>
      </c>
      <c r="N4319">
        <v>3</v>
      </c>
      <c r="O4319">
        <f t="shared" si="221"/>
        <v>1.5</v>
      </c>
      <c r="P4319">
        <v>0.5</v>
      </c>
    </row>
    <row r="4320" spans="1:16">
      <c r="A4320" s="105">
        <v>103652360</v>
      </c>
      <c r="B4320" s="61" t="s">
        <v>7715</v>
      </c>
      <c r="C4320" s="106" t="s">
        <v>1613</v>
      </c>
      <c r="D4320" s="107" t="s">
        <v>5297</v>
      </c>
      <c r="E4320" s="105" t="s">
        <v>4953</v>
      </c>
      <c r="F4320" s="105"/>
      <c r="G4320" s="105">
        <v>400</v>
      </c>
      <c r="H4320">
        <v>8</v>
      </c>
      <c r="I4320" t="str">
        <f t="shared" si="219"/>
        <v>78</v>
      </c>
      <c r="J4320" t="str">
        <f t="shared" si="220"/>
        <v>4.0</v>
      </c>
      <c r="K4320" t="s">
        <v>8345</v>
      </c>
      <c r="L4320" t="s">
        <v>8355</v>
      </c>
      <c r="M4320">
        <v>1.5</v>
      </c>
      <c r="N4320">
        <v>3</v>
      </c>
      <c r="O4320">
        <f t="shared" si="221"/>
        <v>1.5</v>
      </c>
      <c r="P4320">
        <v>0.5</v>
      </c>
    </row>
    <row r="4321" spans="1:16">
      <c r="A4321" s="105">
        <v>104765568</v>
      </c>
      <c r="B4321" s="61" t="s">
        <v>8023</v>
      </c>
      <c r="C4321" s="106" t="s">
        <v>1532</v>
      </c>
      <c r="D4321" s="107" t="s">
        <v>5660</v>
      </c>
      <c r="E4321" s="105">
        <v>103177454</v>
      </c>
      <c r="F4321" s="105"/>
      <c r="G4321" s="105">
        <v>400</v>
      </c>
      <c r="H4321">
        <v>8</v>
      </c>
      <c r="I4321" t="str">
        <f t="shared" si="219"/>
        <v>78</v>
      </c>
      <c r="J4321" t="str">
        <f t="shared" si="220"/>
        <v>4.0</v>
      </c>
      <c r="K4321" t="s">
        <v>8345</v>
      </c>
      <c r="L4321" t="s">
        <v>8355</v>
      </c>
      <c r="M4321">
        <v>1.5</v>
      </c>
      <c r="N4321">
        <v>3</v>
      </c>
      <c r="O4321">
        <f t="shared" si="221"/>
        <v>1.5</v>
      </c>
      <c r="P4321">
        <v>0.5</v>
      </c>
    </row>
    <row r="4322" spans="1:16">
      <c r="A4322" s="105">
        <v>104653441</v>
      </c>
      <c r="B4322" s="61" t="s">
        <v>7954</v>
      </c>
      <c r="C4322" s="106" t="s">
        <v>1532</v>
      </c>
      <c r="D4322" s="107" t="s">
        <v>5660</v>
      </c>
      <c r="E4322" s="105">
        <v>103177454</v>
      </c>
      <c r="F4322" s="105"/>
      <c r="G4322" s="105">
        <v>400</v>
      </c>
      <c r="H4322">
        <v>8</v>
      </c>
      <c r="I4322" t="str">
        <f t="shared" si="219"/>
        <v>78</v>
      </c>
      <c r="J4322" t="str">
        <f t="shared" si="220"/>
        <v>4.0</v>
      </c>
      <c r="K4322" t="s">
        <v>8345</v>
      </c>
      <c r="L4322" t="s">
        <v>8355</v>
      </c>
      <c r="M4322">
        <v>1.5</v>
      </c>
      <c r="N4322">
        <v>3</v>
      </c>
      <c r="O4322">
        <f t="shared" si="221"/>
        <v>1.5</v>
      </c>
      <c r="P4322">
        <v>0.5</v>
      </c>
    </row>
    <row r="4323" spans="1:16">
      <c r="A4323" s="105">
        <v>104765568</v>
      </c>
      <c r="B4323" s="61" t="s">
        <v>8023</v>
      </c>
      <c r="C4323" s="106" t="s">
        <v>1613</v>
      </c>
      <c r="D4323" s="107" t="s">
        <v>8307</v>
      </c>
      <c r="E4323" s="105" t="s">
        <v>4953</v>
      </c>
      <c r="F4323" s="105"/>
      <c r="G4323" s="105">
        <v>400</v>
      </c>
      <c r="H4323">
        <v>8</v>
      </c>
      <c r="I4323" t="str">
        <f t="shared" si="219"/>
        <v>78</v>
      </c>
      <c r="J4323" t="str">
        <f t="shared" si="220"/>
        <v>4.0</v>
      </c>
      <c r="K4323" t="s">
        <v>8345</v>
      </c>
      <c r="L4323" t="s">
        <v>8355</v>
      </c>
      <c r="M4323">
        <v>1.5</v>
      </c>
      <c r="N4323">
        <v>3</v>
      </c>
      <c r="O4323">
        <f t="shared" si="221"/>
        <v>1.5</v>
      </c>
      <c r="P4323">
        <v>0.5</v>
      </c>
    </row>
    <row r="4324" spans="1:16">
      <c r="A4324" s="105">
        <v>104653441</v>
      </c>
      <c r="B4324" s="61" t="s">
        <v>7954</v>
      </c>
      <c r="C4324" s="106" t="s">
        <v>1613</v>
      </c>
      <c r="D4324" s="107" t="s">
        <v>5661</v>
      </c>
      <c r="E4324" s="105" t="s">
        <v>4953</v>
      </c>
      <c r="F4324" s="105"/>
      <c r="G4324" s="105">
        <v>400</v>
      </c>
      <c r="H4324">
        <v>8</v>
      </c>
      <c r="I4324" t="str">
        <f t="shared" si="219"/>
        <v>78</v>
      </c>
      <c r="J4324" t="str">
        <f t="shared" si="220"/>
        <v>4.0</v>
      </c>
      <c r="K4324" t="s">
        <v>8345</v>
      </c>
      <c r="L4324" t="s">
        <v>8355</v>
      </c>
      <c r="M4324">
        <v>1.5</v>
      </c>
      <c r="N4324">
        <v>3</v>
      </c>
      <c r="O4324">
        <f t="shared" si="221"/>
        <v>1.5</v>
      </c>
      <c r="P4324">
        <v>0.5</v>
      </c>
    </row>
    <row r="4325" spans="1:16">
      <c r="A4325" s="105">
        <v>103357254</v>
      </c>
      <c r="B4325" s="61" t="s">
        <v>7580</v>
      </c>
      <c r="C4325" s="106" t="s">
        <v>1532</v>
      </c>
      <c r="D4325" s="107" t="s">
        <v>5075</v>
      </c>
      <c r="E4325" s="114">
        <v>103177454</v>
      </c>
      <c r="F4325" s="105"/>
      <c r="G4325" s="105">
        <v>153</v>
      </c>
      <c r="H4325">
        <v>8</v>
      </c>
      <c r="I4325" t="str">
        <f t="shared" si="219"/>
        <v>78</v>
      </c>
      <c r="J4325" t="str">
        <f t="shared" si="220"/>
        <v>4.0</v>
      </c>
      <c r="K4325" t="s">
        <v>8345</v>
      </c>
      <c r="L4325" t="s">
        <v>8350</v>
      </c>
      <c r="M4325">
        <v>1.5</v>
      </c>
      <c r="N4325">
        <v>3</v>
      </c>
      <c r="O4325">
        <f t="shared" si="221"/>
        <v>1.5</v>
      </c>
      <c r="P4325">
        <v>0.5</v>
      </c>
    </row>
    <row r="4326" spans="1:16">
      <c r="A4326" s="105">
        <v>103357254</v>
      </c>
      <c r="B4326" s="61" t="s">
        <v>7580</v>
      </c>
      <c r="C4326" s="106" t="s">
        <v>1613</v>
      </c>
      <c r="D4326" s="107" t="s">
        <v>5076</v>
      </c>
      <c r="E4326" s="114" t="s">
        <v>4953</v>
      </c>
      <c r="F4326" s="105"/>
      <c r="G4326" s="105">
        <v>153</v>
      </c>
      <c r="H4326">
        <v>8</v>
      </c>
      <c r="I4326" t="str">
        <f t="shared" si="219"/>
        <v>78</v>
      </c>
      <c r="J4326" t="str">
        <f t="shared" si="220"/>
        <v>4.0</v>
      </c>
      <c r="K4326" t="s">
        <v>8345</v>
      </c>
      <c r="L4326" t="s">
        <v>8350</v>
      </c>
      <c r="M4326">
        <v>1.5</v>
      </c>
      <c r="N4326">
        <v>3</v>
      </c>
      <c r="O4326">
        <f t="shared" si="221"/>
        <v>1.5</v>
      </c>
      <c r="P4326">
        <v>0.5</v>
      </c>
    </row>
    <row r="4327" spans="1:16">
      <c r="A4327" s="105">
        <v>104872729</v>
      </c>
      <c r="B4327" s="61" t="s">
        <v>8076</v>
      </c>
      <c r="C4327" s="106" t="s">
        <v>1532</v>
      </c>
      <c r="D4327" s="107" t="s">
        <v>5255</v>
      </c>
      <c r="E4327" s="105">
        <v>103177454</v>
      </c>
      <c r="F4327" s="105"/>
      <c r="G4327" s="105">
        <v>24</v>
      </c>
      <c r="H4327">
        <v>8</v>
      </c>
      <c r="I4327" t="str">
        <f t="shared" si="219"/>
        <v>78</v>
      </c>
      <c r="J4327" t="str">
        <f t="shared" si="220"/>
        <v>4.0</v>
      </c>
      <c r="K4327" t="s">
        <v>8345</v>
      </c>
      <c r="L4327" t="s">
        <v>8352</v>
      </c>
      <c r="M4327">
        <v>1.5</v>
      </c>
      <c r="N4327">
        <v>3</v>
      </c>
      <c r="O4327">
        <f t="shared" si="221"/>
        <v>1.5</v>
      </c>
      <c r="P4327">
        <v>0.5</v>
      </c>
    </row>
    <row r="4328" spans="1:16">
      <c r="A4328" s="105">
        <v>103621260</v>
      </c>
      <c r="B4328" s="61" t="s">
        <v>7688</v>
      </c>
      <c r="C4328" s="106" t="s">
        <v>1532</v>
      </c>
      <c r="D4328" s="107" t="s">
        <v>5255</v>
      </c>
      <c r="E4328" s="105">
        <v>103177454</v>
      </c>
      <c r="F4328" s="105"/>
      <c r="G4328" s="105">
        <v>24</v>
      </c>
      <c r="H4328">
        <v>8</v>
      </c>
      <c r="I4328" t="str">
        <f t="shared" si="219"/>
        <v>78</v>
      </c>
      <c r="J4328" t="str">
        <f t="shared" si="220"/>
        <v>4.0</v>
      </c>
      <c r="K4328" t="s">
        <v>8345</v>
      </c>
      <c r="L4328" t="s">
        <v>8352</v>
      </c>
      <c r="M4328">
        <v>1.5</v>
      </c>
      <c r="N4328">
        <v>3</v>
      </c>
      <c r="O4328">
        <f t="shared" si="221"/>
        <v>1.5</v>
      </c>
      <c r="P4328">
        <v>0.5</v>
      </c>
    </row>
    <row r="4329" spans="1:16">
      <c r="A4329" s="105">
        <v>104872729</v>
      </c>
      <c r="B4329" s="61" t="s">
        <v>8076</v>
      </c>
      <c r="C4329" s="106" t="s">
        <v>1613</v>
      </c>
      <c r="D4329" s="107" t="s">
        <v>8308</v>
      </c>
      <c r="E4329" s="105" t="s">
        <v>4953</v>
      </c>
      <c r="F4329" s="105"/>
      <c r="G4329" s="105">
        <v>24</v>
      </c>
      <c r="H4329">
        <v>8</v>
      </c>
      <c r="I4329" t="str">
        <f t="shared" si="219"/>
        <v>78</v>
      </c>
      <c r="J4329" t="str">
        <f t="shared" si="220"/>
        <v>4.0</v>
      </c>
      <c r="K4329" t="s">
        <v>8345</v>
      </c>
      <c r="L4329" t="s">
        <v>8352</v>
      </c>
      <c r="M4329">
        <v>1.5</v>
      </c>
      <c r="N4329">
        <v>3</v>
      </c>
      <c r="O4329">
        <f t="shared" si="221"/>
        <v>1.5</v>
      </c>
      <c r="P4329">
        <v>0.5</v>
      </c>
    </row>
    <row r="4330" spans="1:16">
      <c r="A4330" s="105">
        <v>104679480</v>
      </c>
      <c r="B4330" s="61" t="s">
        <v>7965</v>
      </c>
      <c r="C4330" s="106" t="s">
        <v>1532</v>
      </c>
      <c r="D4330" s="107" t="s">
        <v>5677</v>
      </c>
      <c r="E4330" s="105">
        <v>103177454</v>
      </c>
      <c r="F4330" s="105"/>
      <c r="G4330" s="105">
        <v>24</v>
      </c>
      <c r="H4330">
        <v>8</v>
      </c>
      <c r="I4330" t="str">
        <f t="shared" si="219"/>
        <v>78</v>
      </c>
      <c r="J4330" t="str">
        <f t="shared" si="220"/>
        <v>4.0</v>
      </c>
      <c r="K4330" t="s">
        <v>8345</v>
      </c>
      <c r="L4330" t="s">
        <v>8352</v>
      </c>
      <c r="M4330">
        <v>1.5</v>
      </c>
      <c r="N4330">
        <v>3</v>
      </c>
      <c r="O4330">
        <f t="shared" si="221"/>
        <v>1.5</v>
      </c>
      <c r="P4330">
        <v>0.5</v>
      </c>
    </row>
    <row r="4331" spans="1:16">
      <c r="A4331" s="105">
        <v>104679480</v>
      </c>
      <c r="B4331" s="61" t="s">
        <v>7965</v>
      </c>
      <c r="C4331" s="106" t="s">
        <v>1613</v>
      </c>
      <c r="D4331" s="107" t="s">
        <v>5678</v>
      </c>
      <c r="E4331" s="105" t="s">
        <v>4953</v>
      </c>
      <c r="F4331" s="105"/>
      <c r="G4331" s="105">
        <v>24</v>
      </c>
      <c r="H4331">
        <v>8</v>
      </c>
      <c r="I4331" t="str">
        <f t="shared" si="219"/>
        <v>78</v>
      </c>
      <c r="J4331" t="str">
        <f t="shared" si="220"/>
        <v>4.0</v>
      </c>
      <c r="K4331" t="s">
        <v>8345</v>
      </c>
      <c r="L4331" t="s">
        <v>8352</v>
      </c>
      <c r="M4331">
        <v>1.5</v>
      </c>
      <c r="N4331">
        <v>3</v>
      </c>
      <c r="O4331">
        <f t="shared" si="221"/>
        <v>1.5</v>
      </c>
      <c r="P4331">
        <v>0.5</v>
      </c>
    </row>
    <row r="4332" spans="1:16">
      <c r="A4332" s="105">
        <v>103621260</v>
      </c>
      <c r="B4332" s="61" t="s">
        <v>7688</v>
      </c>
      <c r="C4332" s="106" t="s">
        <v>1613</v>
      </c>
      <c r="D4332" s="107" t="s">
        <v>5256</v>
      </c>
      <c r="E4332" s="105" t="s">
        <v>4953</v>
      </c>
      <c r="F4332" s="105"/>
      <c r="G4332" s="105">
        <v>24</v>
      </c>
      <c r="H4332">
        <v>8</v>
      </c>
      <c r="I4332" t="str">
        <f t="shared" si="219"/>
        <v>78</v>
      </c>
      <c r="J4332" t="str">
        <f t="shared" si="220"/>
        <v>4.0</v>
      </c>
      <c r="K4332" t="s">
        <v>8345</v>
      </c>
      <c r="L4332" t="s">
        <v>8352</v>
      </c>
      <c r="M4332">
        <v>1.5</v>
      </c>
      <c r="N4332">
        <v>3</v>
      </c>
      <c r="O4332">
        <f t="shared" si="221"/>
        <v>1.5</v>
      </c>
      <c r="P4332">
        <v>0.5</v>
      </c>
    </row>
    <row r="4333" spans="1:16">
      <c r="A4333" s="105">
        <v>103357256</v>
      </c>
      <c r="B4333" s="61" t="s">
        <v>7573</v>
      </c>
      <c r="C4333" s="106" t="s">
        <v>1532</v>
      </c>
      <c r="D4333" s="107" t="s">
        <v>5062</v>
      </c>
      <c r="E4333" s="114">
        <v>103177454</v>
      </c>
      <c r="F4333" s="105"/>
      <c r="G4333" s="105">
        <v>249</v>
      </c>
      <c r="H4333">
        <v>8</v>
      </c>
      <c r="I4333" t="str">
        <f t="shared" si="219"/>
        <v>78</v>
      </c>
      <c r="J4333" t="str">
        <f t="shared" si="220"/>
        <v>4.0</v>
      </c>
      <c r="K4333" t="s">
        <v>8345</v>
      </c>
      <c r="L4333" t="s">
        <v>8354</v>
      </c>
      <c r="M4333">
        <v>1.5</v>
      </c>
      <c r="N4333">
        <v>3</v>
      </c>
      <c r="O4333">
        <f t="shared" si="221"/>
        <v>1.5</v>
      </c>
      <c r="P4333">
        <v>0.5</v>
      </c>
    </row>
    <row r="4334" spans="1:16">
      <c r="A4334" s="105">
        <v>103357256</v>
      </c>
      <c r="B4334" s="61" t="s">
        <v>7573</v>
      </c>
      <c r="C4334" s="106" t="s">
        <v>1613</v>
      </c>
      <c r="D4334" s="107" t="s">
        <v>5063</v>
      </c>
      <c r="E4334" s="114" t="s">
        <v>4953</v>
      </c>
      <c r="F4334" s="105"/>
      <c r="G4334" s="105">
        <v>249</v>
      </c>
      <c r="H4334">
        <v>8</v>
      </c>
      <c r="I4334" t="str">
        <f t="shared" si="219"/>
        <v>78</v>
      </c>
      <c r="J4334" t="str">
        <f t="shared" si="220"/>
        <v>4.0</v>
      </c>
      <c r="K4334" t="s">
        <v>8345</v>
      </c>
      <c r="L4334" t="s">
        <v>8354</v>
      </c>
      <c r="M4334">
        <v>1.5</v>
      </c>
      <c r="N4334">
        <v>3</v>
      </c>
      <c r="O4334">
        <f t="shared" si="221"/>
        <v>1.5</v>
      </c>
      <c r="P4334">
        <v>0.5</v>
      </c>
    </row>
    <row r="4335" spans="1:16">
      <c r="A4335" s="105">
        <v>103357255</v>
      </c>
      <c r="B4335" s="61" t="s">
        <v>7581</v>
      </c>
      <c r="C4335" s="106" t="s">
        <v>1532</v>
      </c>
      <c r="D4335" s="107" t="s">
        <v>5077</v>
      </c>
      <c r="E4335" s="114">
        <v>103177454</v>
      </c>
      <c r="F4335" s="105"/>
      <c r="G4335" s="105">
        <v>25</v>
      </c>
      <c r="H4335">
        <v>8</v>
      </c>
      <c r="I4335" t="str">
        <f t="shared" si="219"/>
        <v>78</v>
      </c>
      <c r="J4335" t="str">
        <f t="shared" si="220"/>
        <v>4.0</v>
      </c>
      <c r="K4335" t="s">
        <v>8345</v>
      </c>
      <c r="L4335" t="s">
        <v>8341</v>
      </c>
      <c r="M4335">
        <v>1.5</v>
      </c>
      <c r="N4335">
        <v>3</v>
      </c>
      <c r="O4335">
        <f t="shared" si="221"/>
        <v>1.5</v>
      </c>
      <c r="P4335">
        <v>0.5</v>
      </c>
    </row>
    <row r="4336" spans="1:16">
      <c r="A4336" s="105">
        <v>104629347</v>
      </c>
      <c r="B4336" s="61" t="s">
        <v>7936</v>
      </c>
      <c r="C4336" s="106" t="s">
        <v>1532</v>
      </c>
      <c r="D4336" s="107" t="s">
        <v>5077</v>
      </c>
      <c r="E4336" s="105">
        <v>103177454</v>
      </c>
      <c r="F4336" s="105"/>
      <c r="G4336" s="105">
        <v>25</v>
      </c>
      <c r="H4336">
        <v>8</v>
      </c>
      <c r="I4336" t="str">
        <f t="shared" si="219"/>
        <v>78</v>
      </c>
      <c r="J4336" t="str">
        <f t="shared" si="220"/>
        <v>4.0</v>
      </c>
      <c r="K4336" t="s">
        <v>8345</v>
      </c>
      <c r="L4336" t="s">
        <v>8341</v>
      </c>
      <c r="M4336">
        <v>1.5</v>
      </c>
      <c r="N4336">
        <v>3</v>
      </c>
      <c r="O4336">
        <f t="shared" si="221"/>
        <v>1.5</v>
      </c>
      <c r="P4336">
        <v>0.5</v>
      </c>
    </row>
    <row r="4337" spans="1:16">
      <c r="A4337" s="105">
        <v>103357255</v>
      </c>
      <c r="B4337" s="61" t="s">
        <v>7581</v>
      </c>
      <c r="C4337" s="106" t="s">
        <v>1613</v>
      </c>
      <c r="D4337" s="107" t="s">
        <v>5078</v>
      </c>
      <c r="E4337" s="114" t="s">
        <v>4953</v>
      </c>
      <c r="F4337" s="105"/>
      <c r="G4337" s="105">
        <v>25</v>
      </c>
      <c r="H4337">
        <v>8</v>
      </c>
      <c r="I4337" t="str">
        <f t="shared" si="219"/>
        <v>78</v>
      </c>
      <c r="J4337" t="str">
        <f t="shared" si="220"/>
        <v>4.0</v>
      </c>
      <c r="K4337" t="s">
        <v>8345</v>
      </c>
      <c r="L4337" t="s">
        <v>8341</v>
      </c>
      <c r="M4337">
        <v>1.5</v>
      </c>
      <c r="N4337">
        <v>3</v>
      </c>
      <c r="O4337">
        <f t="shared" si="221"/>
        <v>1.5</v>
      </c>
      <c r="P4337">
        <v>0.5</v>
      </c>
    </row>
    <row r="4338" spans="1:16">
      <c r="A4338" s="105">
        <v>104629347</v>
      </c>
      <c r="B4338" s="61" t="s">
        <v>7936</v>
      </c>
      <c r="C4338" s="106" t="s">
        <v>1613</v>
      </c>
      <c r="D4338" s="107" t="s">
        <v>5078</v>
      </c>
      <c r="E4338" s="105" t="s">
        <v>4953</v>
      </c>
      <c r="F4338" s="105"/>
      <c r="G4338" s="105">
        <v>25</v>
      </c>
      <c r="H4338">
        <v>8</v>
      </c>
      <c r="I4338" t="str">
        <f t="shared" si="219"/>
        <v>78</v>
      </c>
      <c r="J4338" t="str">
        <f t="shared" si="220"/>
        <v>4.0</v>
      </c>
      <c r="K4338" t="s">
        <v>8345</v>
      </c>
      <c r="L4338" t="s">
        <v>8341</v>
      </c>
      <c r="M4338">
        <v>1.5</v>
      </c>
      <c r="N4338">
        <v>3</v>
      </c>
      <c r="O4338">
        <f t="shared" si="221"/>
        <v>1.5</v>
      </c>
      <c r="P4338">
        <v>0.5</v>
      </c>
    </row>
    <row r="4339" spans="1:16">
      <c r="A4339" s="105">
        <v>103623199</v>
      </c>
      <c r="B4339" s="61" t="s">
        <v>7674</v>
      </c>
      <c r="C4339" s="106" t="s">
        <v>1532</v>
      </c>
      <c r="D4339" s="107" t="s">
        <v>5232</v>
      </c>
      <c r="E4339" s="105">
        <v>101727985</v>
      </c>
      <c r="F4339" s="105"/>
      <c r="G4339" s="105">
        <v>24</v>
      </c>
      <c r="H4339">
        <v>8</v>
      </c>
      <c r="I4339" t="str">
        <f t="shared" si="219"/>
        <v>78</v>
      </c>
      <c r="J4339" t="str">
        <f t="shared" si="220"/>
        <v>4.0</v>
      </c>
      <c r="K4339" t="s">
        <v>8349</v>
      </c>
      <c r="L4339" t="s">
        <v>8352</v>
      </c>
      <c r="M4339">
        <v>1.5</v>
      </c>
      <c r="N4339">
        <v>3</v>
      </c>
      <c r="O4339">
        <f t="shared" si="221"/>
        <v>1.5</v>
      </c>
      <c r="P4339">
        <v>0.5</v>
      </c>
    </row>
    <row r="4340" spans="1:16">
      <c r="A4340" s="105">
        <v>103623199</v>
      </c>
      <c r="B4340" s="61" t="s">
        <v>7674</v>
      </c>
      <c r="C4340" s="106" t="s">
        <v>1613</v>
      </c>
      <c r="D4340" s="107" t="s">
        <v>5233</v>
      </c>
      <c r="E4340" s="105">
        <v>101727984</v>
      </c>
      <c r="F4340" s="105"/>
      <c r="G4340" s="105">
        <v>24</v>
      </c>
      <c r="H4340">
        <v>8</v>
      </c>
      <c r="I4340" t="str">
        <f t="shared" si="219"/>
        <v>78</v>
      </c>
      <c r="J4340" t="str">
        <f t="shared" si="220"/>
        <v>4.0</v>
      </c>
      <c r="K4340" t="s">
        <v>8349</v>
      </c>
      <c r="L4340" t="s">
        <v>8352</v>
      </c>
      <c r="M4340">
        <v>1.5</v>
      </c>
      <c r="N4340">
        <v>3</v>
      </c>
      <c r="O4340">
        <f t="shared" si="221"/>
        <v>1.5</v>
      </c>
      <c r="P4340">
        <v>0.5</v>
      </c>
    </row>
    <row r="4341" spans="1:16">
      <c r="A4341" s="105">
        <v>104629378</v>
      </c>
      <c r="B4341" s="61" t="s">
        <v>7937</v>
      </c>
      <c r="C4341" s="106" t="s">
        <v>1532</v>
      </c>
      <c r="D4341" s="107" t="s">
        <v>5631</v>
      </c>
      <c r="E4341" s="105">
        <v>101727985</v>
      </c>
      <c r="F4341" s="105"/>
      <c r="G4341" s="105">
        <v>25</v>
      </c>
      <c r="H4341">
        <v>8</v>
      </c>
      <c r="I4341" t="str">
        <f t="shared" si="219"/>
        <v>78</v>
      </c>
      <c r="J4341" t="str">
        <f t="shared" si="220"/>
        <v>4.0</v>
      </c>
      <c r="K4341" t="s">
        <v>8349</v>
      </c>
      <c r="L4341" t="s">
        <v>8341</v>
      </c>
      <c r="M4341">
        <v>1.5</v>
      </c>
      <c r="N4341">
        <v>3</v>
      </c>
      <c r="O4341">
        <f t="shared" si="221"/>
        <v>1.5</v>
      </c>
      <c r="P4341">
        <v>0.5</v>
      </c>
    </row>
    <row r="4342" spans="1:16">
      <c r="A4342" s="105">
        <v>104629378</v>
      </c>
      <c r="B4342" s="61" t="s">
        <v>7937</v>
      </c>
      <c r="C4342" s="106" t="s">
        <v>1613</v>
      </c>
      <c r="D4342" s="107" t="s">
        <v>5632</v>
      </c>
      <c r="E4342" s="105">
        <v>101727984</v>
      </c>
      <c r="F4342" s="105"/>
      <c r="G4342" s="105">
        <v>25</v>
      </c>
      <c r="H4342">
        <v>8</v>
      </c>
      <c r="I4342" t="str">
        <f t="shared" si="219"/>
        <v>78</v>
      </c>
      <c r="J4342" t="str">
        <f t="shared" si="220"/>
        <v>4.0</v>
      </c>
      <c r="K4342" t="s">
        <v>8349</v>
      </c>
      <c r="L4342" t="s">
        <v>8341</v>
      </c>
      <c r="M4342">
        <v>1.5</v>
      </c>
      <c r="N4342">
        <v>3</v>
      </c>
      <c r="O4342">
        <f t="shared" si="221"/>
        <v>1.5</v>
      </c>
      <c r="P4342">
        <v>0.5</v>
      </c>
    </row>
    <row r="4343" spans="1:16">
      <c r="A4343" s="105">
        <v>103558320</v>
      </c>
      <c r="B4343" s="61" t="s">
        <v>20</v>
      </c>
      <c r="C4343" s="106" t="s">
        <v>1532</v>
      </c>
      <c r="D4343" s="107" t="s">
        <v>5169</v>
      </c>
      <c r="E4343" s="105">
        <v>101490162</v>
      </c>
      <c r="F4343" s="105"/>
      <c r="G4343" s="105">
        <v>424</v>
      </c>
      <c r="H4343">
        <v>8</v>
      </c>
      <c r="I4343" t="str">
        <f t="shared" si="219"/>
        <v>78</v>
      </c>
      <c r="J4343" t="str">
        <f t="shared" si="220"/>
        <v>5.9</v>
      </c>
      <c r="K4343" t="s">
        <v>8342</v>
      </c>
      <c r="L4343" t="s">
        <v>8355</v>
      </c>
      <c r="M4343">
        <v>0.75</v>
      </c>
      <c r="N4343">
        <v>3</v>
      </c>
      <c r="O4343">
        <f t="shared" si="221"/>
        <v>1.5</v>
      </c>
      <c r="P4343">
        <v>0.5</v>
      </c>
    </row>
    <row r="4344" spans="1:16">
      <c r="A4344" s="105">
        <v>103558320</v>
      </c>
      <c r="B4344" s="61" t="s">
        <v>20</v>
      </c>
      <c r="C4344" s="106" t="s">
        <v>1613</v>
      </c>
      <c r="D4344" s="107" t="s">
        <v>135</v>
      </c>
      <c r="E4344" s="105">
        <v>101490161</v>
      </c>
      <c r="F4344" s="105"/>
      <c r="G4344" s="105">
        <v>424</v>
      </c>
      <c r="H4344">
        <v>8</v>
      </c>
      <c r="I4344" t="str">
        <f t="shared" si="219"/>
        <v>78</v>
      </c>
      <c r="J4344" t="str">
        <f t="shared" si="220"/>
        <v>5.9</v>
      </c>
      <c r="K4344" t="s">
        <v>8342</v>
      </c>
      <c r="L4344" t="s">
        <v>8355</v>
      </c>
      <c r="M4344">
        <v>0.75</v>
      </c>
      <c r="N4344">
        <v>3</v>
      </c>
      <c r="O4344">
        <f t="shared" si="221"/>
        <v>1.5</v>
      </c>
      <c r="P4344">
        <v>0.5</v>
      </c>
    </row>
    <row r="4345" spans="1:16">
      <c r="A4345" s="105">
        <v>103446464</v>
      </c>
      <c r="B4345" s="61" t="s">
        <v>7646</v>
      </c>
      <c r="C4345" s="106" t="s">
        <v>1532</v>
      </c>
      <c r="D4345" s="107" t="s">
        <v>5177</v>
      </c>
      <c r="E4345" s="105">
        <v>101490162</v>
      </c>
      <c r="F4345" s="105"/>
      <c r="G4345" s="105">
        <v>353</v>
      </c>
      <c r="H4345">
        <v>8</v>
      </c>
      <c r="I4345" t="str">
        <f t="shared" si="219"/>
        <v>78</v>
      </c>
      <c r="J4345" t="str">
        <f t="shared" si="220"/>
        <v>5.9</v>
      </c>
      <c r="K4345" t="s">
        <v>8342</v>
      </c>
      <c r="L4345" t="s">
        <v>8350</v>
      </c>
      <c r="M4345">
        <v>0.75</v>
      </c>
      <c r="N4345">
        <v>3</v>
      </c>
      <c r="O4345">
        <f t="shared" si="221"/>
        <v>1.5</v>
      </c>
      <c r="P4345">
        <v>0.5</v>
      </c>
    </row>
    <row r="4346" spans="1:16">
      <c r="A4346" s="105">
        <v>104872760</v>
      </c>
      <c r="B4346" s="61" t="s">
        <v>8078</v>
      </c>
      <c r="C4346" s="106" t="s">
        <v>1613</v>
      </c>
      <c r="D4346" s="107" t="s">
        <v>5855</v>
      </c>
      <c r="E4346" s="105">
        <v>101490161</v>
      </c>
      <c r="F4346" s="105"/>
      <c r="G4346" s="105">
        <v>353</v>
      </c>
      <c r="H4346">
        <v>8</v>
      </c>
      <c r="I4346" t="str">
        <f t="shared" si="219"/>
        <v>78</v>
      </c>
      <c r="J4346" t="str">
        <f t="shared" si="220"/>
        <v>5.9</v>
      </c>
      <c r="K4346" t="s">
        <v>8342</v>
      </c>
      <c r="L4346" t="s">
        <v>8350</v>
      </c>
      <c r="M4346">
        <v>0.75</v>
      </c>
      <c r="N4346">
        <v>3</v>
      </c>
      <c r="O4346">
        <f t="shared" si="221"/>
        <v>1.5</v>
      </c>
      <c r="P4346">
        <v>0.5</v>
      </c>
    </row>
    <row r="4347" spans="1:16">
      <c r="A4347" s="105">
        <v>104872760</v>
      </c>
      <c r="B4347" s="61" t="s">
        <v>8078</v>
      </c>
      <c r="C4347" s="106" t="s">
        <v>1532</v>
      </c>
      <c r="D4347" s="107" t="s">
        <v>5854</v>
      </c>
      <c r="E4347" s="105">
        <v>101490162</v>
      </c>
      <c r="F4347" s="105"/>
      <c r="G4347" s="105">
        <v>353</v>
      </c>
      <c r="H4347">
        <v>8</v>
      </c>
      <c r="I4347" t="str">
        <f t="shared" si="219"/>
        <v>78</v>
      </c>
      <c r="J4347" t="str">
        <f t="shared" si="220"/>
        <v>5.9</v>
      </c>
      <c r="K4347" t="s">
        <v>8342</v>
      </c>
      <c r="L4347" t="s">
        <v>8350</v>
      </c>
      <c r="M4347">
        <v>0.75</v>
      </c>
      <c r="N4347">
        <v>3</v>
      </c>
      <c r="O4347">
        <f t="shared" si="221"/>
        <v>1.5</v>
      </c>
      <c r="P4347">
        <v>0.5</v>
      </c>
    </row>
    <row r="4348" spans="1:16">
      <c r="A4348" s="105">
        <v>104423461</v>
      </c>
      <c r="B4348" s="61" t="s">
        <v>7841</v>
      </c>
      <c r="C4348" s="106" t="s">
        <v>1532</v>
      </c>
      <c r="D4348" s="107" t="s">
        <v>5487</v>
      </c>
      <c r="E4348" s="105">
        <v>101490162</v>
      </c>
      <c r="F4348" s="105"/>
      <c r="G4348" s="105">
        <v>353</v>
      </c>
      <c r="H4348">
        <v>8</v>
      </c>
      <c r="I4348" t="str">
        <f t="shared" si="219"/>
        <v>78</v>
      </c>
      <c r="J4348" t="str">
        <f t="shared" si="220"/>
        <v>5.9</v>
      </c>
      <c r="K4348" t="s">
        <v>8342</v>
      </c>
      <c r="L4348" t="s">
        <v>8350</v>
      </c>
      <c r="M4348">
        <v>0.75</v>
      </c>
      <c r="N4348">
        <v>3</v>
      </c>
      <c r="O4348">
        <f t="shared" si="221"/>
        <v>1.5</v>
      </c>
      <c r="P4348">
        <v>0.5</v>
      </c>
    </row>
    <row r="4349" spans="1:16">
      <c r="A4349" s="105">
        <v>104711673</v>
      </c>
      <c r="B4349" s="61" t="s">
        <v>7984</v>
      </c>
      <c r="C4349" s="106" t="s">
        <v>1532</v>
      </c>
      <c r="D4349" s="107" t="s">
        <v>5487</v>
      </c>
      <c r="E4349" s="105">
        <v>101490164</v>
      </c>
      <c r="F4349" s="105"/>
      <c r="G4349" s="105">
        <v>353</v>
      </c>
      <c r="H4349">
        <v>8</v>
      </c>
      <c r="I4349" t="str">
        <f t="shared" si="219"/>
        <v>78</v>
      </c>
      <c r="J4349" t="str">
        <f t="shared" si="220"/>
        <v>5.9</v>
      </c>
      <c r="K4349" t="s">
        <v>8342</v>
      </c>
      <c r="L4349" t="s">
        <v>8350</v>
      </c>
      <c r="M4349">
        <v>0.75</v>
      </c>
      <c r="N4349">
        <v>3</v>
      </c>
      <c r="O4349">
        <f t="shared" si="221"/>
        <v>1.5</v>
      </c>
      <c r="P4349">
        <v>0.5</v>
      </c>
    </row>
    <row r="4350" spans="1:16">
      <c r="A4350" s="105">
        <v>104423461</v>
      </c>
      <c r="B4350" s="61" t="s">
        <v>7841</v>
      </c>
      <c r="C4350" s="106" t="s">
        <v>1613</v>
      </c>
      <c r="D4350" s="107" t="s">
        <v>5488</v>
      </c>
      <c r="E4350" s="105">
        <v>101490161</v>
      </c>
      <c r="F4350" s="105"/>
      <c r="G4350" s="105">
        <v>353</v>
      </c>
      <c r="H4350">
        <v>8</v>
      </c>
      <c r="I4350" t="str">
        <f t="shared" si="219"/>
        <v>78</v>
      </c>
      <c r="J4350" t="str">
        <f t="shared" si="220"/>
        <v>5.9</v>
      </c>
      <c r="K4350" t="s">
        <v>8342</v>
      </c>
      <c r="L4350" t="s">
        <v>8350</v>
      </c>
      <c r="M4350">
        <v>0.75</v>
      </c>
      <c r="N4350">
        <v>3</v>
      </c>
      <c r="O4350">
        <f t="shared" si="221"/>
        <v>1.5</v>
      </c>
      <c r="P4350">
        <v>0.5</v>
      </c>
    </row>
    <row r="4351" spans="1:16">
      <c r="A4351" s="105">
        <v>104711673</v>
      </c>
      <c r="B4351" s="61" t="s">
        <v>7984</v>
      </c>
      <c r="C4351" s="106" t="s">
        <v>1613</v>
      </c>
      <c r="D4351" s="107" t="s">
        <v>5488</v>
      </c>
      <c r="E4351" s="105">
        <v>101490161</v>
      </c>
      <c r="F4351" s="105"/>
      <c r="G4351" s="105">
        <v>353</v>
      </c>
      <c r="H4351">
        <v>8</v>
      </c>
      <c r="I4351" t="str">
        <f t="shared" si="219"/>
        <v>78</v>
      </c>
      <c r="J4351" t="str">
        <f t="shared" si="220"/>
        <v>5.9</v>
      </c>
      <c r="K4351" t="s">
        <v>8342</v>
      </c>
      <c r="L4351" t="s">
        <v>8350</v>
      </c>
      <c r="M4351">
        <v>0.75</v>
      </c>
      <c r="N4351">
        <v>3</v>
      </c>
      <c r="O4351">
        <f t="shared" si="221"/>
        <v>1.5</v>
      </c>
      <c r="P4351">
        <v>0.5</v>
      </c>
    </row>
    <row r="4352" spans="1:16">
      <c r="A4352" s="105">
        <v>103446464</v>
      </c>
      <c r="B4352" s="61" t="s">
        <v>7646</v>
      </c>
      <c r="C4352" s="106" t="s">
        <v>1613</v>
      </c>
      <c r="D4352" s="107" t="s">
        <v>5178</v>
      </c>
      <c r="E4352" s="105">
        <v>101490161</v>
      </c>
      <c r="F4352" s="105"/>
      <c r="G4352" s="105">
        <v>353</v>
      </c>
      <c r="H4352">
        <v>8</v>
      </c>
      <c r="I4352" t="str">
        <f t="shared" si="219"/>
        <v>78</v>
      </c>
      <c r="J4352" t="str">
        <f t="shared" si="220"/>
        <v>5.9</v>
      </c>
      <c r="K4352" t="s">
        <v>8342</v>
      </c>
      <c r="L4352" t="s">
        <v>8350</v>
      </c>
      <c r="M4352">
        <v>0.75</v>
      </c>
      <c r="N4352">
        <v>3</v>
      </c>
      <c r="O4352">
        <f t="shared" si="221"/>
        <v>1.5</v>
      </c>
      <c r="P4352">
        <v>0.5</v>
      </c>
    </row>
    <row r="4353" spans="1:16">
      <c r="A4353" s="105">
        <v>104762707</v>
      </c>
      <c r="B4353" s="61" t="s">
        <v>8027</v>
      </c>
      <c r="C4353" s="106" t="s">
        <v>1532</v>
      </c>
      <c r="D4353" s="107" t="s">
        <v>5773</v>
      </c>
      <c r="E4353" s="105">
        <v>104655512</v>
      </c>
      <c r="F4353" s="105"/>
      <c r="G4353" s="105">
        <v>471</v>
      </c>
      <c r="H4353">
        <v>8</v>
      </c>
      <c r="I4353" t="str">
        <f t="shared" si="219"/>
        <v>78</v>
      </c>
      <c r="J4353" t="str">
        <f t="shared" si="220"/>
        <v>5.9</v>
      </c>
      <c r="K4353" t="s">
        <v>8342</v>
      </c>
      <c r="L4353" t="s">
        <v>8341</v>
      </c>
      <c r="M4353">
        <v>0.75</v>
      </c>
      <c r="N4353">
        <v>3</v>
      </c>
      <c r="O4353">
        <f t="shared" si="221"/>
        <v>1.5</v>
      </c>
      <c r="P4353">
        <v>0.5</v>
      </c>
    </row>
    <row r="4354" spans="1:16">
      <c r="A4354" s="105">
        <v>104762707</v>
      </c>
      <c r="B4354" s="61" t="s">
        <v>8027</v>
      </c>
      <c r="C4354" s="106" t="s">
        <v>1613</v>
      </c>
      <c r="D4354" s="107" t="s">
        <v>5774</v>
      </c>
      <c r="E4354" s="105" t="s">
        <v>5775</v>
      </c>
      <c r="F4354" s="105"/>
      <c r="G4354" s="105">
        <v>471</v>
      </c>
      <c r="H4354">
        <v>8</v>
      </c>
      <c r="I4354" t="str">
        <f t="shared" si="219"/>
        <v>78</v>
      </c>
      <c r="J4354" t="str">
        <f t="shared" si="220"/>
        <v>5.9</v>
      </c>
      <c r="K4354" t="s">
        <v>8342</v>
      </c>
      <c r="L4354" t="s">
        <v>8341</v>
      </c>
      <c r="M4354">
        <v>0.75</v>
      </c>
      <c r="N4354">
        <v>3</v>
      </c>
      <c r="O4354">
        <f t="shared" si="221"/>
        <v>1.5</v>
      </c>
      <c r="P4354">
        <v>0.5</v>
      </c>
    </row>
    <row r="4355" spans="1:16">
      <c r="A4355" s="105">
        <v>104646733</v>
      </c>
      <c r="B4355" s="61" t="s">
        <v>50</v>
      </c>
      <c r="C4355" s="106" t="s">
        <v>1532</v>
      </c>
      <c r="D4355" s="107" t="s">
        <v>5651</v>
      </c>
      <c r="E4355" s="105">
        <v>101490162</v>
      </c>
      <c r="F4355" s="105"/>
      <c r="G4355" s="105">
        <v>292</v>
      </c>
      <c r="H4355">
        <v>8</v>
      </c>
      <c r="I4355" t="str">
        <f t="shared" si="219"/>
        <v>78</v>
      </c>
      <c r="J4355" t="str">
        <f t="shared" si="220"/>
        <v>5.9</v>
      </c>
      <c r="K4355" t="s">
        <v>8342</v>
      </c>
      <c r="L4355" t="s">
        <v>8341</v>
      </c>
      <c r="M4355">
        <v>0.75</v>
      </c>
      <c r="N4355">
        <v>3</v>
      </c>
      <c r="O4355">
        <f t="shared" si="221"/>
        <v>1.5</v>
      </c>
      <c r="P4355">
        <v>0.5</v>
      </c>
    </row>
    <row r="4356" spans="1:16">
      <c r="A4356" s="105">
        <v>104742471</v>
      </c>
      <c r="B4356" s="61" t="s">
        <v>86</v>
      </c>
      <c r="C4356" s="106" t="s">
        <v>1532</v>
      </c>
      <c r="D4356" s="107" t="s">
        <v>5651</v>
      </c>
      <c r="E4356" s="105">
        <v>101490162</v>
      </c>
      <c r="F4356" s="105"/>
      <c r="G4356" s="105">
        <v>292</v>
      </c>
      <c r="H4356">
        <v>8</v>
      </c>
      <c r="I4356" t="str">
        <f t="shared" si="219"/>
        <v>78</v>
      </c>
      <c r="J4356" t="str">
        <f t="shared" si="220"/>
        <v>5.9</v>
      </c>
      <c r="K4356" t="s">
        <v>8342</v>
      </c>
      <c r="L4356" t="s">
        <v>8341</v>
      </c>
      <c r="M4356">
        <v>0.75</v>
      </c>
      <c r="N4356">
        <v>3</v>
      </c>
      <c r="O4356">
        <f t="shared" si="221"/>
        <v>1.5</v>
      </c>
      <c r="P4356">
        <v>0.5</v>
      </c>
    </row>
    <row r="4357" spans="1:16">
      <c r="A4357" s="105">
        <v>104222491</v>
      </c>
      <c r="B4357" s="61" t="s">
        <v>7760</v>
      </c>
      <c r="C4357" s="106" t="s">
        <v>1532</v>
      </c>
      <c r="D4357" s="107" t="s">
        <v>5651</v>
      </c>
      <c r="E4357" s="105">
        <v>101490162</v>
      </c>
      <c r="F4357" s="105"/>
      <c r="G4357" s="105">
        <v>292</v>
      </c>
      <c r="H4357">
        <v>8</v>
      </c>
      <c r="I4357" t="str">
        <f t="shared" si="219"/>
        <v>78</v>
      </c>
      <c r="J4357" t="str">
        <f t="shared" si="220"/>
        <v>5.9</v>
      </c>
      <c r="K4357" t="s">
        <v>8342</v>
      </c>
      <c r="L4357" t="s">
        <v>8341</v>
      </c>
      <c r="M4357">
        <v>0.75</v>
      </c>
      <c r="N4357">
        <v>3</v>
      </c>
      <c r="O4357">
        <f t="shared" si="221"/>
        <v>1.5</v>
      </c>
      <c r="P4357">
        <v>0.5</v>
      </c>
    </row>
    <row r="4358" spans="1:16">
      <c r="A4358" s="105">
        <v>104222491</v>
      </c>
      <c r="B4358" s="61" t="s">
        <v>7760</v>
      </c>
      <c r="C4358" s="106" t="s">
        <v>1613</v>
      </c>
      <c r="D4358" s="107" t="s">
        <v>5362</v>
      </c>
      <c r="E4358" s="105">
        <v>101490161</v>
      </c>
      <c r="F4358" s="105"/>
      <c r="G4358" s="105">
        <v>292</v>
      </c>
      <c r="H4358">
        <v>8</v>
      </c>
      <c r="I4358" t="str">
        <f t="shared" si="219"/>
        <v>78</v>
      </c>
      <c r="J4358" t="str">
        <f t="shared" si="220"/>
        <v>5.9</v>
      </c>
      <c r="K4358" t="s">
        <v>8342</v>
      </c>
      <c r="L4358" t="s">
        <v>8341</v>
      </c>
      <c r="M4358">
        <v>0.75</v>
      </c>
      <c r="N4358">
        <v>3</v>
      </c>
      <c r="O4358">
        <f t="shared" si="221"/>
        <v>1.5</v>
      </c>
      <c r="P4358">
        <v>0.5</v>
      </c>
    </row>
    <row r="4359" spans="1:16">
      <c r="A4359" s="105">
        <v>103357662</v>
      </c>
      <c r="B4359" s="61" t="s">
        <v>7559</v>
      </c>
      <c r="C4359" s="106" t="s">
        <v>1532</v>
      </c>
      <c r="D4359" s="122" t="s">
        <v>5035</v>
      </c>
      <c r="E4359" s="114">
        <v>101490162</v>
      </c>
      <c r="F4359" s="105"/>
      <c r="G4359" s="105">
        <v>292</v>
      </c>
      <c r="H4359">
        <v>8</v>
      </c>
      <c r="I4359" t="str">
        <f t="shared" si="219"/>
        <v>78</v>
      </c>
      <c r="J4359" t="str">
        <f t="shared" si="220"/>
        <v>5.9</v>
      </c>
      <c r="K4359" t="s">
        <v>8342</v>
      </c>
      <c r="L4359" t="s">
        <v>8341</v>
      </c>
      <c r="M4359">
        <v>0.75</v>
      </c>
      <c r="N4359">
        <v>3</v>
      </c>
      <c r="O4359">
        <f t="shared" si="221"/>
        <v>1.5</v>
      </c>
      <c r="P4359">
        <v>0.5</v>
      </c>
    </row>
    <row r="4360" spans="1:16">
      <c r="A4360" s="105">
        <v>103356049</v>
      </c>
      <c r="B4360" s="61" t="s">
        <v>7560</v>
      </c>
      <c r="C4360" s="106" t="s">
        <v>1532</v>
      </c>
      <c r="D4360" s="122" t="s">
        <v>5035</v>
      </c>
      <c r="E4360" s="114">
        <v>101490162</v>
      </c>
      <c r="F4360" s="105"/>
      <c r="G4360" s="105">
        <v>292</v>
      </c>
      <c r="H4360">
        <v>8</v>
      </c>
      <c r="I4360" t="str">
        <f t="shared" si="219"/>
        <v>78</v>
      </c>
      <c r="J4360" t="str">
        <f t="shared" si="220"/>
        <v>5.9</v>
      </c>
      <c r="K4360" t="s">
        <v>8342</v>
      </c>
      <c r="L4360" t="s">
        <v>8341</v>
      </c>
      <c r="M4360">
        <v>0.75</v>
      </c>
      <c r="N4360">
        <v>3</v>
      </c>
      <c r="O4360">
        <f t="shared" si="221"/>
        <v>1.5</v>
      </c>
      <c r="P4360">
        <v>0.5</v>
      </c>
    </row>
    <row r="4361" spans="1:16">
      <c r="A4361" s="105">
        <v>103406279</v>
      </c>
      <c r="B4361" s="61" t="s">
        <v>7632</v>
      </c>
      <c r="C4361" s="106" t="s">
        <v>1532</v>
      </c>
      <c r="D4361" s="107" t="s">
        <v>5035</v>
      </c>
      <c r="E4361" s="105">
        <v>101490162</v>
      </c>
      <c r="F4361" s="105"/>
      <c r="G4361" s="105">
        <v>292</v>
      </c>
      <c r="H4361">
        <v>8</v>
      </c>
      <c r="I4361" t="str">
        <f t="shared" si="219"/>
        <v>78</v>
      </c>
      <c r="J4361" t="str">
        <f t="shared" si="220"/>
        <v>5.9</v>
      </c>
      <c r="K4361" t="s">
        <v>8342</v>
      </c>
      <c r="L4361" t="s">
        <v>8341</v>
      </c>
      <c r="M4361">
        <v>0.75</v>
      </c>
      <c r="N4361">
        <v>3</v>
      </c>
      <c r="O4361">
        <f t="shared" si="221"/>
        <v>1.5</v>
      </c>
      <c r="P4361">
        <v>0.5</v>
      </c>
    </row>
    <row r="4362" spans="1:16">
      <c r="A4362" s="105">
        <v>104397401</v>
      </c>
      <c r="B4362" s="61" t="s">
        <v>7814</v>
      </c>
      <c r="C4362" s="106" t="s">
        <v>1532</v>
      </c>
      <c r="D4362" s="107" t="s">
        <v>5035</v>
      </c>
      <c r="E4362" s="105">
        <v>101490162</v>
      </c>
      <c r="F4362" s="105"/>
      <c r="G4362" s="105">
        <v>292</v>
      </c>
      <c r="H4362">
        <v>8</v>
      </c>
      <c r="I4362" t="str">
        <f t="shared" si="219"/>
        <v>78</v>
      </c>
      <c r="J4362" t="str">
        <f t="shared" si="220"/>
        <v>5.9</v>
      </c>
      <c r="K4362" t="s">
        <v>8342</v>
      </c>
      <c r="L4362" t="s">
        <v>8341</v>
      </c>
      <c r="M4362">
        <v>0.75</v>
      </c>
      <c r="N4362">
        <v>3</v>
      </c>
      <c r="O4362">
        <f t="shared" si="221"/>
        <v>1.5</v>
      </c>
      <c r="P4362">
        <v>0.5</v>
      </c>
    </row>
    <row r="4363" spans="1:16">
      <c r="A4363" s="105">
        <v>104717356</v>
      </c>
      <c r="B4363" s="61" t="s">
        <v>7989</v>
      </c>
      <c r="C4363" s="106" t="s">
        <v>1532</v>
      </c>
      <c r="D4363" s="107" t="s">
        <v>5035</v>
      </c>
      <c r="E4363" s="105">
        <v>101490162</v>
      </c>
      <c r="F4363" s="105"/>
      <c r="G4363" s="105">
        <v>292</v>
      </c>
      <c r="H4363">
        <v>8</v>
      </c>
      <c r="I4363" t="str">
        <f t="shared" si="219"/>
        <v>78</v>
      </c>
      <c r="J4363" t="str">
        <f t="shared" si="220"/>
        <v>5.9</v>
      </c>
      <c r="K4363" t="s">
        <v>8342</v>
      </c>
      <c r="L4363" t="s">
        <v>8341</v>
      </c>
      <c r="M4363">
        <v>0.75</v>
      </c>
      <c r="N4363">
        <v>3</v>
      </c>
      <c r="O4363">
        <f t="shared" si="221"/>
        <v>1.5</v>
      </c>
      <c r="P4363">
        <v>0.5</v>
      </c>
    </row>
    <row r="4364" spans="1:16">
      <c r="A4364" s="105">
        <v>104386838</v>
      </c>
      <c r="B4364" s="61" t="s">
        <v>7806</v>
      </c>
      <c r="C4364" s="106" t="s">
        <v>1532</v>
      </c>
      <c r="D4364" s="107" t="s">
        <v>5035</v>
      </c>
      <c r="E4364" s="105">
        <v>101490162</v>
      </c>
      <c r="F4364" s="105"/>
      <c r="G4364" s="105">
        <v>292</v>
      </c>
      <c r="H4364">
        <v>8</v>
      </c>
      <c r="I4364" t="str">
        <f t="shared" ref="I4364:I4427" si="222">MID(D4364,5,2)</f>
        <v>78</v>
      </c>
      <c r="J4364" t="str">
        <f t="shared" ref="J4364:J4427" si="223">MID(D4364,7,3)</f>
        <v>5.9</v>
      </c>
      <c r="K4364" t="s">
        <v>8342</v>
      </c>
      <c r="L4364" t="s">
        <v>8341</v>
      </c>
      <c r="M4364">
        <v>0.75</v>
      </c>
      <c r="N4364">
        <v>3</v>
      </c>
      <c r="O4364">
        <f t="shared" si="221"/>
        <v>1.5</v>
      </c>
      <c r="P4364">
        <v>0.5</v>
      </c>
    </row>
    <row r="4365" spans="1:16">
      <c r="A4365" s="105">
        <v>104386838</v>
      </c>
      <c r="B4365" s="61" t="s">
        <v>7806</v>
      </c>
      <c r="C4365" s="106" t="s">
        <v>1613</v>
      </c>
      <c r="D4365" s="107" t="s">
        <v>5428</v>
      </c>
      <c r="E4365" s="105">
        <v>101490161</v>
      </c>
      <c r="F4365" s="105"/>
      <c r="G4365" s="105">
        <v>292</v>
      </c>
      <c r="H4365">
        <v>8</v>
      </c>
      <c r="I4365" t="str">
        <f t="shared" si="222"/>
        <v>78</v>
      </c>
      <c r="J4365" t="str">
        <f t="shared" si="223"/>
        <v>5.9</v>
      </c>
      <c r="K4365" t="s">
        <v>8342</v>
      </c>
      <c r="L4365" t="s">
        <v>8341</v>
      </c>
      <c r="M4365">
        <v>0.75</v>
      </c>
      <c r="N4365">
        <v>3</v>
      </c>
      <c r="O4365">
        <f t="shared" si="221"/>
        <v>1.5</v>
      </c>
      <c r="P4365">
        <v>0.5</v>
      </c>
    </row>
    <row r="4366" spans="1:16">
      <c r="A4366" s="105">
        <v>103357662</v>
      </c>
      <c r="B4366" s="61" t="s">
        <v>7559</v>
      </c>
      <c r="C4366" s="106" t="s">
        <v>1613</v>
      </c>
      <c r="D4366" s="122" t="s">
        <v>5036</v>
      </c>
      <c r="E4366" s="114">
        <v>101490161</v>
      </c>
      <c r="F4366" s="105"/>
      <c r="G4366" s="105">
        <v>292</v>
      </c>
      <c r="H4366">
        <v>8</v>
      </c>
      <c r="I4366" t="str">
        <f t="shared" si="222"/>
        <v>78</v>
      </c>
      <c r="J4366" t="str">
        <f t="shared" si="223"/>
        <v>5.9</v>
      </c>
      <c r="K4366" t="s">
        <v>8342</v>
      </c>
      <c r="L4366" t="s">
        <v>8341</v>
      </c>
      <c r="M4366">
        <v>0.75</v>
      </c>
      <c r="N4366">
        <v>3</v>
      </c>
      <c r="O4366">
        <f t="shared" si="221"/>
        <v>1.5</v>
      </c>
      <c r="P4366">
        <v>0.5</v>
      </c>
    </row>
    <row r="4367" spans="1:16">
      <c r="A4367" s="105">
        <v>103356049</v>
      </c>
      <c r="B4367" s="61" t="s">
        <v>7560</v>
      </c>
      <c r="C4367" s="106" t="s">
        <v>1613</v>
      </c>
      <c r="D4367" s="122" t="s">
        <v>5036</v>
      </c>
      <c r="E4367" s="114">
        <v>101490161</v>
      </c>
      <c r="F4367" s="105"/>
      <c r="G4367" s="105">
        <v>292</v>
      </c>
      <c r="H4367">
        <v>8</v>
      </c>
      <c r="I4367" t="str">
        <f t="shared" si="222"/>
        <v>78</v>
      </c>
      <c r="J4367" t="str">
        <f t="shared" si="223"/>
        <v>5.9</v>
      </c>
      <c r="K4367" t="s">
        <v>8342</v>
      </c>
      <c r="L4367" t="s">
        <v>8341</v>
      </c>
      <c r="M4367">
        <v>0.75</v>
      </c>
      <c r="N4367">
        <v>3</v>
      </c>
      <c r="O4367">
        <f t="shared" si="221"/>
        <v>1.5</v>
      </c>
      <c r="P4367">
        <v>0.5</v>
      </c>
    </row>
    <row r="4368" spans="1:16">
      <c r="A4368" s="105">
        <v>103406279</v>
      </c>
      <c r="B4368" s="61" t="s">
        <v>7632</v>
      </c>
      <c r="C4368" s="106" t="s">
        <v>1613</v>
      </c>
      <c r="D4368" s="107" t="s">
        <v>5036</v>
      </c>
      <c r="E4368" s="105">
        <v>101490161</v>
      </c>
      <c r="F4368" s="105"/>
      <c r="G4368" s="105">
        <v>292</v>
      </c>
      <c r="H4368">
        <v>8</v>
      </c>
      <c r="I4368" t="str">
        <f t="shared" si="222"/>
        <v>78</v>
      </c>
      <c r="J4368" t="str">
        <f t="shared" si="223"/>
        <v>5.9</v>
      </c>
      <c r="K4368" t="s">
        <v>8342</v>
      </c>
      <c r="L4368" t="s">
        <v>8341</v>
      </c>
      <c r="M4368">
        <v>0.75</v>
      </c>
      <c r="N4368">
        <v>3</v>
      </c>
      <c r="O4368">
        <f t="shared" si="221"/>
        <v>1.5</v>
      </c>
      <c r="P4368">
        <v>0.5</v>
      </c>
    </row>
    <row r="4369" spans="1:16">
      <c r="A4369" s="105">
        <v>104397401</v>
      </c>
      <c r="B4369" s="61" t="s">
        <v>7814</v>
      </c>
      <c r="C4369" s="106" t="s">
        <v>1613</v>
      </c>
      <c r="D4369" s="107" t="s">
        <v>5036</v>
      </c>
      <c r="E4369" s="105">
        <v>101490161</v>
      </c>
      <c r="F4369" s="105"/>
      <c r="G4369" s="105">
        <v>292</v>
      </c>
      <c r="H4369">
        <v>8</v>
      </c>
      <c r="I4369" t="str">
        <f t="shared" si="222"/>
        <v>78</v>
      </c>
      <c r="J4369" t="str">
        <f t="shared" si="223"/>
        <v>5.9</v>
      </c>
      <c r="K4369" t="s">
        <v>8342</v>
      </c>
      <c r="L4369" t="s">
        <v>8341</v>
      </c>
      <c r="M4369">
        <v>0.75</v>
      </c>
      <c r="N4369">
        <v>3</v>
      </c>
      <c r="O4369">
        <f t="shared" ref="O4369:O4432" si="224">N4369/2</f>
        <v>1.5</v>
      </c>
      <c r="P4369">
        <v>0.5</v>
      </c>
    </row>
    <row r="4370" spans="1:16">
      <c r="A4370" s="105">
        <v>104717356</v>
      </c>
      <c r="B4370" s="61" t="s">
        <v>7989</v>
      </c>
      <c r="C4370" s="106" t="s">
        <v>1613</v>
      </c>
      <c r="D4370" s="107" t="s">
        <v>5036</v>
      </c>
      <c r="E4370" s="105">
        <v>101490161</v>
      </c>
      <c r="F4370" s="105"/>
      <c r="G4370" s="105">
        <v>292</v>
      </c>
      <c r="H4370">
        <v>8</v>
      </c>
      <c r="I4370" t="str">
        <f t="shared" si="222"/>
        <v>78</v>
      </c>
      <c r="J4370" t="str">
        <f t="shared" si="223"/>
        <v>5.9</v>
      </c>
      <c r="K4370" t="s">
        <v>8342</v>
      </c>
      <c r="L4370" t="s">
        <v>8341</v>
      </c>
      <c r="M4370">
        <v>0.75</v>
      </c>
      <c r="N4370">
        <v>3</v>
      </c>
      <c r="O4370">
        <f t="shared" si="224"/>
        <v>1.5</v>
      </c>
      <c r="P4370">
        <v>0.5</v>
      </c>
    </row>
    <row r="4371" spans="1:16">
      <c r="A4371" s="105">
        <v>104646733</v>
      </c>
      <c r="B4371" s="61" t="s">
        <v>50</v>
      </c>
      <c r="C4371" s="106" t="s">
        <v>1613</v>
      </c>
      <c r="D4371" s="107" t="s">
        <v>120</v>
      </c>
      <c r="E4371" s="105">
        <v>101490161</v>
      </c>
      <c r="F4371" s="105"/>
      <c r="G4371" s="105">
        <v>292</v>
      </c>
      <c r="H4371">
        <v>8</v>
      </c>
      <c r="I4371" t="str">
        <f t="shared" si="222"/>
        <v>78</v>
      </c>
      <c r="J4371" t="str">
        <f t="shared" si="223"/>
        <v>5.9</v>
      </c>
      <c r="K4371" t="s">
        <v>8342</v>
      </c>
      <c r="L4371" t="s">
        <v>8341</v>
      </c>
      <c r="M4371">
        <v>0.75</v>
      </c>
      <c r="N4371">
        <v>3</v>
      </c>
      <c r="O4371">
        <f t="shared" si="224"/>
        <v>1.5</v>
      </c>
      <c r="P4371">
        <v>0.5</v>
      </c>
    </row>
    <row r="4372" spans="1:16">
      <c r="A4372" s="105">
        <v>104742471</v>
      </c>
      <c r="B4372" s="61" t="s">
        <v>86</v>
      </c>
      <c r="C4372" s="106" t="s">
        <v>1613</v>
      </c>
      <c r="D4372" s="107" t="s">
        <v>120</v>
      </c>
      <c r="E4372" s="105">
        <v>101490161</v>
      </c>
      <c r="F4372" s="105"/>
      <c r="G4372" s="105">
        <v>292</v>
      </c>
      <c r="H4372">
        <v>8</v>
      </c>
      <c r="I4372" t="str">
        <f t="shared" si="222"/>
        <v>78</v>
      </c>
      <c r="J4372" t="str">
        <f t="shared" si="223"/>
        <v>5.9</v>
      </c>
      <c r="K4372" t="s">
        <v>8342</v>
      </c>
      <c r="L4372" t="s">
        <v>8341</v>
      </c>
      <c r="M4372">
        <v>0.75</v>
      </c>
      <c r="N4372">
        <v>3</v>
      </c>
      <c r="O4372">
        <f t="shared" si="224"/>
        <v>1.5</v>
      </c>
      <c r="P4372">
        <v>0.5</v>
      </c>
    </row>
    <row r="4373" spans="1:16">
      <c r="A4373" s="105">
        <v>103469822</v>
      </c>
      <c r="B4373" s="61" t="s">
        <v>53</v>
      </c>
      <c r="C4373" s="106" t="s">
        <v>1532</v>
      </c>
      <c r="D4373" s="107" t="s">
        <v>8196</v>
      </c>
      <c r="E4373" s="105">
        <v>101490167</v>
      </c>
      <c r="F4373" s="105"/>
      <c r="G4373" s="105">
        <v>292</v>
      </c>
      <c r="H4373">
        <v>8</v>
      </c>
      <c r="I4373" t="str">
        <f t="shared" si="222"/>
        <v>78</v>
      </c>
      <c r="J4373" t="str">
        <f t="shared" si="223"/>
        <v>5.9</v>
      </c>
      <c r="K4373" t="s">
        <v>8342</v>
      </c>
      <c r="L4373" t="s">
        <v>8341</v>
      </c>
      <c r="M4373">
        <v>0.75</v>
      </c>
      <c r="N4373">
        <v>3</v>
      </c>
      <c r="O4373">
        <f t="shared" si="224"/>
        <v>1.5</v>
      </c>
      <c r="P4373">
        <v>0.5</v>
      </c>
    </row>
    <row r="4374" spans="1:16">
      <c r="A4374" s="105">
        <v>103469822</v>
      </c>
      <c r="B4374" s="61" t="s">
        <v>53</v>
      </c>
      <c r="C4374" s="106" t="s">
        <v>1613</v>
      </c>
      <c r="D4374" s="107" t="s">
        <v>220</v>
      </c>
      <c r="E4374" s="105">
        <v>101490161</v>
      </c>
      <c r="F4374" s="105"/>
      <c r="G4374" s="105">
        <v>292</v>
      </c>
      <c r="H4374">
        <v>8</v>
      </c>
      <c r="I4374" t="str">
        <f t="shared" si="222"/>
        <v>78</v>
      </c>
      <c r="J4374" t="str">
        <f t="shared" si="223"/>
        <v>5.9</v>
      </c>
      <c r="K4374" t="s">
        <v>8342</v>
      </c>
      <c r="L4374" t="s">
        <v>8341</v>
      </c>
      <c r="M4374">
        <v>0.75</v>
      </c>
      <c r="N4374">
        <v>3</v>
      </c>
      <c r="O4374">
        <f t="shared" si="224"/>
        <v>1.5</v>
      </c>
      <c r="P4374">
        <v>0.5</v>
      </c>
    </row>
    <row r="4375" spans="1:16">
      <c r="A4375" s="105">
        <v>103446449</v>
      </c>
      <c r="B4375" s="61" t="s">
        <v>7686</v>
      </c>
      <c r="C4375" s="106" t="s">
        <v>1532</v>
      </c>
      <c r="D4375" s="107" t="s">
        <v>5251</v>
      </c>
      <c r="E4375" s="105">
        <v>101490162</v>
      </c>
      <c r="F4375" s="105"/>
      <c r="G4375" s="105">
        <v>353</v>
      </c>
      <c r="H4375">
        <v>8</v>
      </c>
      <c r="I4375" t="str">
        <f t="shared" si="222"/>
        <v>78</v>
      </c>
      <c r="J4375" t="str">
        <f t="shared" si="223"/>
        <v>5.9</v>
      </c>
      <c r="K4375" t="s">
        <v>8344</v>
      </c>
      <c r="L4375" t="s">
        <v>8350</v>
      </c>
      <c r="M4375">
        <v>0.75</v>
      </c>
      <c r="N4375">
        <v>3</v>
      </c>
      <c r="O4375">
        <f t="shared" si="224"/>
        <v>1.5</v>
      </c>
      <c r="P4375">
        <v>0.5</v>
      </c>
    </row>
    <row r="4376" spans="1:16">
      <c r="A4376" s="105">
        <v>103446449</v>
      </c>
      <c r="B4376" s="61" t="s">
        <v>7686</v>
      </c>
      <c r="C4376" s="106" t="s">
        <v>1613</v>
      </c>
      <c r="D4376" s="107" t="s">
        <v>5252</v>
      </c>
      <c r="E4376" s="105">
        <v>101490161</v>
      </c>
      <c r="F4376" s="105"/>
      <c r="G4376" s="105">
        <v>353</v>
      </c>
      <c r="H4376">
        <v>8</v>
      </c>
      <c r="I4376" t="str">
        <f t="shared" si="222"/>
        <v>78</v>
      </c>
      <c r="J4376" t="str">
        <f t="shared" si="223"/>
        <v>5.9</v>
      </c>
      <c r="K4376" t="s">
        <v>8344</v>
      </c>
      <c r="L4376" t="s">
        <v>8350</v>
      </c>
      <c r="M4376">
        <v>0.75</v>
      </c>
      <c r="N4376">
        <v>3</v>
      </c>
      <c r="O4376">
        <f t="shared" si="224"/>
        <v>1.5</v>
      </c>
      <c r="P4376">
        <v>0.5</v>
      </c>
    </row>
    <row r="4377" spans="1:16">
      <c r="A4377" s="105">
        <v>102033813</v>
      </c>
      <c r="B4377" s="61" t="s">
        <v>24</v>
      </c>
      <c r="C4377" s="123" t="s">
        <v>1532</v>
      </c>
      <c r="D4377" s="107" t="s">
        <v>1445</v>
      </c>
      <c r="E4377" s="105">
        <v>101490162</v>
      </c>
      <c r="F4377" s="105"/>
      <c r="G4377" s="105">
        <v>292</v>
      </c>
      <c r="H4377">
        <v>8</v>
      </c>
      <c r="I4377" t="str">
        <f t="shared" si="222"/>
        <v>78</v>
      </c>
      <c r="J4377" t="str">
        <f t="shared" si="223"/>
        <v>5.9</v>
      </c>
      <c r="K4377" t="s">
        <v>8342</v>
      </c>
      <c r="L4377" t="s">
        <v>8341</v>
      </c>
      <c r="M4377">
        <v>0.75</v>
      </c>
      <c r="N4377">
        <v>3</v>
      </c>
      <c r="O4377">
        <f t="shared" si="224"/>
        <v>1.5</v>
      </c>
      <c r="P4377">
        <v>0.5</v>
      </c>
    </row>
    <row r="4378" spans="1:16">
      <c r="A4378" s="105">
        <v>102852192</v>
      </c>
      <c r="B4378" s="61" t="s">
        <v>7110</v>
      </c>
      <c r="C4378" s="123" t="s">
        <v>1532</v>
      </c>
      <c r="D4378" s="107" t="s">
        <v>1445</v>
      </c>
      <c r="E4378" s="105">
        <v>101490162</v>
      </c>
      <c r="F4378" s="105"/>
      <c r="G4378" s="105">
        <v>292</v>
      </c>
      <c r="H4378">
        <v>8</v>
      </c>
      <c r="I4378" t="str">
        <f t="shared" si="222"/>
        <v>78</v>
      </c>
      <c r="J4378" t="str">
        <f t="shared" si="223"/>
        <v>5.9</v>
      </c>
      <c r="K4378" t="s">
        <v>8342</v>
      </c>
      <c r="L4378" t="s">
        <v>8341</v>
      </c>
      <c r="M4378">
        <v>0.75</v>
      </c>
      <c r="N4378">
        <v>3</v>
      </c>
      <c r="O4378">
        <f t="shared" si="224"/>
        <v>1.5</v>
      </c>
      <c r="P4378">
        <v>0.5</v>
      </c>
    </row>
    <row r="4379" spans="1:16">
      <c r="A4379" s="105">
        <v>102852193</v>
      </c>
      <c r="B4379" s="61" t="s">
        <v>7111</v>
      </c>
      <c r="C4379" s="123" t="s">
        <v>1532</v>
      </c>
      <c r="D4379" s="107" t="s">
        <v>1445</v>
      </c>
      <c r="E4379" s="105">
        <v>101490162</v>
      </c>
      <c r="F4379" s="105"/>
      <c r="G4379" s="105">
        <v>292</v>
      </c>
      <c r="H4379">
        <v>8</v>
      </c>
      <c r="I4379" t="str">
        <f t="shared" si="222"/>
        <v>78</v>
      </c>
      <c r="J4379" t="str">
        <f t="shared" si="223"/>
        <v>5.9</v>
      </c>
      <c r="K4379" t="s">
        <v>8342</v>
      </c>
      <c r="L4379" t="s">
        <v>8341</v>
      </c>
      <c r="M4379">
        <v>0.75</v>
      </c>
      <c r="N4379">
        <v>3</v>
      </c>
      <c r="O4379">
        <f t="shared" si="224"/>
        <v>1.5</v>
      </c>
      <c r="P4379">
        <v>0.5</v>
      </c>
    </row>
    <row r="4380" spans="1:16">
      <c r="A4380" s="105">
        <v>102905694</v>
      </c>
      <c r="B4380" s="61" t="s">
        <v>7151</v>
      </c>
      <c r="C4380" s="123" t="s">
        <v>1532</v>
      </c>
      <c r="D4380" s="107" t="s">
        <v>1445</v>
      </c>
      <c r="E4380" s="105">
        <v>101490164</v>
      </c>
      <c r="F4380" s="105"/>
      <c r="G4380" s="105">
        <v>292</v>
      </c>
      <c r="H4380">
        <v>8</v>
      </c>
      <c r="I4380" t="str">
        <f t="shared" si="222"/>
        <v>78</v>
      </c>
      <c r="J4380" t="str">
        <f t="shared" si="223"/>
        <v>5.9</v>
      </c>
      <c r="K4380" t="s">
        <v>8342</v>
      </c>
      <c r="L4380" t="s">
        <v>8341</v>
      </c>
      <c r="M4380">
        <v>0.75</v>
      </c>
      <c r="N4380">
        <v>3</v>
      </c>
      <c r="O4380">
        <f t="shared" si="224"/>
        <v>1.5</v>
      </c>
      <c r="P4380">
        <v>0.5</v>
      </c>
    </row>
    <row r="4381" spans="1:16">
      <c r="A4381" s="105">
        <v>103207506</v>
      </c>
      <c r="B4381" s="61" t="s">
        <v>7400</v>
      </c>
      <c r="C4381" s="123" t="s">
        <v>1532</v>
      </c>
      <c r="D4381" s="107" t="s">
        <v>1445</v>
      </c>
      <c r="E4381" s="105">
        <v>101490164</v>
      </c>
      <c r="F4381" s="105"/>
      <c r="G4381" s="105">
        <v>292</v>
      </c>
      <c r="H4381">
        <v>8</v>
      </c>
      <c r="I4381" t="str">
        <f t="shared" si="222"/>
        <v>78</v>
      </c>
      <c r="J4381" t="str">
        <f t="shared" si="223"/>
        <v>5.9</v>
      </c>
      <c r="K4381" t="s">
        <v>8342</v>
      </c>
      <c r="L4381" t="s">
        <v>8341</v>
      </c>
      <c r="M4381">
        <v>0.75</v>
      </c>
      <c r="N4381">
        <v>3</v>
      </c>
      <c r="O4381">
        <f t="shared" si="224"/>
        <v>1.5</v>
      </c>
      <c r="P4381">
        <v>0.5</v>
      </c>
    </row>
    <row r="4382" spans="1:16">
      <c r="A4382" s="105">
        <v>102844883</v>
      </c>
      <c r="B4382" s="61" t="s">
        <v>7100</v>
      </c>
      <c r="C4382" s="123" t="s">
        <v>1532</v>
      </c>
      <c r="D4382" s="107" t="s">
        <v>4384</v>
      </c>
      <c r="E4382" s="105">
        <v>101490162</v>
      </c>
      <c r="F4382" s="105"/>
      <c r="G4382" s="105">
        <v>292</v>
      </c>
      <c r="H4382">
        <v>8</v>
      </c>
      <c r="I4382" t="str">
        <f t="shared" si="222"/>
        <v>78</v>
      </c>
      <c r="J4382" t="str">
        <f t="shared" si="223"/>
        <v>5.9</v>
      </c>
      <c r="K4382" t="s">
        <v>8342</v>
      </c>
      <c r="L4382" t="s">
        <v>8341</v>
      </c>
      <c r="M4382">
        <v>0.75</v>
      </c>
      <c r="N4382">
        <v>3</v>
      </c>
      <c r="O4382">
        <f t="shared" si="224"/>
        <v>1.5</v>
      </c>
      <c r="P4382">
        <v>0.5</v>
      </c>
    </row>
    <row r="4383" spans="1:16">
      <c r="A4383" s="105">
        <v>103180272</v>
      </c>
      <c r="B4383" s="61" t="s">
        <v>7324</v>
      </c>
      <c r="C4383" s="123" t="s">
        <v>1532</v>
      </c>
      <c r="D4383" s="107" t="s">
        <v>4384</v>
      </c>
      <c r="E4383" s="105">
        <v>101490164</v>
      </c>
      <c r="F4383" s="105"/>
      <c r="G4383" s="105">
        <v>292</v>
      </c>
      <c r="H4383">
        <v>8</v>
      </c>
      <c r="I4383" t="str">
        <f t="shared" si="222"/>
        <v>78</v>
      </c>
      <c r="J4383" t="str">
        <f t="shared" si="223"/>
        <v>5.9</v>
      </c>
      <c r="K4383" t="s">
        <v>8342</v>
      </c>
      <c r="L4383" t="s">
        <v>8341</v>
      </c>
      <c r="M4383">
        <v>0.75</v>
      </c>
      <c r="N4383">
        <v>3</v>
      </c>
      <c r="O4383">
        <f t="shared" si="224"/>
        <v>1.5</v>
      </c>
      <c r="P4383">
        <v>0.5</v>
      </c>
    </row>
    <row r="4384" spans="1:16">
      <c r="A4384" s="105">
        <v>103234017</v>
      </c>
      <c r="B4384" s="61" t="s">
        <v>7472</v>
      </c>
      <c r="C4384" s="123" t="s">
        <v>1532</v>
      </c>
      <c r="D4384" s="107" t="s">
        <v>4384</v>
      </c>
      <c r="E4384" s="105">
        <v>101490162</v>
      </c>
      <c r="F4384" s="105"/>
      <c r="G4384" s="105">
        <v>292</v>
      </c>
      <c r="H4384">
        <v>8</v>
      </c>
      <c r="I4384" t="str">
        <f t="shared" si="222"/>
        <v>78</v>
      </c>
      <c r="J4384" t="str">
        <f t="shared" si="223"/>
        <v>5.9</v>
      </c>
      <c r="K4384" t="s">
        <v>8342</v>
      </c>
      <c r="L4384" t="s">
        <v>8341</v>
      </c>
      <c r="M4384">
        <v>0.75</v>
      </c>
      <c r="N4384">
        <v>3</v>
      </c>
      <c r="O4384">
        <f t="shared" si="224"/>
        <v>1.5</v>
      </c>
      <c r="P4384">
        <v>0.5</v>
      </c>
    </row>
    <row r="4385" spans="1:16">
      <c r="A4385" s="105">
        <v>102844883</v>
      </c>
      <c r="B4385" s="61" t="s">
        <v>7100</v>
      </c>
      <c r="C4385" s="123" t="s">
        <v>1613</v>
      </c>
      <c r="D4385" s="107" t="s">
        <v>4385</v>
      </c>
      <c r="E4385" s="105">
        <v>101490161</v>
      </c>
      <c r="F4385" s="105"/>
      <c r="G4385" s="105">
        <v>292</v>
      </c>
      <c r="H4385">
        <v>8</v>
      </c>
      <c r="I4385" t="str">
        <f t="shared" si="222"/>
        <v>78</v>
      </c>
      <c r="J4385" t="str">
        <f t="shared" si="223"/>
        <v>5.9</v>
      </c>
      <c r="K4385" t="s">
        <v>8342</v>
      </c>
      <c r="L4385" t="s">
        <v>8341</v>
      </c>
      <c r="M4385">
        <v>0.75</v>
      </c>
      <c r="N4385">
        <v>3</v>
      </c>
      <c r="O4385">
        <f t="shared" si="224"/>
        <v>1.5</v>
      </c>
      <c r="P4385">
        <v>0.5</v>
      </c>
    </row>
    <row r="4386" spans="1:16">
      <c r="A4386" s="105">
        <v>103180272</v>
      </c>
      <c r="B4386" s="61" t="s">
        <v>7324</v>
      </c>
      <c r="C4386" s="123" t="s">
        <v>1613</v>
      </c>
      <c r="D4386" s="107" t="s">
        <v>4385</v>
      </c>
      <c r="E4386" s="105">
        <v>101490161</v>
      </c>
      <c r="F4386" s="105"/>
      <c r="G4386" s="105">
        <v>292</v>
      </c>
      <c r="H4386">
        <v>8</v>
      </c>
      <c r="I4386" t="str">
        <f t="shared" si="222"/>
        <v>78</v>
      </c>
      <c r="J4386" t="str">
        <f t="shared" si="223"/>
        <v>5.9</v>
      </c>
      <c r="K4386" t="s">
        <v>8342</v>
      </c>
      <c r="L4386" t="s">
        <v>8341</v>
      </c>
      <c r="M4386">
        <v>0.75</v>
      </c>
      <c r="N4386">
        <v>3</v>
      </c>
      <c r="O4386">
        <f t="shared" si="224"/>
        <v>1.5</v>
      </c>
      <c r="P4386">
        <v>0.5</v>
      </c>
    </row>
    <row r="4387" spans="1:16">
      <c r="A4387" s="105">
        <v>103234017</v>
      </c>
      <c r="B4387" s="61" t="s">
        <v>7472</v>
      </c>
      <c r="C4387" s="123" t="s">
        <v>1613</v>
      </c>
      <c r="D4387" s="107" t="s">
        <v>4385</v>
      </c>
      <c r="E4387" s="105">
        <v>101490161</v>
      </c>
      <c r="F4387" s="105"/>
      <c r="G4387" s="105">
        <v>292</v>
      </c>
      <c r="H4387">
        <v>8</v>
      </c>
      <c r="I4387" t="str">
        <f t="shared" si="222"/>
        <v>78</v>
      </c>
      <c r="J4387" t="str">
        <f t="shared" si="223"/>
        <v>5.9</v>
      </c>
      <c r="K4387" t="s">
        <v>8342</v>
      </c>
      <c r="L4387" t="s">
        <v>8341</v>
      </c>
      <c r="M4387">
        <v>0.75</v>
      </c>
      <c r="N4387">
        <v>3</v>
      </c>
      <c r="O4387">
        <f t="shared" si="224"/>
        <v>1.5</v>
      </c>
      <c r="P4387">
        <v>0.5</v>
      </c>
    </row>
    <row r="4388" spans="1:16">
      <c r="A4388" s="105">
        <v>102033813</v>
      </c>
      <c r="B4388" s="61" t="s">
        <v>24</v>
      </c>
      <c r="C4388" s="123" t="s">
        <v>1613</v>
      </c>
      <c r="D4388" s="107" t="s">
        <v>675</v>
      </c>
      <c r="E4388" s="105">
        <v>101490161</v>
      </c>
      <c r="F4388" s="105"/>
      <c r="G4388" s="105">
        <v>292</v>
      </c>
      <c r="H4388">
        <v>8</v>
      </c>
      <c r="I4388" t="str">
        <f t="shared" si="222"/>
        <v>78</v>
      </c>
      <c r="J4388" t="str">
        <f t="shared" si="223"/>
        <v>5.9</v>
      </c>
      <c r="K4388" t="s">
        <v>8342</v>
      </c>
      <c r="L4388" t="s">
        <v>8341</v>
      </c>
      <c r="M4388">
        <v>0.75</v>
      </c>
      <c r="N4388">
        <v>3</v>
      </c>
      <c r="O4388">
        <f t="shared" si="224"/>
        <v>1.5</v>
      </c>
      <c r="P4388">
        <v>0.5</v>
      </c>
    </row>
    <row r="4389" spans="1:16">
      <c r="A4389" s="105">
        <v>102852192</v>
      </c>
      <c r="B4389" s="61" t="s">
        <v>7110</v>
      </c>
      <c r="C4389" s="123" t="s">
        <v>1613</v>
      </c>
      <c r="D4389" s="107" t="s">
        <v>675</v>
      </c>
      <c r="E4389" s="105">
        <v>101490161</v>
      </c>
      <c r="F4389" s="105"/>
      <c r="G4389" s="105">
        <v>292</v>
      </c>
      <c r="H4389">
        <v>8</v>
      </c>
      <c r="I4389" t="str">
        <f t="shared" si="222"/>
        <v>78</v>
      </c>
      <c r="J4389" t="str">
        <f t="shared" si="223"/>
        <v>5.9</v>
      </c>
      <c r="K4389" t="s">
        <v>8342</v>
      </c>
      <c r="L4389" t="s">
        <v>8341</v>
      </c>
      <c r="M4389">
        <v>0.75</v>
      </c>
      <c r="N4389">
        <v>3</v>
      </c>
      <c r="O4389">
        <f t="shared" si="224"/>
        <v>1.5</v>
      </c>
      <c r="P4389">
        <v>0.5</v>
      </c>
    </row>
    <row r="4390" spans="1:16">
      <c r="A4390" s="105">
        <v>102852193</v>
      </c>
      <c r="B4390" s="61" t="s">
        <v>7111</v>
      </c>
      <c r="C4390" s="123" t="s">
        <v>1613</v>
      </c>
      <c r="D4390" s="107" t="s">
        <v>675</v>
      </c>
      <c r="E4390" s="105">
        <v>101490161</v>
      </c>
      <c r="F4390" s="105"/>
      <c r="G4390" s="105">
        <v>292</v>
      </c>
      <c r="H4390">
        <v>8</v>
      </c>
      <c r="I4390" t="str">
        <f t="shared" si="222"/>
        <v>78</v>
      </c>
      <c r="J4390" t="str">
        <f t="shared" si="223"/>
        <v>5.9</v>
      </c>
      <c r="K4390" t="s">
        <v>8342</v>
      </c>
      <c r="L4390" t="s">
        <v>8341</v>
      </c>
      <c r="M4390">
        <v>0.75</v>
      </c>
      <c r="N4390">
        <v>3</v>
      </c>
      <c r="O4390">
        <f t="shared" si="224"/>
        <v>1.5</v>
      </c>
      <c r="P4390">
        <v>0.5</v>
      </c>
    </row>
    <row r="4391" spans="1:16">
      <c r="A4391" s="105">
        <v>102905694</v>
      </c>
      <c r="B4391" s="61" t="s">
        <v>7151</v>
      </c>
      <c r="C4391" s="123" t="s">
        <v>1613</v>
      </c>
      <c r="D4391" s="107" t="s">
        <v>675</v>
      </c>
      <c r="E4391" s="105">
        <v>101490161</v>
      </c>
      <c r="F4391" s="105"/>
      <c r="G4391" s="105">
        <v>292</v>
      </c>
      <c r="H4391">
        <v>8</v>
      </c>
      <c r="I4391" t="str">
        <f t="shared" si="222"/>
        <v>78</v>
      </c>
      <c r="J4391" t="str">
        <f t="shared" si="223"/>
        <v>5.9</v>
      </c>
      <c r="K4391" t="s">
        <v>8342</v>
      </c>
      <c r="L4391" t="s">
        <v>8341</v>
      </c>
      <c r="M4391">
        <v>0.75</v>
      </c>
      <c r="N4391">
        <v>3</v>
      </c>
      <c r="O4391">
        <f t="shared" si="224"/>
        <v>1.5</v>
      </c>
      <c r="P4391">
        <v>0.5</v>
      </c>
    </row>
    <row r="4392" spans="1:16">
      <c r="A4392" s="105">
        <v>103207506</v>
      </c>
      <c r="B4392" s="61" t="s">
        <v>7400</v>
      </c>
      <c r="C4392" s="123" t="s">
        <v>1613</v>
      </c>
      <c r="D4392" s="107" t="s">
        <v>675</v>
      </c>
      <c r="E4392" s="105">
        <v>101490161</v>
      </c>
      <c r="F4392" s="105"/>
      <c r="G4392" s="105">
        <v>292</v>
      </c>
      <c r="H4392">
        <v>8</v>
      </c>
      <c r="I4392" t="str">
        <f t="shared" si="222"/>
        <v>78</v>
      </c>
      <c r="J4392" t="str">
        <f t="shared" si="223"/>
        <v>5.9</v>
      </c>
      <c r="K4392" t="s">
        <v>8342</v>
      </c>
      <c r="L4392" t="s">
        <v>8341</v>
      </c>
      <c r="M4392">
        <v>0.75</v>
      </c>
      <c r="N4392">
        <v>3</v>
      </c>
      <c r="O4392">
        <f t="shared" si="224"/>
        <v>1.5</v>
      </c>
      <c r="P4392">
        <v>0.5</v>
      </c>
    </row>
    <row r="4393" spans="1:16">
      <c r="A4393" s="105">
        <v>102953531</v>
      </c>
      <c r="B4393" s="61" t="s">
        <v>7176</v>
      </c>
      <c r="C4393" s="123" t="s">
        <v>1532</v>
      </c>
      <c r="D4393" s="107" t="s">
        <v>4495</v>
      </c>
      <c r="E4393" s="105">
        <v>101727985</v>
      </c>
      <c r="F4393" s="105"/>
      <c r="G4393" s="105">
        <v>292</v>
      </c>
      <c r="H4393">
        <v>8</v>
      </c>
      <c r="I4393" t="str">
        <f t="shared" si="222"/>
        <v>78</v>
      </c>
      <c r="J4393" t="str">
        <f t="shared" si="223"/>
        <v>5.9</v>
      </c>
      <c r="K4393" t="s">
        <v>8347</v>
      </c>
      <c r="L4393" t="s">
        <v>8341</v>
      </c>
      <c r="M4393">
        <v>1.5</v>
      </c>
      <c r="N4393">
        <v>3</v>
      </c>
      <c r="O4393">
        <f t="shared" si="224"/>
        <v>1.5</v>
      </c>
      <c r="P4393">
        <v>0.5</v>
      </c>
    </row>
    <row r="4394" spans="1:16">
      <c r="A4394" s="105">
        <v>102953531</v>
      </c>
      <c r="B4394" s="61" t="s">
        <v>7176</v>
      </c>
      <c r="C4394" s="123" t="s">
        <v>1613</v>
      </c>
      <c r="D4394" s="107" t="s">
        <v>4496</v>
      </c>
      <c r="E4394" s="105">
        <v>101727984</v>
      </c>
      <c r="F4394" s="105"/>
      <c r="G4394" s="105">
        <v>292</v>
      </c>
      <c r="H4394">
        <v>8</v>
      </c>
      <c r="I4394" t="str">
        <f t="shared" si="222"/>
        <v>78</v>
      </c>
      <c r="J4394" t="str">
        <f t="shared" si="223"/>
        <v>5.9</v>
      </c>
      <c r="K4394" t="s">
        <v>8347</v>
      </c>
      <c r="L4394" t="s">
        <v>8341</v>
      </c>
      <c r="M4394">
        <v>1.5</v>
      </c>
      <c r="N4394">
        <v>3</v>
      </c>
      <c r="O4394">
        <f t="shared" si="224"/>
        <v>1.5</v>
      </c>
      <c r="P4394">
        <v>0.5</v>
      </c>
    </row>
    <row r="4395" spans="1:16">
      <c r="A4395">
        <v>104592529</v>
      </c>
      <c r="B4395" s="61" t="s">
        <v>9768</v>
      </c>
      <c r="C4395" s="106" t="s">
        <v>1532</v>
      </c>
      <c r="D4395" s="107" t="s">
        <v>8309</v>
      </c>
      <c r="E4395" s="105"/>
      <c r="F4395" s="105"/>
      <c r="G4395" s="105">
        <v>292</v>
      </c>
      <c r="H4395">
        <v>8</v>
      </c>
      <c r="I4395" t="str">
        <f t="shared" si="222"/>
        <v>78</v>
      </c>
      <c r="J4395" t="str">
        <f t="shared" si="223"/>
        <v>5.9</v>
      </c>
      <c r="K4395" t="s">
        <v>8346</v>
      </c>
      <c r="L4395" t="s">
        <v>8341</v>
      </c>
      <c r="M4395">
        <v>1.5</v>
      </c>
      <c r="N4395">
        <v>3</v>
      </c>
      <c r="O4395">
        <f t="shared" si="224"/>
        <v>1.5</v>
      </c>
      <c r="P4395">
        <v>0.5</v>
      </c>
    </row>
    <row r="4396" spans="1:16">
      <c r="A4396" s="105" t="s">
        <v>5567</v>
      </c>
      <c r="B4396" s="61" t="s">
        <v>9768</v>
      </c>
      <c r="C4396" s="106" t="s">
        <v>1613</v>
      </c>
      <c r="D4396" s="107" t="s">
        <v>8310</v>
      </c>
      <c r="E4396" s="105"/>
      <c r="F4396" s="105"/>
      <c r="G4396" s="105">
        <v>292</v>
      </c>
      <c r="H4396">
        <v>8</v>
      </c>
      <c r="I4396" t="str">
        <f t="shared" si="222"/>
        <v>78</v>
      </c>
      <c r="J4396" t="str">
        <f t="shared" si="223"/>
        <v>5.9</v>
      </c>
      <c r="K4396" t="s">
        <v>8346</v>
      </c>
      <c r="L4396" t="s">
        <v>8341</v>
      </c>
      <c r="M4396">
        <v>1.5</v>
      </c>
      <c r="N4396">
        <v>3</v>
      </c>
      <c r="O4396">
        <f t="shared" si="224"/>
        <v>1.5</v>
      </c>
      <c r="P4396">
        <v>0.5</v>
      </c>
    </row>
    <row r="4397" spans="1:16">
      <c r="A4397" s="105">
        <v>103667322</v>
      </c>
      <c r="B4397" s="61" t="s">
        <v>7700</v>
      </c>
      <c r="C4397" s="106" t="s">
        <v>1613</v>
      </c>
      <c r="D4397" s="107" t="s">
        <v>5269</v>
      </c>
      <c r="E4397" s="105">
        <v>101490161</v>
      </c>
      <c r="F4397" s="105"/>
      <c r="G4397" s="105">
        <v>53</v>
      </c>
      <c r="H4397">
        <v>6.75</v>
      </c>
      <c r="I4397" t="str">
        <f t="shared" si="222"/>
        <v>78</v>
      </c>
      <c r="J4397" t="str">
        <f t="shared" si="223"/>
        <v>5.7</v>
      </c>
      <c r="K4397" t="s">
        <v>8343</v>
      </c>
      <c r="L4397" t="s">
        <v>8352</v>
      </c>
      <c r="M4397">
        <v>0.75</v>
      </c>
      <c r="N4397">
        <v>2.5</v>
      </c>
      <c r="O4397">
        <f t="shared" si="224"/>
        <v>1.25</v>
      </c>
      <c r="P4397">
        <v>0.5</v>
      </c>
    </row>
    <row r="4398" spans="1:16">
      <c r="A4398" s="105">
        <v>104749221</v>
      </c>
      <c r="B4398" s="61" t="s">
        <v>8008</v>
      </c>
      <c r="C4398" s="106" t="s">
        <v>1532</v>
      </c>
      <c r="D4398" s="107" t="s">
        <v>5739</v>
      </c>
      <c r="E4398" s="105">
        <v>104571972</v>
      </c>
      <c r="F4398" s="105"/>
      <c r="G4398" s="105">
        <v>347</v>
      </c>
      <c r="H4398">
        <v>6.75</v>
      </c>
      <c r="I4398" t="str">
        <f t="shared" si="222"/>
        <v>78</v>
      </c>
      <c r="J4398" t="str">
        <f t="shared" si="223"/>
        <v>6.4</v>
      </c>
      <c r="K4398" t="s">
        <v>8343</v>
      </c>
      <c r="L4398" t="s">
        <v>8355</v>
      </c>
      <c r="M4398">
        <v>0.75</v>
      </c>
      <c r="N4398">
        <v>2.5</v>
      </c>
      <c r="O4398">
        <f t="shared" si="224"/>
        <v>1.25</v>
      </c>
      <c r="P4398">
        <v>0.5</v>
      </c>
    </row>
    <row r="4399" spans="1:16">
      <c r="A4399" s="105">
        <v>103693022</v>
      </c>
      <c r="B4399" s="61" t="s">
        <v>7706</v>
      </c>
      <c r="C4399" s="106" t="s">
        <v>1613</v>
      </c>
      <c r="D4399" s="107" t="s">
        <v>5281</v>
      </c>
      <c r="E4399" s="105">
        <v>103177454</v>
      </c>
      <c r="F4399" s="105"/>
      <c r="G4399" s="105">
        <v>424</v>
      </c>
      <c r="H4399">
        <v>8</v>
      </c>
      <c r="I4399" t="str">
        <f t="shared" si="222"/>
        <v>78</v>
      </c>
      <c r="J4399" t="str">
        <f t="shared" si="223"/>
        <v>5.9</v>
      </c>
      <c r="K4399" t="s">
        <v>8345</v>
      </c>
      <c r="L4399" t="s">
        <v>8355</v>
      </c>
      <c r="M4399">
        <v>1.5</v>
      </c>
      <c r="N4399">
        <v>3</v>
      </c>
      <c r="O4399">
        <f t="shared" si="224"/>
        <v>1.5</v>
      </c>
      <c r="P4399">
        <v>0.5</v>
      </c>
    </row>
    <row r="4400" spans="1:16">
      <c r="A4400" s="105">
        <v>104420094</v>
      </c>
      <c r="B4400" s="61" t="s">
        <v>7836</v>
      </c>
      <c r="C4400" s="106" t="s">
        <v>1532</v>
      </c>
      <c r="D4400" s="107" t="s">
        <v>8311</v>
      </c>
      <c r="E4400" s="105">
        <v>103177454</v>
      </c>
      <c r="F4400" s="105"/>
      <c r="G4400" s="105">
        <v>424</v>
      </c>
      <c r="H4400">
        <v>8</v>
      </c>
      <c r="I4400" t="str">
        <f t="shared" si="222"/>
        <v>78</v>
      </c>
      <c r="J4400" t="str">
        <f t="shared" si="223"/>
        <v>5.9</v>
      </c>
      <c r="K4400" t="s">
        <v>8345</v>
      </c>
      <c r="L4400" t="s">
        <v>8355</v>
      </c>
      <c r="M4400">
        <v>1.5</v>
      </c>
      <c r="N4400">
        <v>3</v>
      </c>
      <c r="O4400">
        <f t="shared" si="224"/>
        <v>1.5</v>
      </c>
      <c r="P4400">
        <v>0.5</v>
      </c>
    </row>
    <row r="4401" spans="1:16">
      <c r="A4401" s="105">
        <v>104544096</v>
      </c>
      <c r="B4401" s="61" t="s">
        <v>7878</v>
      </c>
      <c r="C4401" s="106" t="s">
        <v>1532</v>
      </c>
      <c r="D4401" s="107" t="s">
        <v>8311</v>
      </c>
      <c r="E4401" s="105">
        <v>104454209</v>
      </c>
      <c r="F4401" s="105"/>
      <c r="G4401" s="105">
        <v>424</v>
      </c>
      <c r="H4401">
        <v>8</v>
      </c>
      <c r="I4401" t="str">
        <f t="shared" si="222"/>
        <v>78</v>
      </c>
      <c r="J4401" t="str">
        <f t="shared" si="223"/>
        <v>5.9</v>
      </c>
      <c r="K4401" t="s">
        <v>8345</v>
      </c>
      <c r="L4401" t="s">
        <v>8355</v>
      </c>
      <c r="M4401">
        <v>1.5</v>
      </c>
      <c r="N4401">
        <v>3</v>
      </c>
      <c r="O4401">
        <f t="shared" si="224"/>
        <v>1.5</v>
      </c>
      <c r="P4401">
        <v>0.5</v>
      </c>
    </row>
    <row r="4402" spans="1:16">
      <c r="A4402" s="105">
        <v>104420094</v>
      </c>
      <c r="B4402" s="61" t="s">
        <v>7836</v>
      </c>
      <c r="C4402" s="106" t="s">
        <v>1613</v>
      </c>
      <c r="D4402" s="107" t="s">
        <v>8312</v>
      </c>
      <c r="E4402" s="105" t="s">
        <v>4953</v>
      </c>
      <c r="F4402" s="105"/>
      <c r="G4402" s="105">
        <v>424</v>
      </c>
      <c r="H4402">
        <v>8</v>
      </c>
      <c r="I4402" t="str">
        <f t="shared" si="222"/>
        <v>78</v>
      </c>
      <c r="J4402" t="str">
        <f t="shared" si="223"/>
        <v>5.9</v>
      </c>
      <c r="K4402" t="s">
        <v>8345</v>
      </c>
      <c r="L4402" t="s">
        <v>8355</v>
      </c>
      <c r="M4402">
        <v>1.5</v>
      </c>
      <c r="N4402">
        <v>3</v>
      </c>
      <c r="O4402">
        <f t="shared" si="224"/>
        <v>1.5</v>
      </c>
      <c r="P4402">
        <v>0.5</v>
      </c>
    </row>
    <row r="4403" spans="1:16">
      <c r="A4403" s="105">
        <v>104544096</v>
      </c>
      <c r="B4403" s="61" t="s">
        <v>7878</v>
      </c>
      <c r="C4403" s="106" t="s">
        <v>1613</v>
      </c>
      <c r="D4403" s="107" t="s">
        <v>8312</v>
      </c>
      <c r="E4403" s="107" t="s">
        <v>5511</v>
      </c>
      <c r="F4403" s="105"/>
      <c r="G4403" s="105">
        <v>424</v>
      </c>
      <c r="H4403">
        <v>8</v>
      </c>
      <c r="I4403" t="str">
        <f t="shared" si="222"/>
        <v>78</v>
      </c>
      <c r="J4403" t="str">
        <f t="shared" si="223"/>
        <v>5.9</v>
      </c>
      <c r="K4403" t="s">
        <v>8345</v>
      </c>
      <c r="L4403" t="s">
        <v>8355</v>
      </c>
      <c r="M4403">
        <v>1.5</v>
      </c>
      <c r="N4403">
        <v>3</v>
      </c>
      <c r="O4403">
        <f t="shared" si="224"/>
        <v>1.5</v>
      </c>
      <c r="P4403">
        <v>0.5</v>
      </c>
    </row>
    <row r="4404" spans="1:16">
      <c r="A4404" s="105">
        <v>103693022</v>
      </c>
      <c r="B4404" s="61" t="s">
        <v>7706</v>
      </c>
      <c r="C4404" s="106" t="s">
        <v>1532</v>
      </c>
      <c r="D4404" s="107" t="s">
        <v>629</v>
      </c>
      <c r="E4404" s="105" t="s">
        <v>4953</v>
      </c>
      <c r="F4404" s="105"/>
      <c r="G4404" s="105">
        <v>424</v>
      </c>
      <c r="H4404">
        <v>8</v>
      </c>
      <c r="I4404" t="str">
        <f t="shared" si="222"/>
        <v>78</v>
      </c>
      <c r="J4404" t="str">
        <f t="shared" si="223"/>
        <v>5.9</v>
      </c>
      <c r="K4404" t="s">
        <v>8345</v>
      </c>
      <c r="L4404" t="s">
        <v>8355</v>
      </c>
      <c r="M4404">
        <v>1.5</v>
      </c>
      <c r="N4404">
        <v>3</v>
      </c>
      <c r="O4404">
        <f t="shared" si="224"/>
        <v>1.5</v>
      </c>
      <c r="P4404">
        <v>0.5</v>
      </c>
    </row>
    <row r="4405" spans="1:16">
      <c r="A4405" s="105">
        <v>103446509</v>
      </c>
      <c r="B4405" s="61" t="s">
        <v>7647</v>
      </c>
      <c r="C4405" s="106" t="s">
        <v>1532</v>
      </c>
      <c r="D4405" s="107" t="s">
        <v>5179</v>
      </c>
      <c r="E4405" s="105">
        <v>103177454</v>
      </c>
      <c r="F4405" s="105"/>
      <c r="G4405" s="105">
        <v>353</v>
      </c>
      <c r="H4405">
        <v>8</v>
      </c>
      <c r="I4405" t="str">
        <f t="shared" si="222"/>
        <v>78</v>
      </c>
      <c r="J4405" t="str">
        <f t="shared" si="223"/>
        <v>5.9</v>
      </c>
      <c r="K4405" t="s">
        <v>8345</v>
      </c>
      <c r="L4405" t="s">
        <v>8350</v>
      </c>
      <c r="M4405">
        <v>1.5</v>
      </c>
      <c r="N4405">
        <v>3</v>
      </c>
      <c r="O4405">
        <f t="shared" si="224"/>
        <v>1.5</v>
      </c>
      <c r="P4405">
        <v>0.5</v>
      </c>
    </row>
    <row r="4406" spans="1:16">
      <c r="A4406" s="105">
        <v>103446509</v>
      </c>
      <c r="B4406" s="61" t="s">
        <v>7647</v>
      </c>
      <c r="C4406" s="106" t="s">
        <v>1613</v>
      </c>
      <c r="D4406" s="107" t="s">
        <v>5180</v>
      </c>
      <c r="E4406" s="105" t="s">
        <v>4953</v>
      </c>
      <c r="F4406" s="105"/>
      <c r="G4406" s="105">
        <v>353</v>
      </c>
      <c r="H4406">
        <v>8</v>
      </c>
      <c r="I4406" t="str">
        <f t="shared" si="222"/>
        <v>78</v>
      </c>
      <c r="J4406" t="str">
        <f t="shared" si="223"/>
        <v>5.9</v>
      </c>
      <c r="K4406" t="s">
        <v>8345</v>
      </c>
      <c r="L4406" t="s">
        <v>8350</v>
      </c>
      <c r="M4406">
        <v>1.5</v>
      </c>
      <c r="N4406">
        <v>3</v>
      </c>
      <c r="O4406">
        <f t="shared" si="224"/>
        <v>1.5</v>
      </c>
      <c r="P4406">
        <v>0.5</v>
      </c>
    </row>
    <row r="4407" spans="1:16">
      <c r="A4407" s="105">
        <v>104852860</v>
      </c>
      <c r="B4407" s="61" t="s">
        <v>8060</v>
      </c>
      <c r="C4407" s="106" t="s">
        <v>1532</v>
      </c>
      <c r="D4407" s="107" t="s">
        <v>5829</v>
      </c>
      <c r="E4407" s="105">
        <v>103193075</v>
      </c>
      <c r="F4407" s="105"/>
      <c r="G4407" s="105">
        <v>471</v>
      </c>
      <c r="H4407">
        <v>8</v>
      </c>
      <c r="I4407" t="str">
        <f t="shared" si="222"/>
        <v>78</v>
      </c>
      <c r="J4407" t="str">
        <f t="shared" si="223"/>
        <v>5.9</v>
      </c>
      <c r="K4407" t="s">
        <v>8345</v>
      </c>
      <c r="L4407" t="s">
        <v>8341</v>
      </c>
      <c r="M4407">
        <v>1.5</v>
      </c>
      <c r="N4407">
        <v>3</v>
      </c>
      <c r="O4407">
        <f t="shared" si="224"/>
        <v>1.5</v>
      </c>
      <c r="P4407">
        <v>0.5</v>
      </c>
    </row>
    <row r="4408" spans="1:16">
      <c r="A4408" s="105">
        <v>104852860</v>
      </c>
      <c r="B4408" s="61" t="s">
        <v>8060</v>
      </c>
      <c r="C4408" s="106" t="s">
        <v>1613</v>
      </c>
      <c r="D4408" s="107" t="s">
        <v>5830</v>
      </c>
      <c r="E4408" s="105" t="s">
        <v>4953</v>
      </c>
      <c r="F4408" s="105"/>
      <c r="G4408" s="105">
        <v>471</v>
      </c>
      <c r="H4408">
        <v>8</v>
      </c>
      <c r="I4408" t="str">
        <f t="shared" si="222"/>
        <v>78</v>
      </c>
      <c r="J4408" t="str">
        <f t="shared" si="223"/>
        <v>5.9</v>
      </c>
      <c r="K4408" t="s">
        <v>8345</v>
      </c>
      <c r="L4408" t="s">
        <v>8341</v>
      </c>
      <c r="M4408">
        <v>1.5</v>
      </c>
      <c r="N4408">
        <v>3</v>
      </c>
      <c r="O4408">
        <f t="shared" si="224"/>
        <v>1.5</v>
      </c>
      <c r="P4408">
        <v>0.5</v>
      </c>
    </row>
    <row r="4409" spans="1:16">
      <c r="A4409" s="105">
        <v>104452136</v>
      </c>
      <c r="B4409" s="61" t="s">
        <v>7860</v>
      </c>
      <c r="C4409" s="106" t="s">
        <v>1532</v>
      </c>
      <c r="D4409" s="107" t="s">
        <v>5060</v>
      </c>
      <c r="E4409" s="105">
        <v>103193075</v>
      </c>
      <c r="F4409" s="105"/>
      <c r="G4409" s="105">
        <v>292</v>
      </c>
      <c r="H4409">
        <v>8</v>
      </c>
      <c r="I4409" t="str">
        <f t="shared" si="222"/>
        <v>78</v>
      </c>
      <c r="J4409" t="str">
        <f t="shared" si="223"/>
        <v>5.9</v>
      </c>
      <c r="K4409" t="s">
        <v>8345</v>
      </c>
      <c r="L4409" t="s">
        <v>8341</v>
      </c>
      <c r="M4409">
        <v>1.5</v>
      </c>
      <c r="N4409">
        <v>3</v>
      </c>
      <c r="O4409">
        <f t="shared" si="224"/>
        <v>1.5</v>
      </c>
      <c r="P4409">
        <v>0.5</v>
      </c>
    </row>
    <row r="4410" spans="1:16">
      <c r="A4410" s="105">
        <v>103357252</v>
      </c>
      <c r="B4410" s="61" t="s">
        <v>7572</v>
      </c>
      <c r="C4410" s="106" t="s">
        <v>1532</v>
      </c>
      <c r="D4410" s="107" t="s">
        <v>5060</v>
      </c>
      <c r="E4410" s="114">
        <v>103177454</v>
      </c>
      <c r="F4410" s="105"/>
      <c r="G4410" s="105">
        <v>292</v>
      </c>
      <c r="H4410">
        <v>8</v>
      </c>
      <c r="I4410" t="str">
        <f t="shared" si="222"/>
        <v>78</v>
      </c>
      <c r="J4410" t="str">
        <f t="shared" si="223"/>
        <v>5.9</v>
      </c>
      <c r="K4410" t="s">
        <v>8345</v>
      </c>
      <c r="L4410" t="s">
        <v>8341</v>
      </c>
      <c r="M4410">
        <v>1.5</v>
      </c>
      <c r="N4410">
        <v>3</v>
      </c>
      <c r="O4410">
        <f t="shared" si="224"/>
        <v>1.5</v>
      </c>
      <c r="P4410">
        <v>0.5</v>
      </c>
    </row>
    <row r="4411" spans="1:16">
      <c r="A4411" s="105">
        <v>104449320</v>
      </c>
      <c r="B4411" s="61" t="s">
        <v>7859</v>
      </c>
      <c r="C4411" s="106" t="s">
        <v>1532</v>
      </c>
      <c r="D4411" s="107" t="s">
        <v>5060</v>
      </c>
      <c r="E4411" s="105">
        <v>103193075</v>
      </c>
      <c r="F4411" s="105"/>
      <c r="G4411" s="105">
        <v>292</v>
      </c>
      <c r="H4411">
        <v>8</v>
      </c>
      <c r="I4411" t="str">
        <f t="shared" si="222"/>
        <v>78</v>
      </c>
      <c r="J4411" t="str">
        <f t="shared" si="223"/>
        <v>5.9</v>
      </c>
      <c r="K4411" t="s">
        <v>8345</v>
      </c>
      <c r="L4411" t="s">
        <v>8341</v>
      </c>
      <c r="M4411">
        <v>1.5</v>
      </c>
      <c r="N4411">
        <v>3</v>
      </c>
      <c r="O4411">
        <f t="shared" si="224"/>
        <v>1.5</v>
      </c>
      <c r="P4411">
        <v>0.5</v>
      </c>
    </row>
    <row r="4412" spans="1:16">
      <c r="A4412" s="105">
        <v>104452136</v>
      </c>
      <c r="B4412" s="61" t="s">
        <v>7860</v>
      </c>
      <c r="C4412" s="106" t="s">
        <v>1613</v>
      </c>
      <c r="D4412" s="107" t="s">
        <v>8313</v>
      </c>
      <c r="E4412" s="105" t="s">
        <v>4953</v>
      </c>
      <c r="F4412" s="105"/>
      <c r="G4412" s="105">
        <v>292</v>
      </c>
      <c r="H4412">
        <v>8</v>
      </c>
      <c r="I4412" t="str">
        <f t="shared" si="222"/>
        <v>78</v>
      </c>
      <c r="J4412" t="str">
        <f t="shared" si="223"/>
        <v>5.9</v>
      </c>
      <c r="K4412" t="s">
        <v>8345</v>
      </c>
      <c r="L4412" t="s">
        <v>8341</v>
      </c>
      <c r="M4412">
        <v>1.5</v>
      </c>
      <c r="N4412">
        <v>3</v>
      </c>
      <c r="O4412">
        <f t="shared" si="224"/>
        <v>1.5</v>
      </c>
      <c r="P4412">
        <v>0.5</v>
      </c>
    </row>
    <row r="4413" spans="1:16">
      <c r="A4413" s="105">
        <v>103605122</v>
      </c>
      <c r="B4413" s="61" t="s">
        <v>7652</v>
      </c>
      <c r="C4413" s="106" t="s">
        <v>1532</v>
      </c>
      <c r="D4413" s="107" t="s">
        <v>5190</v>
      </c>
      <c r="E4413" s="105">
        <v>103177454</v>
      </c>
      <c r="F4413" s="105"/>
      <c r="G4413" s="105">
        <v>292</v>
      </c>
      <c r="H4413">
        <v>8</v>
      </c>
      <c r="I4413" t="str">
        <f t="shared" si="222"/>
        <v>78</v>
      </c>
      <c r="J4413" t="str">
        <f t="shared" si="223"/>
        <v>5.9</v>
      </c>
      <c r="K4413" t="s">
        <v>8345</v>
      </c>
      <c r="L4413" t="s">
        <v>8341</v>
      </c>
      <c r="M4413">
        <v>1.5</v>
      </c>
      <c r="N4413">
        <v>3</v>
      </c>
      <c r="O4413">
        <f t="shared" si="224"/>
        <v>1.5</v>
      </c>
      <c r="P4413">
        <v>0.5</v>
      </c>
    </row>
    <row r="4414" spans="1:16">
      <c r="A4414" s="105">
        <v>104356419</v>
      </c>
      <c r="B4414" s="61" t="s">
        <v>7800</v>
      </c>
      <c r="C4414" s="106" t="s">
        <v>1532</v>
      </c>
      <c r="D4414" s="107" t="s">
        <v>5190</v>
      </c>
      <c r="E4414" s="105">
        <v>103177454</v>
      </c>
      <c r="F4414" s="105"/>
      <c r="G4414" s="105">
        <v>292</v>
      </c>
      <c r="H4414">
        <v>8</v>
      </c>
      <c r="I4414" t="str">
        <f t="shared" si="222"/>
        <v>78</v>
      </c>
      <c r="J4414" t="str">
        <f t="shared" si="223"/>
        <v>5.9</v>
      </c>
      <c r="K4414" t="s">
        <v>8345</v>
      </c>
      <c r="L4414" t="s">
        <v>8341</v>
      </c>
      <c r="M4414">
        <v>1.5</v>
      </c>
      <c r="N4414">
        <v>3</v>
      </c>
      <c r="O4414">
        <f t="shared" si="224"/>
        <v>1.5</v>
      </c>
      <c r="P4414">
        <v>0.5</v>
      </c>
    </row>
    <row r="4415" spans="1:16">
      <c r="A4415" s="105">
        <v>104571917</v>
      </c>
      <c r="B4415" s="61" t="s">
        <v>7882</v>
      </c>
      <c r="C4415" s="106" t="s">
        <v>1532</v>
      </c>
      <c r="D4415" s="107" t="s">
        <v>5190</v>
      </c>
      <c r="E4415" s="105">
        <v>103177454</v>
      </c>
      <c r="F4415" s="105"/>
      <c r="G4415" s="105">
        <v>292</v>
      </c>
      <c r="H4415">
        <v>8</v>
      </c>
      <c r="I4415" t="str">
        <f t="shared" si="222"/>
        <v>78</v>
      </c>
      <c r="J4415" t="str">
        <f t="shared" si="223"/>
        <v>5.9</v>
      </c>
      <c r="K4415" t="s">
        <v>8345</v>
      </c>
      <c r="L4415" t="s">
        <v>8341</v>
      </c>
      <c r="M4415">
        <v>1.5</v>
      </c>
      <c r="N4415">
        <v>3</v>
      </c>
      <c r="O4415">
        <f t="shared" si="224"/>
        <v>1.5</v>
      </c>
      <c r="P4415">
        <v>0.5</v>
      </c>
    </row>
    <row r="4416" spans="1:16">
      <c r="A4416" s="105">
        <v>103691250</v>
      </c>
      <c r="B4416" s="61" t="s">
        <v>7721</v>
      </c>
      <c r="C4416" s="106" t="s">
        <v>1613</v>
      </c>
      <c r="D4416" s="107" t="s">
        <v>5190</v>
      </c>
      <c r="E4416" s="105">
        <v>103193075</v>
      </c>
      <c r="F4416" s="105"/>
      <c r="G4416" s="105">
        <v>292</v>
      </c>
      <c r="H4416">
        <v>8</v>
      </c>
      <c r="I4416" t="str">
        <f t="shared" si="222"/>
        <v>78</v>
      </c>
      <c r="J4416" t="str">
        <f t="shared" si="223"/>
        <v>5.9</v>
      </c>
      <c r="K4416" t="s">
        <v>8345</v>
      </c>
      <c r="L4416" t="s">
        <v>8341</v>
      </c>
      <c r="M4416">
        <v>1.5</v>
      </c>
      <c r="N4416">
        <v>3</v>
      </c>
      <c r="O4416">
        <f t="shared" si="224"/>
        <v>1.5</v>
      </c>
      <c r="P4416">
        <v>0.5</v>
      </c>
    </row>
    <row r="4417" spans="1:16">
      <c r="A4417" s="105">
        <v>104571917</v>
      </c>
      <c r="B4417" s="61" t="s">
        <v>7882</v>
      </c>
      <c r="C4417" s="106" t="s">
        <v>1613</v>
      </c>
      <c r="D4417" s="107" t="s">
        <v>5533</v>
      </c>
      <c r="E4417" s="105" t="s">
        <v>4953</v>
      </c>
      <c r="F4417" s="105"/>
      <c r="G4417" s="105">
        <v>292</v>
      </c>
      <c r="H4417">
        <v>8</v>
      </c>
      <c r="I4417" t="str">
        <f t="shared" si="222"/>
        <v>78</v>
      </c>
      <c r="J4417" t="str">
        <f t="shared" si="223"/>
        <v>5.9</v>
      </c>
      <c r="K4417" t="s">
        <v>8345</v>
      </c>
      <c r="L4417" t="s">
        <v>8341</v>
      </c>
      <c r="M4417">
        <v>1.5</v>
      </c>
      <c r="N4417">
        <v>3</v>
      </c>
      <c r="O4417">
        <f t="shared" si="224"/>
        <v>1.5</v>
      </c>
      <c r="P4417">
        <v>0.5</v>
      </c>
    </row>
    <row r="4418" spans="1:16">
      <c r="A4418" s="105">
        <v>103691250</v>
      </c>
      <c r="B4418" s="61" t="s">
        <v>7721</v>
      </c>
      <c r="C4418" s="106" t="s">
        <v>1532</v>
      </c>
      <c r="D4418" s="107" t="s">
        <v>5191</v>
      </c>
      <c r="E4418" s="105" t="s">
        <v>4953</v>
      </c>
      <c r="F4418" s="105"/>
      <c r="G4418" s="105">
        <v>292</v>
      </c>
      <c r="H4418">
        <v>8</v>
      </c>
      <c r="I4418" t="str">
        <f t="shared" si="222"/>
        <v>78</v>
      </c>
      <c r="J4418" t="str">
        <f t="shared" si="223"/>
        <v>5.9</v>
      </c>
      <c r="K4418" t="s">
        <v>8345</v>
      </c>
      <c r="L4418" t="s">
        <v>8341</v>
      </c>
      <c r="M4418">
        <v>1.5</v>
      </c>
      <c r="N4418">
        <v>3</v>
      </c>
      <c r="O4418">
        <f t="shared" si="224"/>
        <v>1.5</v>
      </c>
      <c r="P4418">
        <v>0.5</v>
      </c>
    </row>
    <row r="4419" spans="1:16">
      <c r="A4419" s="105">
        <v>103605122</v>
      </c>
      <c r="B4419" s="61" t="s">
        <v>7652</v>
      </c>
      <c r="C4419" s="106" t="s">
        <v>1613</v>
      </c>
      <c r="D4419" s="107" t="s">
        <v>5191</v>
      </c>
      <c r="E4419" s="105" t="s">
        <v>4953</v>
      </c>
      <c r="F4419" s="105"/>
      <c r="G4419" s="105">
        <v>292</v>
      </c>
      <c r="H4419">
        <v>8</v>
      </c>
      <c r="I4419" t="str">
        <f t="shared" si="222"/>
        <v>78</v>
      </c>
      <c r="J4419" t="str">
        <f t="shared" si="223"/>
        <v>5.9</v>
      </c>
      <c r="K4419" t="s">
        <v>8345</v>
      </c>
      <c r="L4419" t="s">
        <v>8341</v>
      </c>
      <c r="M4419">
        <v>1.5</v>
      </c>
      <c r="N4419">
        <v>3</v>
      </c>
      <c r="O4419">
        <f t="shared" si="224"/>
        <v>1.5</v>
      </c>
      <c r="P4419">
        <v>0.5</v>
      </c>
    </row>
    <row r="4420" spans="1:16">
      <c r="A4420" s="105">
        <v>104356419</v>
      </c>
      <c r="B4420" s="61" t="s">
        <v>7800</v>
      </c>
      <c r="C4420" s="106" t="s">
        <v>1613</v>
      </c>
      <c r="D4420" s="107" t="s">
        <v>5191</v>
      </c>
      <c r="E4420" s="105" t="s">
        <v>4953</v>
      </c>
      <c r="F4420" s="105"/>
      <c r="G4420" s="105">
        <v>292</v>
      </c>
      <c r="H4420">
        <v>8</v>
      </c>
      <c r="I4420" t="str">
        <f t="shared" si="222"/>
        <v>78</v>
      </c>
      <c r="J4420" t="str">
        <f t="shared" si="223"/>
        <v>5.9</v>
      </c>
      <c r="K4420" t="s">
        <v>8345</v>
      </c>
      <c r="L4420" t="s">
        <v>8341</v>
      </c>
      <c r="M4420">
        <v>1.5</v>
      </c>
      <c r="N4420">
        <v>3</v>
      </c>
      <c r="O4420">
        <f t="shared" si="224"/>
        <v>1.5</v>
      </c>
      <c r="P4420">
        <v>0.5</v>
      </c>
    </row>
    <row r="4421" spans="1:16">
      <c r="A4421" s="105">
        <v>103357252</v>
      </c>
      <c r="B4421" s="61" t="s">
        <v>7572</v>
      </c>
      <c r="C4421" s="106" t="s">
        <v>1613</v>
      </c>
      <c r="D4421" s="107" t="s">
        <v>5061</v>
      </c>
      <c r="E4421" s="114" t="s">
        <v>4953</v>
      </c>
      <c r="F4421" s="105"/>
      <c r="G4421" s="105">
        <v>292</v>
      </c>
      <c r="H4421">
        <v>8</v>
      </c>
      <c r="I4421" t="str">
        <f t="shared" si="222"/>
        <v>78</v>
      </c>
      <c r="J4421" t="str">
        <f t="shared" si="223"/>
        <v>5.9</v>
      </c>
      <c r="K4421" t="s">
        <v>8345</v>
      </c>
      <c r="L4421" t="s">
        <v>8341</v>
      </c>
      <c r="M4421">
        <v>1.5</v>
      </c>
      <c r="N4421">
        <v>3</v>
      </c>
      <c r="O4421">
        <f t="shared" si="224"/>
        <v>1.5</v>
      </c>
      <c r="P4421">
        <v>0.5</v>
      </c>
    </row>
    <row r="4422" spans="1:16">
      <c r="A4422" s="105">
        <v>104449320</v>
      </c>
      <c r="B4422" s="61" t="s">
        <v>7859</v>
      </c>
      <c r="C4422" s="106" t="s">
        <v>1613</v>
      </c>
      <c r="D4422" s="107" t="s">
        <v>5061</v>
      </c>
      <c r="E4422" s="105" t="s">
        <v>4953</v>
      </c>
      <c r="F4422" s="105"/>
      <c r="G4422" s="105">
        <v>292</v>
      </c>
      <c r="H4422">
        <v>8</v>
      </c>
      <c r="I4422" t="str">
        <f t="shared" si="222"/>
        <v>78</v>
      </c>
      <c r="J4422" t="str">
        <f t="shared" si="223"/>
        <v>5.9</v>
      </c>
      <c r="K4422" t="s">
        <v>8345</v>
      </c>
      <c r="L4422" t="s">
        <v>8341</v>
      </c>
      <c r="M4422">
        <v>1.5</v>
      </c>
      <c r="N4422">
        <v>3</v>
      </c>
      <c r="O4422">
        <f t="shared" si="224"/>
        <v>1.5</v>
      </c>
      <c r="P4422">
        <v>0.5</v>
      </c>
    </row>
    <row r="4423" spans="1:16">
      <c r="A4423" s="105">
        <v>104629912</v>
      </c>
      <c r="B4423" s="61" t="s">
        <v>7940</v>
      </c>
      <c r="C4423" s="106" t="s">
        <v>1532</v>
      </c>
      <c r="D4423" s="107" t="s">
        <v>8198</v>
      </c>
      <c r="E4423" s="105"/>
      <c r="F4423" s="105"/>
      <c r="G4423" s="105">
        <v>292</v>
      </c>
      <c r="H4423">
        <v>8</v>
      </c>
      <c r="I4423" t="str">
        <f t="shared" si="222"/>
        <v>78</v>
      </c>
      <c r="J4423" t="str">
        <f t="shared" si="223"/>
        <v>5.9</v>
      </c>
      <c r="K4423" t="s">
        <v>8345</v>
      </c>
      <c r="L4423" t="s">
        <v>8341</v>
      </c>
      <c r="M4423">
        <v>1.5</v>
      </c>
      <c r="N4423">
        <v>3</v>
      </c>
      <c r="O4423">
        <f t="shared" si="224"/>
        <v>1.5</v>
      </c>
      <c r="P4423">
        <v>0.5</v>
      </c>
    </row>
    <row r="4424" spans="1:16">
      <c r="A4424" s="105">
        <v>104629912</v>
      </c>
      <c r="B4424" s="61" t="s">
        <v>7940</v>
      </c>
      <c r="C4424" s="106" t="s">
        <v>1613</v>
      </c>
      <c r="D4424" s="107" t="s">
        <v>5638</v>
      </c>
      <c r="E4424" s="105"/>
      <c r="F4424" s="105"/>
      <c r="G4424" s="105">
        <v>292</v>
      </c>
      <c r="H4424">
        <v>8</v>
      </c>
      <c r="I4424" t="str">
        <f t="shared" si="222"/>
        <v>78</v>
      </c>
      <c r="J4424" t="str">
        <f t="shared" si="223"/>
        <v>5.9</v>
      </c>
      <c r="K4424" t="s">
        <v>8345</v>
      </c>
      <c r="L4424" t="s">
        <v>8341</v>
      </c>
      <c r="M4424">
        <v>1.5</v>
      </c>
      <c r="N4424">
        <v>3</v>
      </c>
      <c r="O4424">
        <f t="shared" si="224"/>
        <v>1.5</v>
      </c>
      <c r="P4424">
        <v>0.5</v>
      </c>
    </row>
    <row r="4425" spans="1:16">
      <c r="A4425" s="105">
        <v>103617721</v>
      </c>
      <c r="B4425" s="61" t="s">
        <v>7692</v>
      </c>
      <c r="C4425" s="106" t="s">
        <v>1532</v>
      </c>
      <c r="D4425" s="107" t="s">
        <v>8199</v>
      </c>
      <c r="E4425" s="105">
        <v>101727985</v>
      </c>
      <c r="F4425" s="105"/>
      <c r="G4425" s="105">
        <v>353</v>
      </c>
      <c r="H4425">
        <v>8</v>
      </c>
      <c r="I4425" t="str">
        <f t="shared" si="222"/>
        <v>78</v>
      </c>
      <c r="J4425" t="str">
        <f t="shared" si="223"/>
        <v>5.9</v>
      </c>
      <c r="K4425" t="s">
        <v>8349</v>
      </c>
      <c r="L4425" t="s">
        <v>8350</v>
      </c>
      <c r="M4425">
        <v>1.5</v>
      </c>
      <c r="N4425">
        <v>3</v>
      </c>
      <c r="O4425">
        <f t="shared" si="224"/>
        <v>1.5</v>
      </c>
      <c r="P4425">
        <v>0.5</v>
      </c>
    </row>
    <row r="4426" spans="1:16">
      <c r="A4426" s="105">
        <v>103617721</v>
      </c>
      <c r="B4426" s="61" t="s">
        <v>7692</v>
      </c>
      <c r="C4426" s="106" t="s">
        <v>1613</v>
      </c>
      <c r="D4426" s="107" t="s">
        <v>8200</v>
      </c>
      <c r="E4426" s="105">
        <v>101727984</v>
      </c>
      <c r="F4426" s="105"/>
      <c r="G4426" s="105">
        <v>353</v>
      </c>
      <c r="H4426">
        <v>8</v>
      </c>
      <c r="I4426" t="str">
        <f t="shared" si="222"/>
        <v>78</v>
      </c>
      <c r="J4426" t="str">
        <f t="shared" si="223"/>
        <v>5.9</v>
      </c>
      <c r="K4426" t="s">
        <v>8349</v>
      </c>
      <c r="L4426" t="s">
        <v>8350</v>
      </c>
      <c r="M4426">
        <v>1.5</v>
      </c>
      <c r="N4426">
        <v>3</v>
      </c>
      <c r="O4426">
        <f t="shared" si="224"/>
        <v>1.5</v>
      </c>
      <c r="P4426">
        <v>0.5</v>
      </c>
    </row>
    <row r="4427" spans="1:16">
      <c r="A4427" s="105" t="s">
        <v>1874</v>
      </c>
      <c r="B4427" s="61" t="s">
        <v>6129</v>
      </c>
      <c r="C4427" s="123" t="s">
        <v>1532</v>
      </c>
      <c r="D4427" s="126" t="s">
        <v>1875</v>
      </c>
      <c r="E4427" s="105">
        <v>101490162</v>
      </c>
      <c r="F4427" s="105"/>
      <c r="G4427" s="118">
        <v>26</v>
      </c>
      <c r="H4427">
        <v>8</v>
      </c>
      <c r="I4427" t="str">
        <f t="shared" si="222"/>
        <v>91</v>
      </c>
      <c r="J4427" t="str">
        <f t="shared" si="223"/>
        <v>03.</v>
      </c>
      <c r="K4427" t="s">
        <v>8344</v>
      </c>
      <c r="L4427" t="s">
        <v>8341</v>
      </c>
      <c r="M4427">
        <v>0.75</v>
      </c>
      <c r="N4427">
        <v>3</v>
      </c>
      <c r="O4427">
        <f t="shared" si="224"/>
        <v>1.5</v>
      </c>
      <c r="P4427">
        <v>0.5</v>
      </c>
    </row>
    <row r="4428" spans="1:16">
      <c r="A4428" s="105" t="s">
        <v>1874</v>
      </c>
      <c r="B4428" s="61" t="s">
        <v>6129</v>
      </c>
      <c r="C4428" s="123" t="s">
        <v>1613</v>
      </c>
      <c r="D4428" s="126" t="s">
        <v>3769</v>
      </c>
      <c r="E4428" s="118">
        <v>101490161</v>
      </c>
      <c r="F4428" s="118"/>
      <c r="G4428" s="118">
        <v>26</v>
      </c>
      <c r="H4428">
        <v>8</v>
      </c>
      <c r="I4428" t="str">
        <f t="shared" ref="I4428:I4491" si="225">MID(D4428,5,2)</f>
        <v>91</v>
      </c>
      <c r="J4428" t="str">
        <f t="shared" ref="J4428:J4491" si="226">MID(D4428,7,3)</f>
        <v>03.</v>
      </c>
      <c r="K4428" t="s">
        <v>8344</v>
      </c>
      <c r="L4428" t="s">
        <v>8341</v>
      </c>
      <c r="M4428">
        <v>0.75</v>
      </c>
      <c r="N4428">
        <v>3</v>
      </c>
      <c r="O4428">
        <f t="shared" si="224"/>
        <v>1.5</v>
      </c>
      <c r="P4428">
        <v>0.5</v>
      </c>
    </row>
    <row r="4429" spans="1:16">
      <c r="A4429" s="105" t="s">
        <v>3105</v>
      </c>
      <c r="B4429" s="61" t="s">
        <v>6617</v>
      </c>
      <c r="C4429" s="123" t="s">
        <v>1532</v>
      </c>
      <c r="D4429" s="126" t="s">
        <v>3106</v>
      </c>
      <c r="E4429" s="105">
        <v>101490162</v>
      </c>
      <c r="F4429" s="105"/>
      <c r="G4429" s="118">
        <v>26</v>
      </c>
      <c r="H4429">
        <v>8</v>
      </c>
      <c r="I4429" t="str">
        <f t="shared" si="225"/>
        <v>91</v>
      </c>
      <c r="J4429" t="str">
        <f t="shared" si="226"/>
        <v>03.</v>
      </c>
      <c r="K4429" t="s">
        <v>8342</v>
      </c>
      <c r="L4429" t="s">
        <v>8357</v>
      </c>
      <c r="M4429">
        <v>0.75</v>
      </c>
      <c r="N4429">
        <v>3</v>
      </c>
      <c r="O4429">
        <f t="shared" si="224"/>
        <v>1.5</v>
      </c>
      <c r="P4429">
        <v>0.5</v>
      </c>
    </row>
    <row r="4430" spans="1:16">
      <c r="A4430" s="118" t="s">
        <v>3105</v>
      </c>
      <c r="B4430" s="61" t="s">
        <v>6617</v>
      </c>
      <c r="C4430" s="123" t="s">
        <v>1613</v>
      </c>
      <c r="D4430" s="126" t="s">
        <v>3771</v>
      </c>
      <c r="E4430" s="118">
        <v>101490161</v>
      </c>
      <c r="F4430" s="118"/>
      <c r="G4430" s="118">
        <v>26</v>
      </c>
      <c r="H4430">
        <v>8</v>
      </c>
      <c r="I4430" t="str">
        <f t="shared" si="225"/>
        <v>91</v>
      </c>
      <c r="J4430" t="str">
        <f t="shared" si="226"/>
        <v>03.</v>
      </c>
      <c r="K4430" t="s">
        <v>8342</v>
      </c>
      <c r="L4430" t="s">
        <v>8357</v>
      </c>
      <c r="M4430">
        <v>0.75</v>
      </c>
      <c r="N4430">
        <v>3</v>
      </c>
      <c r="O4430">
        <f t="shared" si="224"/>
        <v>1.5</v>
      </c>
      <c r="P4430">
        <v>0.5</v>
      </c>
    </row>
    <row r="4431" spans="1:16">
      <c r="A4431" s="105" t="s">
        <v>3260</v>
      </c>
      <c r="B4431" s="61" t="s">
        <v>6673</v>
      </c>
      <c r="C4431" s="123" t="s">
        <v>1532</v>
      </c>
      <c r="D4431" s="126" t="s">
        <v>3261</v>
      </c>
      <c r="E4431" s="105">
        <v>101490164</v>
      </c>
      <c r="F4431" s="105"/>
      <c r="G4431" s="118">
        <v>26</v>
      </c>
      <c r="H4431">
        <v>8</v>
      </c>
      <c r="I4431" t="str">
        <f t="shared" si="225"/>
        <v>91</v>
      </c>
      <c r="J4431" t="str">
        <f t="shared" si="226"/>
        <v>03.</v>
      </c>
      <c r="K4431" t="s">
        <v>8344</v>
      </c>
      <c r="L4431" t="s">
        <v>8341</v>
      </c>
      <c r="M4431">
        <v>0.75</v>
      </c>
      <c r="N4431">
        <v>3</v>
      </c>
      <c r="O4431">
        <f t="shared" si="224"/>
        <v>1.5</v>
      </c>
      <c r="P4431">
        <v>0.5</v>
      </c>
    </row>
    <row r="4432" spans="1:16">
      <c r="A4432" s="105" t="s">
        <v>3260</v>
      </c>
      <c r="B4432" s="61" t="s">
        <v>6673</v>
      </c>
      <c r="C4432" s="123" t="s">
        <v>1613</v>
      </c>
      <c r="D4432" s="126" t="s">
        <v>3773</v>
      </c>
      <c r="E4432" s="118">
        <v>101490161</v>
      </c>
      <c r="F4432" s="118"/>
      <c r="G4432" s="118">
        <v>26</v>
      </c>
      <c r="H4432">
        <v>8</v>
      </c>
      <c r="I4432" t="str">
        <f t="shared" si="225"/>
        <v>91</v>
      </c>
      <c r="J4432" t="str">
        <f t="shared" si="226"/>
        <v>03.</v>
      </c>
      <c r="K4432" t="s">
        <v>8344</v>
      </c>
      <c r="L4432" t="s">
        <v>8341</v>
      </c>
      <c r="M4432">
        <v>0.75</v>
      </c>
      <c r="N4432">
        <v>3</v>
      </c>
      <c r="O4432">
        <f t="shared" si="224"/>
        <v>1.5</v>
      </c>
      <c r="P4432">
        <v>0.5</v>
      </c>
    </row>
    <row r="4433" spans="1:16">
      <c r="A4433" s="105">
        <v>103208680</v>
      </c>
      <c r="B4433" s="61" t="s">
        <v>7435</v>
      </c>
      <c r="C4433" s="123" t="s">
        <v>1532</v>
      </c>
      <c r="D4433" s="107" t="s">
        <v>4849</v>
      </c>
      <c r="E4433" s="105">
        <v>101490164</v>
      </c>
      <c r="F4433" s="105"/>
      <c r="G4433" s="105">
        <v>389</v>
      </c>
      <c r="H4433">
        <v>8</v>
      </c>
      <c r="I4433" t="str">
        <f t="shared" si="225"/>
        <v>91</v>
      </c>
      <c r="J4433" t="str">
        <f t="shared" si="226"/>
        <v>03.</v>
      </c>
      <c r="K4433" t="s">
        <v>8342</v>
      </c>
      <c r="L4433" t="s">
        <v>8351</v>
      </c>
      <c r="M4433">
        <v>0.75</v>
      </c>
      <c r="N4433">
        <v>3</v>
      </c>
      <c r="O4433">
        <f t="shared" ref="O4433:O4496" si="227">N4433/2</f>
        <v>1.5</v>
      </c>
      <c r="P4433">
        <v>0.5</v>
      </c>
    </row>
    <row r="4434" spans="1:16">
      <c r="A4434" s="105">
        <v>103208680</v>
      </c>
      <c r="B4434" s="61" t="s">
        <v>7435</v>
      </c>
      <c r="C4434" s="123" t="s">
        <v>1613</v>
      </c>
      <c r="D4434" s="107" t="s">
        <v>4850</v>
      </c>
      <c r="E4434" s="105">
        <v>101490161</v>
      </c>
      <c r="F4434" s="105"/>
      <c r="G4434" s="105">
        <v>389</v>
      </c>
      <c r="H4434">
        <v>8</v>
      </c>
      <c r="I4434" t="str">
        <f t="shared" si="225"/>
        <v>91</v>
      </c>
      <c r="J4434" t="str">
        <f t="shared" si="226"/>
        <v>03.</v>
      </c>
      <c r="K4434" t="s">
        <v>8342</v>
      </c>
      <c r="L4434" t="s">
        <v>8351</v>
      </c>
      <c r="M4434">
        <v>0.75</v>
      </c>
      <c r="N4434">
        <v>3</v>
      </c>
      <c r="O4434">
        <f t="shared" si="227"/>
        <v>1.5</v>
      </c>
      <c r="P4434">
        <v>0.5</v>
      </c>
    </row>
    <row r="4435" spans="1:16">
      <c r="A4435" s="105">
        <v>102827867</v>
      </c>
      <c r="B4435" s="61" t="s">
        <v>7079</v>
      </c>
      <c r="C4435" s="123" t="s">
        <v>1532</v>
      </c>
      <c r="D4435" s="107" t="s">
        <v>4350</v>
      </c>
      <c r="E4435" s="105">
        <v>101490164</v>
      </c>
      <c r="F4435" s="105"/>
      <c r="G4435" s="105">
        <v>26</v>
      </c>
      <c r="H4435">
        <v>8</v>
      </c>
      <c r="I4435" t="str">
        <f t="shared" si="225"/>
        <v>91</v>
      </c>
      <c r="J4435" t="str">
        <f t="shared" si="226"/>
        <v>03.</v>
      </c>
      <c r="K4435" t="s">
        <v>8342</v>
      </c>
      <c r="L4435" t="s">
        <v>8352</v>
      </c>
      <c r="M4435">
        <v>0.75</v>
      </c>
      <c r="N4435">
        <v>3</v>
      </c>
      <c r="O4435">
        <f t="shared" si="227"/>
        <v>1.5</v>
      </c>
      <c r="P4435">
        <v>0.5</v>
      </c>
    </row>
    <row r="4436" spans="1:16">
      <c r="A4436" s="105">
        <v>102827867</v>
      </c>
      <c r="B4436" s="61" t="s">
        <v>7079</v>
      </c>
      <c r="C4436" s="123" t="s">
        <v>1613</v>
      </c>
      <c r="D4436" s="107" t="s">
        <v>4351</v>
      </c>
      <c r="E4436" s="105">
        <v>101490161</v>
      </c>
      <c r="F4436" s="105"/>
      <c r="G4436" s="105">
        <v>26</v>
      </c>
      <c r="H4436">
        <v>8</v>
      </c>
      <c r="I4436" t="str">
        <f t="shared" si="225"/>
        <v>91</v>
      </c>
      <c r="J4436" t="str">
        <f t="shared" si="226"/>
        <v>03.</v>
      </c>
      <c r="K4436" t="s">
        <v>8342</v>
      </c>
      <c r="L4436" t="s">
        <v>8352</v>
      </c>
      <c r="M4436">
        <v>0.75</v>
      </c>
      <c r="N4436">
        <v>3</v>
      </c>
      <c r="O4436">
        <f t="shared" si="227"/>
        <v>1.5</v>
      </c>
      <c r="P4436">
        <v>0.5</v>
      </c>
    </row>
    <row r="4437" spans="1:16">
      <c r="A4437" s="105">
        <v>103646634</v>
      </c>
      <c r="B4437" s="61" t="s">
        <v>7734</v>
      </c>
      <c r="C4437" s="106" t="s">
        <v>1532</v>
      </c>
      <c r="D4437" s="107" t="s">
        <v>8314</v>
      </c>
      <c r="E4437" s="105">
        <v>101490162</v>
      </c>
      <c r="F4437" s="105"/>
      <c r="G4437" s="105">
        <v>400</v>
      </c>
      <c r="H4437">
        <v>8.1999999999999993</v>
      </c>
      <c r="I4437" t="str">
        <f t="shared" si="225"/>
        <v>78</v>
      </c>
      <c r="J4437" t="str">
        <f t="shared" si="226"/>
        <v>4.0</v>
      </c>
      <c r="K4437" t="s">
        <v>8342</v>
      </c>
      <c r="L4437" t="s">
        <v>8355</v>
      </c>
      <c r="M4437">
        <v>0.75</v>
      </c>
      <c r="N4437">
        <v>3</v>
      </c>
      <c r="O4437">
        <f t="shared" si="227"/>
        <v>1.5</v>
      </c>
      <c r="P4437">
        <v>0.5</v>
      </c>
    </row>
    <row r="4438" spans="1:16">
      <c r="A4438" s="105">
        <v>103646634</v>
      </c>
      <c r="B4438" s="61" t="s">
        <v>7734</v>
      </c>
      <c r="C4438" s="106" t="s">
        <v>1613</v>
      </c>
      <c r="D4438" s="107" t="s">
        <v>8315</v>
      </c>
      <c r="E4438" s="105">
        <v>101490161</v>
      </c>
      <c r="F4438" s="105"/>
      <c r="G4438" s="105">
        <v>400</v>
      </c>
      <c r="H4438">
        <v>8.1999999999999993</v>
      </c>
      <c r="I4438" t="str">
        <f t="shared" si="225"/>
        <v>78</v>
      </c>
      <c r="J4438" t="str">
        <f t="shared" si="226"/>
        <v>4.0</v>
      </c>
      <c r="K4438" t="s">
        <v>8342</v>
      </c>
      <c r="L4438" t="s">
        <v>8355</v>
      </c>
      <c r="M4438">
        <v>0.75</v>
      </c>
      <c r="N4438">
        <v>3</v>
      </c>
      <c r="O4438">
        <f t="shared" si="227"/>
        <v>1.5</v>
      </c>
      <c r="P4438">
        <v>0.5</v>
      </c>
    </row>
    <row r="4439" spans="1:16">
      <c r="A4439" s="105">
        <v>102056610</v>
      </c>
      <c r="B4439" s="61" t="s">
        <v>7142</v>
      </c>
      <c r="C4439" s="123" t="s">
        <v>1532</v>
      </c>
      <c r="D4439" s="107" t="s">
        <v>4449</v>
      </c>
      <c r="E4439" s="113" t="s">
        <v>1567</v>
      </c>
      <c r="F4439" s="105"/>
      <c r="G4439" s="105">
        <v>25</v>
      </c>
      <c r="H4439">
        <v>8.1999999999999993</v>
      </c>
      <c r="I4439" t="str">
        <f t="shared" si="225"/>
        <v>78</v>
      </c>
      <c r="J4439" t="str">
        <f t="shared" si="226"/>
        <v>4.0</v>
      </c>
      <c r="K4439" t="s">
        <v>8342</v>
      </c>
      <c r="L4439" t="s">
        <v>8341</v>
      </c>
      <c r="M4439">
        <v>0.75</v>
      </c>
      <c r="N4439">
        <v>3</v>
      </c>
      <c r="O4439">
        <f t="shared" si="227"/>
        <v>1.5</v>
      </c>
      <c r="P4439">
        <v>0.5</v>
      </c>
    </row>
    <row r="4440" spans="1:16">
      <c r="A4440" s="105">
        <v>102056610</v>
      </c>
      <c r="B4440" s="61" t="s">
        <v>7142</v>
      </c>
      <c r="C4440" s="123" t="s">
        <v>1613</v>
      </c>
      <c r="D4440" s="107" t="s">
        <v>4448</v>
      </c>
      <c r="E4440" s="113" t="s">
        <v>1567</v>
      </c>
      <c r="F4440" s="105"/>
      <c r="G4440" s="105">
        <v>25</v>
      </c>
      <c r="H4440">
        <v>8.1999999999999993</v>
      </c>
      <c r="I4440" t="str">
        <f t="shared" si="225"/>
        <v>78</v>
      </c>
      <c r="J4440" t="str">
        <f t="shared" si="226"/>
        <v>4.0</v>
      </c>
      <c r="K4440" t="s">
        <v>8342</v>
      </c>
      <c r="L4440" t="s">
        <v>8341</v>
      </c>
      <c r="M4440">
        <v>0.75</v>
      </c>
      <c r="N4440">
        <v>3</v>
      </c>
      <c r="O4440">
        <f t="shared" si="227"/>
        <v>1.5</v>
      </c>
      <c r="P4440">
        <v>0.5</v>
      </c>
    </row>
    <row r="4441" spans="1:16">
      <c r="A4441" s="105">
        <v>102087385</v>
      </c>
      <c r="B4441" s="61" t="s">
        <v>6974</v>
      </c>
      <c r="C4441" s="123" t="s">
        <v>1532</v>
      </c>
      <c r="D4441" s="107" t="s">
        <v>4170</v>
      </c>
      <c r="E4441" s="154">
        <v>101490171</v>
      </c>
      <c r="F4441" s="105"/>
      <c r="G4441" s="105">
        <v>37</v>
      </c>
      <c r="H4441">
        <v>8.25</v>
      </c>
      <c r="I4441" t="str">
        <f t="shared" si="225"/>
        <v>45</v>
      </c>
      <c r="J4441" t="str">
        <f t="shared" si="226"/>
        <v>5.3</v>
      </c>
      <c r="K4441" t="s">
        <v>8348</v>
      </c>
      <c r="L4441" t="s">
        <v>8350</v>
      </c>
      <c r="M4441">
        <v>0.75</v>
      </c>
      <c r="N4441">
        <v>3</v>
      </c>
      <c r="O4441">
        <f t="shared" si="227"/>
        <v>1.5</v>
      </c>
      <c r="P4441">
        <v>0.5</v>
      </c>
    </row>
    <row r="4442" spans="1:16">
      <c r="A4442" s="105">
        <v>102087385</v>
      </c>
      <c r="B4442" s="61" t="s">
        <v>6974</v>
      </c>
      <c r="C4442" s="123" t="s">
        <v>1613</v>
      </c>
      <c r="D4442" s="107" t="s">
        <v>4171</v>
      </c>
      <c r="E4442" s="105">
        <v>101490161</v>
      </c>
      <c r="F4442" s="105"/>
      <c r="G4442" s="105">
        <v>37</v>
      </c>
      <c r="H4442">
        <v>8.25</v>
      </c>
      <c r="I4442" t="str">
        <f t="shared" si="225"/>
        <v>45</v>
      </c>
      <c r="J4442" t="str">
        <f t="shared" si="226"/>
        <v>5.3</v>
      </c>
      <c r="K4442" t="s">
        <v>8348</v>
      </c>
      <c r="L4442" t="s">
        <v>8350</v>
      </c>
      <c r="M4442">
        <v>0.75</v>
      </c>
      <c r="N4442">
        <v>3</v>
      </c>
      <c r="O4442">
        <f t="shared" si="227"/>
        <v>1.5</v>
      </c>
      <c r="P4442">
        <v>0.5</v>
      </c>
    </row>
    <row r="4443" spans="1:16">
      <c r="A4443" s="105">
        <v>102087384</v>
      </c>
      <c r="B4443" s="61" t="s">
        <v>6973</v>
      </c>
      <c r="C4443" s="123" t="s">
        <v>1532</v>
      </c>
      <c r="D4443" s="107" t="s">
        <v>4168</v>
      </c>
      <c r="E4443" s="105">
        <v>101490171</v>
      </c>
      <c r="F4443" s="105"/>
      <c r="G4443" s="105">
        <v>21</v>
      </c>
      <c r="H4443">
        <v>8.25</v>
      </c>
      <c r="I4443" t="str">
        <f t="shared" si="225"/>
        <v>45</v>
      </c>
      <c r="J4443" t="str">
        <f t="shared" si="226"/>
        <v>5.3</v>
      </c>
      <c r="K4443" t="s">
        <v>8348</v>
      </c>
      <c r="L4443" t="s">
        <v>8341</v>
      </c>
      <c r="M4443">
        <v>0.75</v>
      </c>
      <c r="N4443">
        <v>3</v>
      </c>
      <c r="O4443">
        <f t="shared" si="227"/>
        <v>1.5</v>
      </c>
      <c r="P4443">
        <v>0.5</v>
      </c>
    </row>
    <row r="4444" spans="1:16">
      <c r="A4444" s="105">
        <v>102087384</v>
      </c>
      <c r="B4444" s="61" t="s">
        <v>6973</v>
      </c>
      <c r="C4444" s="123" t="s">
        <v>1613</v>
      </c>
      <c r="D4444" s="107" t="s">
        <v>4169</v>
      </c>
      <c r="E4444" s="105">
        <v>101490161</v>
      </c>
      <c r="F4444" s="105"/>
      <c r="G4444" s="105">
        <v>21</v>
      </c>
      <c r="H4444">
        <v>8.25</v>
      </c>
      <c r="I4444" t="str">
        <f t="shared" si="225"/>
        <v>45</v>
      </c>
      <c r="J4444" t="str">
        <f t="shared" si="226"/>
        <v>5.3</v>
      </c>
      <c r="K4444" t="s">
        <v>8348</v>
      </c>
      <c r="L4444" t="s">
        <v>8341</v>
      </c>
      <c r="M4444">
        <v>0.75</v>
      </c>
      <c r="N4444">
        <v>3</v>
      </c>
      <c r="O4444">
        <f t="shared" si="227"/>
        <v>1.5</v>
      </c>
      <c r="P4444">
        <v>0.5</v>
      </c>
    </row>
    <row r="4445" spans="1:16">
      <c r="A4445" s="105">
        <v>103233989</v>
      </c>
      <c r="B4445" s="61" t="s">
        <v>7491</v>
      </c>
      <c r="C4445" s="123" t="s">
        <v>1532</v>
      </c>
      <c r="D4445" s="107" t="s">
        <v>4925</v>
      </c>
      <c r="E4445" s="105">
        <v>101490171</v>
      </c>
      <c r="F4445" s="105"/>
      <c r="G4445" s="105">
        <v>396</v>
      </c>
      <c r="H4445">
        <v>8.25</v>
      </c>
      <c r="I4445" t="str">
        <f t="shared" si="225"/>
        <v>45</v>
      </c>
      <c r="J4445" t="str">
        <f t="shared" si="226"/>
        <v>5.3</v>
      </c>
      <c r="K4445" t="s">
        <v>8342</v>
      </c>
      <c r="L4445" t="s">
        <v>8350</v>
      </c>
      <c r="M4445">
        <v>0.75</v>
      </c>
      <c r="N4445">
        <v>3</v>
      </c>
      <c r="O4445">
        <f t="shared" si="227"/>
        <v>1.5</v>
      </c>
      <c r="P4445">
        <v>0.5</v>
      </c>
    </row>
    <row r="4446" spans="1:16">
      <c r="A4446" s="105">
        <v>103233989</v>
      </c>
      <c r="B4446" s="61" t="s">
        <v>7491</v>
      </c>
      <c r="C4446" s="123" t="s">
        <v>1613</v>
      </c>
      <c r="D4446" s="107" t="s">
        <v>4926</v>
      </c>
      <c r="E4446" s="105">
        <v>101490161</v>
      </c>
      <c r="F4446" s="105"/>
      <c r="G4446" s="105">
        <v>396</v>
      </c>
      <c r="H4446">
        <v>8.25</v>
      </c>
      <c r="I4446" t="str">
        <f t="shared" si="225"/>
        <v>45</v>
      </c>
      <c r="J4446" t="str">
        <f t="shared" si="226"/>
        <v>5.3</v>
      </c>
      <c r="K4446" t="s">
        <v>8342</v>
      </c>
      <c r="L4446" t="s">
        <v>8350</v>
      </c>
      <c r="M4446">
        <v>0.75</v>
      </c>
      <c r="N4446">
        <v>3</v>
      </c>
      <c r="O4446">
        <f t="shared" si="227"/>
        <v>1.5</v>
      </c>
      <c r="P4446">
        <v>0.5</v>
      </c>
    </row>
    <row r="4447" spans="1:16">
      <c r="A4447" s="105">
        <v>103225335</v>
      </c>
      <c r="B4447" s="61" t="s">
        <v>7436</v>
      </c>
      <c r="C4447" s="123" t="s">
        <v>1532</v>
      </c>
      <c r="D4447" s="107" t="s">
        <v>4851</v>
      </c>
      <c r="E4447" s="105">
        <v>101490171</v>
      </c>
      <c r="F4447" s="105"/>
      <c r="G4447" s="105">
        <v>37</v>
      </c>
      <c r="H4447">
        <v>8.25</v>
      </c>
      <c r="I4447" t="str">
        <f t="shared" si="225"/>
        <v>45</v>
      </c>
      <c r="J4447" t="str">
        <f t="shared" si="226"/>
        <v>5.3</v>
      </c>
      <c r="K4447" t="s">
        <v>8342</v>
      </c>
      <c r="L4447" t="s">
        <v>8341</v>
      </c>
      <c r="M4447">
        <v>0.75</v>
      </c>
      <c r="N4447">
        <v>3</v>
      </c>
      <c r="O4447">
        <f t="shared" si="227"/>
        <v>1.5</v>
      </c>
      <c r="P4447">
        <v>0.5</v>
      </c>
    </row>
    <row r="4448" spans="1:16">
      <c r="A4448" s="105">
        <v>103225335</v>
      </c>
      <c r="B4448" s="61" t="s">
        <v>7436</v>
      </c>
      <c r="C4448" s="123" t="s">
        <v>1613</v>
      </c>
      <c r="D4448" s="107" t="s">
        <v>4852</v>
      </c>
      <c r="E4448" s="105">
        <v>101490161</v>
      </c>
      <c r="F4448" s="105"/>
      <c r="G4448" s="105">
        <v>37</v>
      </c>
      <c r="H4448">
        <v>8.25</v>
      </c>
      <c r="I4448" t="str">
        <f t="shared" si="225"/>
        <v>45</v>
      </c>
      <c r="J4448" t="str">
        <f t="shared" si="226"/>
        <v>5.3</v>
      </c>
      <c r="K4448" t="s">
        <v>8342</v>
      </c>
      <c r="L4448" t="s">
        <v>8341</v>
      </c>
      <c r="M4448">
        <v>0.75</v>
      </c>
      <c r="N4448">
        <v>3</v>
      </c>
      <c r="O4448">
        <f t="shared" si="227"/>
        <v>1.5</v>
      </c>
      <c r="P4448">
        <v>0.5</v>
      </c>
    </row>
    <row r="4449" spans="1:16">
      <c r="A4449" s="105">
        <v>102863650</v>
      </c>
      <c r="B4449" s="61" t="s">
        <v>7121</v>
      </c>
      <c r="C4449" s="123" t="s">
        <v>1532</v>
      </c>
      <c r="D4449" s="107" t="s">
        <v>4423</v>
      </c>
      <c r="E4449" s="105">
        <v>101727990</v>
      </c>
      <c r="F4449" s="105"/>
      <c r="G4449" s="105">
        <v>37</v>
      </c>
      <c r="H4449">
        <v>8.25</v>
      </c>
      <c r="I4449" t="str">
        <f t="shared" si="225"/>
        <v>45</v>
      </c>
      <c r="J4449" t="str">
        <f t="shared" si="226"/>
        <v>5.3</v>
      </c>
      <c r="K4449" t="s">
        <v>8347</v>
      </c>
      <c r="L4449" t="s">
        <v>8341</v>
      </c>
      <c r="M4449">
        <v>1.5</v>
      </c>
      <c r="N4449">
        <v>3</v>
      </c>
      <c r="O4449">
        <f t="shared" si="227"/>
        <v>1.5</v>
      </c>
      <c r="P4449">
        <v>0.5</v>
      </c>
    </row>
    <row r="4450" spans="1:16">
      <c r="A4450" s="105">
        <v>102863650</v>
      </c>
      <c r="B4450" s="61" t="s">
        <v>7121</v>
      </c>
      <c r="C4450" s="123" t="s">
        <v>1613</v>
      </c>
      <c r="D4450" s="107" t="s">
        <v>4424</v>
      </c>
      <c r="E4450" s="105">
        <v>101727984</v>
      </c>
      <c r="F4450" s="105"/>
      <c r="G4450" s="105">
        <v>37</v>
      </c>
      <c r="H4450">
        <v>8.25</v>
      </c>
      <c r="I4450" t="str">
        <f t="shared" si="225"/>
        <v>45</v>
      </c>
      <c r="J4450" t="str">
        <f t="shared" si="226"/>
        <v>5.3</v>
      </c>
      <c r="K4450" t="s">
        <v>8347</v>
      </c>
      <c r="L4450" t="s">
        <v>8341</v>
      </c>
      <c r="M4450">
        <v>1.5</v>
      </c>
      <c r="N4450">
        <v>3</v>
      </c>
      <c r="O4450">
        <f t="shared" si="227"/>
        <v>1.5</v>
      </c>
      <c r="P4450">
        <v>0.5</v>
      </c>
    </row>
    <row r="4451" spans="1:16">
      <c r="A4451" s="118">
        <v>101305359</v>
      </c>
      <c r="B4451" s="61" t="s">
        <v>6788</v>
      </c>
      <c r="C4451" s="123" t="s">
        <v>1613</v>
      </c>
      <c r="D4451" s="126" t="s">
        <v>3775</v>
      </c>
      <c r="E4451" s="118">
        <v>101490161</v>
      </c>
      <c r="F4451" s="118"/>
      <c r="G4451" s="118">
        <v>24</v>
      </c>
      <c r="H4451">
        <v>8.25</v>
      </c>
      <c r="I4451" t="str">
        <f t="shared" si="225"/>
        <v>78</v>
      </c>
      <c r="J4451" t="str">
        <f t="shared" si="226"/>
        <v>4.0</v>
      </c>
      <c r="K4451" t="s">
        <v>8342</v>
      </c>
      <c r="L4451" t="s">
        <v>8341</v>
      </c>
      <c r="M4451">
        <v>0.75</v>
      </c>
      <c r="N4451">
        <v>3</v>
      </c>
      <c r="O4451">
        <f t="shared" si="227"/>
        <v>1.5</v>
      </c>
      <c r="P4451">
        <v>0.5</v>
      </c>
    </row>
    <row r="4452" spans="1:16">
      <c r="A4452" s="105">
        <v>102020230</v>
      </c>
      <c r="B4452" s="61" t="s">
        <v>6905</v>
      </c>
      <c r="C4452" s="123" t="s">
        <v>1532</v>
      </c>
      <c r="D4452" s="107" t="s">
        <v>4073</v>
      </c>
      <c r="E4452" s="105">
        <v>101490171</v>
      </c>
      <c r="F4452" s="105"/>
      <c r="G4452" s="105">
        <v>25</v>
      </c>
      <c r="H4452">
        <v>8.25</v>
      </c>
      <c r="I4452" t="str">
        <f t="shared" si="225"/>
        <v>78</v>
      </c>
      <c r="J4452" t="str">
        <f t="shared" si="226"/>
        <v>4.0</v>
      </c>
      <c r="K4452" t="s">
        <v>8348</v>
      </c>
      <c r="L4452" t="s">
        <v>8350</v>
      </c>
      <c r="M4452">
        <v>0.75</v>
      </c>
      <c r="N4452">
        <v>3</v>
      </c>
      <c r="O4452">
        <f t="shared" si="227"/>
        <v>1.5</v>
      </c>
      <c r="P4452">
        <v>0.5</v>
      </c>
    </row>
    <row r="4453" spans="1:16">
      <c r="A4453" s="105">
        <v>102020230</v>
      </c>
      <c r="B4453" s="61" t="s">
        <v>6905</v>
      </c>
      <c r="C4453" s="123" t="s">
        <v>1613</v>
      </c>
      <c r="D4453" s="107" t="s">
        <v>4074</v>
      </c>
      <c r="E4453" s="105">
        <v>101490161</v>
      </c>
      <c r="F4453" s="105"/>
      <c r="G4453" s="105">
        <v>25</v>
      </c>
      <c r="H4453">
        <v>8.25</v>
      </c>
      <c r="I4453" t="str">
        <f t="shared" si="225"/>
        <v>78</v>
      </c>
      <c r="J4453" t="str">
        <f t="shared" si="226"/>
        <v>4.0</v>
      </c>
      <c r="K4453" t="s">
        <v>8348</v>
      </c>
      <c r="L4453" t="s">
        <v>8350</v>
      </c>
      <c r="M4453">
        <v>0.75</v>
      </c>
      <c r="N4453">
        <v>3</v>
      </c>
      <c r="O4453">
        <f t="shared" si="227"/>
        <v>1.5</v>
      </c>
      <c r="P4453">
        <v>0.5</v>
      </c>
    </row>
    <row r="4454" spans="1:16">
      <c r="A4454" s="105">
        <v>102020229</v>
      </c>
      <c r="B4454" s="61" t="s">
        <v>6904</v>
      </c>
      <c r="C4454" s="123" t="s">
        <v>1532</v>
      </c>
      <c r="D4454" s="107" t="s">
        <v>4071</v>
      </c>
      <c r="E4454" s="105">
        <v>101490171</v>
      </c>
      <c r="F4454" s="105"/>
      <c r="G4454" s="105">
        <v>24</v>
      </c>
      <c r="H4454">
        <v>8.25</v>
      </c>
      <c r="I4454" t="str">
        <f t="shared" si="225"/>
        <v>78</v>
      </c>
      <c r="J4454" t="str">
        <f t="shared" si="226"/>
        <v>4.0</v>
      </c>
      <c r="K4454" t="s">
        <v>8348</v>
      </c>
      <c r="L4454" t="s">
        <v>8341</v>
      </c>
      <c r="M4454">
        <v>0.75</v>
      </c>
      <c r="N4454">
        <v>3</v>
      </c>
      <c r="O4454">
        <f t="shared" si="227"/>
        <v>1.5</v>
      </c>
      <c r="P4454">
        <v>0.5</v>
      </c>
    </row>
    <row r="4455" spans="1:16">
      <c r="A4455" s="105">
        <v>102020229</v>
      </c>
      <c r="B4455" s="61" t="s">
        <v>6904</v>
      </c>
      <c r="C4455" s="123" t="s">
        <v>1613</v>
      </c>
      <c r="D4455" s="107" t="s">
        <v>4072</v>
      </c>
      <c r="E4455" s="105">
        <v>101490161</v>
      </c>
      <c r="F4455" s="105"/>
      <c r="G4455" s="105">
        <v>24</v>
      </c>
      <c r="H4455">
        <v>8.25</v>
      </c>
      <c r="I4455" t="str">
        <f t="shared" si="225"/>
        <v>78</v>
      </c>
      <c r="J4455" t="str">
        <f t="shared" si="226"/>
        <v>4.0</v>
      </c>
      <c r="K4455" t="s">
        <v>8348</v>
      </c>
      <c r="L4455" t="s">
        <v>8341</v>
      </c>
      <c r="M4455">
        <v>0.75</v>
      </c>
      <c r="N4455">
        <v>3</v>
      </c>
      <c r="O4455">
        <f t="shared" si="227"/>
        <v>1.5</v>
      </c>
      <c r="P4455">
        <v>0.5</v>
      </c>
    </row>
    <row r="4456" spans="1:16">
      <c r="A4456" s="105">
        <v>103411459</v>
      </c>
      <c r="B4456" s="61" t="s">
        <v>138</v>
      </c>
      <c r="C4456" s="106" t="s">
        <v>1532</v>
      </c>
      <c r="D4456" s="107" t="s">
        <v>5192</v>
      </c>
      <c r="E4456" s="105">
        <v>101490162</v>
      </c>
      <c r="F4456" s="105"/>
      <c r="G4456" s="105">
        <v>25</v>
      </c>
      <c r="H4456">
        <v>8.25</v>
      </c>
      <c r="I4456" t="str">
        <f t="shared" si="225"/>
        <v>78</v>
      </c>
      <c r="J4456" t="str">
        <f t="shared" si="226"/>
        <v>4.0</v>
      </c>
      <c r="K4456" t="s">
        <v>8342</v>
      </c>
      <c r="L4456" t="s">
        <v>8341</v>
      </c>
      <c r="M4456">
        <v>0.75</v>
      </c>
      <c r="N4456">
        <v>3</v>
      </c>
      <c r="O4456">
        <f t="shared" si="227"/>
        <v>1.5</v>
      </c>
      <c r="P4456">
        <v>0.5</v>
      </c>
    </row>
    <row r="4457" spans="1:16">
      <c r="A4457" s="105">
        <v>103411459</v>
      </c>
      <c r="B4457" s="61" t="s">
        <v>138</v>
      </c>
      <c r="C4457" s="106" t="s">
        <v>1613</v>
      </c>
      <c r="D4457" s="107" t="s">
        <v>5193</v>
      </c>
      <c r="E4457" s="105">
        <v>101490161</v>
      </c>
      <c r="F4457" s="105"/>
      <c r="G4457" s="105">
        <v>25</v>
      </c>
      <c r="H4457">
        <v>8.25</v>
      </c>
      <c r="I4457" t="str">
        <f t="shared" si="225"/>
        <v>78</v>
      </c>
      <c r="J4457" t="str">
        <f t="shared" si="226"/>
        <v>4.0</v>
      </c>
      <c r="K4457" t="s">
        <v>8342</v>
      </c>
      <c r="L4457" t="s">
        <v>8341</v>
      </c>
      <c r="M4457">
        <v>0.75</v>
      </c>
      <c r="N4457">
        <v>3</v>
      </c>
      <c r="O4457">
        <f t="shared" si="227"/>
        <v>1.5</v>
      </c>
      <c r="P4457">
        <v>0.5</v>
      </c>
    </row>
    <row r="4458" spans="1:16">
      <c r="A4458" s="105" t="s">
        <v>1456</v>
      </c>
      <c r="B4458" s="61" t="s">
        <v>59</v>
      </c>
      <c r="C4458" s="106" t="s">
        <v>5683</v>
      </c>
      <c r="D4458" s="107" t="s">
        <v>8316</v>
      </c>
      <c r="E4458" s="105"/>
      <c r="F4458" s="105"/>
      <c r="G4458" s="105">
        <v>25</v>
      </c>
      <c r="H4458">
        <v>8.25</v>
      </c>
      <c r="I4458" t="str">
        <f t="shared" si="225"/>
        <v>78</v>
      </c>
      <c r="J4458" t="str">
        <f t="shared" si="226"/>
        <v>4.0</v>
      </c>
      <c r="K4458" t="s">
        <v>8342</v>
      </c>
      <c r="L4458" t="s">
        <v>8341</v>
      </c>
      <c r="M4458">
        <v>0.75</v>
      </c>
      <c r="N4458">
        <v>3</v>
      </c>
      <c r="O4458">
        <f t="shared" si="227"/>
        <v>1.5</v>
      </c>
      <c r="P4458">
        <v>0.5</v>
      </c>
    </row>
    <row r="4459" spans="1:16">
      <c r="A4459" s="105">
        <v>100852853</v>
      </c>
      <c r="B4459" s="61" t="s">
        <v>6789</v>
      </c>
      <c r="C4459" s="123" t="s">
        <v>1532</v>
      </c>
      <c r="D4459" s="107" t="s">
        <v>3793</v>
      </c>
      <c r="E4459" s="105">
        <v>101490171</v>
      </c>
      <c r="F4459" s="105"/>
      <c r="G4459" s="105">
        <v>25</v>
      </c>
      <c r="H4459">
        <v>8.25</v>
      </c>
      <c r="I4459" t="str">
        <f t="shared" si="225"/>
        <v>78</v>
      </c>
      <c r="J4459" t="str">
        <f t="shared" si="226"/>
        <v>4.0</v>
      </c>
      <c r="K4459" t="s">
        <v>8344</v>
      </c>
      <c r="L4459" t="s">
        <v>8350</v>
      </c>
      <c r="M4459">
        <v>0.75</v>
      </c>
      <c r="N4459">
        <v>3</v>
      </c>
      <c r="O4459">
        <f t="shared" si="227"/>
        <v>1.5</v>
      </c>
      <c r="P4459">
        <v>0.5</v>
      </c>
    </row>
    <row r="4460" spans="1:16">
      <c r="A4460" s="105">
        <v>100852853</v>
      </c>
      <c r="B4460" s="61" t="s">
        <v>6789</v>
      </c>
      <c r="C4460" s="123" t="s">
        <v>1532</v>
      </c>
      <c r="D4460" s="107" t="s">
        <v>3793</v>
      </c>
      <c r="E4460" s="105">
        <v>101490169</v>
      </c>
      <c r="F4460" s="105" t="s">
        <v>1534</v>
      </c>
      <c r="G4460" s="105">
        <v>25</v>
      </c>
      <c r="H4460">
        <v>8.25</v>
      </c>
      <c r="I4460" t="str">
        <f t="shared" si="225"/>
        <v>78</v>
      </c>
      <c r="J4460" t="str">
        <f t="shared" si="226"/>
        <v>4.0</v>
      </c>
      <c r="K4460" t="s">
        <v>8344</v>
      </c>
      <c r="L4460" t="s">
        <v>8350</v>
      </c>
      <c r="M4460">
        <v>0.75</v>
      </c>
      <c r="N4460">
        <v>3</v>
      </c>
      <c r="O4460">
        <f t="shared" si="227"/>
        <v>1.5</v>
      </c>
      <c r="P4460">
        <v>0.5</v>
      </c>
    </row>
    <row r="4461" spans="1:16">
      <c r="A4461" s="105">
        <v>100852853</v>
      </c>
      <c r="B4461" s="61" t="s">
        <v>6789</v>
      </c>
      <c r="C4461" s="123" t="s">
        <v>1613</v>
      </c>
      <c r="D4461" s="107" t="s">
        <v>3777</v>
      </c>
      <c r="E4461" s="105">
        <v>101490161</v>
      </c>
      <c r="F4461" s="105"/>
      <c r="G4461" s="105">
        <v>25</v>
      </c>
      <c r="H4461">
        <v>8.25</v>
      </c>
      <c r="I4461" t="str">
        <f t="shared" si="225"/>
        <v>78</v>
      </c>
      <c r="J4461" t="str">
        <f t="shared" si="226"/>
        <v>4.0</v>
      </c>
      <c r="K4461" t="s">
        <v>8344</v>
      </c>
      <c r="L4461" t="s">
        <v>8350</v>
      </c>
      <c r="M4461">
        <v>0.75</v>
      </c>
      <c r="N4461">
        <v>3</v>
      </c>
      <c r="O4461">
        <f t="shared" si="227"/>
        <v>1.5</v>
      </c>
      <c r="P4461">
        <v>0.5</v>
      </c>
    </row>
    <row r="4462" spans="1:16">
      <c r="A4462" s="105">
        <v>100852850</v>
      </c>
      <c r="B4462" s="61" t="s">
        <v>6791</v>
      </c>
      <c r="C4462" s="123" t="s">
        <v>1532</v>
      </c>
      <c r="D4462" s="107" t="s">
        <v>3796</v>
      </c>
      <c r="E4462" s="105">
        <v>101490171</v>
      </c>
      <c r="F4462" s="105"/>
      <c r="G4462" s="105">
        <v>24</v>
      </c>
      <c r="H4462">
        <v>8.25</v>
      </c>
      <c r="I4462" t="str">
        <f t="shared" si="225"/>
        <v>78</v>
      </c>
      <c r="J4462" t="str">
        <f t="shared" si="226"/>
        <v>4.0</v>
      </c>
      <c r="K4462" t="s">
        <v>8344</v>
      </c>
      <c r="L4462" t="s">
        <v>8341</v>
      </c>
      <c r="M4462">
        <v>0.75</v>
      </c>
      <c r="N4462">
        <v>3</v>
      </c>
      <c r="O4462">
        <f t="shared" si="227"/>
        <v>1.5</v>
      </c>
      <c r="P4462">
        <v>0.5</v>
      </c>
    </row>
    <row r="4463" spans="1:16">
      <c r="A4463" s="105">
        <v>100852850</v>
      </c>
      <c r="B4463" s="61" t="s">
        <v>6791</v>
      </c>
      <c r="C4463" s="123" t="s">
        <v>1532</v>
      </c>
      <c r="D4463" s="107" t="s">
        <v>3796</v>
      </c>
      <c r="E4463" s="105">
        <v>101490169</v>
      </c>
      <c r="F4463" s="105" t="s">
        <v>1534</v>
      </c>
      <c r="G4463" s="105">
        <v>24</v>
      </c>
      <c r="H4463">
        <v>8.25</v>
      </c>
      <c r="I4463" t="str">
        <f t="shared" si="225"/>
        <v>78</v>
      </c>
      <c r="J4463" t="str">
        <f t="shared" si="226"/>
        <v>4.0</v>
      </c>
      <c r="K4463" t="s">
        <v>8344</v>
      </c>
      <c r="L4463" t="s">
        <v>8341</v>
      </c>
      <c r="M4463">
        <v>0.75</v>
      </c>
      <c r="N4463">
        <v>3</v>
      </c>
      <c r="O4463">
        <f t="shared" si="227"/>
        <v>1.5</v>
      </c>
      <c r="P4463">
        <v>0.5</v>
      </c>
    </row>
    <row r="4464" spans="1:16">
      <c r="A4464" s="105">
        <v>100848362</v>
      </c>
      <c r="B4464" s="61" t="s">
        <v>6790</v>
      </c>
      <c r="C4464" s="123" t="s">
        <v>1613</v>
      </c>
      <c r="D4464" s="107" t="s">
        <v>3779</v>
      </c>
      <c r="E4464" s="105">
        <v>101490161</v>
      </c>
      <c r="F4464" s="105"/>
      <c r="G4464" s="105">
        <v>153</v>
      </c>
      <c r="H4464">
        <v>8.25</v>
      </c>
      <c r="I4464" t="str">
        <f t="shared" si="225"/>
        <v>78</v>
      </c>
      <c r="J4464" t="str">
        <f t="shared" si="226"/>
        <v>4.0</v>
      </c>
      <c r="K4464" t="s">
        <v>8342</v>
      </c>
      <c r="L4464" t="s">
        <v>8350</v>
      </c>
      <c r="M4464">
        <v>0.75</v>
      </c>
      <c r="N4464">
        <v>3</v>
      </c>
      <c r="O4464">
        <f t="shared" si="227"/>
        <v>1.5</v>
      </c>
      <c r="P4464">
        <v>0.5</v>
      </c>
    </row>
    <row r="4465" spans="1:16">
      <c r="A4465" s="105">
        <v>100852821</v>
      </c>
      <c r="B4465" s="61" t="s">
        <v>59</v>
      </c>
      <c r="C4465" s="123" t="s">
        <v>1532</v>
      </c>
      <c r="D4465" s="107" t="s">
        <v>3791</v>
      </c>
      <c r="E4465" s="105">
        <v>101490171</v>
      </c>
      <c r="F4465" s="105"/>
      <c r="G4465" s="105">
        <v>25</v>
      </c>
      <c r="H4465">
        <v>8.25</v>
      </c>
      <c r="I4465" t="str">
        <f t="shared" si="225"/>
        <v>78</v>
      </c>
      <c r="J4465" t="str">
        <f t="shared" si="226"/>
        <v>4.0</v>
      </c>
      <c r="K4465" t="s">
        <v>8342</v>
      </c>
      <c r="L4465" t="s">
        <v>8341</v>
      </c>
      <c r="M4465">
        <v>0.75</v>
      </c>
      <c r="N4465">
        <v>3</v>
      </c>
      <c r="O4465">
        <f t="shared" si="227"/>
        <v>1.5</v>
      </c>
      <c r="P4465">
        <v>0.5</v>
      </c>
    </row>
    <row r="4466" spans="1:16">
      <c r="A4466" s="105">
        <v>100852821</v>
      </c>
      <c r="B4466" s="61" t="s">
        <v>59</v>
      </c>
      <c r="C4466" s="123" t="s">
        <v>1532</v>
      </c>
      <c r="D4466" s="107" t="s">
        <v>3791</v>
      </c>
      <c r="E4466" s="105">
        <v>101490169</v>
      </c>
      <c r="F4466" s="105" t="s">
        <v>1534</v>
      </c>
      <c r="G4466" s="105">
        <v>25</v>
      </c>
      <c r="H4466">
        <v>8.25</v>
      </c>
      <c r="I4466" t="str">
        <f t="shared" si="225"/>
        <v>78</v>
      </c>
      <c r="J4466" t="str">
        <f t="shared" si="226"/>
        <v>4.0</v>
      </c>
      <c r="K4466" t="s">
        <v>8342</v>
      </c>
      <c r="L4466" t="s">
        <v>8341</v>
      </c>
      <c r="M4466">
        <v>0.75</v>
      </c>
      <c r="N4466">
        <v>3</v>
      </c>
      <c r="O4466">
        <f t="shared" si="227"/>
        <v>1.5</v>
      </c>
      <c r="P4466">
        <v>0.5</v>
      </c>
    </row>
    <row r="4467" spans="1:16">
      <c r="A4467" s="105">
        <v>100852821</v>
      </c>
      <c r="B4467" s="61" t="s">
        <v>59</v>
      </c>
      <c r="C4467" s="123" t="s">
        <v>1613</v>
      </c>
      <c r="D4467" s="107" t="s">
        <v>3781</v>
      </c>
      <c r="E4467" s="105">
        <v>101490161</v>
      </c>
      <c r="F4467" s="105"/>
      <c r="G4467" s="105">
        <v>25</v>
      </c>
      <c r="H4467">
        <v>8.25</v>
      </c>
      <c r="I4467" t="str">
        <f t="shared" si="225"/>
        <v>78</v>
      </c>
      <c r="J4467" t="str">
        <f t="shared" si="226"/>
        <v>4.0</v>
      </c>
      <c r="K4467" t="s">
        <v>8342</v>
      </c>
      <c r="L4467" t="s">
        <v>8341</v>
      </c>
      <c r="M4467">
        <v>0.75</v>
      </c>
      <c r="N4467">
        <v>3</v>
      </c>
      <c r="O4467">
        <f t="shared" si="227"/>
        <v>1.5</v>
      </c>
      <c r="P4467">
        <v>0.5</v>
      </c>
    </row>
    <row r="4468" spans="1:16">
      <c r="A4468" s="105">
        <v>103358426</v>
      </c>
      <c r="B4468" s="61" t="s">
        <v>7566</v>
      </c>
      <c r="C4468" s="106" t="s">
        <v>1532</v>
      </c>
      <c r="D4468" s="122" t="s">
        <v>5047</v>
      </c>
      <c r="E4468" s="105">
        <v>103265022</v>
      </c>
      <c r="F4468" s="105"/>
      <c r="G4468" s="105">
        <v>25</v>
      </c>
      <c r="H4468">
        <v>8.25</v>
      </c>
      <c r="I4468" t="str">
        <f t="shared" si="225"/>
        <v>78</v>
      </c>
      <c r="J4468" t="str">
        <f t="shared" si="226"/>
        <v>4.0</v>
      </c>
      <c r="K4468" t="s">
        <v>8345</v>
      </c>
      <c r="L4468" t="s">
        <v>8341</v>
      </c>
      <c r="M4468">
        <v>1.5</v>
      </c>
      <c r="N4468">
        <v>3</v>
      </c>
      <c r="O4468">
        <f t="shared" si="227"/>
        <v>1.5</v>
      </c>
      <c r="P4468">
        <v>0.5</v>
      </c>
    </row>
    <row r="4469" spans="1:16">
      <c r="A4469" s="105">
        <v>103358426</v>
      </c>
      <c r="B4469" s="61" t="s">
        <v>7566</v>
      </c>
      <c r="C4469" s="106" t="s">
        <v>1613</v>
      </c>
      <c r="D4469" s="122" t="s">
        <v>5048</v>
      </c>
      <c r="E4469" s="114" t="s">
        <v>4953</v>
      </c>
      <c r="F4469" s="105"/>
      <c r="G4469" s="105">
        <v>25</v>
      </c>
      <c r="H4469">
        <v>8.25</v>
      </c>
      <c r="I4469" t="str">
        <f t="shared" si="225"/>
        <v>78</v>
      </c>
      <c r="J4469" t="str">
        <f t="shared" si="226"/>
        <v>4.0</v>
      </c>
      <c r="K4469" t="s">
        <v>8345</v>
      </c>
      <c r="L4469" t="s">
        <v>8341</v>
      </c>
      <c r="M4469">
        <v>1.5</v>
      </c>
      <c r="N4469">
        <v>3</v>
      </c>
      <c r="O4469">
        <f t="shared" si="227"/>
        <v>1.5</v>
      </c>
      <c r="P4469">
        <v>0.5</v>
      </c>
    </row>
    <row r="4470" spans="1:16">
      <c r="A4470" s="105">
        <v>103008263</v>
      </c>
      <c r="B4470" s="61" t="s">
        <v>7212</v>
      </c>
      <c r="C4470" s="123" t="s">
        <v>1532</v>
      </c>
      <c r="D4470" s="107" t="s">
        <v>4550</v>
      </c>
      <c r="E4470" s="105">
        <v>101490162</v>
      </c>
      <c r="F4470" s="105"/>
      <c r="G4470" s="105">
        <v>361</v>
      </c>
      <c r="H4470">
        <v>8.25</v>
      </c>
      <c r="I4470" t="str">
        <f t="shared" si="225"/>
        <v>78</v>
      </c>
      <c r="J4470" t="str">
        <f t="shared" si="226"/>
        <v>4.1</v>
      </c>
      <c r="K4470" t="s">
        <v>8342</v>
      </c>
      <c r="L4470" t="s">
        <v>8341</v>
      </c>
      <c r="M4470">
        <v>0.75</v>
      </c>
      <c r="N4470">
        <v>3</v>
      </c>
      <c r="O4470">
        <f t="shared" si="227"/>
        <v>1.5</v>
      </c>
      <c r="P4470">
        <v>0.5</v>
      </c>
    </row>
    <row r="4471" spans="1:16">
      <c r="A4471" s="105">
        <v>103008263</v>
      </c>
      <c r="B4471" s="61" t="s">
        <v>7212</v>
      </c>
      <c r="C4471" s="123" t="s">
        <v>1613</v>
      </c>
      <c r="D4471" s="107" t="s">
        <v>4551</v>
      </c>
      <c r="E4471" s="105">
        <v>101490161</v>
      </c>
      <c r="F4471" s="105"/>
      <c r="G4471" s="105">
        <v>361</v>
      </c>
      <c r="H4471">
        <v>8.25</v>
      </c>
      <c r="I4471" t="str">
        <f t="shared" si="225"/>
        <v>78</v>
      </c>
      <c r="J4471" t="str">
        <f t="shared" si="226"/>
        <v>4.1</v>
      </c>
      <c r="K4471" t="s">
        <v>8342</v>
      </c>
      <c r="L4471" t="s">
        <v>8341</v>
      </c>
      <c r="M4471">
        <v>0.75</v>
      </c>
      <c r="N4471">
        <v>3</v>
      </c>
      <c r="O4471">
        <f t="shared" si="227"/>
        <v>1.5</v>
      </c>
      <c r="P4471">
        <v>0.5</v>
      </c>
    </row>
    <row r="4472" spans="1:16">
      <c r="A4472" s="105">
        <v>104617812</v>
      </c>
      <c r="B4472" s="61" t="s">
        <v>7942</v>
      </c>
      <c r="C4472" s="106" t="s">
        <v>1532</v>
      </c>
      <c r="D4472" s="107" t="s">
        <v>5640</v>
      </c>
      <c r="E4472" s="105" t="s">
        <v>5391</v>
      </c>
      <c r="F4472" s="105"/>
      <c r="G4472" s="105">
        <v>424</v>
      </c>
      <c r="H4472">
        <v>8.25</v>
      </c>
      <c r="I4472" t="str">
        <f t="shared" si="225"/>
        <v>78</v>
      </c>
      <c r="J4472" t="str">
        <f t="shared" si="226"/>
        <v>5.9</v>
      </c>
      <c r="K4472" t="s">
        <v>8342</v>
      </c>
      <c r="L4472" t="s">
        <v>8355</v>
      </c>
      <c r="M4472">
        <v>0.75</v>
      </c>
      <c r="N4472">
        <v>3</v>
      </c>
      <c r="O4472">
        <f t="shared" si="227"/>
        <v>1.5</v>
      </c>
      <c r="P4472">
        <v>0.5</v>
      </c>
    </row>
    <row r="4473" spans="1:16">
      <c r="A4473" s="105">
        <v>104617812</v>
      </c>
      <c r="B4473" s="61" t="s">
        <v>7942</v>
      </c>
      <c r="C4473" s="106" t="s">
        <v>1613</v>
      </c>
      <c r="D4473" s="107" t="s">
        <v>5641</v>
      </c>
      <c r="E4473" s="105">
        <v>101490161</v>
      </c>
      <c r="F4473" s="105"/>
      <c r="G4473" s="105">
        <v>424</v>
      </c>
      <c r="H4473">
        <v>8.25</v>
      </c>
      <c r="I4473" t="str">
        <f t="shared" si="225"/>
        <v>78</v>
      </c>
      <c r="J4473" t="str">
        <f t="shared" si="226"/>
        <v>5.9</v>
      </c>
      <c r="K4473" t="s">
        <v>8342</v>
      </c>
      <c r="L4473" t="s">
        <v>8355</v>
      </c>
      <c r="M4473">
        <v>0.75</v>
      </c>
      <c r="N4473">
        <v>3</v>
      </c>
      <c r="O4473">
        <f t="shared" si="227"/>
        <v>1.5</v>
      </c>
      <c r="P4473">
        <v>0.5</v>
      </c>
    </row>
    <row r="4474" spans="1:16">
      <c r="A4474" s="105">
        <v>104617814</v>
      </c>
      <c r="B4474" s="61" t="s">
        <v>7925</v>
      </c>
      <c r="C4474" s="106" t="s">
        <v>1532</v>
      </c>
      <c r="D4474" s="107" t="s">
        <v>5615</v>
      </c>
      <c r="E4474" s="105">
        <v>101490171</v>
      </c>
      <c r="F4474" s="105"/>
      <c r="G4474" s="105">
        <v>353</v>
      </c>
      <c r="H4474">
        <v>8.25</v>
      </c>
      <c r="I4474" t="str">
        <f t="shared" si="225"/>
        <v>78</v>
      </c>
      <c r="J4474" t="str">
        <f t="shared" si="226"/>
        <v>5.9</v>
      </c>
      <c r="K4474" t="s">
        <v>8342</v>
      </c>
      <c r="L4474" t="s">
        <v>8350</v>
      </c>
      <c r="M4474">
        <v>0.75</v>
      </c>
      <c r="N4474">
        <v>3</v>
      </c>
      <c r="O4474">
        <f t="shared" si="227"/>
        <v>1.5</v>
      </c>
      <c r="P4474">
        <v>0.5</v>
      </c>
    </row>
    <row r="4475" spans="1:16">
      <c r="A4475" s="105">
        <v>104617814</v>
      </c>
      <c r="B4475" s="61" t="s">
        <v>7925</v>
      </c>
      <c r="C4475" s="106" t="s">
        <v>1613</v>
      </c>
      <c r="D4475" s="107" t="s">
        <v>5616</v>
      </c>
      <c r="E4475" s="105">
        <v>101490161</v>
      </c>
      <c r="F4475" s="105"/>
      <c r="G4475" s="105">
        <v>353</v>
      </c>
      <c r="H4475">
        <v>8.25</v>
      </c>
      <c r="I4475" t="str">
        <f t="shared" si="225"/>
        <v>78</v>
      </c>
      <c r="J4475" t="str">
        <f t="shared" si="226"/>
        <v>5.9</v>
      </c>
      <c r="K4475" t="s">
        <v>8342</v>
      </c>
      <c r="L4475" t="s">
        <v>8350</v>
      </c>
      <c r="M4475">
        <v>0.75</v>
      </c>
      <c r="N4475">
        <v>3</v>
      </c>
      <c r="O4475">
        <f t="shared" si="227"/>
        <v>1.5</v>
      </c>
      <c r="P4475">
        <v>0.5</v>
      </c>
    </row>
    <row r="4476" spans="1:16">
      <c r="A4476" s="105">
        <v>104617813</v>
      </c>
      <c r="B4476" s="61" t="s">
        <v>7924</v>
      </c>
      <c r="C4476" s="106" t="s">
        <v>1532</v>
      </c>
      <c r="D4476" s="107" t="s">
        <v>5614</v>
      </c>
      <c r="E4476" s="154">
        <v>101490171</v>
      </c>
      <c r="F4476" s="105"/>
      <c r="G4476" s="105">
        <v>292</v>
      </c>
      <c r="H4476">
        <v>8.25</v>
      </c>
      <c r="I4476" t="str">
        <f t="shared" si="225"/>
        <v>78</v>
      </c>
      <c r="J4476" t="str">
        <f t="shared" si="226"/>
        <v>5.9</v>
      </c>
      <c r="K4476" t="s">
        <v>8342</v>
      </c>
      <c r="L4476" t="s">
        <v>8341</v>
      </c>
      <c r="M4476">
        <v>0.75</v>
      </c>
      <c r="N4476">
        <v>3</v>
      </c>
      <c r="O4476">
        <f t="shared" si="227"/>
        <v>1.5</v>
      </c>
      <c r="P4476">
        <v>0.5</v>
      </c>
    </row>
    <row r="4477" spans="1:16">
      <c r="A4477" s="105" t="s">
        <v>1366</v>
      </c>
      <c r="B4477" s="61" t="s">
        <v>83</v>
      </c>
      <c r="C4477" s="106" t="s">
        <v>5683</v>
      </c>
      <c r="D4477" s="107" t="s">
        <v>1367</v>
      </c>
      <c r="E4477" s="154"/>
      <c r="F4477" s="105"/>
      <c r="G4477" s="105">
        <v>292</v>
      </c>
      <c r="H4477">
        <v>8.25</v>
      </c>
      <c r="I4477" t="str">
        <f t="shared" si="225"/>
        <v>78</v>
      </c>
      <c r="J4477" t="str">
        <f t="shared" si="226"/>
        <v>5.9</v>
      </c>
      <c r="K4477" t="s">
        <v>8342</v>
      </c>
      <c r="L4477" t="s">
        <v>8341</v>
      </c>
      <c r="M4477">
        <v>0.75</v>
      </c>
      <c r="N4477">
        <v>3</v>
      </c>
      <c r="O4477">
        <f t="shared" si="227"/>
        <v>1.5</v>
      </c>
      <c r="P4477">
        <v>0.5</v>
      </c>
    </row>
    <row r="4478" spans="1:16">
      <c r="A4478" s="105">
        <v>104617813</v>
      </c>
      <c r="B4478" s="61" t="s">
        <v>7924</v>
      </c>
      <c r="C4478" s="106" t="s">
        <v>1613</v>
      </c>
      <c r="D4478" s="107" t="s">
        <v>1486</v>
      </c>
      <c r="E4478" s="105">
        <v>101490161</v>
      </c>
      <c r="F4478" s="105"/>
      <c r="G4478" s="105">
        <v>292</v>
      </c>
      <c r="H4478">
        <v>8.25</v>
      </c>
      <c r="I4478" t="str">
        <f t="shared" si="225"/>
        <v>78</v>
      </c>
      <c r="J4478" t="str">
        <f t="shared" si="226"/>
        <v>5.9</v>
      </c>
      <c r="K4478" t="s">
        <v>8342</v>
      </c>
      <c r="L4478" t="s">
        <v>8341</v>
      </c>
      <c r="M4478">
        <v>0.75</v>
      </c>
      <c r="N4478">
        <v>3</v>
      </c>
      <c r="O4478">
        <f t="shared" si="227"/>
        <v>1.5</v>
      </c>
      <c r="P4478">
        <v>0.5</v>
      </c>
    </row>
    <row r="4479" spans="1:16">
      <c r="A4479" s="105">
        <v>103410604</v>
      </c>
      <c r="B4479" s="61" t="s">
        <v>7781</v>
      </c>
      <c r="C4479" s="106" t="s">
        <v>1532</v>
      </c>
      <c r="D4479" s="107" t="s">
        <v>5393</v>
      </c>
      <c r="E4479" s="105">
        <v>101490162</v>
      </c>
      <c r="F4479" s="105"/>
      <c r="G4479" s="105">
        <v>292</v>
      </c>
      <c r="H4479">
        <v>8.25</v>
      </c>
      <c r="I4479" t="str">
        <f t="shared" si="225"/>
        <v>78</v>
      </c>
      <c r="J4479" t="str">
        <f t="shared" si="226"/>
        <v>5.9</v>
      </c>
      <c r="K4479" t="s">
        <v>8342</v>
      </c>
      <c r="L4479" t="s">
        <v>8341</v>
      </c>
      <c r="M4479">
        <v>0.75</v>
      </c>
      <c r="N4479">
        <v>3</v>
      </c>
      <c r="O4479">
        <f t="shared" si="227"/>
        <v>1.5</v>
      </c>
      <c r="P4479">
        <v>0.5</v>
      </c>
    </row>
    <row r="4480" spans="1:16">
      <c r="A4480" s="105">
        <v>103410604</v>
      </c>
      <c r="B4480" s="61" t="s">
        <v>7781</v>
      </c>
      <c r="C4480" s="106" t="s">
        <v>1613</v>
      </c>
      <c r="D4480" s="107" t="s">
        <v>5394</v>
      </c>
      <c r="E4480" s="105">
        <v>101490161</v>
      </c>
      <c r="F4480" s="105"/>
      <c r="G4480" s="105">
        <v>292</v>
      </c>
      <c r="H4480">
        <v>8.25</v>
      </c>
      <c r="I4480" t="str">
        <f t="shared" si="225"/>
        <v>78</v>
      </c>
      <c r="J4480" t="str">
        <f t="shared" si="226"/>
        <v>5.9</v>
      </c>
      <c r="K4480" t="s">
        <v>8342</v>
      </c>
      <c r="L4480" t="s">
        <v>8341</v>
      </c>
      <c r="M4480">
        <v>0.75</v>
      </c>
      <c r="N4480">
        <v>3</v>
      </c>
      <c r="O4480">
        <f t="shared" si="227"/>
        <v>1.5</v>
      </c>
      <c r="P4480">
        <v>0.5</v>
      </c>
    </row>
    <row r="4481" spans="1:16">
      <c r="A4481" s="105">
        <v>102875038</v>
      </c>
      <c r="B4481" s="61" t="s">
        <v>83</v>
      </c>
      <c r="C4481" s="123" t="s">
        <v>1532</v>
      </c>
      <c r="D4481" s="107" t="s">
        <v>4408</v>
      </c>
      <c r="E4481" s="105">
        <v>101490171</v>
      </c>
      <c r="F4481" s="105"/>
      <c r="G4481" s="105">
        <v>292</v>
      </c>
      <c r="H4481">
        <v>8.25</v>
      </c>
      <c r="I4481" t="str">
        <f t="shared" si="225"/>
        <v>78</v>
      </c>
      <c r="J4481" t="str">
        <f t="shared" si="226"/>
        <v>5.9</v>
      </c>
      <c r="K4481" t="s">
        <v>8342</v>
      </c>
      <c r="L4481" t="s">
        <v>8341</v>
      </c>
      <c r="M4481">
        <v>0.75</v>
      </c>
      <c r="N4481">
        <v>3</v>
      </c>
      <c r="O4481">
        <f t="shared" si="227"/>
        <v>1.5</v>
      </c>
      <c r="P4481">
        <v>0.5</v>
      </c>
    </row>
    <row r="4482" spans="1:16">
      <c r="A4482" s="105">
        <v>103260204</v>
      </c>
      <c r="B4482" s="61" t="s">
        <v>7503</v>
      </c>
      <c r="C4482" s="123" t="s">
        <v>1532</v>
      </c>
      <c r="D4482" s="107" t="s">
        <v>4408</v>
      </c>
      <c r="E4482" s="105">
        <v>101490171</v>
      </c>
      <c r="F4482" s="105"/>
      <c r="G4482" s="105">
        <v>292</v>
      </c>
      <c r="H4482">
        <v>8.25</v>
      </c>
      <c r="I4482" t="str">
        <f t="shared" si="225"/>
        <v>78</v>
      </c>
      <c r="J4482" t="str">
        <f t="shared" si="226"/>
        <v>5.9</v>
      </c>
      <c r="K4482" t="s">
        <v>8342</v>
      </c>
      <c r="L4482" t="s">
        <v>8341</v>
      </c>
      <c r="M4482">
        <v>0.75</v>
      </c>
      <c r="N4482">
        <v>3</v>
      </c>
      <c r="O4482">
        <f t="shared" si="227"/>
        <v>1.5</v>
      </c>
      <c r="P4482">
        <v>0.5</v>
      </c>
    </row>
    <row r="4483" spans="1:16">
      <c r="A4483" s="105">
        <v>102875038</v>
      </c>
      <c r="B4483" s="61" t="s">
        <v>83</v>
      </c>
      <c r="C4483" s="123" t="s">
        <v>1613</v>
      </c>
      <c r="D4483" s="107" t="s">
        <v>4409</v>
      </c>
      <c r="E4483" s="105">
        <v>101490161</v>
      </c>
      <c r="F4483" s="105"/>
      <c r="G4483" s="105">
        <v>292</v>
      </c>
      <c r="H4483">
        <v>8.25</v>
      </c>
      <c r="I4483" t="str">
        <f t="shared" si="225"/>
        <v>78</v>
      </c>
      <c r="J4483" t="str">
        <f t="shared" si="226"/>
        <v>5.9</v>
      </c>
      <c r="K4483" t="s">
        <v>8342</v>
      </c>
      <c r="L4483" t="s">
        <v>8341</v>
      </c>
      <c r="M4483">
        <v>0.75</v>
      </c>
      <c r="N4483">
        <v>3</v>
      </c>
      <c r="O4483">
        <f t="shared" si="227"/>
        <v>1.5</v>
      </c>
      <c r="P4483">
        <v>0.5</v>
      </c>
    </row>
    <row r="4484" spans="1:16">
      <c r="A4484" s="105">
        <v>103260204</v>
      </c>
      <c r="B4484" s="61" t="s">
        <v>7503</v>
      </c>
      <c r="C4484" s="123" t="s">
        <v>1613</v>
      </c>
      <c r="D4484" s="107" t="s">
        <v>4409</v>
      </c>
      <c r="E4484" s="105">
        <v>101490161</v>
      </c>
      <c r="F4484" s="105"/>
      <c r="G4484" s="105">
        <v>292</v>
      </c>
      <c r="H4484">
        <v>8.25</v>
      </c>
      <c r="I4484" t="str">
        <f t="shared" si="225"/>
        <v>78</v>
      </c>
      <c r="J4484" t="str">
        <f t="shared" si="226"/>
        <v>5.9</v>
      </c>
      <c r="K4484" t="s">
        <v>8342</v>
      </c>
      <c r="L4484" t="s">
        <v>8341</v>
      </c>
      <c r="M4484">
        <v>0.75</v>
      </c>
      <c r="N4484">
        <v>3</v>
      </c>
      <c r="O4484">
        <f t="shared" si="227"/>
        <v>1.5</v>
      </c>
      <c r="P4484">
        <v>0.5</v>
      </c>
    </row>
    <row r="4485" spans="1:16">
      <c r="A4485" s="105">
        <v>102973621</v>
      </c>
      <c r="B4485" s="61" t="s">
        <v>7190</v>
      </c>
      <c r="C4485" s="123" t="s">
        <v>1532</v>
      </c>
      <c r="D4485" s="107" t="s">
        <v>4512</v>
      </c>
      <c r="E4485" s="105">
        <v>101727990</v>
      </c>
      <c r="F4485" s="105"/>
      <c r="G4485" s="105">
        <v>353</v>
      </c>
      <c r="H4485">
        <v>8.25</v>
      </c>
      <c r="I4485" t="str">
        <f t="shared" si="225"/>
        <v>78</v>
      </c>
      <c r="J4485" t="str">
        <f t="shared" si="226"/>
        <v>5.9</v>
      </c>
      <c r="K4485" t="s">
        <v>8347</v>
      </c>
      <c r="L4485" t="s">
        <v>8350</v>
      </c>
      <c r="M4485">
        <v>1.5</v>
      </c>
      <c r="N4485">
        <v>3</v>
      </c>
      <c r="O4485">
        <f t="shared" si="227"/>
        <v>1.5</v>
      </c>
      <c r="P4485">
        <v>0.5</v>
      </c>
    </row>
    <row r="4486" spans="1:16">
      <c r="A4486" s="105">
        <v>102973621</v>
      </c>
      <c r="B4486" s="61" t="s">
        <v>7190</v>
      </c>
      <c r="C4486" s="123" t="s">
        <v>1613</v>
      </c>
      <c r="D4486" s="107" t="s">
        <v>4513</v>
      </c>
      <c r="E4486" s="105">
        <v>101727984</v>
      </c>
      <c r="F4486" s="105"/>
      <c r="G4486" s="105">
        <v>353</v>
      </c>
      <c r="H4486">
        <v>8.25</v>
      </c>
      <c r="I4486" t="str">
        <f t="shared" si="225"/>
        <v>78</v>
      </c>
      <c r="J4486" t="str">
        <f t="shared" si="226"/>
        <v>5.9</v>
      </c>
      <c r="K4486" t="s">
        <v>8347</v>
      </c>
      <c r="L4486" t="s">
        <v>8350</v>
      </c>
      <c r="M4486">
        <v>1.5</v>
      </c>
      <c r="N4486">
        <v>3</v>
      </c>
      <c r="O4486">
        <f t="shared" si="227"/>
        <v>1.5</v>
      </c>
      <c r="P4486">
        <v>0.5</v>
      </c>
    </row>
    <row r="4487" spans="1:16">
      <c r="A4487" s="105">
        <v>103260228</v>
      </c>
      <c r="B4487" s="61" t="s">
        <v>7504</v>
      </c>
      <c r="C4487" s="123" t="s">
        <v>1532</v>
      </c>
      <c r="D4487" s="107" t="s">
        <v>4940</v>
      </c>
      <c r="E4487" s="105">
        <v>101727990</v>
      </c>
      <c r="F4487" s="105"/>
      <c r="G4487" s="105">
        <v>353</v>
      </c>
      <c r="H4487">
        <v>8.25</v>
      </c>
      <c r="I4487" t="str">
        <f t="shared" si="225"/>
        <v>78</v>
      </c>
      <c r="J4487" t="str">
        <f t="shared" si="226"/>
        <v>5.9</v>
      </c>
      <c r="K4487" t="s">
        <v>8345</v>
      </c>
      <c r="L4487" t="s">
        <v>8350</v>
      </c>
      <c r="M4487">
        <v>1.5</v>
      </c>
      <c r="N4487">
        <v>3</v>
      </c>
      <c r="O4487">
        <f t="shared" si="227"/>
        <v>1.5</v>
      </c>
      <c r="P4487">
        <v>0.5</v>
      </c>
    </row>
    <row r="4488" spans="1:16">
      <c r="A4488" s="105">
        <v>103260228</v>
      </c>
      <c r="B4488" s="61" t="s">
        <v>7504</v>
      </c>
      <c r="C4488" s="123" t="s">
        <v>1613</v>
      </c>
      <c r="D4488" s="107" t="s">
        <v>4941</v>
      </c>
      <c r="E4488" s="105">
        <v>101727984</v>
      </c>
      <c r="F4488" s="105"/>
      <c r="G4488" s="105">
        <v>353</v>
      </c>
      <c r="H4488">
        <v>8.25</v>
      </c>
      <c r="I4488" t="str">
        <f t="shared" si="225"/>
        <v>78</v>
      </c>
      <c r="J4488" t="str">
        <f t="shared" si="226"/>
        <v>5.9</v>
      </c>
      <c r="K4488" t="s">
        <v>8345</v>
      </c>
      <c r="L4488" t="s">
        <v>8350</v>
      </c>
      <c r="M4488">
        <v>1.5</v>
      </c>
      <c r="N4488">
        <v>3</v>
      </c>
      <c r="O4488">
        <f t="shared" si="227"/>
        <v>1.5</v>
      </c>
      <c r="P4488">
        <v>0.5</v>
      </c>
    </row>
    <row r="4489" spans="1:16">
      <c r="A4489" s="105">
        <v>102905053</v>
      </c>
      <c r="B4489" s="61" t="s">
        <v>7237</v>
      </c>
      <c r="C4489" s="123" t="s">
        <v>1532</v>
      </c>
      <c r="D4489" s="107" t="s">
        <v>4592</v>
      </c>
      <c r="E4489" s="105">
        <v>101490165</v>
      </c>
      <c r="F4489" s="105"/>
      <c r="G4489" s="105">
        <v>334</v>
      </c>
      <c r="H4489">
        <v>8.25</v>
      </c>
      <c r="I4489" t="str">
        <f t="shared" si="225"/>
        <v>78</v>
      </c>
      <c r="J4489" t="str">
        <f t="shared" si="226"/>
        <v>7.0</v>
      </c>
      <c r="K4489" t="s">
        <v>8342</v>
      </c>
      <c r="L4489" t="s">
        <v>8341</v>
      </c>
      <c r="M4489">
        <v>0.75</v>
      </c>
      <c r="N4489">
        <v>3</v>
      </c>
      <c r="O4489">
        <f t="shared" si="227"/>
        <v>1.5</v>
      </c>
      <c r="P4489">
        <v>0.5</v>
      </c>
    </row>
    <row r="4490" spans="1:16">
      <c r="A4490" s="105">
        <v>103466735</v>
      </c>
      <c r="B4490" s="61" t="s">
        <v>28</v>
      </c>
      <c r="C4490" s="106" t="s">
        <v>1532</v>
      </c>
      <c r="D4490" s="107" t="s">
        <v>108</v>
      </c>
      <c r="E4490" s="105">
        <v>101490162</v>
      </c>
      <c r="F4490" s="105"/>
      <c r="G4490" s="105">
        <v>419</v>
      </c>
      <c r="H4490">
        <v>8.25</v>
      </c>
      <c r="I4490" t="str">
        <f t="shared" si="225"/>
        <v>78</v>
      </c>
      <c r="J4490" t="str">
        <f t="shared" si="226"/>
        <v>7.0</v>
      </c>
      <c r="K4490" t="s">
        <v>8342</v>
      </c>
      <c r="L4490" t="s">
        <v>8355</v>
      </c>
      <c r="M4490">
        <v>0.75</v>
      </c>
      <c r="N4490">
        <v>3</v>
      </c>
      <c r="O4490">
        <f t="shared" si="227"/>
        <v>1.5</v>
      </c>
      <c r="P4490">
        <v>0.5</v>
      </c>
    </row>
    <row r="4491" spans="1:16">
      <c r="A4491" s="105">
        <v>104707107</v>
      </c>
      <c r="B4491" s="61" t="s">
        <v>87</v>
      </c>
      <c r="C4491" s="106" t="s">
        <v>1532</v>
      </c>
      <c r="D4491" s="107" t="s">
        <v>8201</v>
      </c>
      <c r="E4491" s="105" t="s">
        <v>5391</v>
      </c>
      <c r="F4491" s="105"/>
      <c r="G4491" s="105">
        <v>419</v>
      </c>
      <c r="H4491">
        <v>8.25</v>
      </c>
      <c r="I4491" t="str">
        <f t="shared" si="225"/>
        <v>78</v>
      </c>
      <c r="J4491" t="str">
        <f t="shared" si="226"/>
        <v>7.0</v>
      </c>
      <c r="K4491" t="s">
        <v>8342</v>
      </c>
      <c r="L4491" t="s">
        <v>8355</v>
      </c>
      <c r="M4491">
        <v>0.75</v>
      </c>
      <c r="N4491">
        <v>3</v>
      </c>
      <c r="O4491">
        <f t="shared" si="227"/>
        <v>1.5</v>
      </c>
      <c r="P4491">
        <v>0.5</v>
      </c>
    </row>
    <row r="4492" spans="1:16">
      <c r="A4492" s="105">
        <v>104707107</v>
      </c>
      <c r="B4492" s="61" t="s">
        <v>87</v>
      </c>
      <c r="C4492" s="106" t="s">
        <v>1613</v>
      </c>
      <c r="D4492" s="107" t="s">
        <v>5698</v>
      </c>
      <c r="E4492" s="105">
        <v>101490161</v>
      </c>
      <c r="F4492" s="105"/>
      <c r="G4492" s="105">
        <v>419</v>
      </c>
      <c r="H4492">
        <v>8.25</v>
      </c>
      <c r="I4492" t="str">
        <f t="shared" ref="I4492:I4555" si="228">MID(D4492,5,2)</f>
        <v>78</v>
      </c>
      <c r="J4492" t="str">
        <f t="shared" ref="J4492:J4555" si="229">MID(D4492,7,3)</f>
        <v>7.0</v>
      </c>
      <c r="K4492" t="s">
        <v>8342</v>
      </c>
      <c r="L4492" t="s">
        <v>8355</v>
      </c>
      <c r="M4492">
        <v>0.75</v>
      </c>
      <c r="N4492">
        <v>3</v>
      </c>
      <c r="O4492">
        <f t="shared" si="227"/>
        <v>1.5</v>
      </c>
      <c r="P4492">
        <v>0.5</v>
      </c>
    </row>
    <row r="4493" spans="1:16">
      <c r="A4493" s="105">
        <v>103466735</v>
      </c>
      <c r="B4493" s="61" t="s">
        <v>28</v>
      </c>
      <c r="C4493" s="106" t="s">
        <v>1613</v>
      </c>
      <c r="D4493" s="107" t="s">
        <v>117</v>
      </c>
      <c r="E4493" s="105">
        <v>101490161</v>
      </c>
      <c r="F4493" s="105"/>
      <c r="G4493" s="105">
        <v>419</v>
      </c>
      <c r="H4493">
        <v>8.25</v>
      </c>
      <c r="I4493" t="str">
        <f t="shared" si="228"/>
        <v>78</v>
      </c>
      <c r="J4493" t="str">
        <f t="shared" si="229"/>
        <v>7.0</v>
      </c>
      <c r="K4493" t="s">
        <v>8342</v>
      </c>
      <c r="L4493" t="s">
        <v>8355</v>
      </c>
      <c r="M4493">
        <v>0.75</v>
      </c>
      <c r="N4493">
        <v>3</v>
      </c>
      <c r="O4493">
        <f t="shared" si="227"/>
        <v>1.5</v>
      </c>
      <c r="P4493">
        <v>0.5</v>
      </c>
    </row>
    <row r="4494" spans="1:16">
      <c r="A4494" s="105">
        <v>104728257</v>
      </c>
      <c r="B4494" s="61" t="s">
        <v>7996</v>
      </c>
      <c r="C4494" s="106" t="s">
        <v>1532</v>
      </c>
      <c r="D4494" s="107" t="s">
        <v>5827</v>
      </c>
      <c r="E4494" s="105">
        <v>101490162</v>
      </c>
      <c r="F4494" s="105"/>
      <c r="G4494" s="105">
        <v>334</v>
      </c>
      <c r="H4494">
        <v>8.25</v>
      </c>
      <c r="I4494" t="str">
        <f t="shared" si="228"/>
        <v>78</v>
      </c>
      <c r="J4494" t="str">
        <f t="shared" si="229"/>
        <v>7.0</v>
      </c>
      <c r="K4494" t="s">
        <v>8342</v>
      </c>
      <c r="L4494" t="s">
        <v>8341</v>
      </c>
      <c r="M4494">
        <v>0.75</v>
      </c>
      <c r="N4494">
        <v>3</v>
      </c>
      <c r="O4494">
        <f t="shared" si="227"/>
        <v>1.5</v>
      </c>
      <c r="P4494">
        <v>0.5</v>
      </c>
    </row>
    <row r="4495" spans="1:16">
      <c r="A4495" s="105">
        <v>104852850</v>
      </c>
      <c r="B4495" s="61" t="s">
        <v>8058</v>
      </c>
      <c r="C4495" s="106" t="s">
        <v>1532</v>
      </c>
      <c r="D4495" s="107" t="s">
        <v>5827</v>
      </c>
      <c r="E4495" s="105">
        <v>101490162</v>
      </c>
      <c r="F4495" s="105"/>
      <c r="G4495" s="105">
        <v>334</v>
      </c>
      <c r="H4495">
        <v>8.25</v>
      </c>
      <c r="I4495" t="str">
        <f t="shared" si="228"/>
        <v>78</v>
      </c>
      <c r="J4495" t="str">
        <f t="shared" si="229"/>
        <v>7.0</v>
      </c>
      <c r="K4495" t="s">
        <v>8342</v>
      </c>
      <c r="L4495" t="s">
        <v>8341</v>
      </c>
      <c r="M4495">
        <v>0.75</v>
      </c>
      <c r="N4495">
        <v>3</v>
      </c>
      <c r="O4495">
        <f t="shared" si="227"/>
        <v>1.5</v>
      </c>
      <c r="P4495">
        <v>0.5</v>
      </c>
    </row>
    <row r="4496" spans="1:16">
      <c r="A4496" s="105">
        <v>104728257</v>
      </c>
      <c r="B4496" s="61" t="s">
        <v>7996</v>
      </c>
      <c r="C4496" s="106" t="s">
        <v>1613</v>
      </c>
      <c r="D4496" s="107" t="s">
        <v>8317</v>
      </c>
      <c r="E4496" s="105">
        <v>101490161</v>
      </c>
      <c r="F4496" s="105"/>
      <c r="G4496" s="105">
        <v>334</v>
      </c>
      <c r="H4496">
        <v>8.25</v>
      </c>
      <c r="I4496" t="str">
        <f t="shared" si="228"/>
        <v>78</v>
      </c>
      <c r="J4496" t="str">
        <f t="shared" si="229"/>
        <v>7.0</v>
      </c>
      <c r="K4496" t="s">
        <v>8342</v>
      </c>
      <c r="L4496" t="s">
        <v>8341</v>
      </c>
      <c r="M4496">
        <v>0.75</v>
      </c>
      <c r="N4496">
        <v>3</v>
      </c>
      <c r="O4496">
        <f t="shared" si="227"/>
        <v>1.5</v>
      </c>
      <c r="P4496">
        <v>0.5</v>
      </c>
    </row>
    <row r="4497" spans="1:16">
      <c r="A4497" s="105">
        <v>104702443</v>
      </c>
      <c r="B4497" s="61" t="s">
        <v>7973</v>
      </c>
      <c r="C4497" s="106" t="s">
        <v>1532</v>
      </c>
      <c r="D4497" s="107" t="s">
        <v>8318</v>
      </c>
      <c r="E4497" s="105">
        <v>101490162</v>
      </c>
      <c r="F4497" s="105"/>
      <c r="G4497" s="105">
        <v>334</v>
      </c>
      <c r="H4497">
        <v>8.25</v>
      </c>
      <c r="I4497" t="str">
        <f t="shared" si="228"/>
        <v>78</v>
      </c>
      <c r="J4497" t="str">
        <f t="shared" si="229"/>
        <v>7.0</v>
      </c>
      <c r="K4497" t="s">
        <v>8342</v>
      </c>
      <c r="L4497" t="s">
        <v>8341</v>
      </c>
      <c r="M4497">
        <v>0.75</v>
      </c>
      <c r="N4497">
        <v>3</v>
      </c>
      <c r="O4497">
        <f t="shared" ref="O4497:O4560" si="230">N4497/2</f>
        <v>1.5</v>
      </c>
      <c r="P4497">
        <v>0.5</v>
      </c>
    </row>
    <row r="4498" spans="1:16">
      <c r="A4498" s="105">
        <v>104702443</v>
      </c>
      <c r="B4498" s="61" t="s">
        <v>7973</v>
      </c>
      <c r="C4498" s="106" t="s">
        <v>1613</v>
      </c>
      <c r="D4498" s="107" t="s">
        <v>8319</v>
      </c>
      <c r="E4498" s="105">
        <v>101490161</v>
      </c>
      <c r="F4498" s="105"/>
      <c r="G4498" s="105">
        <v>334</v>
      </c>
      <c r="H4498">
        <v>8.25</v>
      </c>
      <c r="I4498" t="str">
        <f t="shared" si="228"/>
        <v>78</v>
      </c>
      <c r="J4498" t="str">
        <f t="shared" si="229"/>
        <v>7.0</v>
      </c>
      <c r="K4498" t="s">
        <v>8342</v>
      </c>
      <c r="L4498" t="s">
        <v>8341</v>
      </c>
      <c r="M4498">
        <v>0.75</v>
      </c>
      <c r="N4498">
        <v>3</v>
      </c>
      <c r="O4498">
        <f t="shared" si="230"/>
        <v>1.5</v>
      </c>
      <c r="P4498">
        <v>0.5</v>
      </c>
    </row>
    <row r="4499" spans="1:16">
      <c r="A4499" s="105">
        <v>103476941</v>
      </c>
      <c r="B4499" s="61" t="s">
        <v>7634</v>
      </c>
      <c r="C4499" s="106" t="s">
        <v>1532</v>
      </c>
      <c r="D4499" s="107" t="s">
        <v>8202</v>
      </c>
      <c r="E4499" s="105">
        <v>101490171</v>
      </c>
      <c r="F4499" s="105"/>
      <c r="G4499" s="105">
        <v>334</v>
      </c>
      <c r="H4499">
        <v>8.25</v>
      </c>
      <c r="I4499" t="str">
        <f t="shared" si="228"/>
        <v>78</v>
      </c>
      <c r="J4499" t="str">
        <f t="shared" si="229"/>
        <v>7.0</v>
      </c>
      <c r="K4499" t="s">
        <v>8342</v>
      </c>
      <c r="L4499" t="s">
        <v>8341</v>
      </c>
      <c r="M4499">
        <v>0.75</v>
      </c>
      <c r="N4499">
        <v>3</v>
      </c>
      <c r="O4499">
        <f t="shared" si="230"/>
        <v>1.5</v>
      </c>
      <c r="P4499">
        <v>0.5</v>
      </c>
    </row>
    <row r="4500" spans="1:16">
      <c r="A4500" s="105">
        <v>103476941</v>
      </c>
      <c r="B4500" s="61" t="s">
        <v>7634</v>
      </c>
      <c r="C4500" s="106" t="s">
        <v>1613</v>
      </c>
      <c r="D4500" s="107" t="s">
        <v>5160</v>
      </c>
      <c r="E4500" s="105">
        <v>101490161</v>
      </c>
      <c r="F4500" s="105"/>
      <c r="G4500" s="105">
        <v>334</v>
      </c>
      <c r="H4500">
        <v>8.25</v>
      </c>
      <c r="I4500" t="str">
        <f t="shared" si="228"/>
        <v>78</v>
      </c>
      <c r="J4500" t="str">
        <f t="shared" si="229"/>
        <v>7.0</v>
      </c>
      <c r="K4500" t="s">
        <v>8342</v>
      </c>
      <c r="L4500" t="s">
        <v>8341</v>
      </c>
      <c r="M4500">
        <v>0.75</v>
      </c>
      <c r="N4500">
        <v>3</v>
      </c>
      <c r="O4500">
        <f t="shared" si="230"/>
        <v>1.5</v>
      </c>
      <c r="P4500">
        <v>0.5</v>
      </c>
    </row>
    <row r="4501" spans="1:16">
      <c r="A4501" s="105">
        <v>104852850</v>
      </c>
      <c r="B4501" s="61" t="s">
        <v>8058</v>
      </c>
      <c r="C4501" s="106" t="s">
        <v>1613</v>
      </c>
      <c r="D4501" s="107" t="s">
        <v>118</v>
      </c>
      <c r="E4501" s="105">
        <v>101490161</v>
      </c>
      <c r="F4501" s="105"/>
      <c r="G4501" s="105">
        <v>334</v>
      </c>
      <c r="H4501">
        <v>8.25</v>
      </c>
      <c r="I4501" t="str">
        <f t="shared" si="228"/>
        <v>78</v>
      </c>
      <c r="J4501" t="str">
        <f t="shared" si="229"/>
        <v>7.0</v>
      </c>
      <c r="K4501" t="s">
        <v>8342</v>
      </c>
      <c r="L4501" t="s">
        <v>8341</v>
      </c>
      <c r="M4501">
        <v>0.75</v>
      </c>
      <c r="N4501">
        <v>3</v>
      </c>
      <c r="O4501">
        <f t="shared" si="230"/>
        <v>1.5</v>
      </c>
      <c r="P4501">
        <v>0.5</v>
      </c>
    </row>
    <row r="4502" spans="1:16">
      <c r="A4502" s="105">
        <v>102825818</v>
      </c>
      <c r="B4502" s="61" t="s">
        <v>23</v>
      </c>
      <c r="C4502" s="123" t="s">
        <v>1532</v>
      </c>
      <c r="D4502" s="107" t="s">
        <v>192</v>
      </c>
      <c r="E4502" s="105">
        <v>101490162</v>
      </c>
      <c r="F4502" s="105"/>
      <c r="G4502" s="105">
        <v>334</v>
      </c>
      <c r="H4502">
        <v>8.25</v>
      </c>
      <c r="I4502" t="str">
        <f t="shared" si="228"/>
        <v>78</v>
      </c>
      <c r="J4502" t="str">
        <f t="shared" si="229"/>
        <v>7.0</v>
      </c>
      <c r="K4502" t="s">
        <v>8342</v>
      </c>
      <c r="L4502" t="s">
        <v>8341</v>
      </c>
      <c r="M4502">
        <v>0.75</v>
      </c>
      <c r="N4502">
        <v>3</v>
      </c>
      <c r="O4502">
        <f t="shared" si="230"/>
        <v>1.5</v>
      </c>
      <c r="P4502">
        <v>0.5</v>
      </c>
    </row>
    <row r="4503" spans="1:16">
      <c r="A4503" s="105">
        <v>103240894</v>
      </c>
      <c r="B4503" s="61" t="s">
        <v>7488</v>
      </c>
      <c r="C4503" s="123" t="s">
        <v>1532</v>
      </c>
      <c r="D4503" s="107" t="s">
        <v>4919</v>
      </c>
      <c r="E4503" s="105">
        <v>101490162</v>
      </c>
      <c r="F4503" s="105"/>
      <c r="G4503" s="105">
        <v>334</v>
      </c>
      <c r="H4503">
        <v>8.25</v>
      </c>
      <c r="I4503" t="str">
        <f t="shared" si="228"/>
        <v>78</v>
      </c>
      <c r="J4503" t="str">
        <f t="shared" si="229"/>
        <v>7.0</v>
      </c>
      <c r="K4503" t="s">
        <v>8342</v>
      </c>
      <c r="L4503" t="s">
        <v>8341</v>
      </c>
      <c r="M4503">
        <v>0.75</v>
      </c>
      <c r="N4503">
        <v>3</v>
      </c>
      <c r="O4503">
        <f t="shared" si="230"/>
        <v>1.5</v>
      </c>
      <c r="P4503">
        <v>0.5</v>
      </c>
    </row>
    <row r="4504" spans="1:16">
      <c r="A4504" s="105">
        <v>103240894</v>
      </c>
      <c r="B4504" s="61" t="s">
        <v>7488</v>
      </c>
      <c r="C4504" s="123" t="s">
        <v>1613</v>
      </c>
      <c r="D4504" s="107" t="s">
        <v>4920</v>
      </c>
      <c r="E4504" s="105">
        <v>101490161</v>
      </c>
      <c r="F4504" s="105"/>
      <c r="G4504" s="105">
        <v>334</v>
      </c>
      <c r="H4504">
        <v>8.25</v>
      </c>
      <c r="I4504" t="str">
        <f t="shared" si="228"/>
        <v>78</v>
      </c>
      <c r="J4504" t="str">
        <f t="shared" si="229"/>
        <v>7.0</v>
      </c>
      <c r="K4504" t="s">
        <v>8342</v>
      </c>
      <c r="L4504" t="s">
        <v>8341</v>
      </c>
      <c r="M4504">
        <v>0.75</v>
      </c>
      <c r="N4504">
        <v>3</v>
      </c>
      <c r="O4504">
        <f t="shared" si="230"/>
        <v>1.5</v>
      </c>
      <c r="P4504">
        <v>0.5</v>
      </c>
    </row>
    <row r="4505" spans="1:16">
      <c r="A4505" s="105">
        <v>102825818</v>
      </c>
      <c r="B4505" s="61" t="s">
        <v>23</v>
      </c>
      <c r="C4505" s="123" t="s">
        <v>1613</v>
      </c>
      <c r="D4505" s="107" t="s">
        <v>4376</v>
      </c>
      <c r="E4505" s="105">
        <v>101490161</v>
      </c>
      <c r="F4505" s="105"/>
      <c r="G4505" s="105">
        <v>334</v>
      </c>
      <c r="H4505">
        <v>8.25</v>
      </c>
      <c r="I4505" t="str">
        <f t="shared" si="228"/>
        <v>78</v>
      </c>
      <c r="J4505" t="str">
        <f t="shared" si="229"/>
        <v>7.0</v>
      </c>
      <c r="K4505" t="s">
        <v>8342</v>
      </c>
      <c r="L4505" t="s">
        <v>8341</v>
      </c>
      <c r="M4505">
        <v>0.75</v>
      </c>
      <c r="N4505">
        <v>3</v>
      </c>
      <c r="O4505">
        <f t="shared" si="230"/>
        <v>1.5</v>
      </c>
      <c r="P4505">
        <v>0.5</v>
      </c>
    </row>
    <row r="4506" spans="1:16">
      <c r="A4506" s="105">
        <v>103068114</v>
      </c>
      <c r="B4506" s="61" t="s">
        <v>7246</v>
      </c>
      <c r="C4506" s="123" t="s">
        <v>1532</v>
      </c>
      <c r="D4506" s="107" t="s">
        <v>4608</v>
      </c>
      <c r="E4506" s="105">
        <v>101727985</v>
      </c>
      <c r="F4506" s="105"/>
      <c r="G4506" s="105">
        <v>334</v>
      </c>
      <c r="H4506">
        <v>8.25</v>
      </c>
      <c r="I4506" t="str">
        <f t="shared" si="228"/>
        <v>78</v>
      </c>
      <c r="J4506" t="str">
        <f t="shared" si="229"/>
        <v>7.0</v>
      </c>
      <c r="K4506" t="s">
        <v>8345</v>
      </c>
      <c r="L4506" t="s">
        <v>8341</v>
      </c>
      <c r="M4506">
        <v>1.5</v>
      </c>
      <c r="N4506">
        <v>3</v>
      </c>
      <c r="O4506">
        <f t="shared" si="230"/>
        <v>1.5</v>
      </c>
      <c r="P4506">
        <v>0.5</v>
      </c>
    </row>
    <row r="4507" spans="1:16">
      <c r="A4507" s="105">
        <v>103241682</v>
      </c>
      <c r="B4507" s="61" t="s">
        <v>7489</v>
      </c>
      <c r="C4507" s="123" t="s">
        <v>1532</v>
      </c>
      <c r="D4507" s="107" t="s">
        <v>4921</v>
      </c>
      <c r="E4507" s="105">
        <v>101727985</v>
      </c>
      <c r="F4507" s="105"/>
      <c r="G4507" s="105">
        <v>334</v>
      </c>
      <c r="H4507">
        <v>8.25</v>
      </c>
      <c r="I4507" t="str">
        <f t="shared" si="228"/>
        <v>78</v>
      </c>
      <c r="J4507" t="str">
        <f t="shared" si="229"/>
        <v>7.0</v>
      </c>
      <c r="K4507" t="s">
        <v>8345</v>
      </c>
      <c r="L4507" t="s">
        <v>8341</v>
      </c>
      <c r="M4507">
        <v>1.5</v>
      </c>
      <c r="N4507">
        <v>3</v>
      </c>
      <c r="O4507">
        <f t="shared" si="230"/>
        <v>1.5</v>
      </c>
      <c r="P4507">
        <v>0.5</v>
      </c>
    </row>
    <row r="4508" spans="1:16">
      <c r="A4508" s="105">
        <v>103241682</v>
      </c>
      <c r="B4508" s="61" t="s">
        <v>7489</v>
      </c>
      <c r="C4508" s="123" t="s">
        <v>1613</v>
      </c>
      <c r="D4508" s="107" t="s">
        <v>4922</v>
      </c>
      <c r="E4508" s="105">
        <v>101727984</v>
      </c>
      <c r="F4508" s="105"/>
      <c r="G4508" s="105">
        <v>334</v>
      </c>
      <c r="H4508">
        <v>8.25</v>
      </c>
      <c r="I4508" t="str">
        <f t="shared" si="228"/>
        <v>78</v>
      </c>
      <c r="J4508" t="str">
        <f t="shared" si="229"/>
        <v>7.0</v>
      </c>
      <c r="K4508" t="s">
        <v>8345</v>
      </c>
      <c r="L4508" t="s">
        <v>8341</v>
      </c>
      <c r="M4508">
        <v>1.5</v>
      </c>
      <c r="N4508">
        <v>3</v>
      </c>
      <c r="O4508">
        <f t="shared" si="230"/>
        <v>1.5</v>
      </c>
      <c r="P4508">
        <v>0.5</v>
      </c>
    </row>
    <row r="4509" spans="1:16">
      <c r="A4509" s="105">
        <v>103068114</v>
      </c>
      <c r="B4509" s="61" t="s">
        <v>7246</v>
      </c>
      <c r="C4509" s="123" t="s">
        <v>1613</v>
      </c>
      <c r="D4509" s="107" t="s">
        <v>4609</v>
      </c>
      <c r="E4509" s="105">
        <v>101727984</v>
      </c>
      <c r="F4509" s="105"/>
      <c r="G4509" s="105">
        <v>334</v>
      </c>
      <c r="H4509">
        <v>8.25</v>
      </c>
      <c r="I4509" t="str">
        <f t="shared" si="228"/>
        <v>78</v>
      </c>
      <c r="J4509" t="str">
        <f t="shared" si="229"/>
        <v>7.0</v>
      </c>
      <c r="K4509" t="s">
        <v>8345</v>
      </c>
      <c r="L4509" t="s">
        <v>8341</v>
      </c>
      <c r="M4509">
        <v>1.5</v>
      </c>
      <c r="N4509">
        <v>3</v>
      </c>
      <c r="O4509">
        <f t="shared" si="230"/>
        <v>1.5</v>
      </c>
      <c r="P4509">
        <v>0.5</v>
      </c>
    </row>
    <row r="4510" spans="1:16">
      <c r="A4510" s="105">
        <v>104749221</v>
      </c>
      <c r="B4510" s="61" t="s">
        <v>8008</v>
      </c>
      <c r="C4510" s="106" t="s">
        <v>1613</v>
      </c>
      <c r="D4510" s="107" t="s">
        <v>5740</v>
      </c>
      <c r="E4510" s="105" t="s">
        <v>5554</v>
      </c>
      <c r="F4510" s="105"/>
      <c r="G4510" s="105">
        <v>347</v>
      </c>
      <c r="H4510">
        <v>6.75</v>
      </c>
      <c r="I4510" t="str">
        <f t="shared" si="228"/>
        <v>78</v>
      </c>
      <c r="J4510" t="str">
        <f t="shared" si="229"/>
        <v>6.4</v>
      </c>
      <c r="K4510" t="s">
        <v>8343</v>
      </c>
      <c r="L4510" t="s">
        <v>8355</v>
      </c>
      <c r="M4510">
        <v>0.75</v>
      </c>
      <c r="N4510">
        <v>2.5</v>
      </c>
      <c r="O4510">
        <f t="shared" si="230"/>
        <v>1.25</v>
      </c>
      <c r="P4510">
        <v>0.5</v>
      </c>
    </row>
    <row r="4511" spans="1:16">
      <c r="A4511" s="105">
        <v>104854807</v>
      </c>
      <c r="B4511" s="61" t="s">
        <v>8068</v>
      </c>
      <c r="C4511" s="106" t="s">
        <v>1532</v>
      </c>
      <c r="D4511" s="107" t="s">
        <v>8273</v>
      </c>
      <c r="E4511" s="105"/>
      <c r="F4511" s="105"/>
      <c r="G4511" s="105">
        <v>481</v>
      </c>
      <c r="H4511">
        <v>7</v>
      </c>
      <c r="I4511" t="str">
        <f t="shared" si="228"/>
        <v>56</v>
      </c>
      <c r="J4511" t="str">
        <f t="shared" si="229"/>
        <v>8.3</v>
      </c>
      <c r="K4511" t="s">
        <v>8343</v>
      </c>
      <c r="L4511" t="s">
        <v>8351</v>
      </c>
      <c r="M4511">
        <v>0.75</v>
      </c>
      <c r="N4511">
        <v>2.5</v>
      </c>
      <c r="O4511">
        <f t="shared" si="230"/>
        <v>1.25</v>
      </c>
      <c r="P4511">
        <v>0.5</v>
      </c>
    </row>
    <row r="4512" spans="1:16">
      <c r="A4512" s="105">
        <v>104854807</v>
      </c>
      <c r="B4512" s="61" t="s">
        <v>8068</v>
      </c>
      <c r="C4512" s="106" t="s">
        <v>1613</v>
      </c>
      <c r="D4512" s="107" t="s">
        <v>8274</v>
      </c>
      <c r="E4512" s="105"/>
      <c r="F4512" s="105"/>
      <c r="G4512" s="105">
        <v>481</v>
      </c>
      <c r="H4512">
        <v>7</v>
      </c>
      <c r="I4512" t="str">
        <f t="shared" si="228"/>
        <v>56</v>
      </c>
      <c r="J4512" t="str">
        <f t="shared" si="229"/>
        <v>8.3</v>
      </c>
      <c r="K4512" t="s">
        <v>8343</v>
      </c>
      <c r="L4512" t="s">
        <v>8351</v>
      </c>
      <c r="M4512">
        <v>0.75</v>
      </c>
      <c r="N4512">
        <v>2.5</v>
      </c>
      <c r="O4512">
        <f t="shared" si="230"/>
        <v>1.25</v>
      </c>
      <c r="P4512">
        <v>0.5</v>
      </c>
    </row>
    <row r="4513" spans="1:16">
      <c r="A4513" s="105">
        <v>104866119</v>
      </c>
      <c r="B4513" s="61" t="s">
        <v>140</v>
      </c>
      <c r="C4513" s="106" t="s">
        <v>1532</v>
      </c>
      <c r="D4513" s="107" t="s">
        <v>5847</v>
      </c>
      <c r="E4513" s="105"/>
      <c r="F4513" s="105"/>
      <c r="G4513" s="105">
        <v>455</v>
      </c>
      <c r="H4513">
        <v>7</v>
      </c>
      <c r="I4513" t="str">
        <f t="shared" si="228"/>
        <v>67</v>
      </c>
      <c r="J4513" t="str">
        <f t="shared" si="229"/>
        <v>12.</v>
      </c>
      <c r="K4513" t="s">
        <v>8343</v>
      </c>
      <c r="L4513" t="s">
        <v>8350</v>
      </c>
      <c r="M4513">
        <v>0.75</v>
      </c>
      <c r="N4513">
        <v>2.5</v>
      </c>
      <c r="O4513">
        <f t="shared" si="230"/>
        <v>1.25</v>
      </c>
      <c r="P4513">
        <v>0.5</v>
      </c>
    </row>
    <row r="4514" spans="1:16">
      <c r="A4514" s="105">
        <v>104215977</v>
      </c>
      <c r="B4514" s="61" t="s">
        <v>7747</v>
      </c>
      <c r="C4514" s="106" t="s">
        <v>1532</v>
      </c>
      <c r="D4514" s="107" t="s">
        <v>5341</v>
      </c>
      <c r="E4514" s="105">
        <v>103177454</v>
      </c>
      <c r="F4514" s="105"/>
      <c r="G4514" s="105">
        <v>419</v>
      </c>
      <c r="H4514">
        <v>8.25</v>
      </c>
      <c r="I4514" t="str">
        <f t="shared" si="228"/>
        <v>78</v>
      </c>
      <c r="J4514" t="str">
        <f t="shared" si="229"/>
        <v>7.0</v>
      </c>
      <c r="K4514" t="s">
        <v>8345</v>
      </c>
      <c r="L4514" t="s">
        <v>8355</v>
      </c>
      <c r="M4514">
        <v>1.5</v>
      </c>
      <c r="N4514">
        <v>3</v>
      </c>
      <c r="O4514">
        <f t="shared" si="230"/>
        <v>1.5</v>
      </c>
      <c r="P4514">
        <v>0.5</v>
      </c>
    </row>
    <row r="4515" spans="1:16">
      <c r="A4515" s="105">
        <v>104215977</v>
      </c>
      <c r="B4515" s="61" t="s">
        <v>7747</v>
      </c>
      <c r="C4515" s="106" t="s">
        <v>1613</v>
      </c>
      <c r="D4515" s="107" t="s">
        <v>5342</v>
      </c>
      <c r="E4515" s="105" t="s">
        <v>4953</v>
      </c>
      <c r="F4515" s="105"/>
      <c r="G4515" s="105">
        <v>419</v>
      </c>
      <c r="H4515">
        <v>8.25</v>
      </c>
      <c r="I4515" t="str">
        <f t="shared" si="228"/>
        <v>78</v>
      </c>
      <c r="J4515" t="str">
        <f t="shared" si="229"/>
        <v>7.0</v>
      </c>
      <c r="K4515" t="s">
        <v>8345</v>
      </c>
      <c r="L4515" t="s">
        <v>8355</v>
      </c>
      <c r="M4515">
        <v>1.5</v>
      </c>
      <c r="N4515">
        <v>3</v>
      </c>
      <c r="O4515">
        <f t="shared" si="230"/>
        <v>1.5</v>
      </c>
      <c r="P4515">
        <v>0.5</v>
      </c>
    </row>
    <row r="4516" spans="1:16">
      <c r="A4516" s="105" t="s">
        <v>5385</v>
      </c>
      <c r="B4516" s="61" t="s">
        <v>7776</v>
      </c>
      <c r="C4516" s="106" t="s">
        <v>1532</v>
      </c>
      <c r="D4516" s="107" t="s">
        <v>8320</v>
      </c>
      <c r="E4516" s="105">
        <v>103177454</v>
      </c>
      <c r="F4516" s="105"/>
      <c r="G4516" s="105">
        <v>334</v>
      </c>
      <c r="H4516">
        <v>8.25</v>
      </c>
      <c r="I4516" t="str">
        <f t="shared" si="228"/>
        <v>78</v>
      </c>
      <c r="J4516" t="str">
        <f t="shared" si="229"/>
        <v>7.0</v>
      </c>
      <c r="K4516" t="s">
        <v>8345</v>
      </c>
      <c r="L4516" t="s">
        <v>8341</v>
      </c>
      <c r="M4516">
        <v>1.5</v>
      </c>
      <c r="N4516">
        <v>3</v>
      </c>
      <c r="O4516">
        <f t="shared" si="230"/>
        <v>1.5</v>
      </c>
      <c r="P4516">
        <v>0.5</v>
      </c>
    </row>
    <row r="4517" spans="1:16">
      <c r="A4517" s="105" t="s">
        <v>5385</v>
      </c>
      <c r="B4517" s="61" t="s">
        <v>7776</v>
      </c>
      <c r="C4517" s="106" t="s">
        <v>1613</v>
      </c>
      <c r="D4517" s="107" t="s">
        <v>8321</v>
      </c>
      <c r="E4517" s="105" t="s">
        <v>4953</v>
      </c>
      <c r="F4517" s="105"/>
      <c r="G4517" s="105">
        <v>334</v>
      </c>
      <c r="H4517">
        <v>8.25</v>
      </c>
      <c r="I4517" t="str">
        <f t="shared" si="228"/>
        <v>78</v>
      </c>
      <c r="J4517" t="str">
        <f t="shared" si="229"/>
        <v>7.0</v>
      </c>
      <c r="K4517" t="s">
        <v>8345</v>
      </c>
      <c r="L4517" t="s">
        <v>8341</v>
      </c>
      <c r="M4517">
        <v>1.5</v>
      </c>
      <c r="N4517">
        <v>3</v>
      </c>
      <c r="O4517">
        <f t="shared" si="230"/>
        <v>1.5</v>
      </c>
      <c r="P4517">
        <v>0.5</v>
      </c>
    </row>
    <row r="4518" spans="1:16">
      <c r="A4518" s="105">
        <v>100852850</v>
      </c>
      <c r="B4518" s="61" t="s">
        <v>6791</v>
      </c>
      <c r="C4518" s="123" t="s">
        <v>1613</v>
      </c>
      <c r="D4518" s="107" t="s">
        <v>3782</v>
      </c>
      <c r="E4518" s="105">
        <v>101490161</v>
      </c>
      <c r="F4518" s="105"/>
      <c r="G4518" s="105">
        <v>24</v>
      </c>
      <c r="H4518">
        <v>8.25</v>
      </c>
      <c r="I4518" t="str">
        <f t="shared" si="228"/>
        <v>A7</v>
      </c>
      <c r="J4518" t="str">
        <f t="shared" si="229"/>
        <v>84.</v>
      </c>
      <c r="K4518" t="s">
        <v>8344</v>
      </c>
      <c r="L4518" t="s">
        <v>8341</v>
      </c>
      <c r="M4518">
        <v>0.75</v>
      </c>
      <c r="N4518">
        <v>3</v>
      </c>
      <c r="O4518">
        <f t="shared" si="230"/>
        <v>1.5</v>
      </c>
      <c r="P4518">
        <v>0.5</v>
      </c>
    </row>
    <row r="4519" spans="1:16">
      <c r="A4519" s="105">
        <v>100848362</v>
      </c>
      <c r="B4519" s="61" t="s">
        <v>6790</v>
      </c>
      <c r="C4519" s="123" t="s">
        <v>1532</v>
      </c>
      <c r="D4519" s="107" t="s">
        <v>3794</v>
      </c>
      <c r="E4519" s="105">
        <v>101490171</v>
      </c>
      <c r="F4519" s="105"/>
      <c r="G4519" s="105">
        <v>153</v>
      </c>
      <c r="H4519">
        <v>8.25</v>
      </c>
      <c r="I4519" t="str">
        <f t="shared" si="228"/>
        <v>A7</v>
      </c>
      <c r="J4519" t="str">
        <f t="shared" si="229"/>
        <v>84.</v>
      </c>
      <c r="K4519" t="s">
        <v>8342</v>
      </c>
      <c r="L4519" t="s">
        <v>8350</v>
      </c>
      <c r="M4519">
        <v>0.75</v>
      </c>
      <c r="N4519">
        <v>3</v>
      </c>
      <c r="O4519">
        <f t="shared" si="230"/>
        <v>1.5</v>
      </c>
      <c r="P4519">
        <v>0.5</v>
      </c>
    </row>
    <row r="4520" spans="1:16">
      <c r="A4520" s="105">
        <v>100848362</v>
      </c>
      <c r="B4520" s="61" t="s">
        <v>6790</v>
      </c>
      <c r="C4520" s="123" t="s">
        <v>1532</v>
      </c>
      <c r="D4520" s="107" t="s">
        <v>3794</v>
      </c>
      <c r="E4520" s="105">
        <v>101490169</v>
      </c>
      <c r="F4520" s="105" t="s">
        <v>1534</v>
      </c>
      <c r="G4520" s="105">
        <v>153</v>
      </c>
      <c r="H4520">
        <v>8.25</v>
      </c>
      <c r="I4520" t="str">
        <f t="shared" si="228"/>
        <v>A7</v>
      </c>
      <c r="J4520" t="str">
        <f t="shared" si="229"/>
        <v>84.</v>
      </c>
      <c r="K4520" t="s">
        <v>8342</v>
      </c>
      <c r="L4520" t="s">
        <v>8350</v>
      </c>
      <c r="M4520">
        <v>0.75</v>
      </c>
      <c r="N4520">
        <v>3</v>
      </c>
      <c r="O4520">
        <f t="shared" si="230"/>
        <v>1.5</v>
      </c>
      <c r="P4520">
        <v>0.5</v>
      </c>
    </row>
    <row r="4521" spans="1:16">
      <c r="A4521" s="118" t="s">
        <v>1870</v>
      </c>
      <c r="B4521" s="61" t="s">
        <v>6127</v>
      </c>
      <c r="C4521" s="123" t="s">
        <v>1532</v>
      </c>
      <c r="D4521" s="126" t="s">
        <v>1871</v>
      </c>
      <c r="E4521" s="118">
        <v>101490164</v>
      </c>
      <c r="F4521" s="118"/>
      <c r="G4521" s="118">
        <v>27</v>
      </c>
      <c r="H4521">
        <v>8.75</v>
      </c>
      <c r="I4521" t="str">
        <f t="shared" si="228"/>
        <v>45</v>
      </c>
      <c r="J4521" t="str">
        <f t="shared" si="229"/>
        <v>2.8</v>
      </c>
      <c r="K4521" t="s">
        <v>8342</v>
      </c>
      <c r="L4521" t="s">
        <v>8341</v>
      </c>
      <c r="M4521">
        <v>0.75</v>
      </c>
      <c r="N4521">
        <v>3</v>
      </c>
      <c r="O4521">
        <f t="shared" si="230"/>
        <v>1.5</v>
      </c>
      <c r="P4521">
        <v>0.5</v>
      </c>
    </row>
    <row r="4522" spans="1:16">
      <c r="A4522" s="118" t="s">
        <v>1870</v>
      </c>
      <c r="B4522" s="61" t="s">
        <v>6127</v>
      </c>
      <c r="C4522" s="123" t="s">
        <v>1532</v>
      </c>
      <c r="D4522" s="126" t="s">
        <v>1871</v>
      </c>
      <c r="E4522" s="118">
        <v>101490164</v>
      </c>
      <c r="F4522" s="105" t="s">
        <v>1534</v>
      </c>
      <c r="G4522" s="118">
        <v>27</v>
      </c>
      <c r="H4522">
        <v>8.75</v>
      </c>
      <c r="I4522" t="str">
        <f t="shared" si="228"/>
        <v>45</v>
      </c>
      <c r="J4522" t="str">
        <f t="shared" si="229"/>
        <v>2.8</v>
      </c>
      <c r="K4522" t="s">
        <v>8342</v>
      </c>
      <c r="L4522" t="s">
        <v>8341</v>
      </c>
      <c r="M4522">
        <v>0.75</v>
      </c>
      <c r="N4522">
        <v>3</v>
      </c>
      <c r="O4522">
        <f t="shared" si="230"/>
        <v>1.5</v>
      </c>
      <c r="P4522">
        <v>0.5</v>
      </c>
    </row>
    <row r="4523" spans="1:16">
      <c r="A4523" s="118" t="s">
        <v>1870</v>
      </c>
      <c r="B4523" s="61" t="s">
        <v>6127</v>
      </c>
      <c r="C4523" s="123" t="s">
        <v>1613</v>
      </c>
      <c r="D4523" s="126" t="s">
        <v>3785</v>
      </c>
      <c r="E4523" s="118">
        <v>101490161</v>
      </c>
      <c r="F4523" s="118"/>
      <c r="G4523" s="118">
        <v>27</v>
      </c>
      <c r="H4523">
        <v>8.75</v>
      </c>
      <c r="I4523" t="str">
        <f t="shared" si="228"/>
        <v>45</v>
      </c>
      <c r="J4523" t="str">
        <f t="shared" si="229"/>
        <v>2.8</v>
      </c>
      <c r="K4523" t="s">
        <v>8342</v>
      </c>
      <c r="L4523" t="s">
        <v>8341</v>
      </c>
      <c r="M4523">
        <v>0.75</v>
      </c>
      <c r="N4523">
        <v>3</v>
      </c>
      <c r="O4523">
        <f t="shared" si="230"/>
        <v>1.5</v>
      </c>
      <c r="P4523">
        <v>0.5</v>
      </c>
    </row>
    <row r="4524" spans="1:16">
      <c r="A4524" s="111">
        <v>103619268</v>
      </c>
      <c r="B4524" s="61" t="s">
        <v>122</v>
      </c>
      <c r="C4524" s="106" t="s">
        <v>1532</v>
      </c>
      <c r="D4524" s="107" t="s">
        <v>5225</v>
      </c>
      <c r="E4524" s="105">
        <v>101490162</v>
      </c>
      <c r="F4524" s="105"/>
      <c r="G4524" s="105">
        <v>410</v>
      </c>
      <c r="H4524">
        <v>8.75</v>
      </c>
      <c r="I4524" t="str">
        <f t="shared" si="228"/>
        <v>67</v>
      </c>
      <c r="J4524" t="str">
        <f t="shared" si="229"/>
        <v>6.6</v>
      </c>
      <c r="K4524" t="s">
        <v>8342</v>
      </c>
      <c r="L4524" t="s">
        <v>8341</v>
      </c>
      <c r="M4524">
        <v>0.75</v>
      </c>
      <c r="N4524">
        <v>3</v>
      </c>
      <c r="O4524">
        <f t="shared" si="230"/>
        <v>1.5</v>
      </c>
      <c r="P4524">
        <v>0.5</v>
      </c>
    </row>
    <row r="4525" spans="1:16">
      <c r="A4525" s="105">
        <v>103619268</v>
      </c>
      <c r="B4525" s="61" t="s">
        <v>122</v>
      </c>
      <c r="C4525" s="106" t="s">
        <v>1613</v>
      </c>
      <c r="D4525" s="107" t="s">
        <v>121</v>
      </c>
      <c r="E4525" s="105">
        <v>101490161</v>
      </c>
      <c r="F4525" s="105"/>
      <c r="G4525" s="105">
        <v>410</v>
      </c>
      <c r="H4525">
        <v>8.75</v>
      </c>
      <c r="I4525" t="str">
        <f t="shared" si="228"/>
        <v>67</v>
      </c>
      <c r="J4525" t="str">
        <f t="shared" si="229"/>
        <v>6.6</v>
      </c>
      <c r="K4525" t="s">
        <v>8342</v>
      </c>
      <c r="L4525" t="s">
        <v>8341</v>
      </c>
      <c r="M4525">
        <v>0.75</v>
      </c>
      <c r="N4525">
        <v>3</v>
      </c>
      <c r="O4525">
        <f t="shared" si="230"/>
        <v>1.5</v>
      </c>
      <c r="P4525">
        <v>0.5</v>
      </c>
    </row>
    <row r="4526" spans="1:16">
      <c r="A4526" s="105">
        <v>103337578</v>
      </c>
      <c r="B4526" s="61" t="s">
        <v>7550</v>
      </c>
      <c r="C4526" s="106" t="s">
        <v>1532</v>
      </c>
      <c r="D4526" s="122" t="s">
        <v>5020</v>
      </c>
      <c r="E4526" s="114">
        <v>103177454</v>
      </c>
      <c r="F4526" s="105"/>
      <c r="G4526" s="105">
        <v>410</v>
      </c>
      <c r="H4526">
        <v>8.75</v>
      </c>
      <c r="I4526" t="str">
        <f t="shared" si="228"/>
        <v>67</v>
      </c>
      <c r="J4526" t="str">
        <f t="shared" si="229"/>
        <v>6.6</v>
      </c>
      <c r="K4526" t="s">
        <v>8345</v>
      </c>
      <c r="L4526" t="s">
        <v>8341</v>
      </c>
      <c r="M4526">
        <v>1.5</v>
      </c>
      <c r="N4526">
        <v>3</v>
      </c>
      <c r="O4526">
        <f t="shared" si="230"/>
        <v>1.5</v>
      </c>
      <c r="P4526">
        <v>0.5</v>
      </c>
    </row>
    <row r="4527" spans="1:16">
      <c r="A4527" s="105">
        <v>103337578</v>
      </c>
      <c r="B4527" s="61" t="s">
        <v>7550</v>
      </c>
      <c r="C4527" s="106" t="s">
        <v>1613</v>
      </c>
      <c r="D4527" s="122" t="s">
        <v>5021</v>
      </c>
      <c r="E4527" s="114" t="s">
        <v>4953</v>
      </c>
      <c r="F4527" s="105"/>
      <c r="G4527" s="105">
        <v>410</v>
      </c>
      <c r="H4527">
        <v>8.75</v>
      </c>
      <c r="I4527" t="str">
        <f t="shared" si="228"/>
        <v>67</v>
      </c>
      <c r="J4527" t="str">
        <f t="shared" si="229"/>
        <v>6.6</v>
      </c>
      <c r="K4527" t="s">
        <v>8345</v>
      </c>
      <c r="L4527" t="s">
        <v>8341</v>
      </c>
      <c r="M4527">
        <v>1.5</v>
      </c>
      <c r="N4527">
        <v>3</v>
      </c>
      <c r="O4527">
        <f t="shared" si="230"/>
        <v>1.5</v>
      </c>
      <c r="P4527">
        <v>0.5</v>
      </c>
    </row>
    <row r="4528" spans="1:16">
      <c r="A4528" s="105">
        <v>104643665</v>
      </c>
      <c r="B4528" s="61" t="s">
        <v>7946</v>
      </c>
      <c r="C4528" s="106" t="s">
        <v>1532</v>
      </c>
      <c r="D4528" s="107" t="s">
        <v>5646</v>
      </c>
      <c r="E4528" s="105">
        <v>101490162</v>
      </c>
      <c r="F4528" s="105"/>
      <c r="G4528" s="105">
        <v>292</v>
      </c>
      <c r="H4528">
        <v>8.75</v>
      </c>
      <c r="I4528" t="str">
        <f t="shared" si="228"/>
        <v>78</v>
      </c>
      <c r="J4528" t="str">
        <f t="shared" si="229"/>
        <v>5.9</v>
      </c>
      <c r="K4528" t="s">
        <v>8342</v>
      </c>
      <c r="L4528" t="s">
        <v>8341</v>
      </c>
      <c r="M4528">
        <v>0.75</v>
      </c>
      <c r="N4528">
        <v>3</v>
      </c>
      <c r="O4528">
        <f t="shared" si="230"/>
        <v>1.5</v>
      </c>
      <c r="P4528">
        <v>0.5</v>
      </c>
    </row>
    <row r="4529" spans="1:16">
      <c r="A4529" s="105">
        <v>104643665</v>
      </c>
      <c r="B4529" s="61" t="s">
        <v>7946</v>
      </c>
      <c r="C4529" s="106" t="s">
        <v>1613</v>
      </c>
      <c r="D4529" s="107" t="s">
        <v>5647</v>
      </c>
      <c r="E4529" s="105">
        <v>101490161</v>
      </c>
      <c r="F4529" s="105"/>
      <c r="G4529" s="105">
        <v>292</v>
      </c>
      <c r="H4529">
        <v>8.75</v>
      </c>
      <c r="I4529" t="str">
        <f t="shared" si="228"/>
        <v>78</v>
      </c>
      <c r="J4529" t="str">
        <f t="shared" si="229"/>
        <v>5.9</v>
      </c>
      <c r="K4529" t="s">
        <v>8342</v>
      </c>
      <c r="L4529" t="s">
        <v>8341</v>
      </c>
      <c r="M4529">
        <v>0.75</v>
      </c>
      <c r="N4529">
        <v>3</v>
      </c>
      <c r="O4529">
        <f t="shared" si="230"/>
        <v>1.5</v>
      </c>
      <c r="P4529">
        <v>0.5</v>
      </c>
    </row>
    <row r="4530" spans="1:16">
      <c r="A4530" s="105">
        <v>103685395</v>
      </c>
      <c r="B4530" s="61" t="s">
        <v>7694</v>
      </c>
      <c r="C4530" s="106" t="s">
        <v>1532</v>
      </c>
      <c r="D4530" s="107" t="s">
        <v>927</v>
      </c>
      <c r="E4530" s="105">
        <v>101490162</v>
      </c>
      <c r="F4530" s="105"/>
      <c r="G4530" s="105">
        <v>410</v>
      </c>
      <c r="H4530">
        <v>9</v>
      </c>
      <c r="I4530" t="str">
        <f t="shared" si="228"/>
        <v>67</v>
      </c>
      <c r="J4530" t="str">
        <f t="shared" si="229"/>
        <v>6.6</v>
      </c>
      <c r="K4530" t="s">
        <v>8342</v>
      </c>
      <c r="L4530" t="s">
        <v>8341</v>
      </c>
      <c r="M4530">
        <v>0.75</v>
      </c>
      <c r="N4530">
        <v>3</v>
      </c>
      <c r="O4530">
        <f t="shared" si="230"/>
        <v>1.5</v>
      </c>
      <c r="P4530">
        <v>0.5</v>
      </c>
    </row>
    <row r="4531" spans="1:16">
      <c r="A4531" s="105">
        <v>104663117</v>
      </c>
      <c r="B4531" s="61" t="s">
        <v>7960</v>
      </c>
      <c r="C4531" s="106" t="s">
        <v>1532</v>
      </c>
      <c r="D4531" s="107" t="s">
        <v>5668</v>
      </c>
      <c r="E4531" s="105">
        <v>101490162</v>
      </c>
      <c r="F4531" s="105"/>
      <c r="G4531" s="105">
        <v>410</v>
      </c>
      <c r="H4531">
        <v>9</v>
      </c>
      <c r="I4531" t="str">
        <f t="shared" si="228"/>
        <v>67</v>
      </c>
      <c r="J4531" t="str">
        <f t="shared" si="229"/>
        <v>6.6</v>
      </c>
      <c r="K4531" t="s">
        <v>8342</v>
      </c>
      <c r="L4531" t="s">
        <v>8341</v>
      </c>
      <c r="M4531">
        <v>0.75</v>
      </c>
      <c r="N4531">
        <v>3</v>
      </c>
      <c r="O4531">
        <f t="shared" si="230"/>
        <v>1.5</v>
      </c>
      <c r="P4531">
        <v>0.5</v>
      </c>
    </row>
    <row r="4532" spans="1:16">
      <c r="A4532" s="105">
        <v>103607433</v>
      </c>
      <c r="B4532" s="61" t="s">
        <v>48</v>
      </c>
      <c r="C4532" s="106" t="s">
        <v>1532</v>
      </c>
      <c r="D4532" s="107" t="s">
        <v>5185</v>
      </c>
      <c r="E4532" s="105">
        <v>101490171</v>
      </c>
      <c r="F4532" s="105"/>
      <c r="G4532" s="105">
        <v>410</v>
      </c>
      <c r="H4532">
        <v>9</v>
      </c>
      <c r="I4532" t="str">
        <f t="shared" si="228"/>
        <v>67</v>
      </c>
      <c r="J4532" t="str">
        <f t="shared" si="229"/>
        <v>6.6</v>
      </c>
      <c r="K4532" t="s">
        <v>8342</v>
      </c>
      <c r="L4532" t="s">
        <v>8341</v>
      </c>
      <c r="M4532">
        <v>0.75</v>
      </c>
      <c r="N4532">
        <v>3</v>
      </c>
      <c r="O4532">
        <f t="shared" si="230"/>
        <v>1.5</v>
      </c>
      <c r="P4532">
        <v>0.5</v>
      </c>
    </row>
    <row r="4533" spans="1:16">
      <c r="A4533" s="105">
        <v>103607433</v>
      </c>
      <c r="B4533" s="61" t="s">
        <v>48</v>
      </c>
      <c r="C4533" s="106" t="s">
        <v>1613</v>
      </c>
      <c r="D4533" s="107" t="s">
        <v>147</v>
      </c>
      <c r="E4533" s="105">
        <v>101490161</v>
      </c>
      <c r="F4533" s="105"/>
      <c r="G4533" s="105">
        <v>410</v>
      </c>
      <c r="H4533">
        <v>9</v>
      </c>
      <c r="I4533" t="str">
        <f t="shared" si="228"/>
        <v>67</v>
      </c>
      <c r="J4533" t="str">
        <f t="shared" si="229"/>
        <v>6.6</v>
      </c>
      <c r="K4533" t="s">
        <v>8342</v>
      </c>
      <c r="L4533" t="s">
        <v>8341</v>
      </c>
      <c r="M4533">
        <v>0.75</v>
      </c>
      <c r="N4533">
        <v>3</v>
      </c>
      <c r="O4533">
        <f t="shared" si="230"/>
        <v>1.5</v>
      </c>
      <c r="P4533">
        <v>0.5</v>
      </c>
    </row>
    <row r="4534" spans="1:16">
      <c r="A4534" s="105">
        <v>103685395</v>
      </c>
      <c r="B4534" s="61" t="s">
        <v>7694</v>
      </c>
      <c r="C4534" s="106" t="s">
        <v>1613</v>
      </c>
      <c r="D4534" s="107" t="s">
        <v>1179</v>
      </c>
      <c r="E4534" s="105">
        <v>101490161</v>
      </c>
      <c r="F4534" s="105"/>
      <c r="G4534" s="105">
        <v>410</v>
      </c>
      <c r="H4534">
        <v>9</v>
      </c>
      <c r="I4534" t="str">
        <f t="shared" si="228"/>
        <v>67</v>
      </c>
      <c r="J4534" t="str">
        <f t="shared" si="229"/>
        <v>6.6</v>
      </c>
      <c r="K4534" t="s">
        <v>8342</v>
      </c>
      <c r="L4534" t="s">
        <v>8341</v>
      </c>
      <c r="M4534">
        <v>0.75</v>
      </c>
      <c r="N4534">
        <v>3</v>
      </c>
      <c r="O4534">
        <f t="shared" si="230"/>
        <v>1.5</v>
      </c>
      <c r="P4534">
        <v>0.5</v>
      </c>
    </row>
    <row r="4535" spans="1:16">
      <c r="A4535" s="105">
        <v>104866119</v>
      </c>
      <c r="B4535" s="61" t="s">
        <v>140</v>
      </c>
      <c r="C4535" s="106" t="s">
        <v>1613</v>
      </c>
      <c r="D4535" s="107" t="s">
        <v>5848</v>
      </c>
      <c r="E4535" s="105"/>
      <c r="F4535" s="105"/>
      <c r="G4535" s="105">
        <v>455</v>
      </c>
      <c r="H4535">
        <v>7</v>
      </c>
      <c r="I4535" t="str">
        <f t="shared" si="228"/>
        <v>67</v>
      </c>
      <c r="J4535" t="str">
        <f t="shared" si="229"/>
        <v>12.</v>
      </c>
      <c r="K4535" t="s">
        <v>8343</v>
      </c>
      <c r="L4535" t="s">
        <v>8350</v>
      </c>
      <c r="M4535">
        <v>0.75</v>
      </c>
      <c r="N4535">
        <v>2.5</v>
      </c>
      <c r="O4535">
        <f t="shared" si="230"/>
        <v>1.25</v>
      </c>
      <c r="P4535">
        <v>0.5</v>
      </c>
    </row>
    <row r="4536" spans="1:16">
      <c r="A4536" s="105">
        <v>104840375</v>
      </c>
      <c r="B4536" s="61" t="s">
        <v>8051</v>
      </c>
      <c r="C4536" s="106" t="s">
        <v>1532</v>
      </c>
      <c r="D4536" s="107" t="s">
        <v>8178</v>
      </c>
      <c r="E4536" s="105">
        <v>104571972</v>
      </c>
      <c r="F4536" s="105"/>
      <c r="G4536" s="105">
        <v>426</v>
      </c>
      <c r="H4536">
        <v>7</v>
      </c>
      <c r="I4536" t="str">
        <f t="shared" si="228"/>
        <v>67</v>
      </c>
      <c r="J4536" t="str">
        <f t="shared" si="229"/>
        <v>6.5</v>
      </c>
      <c r="K4536" t="s">
        <v>8343</v>
      </c>
      <c r="L4536" t="s">
        <v>8341</v>
      </c>
      <c r="M4536">
        <v>0.75</v>
      </c>
      <c r="N4536">
        <v>2.5</v>
      </c>
      <c r="O4536">
        <f t="shared" si="230"/>
        <v>1.25</v>
      </c>
      <c r="P4536">
        <v>0.5</v>
      </c>
    </row>
    <row r="4537" spans="1:16">
      <c r="A4537" s="105">
        <v>104593619</v>
      </c>
      <c r="B4537" s="61" t="s">
        <v>7900</v>
      </c>
      <c r="C4537" s="106" t="s">
        <v>1532</v>
      </c>
      <c r="D4537" s="107" t="s">
        <v>8203</v>
      </c>
      <c r="E4537" s="105">
        <v>103177454</v>
      </c>
      <c r="F4537" s="105"/>
      <c r="G4537" s="105">
        <v>410</v>
      </c>
      <c r="H4537">
        <v>9</v>
      </c>
      <c r="I4537" t="str">
        <f t="shared" si="228"/>
        <v>67</v>
      </c>
      <c r="J4537" t="str">
        <f t="shared" si="229"/>
        <v>6.6</v>
      </c>
      <c r="K4537" t="s">
        <v>8345</v>
      </c>
      <c r="L4537" t="s">
        <v>8341</v>
      </c>
      <c r="M4537">
        <v>1.5</v>
      </c>
      <c r="N4537">
        <v>3</v>
      </c>
      <c r="O4537">
        <f t="shared" si="230"/>
        <v>1.5</v>
      </c>
      <c r="P4537">
        <v>0.5</v>
      </c>
    </row>
    <row r="4538" spans="1:16">
      <c r="A4538" s="105">
        <v>104593619</v>
      </c>
      <c r="B4538" s="61" t="s">
        <v>7900</v>
      </c>
      <c r="C4538" s="106" t="s">
        <v>1613</v>
      </c>
      <c r="D4538" s="107" t="s">
        <v>5568</v>
      </c>
      <c r="E4538" s="154" t="s">
        <v>4953</v>
      </c>
      <c r="F4538" s="105"/>
      <c r="G4538" s="105">
        <v>410</v>
      </c>
      <c r="H4538">
        <v>9</v>
      </c>
      <c r="I4538" t="str">
        <f t="shared" si="228"/>
        <v>67</v>
      </c>
      <c r="J4538" t="str">
        <f t="shared" si="229"/>
        <v>6.6</v>
      </c>
      <c r="K4538" t="s">
        <v>8345</v>
      </c>
      <c r="L4538" t="s">
        <v>8341</v>
      </c>
      <c r="M4538">
        <v>1.5</v>
      </c>
      <c r="N4538">
        <v>3</v>
      </c>
      <c r="O4538">
        <f t="shared" si="230"/>
        <v>1.5</v>
      </c>
      <c r="P4538">
        <v>0.5</v>
      </c>
    </row>
    <row r="4539" spans="1:16">
      <c r="A4539" s="105">
        <v>104663115</v>
      </c>
      <c r="B4539" s="61" t="s">
        <v>7959</v>
      </c>
      <c r="C4539" s="106" t="s">
        <v>1532</v>
      </c>
      <c r="D4539" s="107" t="s">
        <v>5666</v>
      </c>
      <c r="E4539" s="105">
        <v>103177454</v>
      </c>
      <c r="F4539" s="105"/>
      <c r="G4539" s="105">
        <v>410</v>
      </c>
      <c r="H4539">
        <v>9</v>
      </c>
      <c r="I4539" t="str">
        <f t="shared" si="228"/>
        <v>67</v>
      </c>
      <c r="J4539" t="str">
        <f t="shared" si="229"/>
        <v>6.6</v>
      </c>
      <c r="K4539" t="s">
        <v>8345</v>
      </c>
      <c r="L4539" t="s">
        <v>8341</v>
      </c>
      <c r="M4539">
        <v>1.5</v>
      </c>
      <c r="N4539">
        <v>3</v>
      </c>
      <c r="O4539">
        <f t="shared" si="230"/>
        <v>1.5</v>
      </c>
      <c r="P4539">
        <v>0.5</v>
      </c>
    </row>
    <row r="4540" spans="1:16">
      <c r="A4540" s="105">
        <v>104663115</v>
      </c>
      <c r="B4540" s="61" t="s">
        <v>7959</v>
      </c>
      <c r="C4540" s="106" t="s">
        <v>1613</v>
      </c>
      <c r="D4540" s="107" t="s">
        <v>5667</v>
      </c>
      <c r="E4540" s="105" t="s">
        <v>4953</v>
      </c>
      <c r="F4540" s="105"/>
      <c r="G4540" s="105">
        <v>410</v>
      </c>
      <c r="H4540">
        <v>9</v>
      </c>
      <c r="I4540" t="str">
        <f t="shared" si="228"/>
        <v>67</v>
      </c>
      <c r="J4540" t="str">
        <f t="shared" si="229"/>
        <v>6.6</v>
      </c>
      <c r="K4540" t="s">
        <v>8345</v>
      </c>
      <c r="L4540" t="s">
        <v>8341</v>
      </c>
      <c r="M4540">
        <v>1.5</v>
      </c>
      <c r="N4540">
        <v>3</v>
      </c>
      <c r="O4540">
        <f t="shared" si="230"/>
        <v>1.5</v>
      </c>
      <c r="P4540">
        <v>0.5</v>
      </c>
    </row>
    <row r="4541" spans="1:16">
      <c r="A4541" s="105">
        <v>104838651</v>
      </c>
      <c r="B4541" s="61" t="s">
        <v>49</v>
      </c>
      <c r="C4541" s="106" t="s">
        <v>1532</v>
      </c>
      <c r="D4541" s="107" t="s">
        <v>5820</v>
      </c>
      <c r="E4541" s="105">
        <v>101490171</v>
      </c>
      <c r="F4541" s="105"/>
      <c r="G4541" s="105">
        <v>479</v>
      </c>
      <c r="H4541">
        <v>9</v>
      </c>
      <c r="I4541" t="str">
        <f t="shared" si="228"/>
        <v>78</v>
      </c>
      <c r="J4541" t="str">
        <f t="shared" si="229"/>
        <v>8.4</v>
      </c>
      <c r="K4541" t="s">
        <v>8342</v>
      </c>
      <c r="L4541" t="s">
        <v>8355</v>
      </c>
      <c r="M4541">
        <v>0.75</v>
      </c>
      <c r="N4541">
        <v>3</v>
      </c>
      <c r="O4541">
        <f t="shared" si="230"/>
        <v>1.5</v>
      </c>
      <c r="P4541">
        <v>0.5</v>
      </c>
    </row>
    <row r="4542" spans="1:16">
      <c r="A4542" s="105">
        <v>104838651</v>
      </c>
      <c r="B4542" s="61" t="s">
        <v>49</v>
      </c>
      <c r="C4542" s="106" t="s">
        <v>1613</v>
      </c>
      <c r="D4542" s="107" t="s">
        <v>113</v>
      </c>
      <c r="E4542" s="105">
        <v>101490161</v>
      </c>
      <c r="F4542" s="105"/>
      <c r="G4542" s="105">
        <v>479</v>
      </c>
      <c r="H4542">
        <v>9</v>
      </c>
      <c r="I4542" t="str">
        <f t="shared" si="228"/>
        <v>78</v>
      </c>
      <c r="J4542" t="str">
        <f t="shared" si="229"/>
        <v>8.4</v>
      </c>
      <c r="K4542" t="s">
        <v>8342</v>
      </c>
      <c r="L4542" t="s">
        <v>8355</v>
      </c>
      <c r="M4542">
        <v>0.75</v>
      </c>
      <c r="N4542">
        <v>3</v>
      </c>
      <c r="O4542">
        <f t="shared" si="230"/>
        <v>1.5</v>
      </c>
      <c r="P4542">
        <v>0.5</v>
      </c>
    </row>
    <row r="4543" spans="1:16">
      <c r="A4543" s="105">
        <v>103481617</v>
      </c>
      <c r="B4543" s="61" t="s">
        <v>7650</v>
      </c>
      <c r="C4543" s="106" t="s">
        <v>1532</v>
      </c>
      <c r="D4543" s="107" t="s">
        <v>1446</v>
      </c>
      <c r="E4543" s="105">
        <v>101490171</v>
      </c>
      <c r="F4543" s="105"/>
      <c r="G4543" s="105">
        <v>420</v>
      </c>
      <c r="H4543">
        <v>9</v>
      </c>
      <c r="I4543" t="str">
        <f t="shared" si="228"/>
        <v>78</v>
      </c>
      <c r="J4543" t="str">
        <f t="shared" si="229"/>
        <v>8.4</v>
      </c>
      <c r="K4543" t="s">
        <v>8342</v>
      </c>
      <c r="L4543" t="s">
        <v>8341</v>
      </c>
      <c r="M4543">
        <v>0.75</v>
      </c>
      <c r="N4543">
        <v>3</v>
      </c>
      <c r="O4543">
        <f t="shared" si="230"/>
        <v>1.5</v>
      </c>
      <c r="P4543">
        <v>0.5</v>
      </c>
    </row>
    <row r="4544" spans="1:16">
      <c r="A4544" s="105">
        <v>103481617</v>
      </c>
      <c r="B4544" s="61" t="s">
        <v>7650</v>
      </c>
      <c r="C4544" s="106" t="s">
        <v>1613</v>
      </c>
      <c r="D4544" s="107" t="s">
        <v>98</v>
      </c>
      <c r="E4544" s="105">
        <v>101490161</v>
      </c>
      <c r="F4544" s="105"/>
      <c r="G4544" s="105">
        <v>420</v>
      </c>
      <c r="H4544">
        <v>9</v>
      </c>
      <c r="I4544" t="str">
        <f t="shared" si="228"/>
        <v>78</v>
      </c>
      <c r="J4544" t="str">
        <f t="shared" si="229"/>
        <v>8.4</v>
      </c>
      <c r="K4544" t="s">
        <v>8342</v>
      </c>
      <c r="L4544" t="s">
        <v>8341</v>
      </c>
      <c r="M4544">
        <v>0.75</v>
      </c>
      <c r="N4544">
        <v>3</v>
      </c>
      <c r="O4544">
        <f t="shared" si="230"/>
        <v>1.5</v>
      </c>
      <c r="P4544">
        <v>0.5</v>
      </c>
    </row>
    <row r="4545" spans="1:16">
      <c r="A4545" s="105">
        <v>102929857</v>
      </c>
      <c r="B4545" s="61" t="s">
        <v>7189</v>
      </c>
      <c r="C4545" s="123" t="s">
        <v>1532</v>
      </c>
      <c r="D4545" s="107" t="s">
        <v>4510</v>
      </c>
      <c r="E4545" s="105">
        <v>101490162</v>
      </c>
      <c r="F4545" s="105"/>
      <c r="G4545" s="105">
        <v>348</v>
      </c>
      <c r="H4545">
        <v>9.4499999999999993</v>
      </c>
      <c r="I4545" t="str">
        <f t="shared" si="228"/>
        <v>78</v>
      </c>
      <c r="J4545" t="str">
        <f t="shared" si="229"/>
        <v>5.5</v>
      </c>
      <c r="K4545" t="s">
        <v>8342</v>
      </c>
      <c r="L4545" t="s">
        <v>8352</v>
      </c>
      <c r="M4545">
        <v>0.75</v>
      </c>
      <c r="N4545">
        <v>3</v>
      </c>
      <c r="O4545">
        <f t="shared" si="230"/>
        <v>1.5</v>
      </c>
      <c r="P4545">
        <v>0.5</v>
      </c>
    </row>
    <row r="4546" spans="1:16">
      <c r="A4546" s="105">
        <v>102929857</v>
      </c>
      <c r="B4546" s="61" t="s">
        <v>7189</v>
      </c>
      <c r="C4546" s="123" t="s">
        <v>1613</v>
      </c>
      <c r="D4546" s="107" t="s">
        <v>4511</v>
      </c>
      <c r="E4546" s="154">
        <v>101490161</v>
      </c>
      <c r="F4546" s="105"/>
      <c r="G4546" s="105">
        <v>348</v>
      </c>
      <c r="H4546">
        <v>9.4499999999999993</v>
      </c>
      <c r="I4546" t="str">
        <f t="shared" si="228"/>
        <v>78</v>
      </c>
      <c r="J4546" t="str">
        <f t="shared" si="229"/>
        <v>5.5</v>
      </c>
      <c r="K4546" t="s">
        <v>8342</v>
      </c>
      <c r="L4546" t="s">
        <v>8352</v>
      </c>
      <c r="M4546">
        <v>0.75</v>
      </c>
      <c r="N4546">
        <v>3</v>
      </c>
      <c r="O4546">
        <f t="shared" si="230"/>
        <v>1.5</v>
      </c>
      <c r="P4546">
        <v>0.5</v>
      </c>
    </row>
    <row r="4547" spans="1:16">
      <c r="A4547" s="105" t="s">
        <v>1860</v>
      </c>
      <c r="B4547" s="61" t="s">
        <v>6122</v>
      </c>
      <c r="C4547" s="123" t="s">
        <v>1532</v>
      </c>
      <c r="D4547" s="126" t="s">
        <v>1861</v>
      </c>
      <c r="E4547" s="105">
        <v>101490164</v>
      </c>
      <c r="F4547" s="105"/>
      <c r="G4547" s="118">
        <v>23</v>
      </c>
      <c r="H4547">
        <v>9.6199999999999992</v>
      </c>
      <c r="I4547" t="str">
        <f t="shared" si="228"/>
        <v>12</v>
      </c>
      <c r="J4547" t="str">
        <f t="shared" si="229"/>
        <v>4.0</v>
      </c>
      <c r="K4547" t="s">
        <v>8344</v>
      </c>
      <c r="L4547" t="s">
        <v>8341</v>
      </c>
      <c r="M4547">
        <v>0.75</v>
      </c>
      <c r="N4547">
        <v>3</v>
      </c>
      <c r="O4547">
        <f t="shared" si="230"/>
        <v>1.5</v>
      </c>
      <c r="P4547">
        <v>0.5</v>
      </c>
    </row>
    <row r="4548" spans="1:16">
      <c r="A4548" s="105" t="s">
        <v>1860</v>
      </c>
      <c r="B4548" s="61" t="s">
        <v>6122</v>
      </c>
      <c r="C4548" s="123" t="s">
        <v>1532</v>
      </c>
      <c r="D4548" s="126" t="s">
        <v>1861</v>
      </c>
      <c r="E4548" s="105">
        <v>101490164</v>
      </c>
      <c r="F4548" s="105" t="s">
        <v>1534</v>
      </c>
      <c r="G4548" s="118">
        <v>23</v>
      </c>
      <c r="H4548">
        <v>9.6199999999999992</v>
      </c>
      <c r="I4548" t="str">
        <f t="shared" si="228"/>
        <v>12</v>
      </c>
      <c r="J4548" t="str">
        <f t="shared" si="229"/>
        <v>4.0</v>
      </c>
      <c r="K4548" t="s">
        <v>8344</v>
      </c>
      <c r="L4548" t="s">
        <v>8341</v>
      </c>
      <c r="M4548">
        <v>0.75</v>
      </c>
      <c r="N4548">
        <v>3</v>
      </c>
      <c r="O4548">
        <f t="shared" si="230"/>
        <v>1.5</v>
      </c>
      <c r="P4548">
        <v>0.5</v>
      </c>
    </row>
    <row r="4549" spans="1:16">
      <c r="A4549" s="118" t="s">
        <v>1860</v>
      </c>
      <c r="B4549" s="61" t="s">
        <v>6122</v>
      </c>
      <c r="C4549" s="123" t="s">
        <v>1613</v>
      </c>
      <c r="D4549" s="126" t="s">
        <v>3786</v>
      </c>
      <c r="E4549" s="118">
        <v>101490161</v>
      </c>
      <c r="F4549" s="118"/>
      <c r="G4549" s="118">
        <v>23</v>
      </c>
      <c r="H4549">
        <v>9.6199999999999992</v>
      </c>
      <c r="I4549" t="str">
        <f t="shared" si="228"/>
        <v>12</v>
      </c>
      <c r="J4549" t="str">
        <f t="shared" si="229"/>
        <v>4.0</v>
      </c>
      <c r="K4549" t="s">
        <v>8344</v>
      </c>
      <c r="L4549" t="s">
        <v>8341</v>
      </c>
      <c r="M4549">
        <v>0.75</v>
      </c>
      <c r="N4549">
        <v>3</v>
      </c>
      <c r="O4549">
        <f t="shared" si="230"/>
        <v>1.5</v>
      </c>
      <c r="P4549">
        <v>0.5</v>
      </c>
    </row>
    <row r="4550" spans="1:16">
      <c r="A4550" s="118" t="s">
        <v>3059</v>
      </c>
      <c r="B4550" s="61" t="s">
        <v>6599</v>
      </c>
      <c r="C4550" s="123" t="s">
        <v>1613</v>
      </c>
      <c r="D4550" s="126" t="s">
        <v>3788</v>
      </c>
      <c r="E4550" s="118">
        <v>101490161</v>
      </c>
      <c r="F4550" s="118"/>
      <c r="G4550" s="118">
        <v>163</v>
      </c>
      <c r="H4550">
        <v>9.6199999999999992</v>
      </c>
      <c r="I4550" t="str">
        <f t="shared" si="228"/>
        <v>34</v>
      </c>
      <c r="J4550" t="str">
        <f t="shared" si="229"/>
        <v>6.0</v>
      </c>
      <c r="K4550" t="s">
        <v>8344</v>
      </c>
      <c r="L4550" t="s">
        <v>8341</v>
      </c>
      <c r="M4550">
        <v>0.75</v>
      </c>
      <c r="N4550">
        <v>3</v>
      </c>
      <c r="O4550">
        <f t="shared" si="230"/>
        <v>1.5</v>
      </c>
      <c r="P4550">
        <v>0.5</v>
      </c>
    </row>
    <row r="4551" spans="1:16">
      <c r="A4551" s="105" t="s">
        <v>3059</v>
      </c>
      <c r="B4551" s="61" t="s">
        <v>6599</v>
      </c>
      <c r="C4551" s="123" t="s">
        <v>1532</v>
      </c>
      <c r="D4551" s="126" t="s">
        <v>3060</v>
      </c>
      <c r="E4551" s="105">
        <v>101490162</v>
      </c>
      <c r="F4551" s="105"/>
      <c r="G4551" s="118">
        <v>163</v>
      </c>
      <c r="H4551">
        <v>9.6199999999999992</v>
      </c>
      <c r="I4551" t="str">
        <f t="shared" si="228"/>
        <v>34</v>
      </c>
      <c r="J4551" t="str">
        <f t="shared" si="229"/>
        <v>6.0</v>
      </c>
      <c r="K4551" t="s">
        <v>8344</v>
      </c>
      <c r="L4551" t="s">
        <v>8341</v>
      </c>
      <c r="M4551">
        <v>0.75</v>
      </c>
      <c r="N4551">
        <v>3</v>
      </c>
      <c r="O4551">
        <f t="shared" si="230"/>
        <v>1.5</v>
      </c>
      <c r="P4551">
        <v>0.5</v>
      </c>
    </row>
    <row r="4552" spans="1:16">
      <c r="A4552" s="105">
        <v>102719370</v>
      </c>
      <c r="B4552" s="61" t="s">
        <v>7024</v>
      </c>
      <c r="C4552" s="123" t="s">
        <v>1532</v>
      </c>
      <c r="D4552" s="107" t="s">
        <v>4263</v>
      </c>
      <c r="E4552" s="105">
        <v>101490171</v>
      </c>
      <c r="F4552" s="105"/>
      <c r="G4552" s="105">
        <v>163</v>
      </c>
      <c r="H4552">
        <v>9.6199999999999992</v>
      </c>
      <c r="I4552" t="str">
        <f t="shared" si="228"/>
        <v>34</v>
      </c>
      <c r="J4552" t="str">
        <f t="shared" si="229"/>
        <v>6.0</v>
      </c>
      <c r="K4552" t="s">
        <v>8348</v>
      </c>
      <c r="L4552" t="s">
        <v>8341</v>
      </c>
      <c r="M4552">
        <v>0.75</v>
      </c>
      <c r="N4552">
        <v>3</v>
      </c>
      <c r="O4552">
        <f t="shared" si="230"/>
        <v>1.5</v>
      </c>
      <c r="P4552">
        <v>0.5</v>
      </c>
    </row>
    <row r="4553" spans="1:16">
      <c r="A4553" s="105">
        <v>102719370</v>
      </c>
      <c r="B4553" s="61" t="s">
        <v>7024</v>
      </c>
      <c r="C4553" s="123" t="s">
        <v>1613</v>
      </c>
      <c r="D4553" s="107" t="s">
        <v>4264</v>
      </c>
      <c r="E4553" s="105">
        <v>101490161</v>
      </c>
      <c r="F4553" s="105"/>
      <c r="G4553" s="105">
        <v>163</v>
      </c>
      <c r="H4553">
        <v>9.6199999999999992</v>
      </c>
      <c r="I4553" t="str">
        <f t="shared" si="228"/>
        <v>34</v>
      </c>
      <c r="J4553" t="str">
        <f t="shared" si="229"/>
        <v>6.0</v>
      </c>
      <c r="K4553" t="s">
        <v>8348</v>
      </c>
      <c r="L4553" t="s">
        <v>8341</v>
      </c>
      <c r="M4553">
        <v>0.75</v>
      </c>
      <c r="N4553">
        <v>3</v>
      </c>
      <c r="O4553">
        <f t="shared" si="230"/>
        <v>1.5</v>
      </c>
      <c r="P4553">
        <v>0.5</v>
      </c>
    </row>
    <row r="4554" spans="1:16">
      <c r="A4554" s="105">
        <v>104575424</v>
      </c>
      <c r="B4554" s="61" t="s">
        <v>7885</v>
      </c>
      <c r="C4554" s="106" t="s">
        <v>1532</v>
      </c>
      <c r="D4554" s="107" t="s">
        <v>5536</v>
      </c>
      <c r="E4554" s="105">
        <v>101490162</v>
      </c>
      <c r="F4554" s="105"/>
      <c r="G4554" s="105">
        <v>163</v>
      </c>
      <c r="H4554">
        <v>9.6199999999999992</v>
      </c>
      <c r="I4554" t="str">
        <f t="shared" si="228"/>
        <v>34</v>
      </c>
      <c r="J4554" t="str">
        <f t="shared" si="229"/>
        <v>6.0</v>
      </c>
      <c r="K4554" t="s">
        <v>8342</v>
      </c>
      <c r="L4554" t="s">
        <v>8341</v>
      </c>
      <c r="M4554">
        <v>0.75</v>
      </c>
      <c r="N4554">
        <v>3</v>
      </c>
      <c r="O4554">
        <f t="shared" si="230"/>
        <v>1.5</v>
      </c>
      <c r="P4554">
        <v>0.5</v>
      </c>
    </row>
    <row r="4555" spans="1:16">
      <c r="A4555" s="105">
        <v>104575424</v>
      </c>
      <c r="B4555" s="61" t="s">
        <v>7885</v>
      </c>
      <c r="C4555" s="106" t="s">
        <v>1613</v>
      </c>
      <c r="D4555" s="107" t="s">
        <v>5537</v>
      </c>
      <c r="E4555" s="105">
        <v>101490161</v>
      </c>
      <c r="F4555" s="105"/>
      <c r="G4555" s="105">
        <v>163</v>
      </c>
      <c r="H4555">
        <v>9.6199999999999992</v>
      </c>
      <c r="I4555" t="str">
        <f t="shared" si="228"/>
        <v>34</v>
      </c>
      <c r="J4555" t="str">
        <f t="shared" si="229"/>
        <v>6.0</v>
      </c>
      <c r="K4555" t="s">
        <v>8342</v>
      </c>
      <c r="L4555" t="s">
        <v>8341</v>
      </c>
      <c r="M4555">
        <v>0.75</v>
      </c>
      <c r="N4555">
        <v>3</v>
      </c>
      <c r="O4555">
        <f t="shared" si="230"/>
        <v>1.5</v>
      </c>
      <c r="P4555">
        <v>0.5</v>
      </c>
    </row>
    <row r="4556" spans="1:16">
      <c r="A4556" s="105">
        <v>101399055</v>
      </c>
      <c r="B4556" s="61" t="s">
        <v>5950</v>
      </c>
      <c r="C4556" s="123" t="s">
        <v>1532</v>
      </c>
      <c r="D4556" s="126" t="s">
        <v>1606</v>
      </c>
      <c r="E4556" s="118">
        <v>101490171</v>
      </c>
      <c r="F4556" s="118"/>
      <c r="G4556" s="118">
        <v>163</v>
      </c>
      <c r="H4556">
        <v>9.6199999999999992</v>
      </c>
      <c r="I4556" t="str">
        <f t="shared" ref="I4556:I4619" si="231">MID(D4556,5,2)</f>
        <v>34</v>
      </c>
      <c r="J4556" t="str">
        <f t="shared" ref="J4556:J4619" si="232">MID(D4556,7,3)</f>
        <v>6.0</v>
      </c>
      <c r="K4556" t="s">
        <v>8344</v>
      </c>
      <c r="L4556" t="s">
        <v>8341</v>
      </c>
      <c r="M4556">
        <v>0.75</v>
      </c>
      <c r="N4556">
        <v>3</v>
      </c>
      <c r="O4556">
        <f t="shared" si="230"/>
        <v>1.5</v>
      </c>
      <c r="P4556">
        <v>0.5</v>
      </c>
    </row>
    <row r="4557" spans="1:16">
      <c r="A4557" s="105">
        <v>101399055</v>
      </c>
      <c r="B4557" s="61" t="s">
        <v>5950</v>
      </c>
      <c r="C4557" s="123" t="s">
        <v>1532</v>
      </c>
      <c r="D4557" s="126" t="s">
        <v>1606</v>
      </c>
      <c r="E4557" s="118">
        <v>101490169</v>
      </c>
      <c r="F4557" s="105" t="s">
        <v>1534</v>
      </c>
      <c r="G4557" s="118">
        <v>163</v>
      </c>
      <c r="H4557">
        <v>9.6199999999999992</v>
      </c>
      <c r="I4557" t="str">
        <f t="shared" si="231"/>
        <v>34</v>
      </c>
      <c r="J4557" t="str">
        <f t="shared" si="232"/>
        <v>6.0</v>
      </c>
      <c r="K4557" t="s">
        <v>8344</v>
      </c>
      <c r="L4557" t="s">
        <v>8341</v>
      </c>
      <c r="M4557">
        <v>0.75</v>
      </c>
      <c r="N4557">
        <v>3</v>
      </c>
      <c r="O4557">
        <f t="shared" si="230"/>
        <v>1.5</v>
      </c>
      <c r="P4557">
        <v>0.5</v>
      </c>
    </row>
    <row r="4558" spans="1:16">
      <c r="A4558" s="118">
        <v>101399055</v>
      </c>
      <c r="B4558" s="61" t="s">
        <v>5950</v>
      </c>
      <c r="C4558" s="123" t="s">
        <v>1613</v>
      </c>
      <c r="D4558" s="126" t="s">
        <v>3790</v>
      </c>
      <c r="E4558" s="118">
        <v>101490161</v>
      </c>
      <c r="F4558" s="118"/>
      <c r="G4558" s="118">
        <v>163</v>
      </c>
      <c r="H4558">
        <v>9.6199999999999992</v>
      </c>
      <c r="I4558" t="str">
        <f t="shared" si="231"/>
        <v>34</v>
      </c>
      <c r="J4558" t="str">
        <f t="shared" si="232"/>
        <v>6.0</v>
      </c>
      <c r="K4558" t="s">
        <v>8344</v>
      </c>
      <c r="L4558" t="s">
        <v>8341</v>
      </c>
      <c r="M4558">
        <v>0.75</v>
      </c>
      <c r="N4558">
        <v>3</v>
      </c>
      <c r="O4558">
        <f t="shared" si="230"/>
        <v>1.5</v>
      </c>
      <c r="P4558">
        <v>0.5</v>
      </c>
    </row>
    <row r="4559" spans="1:16">
      <c r="A4559" s="105">
        <v>102740954</v>
      </c>
      <c r="B4559" s="61" t="s">
        <v>7038</v>
      </c>
      <c r="C4559" s="123" t="s">
        <v>1532</v>
      </c>
      <c r="D4559" s="107" t="s">
        <v>4285</v>
      </c>
      <c r="E4559" s="105">
        <v>101490162</v>
      </c>
      <c r="F4559" s="105"/>
      <c r="G4559" s="105">
        <v>163</v>
      </c>
      <c r="H4559">
        <v>9.6199999999999992</v>
      </c>
      <c r="I4559" t="str">
        <f t="shared" si="231"/>
        <v>34</v>
      </c>
      <c r="J4559" t="str">
        <f t="shared" si="232"/>
        <v>6.0</v>
      </c>
      <c r="K4559" t="s">
        <v>8342</v>
      </c>
      <c r="L4559" t="s">
        <v>8341</v>
      </c>
      <c r="M4559">
        <v>0.75</v>
      </c>
      <c r="N4559">
        <v>3</v>
      </c>
      <c r="O4559">
        <f t="shared" si="230"/>
        <v>1.5</v>
      </c>
      <c r="P4559">
        <v>0.5</v>
      </c>
    </row>
    <row r="4560" spans="1:16">
      <c r="A4560" s="105">
        <v>102740954</v>
      </c>
      <c r="B4560" s="61" t="s">
        <v>7038</v>
      </c>
      <c r="C4560" s="123" t="s">
        <v>1613</v>
      </c>
      <c r="D4560" s="107" t="s">
        <v>4286</v>
      </c>
      <c r="E4560" s="105">
        <v>101490161</v>
      </c>
      <c r="F4560" s="105"/>
      <c r="G4560" s="105">
        <v>163</v>
      </c>
      <c r="H4560">
        <v>9.6199999999999992</v>
      </c>
      <c r="I4560" t="str">
        <f t="shared" si="231"/>
        <v>34</v>
      </c>
      <c r="J4560" t="str">
        <f t="shared" si="232"/>
        <v>6.0</v>
      </c>
      <c r="K4560" t="s">
        <v>8342</v>
      </c>
      <c r="L4560" t="s">
        <v>8341</v>
      </c>
      <c r="M4560">
        <v>0.75</v>
      </c>
      <c r="N4560">
        <v>3</v>
      </c>
      <c r="O4560">
        <f t="shared" si="230"/>
        <v>1.5</v>
      </c>
      <c r="P4560">
        <v>0.5</v>
      </c>
    </row>
    <row r="4561" spans="1:16">
      <c r="A4561" s="105">
        <v>101678668</v>
      </c>
      <c r="B4561" s="61" t="s">
        <v>6793</v>
      </c>
      <c r="C4561" s="123" t="s">
        <v>1532</v>
      </c>
      <c r="D4561" s="107" t="s">
        <v>3876</v>
      </c>
      <c r="E4561" s="105">
        <v>101490171</v>
      </c>
      <c r="F4561" s="105"/>
      <c r="G4561" s="105">
        <v>163</v>
      </c>
      <c r="H4561">
        <v>9.6199999999999992</v>
      </c>
      <c r="I4561" t="str">
        <f t="shared" si="231"/>
        <v>34</v>
      </c>
      <c r="J4561" t="str">
        <f t="shared" si="232"/>
        <v>6.0</v>
      </c>
      <c r="K4561" t="s">
        <v>8342</v>
      </c>
      <c r="L4561" t="s">
        <v>8341</v>
      </c>
      <c r="M4561">
        <v>0.75</v>
      </c>
      <c r="N4561">
        <v>3</v>
      </c>
      <c r="O4561">
        <f t="shared" ref="O4561:O4624" si="233">N4561/2</f>
        <v>1.5</v>
      </c>
      <c r="P4561">
        <v>0.5</v>
      </c>
    </row>
    <row r="4562" spans="1:16">
      <c r="A4562" s="105">
        <v>101678668</v>
      </c>
      <c r="B4562" s="61" t="s">
        <v>6793</v>
      </c>
      <c r="C4562" s="123" t="s">
        <v>1532</v>
      </c>
      <c r="D4562" s="107" t="s">
        <v>3876</v>
      </c>
      <c r="E4562" s="105">
        <v>101490169</v>
      </c>
      <c r="F4562" s="105" t="s">
        <v>1534</v>
      </c>
      <c r="G4562" s="105">
        <v>163</v>
      </c>
      <c r="H4562">
        <v>9.6199999999999992</v>
      </c>
      <c r="I4562" t="str">
        <f t="shared" si="231"/>
        <v>34</v>
      </c>
      <c r="J4562" t="str">
        <f t="shared" si="232"/>
        <v>6.0</v>
      </c>
      <c r="K4562" t="s">
        <v>8342</v>
      </c>
      <c r="L4562" t="s">
        <v>8341</v>
      </c>
      <c r="M4562">
        <v>0.75</v>
      </c>
      <c r="N4562">
        <v>3</v>
      </c>
      <c r="O4562">
        <f t="shared" si="233"/>
        <v>1.5</v>
      </c>
      <c r="P4562">
        <v>0.5</v>
      </c>
    </row>
    <row r="4563" spans="1:16">
      <c r="A4563" s="105">
        <v>101678668</v>
      </c>
      <c r="B4563" s="61" t="s">
        <v>6793</v>
      </c>
      <c r="C4563" s="123" t="s">
        <v>1613</v>
      </c>
      <c r="D4563" s="107" t="s">
        <v>3792</v>
      </c>
      <c r="E4563" s="105">
        <v>101490161</v>
      </c>
      <c r="F4563" s="105"/>
      <c r="G4563" s="105">
        <v>163</v>
      </c>
      <c r="H4563">
        <v>9.6199999999999992</v>
      </c>
      <c r="I4563" t="str">
        <f t="shared" si="231"/>
        <v>34</v>
      </c>
      <c r="J4563" t="str">
        <f t="shared" si="232"/>
        <v>6.0</v>
      </c>
      <c r="K4563" t="s">
        <v>8342</v>
      </c>
      <c r="L4563" t="s">
        <v>8341</v>
      </c>
      <c r="M4563">
        <v>0.75</v>
      </c>
      <c r="N4563">
        <v>3</v>
      </c>
      <c r="O4563">
        <f t="shared" si="233"/>
        <v>1.5</v>
      </c>
      <c r="P4563">
        <v>0.5</v>
      </c>
    </row>
    <row r="4564" spans="1:16">
      <c r="A4564" s="105">
        <v>102837013</v>
      </c>
      <c r="B4564" s="61" t="s">
        <v>7115</v>
      </c>
      <c r="C4564" s="123" t="s">
        <v>1532</v>
      </c>
      <c r="D4564" s="107" t="s">
        <v>1482</v>
      </c>
      <c r="E4564" s="105">
        <v>101727990</v>
      </c>
      <c r="F4564" s="105"/>
      <c r="G4564" s="105">
        <v>163</v>
      </c>
      <c r="H4564">
        <v>9.6199999999999992</v>
      </c>
      <c r="I4564" t="str">
        <f t="shared" si="231"/>
        <v>34</v>
      </c>
      <c r="J4564" t="str">
        <f t="shared" si="232"/>
        <v>6.0</v>
      </c>
      <c r="K4564" t="s">
        <v>8347</v>
      </c>
      <c r="L4564" t="s">
        <v>8341</v>
      </c>
      <c r="M4564">
        <v>1.5</v>
      </c>
      <c r="N4564">
        <v>3</v>
      </c>
      <c r="O4564">
        <f t="shared" si="233"/>
        <v>1.5</v>
      </c>
      <c r="P4564">
        <v>0.5</v>
      </c>
    </row>
    <row r="4565" spans="1:16">
      <c r="A4565" s="105">
        <v>102837013</v>
      </c>
      <c r="B4565" s="61" t="s">
        <v>7115</v>
      </c>
      <c r="C4565" s="123" t="s">
        <v>1613</v>
      </c>
      <c r="D4565" s="107" t="s">
        <v>4416</v>
      </c>
      <c r="E4565" s="105">
        <v>101727984</v>
      </c>
      <c r="F4565" s="105"/>
      <c r="G4565" s="105">
        <v>163</v>
      </c>
      <c r="H4565">
        <v>9.6199999999999992</v>
      </c>
      <c r="I4565" t="str">
        <f t="shared" si="231"/>
        <v>34</v>
      </c>
      <c r="J4565" t="str">
        <f t="shared" si="232"/>
        <v>6.0</v>
      </c>
      <c r="K4565" t="s">
        <v>8347</v>
      </c>
      <c r="L4565" t="s">
        <v>8341</v>
      </c>
      <c r="M4565">
        <v>1.5</v>
      </c>
      <c r="N4565">
        <v>3</v>
      </c>
      <c r="O4565">
        <f t="shared" si="233"/>
        <v>1.5</v>
      </c>
      <c r="P4565">
        <v>0.5</v>
      </c>
    </row>
    <row r="4566" spans="1:16">
      <c r="A4566" s="118" t="s">
        <v>3225</v>
      </c>
      <c r="B4566" s="61" t="s">
        <v>6660</v>
      </c>
      <c r="C4566" s="123" t="s">
        <v>1532</v>
      </c>
      <c r="D4566" s="126" t="s">
        <v>3226</v>
      </c>
      <c r="E4566" s="118">
        <v>101490168</v>
      </c>
      <c r="F4566" s="118"/>
      <c r="G4566" s="118">
        <v>28</v>
      </c>
      <c r="H4566">
        <v>9.6199999999999992</v>
      </c>
      <c r="I4566" t="str">
        <f t="shared" si="231"/>
        <v>56</v>
      </c>
      <c r="J4566" t="str">
        <f t="shared" si="232"/>
        <v>3.0</v>
      </c>
      <c r="K4566" t="s">
        <v>8344</v>
      </c>
      <c r="L4566" t="s">
        <v>8341</v>
      </c>
      <c r="M4566">
        <v>0.75</v>
      </c>
      <c r="N4566">
        <v>3</v>
      </c>
      <c r="O4566">
        <f t="shared" si="233"/>
        <v>1.5</v>
      </c>
      <c r="P4566">
        <v>0.5</v>
      </c>
    </row>
    <row r="4567" spans="1:16">
      <c r="A4567" s="118" t="s">
        <v>3225</v>
      </c>
      <c r="B4567" s="61" t="s">
        <v>6660</v>
      </c>
      <c r="C4567" s="123" t="s">
        <v>1532</v>
      </c>
      <c r="D4567" s="126" t="s">
        <v>3226</v>
      </c>
      <c r="E4567" s="118">
        <v>101490168</v>
      </c>
      <c r="F4567" s="105" t="s">
        <v>1534</v>
      </c>
      <c r="G4567" s="118">
        <v>28</v>
      </c>
      <c r="H4567">
        <v>9.6199999999999992</v>
      </c>
      <c r="I4567" t="str">
        <f t="shared" si="231"/>
        <v>56</v>
      </c>
      <c r="J4567" t="str">
        <f t="shared" si="232"/>
        <v>3.0</v>
      </c>
      <c r="K4567" t="s">
        <v>8344</v>
      </c>
      <c r="L4567" t="s">
        <v>8341</v>
      </c>
      <c r="M4567">
        <v>0.75</v>
      </c>
      <c r="N4567">
        <v>3</v>
      </c>
      <c r="O4567">
        <f t="shared" si="233"/>
        <v>1.5</v>
      </c>
      <c r="P4567">
        <v>0.5</v>
      </c>
    </row>
    <row r="4568" spans="1:16">
      <c r="A4568" s="118" t="s">
        <v>3225</v>
      </c>
      <c r="B4568" s="61" t="s">
        <v>6660</v>
      </c>
      <c r="C4568" s="123" t="s">
        <v>1613</v>
      </c>
      <c r="D4568" s="126" t="s">
        <v>3795</v>
      </c>
      <c r="E4568" s="118">
        <v>101490161</v>
      </c>
      <c r="F4568" s="118"/>
      <c r="G4568" s="118">
        <v>28</v>
      </c>
      <c r="H4568">
        <v>9.6199999999999992</v>
      </c>
      <c r="I4568" t="str">
        <f t="shared" si="231"/>
        <v>56</v>
      </c>
      <c r="J4568" t="str">
        <f t="shared" si="232"/>
        <v>3.0</v>
      </c>
      <c r="K4568" t="s">
        <v>8344</v>
      </c>
      <c r="L4568" t="s">
        <v>8341</v>
      </c>
      <c r="M4568">
        <v>0.75</v>
      </c>
      <c r="N4568">
        <v>3</v>
      </c>
      <c r="O4568">
        <f t="shared" si="233"/>
        <v>1.5</v>
      </c>
      <c r="P4568">
        <v>0.5</v>
      </c>
    </row>
    <row r="4569" spans="1:16">
      <c r="A4569" s="105" t="s">
        <v>1763</v>
      </c>
      <c r="B4569" s="61" t="s">
        <v>6076</v>
      </c>
      <c r="C4569" s="123" t="s">
        <v>1532</v>
      </c>
      <c r="D4569" s="126" t="s">
        <v>1764</v>
      </c>
      <c r="E4569" s="105">
        <v>101490162</v>
      </c>
      <c r="F4569" s="105"/>
      <c r="G4569" s="118">
        <v>28</v>
      </c>
      <c r="H4569">
        <v>9.6199999999999992</v>
      </c>
      <c r="I4569" t="str">
        <f t="shared" si="231"/>
        <v>56</v>
      </c>
      <c r="J4569" t="str">
        <f t="shared" si="232"/>
        <v>3.0</v>
      </c>
      <c r="K4569" t="s">
        <v>8342</v>
      </c>
      <c r="L4569" t="s">
        <v>8341</v>
      </c>
      <c r="M4569">
        <v>0.75</v>
      </c>
      <c r="N4569">
        <v>3</v>
      </c>
      <c r="O4569">
        <f t="shared" si="233"/>
        <v>1.5</v>
      </c>
      <c r="P4569">
        <v>0.5</v>
      </c>
    </row>
    <row r="4570" spans="1:16">
      <c r="A4570" s="118" t="s">
        <v>3137</v>
      </c>
      <c r="B4570" s="61" t="s">
        <v>6628</v>
      </c>
      <c r="C4570" s="123" t="s">
        <v>1532</v>
      </c>
      <c r="D4570" s="126" t="s">
        <v>1764</v>
      </c>
      <c r="E4570" s="118">
        <v>101490164</v>
      </c>
      <c r="F4570" s="118"/>
      <c r="G4570" s="118">
        <v>28</v>
      </c>
      <c r="H4570">
        <v>9.6199999999999992</v>
      </c>
      <c r="I4570" t="str">
        <f t="shared" si="231"/>
        <v>56</v>
      </c>
      <c r="J4570" t="str">
        <f t="shared" si="232"/>
        <v>3.0</v>
      </c>
      <c r="K4570" t="s">
        <v>8342</v>
      </c>
      <c r="L4570" t="s">
        <v>8341</v>
      </c>
      <c r="M4570">
        <v>0.75</v>
      </c>
      <c r="N4570">
        <v>3</v>
      </c>
      <c r="O4570">
        <f t="shared" si="233"/>
        <v>1.5</v>
      </c>
      <c r="P4570">
        <v>0.5</v>
      </c>
    </row>
    <row r="4571" spans="1:16">
      <c r="A4571" s="118" t="s">
        <v>3137</v>
      </c>
      <c r="B4571" s="61" t="s">
        <v>6628</v>
      </c>
      <c r="C4571" s="123" t="s">
        <v>1532</v>
      </c>
      <c r="D4571" s="126" t="s">
        <v>1764</v>
      </c>
      <c r="E4571" s="118">
        <v>101490164</v>
      </c>
      <c r="F4571" s="105" t="s">
        <v>1534</v>
      </c>
      <c r="G4571" s="118">
        <v>28</v>
      </c>
      <c r="H4571">
        <v>9.6199999999999992</v>
      </c>
      <c r="I4571" t="str">
        <f t="shared" si="231"/>
        <v>56</v>
      </c>
      <c r="J4571" t="str">
        <f t="shared" si="232"/>
        <v>3.0</v>
      </c>
      <c r="K4571" t="s">
        <v>8342</v>
      </c>
      <c r="L4571" t="s">
        <v>8341</v>
      </c>
      <c r="M4571">
        <v>0.75</v>
      </c>
      <c r="N4571">
        <v>3</v>
      </c>
      <c r="O4571">
        <f t="shared" si="233"/>
        <v>1.5</v>
      </c>
      <c r="P4571">
        <v>0.5</v>
      </c>
    </row>
    <row r="4572" spans="1:16">
      <c r="A4572" s="118" t="s">
        <v>3137</v>
      </c>
      <c r="B4572" s="61" t="s">
        <v>6628</v>
      </c>
      <c r="C4572" s="123" t="s">
        <v>1613</v>
      </c>
      <c r="D4572" s="126" t="s">
        <v>3797</v>
      </c>
      <c r="E4572" s="118">
        <v>101490161</v>
      </c>
      <c r="F4572" s="118"/>
      <c r="G4572" s="118">
        <v>28</v>
      </c>
      <c r="H4572">
        <v>9.6199999999999992</v>
      </c>
      <c r="I4572" t="str">
        <f t="shared" si="231"/>
        <v>56</v>
      </c>
      <c r="J4572" t="str">
        <f t="shared" si="232"/>
        <v>3.0</v>
      </c>
      <c r="K4572" t="s">
        <v>8342</v>
      </c>
      <c r="L4572" t="s">
        <v>8341</v>
      </c>
      <c r="M4572">
        <v>0.75</v>
      </c>
      <c r="N4572">
        <v>3</v>
      </c>
      <c r="O4572">
        <f t="shared" si="233"/>
        <v>1.5</v>
      </c>
      <c r="P4572">
        <v>0.5</v>
      </c>
    </row>
    <row r="4573" spans="1:16">
      <c r="A4573" s="118" t="s">
        <v>1763</v>
      </c>
      <c r="B4573" s="61" t="s">
        <v>6076</v>
      </c>
      <c r="C4573" s="123" t="s">
        <v>1613</v>
      </c>
      <c r="D4573" s="126" t="s">
        <v>3799</v>
      </c>
      <c r="E4573" s="118">
        <v>101490161</v>
      </c>
      <c r="F4573" s="118"/>
      <c r="G4573" s="118">
        <v>28</v>
      </c>
      <c r="H4573">
        <v>9.6199999999999992</v>
      </c>
      <c r="I4573" t="str">
        <f t="shared" si="231"/>
        <v>56</v>
      </c>
      <c r="J4573" t="str">
        <f t="shared" si="232"/>
        <v>3.0</v>
      </c>
      <c r="K4573" t="s">
        <v>8344</v>
      </c>
      <c r="L4573" t="s">
        <v>8341</v>
      </c>
      <c r="M4573">
        <v>0.75</v>
      </c>
      <c r="N4573">
        <v>3</v>
      </c>
      <c r="O4573">
        <f t="shared" si="233"/>
        <v>1.5</v>
      </c>
      <c r="P4573">
        <v>0.5</v>
      </c>
    </row>
    <row r="4574" spans="1:16">
      <c r="A4574" s="105" t="s">
        <v>1890</v>
      </c>
      <c r="B4574" s="61" t="s">
        <v>6136</v>
      </c>
      <c r="C4574" s="123" t="s">
        <v>1532</v>
      </c>
      <c r="D4574" s="126" t="s">
        <v>1891</v>
      </c>
      <c r="E4574" s="105">
        <v>101490162</v>
      </c>
      <c r="F4574" s="105"/>
      <c r="G4574" s="118">
        <v>29</v>
      </c>
      <c r="H4574">
        <v>9.6199999999999992</v>
      </c>
      <c r="I4574" t="str">
        <f t="shared" si="231"/>
        <v>56</v>
      </c>
      <c r="J4574" t="str">
        <f t="shared" si="232"/>
        <v>4.0</v>
      </c>
      <c r="K4574" t="s">
        <v>8344</v>
      </c>
      <c r="L4574" t="s">
        <v>8341</v>
      </c>
      <c r="M4574">
        <v>0.75</v>
      </c>
      <c r="N4574">
        <v>3</v>
      </c>
      <c r="O4574">
        <f t="shared" si="233"/>
        <v>1.5</v>
      </c>
      <c r="P4574">
        <v>0.5</v>
      </c>
    </row>
    <row r="4575" spans="1:16">
      <c r="A4575" s="105" t="s">
        <v>3312</v>
      </c>
      <c r="B4575" s="61" t="s">
        <v>6685</v>
      </c>
      <c r="C4575" s="123" t="s">
        <v>1532</v>
      </c>
      <c r="D4575" s="126" t="s">
        <v>3313</v>
      </c>
      <c r="E4575" s="105">
        <v>101490164</v>
      </c>
      <c r="F4575" s="105"/>
      <c r="G4575" s="118">
        <v>29</v>
      </c>
      <c r="H4575">
        <v>9.6199999999999992</v>
      </c>
      <c r="I4575" t="str">
        <f t="shared" si="231"/>
        <v>56</v>
      </c>
      <c r="J4575" t="str">
        <f t="shared" si="232"/>
        <v>4.0</v>
      </c>
      <c r="K4575" t="s">
        <v>8342</v>
      </c>
      <c r="L4575" t="s">
        <v>8341</v>
      </c>
      <c r="M4575">
        <v>0.75</v>
      </c>
      <c r="N4575">
        <v>3</v>
      </c>
      <c r="O4575">
        <f t="shared" si="233"/>
        <v>1.5</v>
      </c>
      <c r="P4575">
        <v>0.5</v>
      </c>
    </row>
    <row r="4576" spans="1:16">
      <c r="A4576" s="118" t="s">
        <v>3312</v>
      </c>
      <c r="B4576" s="61" t="s">
        <v>6685</v>
      </c>
      <c r="C4576" s="123" t="s">
        <v>1613</v>
      </c>
      <c r="D4576" s="126" t="s">
        <v>3802</v>
      </c>
      <c r="E4576" s="118">
        <v>101490161</v>
      </c>
      <c r="F4576" s="118"/>
      <c r="G4576" s="118">
        <v>29</v>
      </c>
      <c r="H4576">
        <v>9.6199999999999992</v>
      </c>
      <c r="I4576" t="str">
        <f t="shared" si="231"/>
        <v>56</v>
      </c>
      <c r="J4576" t="str">
        <f t="shared" si="232"/>
        <v>4.0</v>
      </c>
      <c r="K4576" t="s">
        <v>8342</v>
      </c>
      <c r="L4576" t="s">
        <v>8341</v>
      </c>
      <c r="M4576">
        <v>0.75</v>
      </c>
      <c r="N4576">
        <v>3</v>
      </c>
      <c r="O4576">
        <f t="shared" si="233"/>
        <v>1.5</v>
      </c>
      <c r="P4576">
        <v>0.5</v>
      </c>
    </row>
    <row r="4577" spans="1:16">
      <c r="A4577" s="118" t="s">
        <v>1890</v>
      </c>
      <c r="B4577" s="61" t="s">
        <v>6136</v>
      </c>
      <c r="C4577" s="123" t="s">
        <v>1613</v>
      </c>
      <c r="D4577" s="126" t="s">
        <v>3804</v>
      </c>
      <c r="E4577" s="118">
        <v>101490161</v>
      </c>
      <c r="F4577" s="118"/>
      <c r="G4577" s="118">
        <v>29</v>
      </c>
      <c r="H4577">
        <v>9.6199999999999992</v>
      </c>
      <c r="I4577" t="str">
        <f t="shared" si="231"/>
        <v>56</v>
      </c>
      <c r="J4577" t="str">
        <f t="shared" si="232"/>
        <v>4.0</v>
      </c>
      <c r="K4577" t="s">
        <v>8342</v>
      </c>
      <c r="L4577" t="s">
        <v>8341</v>
      </c>
      <c r="M4577">
        <v>0.75</v>
      </c>
      <c r="N4577">
        <v>3</v>
      </c>
      <c r="O4577">
        <f t="shared" si="233"/>
        <v>1.5</v>
      </c>
      <c r="P4577">
        <v>0.5</v>
      </c>
    </row>
    <row r="4578" spans="1:16">
      <c r="A4578" s="118" t="s">
        <v>3205</v>
      </c>
      <c r="B4578" s="61" t="s">
        <v>6652</v>
      </c>
      <c r="C4578" s="123" t="s">
        <v>1532</v>
      </c>
      <c r="D4578" s="126" t="s">
        <v>3206</v>
      </c>
      <c r="E4578" s="118">
        <v>101490164</v>
      </c>
      <c r="F4578" s="118"/>
      <c r="G4578" s="118">
        <v>29</v>
      </c>
      <c r="H4578">
        <v>9.6199999999999992</v>
      </c>
      <c r="I4578" t="str">
        <f t="shared" si="231"/>
        <v>56</v>
      </c>
      <c r="J4578" t="str">
        <f t="shared" si="232"/>
        <v>4.0</v>
      </c>
      <c r="K4578" t="s">
        <v>8342</v>
      </c>
      <c r="L4578" t="s">
        <v>8341</v>
      </c>
      <c r="M4578">
        <v>0.75</v>
      </c>
      <c r="N4578">
        <v>3</v>
      </c>
      <c r="O4578">
        <f t="shared" si="233"/>
        <v>1.5</v>
      </c>
      <c r="P4578">
        <v>0.5</v>
      </c>
    </row>
    <row r="4579" spans="1:16">
      <c r="A4579" s="118" t="s">
        <v>3205</v>
      </c>
      <c r="B4579" s="61" t="s">
        <v>6652</v>
      </c>
      <c r="C4579" s="123" t="s">
        <v>1532</v>
      </c>
      <c r="D4579" s="126" t="s">
        <v>3206</v>
      </c>
      <c r="E4579" s="118">
        <v>101490164</v>
      </c>
      <c r="F4579" s="105" t="s">
        <v>1534</v>
      </c>
      <c r="G4579" s="118">
        <v>29</v>
      </c>
      <c r="H4579">
        <v>9.6199999999999992</v>
      </c>
      <c r="I4579" t="str">
        <f t="shared" si="231"/>
        <v>56</v>
      </c>
      <c r="J4579" t="str">
        <f t="shared" si="232"/>
        <v>4.0</v>
      </c>
      <c r="K4579" t="s">
        <v>8342</v>
      </c>
      <c r="L4579" t="s">
        <v>8341</v>
      </c>
      <c r="M4579">
        <v>0.75</v>
      </c>
      <c r="N4579">
        <v>3</v>
      </c>
      <c r="O4579">
        <f t="shared" si="233"/>
        <v>1.5</v>
      </c>
      <c r="P4579">
        <v>0.5</v>
      </c>
    </row>
    <row r="4580" spans="1:16">
      <c r="A4580" s="118" t="s">
        <v>3205</v>
      </c>
      <c r="B4580" s="61" t="s">
        <v>6652</v>
      </c>
      <c r="C4580" s="123" t="s">
        <v>1613</v>
      </c>
      <c r="D4580" s="126" t="s">
        <v>3806</v>
      </c>
      <c r="E4580" s="118">
        <v>101490161</v>
      </c>
      <c r="F4580" s="118"/>
      <c r="G4580" s="118">
        <v>29</v>
      </c>
      <c r="H4580">
        <v>9.6199999999999992</v>
      </c>
      <c r="I4580" t="str">
        <f t="shared" si="231"/>
        <v>56</v>
      </c>
      <c r="J4580" t="str">
        <f t="shared" si="232"/>
        <v>4.0</v>
      </c>
      <c r="K4580" t="s">
        <v>8342</v>
      </c>
      <c r="L4580" t="s">
        <v>8341</v>
      </c>
      <c r="M4580">
        <v>0.75</v>
      </c>
      <c r="N4580">
        <v>3</v>
      </c>
      <c r="O4580">
        <f t="shared" si="233"/>
        <v>1.5</v>
      </c>
      <c r="P4580">
        <v>0.5</v>
      </c>
    </row>
    <row r="4581" spans="1:16">
      <c r="A4581" s="118" t="s">
        <v>3471</v>
      </c>
      <c r="B4581" s="61" t="s">
        <v>6723</v>
      </c>
      <c r="C4581" s="123" t="s">
        <v>1613</v>
      </c>
      <c r="D4581" s="126" t="s">
        <v>3808</v>
      </c>
      <c r="E4581" s="118">
        <v>101490161</v>
      </c>
      <c r="F4581" s="118"/>
      <c r="G4581" s="118">
        <v>29</v>
      </c>
      <c r="H4581">
        <v>9.6199999999999992</v>
      </c>
      <c r="I4581" t="str">
        <f t="shared" si="231"/>
        <v>56</v>
      </c>
      <c r="J4581" t="str">
        <f t="shared" si="232"/>
        <v>4.0</v>
      </c>
      <c r="K4581" t="s">
        <v>8344</v>
      </c>
      <c r="L4581" t="s">
        <v>8341</v>
      </c>
      <c r="M4581">
        <v>0.75</v>
      </c>
      <c r="N4581">
        <v>3</v>
      </c>
      <c r="O4581">
        <f t="shared" si="233"/>
        <v>1.5</v>
      </c>
      <c r="P4581">
        <v>0.5</v>
      </c>
    </row>
    <row r="4582" spans="1:16">
      <c r="A4582" s="105" t="s">
        <v>3383</v>
      </c>
      <c r="B4582" s="61" t="s">
        <v>182</v>
      </c>
      <c r="C4582" s="123" t="s">
        <v>1532</v>
      </c>
      <c r="D4582" s="126" t="s">
        <v>3384</v>
      </c>
      <c r="E4582" s="105">
        <v>101490162</v>
      </c>
      <c r="F4582" s="105"/>
      <c r="G4582" s="118">
        <v>184</v>
      </c>
      <c r="H4582">
        <v>9.6199999999999992</v>
      </c>
      <c r="I4582" t="str">
        <f t="shared" si="231"/>
        <v>56</v>
      </c>
      <c r="J4582" t="str">
        <f t="shared" si="232"/>
        <v>4.0</v>
      </c>
      <c r="K4582" t="s">
        <v>8342</v>
      </c>
      <c r="L4582" t="s">
        <v>8341</v>
      </c>
      <c r="M4582">
        <v>0.75</v>
      </c>
      <c r="N4582">
        <v>3</v>
      </c>
      <c r="O4582">
        <f t="shared" si="233"/>
        <v>1.5</v>
      </c>
      <c r="P4582">
        <v>0.5</v>
      </c>
    </row>
    <row r="4583" spans="1:16">
      <c r="A4583" s="118" t="s">
        <v>3383</v>
      </c>
      <c r="B4583" s="61" t="s">
        <v>182</v>
      </c>
      <c r="C4583" s="123" t="s">
        <v>1613</v>
      </c>
      <c r="D4583" s="126" t="s">
        <v>3810</v>
      </c>
      <c r="E4583" s="118">
        <v>101490161</v>
      </c>
      <c r="F4583" s="118"/>
      <c r="G4583" s="118">
        <v>184</v>
      </c>
      <c r="H4583">
        <v>9.6199999999999992</v>
      </c>
      <c r="I4583" t="str">
        <f t="shared" si="231"/>
        <v>56</v>
      </c>
      <c r="J4583" t="str">
        <f t="shared" si="232"/>
        <v>4.0</v>
      </c>
      <c r="K4583" t="s">
        <v>8342</v>
      </c>
      <c r="L4583" t="s">
        <v>8341</v>
      </c>
      <c r="M4583">
        <v>0.75</v>
      </c>
      <c r="N4583">
        <v>3</v>
      </c>
      <c r="O4583">
        <f t="shared" si="233"/>
        <v>1.5</v>
      </c>
      <c r="P4583">
        <v>0.5</v>
      </c>
    </row>
    <row r="4584" spans="1:16">
      <c r="A4584" s="105">
        <v>102020224</v>
      </c>
      <c r="B4584" s="61" t="s">
        <v>6912</v>
      </c>
      <c r="C4584" s="123" t="s">
        <v>1532</v>
      </c>
      <c r="D4584" s="107" t="s">
        <v>4087</v>
      </c>
      <c r="E4584" s="105">
        <v>101490171</v>
      </c>
      <c r="F4584" s="105"/>
      <c r="G4584" s="105">
        <v>184</v>
      </c>
      <c r="H4584">
        <v>9.6199999999999992</v>
      </c>
      <c r="I4584" t="str">
        <f t="shared" si="231"/>
        <v>56</v>
      </c>
      <c r="J4584" t="str">
        <f t="shared" si="232"/>
        <v>4.0</v>
      </c>
      <c r="K4584" t="s">
        <v>8348</v>
      </c>
      <c r="L4584" t="s">
        <v>8350</v>
      </c>
      <c r="M4584">
        <v>0.75</v>
      </c>
      <c r="N4584">
        <v>3</v>
      </c>
      <c r="O4584">
        <f t="shared" si="233"/>
        <v>1.5</v>
      </c>
      <c r="P4584">
        <v>0.5</v>
      </c>
    </row>
    <row r="4585" spans="1:16">
      <c r="A4585" s="105">
        <v>102020224</v>
      </c>
      <c r="B4585" s="61" t="s">
        <v>6912</v>
      </c>
      <c r="C4585" s="123" t="s">
        <v>1613</v>
      </c>
      <c r="D4585" s="107" t="s">
        <v>4088</v>
      </c>
      <c r="E4585" s="105">
        <v>101490161</v>
      </c>
      <c r="F4585" s="105"/>
      <c r="G4585" s="105">
        <v>184</v>
      </c>
      <c r="H4585">
        <v>9.6199999999999992</v>
      </c>
      <c r="I4585" t="str">
        <f t="shared" si="231"/>
        <v>56</v>
      </c>
      <c r="J4585" t="str">
        <f t="shared" si="232"/>
        <v>4.0</v>
      </c>
      <c r="K4585" t="s">
        <v>8348</v>
      </c>
      <c r="L4585" t="s">
        <v>8350</v>
      </c>
      <c r="M4585">
        <v>0.75</v>
      </c>
      <c r="N4585">
        <v>3</v>
      </c>
      <c r="O4585">
        <f t="shared" si="233"/>
        <v>1.5</v>
      </c>
      <c r="P4585">
        <v>0.5</v>
      </c>
    </row>
    <row r="4586" spans="1:16">
      <c r="A4586" s="105">
        <v>102020223</v>
      </c>
      <c r="B4586" s="61" t="s">
        <v>6911</v>
      </c>
      <c r="C4586" s="123" t="s">
        <v>1532</v>
      </c>
      <c r="D4586" s="107" t="s">
        <v>4085</v>
      </c>
      <c r="E4586" s="105">
        <v>101490171</v>
      </c>
      <c r="F4586" s="105"/>
      <c r="G4586" s="105">
        <v>183</v>
      </c>
      <c r="H4586">
        <v>9.6199999999999992</v>
      </c>
      <c r="I4586" t="str">
        <f t="shared" si="231"/>
        <v>56</v>
      </c>
      <c r="J4586" t="str">
        <f t="shared" si="232"/>
        <v>4.0</v>
      </c>
      <c r="K4586" t="s">
        <v>8348</v>
      </c>
      <c r="L4586" t="s">
        <v>8341</v>
      </c>
      <c r="M4586">
        <v>0.75</v>
      </c>
      <c r="N4586">
        <v>3</v>
      </c>
      <c r="O4586">
        <f t="shared" si="233"/>
        <v>1.5</v>
      </c>
      <c r="P4586">
        <v>0.5</v>
      </c>
    </row>
    <row r="4587" spans="1:16">
      <c r="A4587" s="105">
        <v>102020223</v>
      </c>
      <c r="B4587" s="61" t="s">
        <v>6911</v>
      </c>
      <c r="C4587" s="123" t="s">
        <v>1613</v>
      </c>
      <c r="D4587" s="107" t="s">
        <v>4086</v>
      </c>
      <c r="E4587" s="105">
        <v>101490161</v>
      </c>
      <c r="F4587" s="105"/>
      <c r="G4587" s="105">
        <v>183</v>
      </c>
      <c r="H4587">
        <v>9.6199999999999992</v>
      </c>
      <c r="I4587" t="str">
        <f t="shared" si="231"/>
        <v>56</v>
      </c>
      <c r="J4587" t="str">
        <f t="shared" si="232"/>
        <v>4.0</v>
      </c>
      <c r="K4587" t="s">
        <v>8348</v>
      </c>
      <c r="L4587" t="s">
        <v>8341</v>
      </c>
      <c r="M4587">
        <v>0.75</v>
      </c>
      <c r="N4587">
        <v>3</v>
      </c>
      <c r="O4587">
        <f t="shared" si="233"/>
        <v>1.5</v>
      </c>
      <c r="P4587">
        <v>0.5</v>
      </c>
    </row>
    <row r="4588" spans="1:16">
      <c r="A4588" s="105">
        <v>100929876</v>
      </c>
      <c r="B4588" s="61" t="s">
        <v>6784</v>
      </c>
      <c r="C4588" s="123" t="s">
        <v>1532</v>
      </c>
      <c r="D4588" s="107" t="s">
        <v>3766</v>
      </c>
      <c r="E4588" s="105">
        <v>101490171</v>
      </c>
      <c r="F4588" s="105"/>
      <c r="G4588" s="105">
        <v>184</v>
      </c>
      <c r="H4588">
        <v>9.6199999999999992</v>
      </c>
      <c r="I4588" t="str">
        <f t="shared" si="231"/>
        <v>56</v>
      </c>
      <c r="J4588" t="str">
        <f t="shared" si="232"/>
        <v>4.0</v>
      </c>
      <c r="K4588" t="s">
        <v>8344</v>
      </c>
      <c r="L4588" t="s">
        <v>8350</v>
      </c>
      <c r="M4588">
        <v>0.75</v>
      </c>
      <c r="N4588">
        <v>3</v>
      </c>
      <c r="O4588">
        <f t="shared" si="233"/>
        <v>1.5</v>
      </c>
      <c r="P4588">
        <v>0.5</v>
      </c>
    </row>
    <row r="4589" spans="1:16">
      <c r="A4589" s="105">
        <v>100929876</v>
      </c>
      <c r="B4589" s="61" t="s">
        <v>6784</v>
      </c>
      <c r="C4589" s="123" t="s">
        <v>1532</v>
      </c>
      <c r="D4589" s="107" t="s">
        <v>3766</v>
      </c>
      <c r="E4589" s="105">
        <v>101490169</v>
      </c>
      <c r="F4589" s="105" t="s">
        <v>1534</v>
      </c>
      <c r="G4589" s="105">
        <v>184</v>
      </c>
      <c r="H4589">
        <v>9.6199999999999992</v>
      </c>
      <c r="I4589" t="str">
        <f t="shared" si="231"/>
        <v>56</v>
      </c>
      <c r="J4589" t="str">
        <f t="shared" si="232"/>
        <v>4.0</v>
      </c>
      <c r="K4589" t="s">
        <v>8344</v>
      </c>
      <c r="L4589" t="s">
        <v>8350</v>
      </c>
      <c r="M4589">
        <v>0.75</v>
      </c>
      <c r="N4589">
        <v>3</v>
      </c>
      <c r="O4589">
        <f t="shared" si="233"/>
        <v>1.5</v>
      </c>
      <c r="P4589">
        <v>0.5</v>
      </c>
    </row>
    <row r="4590" spans="1:16">
      <c r="A4590" s="105">
        <v>100929876</v>
      </c>
      <c r="B4590" s="61" t="s">
        <v>6784</v>
      </c>
      <c r="C4590" s="123" t="s">
        <v>1613</v>
      </c>
      <c r="D4590" s="107" t="s">
        <v>3812</v>
      </c>
      <c r="E4590" s="105">
        <v>101490161</v>
      </c>
      <c r="F4590" s="105"/>
      <c r="G4590" s="105">
        <v>184</v>
      </c>
      <c r="H4590">
        <v>9.6199999999999992</v>
      </c>
      <c r="I4590" t="str">
        <f t="shared" si="231"/>
        <v>56</v>
      </c>
      <c r="J4590" t="str">
        <f t="shared" si="232"/>
        <v>4.0</v>
      </c>
      <c r="K4590" t="s">
        <v>8344</v>
      </c>
      <c r="L4590" t="s">
        <v>8350</v>
      </c>
      <c r="M4590">
        <v>0.75</v>
      </c>
      <c r="N4590">
        <v>3</v>
      </c>
      <c r="O4590">
        <f t="shared" si="233"/>
        <v>1.5</v>
      </c>
      <c r="P4590">
        <v>0.5</v>
      </c>
    </row>
    <row r="4591" spans="1:16">
      <c r="A4591" s="118" t="s">
        <v>3471</v>
      </c>
      <c r="B4591" s="61" t="s">
        <v>6723</v>
      </c>
      <c r="C4591" s="123" t="s">
        <v>1532</v>
      </c>
      <c r="D4591" s="126" t="s">
        <v>3472</v>
      </c>
      <c r="E4591" s="118">
        <v>101490168</v>
      </c>
      <c r="F4591" s="118"/>
      <c r="G4591" s="118">
        <v>29</v>
      </c>
      <c r="H4591">
        <v>9.6199999999999992</v>
      </c>
      <c r="I4591" t="str">
        <f t="shared" si="231"/>
        <v>56</v>
      </c>
      <c r="J4591" t="str">
        <f t="shared" si="232"/>
        <v>4.0</v>
      </c>
      <c r="K4591" t="s">
        <v>8344</v>
      </c>
      <c r="L4591" t="s">
        <v>8341</v>
      </c>
      <c r="M4591">
        <v>0.75</v>
      </c>
      <c r="N4591">
        <v>3</v>
      </c>
      <c r="O4591">
        <f t="shared" si="233"/>
        <v>1.5</v>
      </c>
      <c r="P4591">
        <v>0.5</v>
      </c>
    </row>
    <row r="4592" spans="1:16">
      <c r="A4592" s="118" t="s">
        <v>3471</v>
      </c>
      <c r="B4592" s="61" t="s">
        <v>6723</v>
      </c>
      <c r="C4592" s="123" t="s">
        <v>1532</v>
      </c>
      <c r="D4592" s="126" t="s">
        <v>3472</v>
      </c>
      <c r="E4592" s="118">
        <v>101490168</v>
      </c>
      <c r="F4592" s="105" t="s">
        <v>1534</v>
      </c>
      <c r="G4592" s="118">
        <v>29</v>
      </c>
      <c r="H4592">
        <v>9.6199999999999992</v>
      </c>
      <c r="I4592" t="str">
        <f t="shared" si="231"/>
        <v>56</v>
      </c>
      <c r="J4592" t="str">
        <f t="shared" si="232"/>
        <v>4.0</v>
      </c>
      <c r="K4592" t="s">
        <v>8344</v>
      </c>
      <c r="L4592" t="s">
        <v>8341</v>
      </c>
      <c r="M4592">
        <v>0.75</v>
      </c>
      <c r="N4592">
        <v>3</v>
      </c>
      <c r="O4592">
        <f t="shared" si="233"/>
        <v>1.5</v>
      </c>
      <c r="P4592">
        <v>0.5</v>
      </c>
    </row>
    <row r="4593" spans="1:16">
      <c r="A4593" s="105">
        <v>100929875</v>
      </c>
      <c r="B4593" s="61" t="s">
        <v>6786</v>
      </c>
      <c r="C4593" s="123" t="s">
        <v>1532</v>
      </c>
      <c r="D4593" s="107" t="s">
        <v>3772</v>
      </c>
      <c r="E4593" s="105">
        <v>101490171</v>
      </c>
      <c r="F4593" s="105"/>
      <c r="G4593" s="105">
        <v>183</v>
      </c>
      <c r="H4593">
        <v>9.6199999999999992</v>
      </c>
      <c r="I4593" t="str">
        <f t="shared" si="231"/>
        <v>56</v>
      </c>
      <c r="J4593" t="str">
        <f t="shared" si="232"/>
        <v>4.0</v>
      </c>
      <c r="K4593" t="s">
        <v>8344</v>
      </c>
      <c r="L4593" t="s">
        <v>8341</v>
      </c>
      <c r="M4593">
        <v>0.75</v>
      </c>
      <c r="N4593">
        <v>3</v>
      </c>
      <c r="O4593">
        <f t="shared" si="233"/>
        <v>1.5</v>
      </c>
      <c r="P4593">
        <v>0.5</v>
      </c>
    </row>
    <row r="4594" spans="1:16">
      <c r="A4594" s="105">
        <v>100929875</v>
      </c>
      <c r="B4594" s="61" t="s">
        <v>6786</v>
      </c>
      <c r="C4594" s="123" t="s">
        <v>1532</v>
      </c>
      <c r="D4594" s="107" t="s">
        <v>3772</v>
      </c>
      <c r="E4594" s="105">
        <v>101490169</v>
      </c>
      <c r="F4594" s="105" t="s">
        <v>1534</v>
      </c>
      <c r="G4594" s="105">
        <v>183</v>
      </c>
      <c r="H4594">
        <v>9.6199999999999992</v>
      </c>
      <c r="I4594" t="str">
        <f t="shared" si="231"/>
        <v>56</v>
      </c>
      <c r="J4594" t="str">
        <f t="shared" si="232"/>
        <v>4.0</v>
      </c>
      <c r="K4594" t="s">
        <v>8344</v>
      </c>
      <c r="L4594" t="s">
        <v>8341</v>
      </c>
      <c r="M4594">
        <v>0.75</v>
      </c>
      <c r="N4594">
        <v>3</v>
      </c>
      <c r="O4594">
        <f t="shared" si="233"/>
        <v>1.5</v>
      </c>
      <c r="P4594">
        <v>0.5</v>
      </c>
    </row>
    <row r="4595" spans="1:16">
      <c r="A4595" s="105">
        <v>100929875</v>
      </c>
      <c r="B4595" s="61" t="s">
        <v>6786</v>
      </c>
      <c r="C4595" s="123" t="s">
        <v>1613</v>
      </c>
      <c r="D4595" s="107" t="s">
        <v>3816</v>
      </c>
      <c r="E4595" s="105">
        <v>101490161</v>
      </c>
      <c r="F4595" s="105"/>
      <c r="G4595" s="105">
        <v>183</v>
      </c>
      <c r="H4595">
        <v>9.6199999999999992</v>
      </c>
      <c r="I4595" t="str">
        <f t="shared" si="231"/>
        <v>56</v>
      </c>
      <c r="J4595" t="str">
        <f t="shared" si="232"/>
        <v>4.0</v>
      </c>
      <c r="K4595" t="s">
        <v>8344</v>
      </c>
      <c r="L4595" t="s">
        <v>8341</v>
      </c>
      <c r="M4595">
        <v>0.75</v>
      </c>
      <c r="N4595">
        <v>3</v>
      </c>
      <c r="O4595">
        <f t="shared" si="233"/>
        <v>1.5</v>
      </c>
      <c r="P4595">
        <v>0.5</v>
      </c>
    </row>
    <row r="4596" spans="1:16">
      <c r="A4596" s="105">
        <v>100929873</v>
      </c>
      <c r="B4596" s="61" t="s">
        <v>1492</v>
      </c>
      <c r="C4596" s="123" t="s">
        <v>1532</v>
      </c>
      <c r="D4596" s="107" t="s">
        <v>3768</v>
      </c>
      <c r="E4596" s="105">
        <v>101490171</v>
      </c>
      <c r="F4596" s="105"/>
      <c r="G4596" s="105">
        <v>189</v>
      </c>
      <c r="H4596">
        <v>9.6199999999999992</v>
      </c>
      <c r="I4596" t="str">
        <f t="shared" si="231"/>
        <v>56</v>
      </c>
      <c r="J4596" t="str">
        <f t="shared" si="232"/>
        <v>4.0</v>
      </c>
      <c r="K4596" t="s">
        <v>8342</v>
      </c>
      <c r="L4596" t="s">
        <v>8350</v>
      </c>
      <c r="M4596">
        <v>0.75</v>
      </c>
      <c r="N4596">
        <v>3</v>
      </c>
      <c r="O4596">
        <f t="shared" si="233"/>
        <v>1.5</v>
      </c>
      <c r="P4596">
        <v>0.5</v>
      </c>
    </row>
    <row r="4597" spans="1:16">
      <c r="A4597" s="105">
        <v>100929873</v>
      </c>
      <c r="B4597" s="61" t="s">
        <v>1492</v>
      </c>
      <c r="C4597" s="123" t="s">
        <v>1532</v>
      </c>
      <c r="D4597" s="107" t="s">
        <v>3768</v>
      </c>
      <c r="E4597" s="105">
        <v>101490169</v>
      </c>
      <c r="F4597" s="105" t="s">
        <v>1534</v>
      </c>
      <c r="G4597" s="105">
        <v>189</v>
      </c>
      <c r="H4597">
        <v>9.6199999999999992</v>
      </c>
      <c r="I4597" t="str">
        <f t="shared" si="231"/>
        <v>56</v>
      </c>
      <c r="J4597" t="str">
        <f t="shared" si="232"/>
        <v>4.0</v>
      </c>
      <c r="K4597" t="s">
        <v>8342</v>
      </c>
      <c r="L4597" t="s">
        <v>8350</v>
      </c>
      <c r="M4597">
        <v>0.75</v>
      </c>
      <c r="N4597">
        <v>3</v>
      </c>
      <c r="O4597">
        <f t="shared" si="233"/>
        <v>1.5</v>
      </c>
      <c r="P4597">
        <v>0.5</v>
      </c>
    </row>
    <row r="4598" spans="1:16">
      <c r="A4598" s="105">
        <v>100929873</v>
      </c>
      <c r="B4598" s="61" t="s">
        <v>1492</v>
      </c>
      <c r="C4598" s="123" t="s">
        <v>1613</v>
      </c>
      <c r="D4598" s="107" t="s">
        <v>3818</v>
      </c>
      <c r="E4598" s="105">
        <v>101490161</v>
      </c>
      <c r="F4598" s="105"/>
      <c r="G4598" s="105">
        <v>189</v>
      </c>
      <c r="H4598">
        <v>9.6199999999999992</v>
      </c>
      <c r="I4598" t="str">
        <f t="shared" si="231"/>
        <v>56</v>
      </c>
      <c r="J4598" t="str">
        <f t="shared" si="232"/>
        <v>4.0</v>
      </c>
      <c r="K4598" t="s">
        <v>8342</v>
      </c>
      <c r="L4598" t="s">
        <v>8350</v>
      </c>
      <c r="M4598">
        <v>0.75</v>
      </c>
      <c r="N4598">
        <v>3</v>
      </c>
      <c r="O4598">
        <f t="shared" si="233"/>
        <v>1.5</v>
      </c>
      <c r="P4598">
        <v>0.5</v>
      </c>
    </row>
    <row r="4599" spans="1:16">
      <c r="A4599" s="105">
        <v>100929871</v>
      </c>
      <c r="B4599" s="61" t="s">
        <v>1489</v>
      </c>
      <c r="C4599" s="123" t="s">
        <v>1532</v>
      </c>
      <c r="D4599" s="107" t="s">
        <v>3764</v>
      </c>
      <c r="E4599" s="105">
        <v>101490171</v>
      </c>
      <c r="F4599" s="105"/>
      <c r="G4599" s="105">
        <v>184</v>
      </c>
      <c r="H4599">
        <v>9.6199999999999992</v>
      </c>
      <c r="I4599" t="str">
        <f t="shared" si="231"/>
        <v>56</v>
      </c>
      <c r="J4599" t="str">
        <f t="shared" si="232"/>
        <v>4.0</v>
      </c>
      <c r="K4599" t="s">
        <v>8342</v>
      </c>
      <c r="L4599" t="s">
        <v>8341</v>
      </c>
      <c r="M4599">
        <v>0.75</v>
      </c>
      <c r="N4599">
        <v>3</v>
      </c>
      <c r="O4599">
        <f t="shared" si="233"/>
        <v>1.5</v>
      </c>
      <c r="P4599">
        <v>0.5</v>
      </c>
    </row>
    <row r="4600" spans="1:16">
      <c r="A4600" s="105">
        <v>100929871</v>
      </c>
      <c r="B4600" s="61" t="s">
        <v>1489</v>
      </c>
      <c r="C4600" s="123" t="s">
        <v>1532</v>
      </c>
      <c r="D4600" s="107" t="s">
        <v>3764</v>
      </c>
      <c r="E4600" s="105">
        <v>101490169</v>
      </c>
      <c r="F4600" s="105" t="s">
        <v>1534</v>
      </c>
      <c r="G4600" s="105">
        <v>184</v>
      </c>
      <c r="H4600">
        <v>9.6199999999999992</v>
      </c>
      <c r="I4600" t="str">
        <f t="shared" si="231"/>
        <v>56</v>
      </c>
      <c r="J4600" t="str">
        <f t="shared" si="232"/>
        <v>4.0</v>
      </c>
      <c r="K4600" t="s">
        <v>8342</v>
      </c>
      <c r="L4600" t="s">
        <v>8341</v>
      </c>
      <c r="M4600">
        <v>0.75</v>
      </c>
      <c r="N4600">
        <v>3</v>
      </c>
      <c r="O4600">
        <f t="shared" si="233"/>
        <v>1.5</v>
      </c>
      <c r="P4600">
        <v>0.5</v>
      </c>
    </row>
    <row r="4601" spans="1:16">
      <c r="A4601" s="105">
        <v>100929871</v>
      </c>
      <c r="B4601" s="61" t="s">
        <v>1489</v>
      </c>
      <c r="C4601" s="123" t="s">
        <v>1613</v>
      </c>
      <c r="D4601" s="107" t="s">
        <v>3819</v>
      </c>
      <c r="E4601" s="105">
        <v>101490161</v>
      </c>
      <c r="F4601" s="105"/>
      <c r="G4601" s="105">
        <v>184</v>
      </c>
      <c r="H4601">
        <v>9.6199999999999992</v>
      </c>
      <c r="I4601" t="str">
        <f t="shared" si="231"/>
        <v>56</v>
      </c>
      <c r="J4601" t="str">
        <f t="shared" si="232"/>
        <v>4.0</v>
      </c>
      <c r="K4601" t="s">
        <v>8342</v>
      </c>
      <c r="L4601" t="s">
        <v>8341</v>
      </c>
      <c r="M4601">
        <v>0.75</v>
      </c>
      <c r="N4601">
        <v>3</v>
      </c>
      <c r="O4601">
        <f t="shared" si="233"/>
        <v>1.5</v>
      </c>
      <c r="P4601">
        <v>0.5</v>
      </c>
    </row>
    <row r="4602" spans="1:16">
      <c r="A4602" s="105">
        <v>104689585</v>
      </c>
      <c r="B4602" s="61" t="s">
        <v>7987</v>
      </c>
      <c r="C4602" s="106" t="s">
        <v>1532</v>
      </c>
      <c r="D4602" s="107" t="s">
        <v>5705</v>
      </c>
      <c r="E4602" s="105">
        <v>101490162</v>
      </c>
      <c r="F4602" s="105"/>
      <c r="G4602" s="105">
        <v>462</v>
      </c>
      <c r="H4602">
        <v>9.6199999999999992</v>
      </c>
      <c r="I4602" t="str">
        <f t="shared" si="231"/>
        <v>56</v>
      </c>
      <c r="J4602" t="str">
        <f t="shared" si="232"/>
        <v>4.0</v>
      </c>
      <c r="K4602" t="s">
        <v>8342</v>
      </c>
      <c r="L4602" t="s">
        <v>8356</v>
      </c>
      <c r="M4602">
        <v>0.75</v>
      </c>
      <c r="N4602">
        <v>3</v>
      </c>
      <c r="O4602">
        <f t="shared" si="233"/>
        <v>1.5</v>
      </c>
      <c r="P4602">
        <v>0.5</v>
      </c>
    </row>
    <row r="4603" spans="1:16">
      <c r="A4603" s="105">
        <v>104689585</v>
      </c>
      <c r="B4603" s="61" t="s">
        <v>7987</v>
      </c>
      <c r="C4603" s="106" t="s">
        <v>1613</v>
      </c>
      <c r="D4603" s="107" t="s">
        <v>5706</v>
      </c>
      <c r="E4603" s="105">
        <v>101490161</v>
      </c>
      <c r="F4603" s="105"/>
      <c r="G4603" s="105">
        <v>462</v>
      </c>
      <c r="H4603">
        <v>9.6199999999999992</v>
      </c>
      <c r="I4603" t="str">
        <f t="shared" si="231"/>
        <v>56</v>
      </c>
      <c r="J4603" t="str">
        <f t="shared" si="232"/>
        <v>4.0</v>
      </c>
      <c r="K4603" t="s">
        <v>8342</v>
      </c>
      <c r="L4603" t="s">
        <v>8356</v>
      </c>
      <c r="M4603">
        <v>0.75</v>
      </c>
      <c r="N4603">
        <v>3</v>
      </c>
      <c r="O4603">
        <f t="shared" si="233"/>
        <v>1.5</v>
      </c>
      <c r="P4603">
        <v>0.5</v>
      </c>
    </row>
    <row r="4604" spans="1:16">
      <c r="A4604" s="105">
        <v>103079674</v>
      </c>
      <c r="B4604" s="61" t="s">
        <v>7263</v>
      </c>
      <c r="C4604" s="123" t="s">
        <v>1532</v>
      </c>
      <c r="D4604" s="107" t="s">
        <v>4632</v>
      </c>
      <c r="E4604" s="105">
        <v>101490162</v>
      </c>
      <c r="F4604" s="105"/>
      <c r="G4604" s="105">
        <v>343</v>
      </c>
      <c r="H4604">
        <v>9.6199999999999992</v>
      </c>
      <c r="I4604" t="str">
        <f t="shared" si="231"/>
        <v>56</v>
      </c>
      <c r="J4604" t="str">
        <f t="shared" si="232"/>
        <v>4.0</v>
      </c>
      <c r="K4604" t="s">
        <v>8342</v>
      </c>
      <c r="L4604" t="s">
        <v>8352</v>
      </c>
      <c r="M4604">
        <v>0.75</v>
      </c>
      <c r="N4604">
        <v>3</v>
      </c>
      <c r="O4604">
        <f t="shared" si="233"/>
        <v>1.5</v>
      </c>
      <c r="P4604">
        <v>0.5</v>
      </c>
    </row>
    <row r="4605" spans="1:16">
      <c r="A4605" s="105">
        <v>103230415</v>
      </c>
      <c r="B4605" s="61" t="s">
        <v>7440</v>
      </c>
      <c r="C4605" s="123" t="s">
        <v>1532</v>
      </c>
      <c r="D4605" s="107" t="s">
        <v>4632</v>
      </c>
      <c r="E4605" s="105">
        <v>101490164</v>
      </c>
      <c r="F4605" s="105"/>
      <c r="G4605" s="105">
        <v>343</v>
      </c>
      <c r="H4605">
        <v>9.6199999999999992</v>
      </c>
      <c r="I4605" t="str">
        <f t="shared" si="231"/>
        <v>56</v>
      </c>
      <c r="J4605" t="str">
        <f t="shared" si="232"/>
        <v>4.0</v>
      </c>
      <c r="K4605" t="s">
        <v>8342</v>
      </c>
      <c r="L4605" t="s">
        <v>8352</v>
      </c>
      <c r="M4605">
        <v>0.75</v>
      </c>
      <c r="N4605">
        <v>3</v>
      </c>
      <c r="O4605">
        <f t="shared" si="233"/>
        <v>1.5</v>
      </c>
      <c r="P4605">
        <v>0.5</v>
      </c>
    </row>
    <row r="4606" spans="1:16">
      <c r="A4606" s="105">
        <v>103079674</v>
      </c>
      <c r="B4606" s="61" t="s">
        <v>7263</v>
      </c>
      <c r="C4606" s="123" t="s">
        <v>1613</v>
      </c>
      <c r="D4606" s="107" t="s">
        <v>4633</v>
      </c>
      <c r="E4606" s="105">
        <v>101490161</v>
      </c>
      <c r="F4606" s="105"/>
      <c r="G4606" s="105">
        <v>343</v>
      </c>
      <c r="H4606">
        <v>9.6199999999999992</v>
      </c>
      <c r="I4606" t="str">
        <f t="shared" si="231"/>
        <v>56</v>
      </c>
      <c r="J4606" t="str">
        <f t="shared" si="232"/>
        <v>4.0</v>
      </c>
      <c r="K4606" t="s">
        <v>8342</v>
      </c>
      <c r="L4606" t="s">
        <v>8352</v>
      </c>
      <c r="M4606">
        <v>0.75</v>
      </c>
      <c r="N4606">
        <v>3</v>
      </c>
      <c r="O4606">
        <f t="shared" si="233"/>
        <v>1.5</v>
      </c>
      <c r="P4606">
        <v>0.5</v>
      </c>
    </row>
    <row r="4607" spans="1:16">
      <c r="A4607" s="105">
        <v>103230415</v>
      </c>
      <c r="B4607" s="61" t="s">
        <v>7440</v>
      </c>
      <c r="C4607" s="123" t="s">
        <v>1613</v>
      </c>
      <c r="D4607" s="107" t="s">
        <v>4633</v>
      </c>
      <c r="E4607" s="105">
        <v>101490161</v>
      </c>
      <c r="F4607" s="105"/>
      <c r="G4607" s="105">
        <v>343</v>
      </c>
      <c r="H4607">
        <v>9.6199999999999992</v>
      </c>
      <c r="I4607" t="str">
        <f t="shared" si="231"/>
        <v>56</v>
      </c>
      <c r="J4607" t="str">
        <f t="shared" si="232"/>
        <v>4.0</v>
      </c>
      <c r="K4607" t="s">
        <v>8342</v>
      </c>
      <c r="L4607" t="s">
        <v>8352</v>
      </c>
      <c r="M4607">
        <v>0.75</v>
      </c>
      <c r="N4607">
        <v>3</v>
      </c>
      <c r="O4607">
        <f t="shared" si="233"/>
        <v>1.5</v>
      </c>
      <c r="P4607">
        <v>0.5</v>
      </c>
    </row>
    <row r="4608" spans="1:16">
      <c r="A4608" s="105">
        <v>102903511</v>
      </c>
      <c r="B4608" s="61" t="s">
        <v>7188</v>
      </c>
      <c r="C4608" s="123" t="s">
        <v>1532</v>
      </c>
      <c r="D4608" s="107" t="s">
        <v>4508</v>
      </c>
      <c r="E4608" s="105">
        <v>101490168</v>
      </c>
      <c r="F4608" s="105"/>
      <c r="G4608" s="105">
        <v>343</v>
      </c>
      <c r="H4608">
        <v>9.6199999999999992</v>
      </c>
      <c r="I4608" t="str">
        <f t="shared" si="231"/>
        <v>56</v>
      </c>
      <c r="J4608" t="str">
        <f t="shared" si="232"/>
        <v>4.0</v>
      </c>
      <c r="K4608" t="s">
        <v>8342</v>
      </c>
      <c r="L4608" t="s">
        <v>8352</v>
      </c>
      <c r="M4608">
        <v>0.75</v>
      </c>
      <c r="N4608">
        <v>3</v>
      </c>
      <c r="O4608">
        <f t="shared" si="233"/>
        <v>1.5</v>
      </c>
      <c r="P4608">
        <v>0.5</v>
      </c>
    </row>
    <row r="4609" spans="1:16">
      <c r="A4609" s="105">
        <v>102903511</v>
      </c>
      <c r="B4609" s="61" t="s">
        <v>7188</v>
      </c>
      <c r="C4609" s="123" t="s">
        <v>1613</v>
      </c>
      <c r="D4609" s="107" t="s">
        <v>4509</v>
      </c>
      <c r="E4609" s="105">
        <v>101490161</v>
      </c>
      <c r="F4609" s="105"/>
      <c r="G4609" s="105">
        <v>343</v>
      </c>
      <c r="H4609">
        <v>9.6199999999999992</v>
      </c>
      <c r="I4609" t="str">
        <f t="shared" si="231"/>
        <v>56</v>
      </c>
      <c r="J4609" t="str">
        <f t="shared" si="232"/>
        <v>4.0</v>
      </c>
      <c r="K4609" t="s">
        <v>8342</v>
      </c>
      <c r="L4609" t="s">
        <v>8352</v>
      </c>
      <c r="M4609">
        <v>0.75</v>
      </c>
      <c r="N4609">
        <v>3</v>
      </c>
      <c r="O4609">
        <f t="shared" si="233"/>
        <v>1.5</v>
      </c>
      <c r="P4609">
        <v>0.5</v>
      </c>
    </row>
    <row r="4610" spans="1:16">
      <c r="A4610" s="105">
        <v>104356240</v>
      </c>
      <c r="B4610" s="61" t="s">
        <v>7801</v>
      </c>
      <c r="C4610" s="106" t="s">
        <v>1532</v>
      </c>
      <c r="D4610" s="107" t="s">
        <v>8204</v>
      </c>
      <c r="E4610" s="105">
        <v>103193075</v>
      </c>
      <c r="F4610" s="105"/>
      <c r="G4610" s="105">
        <v>343</v>
      </c>
      <c r="H4610">
        <v>9.6199999999999992</v>
      </c>
      <c r="I4610" t="str">
        <f t="shared" si="231"/>
        <v>56</v>
      </c>
      <c r="J4610" t="str">
        <f t="shared" si="232"/>
        <v>4.0</v>
      </c>
      <c r="K4610" t="s">
        <v>8345</v>
      </c>
      <c r="L4610" t="s">
        <v>8352</v>
      </c>
      <c r="M4610">
        <v>1.5</v>
      </c>
      <c r="N4610">
        <v>3</v>
      </c>
      <c r="O4610">
        <f t="shared" si="233"/>
        <v>1.5</v>
      </c>
      <c r="P4610">
        <v>0.5</v>
      </c>
    </row>
    <row r="4611" spans="1:16">
      <c r="A4611" s="105">
        <v>104356240</v>
      </c>
      <c r="B4611" s="61" t="s">
        <v>7801</v>
      </c>
      <c r="C4611" s="106" t="s">
        <v>1613</v>
      </c>
      <c r="D4611" s="107" t="s">
        <v>5419</v>
      </c>
      <c r="E4611" s="105" t="s">
        <v>4953</v>
      </c>
      <c r="F4611" s="105"/>
      <c r="G4611" s="105">
        <v>343</v>
      </c>
      <c r="H4611">
        <v>9.6199999999999992</v>
      </c>
      <c r="I4611" t="str">
        <f t="shared" si="231"/>
        <v>56</v>
      </c>
      <c r="J4611" t="str">
        <f t="shared" si="232"/>
        <v>4.0</v>
      </c>
      <c r="K4611" t="s">
        <v>8345</v>
      </c>
      <c r="L4611" t="s">
        <v>8352</v>
      </c>
      <c r="M4611">
        <v>1.5</v>
      </c>
      <c r="N4611">
        <v>3</v>
      </c>
      <c r="O4611">
        <f t="shared" si="233"/>
        <v>1.5</v>
      </c>
      <c r="P4611">
        <v>0.5</v>
      </c>
    </row>
    <row r="4612" spans="1:16">
      <c r="A4612" s="105">
        <v>103210650</v>
      </c>
      <c r="B4612" s="61" t="s">
        <v>7438</v>
      </c>
      <c r="C4612" s="123" t="s">
        <v>1532</v>
      </c>
      <c r="D4612" s="107" t="s">
        <v>4855</v>
      </c>
      <c r="E4612" s="105">
        <v>101490171</v>
      </c>
      <c r="F4612" s="105"/>
      <c r="G4612" s="105">
        <v>184</v>
      </c>
      <c r="H4612">
        <v>9.6199999999999992</v>
      </c>
      <c r="I4612" t="str">
        <f t="shared" si="231"/>
        <v>56</v>
      </c>
      <c r="J4612" t="str">
        <f t="shared" si="232"/>
        <v>4.0</v>
      </c>
      <c r="K4612" t="s">
        <v>8348</v>
      </c>
      <c r="L4612" t="s">
        <v>8350</v>
      </c>
      <c r="M4612">
        <v>0.75</v>
      </c>
      <c r="N4612">
        <v>3</v>
      </c>
      <c r="O4612">
        <f t="shared" si="233"/>
        <v>1.5</v>
      </c>
      <c r="P4612">
        <v>0.5</v>
      </c>
    </row>
    <row r="4613" spans="1:16">
      <c r="A4613" s="105">
        <v>103210650</v>
      </c>
      <c r="B4613" s="61" t="s">
        <v>7438</v>
      </c>
      <c r="C4613" s="123" t="s">
        <v>1613</v>
      </c>
      <c r="D4613" s="107" t="s">
        <v>4856</v>
      </c>
      <c r="E4613" s="105">
        <v>101490161</v>
      </c>
      <c r="F4613" s="105"/>
      <c r="G4613" s="105">
        <v>184</v>
      </c>
      <c r="H4613">
        <v>9.6199999999999992</v>
      </c>
      <c r="I4613" t="str">
        <f t="shared" si="231"/>
        <v>56</v>
      </c>
      <c r="J4613" t="str">
        <f t="shared" si="232"/>
        <v>4.0</v>
      </c>
      <c r="K4613" t="s">
        <v>8348</v>
      </c>
      <c r="L4613" t="s">
        <v>8350</v>
      </c>
      <c r="M4613">
        <v>0.75</v>
      </c>
      <c r="N4613">
        <v>3</v>
      </c>
      <c r="O4613">
        <f t="shared" si="233"/>
        <v>1.5</v>
      </c>
      <c r="P4613">
        <v>0.5</v>
      </c>
    </row>
    <row r="4614" spans="1:16">
      <c r="A4614" s="105">
        <v>102997190</v>
      </c>
      <c r="B4614" s="61" t="s">
        <v>7247</v>
      </c>
      <c r="C4614" s="123" t="s">
        <v>1532</v>
      </c>
      <c r="D4614" s="107" t="s">
        <v>4610</v>
      </c>
      <c r="E4614" s="105">
        <v>101490171</v>
      </c>
      <c r="F4614" s="105"/>
      <c r="G4614" s="131">
        <v>189</v>
      </c>
      <c r="H4614">
        <v>9.6199999999999992</v>
      </c>
      <c r="I4614" t="str">
        <f t="shared" si="231"/>
        <v>56</v>
      </c>
      <c r="J4614" t="str">
        <f t="shared" si="232"/>
        <v>4.0</v>
      </c>
      <c r="K4614" t="s">
        <v>8348</v>
      </c>
      <c r="L4614" t="s">
        <v>8354</v>
      </c>
      <c r="M4614">
        <v>0.75</v>
      </c>
      <c r="N4614">
        <v>3</v>
      </c>
      <c r="O4614">
        <f t="shared" si="233"/>
        <v>1.5</v>
      </c>
      <c r="P4614">
        <v>0.5</v>
      </c>
    </row>
    <row r="4615" spans="1:16">
      <c r="A4615" s="105">
        <v>103210651</v>
      </c>
      <c r="B4615" s="61" t="s">
        <v>7439</v>
      </c>
      <c r="C4615" s="123" t="s">
        <v>1532</v>
      </c>
      <c r="D4615" s="107" t="s">
        <v>4610</v>
      </c>
      <c r="E4615" s="105">
        <v>101490171</v>
      </c>
      <c r="F4615" s="105"/>
      <c r="G4615" s="105">
        <v>189</v>
      </c>
      <c r="H4615">
        <v>9.6199999999999992</v>
      </c>
      <c r="I4615" t="str">
        <f t="shared" si="231"/>
        <v>56</v>
      </c>
      <c r="J4615" t="str">
        <f t="shared" si="232"/>
        <v>4.0</v>
      </c>
      <c r="K4615" t="s">
        <v>8348</v>
      </c>
      <c r="L4615" t="s">
        <v>8354</v>
      </c>
      <c r="M4615">
        <v>0.75</v>
      </c>
      <c r="N4615">
        <v>3</v>
      </c>
      <c r="O4615">
        <f t="shared" si="233"/>
        <v>1.5</v>
      </c>
      <c r="P4615">
        <v>0.5</v>
      </c>
    </row>
    <row r="4616" spans="1:16">
      <c r="A4616" s="105">
        <v>102997190</v>
      </c>
      <c r="B4616" s="61" t="s">
        <v>7247</v>
      </c>
      <c r="C4616" s="123" t="s">
        <v>1613</v>
      </c>
      <c r="D4616" s="107" t="s">
        <v>4611</v>
      </c>
      <c r="E4616" s="105">
        <v>101490161</v>
      </c>
      <c r="F4616" s="105"/>
      <c r="G4616" s="131">
        <v>189</v>
      </c>
      <c r="H4616">
        <v>9.6199999999999992</v>
      </c>
      <c r="I4616" t="str">
        <f t="shared" si="231"/>
        <v>56</v>
      </c>
      <c r="J4616" t="str">
        <f t="shared" si="232"/>
        <v>4.0</v>
      </c>
      <c r="K4616" t="s">
        <v>8348</v>
      </c>
      <c r="L4616" t="s">
        <v>8354</v>
      </c>
      <c r="M4616">
        <v>0.75</v>
      </c>
      <c r="N4616">
        <v>3</v>
      </c>
      <c r="O4616">
        <f t="shared" si="233"/>
        <v>1.5</v>
      </c>
      <c r="P4616">
        <v>0.5</v>
      </c>
    </row>
    <row r="4617" spans="1:16">
      <c r="A4617" s="105">
        <v>103210651</v>
      </c>
      <c r="B4617" s="61" t="s">
        <v>7439</v>
      </c>
      <c r="C4617" s="123" t="s">
        <v>1613</v>
      </c>
      <c r="D4617" s="107" t="s">
        <v>4611</v>
      </c>
      <c r="E4617" s="105">
        <v>101490161</v>
      </c>
      <c r="F4617" s="105"/>
      <c r="G4617" s="105">
        <v>189</v>
      </c>
      <c r="H4617">
        <v>9.6199999999999992</v>
      </c>
      <c r="I4617" t="str">
        <f t="shared" si="231"/>
        <v>56</v>
      </c>
      <c r="J4617" t="str">
        <f t="shared" si="232"/>
        <v>4.0</v>
      </c>
      <c r="K4617" t="s">
        <v>8348</v>
      </c>
      <c r="L4617" t="s">
        <v>8354</v>
      </c>
      <c r="M4617">
        <v>0.75</v>
      </c>
      <c r="N4617">
        <v>3</v>
      </c>
      <c r="O4617">
        <f t="shared" si="233"/>
        <v>1.5</v>
      </c>
      <c r="P4617">
        <v>0.5</v>
      </c>
    </row>
    <row r="4618" spans="1:16">
      <c r="A4618" s="105">
        <v>103210649</v>
      </c>
      <c r="B4618" s="61" t="s">
        <v>7437</v>
      </c>
      <c r="C4618" s="123" t="s">
        <v>1532</v>
      </c>
      <c r="D4618" s="107" t="s">
        <v>4853</v>
      </c>
      <c r="E4618" s="105">
        <v>101490171</v>
      </c>
      <c r="F4618" s="105"/>
      <c r="G4618" s="105">
        <v>183</v>
      </c>
      <c r="H4618">
        <v>9.6199999999999992</v>
      </c>
      <c r="I4618" t="str">
        <f t="shared" si="231"/>
        <v>56</v>
      </c>
      <c r="J4618" t="str">
        <f t="shared" si="232"/>
        <v>4.0</v>
      </c>
      <c r="K4618" t="s">
        <v>8348</v>
      </c>
      <c r="L4618" t="s">
        <v>8341</v>
      </c>
      <c r="M4618">
        <v>0.75</v>
      </c>
      <c r="N4618">
        <v>3</v>
      </c>
      <c r="O4618">
        <f t="shared" si="233"/>
        <v>1.5</v>
      </c>
      <c r="P4618">
        <v>0.5</v>
      </c>
    </row>
    <row r="4619" spans="1:16">
      <c r="A4619" s="105">
        <v>103210649</v>
      </c>
      <c r="B4619" s="61" t="s">
        <v>7437</v>
      </c>
      <c r="C4619" s="123" t="s">
        <v>1613</v>
      </c>
      <c r="D4619" s="107" t="s">
        <v>4854</v>
      </c>
      <c r="E4619" s="105">
        <v>101490161</v>
      </c>
      <c r="F4619" s="105"/>
      <c r="G4619" s="105">
        <v>183</v>
      </c>
      <c r="H4619">
        <v>9.6199999999999992</v>
      </c>
      <c r="I4619" t="str">
        <f t="shared" si="231"/>
        <v>56</v>
      </c>
      <c r="J4619" t="str">
        <f t="shared" si="232"/>
        <v>4.0</v>
      </c>
      <c r="K4619" t="s">
        <v>8348</v>
      </c>
      <c r="L4619" t="s">
        <v>8341</v>
      </c>
      <c r="M4619">
        <v>0.75</v>
      </c>
      <c r="N4619">
        <v>3</v>
      </c>
      <c r="O4619">
        <f t="shared" si="233"/>
        <v>1.5</v>
      </c>
      <c r="P4619">
        <v>0.5</v>
      </c>
    </row>
    <row r="4620" spans="1:16">
      <c r="A4620" s="105" t="s">
        <v>1461</v>
      </c>
      <c r="B4620" s="61" t="s">
        <v>1492</v>
      </c>
      <c r="C4620" s="106" t="s">
        <v>5683</v>
      </c>
      <c r="D4620" s="107" t="s">
        <v>1462</v>
      </c>
      <c r="E4620" s="105" t="s">
        <v>5726</v>
      </c>
      <c r="F4620" s="105"/>
      <c r="G4620" s="105">
        <v>189</v>
      </c>
      <c r="H4620">
        <v>9.6199999999999992</v>
      </c>
      <c r="I4620" t="str">
        <f t="shared" ref="I4620:I4683" si="234">MID(D4620,5,2)</f>
        <v>56</v>
      </c>
      <c r="J4620" t="str">
        <f t="shared" ref="J4620:J4683" si="235">MID(D4620,7,3)</f>
        <v>4.0</v>
      </c>
      <c r="K4620" t="s">
        <v>8342</v>
      </c>
      <c r="L4620" t="s">
        <v>8350</v>
      </c>
      <c r="M4620">
        <v>0.75</v>
      </c>
      <c r="N4620">
        <v>3</v>
      </c>
      <c r="O4620">
        <f t="shared" si="233"/>
        <v>1.5</v>
      </c>
      <c r="P4620">
        <v>0.5</v>
      </c>
    </row>
    <row r="4621" spans="1:16">
      <c r="A4621" s="105">
        <v>104655136</v>
      </c>
      <c r="B4621" s="61" t="s">
        <v>7953</v>
      </c>
      <c r="C4621" s="106" t="s">
        <v>1532</v>
      </c>
      <c r="D4621" s="107" t="s">
        <v>8205</v>
      </c>
      <c r="E4621" s="105">
        <v>101490162</v>
      </c>
      <c r="F4621" s="105"/>
      <c r="G4621" s="105">
        <v>183</v>
      </c>
      <c r="H4621">
        <v>9.6199999999999992</v>
      </c>
      <c r="I4621" t="str">
        <f t="shared" si="234"/>
        <v>56</v>
      </c>
      <c r="J4621" t="str">
        <f t="shared" si="235"/>
        <v>4.0</v>
      </c>
      <c r="K4621" t="s">
        <v>8342</v>
      </c>
      <c r="L4621" t="s">
        <v>8352</v>
      </c>
      <c r="M4621">
        <v>0.75</v>
      </c>
      <c r="N4621">
        <v>3</v>
      </c>
      <c r="O4621">
        <f t="shared" si="233"/>
        <v>1.5</v>
      </c>
      <c r="P4621">
        <v>0.5</v>
      </c>
    </row>
    <row r="4622" spans="1:16">
      <c r="A4622" s="105">
        <v>104655136</v>
      </c>
      <c r="B4622" s="61" t="s">
        <v>7953</v>
      </c>
      <c r="C4622" s="106" t="s">
        <v>1613</v>
      </c>
      <c r="D4622" s="107" t="s">
        <v>5659</v>
      </c>
      <c r="E4622" s="105">
        <v>101490161</v>
      </c>
      <c r="F4622" s="105"/>
      <c r="G4622" s="105">
        <v>183</v>
      </c>
      <c r="H4622">
        <v>9.6199999999999992</v>
      </c>
      <c r="I4622" t="str">
        <f t="shared" si="234"/>
        <v>56</v>
      </c>
      <c r="J4622" t="str">
        <f t="shared" si="235"/>
        <v>4.0</v>
      </c>
      <c r="K4622" t="s">
        <v>8342</v>
      </c>
      <c r="L4622" t="s">
        <v>8352</v>
      </c>
      <c r="M4622">
        <v>0.75</v>
      </c>
      <c r="N4622">
        <v>3</v>
      </c>
      <c r="O4622">
        <f t="shared" si="233"/>
        <v>1.5</v>
      </c>
      <c r="P4622">
        <v>0.5</v>
      </c>
    </row>
    <row r="4623" spans="1:16">
      <c r="A4623" s="105" t="s">
        <v>5859</v>
      </c>
      <c r="B4623" s="61" t="s">
        <v>8081</v>
      </c>
      <c r="C4623" s="106" t="s">
        <v>1613</v>
      </c>
      <c r="D4623" s="107" t="s">
        <v>5861</v>
      </c>
      <c r="E4623" s="105"/>
      <c r="F4623" s="105"/>
      <c r="G4623" s="105">
        <v>184</v>
      </c>
      <c r="H4623">
        <v>9.6199999999999992</v>
      </c>
      <c r="I4623" t="str">
        <f t="shared" si="234"/>
        <v>56</v>
      </c>
      <c r="J4623" t="str">
        <f t="shared" si="235"/>
        <v>4.0</v>
      </c>
      <c r="K4623" t="s">
        <v>8342</v>
      </c>
      <c r="L4623" t="s">
        <v>8341</v>
      </c>
      <c r="M4623">
        <v>0.75</v>
      </c>
      <c r="N4623">
        <v>3</v>
      </c>
      <c r="O4623">
        <f t="shared" si="233"/>
        <v>1.5</v>
      </c>
      <c r="P4623">
        <v>0.5</v>
      </c>
    </row>
    <row r="4624" spans="1:16">
      <c r="A4624" s="105" t="s">
        <v>5859</v>
      </c>
      <c r="B4624" s="61" t="s">
        <v>8081</v>
      </c>
      <c r="C4624" s="106" t="s">
        <v>1532</v>
      </c>
      <c r="D4624" s="107" t="s">
        <v>5860</v>
      </c>
      <c r="E4624" s="105"/>
      <c r="F4624" s="105"/>
      <c r="G4624" s="105">
        <v>184</v>
      </c>
      <c r="H4624">
        <v>9.6199999999999992</v>
      </c>
      <c r="I4624" t="str">
        <f t="shared" si="234"/>
        <v>56</v>
      </c>
      <c r="J4624" t="str">
        <f t="shared" si="235"/>
        <v>4.0</v>
      </c>
      <c r="K4624" t="s">
        <v>8342</v>
      </c>
      <c r="L4624" t="s">
        <v>8341</v>
      </c>
      <c r="M4624">
        <v>0.75</v>
      </c>
      <c r="N4624">
        <v>3</v>
      </c>
      <c r="O4624">
        <f t="shared" si="233"/>
        <v>1.5</v>
      </c>
      <c r="P4624">
        <v>0.5</v>
      </c>
    </row>
    <row r="4625" spans="1:16">
      <c r="A4625" s="105">
        <v>104875316</v>
      </c>
      <c r="B4625" s="61" t="s">
        <v>8082</v>
      </c>
      <c r="C4625" s="106" t="s">
        <v>1613</v>
      </c>
      <c r="D4625" s="107" t="s">
        <v>5863</v>
      </c>
      <c r="E4625" s="105">
        <v>101490161</v>
      </c>
      <c r="F4625" s="105"/>
      <c r="G4625" s="105">
        <v>184</v>
      </c>
      <c r="H4625">
        <v>9.6199999999999992</v>
      </c>
      <c r="I4625" t="str">
        <f t="shared" si="234"/>
        <v>56</v>
      </c>
      <c r="J4625" t="str">
        <f t="shared" si="235"/>
        <v>4.0</v>
      </c>
      <c r="K4625" t="s">
        <v>8342</v>
      </c>
      <c r="L4625" t="s">
        <v>8341</v>
      </c>
      <c r="M4625">
        <v>0.75</v>
      </c>
      <c r="N4625">
        <v>3</v>
      </c>
      <c r="O4625">
        <f t="shared" ref="O4625:O4688" si="236">N4625/2</f>
        <v>1.5</v>
      </c>
      <c r="P4625">
        <v>0.5</v>
      </c>
    </row>
    <row r="4626" spans="1:16">
      <c r="A4626" s="105">
        <v>104875316</v>
      </c>
      <c r="B4626" s="61" t="s">
        <v>8082</v>
      </c>
      <c r="C4626" s="106" t="s">
        <v>1532</v>
      </c>
      <c r="D4626" s="107" t="s">
        <v>5862</v>
      </c>
      <c r="E4626" s="105" t="s">
        <v>5391</v>
      </c>
      <c r="F4626" s="105"/>
      <c r="G4626" s="105">
        <v>184</v>
      </c>
      <c r="H4626">
        <v>9.6199999999999992</v>
      </c>
      <c r="I4626" t="str">
        <f t="shared" si="234"/>
        <v>56</v>
      </c>
      <c r="J4626" t="str">
        <f t="shared" si="235"/>
        <v>4.0</v>
      </c>
      <c r="K4626" t="s">
        <v>8342</v>
      </c>
      <c r="L4626" t="s">
        <v>8341</v>
      </c>
      <c r="M4626">
        <v>0.75</v>
      </c>
      <c r="N4626">
        <v>3</v>
      </c>
      <c r="O4626">
        <f t="shared" si="236"/>
        <v>1.5</v>
      </c>
      <c r="P4626">
        <v>0.5</v>
      </c>
    </row>
    <row r="4627" spans="1:16">
      <c r="A4627" s="105" t="s">
        <v>8108</v>
      </c>
      <c r="B4627" s="61" t="s">
        <v>1489</v>
      </c>
      <c r="C4627" s="106" t="s">
        <v>5683</v>
      </c>
      <c r="D4627" s="107" t="s">
        <v>8322</v>
      </c>
      <c r="E4627" s="105" t="s">
        <v>5726</v>
      </c>
      <c r="F4627" s="105"/>
      <c r="G4627" s="105">
        <v>184</v>
      </c>
      <c r="H4627">
        <v>9.6199999999999992</v>
      </c>
      <c r="I4627" t="str">
        <f t="shared" si="234"/>
        <v>56</v>
      </c>
      <c r="J4627" t="str">
        <f t="shared" si="235"/>
        <v>4.0</v>
      </c>
      <c r="K4627" t="s">
        <v>8342</v>
      </c>
      <c r="L4627" t="s">
        <v>8341</v>
      </c>
      <c r="M4627">
        <v>0.75</v>
      </c>
      <c r="N4627">
        <v>3</v>
      </c>
      <c r="O4627">
        <f t="shared" si="236"/>
        <v>1.5</v>
      </c>
      <c r="P4627">
        <v>0.5</v>
      </c>
    </row>
    <row r="4628" spans="1:16">
      <c r="A4628" s="105">
        <v>100971189</v>
      </c>
      <c r="B4628" s="61" t="s">
        <v>6785</v>
      </c>
      <c r="C4628" s="123" t="s">
        <v>1532</v>
      </c>
      <c r="D4628" s="107" t="s">
        <v>3770</v>
      </c>
      <c r="E4628" s="105">
        <v>101490171</v>
      </c>
      <c r="F4628" s="105"/>
      <c r="G4628" s="105">
        <v>189</v>
      </c>
      <c r="H4628">
        <v>9.6199999999999992</v>
      </c>
      <c r="I4628" t="str">
        <f t="shared" si="234"/>
        <v>56</v>
      </c>
      <c r="J4628" t="str">
        <f t="shared" si="235"/>
        <v>4.0</v>
      </c>
      <c r="K4628" t="s">
        <v>8344</v>
      </c>
      <c r="L4628" t="s">
        <v>8354</v>
      </c>
      <c r="M4628">
        <v>0.75</v>
      </c>
      <c r="N4628">
        <v>3</v>
      </c>
      <c r="O4628">
        <f t="shared" si="236"/>
        <v>1.5</v>
      </c>
      <c r="P4628">
        <v>0.5</v>
      </c>
    </row>
    <row r="4629" spans="1:16">
      <c r="A4629" s="105">
        <v>100971189</v>
      </c>
      <c r="B4629" s="61" t="s">
        <v>6785</v>
      </c>
      <c r="C4629" s="123" t="s">
        <v>1532</v>
      </c>
      <c r="D4629" s="107" t="s">
        <v>3770</v>
      </c>
      <c r="E4629" s="105">
        <v>101490169</v>
      </c>
      <c r="F4629" s="105" t="s">
        <v>1534</v>
      </c>
      <c r="G4629" s="105">
        <v>189</v>
      </c>
      <c r="H4629">
        <v>9.6199999999999992</v>
      </c>
      <c r="I4629" t="str">
        <f t="shared" si="234"/>
        <v>56</v>
      </c>
      <c r="J4629" t="str">
        <f t="shared" si="235"/>
        <v>4.0</v>
      </c>
      <c r="K4629" t="s">
        <v>8344</v>
      </c>
      <c r="L4629" t="s">
        <v>8354</v>
      </c>
      <c r="M4629">
        <v>0.75</v>
      </c>
      <c r="N4629">
        <v>3</v>
      </c>
      <c r="O4629">
        <f t="shared" si="236"/>
        <v>1.5</v>
      </c>
      <c r="P4629">
        <v>0.5</v>
      </c>
    </row>
    <row r="4630" spans="1:16">
      <c r="A4630" s="105">
        <v>100971189</v>
      </c>
      <c r="B4630" s="61" t="s">
        <v>6785</v>
      </c>
      <c r="C4630" s="123" t="s">
        <v>1613</v>
      </c>
      <c r="D4630" s="107" t="s">
        <v>3814</v>
      </c>
      <c r="E4630" s="105">
        <v>101490161</v>
      </c>
      <c r="F4630" s="105"/>
      <c r="G4630" s="105">
        <v>189</v>
      </c>
      <c r="H4630">
        <v>9.6199999999999992</v>
      </c>
      <c r="I4630" t="str">
        <f t="shared" si="234"/>
        <v>56</v>
      </c>
      <c r="J4630" t="str">
        <f t="shared" si="235"/>
        <v>4.0</v>
      </c>
      <c r="K4630" t="s">
        <v>8344</v>
      </c>
      <c r="L4630" t="s">
        <v>8354</v>
      </c>
      <c r="M4630">
        <v>0.75</v>
      </c>
      <c r="N4630">
        <v>3</v>
      </c>
      <c r="O4630">
        <f t="shared" si="236"/>
        <v>1.5</v>
      </c>
      <c r="P4630">
        <v>0.5</v>
      </c>
    </row>
    <row r="4631" spans="1:16">
      <c r="A4631" s="105">
        <v>104690986</v>
      </c>
      <c r="B4631" s="61" t="s">
        <v>7970</v>
      </c>
      <c r="C4631" s="106" t="s">
        <v>1532</v>
      </c>
      <c r="D4631" s="107" t="s">
        <v>5690</v>
      </c>
      <c r="E4631" s="105"/>
      <c r="F4631" s="105"/>
      <c r="G4631" s="105">
        <v>183</v>
      </c>
      <c r="H4631">
        <v>9.6199999999999992</v>
      </c>
      <c r="I4631" t="str">
        <f t="shared" si="234"/>
        <v>56</v>
      </c>
      <c r="J4631" t="str">
        <f t="shared" si="235"/>
        <v>4.0</v>
      </c>
      <c r="K4631" t="s">
        <v>8344</v>
      </c>
      <c r="L4631" t="s">
        <v>8341</v>
      </c>
      <c r="M4631">
        <v>0.75</v>
      </c>
      <c r="N4631">
        <v>3</v>
      </c>
      <c r="O4631">
        <f t="shared" si="236"/>
        <v>1.5</v>
      </c>
      <c r="P4631">
        <v>0.5</v>
      </c>
    </row>
    <row r="4632" spans="1:16">
      <c r="A4632" s="105">
        <v>104690986</v>
      </c>
      <c r="B4632" s="61" t="s">
        <v>7970</v>
      </c>
      <c r="C4632" s="106" t="s">
        <v>1532</v>
      </c>
      <c r="D4632" s="107" t="s">
        <v>5690</v>
      </c>
      <c r="E4632" s="105">
        <v>101490162</v>
      </c>
      <c r="F4632" s="105"/>
      <c r="G4632" s="105">
        <v>183</v>
      </c>
      <c r="H4632">
        <v>9.6199999999999992</v>
      </c>
      <c r="I4632" t="str">
        <f t="shared" si="234"/>
        <v>56</v>
      </c>
      <c r="J4632" t="str">
        <f t="shared" si="235"/>
        <v>4.0</v>
      </c>
      <c r="K4632" t="s">
        <v>8344</v>
      </c>
      <c r="L4632" t="s">
        <v>8341</v>
      </c>
      <c r="M4632">
        <v>0.75</v>
      </c>
      <c r="N4632">
        <v>3</v>
      </c>
      <c r="O4632">
        <f t="shared" si="236"/>
        <v>1.5</v>
      </c>
      <c r="P4632">
        <v>0.5</v>
      </c>
    </row>
    <row r="4633" spans="1:16">
      <c r="A4633" s="105">
        <v>104690986</v>
      </c>
      <c r="B4633" s="61" t="s">
        <v>7970</v>
      </c>
      <c r="C4633" s="106" t="s">
        <v>1613</v>
      </c>
      <c r="D4633" s="107" t="s">
        <v>5691</v>
      </c>
      <c r="E4633" s="105"/>
      <c r="F4633" s="105"/>
      <c r="G4633" s="105">
        <v>183</v>
      </c>
      <c r="H4633">
        <v>9.6199999999999992</v>
      </c>
      <c r="I4633" t="str">
        <f t="shared" si="234"/>
        <v>56</v>
      </c>
      <c r="J4633" t="str">
        <f t="shared" si="235"/>
        <v>4.0</v>
      </c>
      <c r="K4633" t="s">
        <v>8344</v>
      </c>
      <c r="L4633" t="s">
        <v>8341</v>
      </c>
      <c r="M4633">
        <v>0.75</v>
      </c>
      <c r="N4633">
        <v>3</v>
      </c>
      <c r="O4633">
        <f t="shared" si="236"/>
        <v>1.5</v>
      </c>
      <c r="P4633">
        <v>0.5</v>
      </c>
    </row>
    <row r="4634" spans="1:16">
      <c r="A4634" s="105">
        <v>104690986</v>
      </c>
      <c r="B4634" s="61" t="s">
        <v>7970</v>
      </c>
      <c r="C4634" s="106" t="s">
        <v>1613</v>
      </c>
      <c r="D4634" s="107" t="s">
        <v>5691</v>
      </c>
      <c r="E4634" s="105">
        <v>101490161</v>
      </c>
      <c r="F4634" s="105"/>
      <c r="G4634" s="105">
        <v>183</v>
      </c>
      <c r="H4634">
        <v>9.6199999999999992</v>
      </c>
      <c r="I4634" t="str">
        <f t="shared" si="234"/>
        <v>56</v>
      </c>
      <c r="J4634" t="str">
        <f t="shared" si="235"/>
        <v>4.0</v>
      </c>
      <c r="K4634" t="s">
        <v>8344</v>
      </c>
      <c r="L4634" t="s">
        <v>8341</v>
      </c>
      <c r="M4634">
        <v>0.75</v>
      </c>
      <c r="N4634">
        <v>3</v>
      </c>
      <c r="O4634">
        <f t="shared" si="236"/>
        <v>1.5</v>
      </c>
      <c r="P4634">
        <v>0.5</v>
      </c>
    </row>
    <row r="4635" spans="1:16">
      <c r="A4635" s="105">
        <v>101407128</v>
      </c>
      <c r="B4635" s="61" t="s">
        <v>5955</v>
      </c>
      <c r="C4635" s="123" t="s">
        <v>1532</v>
      </c>
      <c r="D4635" s="107" t="s">
        <v>1610</v>
      </c>
      <c r="E4635" s="118">
        <v>101490162</v>
      </c>
      <c r="F4635" s="118"/>
      <c r="G4635" s="118">
        <v>189</v>
      </c>
      <c r="H4635">
        <v>9.6199999999999992</v>
      </c>
      <c r="I4635" t="str">
        <f t="shared" si="234"/>
        <v>56</v>
      </c>
      <c r="J4635" t="str">
        <f t="shared" si="235"/>
        <v>4.0</v>
      </c>
      <c r="K4635" t="s">
        <v>8342</v>
      </c>
      <c r="L4635" t="s">
        <v>8350</v>
      </c>
      <c r="M4635">
        <v>0.75</v>
      </c>
      <c r="N4635">
        <v>3</v>
      </c>
      <c r="O4635">
        <f t="shared" si="236"/>
        <v>1.5</v>
      </c>
      <c r="P4635">
        <v>0.5</v>
      </c>
    </row>
    <row r="4636" spans="1:16">
      <c r="A4636" s="118">
        <v>101407128</v>
      </c>
      <c r="B4636" s="61" t="s">
        <v>5955</v>
      </c>
      <c r="C4636" s="123" t="s">
        <v>1613</v>
      </c>
      <c r="D4636" s="107" t="s">
        <v>3817</v>
      </c>
      <c r="E4636" s="118">
        <v>101490161</v>
      </c>
      <c r="F4636" s="118"/>
      <c r="G4636" s="118">
        <v>189</v>
      </c>
      <c r="H4636">
        <v>9.6199999999999992</v>
      </c>
      <c r="I4636" t="str">
        <f t="shared" si="234"/>
        <v>56</v>
      </c>
      <c r="J4636" t="str">
        <f t="shared" si="235"/>
        <v>4.0</v>
      </c>
      <c r="K4636" t="s">
        <v>8342</v>
      </c>
      <c r="L4636" t="s">
        <v>8350</v>
      </c>
      <c r="M4636">
        <v>0.75</v>
      </c>
      <c r="N4636">
        <v>3</v>
      </c>
      <c r="O4636">
        <f t="shared" si="236"/>
        <v>1.5</v>
      </c>
      <c r="P4636">
        <v>0.5</v>
      </c>
    </row>
    <row r="4637" spans="1:16">
      <c r="A4637" s="105">
        <v>103233319</v>
      </c>
      <c r="B4637" s="61" t="s">
        <v>7464</v>
      </c>
      <c r="C4637" s="123" t="s">
        <v>1532</v>
      </c>
      <c r="D4637" s="107" t="s">
        <v>4888</v>
      </c>
      <c r="E4637" s="105">
        <v>101490171</v>
      </c>
      <c r="F4637" s="105"/>
      <c r="G4637" s="105">
        <v>189</v>
      </c>
      <c r="H4637">
        <v>9.6199999999999992</v>
      </c>
      <c r="I4637" t="str">
        <f t="shared" si="234"/>
        <v>56</v>
      </c>
      <c r="J4637" t="str">
        <f t="shared" si="235"/>
        <v>4.0</v>
      </c>
      <c r="K4637" t="s">
        <v>8342</v>
      </c>
      <c r="L4637" t="s">
        <v>8350</v>
      </c>
      <c r="M4637">
        <v>0.75</v>
      </c>
      <c r="N4637">
        <v>3</v>
      </c>
      <c r="O4637">
        <f t="shared" si="236"/>
        <v>1.5</v>
      </c>
      <c r="P4637">
        <v>0.5</v>
      </c>
    </row>
    <row r="4638" spans="1:16">
      <c r="A4638" s="105">
        <v>103233319</v>
      </c>
      <c r="B4638" s="61" t="s">
        <v>7464</v>
      </c>
      <c r="C4638" s="123" t="s">
        <v>1613</v>
      </c>
      <c r="D4638" s="107" t="s">
        <v>4889</v>
      </c>
      <c r="E4638" s="105">
        <v>101490161</v>
      </c>
      <c r="F4638" s="105"/>
      <c r="G4638" s="105">
        <v>189</v>
      </c>
      <c r="H4638">
        <v>9.6199999999999992</v>
      </c>
      <c r="I4638" t="str">
        <f t="shared" si="234"/>
        <v>56</v>
      </c>
      <c r="J4638" t="str">
        <f t="shared" si="235"/>
        <v>4.0</v>
      </c>
      <c r="K4638" t="s">
        <v>8342</v>
      </c>
      <c r="L4638" t="s">
        <v>8350</v>
      </c>
      <c r="M4638">
        <v>0.75</v>
      </c>
      <c r="N4638">
        <v>3</v>
      </c>
      <c r="O4638">
        <f t="shared" si="236"/>
        <v>1.5</v>
      </c>
      <c r="P4638">
        <v>0.5</v>
      </c>
    </row>
    <row r="4639" spans="1:16">
      <c r="A4639" s="105">
        <v>103233318</v>
      </c>
      <c r="B4639" s="61" t="s">
        <v>7463</v>
      </c>
      <c r="C4639" s="123" t="s">
        <v>1532</v>
      </c>
      <c r="D4639" s="107" t="s">
        <v>4886</v>
      </c>
      <c r="E4639" s="105">
        <v>101490171</v>
      </c>
      <c r="F4639" s="105"/>
      <c r="G4639" s="105">
        <v>184</v>
      </c>
      <c r="H4639">
        <v>9.6199999999999992</v>
      </c>
      <c r="I4639" t="str">
        <f t="shared" si="234"/>
        <v>56</v>
      </c>
      <c r="J4639" t="str">
        <f t="shared" si="235"/>
        <v>4.0</v>
      </c>
      <c r="K4639" t="s">
        <v>8342</v>
      </c>
      <c r="L4639" t="s">
        <v>8341</v>
      </c>
      <c r="M4639">
        <v>0.75</v>
      </c>
      <c r="N4639">
        <v>3</v>
      </c>
      <c r="O4639">
        <f t="shared" si="236"/>
        <v>1.5</v>
      </c>
      <c r="P4639">
        <v>0.5</v>
      </c>
    </row>
    <row r="4640" spans="1:16">
      <c r="A4640" s="105">
        <v>103233318</v>
      </c>
      <c r="B4640" s="61" t="s">
        <v>7463</v>
      </c>
      <c r="C4640" s="123" t="s">
        <v>1613</v>
      </c>
      <c r="D4640" s="107" t="s">
        <v>4887</v>
      </c>
      <c r="E4640" s="105">
        <v>101490161</v>
      </c>
      <c r="F4640" s="105"/>
      <c r="G4640" s="105">
        <v>184</v>
      </c>
      <c r="H4640">
        <v>9.6199999999999992</v>
      </c>
      <c r="I4640" t="str">
        <f t="shared" si="234"/>
        <v>56</v>
      </c>
      <c r="J4640" t="str">
        <f t="shared" si="235"/>
        <v>4.0</v>
      </c>
      <c r="K4640" t="s">
        <v>8342</v>
      </c>
      <c r="L4640" t="s">
        <v>8341</v>
      </c>
      <c r="M4640">
        <v>0.75</v>
      </c>
      <c r="N4640">
        <v>3</v>
      </c>
      <c r="O4640">
        <f t="shared" si="236"/>
        <v>1.5</v>
      </c>
      <c r="P4640">
        <v>0.5</v>
      </c>
    </row>
    <row r="4641" spans="1:16">
      <c r="A4641" s="105">
        <v>102863556</v>
      </c>
      <c r="B4641" s="61" t="s">
        <v>7128</v>
      </c>
      <c r="C4641" s="123" t="s">
        <v>1532</v>
      </c>
      <c r="D4641" s="107" t="s">
        <v>1457</v>
      </c>
      <c r="E4641" s="105">
        <v>101727990</v>
      </c>
      <c r="F4641" s="105"/>
      <c r="G4641" s="105">
        <v>189</v>
      </c>
      <c r="H4641">
        <v>9.6199999999999992</v>
      </c>
      <c r="I4641" t="str">
        <f t="shared" si="234"/>
        <v>56</v>
      </c>
      <c r="J4641" t="str">
        <f t="shared" si="235"/>
        <v>4.0</v>
      </c>
      <c r="K4641" t="s">
        <v>8347</v>
      </c>
      <c r="L4641" t="s">
        <v>8350</v>
      </c>
      <c r="M4641">
        <v>1.5</v>
      </c>
      <c r="N4641">
        <v>3</v>
      </c>
      <c r="O4641">
        <f t="shared" si="236"/>
        <v>1.5</v>
      </c>
      <c r="P4641">
        <v>0.5</v>
      </c>
    </row>
    <row r="4642" spans="1:16">
      <c r="A4642" s="105">
        <v>102863556</v>
      </c>
      <c r="B4642" s="61" t="s">
        <v>7128</v>
      </c>
      <c r="C4642" s="123" t="s">
        <v>1613</v>
      </c>
      <c r="D4642" s="107" t="s">
        <v>4434</v>
      </c>
      <c r="E4642" s="105">
        <v>101727984</v>
      </c>
      <c r="F4642" s="105"/>
      <c r="G4642" s="105">
        <v>189</v>
      </c>
      <c r="H4642">
        <v>9.6199999999999992</v>
      </c>
      <c r="I4642" t="str">
        <f t="shared" si="234"/>
        <v>56</v>
      </c>
      <c r="J4642" t="str">
        <f t="shared" si="235"/>
        <v>4.0</v>
      </c>
      <c r="K4642" t="s">
        <v>8347</v>
      </c>
      <c r="L4642" t="s">
        <v>8350</v>
      </c>
      <c r="M4642">
        <v>1.5</v>
      </c>
      <c r="N4642">
        <v>3</v>
      </c>
      <c r="O4642">
        <f t="shared" si="236"/>
        <v>1.5</v>
      </c>
      <c r="P4642">
        <v>0.5</v>
      </c>
    </row>
    <row r="4643" spans="1:16">
      <c r="A4643" s="105">
        <v>102863553</v>
      </c>
      <c r="B4643" s="61" t="s">
        <v>7130</v>
      </c>
      <c r="C4643" s="123" t="s">
        <v>1532</v>
      </c>
      <c r="D4643" s="107" t="s">
        <v>4437</v>
      </c>
      <c r="E4643" s="105">
        <v>101727990</v>
      </c>
      <c r="F4643" s="105"/>
      <c r="G4643" s="105">
        <v>184</v>
      </c>
      <c r="H4643">
        <v>9.6199999999999992</v>
      </c>
      <c r="I4643" t="str">
        <f t="shared" si="234"/>
        <v>56</v>
      </c>
      <c r="J4643" t="str">
        <f t="shared" si="235"/>
        <v>4.0</v>
      </c>
      <c r="K4643" t="s">
        <v>8347</v>
      </c>
      <c r="L4643" t="s">
        <v>8341</v>
      </c>
      <c r="M4643">
        <v>1.5</v>
      </c>
      <c r="N4643">
        <v>3</v>
      </c>
      <c r="O4643">
        <f t="shared" si="236"/>
        <v>1.5</v>
      </c>
      <c r="P4643">
        <v>0.5</v>
      </c>
    </row>
    <row r="4644" spans="1:16">
      <c r="A4644" s="105">
        <v>102863553</v>
      </c>
      <c r="B4644" s="61" t="s">
        <v>7130</v>
      </c>
      <c r="C4644" s="123" t="s">
        <v>1613</v>
      </c>
      <c r="D4644" s="107" t="s">
        <v>4438</v>
      </c>
      <c r="E4644" s="105">
        <v>101727984</v>
      </c>
      <c r="F4644" s="105"/>
      <c r="G4644" s="105">
        <v>184</v>
      </c>
      <c r="H4644">
        <v>9.6199999999999992</v>
      </c>
      <c r="I4644" t="str">
        <f t="shared" si="234"/>
        <v>56</v>
      </c>
      <c r="J4644" t="str">
        <f t="shared" si="235"/>
        <v>4.0</v>
      </c>
      <c r="K4644" t="s">
        <v>8347</v>
      </c>
      <c r="L4644" t="s">
        <v>8341</v>
      </c>
      <c r="M4644">
        <v>1.5</v>
      </c>
      <c r="N4644">
        <v>3</v>
      </c>
      <c r="O4644">
        <f t="shared" si="236"/>
        <v>1.5</v>
      </c>
      <c r="P4644">
        <v>0.5</v>
      </c>
    </row>
    <row r="4645" spans="1:16">
      <c r="A4645" s="105">
        <v>103233322</v>
      </c>
      <c r="B4645" s="61" t="s">
        <v>7460</v>
      </c>
      <c r="C4645" s="123" t="s">
        <v>1532</v>
      </c>
      <c r="D4645" s="107" t="s">
        <v>4882</v>
      </c>
      <c r="E4645" s="105">
        <v>101727990</v>
      </c>
      <c r="F4645" s="105"/>
      <c r="G4645" s="105">
        <v>189</v>
      </c>
      <c r="H4645">
        <v>9.6199999999999992</v>
      </c>
      <c r="I4645" t="str">
        <f t="shared" si="234"/>
        <v>56</v>
      </c>
      <c r="J4645" t="str">
        <f t="shared" si="235"/>
        <v>4.0</v>
      </c>
      <c r="K4645" t="s">
        <v>8345</v>
      </c>
      <c r="L4645" t="s">
        <v>8350</v>
      </c>
      <c r="M4645">
        <v>1.5</v>
      </c>
      <c r="N4645">
        <v>3</v>
      </c>
      <c r="O4645">
        <f t="shared" si="236"/>
        <v>1.5</v>
      </c>
      <c r="P4645">
        <v>0.5</v>
      </c>
    </row>
    <row r="4646" spans="1:16">
      <c r="A4646" s="105">
        <v>103233322</v>
      </c>
      <c r="B4646" s="61" t="s">
        <v>7460</v>
      </c>
      <c r="C4646" s="123" t="s">
        <v>1613</v>
      </c>
      <c r="D4646" s="107" t="s">
        <v>4883</v>
      </c>
      <c r="E4646" s="105">
        <v>101727984</v>
      </c>
      <c r="F4646" s="105"/>
      <c r="G4646" s="105">
        <v>189</v>
      </c>
      <c r="H4646">
        <v>9.6199999999999992</v>
      </c>
      <c r="I4646" t="str">
        <f t="shared" si="234"/>
        <v>56</v>
      </c>
      <c r="J4646" t="str">
        <f t="shared" si="235"/>
        <v>4.0</v>
      </c>
      <c r="K4646" t="s">
        <v>8345</v>
      </c>
      <c r="L4646" t="s">
        <v>8350</v>
      </c>
      <c r="M4646">
        <v>1.5</v>
      </c>
      <c r="N4646">
        <v>3</v>
      </c>
      <c r="O4646">
        <f t="shared" si="236"/>
        <v>1.5</v>
      </c>
      <c r="P4646">
        <v>0.5</v>
      </c>
    </row>
    <row r="4647" spans="1:16">
      <c r="A4647" s="105">
        <v>103245164</v>
      </c>
      <c r="B4647" s="61" t="s">
        <v>7484</v>
      </c>
      <c r="C4647" s="123" t="s">
        <v>1532</v>
      </c>
      <c r="D4647" s="107" t="s">
        <v>4913</v>
      </c>
      <c r="E4647" s="105">
        <v>101727985</v>
      </c>
      <c r="F4647" s="105"/>
      <c r="G4647" s="105">
        <v>184</v>
      </c>
      <c r="H4647">
        <v>9.6199999999999992</v>
      </c>
      <c r="I4647" t="str">
        <f t="shared" si="234"/>
        <v>56</v>
      </c>
      <c r="J4647" t="str">
        <f t="shared" si="235"/>
        <v>4.0</v>
      </c>
      <c r="K4647" t="s">
        <v>8345</v>
      </c>
      <c r="L4647" t="s">
        <v>8341</v>
      </c>
      <c r="M4647">
        <v>1.5</v>
      </c>
      <c r="N4647">
        <v>3</v>
      </c>
      <c r="O4647">
        <f t="shared" si="236"/>
        <v>1.5</v>
      </c>
      <c r="P4647">
        <v>0.5</v>
      </c>
    </row>
    <row r="4648" spans="1:16">
      <c r="A4648" s="105">
        <v>103245164</v>
      </c>
      <c r="B4648" s="61" t="s">
        <v>7484</v>
      </c>
      <c r="C4648" s="123" t="s">
        <v>1613</v>
      </c>
      <c r="D4648" s="107" t="s">
        <v>4914</v>
      </c>
      <c r="E4648" s="105">
        <v>101727984</v>
      </c>
      <c r="F4648" s="105"/>
      <c r="G4648" s="105">
        <v>184</v>
      </c>
      <c r="H4648">
        <v>9.6199999999999992</v>
      </c>
      <c r="I4648" t="str">
        <f t="shared" si="234"/>
        <v>56</v>
      </c>
      <c r="J4648" t="str">
        <f t="shared" si="235"/>
        <v>4.0</v>
      </c>
      <c r="K4648" t="s">
        <v>8345</v>
      </c>
      <c r="L4648" t="s">
        <v>8341</v>
      </c>
      <c r="M4648">
        <v>1.5</v>
      </c>
      <c r="N4648">
        <v>3</v>
      </c>
      <c r="O4648">
        <f t="shared" si="236"/>
        <v>1.5</v>
      </c>
      <c r="P4648">
        <v>0.5</v>
      </c>
    </row>
    <row r="4649" spans="1:16">
      <c r="A4649" s="105">
        <v>103233321</v>
      </c>
      <c r="B4649" s="61" t="s">
        <v>7461</v>
      </c>
      <c r="C4649" s="123" t="s">
        <v>1532</v>
      </c>
      <c r="D4649" s="107" t="s">
        <v>4884</v>
      </c>
      <c r="E4649" s="105">
        <v>101727990</v>
      </c>
      <c r="F4649" s="105"/>
      <c r="G4649" s="105">
        <v>184</v>
      </c>
      <c r="H4649">
        <v>9.6199999999999992</v>
      </c>
      <c r="I4649" t="str">
        <f t="shared" si="234"/>
        <v>56</v>
      </c>
      <c r="J4649" t="str">
        <f t="shared" si="235"/>
        <v>4.0</v>
      </c>
      <c r="K4649" t="s">
        <v>8345</v>
      </c>
      <c r="L4649" t="s">
        <v>8341</v>
      </c>
      <c r="M4649">
        <v>1.5</v>
      </c>
      <c r="N4649">
        <v>3</v>
      </c>
      <c r="O4649">
        <f t="shared" si="236"/>
        <v>1.5</v>
      </c>
      <c r="P4649">
        <v>0.5</v>
      </c>
    </row>
    <row r="4650" spans="1:16">
      <c r="A4650" s="105">
        <v>103233321</v>
      </c>
      <c r="B4650" s="61" t="s">
        <v>7461</v>
      </c>
      <c r="C4650" s="123" t="s">
        <v>1613</v>
      </c>
      <c r="D4650" s="107" t="s">
        <v>4885</v>
      </c>
      <c r="E4650" s="105">
        <v>101727984</v>
      </c>
      <c r="F4650" s="105"/>
      <c r="G4650" s="105">
        <v>184</v>
      </c>
      <c r="H4650">
        <v>9.6199999999999992</v>
      </c>
      <c r="I4650" t="str">
        <f t="shared" si="234"/>
        <v>56</v>
      </c>
      <c r="J4650" t="str">
        <f t="shared" si="235"/>
        <v>4.0</v>
      </c>
      <c r="K4650" t="s">
        <v>8345</v>
      </c>
      <c r="L4650" t="s">
        <v>8341</v>
      </c>
      <c r="M4650">
        <v>1.5</v>
      </c>
      <c r="N4650">
        <v>3</v>
      </c>
      <c r="O4650">
        <f t="shared" si="236"/>
        <v>1.5</v>
      </c>
      <c r="P4650">
        <v>0.5</v>
      </c>
    </row>
    <row r="4651" spans="1:16">
      <c r="A4651" s="105">
        <v>104840375</v>
      </c>
      <c r="B4651" s="61" t="s">
        <v>8051</v>
      </c>
      <c r="C4651" s="106" t="s">
        <v>1613</v>
      </c>
      <c r="D4651" s="107" t="s">
        <v>5816</v>
      </c>
      <c r="E4651" s="105" t="s">
        <v>5554</v>
      </c>
      <c r="F4651" s="105"/>
      <c r="G4651" s="105">
        <v>426</v>
      </c>
      <c r="H4651">
        <v>7</v>
      </c>
      <c r="I4651" t="str">
        <f t="shared" si="234"/>
        <v>67</v>
      </c>
      <c r="J4651" t="str">
        <f t="shared" si="235"/>
        <v>6.5</v>
      </c>
      <c r="K4651" t="s">
        <v>8343</v>
      </c>
      <c r="L4651" t="s">
        <v>8341</v>
      </c>
      <c r="M4651">
        <v>0.75</v>
      </c>
      <c r="N4651">
        <v>2.5</v>
      </c>
      <c r="O4651">
        <f t="shared" si="236"/>
        <v>1.25</v>
      </c>
      <c r="P4651">
        <v>0.5</v>
      </c>
    </row>
    <row r="4652" spans="1:16">
      <c r="A4652" s="105">
        <v>104845116</v>
      </c>
      <c r="B4652" s="61" t="s">
        <v>8055</v>
      </c>
      <c r="C4652" s="106" t="s">
        <v>1532</v>
      </c>
      <c r="D4652" s="107" t="s">
        <v>5821</v>
      </c>
      <c r="E4652" s="114">
        <v>104571972</v>
      </c>
      <c r="F4652" s="105"/>
      <c r="G4652" s="105">
        <v>354</v>
      </c>
      <c r="H4652">
        <v>7</v>
      </c>
      <c r="I4652" t="str">
        <f t="shared" si="234"/>
        <v>78</v>
      </c>
      <c r="J4652" t="str">
        <f t="shared" si="235"/>
        <v>4.8</v>
      </c>
      <c r="K4652" t="s">
        <v>8343</v>
      </c>
      <c r="L4652" t="s">
        <v>8341</v>
      </c>
      <c r="M4652">
        <v>0.75</v>
      </c>
      <c r="N4652">
        <v>2.5</v>
      </c>
      <c r="O4652">
        <f t="shared" si="236"/>
        <v>1.25</v>
      </c>
      <c r="P4652">
        <v>0.5</v>
      </c>
    </row>
    <row r="4653" spans="1:16">
      <c r="A4653" s="105">
        <v>104231062</v>
      </c>
      <c r="B4653" s="61" t="s">
        <v>7799</v>
      </c>
      <c r="C4653" s="106" t="s">
        <v>1532</v>
      </c>
      <c r="D4653" s="107" t="s">
        <v>8207</v>
      </c>
      <c r="E4653" s="105">
        <v>103177454</v>
      </c>
      <c r="F4653" s="105"/>
      <c r="G4653" s="105">
        <v>189</v>
      </c>
      <c r="H4653">
        <v>9.6199999999999992</v>
      </c>
      <c r="I4653" t="str">
        <f t="shared" si="234"/>
        <v>56</v>
      </c>
      <c r="J4653" t="str">
        <f t="shared" si="235"/>
        <v>4.0</v>
      </c>
      <c r="K4653" t="s">
        <v>8345</v>
      </c>
      <c r="L4653" t="s">
        <v>8350</v>
      </c>
      <c r="M4653">
        <v>1.5</v>
      </c>
      <c r="N4653">
        <v>3</v>
      </c>
      <c r="O4653">
        <f t="shared" si="236"/>
        <v>1.5</v>
      </c>
      <c r="P4653">
        <v>0.5</v>
      </c>
    </row>
    <row r="4654" spans="1:16">
      <c r="A4654" s="105">
        <v>104231062</v>
      </c>
      <c r="B4654" s="61" t="s">
        <v>7799</v>
      </c>
      <c r="C4654" s="106" t="s">
        <v>1613</v>
      </c>
      <c r="D4654" s="107" t="s">
        <v>5418</v>
      </c>
      <c r="E4654" s="105" t="s">
        <v>4953</v>
      </c>
      <c r="F4654" s="105"/>
      <c r="G4654" s="105">
        <v>189</v>
      </c>
      <c r="H4654">
        <v>9.6199999999999992</v>
      </c>
      <c r="I4654" t="str">
        <f t="shared" si="234"/>
        <v>56</v>
      </c>
      <c r="J4654" t="str">
        <f t="shared" si="235"/>
        <v>4.0</v>
      </c>
      <c r="K4654" t="s">
        <v>8345</v>
      </c>
      <c r="L4654" t="s">
        <v>8350</v>
      </c>
      <c r="M4654">
        <v>1.5</v>
      </c>
      <c r="N4654">
        <v>3</v>
      </c>
      <c r="O4654">
        <f t="shared" si="236"/>
        <v>1.5</v>
      </c>
      <c r="P4654">
        <v>0.5</v>
      </c>
    </row>
    <row r="4655" spans="1:16">
      <c r="A4655" s="105">
        <v>103635634</v>
      </c>
      <c r="B4655" s="61" t="s">
        <v>7713</v>
      </c>
      <c r="C4655" s="106" t="s">
        <v>1532</v>
      </c>
      <c r="D4655" s="107" t="s">
        <v>5292</v>
      </c>
      <c r="E4655" s="105">
        <v>103177454</v>
      </c>
      <c r="F4655" s="105"/>
      <c r="G4655" s="132">
        <v>184</v>
      </c>
      <c r="H4655">
        <v>9.6199999999999992</v>
      </c>
      <c r="I4655" t="str">
        <f t="shared" si="234"/>
        <v>56</v>
      </c>
      <c r="J4655" t="str">
        <f t="shared" si="235"/>
        <v>4.0</v>
      </c>
      <c r="K4655" t="s">
        <v>8345</v>
      </c>
      <c r="L4655" t="s">
        <v>8341</v>
      </c>
      <c r="M4655">
        <v>1.5</v>
      </c>
      <c r="N4655">
        <v>3</v>
      </c>
      <c r="O4655">
        <f t="shared" si="236"/>
        <v>1.5</v>
      </c>
      <c r="P4655">
        <v>0.5</v>
      </c>
    </row>
    <row r="4656" spans="1:16">
      <c r="A4656" s="105">
        <v>103635634</v>
      </c>
      <c r="B4656" s="61" t="s">
        <v>7713</v>
      </c>
      <c r="C4656" s="106" t="s">
        <v>1613</v>
      </c>
      <c r="D4656" s="107" t="s">
        <v>5293</v>
      </c>
      <c r="E4656" s="105" t="s">
        <v>4953</v>
      </c>
      <c r="F4656" s="105"/>
      <c r="G4656" s="132">
        <v>184</v>
      </c>
      <c r="H4656">
        <v>9.6199999999999992</v>
      </c>
      <c r="I4656" t="str">
        <f t="shared" si="234"/>
        <v>56</v>
      </c>
      <c r="J4656" t="str">
        <f t="shared" si="235"/>
        <v>4.0</v>
      </c>
      <c r="K4656" t="s">
        <v>8345</v>
      </c>
      <c r="L4656" t="s">
        <v>8341</v>
      </c>
      <c r="M4656">
        <v>1.5</v>
      </c>
      <c r="N4656">
        <v>3</v>
      </c>
      <c r="O4656">
        <f t="shared" si="236"/>
        <v>1.5</v>
      </c>
      <c r="P4656">
        <v>0.5</v>
      </c>
    </row>
    <row r="4657" spans="1:16">
      <c r="A4657" s="105" t="s">
        <v>8098</v>
      </c>
      <c r="B4657" s="61" t="s">
        <v>9779</v>
      </c>
      <c r="C4657" s="106" t="s">
        <v>5683</v>
      </c>
      <c r="D4657" s="107" t="s">
        <v>8208</v>
      </c>
      <c r="E4657" s="105" t="s">
        <v>5728</v>
      </c>
      <c r="F4657" s="105"/>
      <c r="G4657" s="105">
        <v>184</v>
      </c>
      <c r="H4657">
        <v>9.6199999999999992</v>
      </c>
      <c r="I4657" t="str">
        <f t="shared" si="234"/>
        <v>56</v>
      </c>
      <c r="J4657" t="str">
        <f t="shared" si="235"/>
        <v>4.0</v>
      </c>
      <c r="K4657" t="s">
        <v>8349</v>
      </c>
      <c r="L4657" t="s">
        <v>8341</v>
      </c>
      <c r="M4657">
        <v>1.5</v>
      </c>
      <c r="N4657">
        <v>3</v>
      </c>
      <c r="O4657">
        <f t="shared" si="236"/>
        <v>1.5</v>
      </c>
      <c r="P4657">
        <v>0.5</v>
      </c>
    </row>
    <row r="4658" spans="1:16">
      <c r="A4658" s="105" t="s">
        <v>3307</v>
      </c>
      <c r="B4658" s="61" t="s">
        <v>6682</v>
      </c>
      <c r="C4658" s="123" t="s">
        <v>1532</v>
      </c>
      <c r="D4658" s="126" t="s">
        <v>3308</v>
      </c>
      <c r="E4658" s="105">
        <v>101490162</v>
      </c>
      <c r="F4658" s="105"/>
      <c r="G4658" s="118">
        <v>70</v>
      </c>
      <c r="H4658">
        <v>9.6199999999999992</v>
      </c>
      <c r="I4658" t="str">
        <f t="shared" si="234"/>
        <v>56</v>
      </c>
      <c r="J4658" t="str">
        <f t="shared" si="235"/>
        <v>5.0</v>
      </c>
      <c r="K4658" t="s">
        <v>8344</v>
      </c>
      <c r="L4658" t="s">
        <v>8341</v>
      </c>
      <c r="M4658">
        <v>0.75</v>
      </c>
      <c r="N4658">
        <v>3</v>
      </c>
      <c r="O4658">
        <f t="shared" si="236"/>
        <v>1.5</v>
      </c>
      <c r="P4658">
        <v>0.5</v>
      </c>
    </row>
    <row r="4659" spans="1:16">
      <c r="A4659" s="105" t="s">
        <v>1969</v>
      </c>
      <c r="B4659" s="61" t="s">
        <v>6174</v>
      </c>
      <c r="C4659" s="123" t="s">
        <v>1532</v>
      </c>
      <c r="D4659" s="126" t="s">
        <v>1970</v>
      </c>
      <c r="E4659" s="105">
        <v>101490162</v>
      </c>
      <c r="F4659" s="105"/>
      <c r="G4659" s="118">
        <v>30</v>
      </c>
      <c r="H4659">
        <v>9.6199999999999992</v>
      </c>
      <c r="I4659" t="str">
        <f t="shared" si="234"/>
        <v>56</v>
      </c>
      <c r="J4659" t="str">
        <f t="shared" si="235"/>
        <v>5.0</v>
      </c>
      <c r="K4659" t="s">
        <v>8342</v>
      </c>
      <c r="L4659" t="s">
        <v>8350</v>
      </c>
      <c r="M4659">
        <v>0.75</v>
      </c>
      <c r="N4659">
        <v>3</v>
      </c>
      <c r="O4659">
        <f t="shared" si="236"/>
        <v>1.5</v>
      </c>
      <c r="P4659">
        <v>0.5</v>
      </c>
    </row>
    <row r="4660" spans="1:16">
      <c r="A4660" s="133" t="s">
        <v>3821</v>
      </c>
      <c r="B4660" s="61" t="s">
        <v>6797</v>
      </c>
      <c r="C4660" s="136" t="s">
        <v>1613</v>
      </c>
      <c r="D4660" s="139" t="s">
        <v>3822</v>
      </c>
      <c r="E4660" s="133">
        <v>101490161</v>
      </c>
      <c r="F4660" s="133"/>
      <c r="G4660" s="133">
        <v>30</v>
      </c>
      <c r="H4660">
        <v>9.6199999999999992</v>
      </c>
      <c r="I4660" t="str">
        <f t="shared" si="234"/>
        <v>56</v>
      </c>
      <c r="J4660" t="str">
        <f t="shared" si="235"/>
        <v>5.0</v>
      </c>
      <c r="K4660" t="s">
        <v>8342</v>
      </c>
      <c r="L4660" t="s">
        <v>8350</v>
      </c>
      <c r="M4660">
        <v>0.75</v>
      </c>
      <c r="N4660">
        <v>3</v>
      </c>
      <c r="O4660">
        <f t="shared" si="236"/>
        <v>1.5</v>
      </c>
      <c r="P4660">
        <v>0.5</v>
      </c>
    </row>
    <row r="4661" spans="1:16">
      <c r="A4661" s="118" t="s">
        <v>1969</v>
      </c>
      <c r="B4661" s="61" t="s">
        <v>6174</v>
      </c>
      <c r="C4661" s="123" t="s">
        <v>1613</v>
      </c>
      <c r="D4661" s="126" t="s">
        <v>3824</v>
      </c>
      <c r="E4661" s="118">
        <v>101490161</v>
      </c>
      <c r="F4661" s="118"/>
      <c r="G4661" s="118">
        <v>30</v>
      </c>
      <c r="H4661">
        <v>9.6199999999999992</v>
      </c>
      <c r="I4661" t="str">
        <f t="shared" si="234"/>
        <v>56</v>
      </c>
      <c r="J4661" t="str">
        <f t="shared" si="235"/>
        <v>5.0</v>
      </c>
      <c r="K4661" t="s">
        <v>8342</v>
      </c>
      <c r="L4661" t="s">
        <v>8350</v>
      </c>
      <c r="M4661">
        <v>0.75</v>
      </c>
      <c r="N4661">
        <v>3</v>
      </c>
      <c r="O4661">
        <f t="shared" si="236"/>
        <v>1.5</v>
      </c>
      <c r="P4661">
        <v>0.5</v>
      </c>
    </row>
    <row r="4662" spans="1:16">
      <c r="A4662" s="145" t="s">
        <v>3029</v>
      </c>
      <c r="B4662" s="61" t="s">
        <v>6593</v>
      </c>
      <c r="C4662" s="136" t="s">
        <v>1532</v>
      </c>
      <c r="D4662" s="139" t="s">
        <v>3030</v>
      </c>
      <c r="E4662" s="133">
        <v>101490168</v>
      </c>
      <c r="F4662" s="133"/>
      <c r="G4662" s="133">
        <v>30</v>
      </c>
      <c r="H4662">
        <v>9.6199999999999992</v>
      </c>
      <c r="I4662" t="str">
        <f t="shared" si="234"/>
        <v>56</v>
      </c>
      <c r="J4662" t="str">
        <f t="shared" si="235"/>
        <v>5.0</v>
      </c>
      <c r="K4662" t="s">
        <v>8342</v>
      </c>
      <c r="L4662" t="s">
        <v>8341</v>
      </c>
      <c r="M4662">
        <v>0.75</v>
      </c>
      <c r="N4662">
        <v>3</v>
      </c>
      <c r="O4662">
        <f t="shared" si="236"/>
        <v>1.5</v>
      </c>
      <c r="P4662">
        <v>0.5</v>
      </c>
    </row>
    <row r="4663" spans="1:16">
      <c r="A4663" s="118" t="s">
        <v>3029</v>
      </c>
      <c r="B4663" s="61" t="s">
        <v>6593</v>
      </c>
      <c r="C4663" s="123" t="s">
        <v>1532</v>
      </c>
      <c r="D4663" s="126" t="s">
        <v>3030</v>
      </c>
      <c r="E4663" s="118">
        <v>101490168</v>
      </c>
      <c r="F4663" s="105" t="s">
        <v>1534</v>
      </c>
      <c r="G4663" s="118">
        <v>30</v>
      </c>
      <c r="H4663">
        <v>9.6199999999999992</v>
      </c>
      <c r="I4663" t="str">
        <f t="shared" si="234"/>
        <v>56</v>
      </c>
      <c r="J4663" t="str">
        <f t="shared" si="235"/>
        <v>5.0</v>
      </c>
      <c r="K4663" t="s">
        <v>8342</v>
      </c>
      <c r="L4663" t="s">
        <v>8341</v>
      </c>
      <c r="M4663">
        <v>0.75</v>
      </c>
      <c r="N4663">
        <v>3</v>
      </c>
      <c r="O4663">
        <f t="shared" si="236"/>
        <v>1.5</v>
      </c>
      <c r="P4663">
        <v>0.5</v>
      </c>
    </row>
    <row r="4664" spans="1:16">
      <c r="A4664" s="118" t="s">
        <v>2673</v>
      </c>
      <c r="B4664" s="61" t="s">
        <v>6479</v>
      </c>
      <c r="C4664" s="123" t="s">
        <v>1613</v>
      </c>
      <c r="D4664" s="126" t="s">
        <v>3826</v>
      </c>
      <c r="E4664" s="118">
        <v>101490161</v>
      </c>
      <c r="F4664" s="118"/>
      <c r="G4664" s="118">
        <v>30</v>
      </c>
      <c r="H4664">
        <v>9.6199999999999992</v>
      </c>
      <c r="I4664" t="str">
        <f t="shared" si="234"/>
        <v>56</v>
      </c>
      <c r="J4664" t="str">
        <f t="shared" si="235"/>
        <v>5.0</v>
      </c>
      <c r="K4664" t="s">
        <v>8342</v>
      </c>
      <c r="L4664" t="s">
        <v>8341</v>
      </c>
      <c r="M4664">
        <v>0.75</v>
      </c>
      <c r="N4664">
        <v>3</v>
      </c>
      <c r="O4664">
        <f t="shared" si="236"/>
        <v>1.5</v>
      </c>
      <c r="P4664">
        <v>0.5</v>
      </c>
    </row>
    <row r="4665" spans="1:16">
      <c r="A4665" s="118" t="s">
        <v>3196</v>
      </c>
      <c r="B4665" s="61" t="s">
        <v>6650</v>
      </c>
      <c r="C4665" s="123" t="s">
        <v>1532</v>
      </c>
      <c r="D4665" s="126" t="s">
        <v>3197</v>
      </c>
      <c r="E4665" s="118">
        <v>101490168</v>
      </c>
      <c r="F4665" s="118"/>
      <c r="G4665" s="118">
        <v>30</v>
      </c>
      <c r="H4665">
        <v>9.6199999999999992</v>
      </c>
      <c r="I4665" t="str">
        <f t="shared" si="234"/>
        <v>56</v>
      </c>
      <c r="J4665" t="str">
        <f t="shared" si="235"/>
        <v>5.0</v>
      </c>
      <c r="K4665" t="s">
        <v>8342</v>
      </c>
      <c r="L4665" t="s">
        <v>8341</v>
      </c>
      <c r="M4665">
        <v>0.75</v>
      </c>
      <c r="N4665">
        <v>3</v>
      </c>
      <c r="O4665">
        <f t="shared" si="236"/>
        <v>1.5</v>
      </c>
      <c r="P4665">
        <v>0.5</v>
      </c>
    </row>
    <row r="4666" spans="1:16">
      <c r="A4666" s="118" t="s">
        <v>3196</v>
      </c>
      <c r="B4666" s="61" t="s">
        <v>6650</v>
      </c>
      <c r="C4666" s="123" t="s">
        <v>1532</v>
      </c>
      <c r="D4666" s="126" t="s">
        <v>3197</v>
      </c>
      <c r="E4666" s="118">
        <v>101490168</v>
      </c>
      <c r="F4666" s="105" t="s">
        <v>1534</v>
      </c>
      <c r="G4666" s="118">
        <v>30</v>
      </c>
      <c r="H4666">
        <v>9.6199999999999992</v>
      </c>
      <c r="I4666" t="str">
        <f t="shared" si="234"/>
        <v>56</v>
      </c>
      <c r="J4666" t="str">
        <f t="shared" si="235"/>
        <v>5.0</v>
      </c>
      <c r="K4666" t="s">
        <v>8342</v>
      </c>
      <c r="L4666" t="s">
        <v>8341</v>
      </c>
      <c r="M4666">
        <v>0.75</v>
      </c>
      <c r="N4666">
        <v>3</v>
      </c>
      <c r="O4666">
        <f t="shared" si="236"/>
        <v>1.5</v>
      </c>
      <c r="P4666">
        <v>0.5</v>
      </c>
    </row>
    <row r="4667" spans="1:16">
      <c r="A4667" s="118" t="s">
        <v>3196</v>
      </c>
      <c r="B4667" s="61" t="s">
        <v>6650</v>
      </c>
      <c r="C4667" s="123" t="s">
        <v>1613</v>
      </c>
      <c r="D4667" s="126" t="s">
        <v>3828</v>
      </c>
      <c r="E4667" s="118">
        <v>101490161</v>
      </c>
      <c r="F4667" s="118"/>
      <c r="G4667" s="118">
        <v>30</v>
      </c>
      <c r="H4667">
        <v>9.6199999999999992</v>
      </c>
      <c r="I4667" t="str">
        <f t="shared" si="234"/>
        <v>56</v>
      </c>
      <c r="J4667" t="str">
        <f t="shared" si="235"/>
        <v>5.0</v>
      </c>
      <c r="K4667" t="s">
        <v>8342</v>
      </c>
      <c r="L4667" t="s">
        <v>8341</v>
      </c>
      <c r="M4667">
        <v>0.75</v>
      </c>
      <c r="N4667">
        <v>3</v>
      </c>
      <c r="O4667">
        <f t="shared" si="236"/>
        <v>1.5</v>
      </c>
      <c r="P4667">
        <v>0.5</v>
      </c>
    </row>
    <row r="4668" spans="1:16">
      <c r="A4668" s="143" t="s">
        <v>2737</v>
      </c>
      <c r="B4668" s="61" t="s">
        <v>6502</v>
      </c>
      <c r="C4668" s="123" t="s">
        <v>1532</v>
      </c>
      <c r="D4668" s="126" t="s">
        <v>2738</v>
      </c>
      <c r="E4668" s="118">
        <v>101490164</v>
      </c>
      <c r="F4668" s="118"/>
      <c r="G4668" s="118">
        <v>70</v>
      </c>
      <c r="H4668">
        <v>9.6199999999999992</v>
      </c>
      <c r="I4668" t="str">
        <f t="shared" si="234"/>
        <v>56</v>
      </c>
      <c r="J4668" t="str">
        <f t="shared" si="235"/>
        <v>5.0</v>
      </c>
      <c r="K4668" t="s">
        <v>8342</v>
      </c>
      <c r="L4668" t="s">
        <v>8341</v>
      </c>
      <c r="M4668">
        <v>0.75</v>
      </c>
      <c r="N4668">
        <v>3</v>
      </c>
      <c r="O4668">
        <f t="shared" si="236"/>
        <v>1.5</v>
      </c>
      <c r="P4668">
        <v>0.5</v>
      </c>
    </row>
    <row r="4669" spans="1:16">
      <c r="A4669" s="118" t="s">
        <v>2737</v>
      </c>
      <c r="B4669" s="61" t="s">
        <v>6502</v>
      </c>
      <c r="C4669" s="123" t="s">
        <v>1532</v>
      </c>
      <c r="D4669" s="126" t="s">
        <v>2738</v>
      </c>
      <c r="E4669" s="118">
        <v>101490164</v>
      </c>
      <c r="F4669" s="105" t="s">
        <v>1534</v>
      </c>
      <c r="G4669" s="118">
        <v>70</v>
      </c>
      <c r="H4669">
        <v>9.6199999999999992</v>
      </c>
      <c r="I4669" t="str">
        <f t="shared" si="234"/>
        <v>56</v>
      </c>
      <c r="J4669" t="str">
        <f t="shared" si="235"/>
        <v>5.0</v>
      </c>
      <c r="K4669" t="s">
        <v>8342</v>
      </c>
      <c r="L4669" t="s">
        <v>8341</v>
      </c>
      <c r="M4669">
        <v>0.75</v>
      </c>
      <c r="N4669">
        <v>3</v>
      </c>
      <c r="O4669">
        <f t="shared" si="236"/>
        <v>1.5</v>
      </c>
      <c r="P4669">
        <v>0.5</v>
      </c>
    </row>
    <row r="4670" spans="1:16">
      <c r="A4670" s="118" t="s">
        <v>1735</v>
      </c>
      <c r="B4670" s="61" t="s">
        <v>6064</v>
      </c>
      <c r="C4670" s="123" t="s">
        <v>1613</v>
      </c>
      <c r="D4670" s="126" t="s">
        <v>3830</v>
      </c>
      <c r="E4670" s="118">
        <v>101490161</v>
      </c>
      <c r="F4670" s="118"/>
      <c r="G4670" s="118">
        <v>70</v>
      </c>
      <c r="H4670">
        <v>9.6199999999999992</v>
      </c>
      <c r="I4670" t="str">
        <f t="shared" si="234"/>
        <v>56</v>
      </c>
      <c r="J4670" t="str">
        <f t="shared" si="235"/>
        <v>5.0</v>
      </c>
      <c r="K4670" t="s">
        <v>8342</v>
      </c>
      <c r="L4670" t="s">
        <v>8341</v>
      </c>
      <c r="M4670">
        <v>0.75</v>
      </c>
      <c r="N4670">
        <v>3</v>
      </c>
      <c r="O4670">
        <f t="shared" si="236"/>
        <v>1.5</v>
      </c>
      <c r="P4670">
        <v>0.5</v>
      </c>
    </row>
    <row r="4671" spans="1:16">
      <c r="A4671" s="118" t="s">
        <v>2737</v>
      </c>
      <c r="B4671" s="61" t="s">
        <v>6502</v>
      </c>
      <c r="C4671" s="123" t="s">
        <v>1613</v>
      </c>
      <c r="D4671" s="126" t="s">
        <v>3832</v>
      </c>
      <c r="E4671" s="118">
        <v>101490161</v>
      </c>
      <c r="F4671" s="118"/>
      <c r="G4671" s="118">
        <v>70</v>
      </c>
      <c r="H4671">
        <v>9.6199999999999992</v>
      </c>
      <c r="I4671" t="str">
        <f t="shared" si="234"/>
        <v>56</v>
      </c>
      <c r="J4671" t="str">
        <f t="shared" si="235"/>
        <v>5.0</v>
      </c>
      <c r="K4671" t="s">
        <v>8342</v>
      </c>
      <c r="L4671" t="s">
        <v>8341</v>
      </c>
      <c r="M4671">
        <v>0.75</v>
      </c>
      <c r="N4671">
        <v>3</v>
      </c>
      <c r="O4671">
        <f t="shared" si="236"/>
        <v>1.5</v>
      </c>
      <c r="P4671">
        <v>0.5</v>
      </c>
    </row>
    <row r="4672" spans="1:16">
      <c r="A4672" s="118" t="s">
        <v>3307</v>
      </c>
      <c r="B4672" s="61" t="s">
        <v>6682</v>
      </c>
      <c r="C4672" s="123" t="s">
        <v>1613</v>
      </c>
      <c r="D4672" s="126" t="s">
        <v>3834</v>
      </c>
      <c r="E4672" s="118">
        <v>101490161</v>
      </c>
      <c r="F4672" s="118"/>
      <c r="G4672" s="118">
        <v>70</v>
      </c>
      <c r="H4672">
        <v>9.6199999999999992</v>
      </c>
      <c r="I4672" t="str">
        <f t="shared" si="234"/>
        <v>56</v>
      </c>
      <c r="J4672" t="str">
        <f t="shared" si="235"/>
        <v>5.0</v>
      </c>
      <c r="K4672" t="s">
        <v>8342</v>
      </c>
      <c r="L4672" t="s">
        <v>8341</v>
      </c>
      <c r="M4672">
        <v>0.75</v>
      </c>
      <c r="N4672">
        <v>3</v>
      </c>
      <c r="O4672">
        <f t="shared" si="236"/>
        <v>1.5</v>
      </c>
      <c r="P4672">
        <v>0.5</v>
      </c>
    </row>
    <row r="4673" spans="1:16">
      <c r="A4673" s="118" t="s">
        <v>1739</v>
      </c>
      <c r="B4673" s="61" t="s">
        <v>6066</v>
      </c>
      <c r="C4673" s="123" t="s">
        <v>1613</v>
      </c>
      <c r="D4673" s="126" t="s">
        <v>3836</v>
      </c>
      <c r="E4673" s="118">
        <v>101490161</v>
      </c>
      <c r="F4673" s="118"/>
      <c r="G4673" s="118">
        <v>70</v>
      </c>
      <c r="H4673">
        <v>9.6199999999999992</v>
      </c>
      <c r="I4673" t="str">
        <f t="shared" si="234"/>
        <v>56</v>
      </c>
      <c r="J4673" t="str">
        <f t="shared" si="235"/>
        <v>5.0</v>
      </c>
      <c r="K4673" t="s">
        <v>8342</v>
      </c>
      <c r="L4673" t="s">
        <v>8341</v>
      </c>
      <c r="M4673">
        <v>0.75</v>
      </c>
      <c r="N4673">
        <v>3</v>
      </c>
      <c r="O4673">
        <f t="shared" si="236"/>
        <v>1.5</v>
      </c>
      <c r="P4673">
        <v>0.5</v>
      </c>
    </row>
    <row r="4674" spans="1:16">
      <c r="A4674" s="118" t="s">
        <v>3222</v>
      </c>
      <c r="B4674" s="61" t="s">
        <v>6659</v>
      </c>
      <c r="C4674" s="123" t="s">
        <v>1532</v>
      </c>
      <c r="D4674" s="126" t="s">
        <v>3223</v>
      </c>
      <c r="E4674" s="118">
        <v>101490164</v>
      </c>
      <c r="F4674" s="118"/>
      <c r="G4674" s="118">
        <v>70</v>
      </c>
      <c r="H4674">
        <v>9.6199999999999992</v>
      </c>
      <c r="I4674" t="str">
        <f t="shared" si="234"/>
        <v>56</v>
      </c>
      <c r="J4674" t="str">
        <f t="shared" si="235"/>
        <v>5.0</v>
      </c>
      <c r="K4674" t="s">
        <v>8342</v>
      </c>
      <c r="L4674" t="s">
        <v>8341</v>
      </c>
      <c r="M4674">
        <v>0.75</v>
      </c>
      <c r="N4674">
        <v>3</v>
      </c>
      <c r="O4674">
        <f t="shared" si="236"/>
        <v>1.5</v>
      </c>
      <c r="P4674">
        <v>0.5</v>
      </c>
    </row>
    <row r="4675" spans="1:16">
      <c r="A4675" s="118" t="s">
        <v>3222</v>
      </c>
      <c r="B4675" s="61" t="s">
        <v>6659</v>
      </c>
      <c r="C4675" s="123" t="s">
        <v>1532</v>
      </c>
      <c r="D4675" s="126" t="s">
        <v>3223</v>
      </c>
      <c r="E4675" s="118">
        <v>101490164</v>
      </c>
      <c r="F4675" s="105" t="s">
        <v>1534</v>
      </c>
      <c r="G4675" s="118">
        <v>70</v>
      </c>
      <c r="H4675">
        <v>9.6199999999999992</v>
      </c>
      <c r="I4675" t="str">
        <f t="shared" si="234"/>
        <v>56</v>
      </c>
      <c r="J4675" t="str">
        <f t="shared" si="235"/>
        <v>5.0</v>
      </c>
      <c r="K4675" t="s">
        <v>8342</v>
      </c>
      <c r="L4675" t="s">
        <v>8341</v>
      </c>
      <c r="M4675">
        <v>0.75</v>
      </c>
      <c r="N4675">
        <v>3</v>
      </c>
      <c r="O4675">
        <f t="shared" si="236"/>
        <v>1.5</v>
      </c>
      <c r="P4675">
        <v>0.5</v>
      </c>
    </row>
    <row r="4676" spans="1:16">
      <c r="A4676" s="118" t="s">
        <v>3322</v>
      </c>
      <c r="B4676" s="61" t="s">
        <v>6686</v>
      </c>
      <c r="C4676" s="123" t="s">
        <v>1532</v>
      </c>
      <c r="D4676" s="126" t="s">
        <v>3323</v>
      </c>
      <c r="E4676" s="118">
        <v>101490168</v>
      </c>
      <c r="F4676" s="118"/>
      <c r="G4676" s="118">
        <v>70</v>
      </c>
      <c r="H4676">
        <v>9.6199999999999992</v>
      </c>
      <c r="I4676" t="str">
        <f t="shared" si="234"/>
        <v>56</v>
      </c>
      <c r="J4676" t="str">
        <f t="shared" si="235"/>
        <v>5.0</v>
      </c>
      <c r="K4676" t="s">
        <v>8342</v>
      </c>
      <c r="L4676" t="s">
        <v>8341</v>
      </c>
      <c r="M4676">
        <v>0.75</v>
      </c>
      <c r="N4676">
        <v>3</v>
      </c>
      <c r="O4676">
        <f t="shared" si="236"/>
        <v>1.5</v>
      </c>
      <c r="P4676">
        <v>0.5</v>
      </c>
    </row>
    <row r="4677" spans="1:16">
      <c r="A4677" s="118" t="s">
        <v>3322</v>
      </c>
      <c r="B4677" s="61" t="s">
        <v>6686</v>
      </c>
      <c r="C4677" s="123" t="s">
        <v>1532</v>
      </c>
      <c r="D4677" s="126" t="s">
        <v>3323</v>
      </c>
      <c r="E4677" s="118">
        <v>101490168</v>
      </c>
      <c r="F4677" s="105" t="s">
        <v>1534</v>
      </c>
      <c r="G4677" s="118">
        <v>70</v>
      </c>
      <c r="H4677">
        <v>9.6199999999999992</v>
      </c>
      <c r="I4677" t="str">
        <f t="shared" si="234"/>
        <v>56</v>
      </c>
      <c r="J4677" t="str">
        <f t="shared" si="235"/>
        <v>5.0</v>
      </c>
      <c r="K4677" t="s">
        <v>8342</v>
      </c>
      <c r="L4677" t="s">
        <v>8341</v>
      </c>
      <c r="M4677">
        <v>0.75</v>
      </c>
      <c r="N4677">
        <v>3</v>
      </c>
      <c r="O4677">
        <f t="shared" si="236"/>
        <v>1.5</v>
      </c>
      <c r="P4677">
        <v>0.5</v>
      </c>
    </row>
    <row r="4678" spans="1:16">
      <c r="A4678" s="118" t="s">
        <v>3322</v>
      </c>
      <c r="B4678" s="61" t="s">
        <v>6686</v>
      </c>
      <c r="C4678" s="123" t="s">
        <v>1613</v>
      </c>
      <c r="D4678" s="126" t="s">
        <v>3838</v>
      </c>
      <c r="E4678" s="118">
        <v>101490161</v>
      </c>
      <c r="F4678" s="118"/>
      <c r="G4678" s="118">
        <v>70</v>
      </c>
      <c r="H4678">
        <v>9.6199999999999992</v>
      </c>
      <c r="I4678" t="str">
        <f t="shared" si="234"/>
        <v>56</v>
      </c>
      <c r="J4678" t="str">
        <f t="shared" si="235"/>
        <v>5.0</v>
      </c>
      <c r="K4678" t="s">
        <v>8342</v>
      </c>
      <c r="L4678" t="s">
        <v>8341</v>
      </c>
      <c r="M4678">
        <v>0.75</v>
      </c>
      <c r="N4678">
        <v>3</v>
      </c>
      <c r="O4678">
        <f t="shared" si="236"/>
        <v>1.5</v>
      </c>
      <c r="P4678">
        <v>0.5</v>
      </c>
    </row>
    <row r="4679" spans="1:16">
      <c r="A4679" s="118" t="s">
        <v>3222</v>
      </c>
      <c r="B4679" s="61" t="s">
        <v>6659</v>
      </c>
      <c r="C4679" s="123" t="s">
        <v>1613</v>
      </c>
      <c r="D4679" s="126" t="s">
        <v>3839</v>
      </c>
      <c r="E4679" s="118">
        <v>101490161</v>
      </c>
      <c r="F4679" s="118"/>
      <c r="G4679" s="118">
        <v>70</v>
      </c>
      <c r="H4679">
        <v>9.6199999999999992</v>
      </c>
      <c r="I4679" t="str">
        <f t="shared" si="234"/>
        <v>56</v>
      </c>
      <c r="J4679" t="str">
        <f t="shared" si="235"/>
        <v>5.0</v>
      </c>
      <c r="K4679" t="s">
        <v>8342</v>
      </c>
      <c r="L4679" t="s">
        <v>8341</v>
      </c>
      <c r="M4679">
        <v>0.75</v>
      </c>
      <c r="N4679">
        <v>3</v>
      </c>
      <c r="O4679">
        <f t="shared" si="236"/>
        <v>1.5</v>
      </c>
      <c r="P4679">
        <v>0.5</v>
      </c>
    </row>
    <row r="4680" spans="1:16">
      <c r="A4680" s="105" t="s">
        <v>1739</v>
      </c>
      <c r="B4680" s="61" t="s">
        <v>6066</v>
      </c>
      <c r="C4680" s="123" t="s">
        <v>1532</v>
      </c>
      <c r="D4680" s="126" t="s">
        <v>1740</v>
      </c>
      <c r="E4680" s="105">
        <v>101490162</v>
      </c>
      <c r="F4680" s="105"/>
      <c r="G4680" s="118">
        <v>70</v>
      </c>
      <c r="H4680">
        <v>9.6199999999999992</v>
      </c>
      <c r="I4680" t="str">
        <f t="shared" si="234"/>
        <v>56</v>
      </c>
      <c r="J4680" t="str">
        <f t="shared" si="235"/>
        <v>5.0</v>
      </c>
      <c r="K4680" t="s">
        <v>8344</v>
      </c>
      <c r="L4680" t="s">
        <v>8341</v>
      </c>
      <c r="M4680">
        <v>0.75</v>
      </c>
      <c r="N4680">
        <v>3</v>
      </c>
      <c r="O4680">
        <f t="shared" si="236"/>
        <v>1.5</v>
      </c>
      <c r="P4680">
        <v>0.5</v>
      </c>
    </row>
    <row r="4681" spans="1:16">
      <c r="A4681" s="118" t="s">
        <v>3527</v>
      </c>
      <c r="B4681" s="61" t="s">
        <v>6742</v>
      </c>
      <c r="C4681" s="123" t="s">
        <v>1532</v>
      </c>
      <c r="D4681" s="126" t="s">
        <v>1740</v>
      </c>
      <c r="E4681" s="118">
        <v>101490168</v>
      </c>
      <c r="F4681" s="118"/>
      <c r="G4681" s="118">
        <v>70</v>
      </c>
      <c r="H4681">
        <v>9.6199999999999992</v>
      </c>
      <c r="I4681" t="str">
        <f t="shared" si="234"/>
        <v>56</v>
      </c>
      <c r="J4681" t="str">
        <f t="shared" si="235"/>
        <v>5.0</v>
      </c>
      <c r="K4681" t="s">
        <v>8344</v>
      </c>
      <c r="L4681" t="s">
        <v>8341</v>
      </c>
      <c r="M4681">
        <v>0.75</v>
      </c>
      <c r="N4681">
        <v>3</v>
      </c>
      <c r="O4681">
        <f t="shared" si="236"/>
        <v>1.5</v>
      </c>
      <c r="P4681">
        <v>0.5</v>
      </c>
    </row>
    <row r="4682" spans="1:16">
      <c r="A4682" s="118" t="s">
        <v>3527</v>
      </c>
      <c r="B4682" s="61" t="s">
        <v>6742</v>
      </c>
      <c r="C4682" s="123" t="s">
        <v>1532</v>
      </c>
      <c r="D4682" s="126" t="s">
        <v>1740</v>
      </c>
      <c r="E4682" s="118">
        <v>101490168</v>
      </c>
      <c r="F4682" s="105" t="s">
        <v>1534</v>
      </c>
      <c r="G4682" s="118">
        <v>70</v>
      </c>
      <c r="H4682">
        <v>9.6199999999999992</v>
      </c>
      <c r="I4682" t="str">
        <f t="shared" si="234"/>
        <v>56</v>
      </c>
      <c r="J4682" t="str">
        <f t="shared" si="235"/>
        <v>5.0</v>
      </c>
      <c r="K4682" t="s">
        <v>8344</v>
      </c>
      <c r="L4682" t="s">
        <v>8341</v>
      </c>
      <c r="M4682">
        <v>0.75</v>
      </c>
      <c r="N4682">
        <v>3</v>
      </c>
      <c r="O4682">
        <f t="shared" si="236"/>
        <v>1.5</v>
      </c>
      <c r="P4682">
        <v>0.5</v>
      </c>
    </row>
    <row r="4683" spans="1:16">
      <c r="A4683" s="118" t="s">
        <v>1735</v>
      </c>
      <c r="B4683" s="61" t="s">
        <v>6064</v>
      </c>
      <c r="C4683" s="123" t="s">
        <v>1532</v>
      </c>
      <c r="D4683" s="126" t="s">
        <v>1736</v>
      </c>
      <c r="E4683" s="118">
        <v>101490168</v>
      </c>
      <c r="F4683" s="105" t="s">
        <v>1534</v>
      </c>
      <c r="G4683" s="118">
        <v>70</v>
      </c>
      <c r="H4683">
        <v>9.6199999999999992</v>
      </c>
      <c r="I4683" t="str">
        <f t="shared" si="234"/>
        <v>56</v>
      </c>
      <c r="J4683" t="str">
        <f t="shared" si="235"/>
        <v>5.0</v>
      </c>
      <c r="K4683" t="s">
        <v>8344</v>
      </c>
      <c r="L4683" t="s">
        <v>8341</v>
      </c>
      <c r="M4683">
        <v>0.75</v>
      </c>
      <c r="N4683">
        <v>3</v>
      </c>
      <c r="O4683">
        <f t="shared" si="236"/>
        <v>1.5</v>
      </c>
      <c r="P4683">
        <v>0.5</v>
      </c>
    </row>
    <row r="4684" spans="1:16">
      <c r="A4684" s="134" t="s">
        <v>1735</v>
      </c>
      <c r="B4684" s="61" t="s">
        <v>6064</v>
      </c>
      <c r="C4684" s="123" t="s">
        <v>1532</v>
      </c>
      <c r="D4684" s="138" t="s">
        <v>1736</v>
      </c>
      <c r="E4684" s="113" t="s">
        <v>1567</v>
      </c>
      <c r="F4684" s="113"/>
      <c r="G4684" s="118">
        <v>70</v>
      </c>
      <c r="H4684">
        <v>9.6199999999999992</v>
      </c>
      <c r="I4684" t="str">
        <f t="shared" ref="I4684:I4747" si="237">MID(D4684,5,2)</f>
        <v>56</v>
      </c>
      <c r="J4684" t="str">
        <f t="shared" ref="J4684:J4747" si="238">MID(D4684,7,3)</f>
        <v>5.0</v>
      </c>
      <c r="K4684" t="s">
        <v>8344</v>
      </c>
      <c r="L4684" t="s">
        <v>8341</v>
      </c>
      <c r="M4684">
        <v>0.75</v>
      </c>
      <c r="N4684">
        <v>3</v>
      </c>
      <c r="O4684">
        <f t="shared" si="236"/>
        <v>1.5</v>
      </c>
      <c r="P4684">
        <v>0.5</v>
      </c>
    </row>
    <row r="4685" spans="1:16">
      <c r="A4685" s="118" t="s">
        <v>3527</v>
      </c>
      <c r="B4685" s="61" t="s">
        <v>6742</v>
      </c>
      <c r="C4685" s="123" t="s">
        <v>1613</v>
      </c>
      <c r="D4685" s="126" t="s">
        <v>3841</v>
      </c>
      <c r="E4685" s="118">
        <v>101490161</v>
      </c>
      <c r="F4685" s="118"/>
      <c r="G4685" s="118">
        <v>70</v>
      </c>
      <c r="H4685">
        <v>9.6199999999999992</v>
      </c>
      <c r="I4685" t="str">
        <f t="shared" si="237"/>
        <v>56</v>
      </c>
      <c r="J4685" t="str">
        <f t="shared" si="238"/>
        <v>5.0</v>
      </c>
      <c r="K4685" t="s">
        <v>8344</v>
      </c>
      <c r="L4685" t="s">
        <v>8341</v>
      </c>
      <c r="M4685">
        <v>0.75</v>
      </c>
      <c r="N4685">
        <v>3</v>
      </c>
      <c r="O4685">
        <f t="shared" si="236"/>
        <v>1.5</v>
      </c>
      <c r="P4685">
        <v>0.5</v>
      </c>
    </row>
    <row r="4686" spans="1:16">
      <c r="A4686" s="105" t="s">
        <v>2673</v>
      </c>
      <c r="B4686" s="61" t="s">
        <v>6479</v>
      </c>
      <c r="C4686" s="123" t="s">
        <v>1532</v>
      </c>
      <c r="D4686" s="126" t="s">
        <v>2674</v>
      </c>
      <c r="E4686" s="105">
        <v>101490162</v>
      </c>
      <c r="F4686" s="105"/>
      <c r="G4686" s="118">
        <v>30</v>
      </c>
      <c r="H4686">
        <v>9.6199999999999992</v>
      </c>
      <c r="I4686" t="str">
        <f t="shared" si="237"/>
        <v>56</v>
      </c>
      <c r="J4686" t="str">
        <f t="shared" si="238"/>
        <v>5.0</v>
      </c>
      <c r="K4686" t="s">
        <v>8342</v>
      </c>
      <c r="L4686" t="s">
        <v>8341</v>
      </c>
      <c r="M4686">
        <v>0.75</v>
      </c>
      <c r="N4686">
        <v>3</v>
      </c>
      <c r="O4686">
        <f t="shared" si="236"/>
        <v>1.5</v>
      </c>
      <c r="P4686">
        <v>0.5</v>
      </c>
    </row>
    <row r="4687" spans="1:16">
      <c r="A4687" s="105" t="s">
        <v>3309</v>
      </c>
      <c r="B4687" s="61" t="s">
        <v>6683</v>
      </c>
      <c r="C4687" s="123" t="s">
        <v>1532</v>
      </c>
      <c r="D4687" s="126" t="s">
        <v>3310</v>
      </c>
      <c r="E4687" s="105">
        <v>101490162</v>
      </c>
      <c r="F4687" s="105"/>
      <c r="G4687" s="118">
        <v>30</v>
      </c>
      <c r="H4687">
        <v>9.6199999999999992</v>
      </c>
      <c r="I4687" t="str">
        <f t="shared" si="237"/>
        <v>56</v>
      </c>
      <c r="J4687" t="str">
        <f t="shared" si="238"/>
        <v>5.0</v>
      </c>
      <c r="K4687" t="s">
        <v>8342</v>
      </c>
      <c r="L4687" t="s">
        <v>8341</v>
      </c>
      <c r="M4687">
        <v>0.75</v>
      </c>
      <c r="N4687">
        <v>3</v>
      </c>
      <c r="O4687">
        <f t="shared" si="236"/>
        <v>1.5</v>
      </c>
      <c r="P4687">
        <v>0.5</v>
      </c>
    </row>
    <row r="4688" spans="1:16">
      <c r="A4688" s="118" t="s">
        <v>3309</v>
      </c>
      <c r="B4688" s="61" t="s">
        <v>6683</v>
      </c>
      <c r="C4688" s="123" t="s">
        <v>1613</v>
      </c>
      <c r="D4688" s="126" t="s">
        <v>3843</v>
      </c>
      <c r="E4688" s="118">
        <v>101490161</v>
      </c>
      <c r="F4688" s="118"/>
      <c r="G4688" s="118">
        <v>30</v>
      </c>
      <c r="H4688">
        <v>9.6199999999999992</v>
      </c>
      <c r="I4688" t="str">
        <f t="shared" si="237"/>
        <v>56</v>
      </c>
      <c r="J4688" t="str">
        <f t="shared" si="238"/>
        <v>5.0</v>
      </c>
      <c r="K4688" t="s">
        <v>8342</v>
      </c>
      <c r="L4688" t="s">
        <v>8341</v>
      </c>
      <c r="M4688">
        <v>0.75</v>
      </c>
      <c r="N4688">
        <v>3</v>
      </c>
      <c r="O4688">
        <f t="shared" si="236"/>
        <v>1.5</v>
      </c>
      <c r="P4688">
        <v>0.5</v>
      </c>
    </row>
    <row r="4689" spans="1:16">
      <c r="A4689" s="105">
        <v>103186688</v>
      </c>
      <c r="B4689" s="61" t="s">
        <v>7348</v>
      </c>
      <c r="C4689" s="123" t="s">
        <v>1532</v>
      </c>
      <c r="D4689" s="107" t="s">
        <v>4754</v>
      </c>
      <c r="E4689" s="105">
        <v>101490164</v>
      </c>
      <c r="F4689" s="105"/>
      <c r="G4689" s="105">
        <v>70</v>
      </c>
      <c r="H4689">
        <v>9.6199999999999992</v>
      </c>
      <c r="I4689" t="str">
        <f t="shared" si="237"/>
        <v>56</v>
      </c>
      <c r="J4689" t="str">
        <f t="shared" si="238"/>
        <v>5.0</v>
      </c>
      <c r="K4689" t="s">
        <v>8342</v>
      </c>
      <c r="L4689" t="s">
        <v>8352</v>
      </c>
      <c r="M4689">
        <v>0.75</v>
      </c>
      <c r="N4689">
        <v>3</v>
      </c>
      <c r="O4689">
        <f t="shared" ref="O4689:O4752" si="239">N4689/2</f>
        <v>1.5</v>
      </c>
      <c r="P4689">
        <v>0.5</v>
      </c>
    </row>
    <row r="4690" spans="1:16">
      <c r="A4690" s="105">
        <v>103186688</v>
      </c>
      <c r="B4690" s="61" t="s">
        <v>7348</v>
      </c>
      <c r="C4690" s="123" t="s">
        <v>1613</v>
      </c>
      <c r="D4690" s="107" t="s">
        <v>4755</v>
      </c>
      <c r="E4690" s="105">
        <v>101490161</v>
      </c>
      <c r="F4690" s="105"/>
      <c r="G4690" s="105">
        <v>70</v>
      </c>
      <c r="H4690">
        <v>9.6199999999999992</v>
      </c>
      <c r="I4690" t="str">
        <f t="shared" si="237"/>
        <v>56</v>
      </c>
      <c r="J4690" t="str">
        <f t="shared" si="238"/>
        <v>5.0</v>
      </c>
      <c r="K4690" t="s">
        <v>8342</v>
      </c>
      <c r="L4690" t="s">
        <v>8352</v>
      </c>
      <c r="M4690">
        <v>0.75</v>
      </c>
      <c r="N4690">
        <v>3</v>
      </c>
      <c r="O4690">
        <f t="shared" si="239"/>
        <v>1.5</v>
      </c>
      <c r="P4690">
        <v>0.5</v>
      </c>
    </row>
    <row r="4691" spans="1:16">
      <c r="A4691" s="133" t="s">
        <v>3029</v>
      </c>
      <c r="B4691" s="61" t="s">
        <v>6593</v>
      </c>
      <c r="C4691" s="136" t="s">
        <v>1613</v>
      </c>
      <c r="D4691" s="139" t="s">
        <v>3845</v>
      </c>
      <c r="E4691" s="133">
        <v>101490161</v>
      </c>
      <c r="F4691" s="133"/>
      <c r="G4691" s="133">
        <v>30</v>
      </c>
      <c r="H4691">
        <v>9.6199999999999992</v>
      </c>
      <c r="I4691" t="str">
        <f t="shared" si="237"/>
        <v>56</v>
      </c>
      <c r="J4691" t="str">
        <f t="shared" si="238"/>
        <v>5.0</v>
      </c>
      <c r="K4691" t="s">
        <v>8342</v>
      </c>
      <c r="L4691" t="s">
        <v>8341</v>
      </c>
      <c r="M4691">
        <v>0.75</v>
      </c>
      <c r="N4691">
        <v>3</v>
      </c>
      <c r="O4691">
        <f t="shared" si="239"/>
        <v>1.5</v>
      </c>
      <c r="P4691">
        <v>0.5</v>
      </c>
    </row>
    <row r="4692" spans="1:16">
      <c r="A4692" s="105">
        <v>103371868</v>
      </c>
      <c r="B4692" s="61" t="s">
        <v>7587</v>
      </c>
      <c r="C4692" s="106" t="s">
        <v>1532</v>
      </c>
      <c r="D4692" s="107" t="s">
        <v>5085</v>
      </c>
      <c r="E4692" s="105">
        <v>101490164</v>
      </c>
      <c r="F4692" s="105"/>
      <c r="G4692" s="105">
        <v>70</v>
      </c>
      <c r="H4692">
        <v>9.6199999999999992</v>
      </c>
      <c r="I4692" t="str">
        <f t="shared" si="237"/>
        <v>56</v>
      </c>
      <c r="J4692" t="str">
        <f t="shared" si="238"/>
        <v>5.0</v>
      </c>
      <c r="K4692" t="s">
        <v>8342</v>
      </c>
      <c r="L4692" t="s">
        <v>8352</v>
      </c>
      <c r="M4692">
        <v>0.75</v>
      </c>
      <c r="N4692">
        <v>3</v>
      </c>
      <c r="O4692">
        <f t="shared" si="239"/>
        <v>1.5</v>
      </c>
      <c r="P4692">
        <v>0.5</v>
      </c>
    </row>
    <row r="4693" spans="1:16">
      <c r="A4693" s="105">
        <v>103371868</v>
      </c>
      <c r="B4693" s="61" t="s">
        <v>7587</v>
      </c>
      <c r="C4693" s="106" t="s">
        <v>1613</v>
      </c>
      <c r="D4693" s="107" t="s">
        <v>5086</v>
      </c>
      <c r="E4693" s="105">
        <v>101490161</v>
      </c>
      <c r="F4693" s="105"/>
      <c r="G4693" s="105">
        <v>70</v>
      </c>
      <c r="H4693">
        <v>9.6199999999999992</v>
      </c>
      <c r="I4693" t="str">
        <f t="shared" si="237"/>
        <v>56</v>
      </c>
      <c r="J4693" t="str">
        <f t="shared" si="238"/>
        <v>5.0</v>
      </c>
      <c r="K4693" t="s">
        <v>8342</v>
      </c>
      <c r="L4693" t="s">
        <v>8352</v>
      </c>
      <c r="M4693">
        <v>0.75</v>
      </c>
      <c r="N4693">
        <v>3</v>
      </c>
      <c r="O4693">
        <f t="shared" si="239"/>
        <v>1.5</v>
      </c>
      <c r="P4693">
        <v>0.5</v>
      </c>
    </row>
    <row r="4694" spans="1:16">
      <c r="A4694" s="118" t="s">
        <v>3081</v>
      </c>
      <c r="B4694" s="61" t="s">
        <v>6607</v>
      </c>
      <c r="C4694" s="123" t="s">
        <v>1532</v>
      </c>
      <c r="D4694" s="126" t="s">
        <v>3082</v>
      </c>
      <c r="E4694" s="118">
        <v>101490164</v>
      </c>
      <c r="F4694" s="118"/>
      <c r="G4694" s="118">
        <v>30</v>
      </c>
      <c r="H4694">
        <v>9.6199999999999992</v>
      </c>
      <c r="I4694" t="str">
        <f t="shared" si="237"/>
        <v>56</v>
      </c>
      <c r="J4694" t="str">
        <f t="shared" si="238"/>
        <v>5.0</v>
      </c>
      <c r="K4694" t="s">
        <v>8344</v>
      </c>
      <c r="L4694" t="s">
        <v>8350</v>
      </c>
      <c r="M4694">
        <v>0.75</v>
      </c>
      <c r="N4694">
        <v>3</v>
      </c>
      <c r="O4694">
        <f t="shared" si="239"/>
        <v>1.5</v>
      </c>
      <c r="P4694">
        <v>0.5</v>
      </c>
    </row>
    <row r="4695" spans="1:16">
      <c r="A4695" s="118" t="s">
        <v>3081</v>
      </c>
      <c r="B4695" s="61" t="s">
        <v>6607</v>
      </c>
      <c r="C4695" s="123" t="s">
        <v>1532</v>
      </c>
      <c r="D4695" s="126" t="s">
        <v>3082</v>
      </c>
      <c r="E4695" s="118">
        <v>101490164</v>
      </c>
      <c r="F4695" s="105" t="s">
        <v>1534</v>
      </c>
      <c r="G4695" s="118">
        <v>30</v>
      </c>
      <c r="H4695">
        <v>9.6199999999999992</v>
      </c>
      <c r="I4695" t="str">
        <f t="shared" si="237"/>
        <v>56</v>
      </c>
      <c r="J4695" t="str">
        <f t="shared" si="238"/>
        <v>5.0</v>
      </c>
      <c r="K4695" t="s">
        <v>8344</v>
      </c>
      <c r="L4695" t="s">
        <v>8350</v>
      </c>
      <c r="M4695">
        <v>0.75</v>
      </c>
      <c r="N4695">
        <v>3</v>
      </c>
      <c r="O4695">
        <f t="shared" si="239"/>
        <v>1.5</v>
      </c>
      <c r="P4695">
        <v>0.5</v>
      </c>
    </row>
    <row r="4696" spans="1:16">
      <c r="A4696" s="142" t="s">
        <v>3081</v>
      </c>
      <c r="B4696" s="61" t="s">
        <v>6607</v>
      </c>
      <c r="C4696" s="123" t="s">
        <v>1613</v>
      </c>
      <c r="D4696" s="126" t="s">
        <v>3847</v>
      </c>
      <c r="E4696" s="118">
        <v>101490161</v>
      </c>
      <c r="F4696" s="118"/>
      <c r="G4696" s="118">
        <v>30</v>
      </c>
      <c r="H4696">
        <v>9.6199999999999992</v>
      </c>
      <c r="I4696" t="str">
        <f t="shared" si="237"/>
        <v>56</v>
      </c>
      <c r="J4696" t="str">
        <f t="shared" si="238"/>
        <v>5.0</v>
      </c>
      <c r="K4696" t="s">
        <v>8344</v>
      </c>
      <c r="L4696" t="s">
        <v>8350</v>
      </c>
      <c r="M4696">
        <v>0.75</v>
      </c>
      <c r="N4696">
        <v>3</v>
      </c>
      <c r="O4696">
        <f t="shared" si="239"/>
        <v>1.5</v>
      </c>
      <c r="P4696">
        <v>0.5</v>
      </c>
    </row>
    <row r="4697" spans="1:16">
      <c r="A4697" s="105">
        <v>101505344</v>
      </c>
      <c r="B4697" s="61" t="s">
        <v>6017</v>
      </c>
      <c r="C4697" s="123" t="s">
        <v>1532</v>
      </c>
      <c r="D4697" s="107" t="s">
        <v>1676</v>
      </c>
      <c r="E4697" s="105">
        <v>101490168</v>
      </c>
      <c r="F4697" s="105"/>
      <c r="G4697" s="105">
        <v>30</v>
      </c>
      <c r="H4697">
        <v>9.6199999999999992</v>
      </c>
      <c r="I4697" t="str">
        <f t="shared" si="237"/>
        <v>56</v>
      </c>
      <c r="J4697" t="str">
        <f t="shared" si="238"/>
        <v>5.0</v>
      </c>
      <c r="K4697" t="s">
        <v>8344</v>
      </c>
      <c r="L4697" t="s">
        <v>8350</v>
      </c>
      <c r="M4697">
        <v>0.75</v>
      </c>
      <c r="N4697">
        <v>3</v>
      </c>
      <c r="O4697">
        <f t="shared" si="239"/>
        <v>1.5</v>
      </c>
      <c r="P4697">
        <v>0.5</v>
      </c>
    </row>
    <row r="4698" spans="1:16">
      <c r="A4698" s="105">
        <v>101505344</v>
      </c>
      <c r="B4698" s="61" t="s">
        <v>6017</v>
      </c>
      <c r="C4698" s="123" t="s">
        <v>1532</v>
      </c>
      <c r="D4698" s="107" t="s">
        <v>1676</v>
      </c>
      <c r="E4698" s="105">
        <v>101490168</v>
      </c>
      <c r="F4698" s="105" t="s">
        <v>1534</v>
      </c>
      <c r="G4698" s="105">
        <v>30</v>
      </c>
      <c r="H4698">
        <v>9.6199999999999992</v>
      </c>
      <c r="I4698" t="str">
        <f t="shared" si="237"/>
        <v>56</v>
      </c>
      <c r="J4698" t="str">
        <f t="shared" si="238"/>
        <v>5.0</v>
      </c>
      <c r="K4698" t="s">
        <v>8344</v>
      </c>
      <c r="L4698" t="s">
        <v>8350</v>
      </c>
      <c r="M4698">
        <v>0.75</v>
      </c>
      <c r="N4698">
        <v>3</v>
      </c>
      <c r="O4698">
        <f t="shared" si="239"/>
        <v>1.5</v>
      </c>
      <c r="P4698">
        <v>0.5</v>
      </c>
    </row>
    <row r="4699" spans="1:16">
      <c r="A4699" s="105">
        <v>101505344</v>
      </c>
      <c r="B4699" s="61" t="s">
        <v>6017</v>
      </c>
      <c r="C4699" s="123" t="s">
        <v>1613</v>
      </c>
      <c r="D4699" s="107" t="s">
        <v>3849</v>
      </c>
      <c r="E4699" s="105">
        <v>101490161</v>
      </c>
      <c r="F4699" s="105"/>
      <c r="G4699" s="105">
        <v>30</v>
      </c>
      <c r="H4699">
        <v>9.6199999999999992</v>
      </c>
      <c r="I4699" t="str">
        <f t="shared" si="237"/>
        <v>56</v>
      </c>
      <c r="J4699" t="str">
        <f t="shared" si="238"/>
        <v>5.0</v>
      </c>
      <c r="K4699" t="s">
        <v>8344</v>
      </c>
      <c r="L4699" t="s">
        <v>8350</v>
      </c>
      <c r="M4699">
        <v>0.75</v>
      </c>
      <c r="N4699">
        <v>3</v>
      </c>
      <c r="O4699">
        <f t="shared" si="239"/>
        <v>1.5</v>
      </c>
      <c r="P4699">
        <v>0.5</v>
      </c>
    </row>
    <row r="4700" spans="1:16">
      <c r="A4700" s="113">
        <v>101445343</v>
      </c>
      <c r="B4700" s="61" t="s">
        <v>5971</v>
      </c>
      <c r="C4700" s="123" t="s">
        <v>1532</v>
      </c>
      <c r="D4700" s="140" t="s">
        <v>1627</v>
      </c>
      <c r="E4700" s="113" t="s">
        <v>1625</v>
      </c>
      <c r="F4700" s="113"/>
      <c r="G4700" s="118">
        <v>70</v>
      </c>
      <c r="H4700">
        <v>9.6199999999999992</v>
      </c>
      <c r="I4700" t="str">
        <f t="shared" si="237"/>
        <v>56</v>
      </c>
      <c r="J4700" t="str">
        <f t="shared" si="238"/>
        <v>5.0</v>
      </c>
      <c r="K4700" t="s">
        <v>8344</v>
      </c>
      <c r="L4700" t="s">
        <v>8341</v>
      </c>
      <c r="M4700">
        <v>0.75</v>
      </c>
      <c r="N4700">
        <v>3</v>
      </c>
      <c r="O4700">
        <f t="shared" si="239"/>
        <v>1.5</v>
      </c>
      <c r="P4700">
        <v>0.5</v>
      </c>
    </row>
    <row r="4701" spans="1:16">
      <c r="A4701" s="143">
        <v>101445343</v>
      </c>
      <c r="B4701" s="61" t="s">
        <v>5971</v>
      </c>
      <c r="C4701" s="123" t="s">
        <v>1613</v>
      </c>
      <c r="D4701" s="126" t="s">
        <v>3851</v>
      </c>
      <c r="E4701" s="118">
        <v>101490161</v>
      </c>
      <c r="F4701" s="118"/>
      <c r="G4701" s="118">
        <v>70</v>
      </c>
      <c r="H4701">
        <v>9.6199999999999992</v>
      </c>
      <c r="I4701" t="str">
        <f t="shared" si="237"/>
        <v>56</v>
      </c>
      <c r="J4701" t="str">
        <f t="shared" si="238"/>
        <v>5.0</v>
      </c>
      <c r="K4701" t="s">
        <v>8344</v>
      </c>
      <c r="L4701" t="s">
        <v>8341</v>
      </c>
      <c r="M4701">
        <v>0.75</v>
      </c>
      <c r="N4701">
        <v>3</v>
      </c>
      <c r="O4701">
        <f t="shared" si="239"/>
        <v>1.5</v>
      </c>
      <c r="P4701">
        <v>0.5</v>
      </c>
    </row>
    <row r="4702" spans="1:16">
      <c r="A4702" s="105">
        <v>101518759</v>
      </c>
      <c r="B4702" s="61" t="s">
        <v>6799</v>
      </c>
      <c r="C4702" s="123" t="s">
        <v>1532</v>
      </c>
      <c r="D4702" s="107" t="s">
        <v>3867</v>
      </c>
      <c r="E4702" s="105">
        <v>101490165</v>
      </c>
      <c r="F4702" s="105"/>
      <c r="G4702" s="105">
        <v>70</v>
      </c>
      <c r="H4702">
        <v>9.6199999999999992</v>
      </c>
      <c r="I4702" t="str">
        <f t="shared" si="237"/>
        <v>56</v>
      </c>
      <c r="J4702" t="str">
        <f t="shared" si="238"/>
        <v>5.0</v>
      </c>
      <c r="K4702" t="s">
        <v>8344</v>
      </c>
      <c r="L4702" t="s">
        <v>8341</v>
      </c>
      <c r="M4702">
        <v>0.75</v>
      </c>
      <c r="N4702">
        <v>3</v>
      </c>
      <c r="O4702">
        <f t="shared" si="239"/>
        <v>1.5</v>
      </c>
      <c r="P4702">
        <v>0.5</v>
      </c>
    </row>
    <row r="4703" spans="1:16">
      <c r="A4703" s="105">
        <v>101518759</v>
      </c>
      <c r="B4703" s="61" t="s">
        <v>6799</v>
      </c>
      <c r="C4703" s="123" t="s">
        <v>1532</v>
      </c>
      <c r="D4703" s="107" t="s">
        <v>3867</v>
      </c>
      <c r="E4703" s="105">
        <v>101490165</v>
      </c>
      <c r="F4703" s="105" t="s">
        <v>1534</v>
      </c>
      <c r="G4703" s="105">
        <v>70</v>
      </c>
      <c r="H4703">
        <v>9.6199999999999992</v>
      </c>
      <c r="I4703" t="str">
        <f t="shared" si="237"/>
        <v>56</v>
      </c>
      <c r="J4703" t="str">
        <f t="shared" si="238"/>
        <v>5.0</v>
      </c>
      <c r="K4703" t="s">
        <v>8344</v>
      </c>
      <c r="L4703" t="s">
        <v>8341</v>
      </c>
      <c r="M4703">
        <v>0.75</v>
      </c>
      <c r="N4703">
        <v>3</v>
      </c>
      <c r="O4703">
        <f t="shared" si="239"/>
        <v>1.5</v>
      </c>
      <c r="P4703">
        <v>0.5</v>
      </c>
    </row>
    <row r="4704" spans="1:16">
      <c r="A4704" s="105">
        <v>101518759</v>
      </c>
      <c r="B4704" s="61" t="s">
        <v>6799</v>
      </c>
      <c r="C4704" s="123" t="s">
        <v>1613</v>
      </c>
      <c r="D4704" s="107" t="s">
        <v>3852</v>
      </c>
      <c r="E4704" s="105">
        <v>101490161</v>
      </c>
      <c r="F4704" s="105"/>
      <c r="G4704" s="105">
        <v>70</v>
      </c>
      <c r="H4704">
        <v>9.6199999999999992</v>
      </c>
      <c r="I4704" t="str">
        <f t="shared" si="237"/>
        <v>56</v>
      </c>
      <c r="J4704" t="str">
        <f t="shared" si="238"/>
        <v>5.0</v>
      </c>
      <c r="K4704" t="s">
        <v>8344</v>
      </c>
      <c r="L4704" t="s">
        <v>8341</v>
      </c>
      <c r="M4704">
        <v>0.75</v>
      </c>
      <c r="N4704">
        <v>3</v>
      </c>
      <c r="O4704">
        <f t="shared" si="239"/>
        <v>1.5</v>
      </c>
      <c r="P4704">
        <v>0.5</v>
      </c>
    </row>
    <row r="4705" spans="1:16">
      <c r="A4705" s="105">
        <v>103120403</v>
      </c>
      <c r="B4705" s="61" t="s">
        <v>7285</v>
      </c>
      <c r="C4705" s="123" t="s">
        <v>1532</v>
      </c>
      <c r="D4705" s="107" t="s">
        <v>4671</v>
      </c>
      <c r="E4705" s="105">
        <v>101490162</v>
      </c>
      <c r="F4705" s="105"/>
      <c r="G4705" s="105">
        <v>70</v>
      </c>
      <c r="H4705">
        <v>9.6199999999999992</v>
      </c>
      <c r="I4705" t="str">
        <f t="shared" si="237"/>
        <v>56</v>
      </c>
      <c r="J4705" t="str">
        <f t="shared" si="238"/>
        <v>5.0</v>
      </c>
      <c r="K4705" t="s">
        <v>8342</v>
      </c>
      <c r="L4705" t="s">
        <v>8352</v>
      </c>
      <c r="M4705">
        <v>0.75</v>
      </c>
      <c r="N4705">
        <v>3</v>
      </c>
      <c r="O4705">
        <f t="shared" si="239"/>
        <v>1.5</v>
      </c>
      <c r="P4705">
        <v>0.5</v>
      </c>
    </row>
    <row r="4706" spans="1:16">
      <c r="A4706" s="105">
        <v>103120403</v>
      </c>
      <c r="B4706" s="61" t="s">
        <v>7285</v>
      </c>
      <c r="C4706" s="123" t="s">
        <v>1613</v>
      </c>
      <c r="D4706" s="107" t="s">
        <v>4672</v>
      </c>
      <c r="E4706" s="105">
        <v>101490161</v>
      </c>
      <c r="F4706" s="105"/>
      <c r="G4706" s="105">
        <v>70</v>
      </c>
      <c r="H4706">
        <v>9.6199999999999992</v>
      </c>
      <c r="I4706" t="str">
        <f t="shared" si="237"/>
        <v>56</v>
      </c>
      <c r="J4706" t="str">
        <f t="shared" si="238"/>
        <v>5.0</v>
      </c>
      <c r="K4706" t="s">
        <v>8342</v>
      </c>
      <c r="L4706" t="s">
        <v>8352</v>
      </c>
      <c r="M4706">
        <v>0.75</v>
      </c>
      <c r="N4706">
        <v>3</v>
      </c>
      <c r="O4706">
        <f t="shared" si="239"/>
        <v>1.5</v>
      </c>
      <c r="P4706">
        <v>0.5</v>
      </c>
    </row>
    <row r="4707" spans="1:16">
      <c r="A4707" s="113">
        <v>101445287</v>
      </c>
      <c r="B4707" s="61" t="s">
        <v>5969</v>
      </c>
      <c r="C4707" s="123" t="s">
        <v>1532</v>
      </c>
      <c r="D4707" s="140" t="s">
        <v>1624</v>
      </c>
      <c r="E4707" s="113" t="s">
        <v>1625</v>
      </c>
      <c r="F4707" s="113"/>
      <c r="G4707" s="118">
        <v>30</v>
      </c>
      <c r="H4707">
        <v>9.6199999999999992</v>
      </c>
      <c r="I4707" t="str">
        <f t="shared" si="237"/>
        <v>56</v>
      </c>
      <c r="J4707" t="str">
        <f t="shared" si="238"/>
        <v>5.0</v>
      </c>
      <c r="K4707" t="s">
        <v>8342</v>
      </c>
      <c r="L4707" t="s">
        <v>8341</v>
      </c>
      <c r="M4707">
        <v>0.75</v>
      </c>
      <c r="N4707">
        <v>3</v>
      </c>
      <c r="O4707">
        <f t="shared" si="239"/>
        <v>1.5</v>
      </c>
      <c r="P4707">
        <v>0.5</v>
      </c>
    </row>
    <row r="4708" spans="1:16">
      <c r="A4708" s="105">
        <v>101626829</v>
      </c>
      <c r="B4708" s="61" t="s">
        <v>6798</v>
      </c>
      <c r="C4708" s="123" t="s">
        <v>1532</v>
      </c>
      <c r="D4708" s="107" t="s">
        <v>1624</v>
      </c>
      <c r="E4708" s="105">
        <v>101490164</v>
      </c>
      <c r="F4708" s="105"/>
      <c r="G4708" s="105">
        <v>30</v>
      </c>
      <c r="H4708">
        <v>9.6199999999999992</v>
      </c>
      <c r="I4708" t="str">
        <f t="shared" si="237"/>
        <v>56</v>
      </c>
      <c r="J4708" t="str">
        <f t="shared" si="238"/>
        <v>5.0</v>
      </c>
      <c r="K4708" t="s">
        <v>8342</v>
      </c>
      <c r="L4708" t="s">
        <v>8341</v>
      </c>
      <c r="M4708">
        <v>0.75</v>
      </c>
      <c r="N4708">
        <v>3</v>
      </c>
      <c r="O4708">
        <f t="shared" si="239"/>
        <v>1.5</v>
      </c>
      <c r="P4708">
        <v>0.5</v>
      </c>
    </row>
    <row r="4709" spans="1:16">
      <c r="A4709" s="105">
        <v>101626829</v>
      </c>
      <c r="B4709" s="61" t="s">
        <v>6798</v>
      </c>
      <c r="C4709" s="123" t="s">
        <v>1532</v>
      </c>
      <c r="D4709" s="107" t="s">
        <v>1624</v>
      </c>
      <c r="E4709" s="105">
        <v>101490164</v>
      </c>
      <c r="F4709" s="105" t="s">
        <v>1534</v>
      </c>
      <c r="G4709" s="105">
        <v>30</v>
      </c>
      <c r="H4709">
        <v>9.6199999999999992</v>
      </c>
      <c r="I4709" t="str">
        <f t="shared" si="237"/>
        <v>56</v>
      </c>
      <c r="J4709" t="str">
        <f t="shared" si="238"/>
        <v>5.0</v>
      </c>
      <c r="K4709" t="s">
        <v>8342</v>
      </c>
      <c r="L4709" t="s">
        <v>8341</v>
      </c>
      <c r="M4709">
        <v>0.75</v>
      </c>
      <c r="N4709">
        <v>3</v>
      </c>
      <c r="O4709">
        <f t="shared" si="239"/>
        <v>1.5</v>
      </c>
      <c r="P4709">
        <v>0.5</v>
      </c>
    </row>
    <row r="4710" spans="1:16">
      <c r="A4710" s="118">
        <v>101445287</v>
      </c>
      <c r="B4710" s="61" t="s">
        <v>5969</v>
      </c>
      <c r="C4710" s="123" t="s">
        <v>1613</v>
      </c>
      <c r="D4710" s="126" t="s">
        <v>3854</v>
      </c>
      <c r="E4710" s="118">
        <v>101490161</v>
      </c>
      <c r="F4710" s="118"/>
      <c r="G4710" s="118">
        <v>30</v>
      </c>
      <c r="H4710">
        <v>9.6199999999999992</v>
      </c>
      <c r="I4710" t="str">
        <f t="shared" si="237"/>
        <v>56</v>
      </c>
      <c r="J4710" t="str">
        <f t="shared" si="238"/>
        <v>5.0</v>
      </c>
      <c r="K4710" t="s">
        <v>8342</v>
      </c>
      <c r="L4710" t="s">
        <v>8341</v>
      </c>
      <c r="M4710">
        <v>0.75</v>
      </c>
      <c r="N4710">
        <v>3</v>
      </c>
      <c r="O4710">
        <f t="shared" si="239"/>
        <v>1.5</v>
      </c>
      <c r="P4710">
        <v>0.5</v>
      </c>
    </row>
    <row r="4711" spans="1:16">
      <c r="A4711" s="105">
        <v>101626829</v>
      </c>
      <c r="B4711" s="61" t="s">
        <v>6798</v>
      </c>
      <c r="C4711" s="123" t="s">
        <v>1613</v>
      </c>
      <c r="D4711" s="107" t="s">
        <v>3856</v>
      </c>
      <c r="E4711" s="105">
        <v>101490161</v>
      </c>
      <c r="F4711" s="105"/>
      <c r="G4711" s="105">
        <v>30</v>
      </c>
      <c r="H4711">
        <v>9.6199999999999992</v>
      </c>
      <c r="I4711" t="str">
        <f t="shared" si="237"/>
        <v>56</v>
      </c>
      <c r="J4711" t="str">
        <f t="shared" si="238"/>
        <v>5.0</v>
      </c>
      <c r="K4711" t="s">
        <v>8342</v>
      </c>
      <c r="L4711" t="s">
        <v>8341</v>
      </c>
      <c r="M4711">
        <v>0.75</v>
      </c>
      <c r="N4711">
        <v>3</v>
      </c>
      <c r="O4711">
        <f t="shared" si="239"/>
        <v>1.5</v>
      </c>
      <c r="P4711">
        <v>0.5</v>
      </c>
    </row>
    <row r="4712" spans="1:16">
      <c r="A4712" s="105">
        <v>101677814</v>
      </c>
      <c r="B4712" s="61" t="s">
        <v>6778</v>
      </c>
      <c r="C4712" s="123" t="s">
        <v>1532</v>
      </c>
      <c r="D4712" s="107" t="s">
        <v>3742</v>
      </c>
      <c r="E4712" s="105">
        <v>101490165</v>
      </c>
      <c r="F4712" s="105"/>
      <c r="G4712" s="105">
        <v>30</v>
      </c>
      <c r="H4712">
        <v>9.6199999999999992</v>
      </c>
      <c r="I4712" t="str">
        <f t="shared" si="237"/>
        <v>56</v>
      </c>
      <c r="J4712" t="str">
        <f t="shared" si="238"/>
        <v>5.0</v>
      </c>
      <c r="K4712" t="s">
        <v>8342</v>
      </c>
      <c r="L4712" t="s">
        <v>8341</v>
      </c>
      <c r="M4712">
        <v>0.75</v>
      </c>
      <c r="N4712">
        <v>3</v>
      </c>
      <c r="O4712">
        <f t="shared" si="239"/>
        <v>1.5</v>
      </c>
      <c r="P4712">
        <v>0.5</v>
      </c>
    </row>
    <row r="4713" spans="1:16">
      <c r="A4713" s="105">
        <v>101677814</v>
      </c>
      <c r="B4713" s="61" t="s">
        <v>6778</v>
      </c>
      <c r="C4713" s="123" t="s">
        <v>1532</v>
      </c>
      <c r="D4713" s="107" t="s">
        <v>3742</v>
      </c>
      <c r="E4713" s="105">
        <v>101490165</v>
      </c>
      <c r="F4713" s="105" t="s">
        <v>1534</v>
      </c>
      <c r="G4713" s="105">
        <v>30</v>
      </c>
      <c r="H4713">
        <v>9.6199999999999992</v>
      </c>
      <c r="I4713" t="str">
        <f t="shared" si="237"/>
        <v>56</v>
      </c>
      <c r="J4713" t="str">
        <f t="shared" si="238"/>
        <v>5.0</v>
      </c>
      <c r="K4713" t="s">
        <v>8342</v>
      </c>
      <c r="L4713" t="s">
        <v>8341</v>
      </c>
      <c r="M4713">
        <v>0.75</v>
      </c>
      <c r="N4713">
        <v>3</v>
      </c>
      <c r="O4713">
        <f t="shared" si="239"/>
        <v>1.5</v>
      </c>
      <c r="P4713">
        <v>0.5</v>
      </c>
    </row>
    <row r="4714" spans="1:16">
      <c r="A4714" s="105">
        <v>101677814</v>
      </c>
      <c r="B4714" s="61" t="s">
        <v>6778</v>
      </c>
      <c r="C4714" s="123" t="s">
        <v>1613</v>
      </c>
      <c r="D4714" s="107" t="s">
        <v>3858</v>
      </c>
      <c r="E4714" s="105">
        <v>101490161</v>
      </c>
      <c r="F4714" s="105"/>
      <c r="G4714" s="105">
        <v>30</v>
      </c>
      <c r="H4714">
        <v>9.6199999999999992</v>
      </c>
      <c r="I4714" t="str">
        <f t="shared" si="237"/>
        <v>56</v>
      </c>
      <c r="J4714" t="str">
        <f t="shared" si="238"/>
        <v>5.0</v>
      </c>
      <c r="K4714" t="s">
        <v>8342</v>
      </c>
      <c r="L4714" t="s">
        <v>8341</v>
      </c>
      <c r="M4714">
        <v>0.75</v>
      </c>
      <c r="N4714">
        <v>3</v>
      </c>
      <c r="O4714">
        <f t="shared" si="239"/>
        <v>1.5</v>
      </c>
      <c r="P4714">
        <v>0.5</v>
      </c>
    </row>
    <row r="4715" spans="1:16">
      <c r="A4715" s="105">
        <v>104845116</v>
      </c>
      <c r="B4715" s="61" t="s">
        <v>8055</v>
      </c>
      <c r="C4715" s="106" t="s">
        <v>1613</v>
      </c>
      <c r="D4715" s="107" t="s">
        <v>5822</v>
      </c>
      <c r="E4715" s="114" t="s">
        <v>5554</v>
      </c>
      <c r="F4715" s="105"/>
      <c r="G4715" s="105">
        <v>354</v>
      </c>
      <c r="H4715">
        <v>7</v>
      </c>
      <c r="I4715" t="str">
        <f t="shared" si="237"/>
        <v>78</v>
      </c>
      <c r="J4715" t="str">
        <f t="shared" si="238"/>
        <v>4.8</v>
      </c>
      <c r="K4715" t="s">
        <v>8343</v>
      </c>
      <c r="L4715" t="s">
        <v>8341</v>
      </c>
      <c r="M4715">
        <v>0.75</v>
      </c>
      <c r="N4715">
        <v>2.5</v>
      </c>
      <c r="O4715">
        <f t="shared" si="239"/>
        <v>1.25</v>
      </c>
      <c r="P4715">
        <v>0.5</v>
      </c>
    </row>
    <row r="4716" spans="1:16">
      <c r="A4716" s="105">
        <v>104735914</v>
      </c>
      <c r="B4716" s="61" t="s">
        <v>64</v>
      </c>
      <c r="C4716" s="106" t="s">
        <v>1532</v>
      </c>
      <c r="D4716" s="107" t="s">
        <v>5722</v>
      </c>
      <c r="E4716" s="105"/>
      <c r="F4716" s="105"/>
      <c r="G4716" s="105">
        <v>385</v>
      </c>
      <c r="H4716">
        <v>7</v>
      </c>
      <c r="I4716" t="str">
        <f t="shared" si="237"/>
        <v>78</v>
      </c>
      <c r="J4716" t="str">
        <f t="shared" si="238"/>
        <v>8.5</v>
      </c>
      <c r="K4716" t="s">
        <v>8343</v>
      </c>
      <c r="L4716" t="s">
        <v>8355</v>
      </c>
      <c r="M4716">
        <v>0.75</v>
      </c>
      <c r="N4716">
        <v>2.5</v>
      </c>
      <c r="O4716">
        <f t="shared" si="239"/>
        <v>1.25</v>
      </c>
      <c r="P4716">
        <v>0.5</v>
      </c>
    </row>
    <row r="4717" spans="1:16">
      <c r="A4717" s="105">
        <v>104735914</v>
      </c>
      <c r="B4717" s="61" t="s">
        <v>64</v>
      </c>
      <c r="C4717" s="106" t="s">
        <v>1613</v>
      </c>
      <c r="D4717" s="107" t="s">
        <v>5723</v>
      </c>
      <c r="E4717" s="105"/>
      <c r="F4717" s="105"/>
      <c r="G4717" s="105">
        <v>385</v>
      </c>
      <c r="H4717">
        <v>7</v>
      </c>
      <c r="I4717" t="str">
        <f t="shared" si="237"/>
        <v>78</v>
      </c>
      <c r="J4717" t="str">
        <f t="shared" si="238"/>
        <v>8.5</v>
      </c>
      <c r="K4717" t="s">
        <v>8343</v>
      </c>
      <c r="L4717" t="s">
        <v>8355</v>
      </c>
      <c r="M4717">
        <v>0.75</v>
      </c>
      <c r="N4717">
        <v>2.5</v>
      </c>
      <c r="O4717">
        <f t="shared" si="239"/>
        <v>1.25</v>
      </c>
      <c r="P4717">
        <v>0.5</v>
      </c>
    </row>
    <row r="4718" spans="1:16">
      <c r="A4718" s="105">
        <v>104735780</v>
      </c>
      <c r="B4718" s="61" t="s">
        <v>173</v>
      </c>
      <c r="C4718" s="106" t="s">
        <v>1532</v>
      </c>
      <c r="D4718" s="107" t="s">
        <v>8288</v>
      </c>
      <c r="E4718" s="105"/>
      <c r="F4718" s="105"/>
      <c r="G4718" s="105">
        <v>333</v>
      </c>
      <c r="H4718">
        <v>7</v>
      </c>
      <c r="I4718" t="str">
        <f t="shared" si="237"/>
        <v>78</v>
      </c>
      <c r="J4718" t="str">
        <f t="shared" si="238"/>
        <v>8.5</v>
      </c>
      <c r="K4718" t="s">
        <v>8343</v>
      </c>
      <c r="L4718" t="s">
        <v>8341</v>
      </c>
      <c r="M4718">
        <v>0.75</v>
      </c>
      <c r="N4718">
        <v>2.5</v>
      </c>
      <c r="O4718">
        <f t="shared" si="239"/>
        <v>1.25</v>
      </c>
      <c r="P4718">
        <v>0.5</v>
      </c>
    </row>
    <row r="4719" spans="1:16">
      <c r="A4719" s="105">
        <v>104454209</v>
      </c>
      <c r="B4719" s="61" t="s">
        <v>7862</v>
      </c>
      <c r="C4719" s="106" t="s">
        <v>1532</v>
      </c>
      <c r="D4719" s="107" t="s">
        <v>5510</v>
      </c>
      <c r="E4719" s="105"/>
      <c r="F4719" s="105"/>
      <c r="G4719" s="66">
        <v>999</v>
      </c>
      <c r="H4719">
        <v>9.6199999999999992</v>
      </c>
      <c r="I4719" t="str">
        <f t="shared" si="237"/>
        <v>56</v>
      </c>
      <c r="J4719" t="str">
        <f t="shared" si="238"/>
        <v>5.0</v>
      </c>
      <c r="K4719" t="s">
        <v>8345</v>
      </c>
      <c r="L4719" t="s">
        <v>8352</v>
      </c>
      <c r="M4719">
        <v>1.5</v>
      </c>
      <c r="N4719">
        <v>3</v>
      </c>
      <c r="O4719">
        <f t="shared" si="239"/>
        <v>1.5</v>
      </c>
      <c r="P4719">
        <v>0.5</v>
      </c>
    </row>
    <row r="4720" spans="1:16">
      <c r="A4720" s="105">
        <v>104571421</v>
      </c>
      <c r="B4720" s="61" t="s">
        <v>7880</v>
      </c>
      <c r="C4720" s="106" t="s">
        <v>1532</v>
      </c>
      <c r="D4720" s="107" t="s">
        <v>5530</v>
      </c>
      <c r="E4720" s="105">
        <v>101727985</v>
      </c>
      <c r="F4720" s="105"/>
      <c r="G4720" s="105">
        <v>30</v>
      </c>
      <c r="H4720">
        <v>9.6199999999999992</v>
      </c>
      <c r="I4720" t="str">
        <f t="shared" si="237"/>
        <v>56</v>
      </c>
      <c r="J4720" t="str">
        <f t="shared" si="238"/>
        <v>5.0</v>
      </c>
      <c r="K4720" t="s">
        <v>8349</v>
      </c>
      <c r="L4720" t="s">
        <v>8341</v>
      </c>
      <c r="M4720">
        <v>1.5</v>
      </c>
      <c r="N4720">
        <v>3</v>
      </c>
      <c r="O4720">
        <f t="shared" si="239"/>
        <v>1.5</v>
      </c>
      <c r="P4720">
        <v>0.5</v>
      </c>
    </row>
    <row r="4721" spans="1:16">
      <c r="A4721" s="105" t="s">
        <v>5531</v>
      </c>
      <c r="B4721" s="61" t="s">
        <v>7881</v>
      </c>
      <c r="C4721" s="106" t="s">
        <v>1613</v>
      </c>
      <c r="D4721" s="107" t="s">
        <v>5532</v>
      </c>
      <c r="E4721" s="105">
        <v>101727984</v>
      </c>
      <c r="F4721" s="105"/>
      <c r="G4721" s="105">
        <v>30</v>
      </c>
      <c r="H4721">
        <v>9.6199999999999992</v>
      </c>
      <c r="I4721" t="str">
        <f t="shared" si="237"/>
        <v>56</v>
      </c>
      <c r="J4721" t="str">
        <f t="shared" si="238"/>
        <v>5.0</v>
      </c>
      <c r="K4721" t="s">
        <v>8349</v>
      </c>
      <c r="L4721" t="s">
        <v>8341</v>
      </c>
      <c r="M4721">
        <v>1.5</v>
      </c>
      <c r="N4721">
        <v>3</v>
      </c>
      <c r="O4721">
        <f t="shared" si="239"/>
        <v>1.5</v>
      </c>
      <c r="P4721">
        <v>0.5</v>
      </c>
    </row>
    <row r="4722" spans="1:16">
      <c r="A4722" s="105">
        <v>103110505</v>
      </c>
      <c r="B4722" s="61" t="s">
        <v>7294</v>
      </c>
      <c r="C4722" s="123" t="s">
        <v>1532</v>
      </c>
      <c r="D4722" s="122" t="s">
        <v>5004</v>
      </c>
      <c r="E4722" s="105" t="s">
        <v>1567</v>
      </c>
      <c r="F4722" s="105"/>
      <c r="G4722" s="105">
        <v>408</v>
      </c>
      <c r="H4722">
        <v>9.6199999999999992</v>
      </c>
      <c r="I4722" t="str">
        <f t="shared" si="237"/>
        <v>67</v>
      </c>
      <c r="J4722" t="str">
        <f t="shared" si="238"/>
        <v>3.5</v>
      </c>
      <c r="K4722" t="s">
        <v>8342</v>
      </c>
      <c r="L4722" t="s">
        <v>8350</v>
      </c>
      <c r="M4722">
        <v>0.75</v>
      </c>
      <c r="N4722">
        <v>3</v>
      </c>
      <c r="O4722">
        <f t="shared" si="239"/>
        <v>1.5</v>
      </c>
      <c r="P4722">
        <v>0.5</v>
      </c>
    </row>
    <row r="4723" spans="1:16">
      <c r="A4723" s="105">
        <v>103110505</v>
      </c>
      <c r="B4723" s="61" t="s">
        <v>7294</v>
      </c>
      <c r="C4723" s="123" t="s">
        <v>1613</v>
      </c>
      <c r="D4723" s="127" t="s">
        <v>5005</v>
      </c>
      <c r="E4723" s="105" t="s">
        <v>1567</v>
      </c>
      <c r="F4723" s="105"/>
      <c r="G4723" s="105">
        <v>408</v>
      </c>
      <c r="H4723">
        <v>9.6199999999999992</v>
      </c>
      <c r="I4723" t="str">
        <f t="shared" si="237"/>
        <v>67</v>
      </c>
      <c r="J4723" t="str">
        <f t="shared" si="238"/>
        <v>3.5</v>
      </c>
      <c r="K4723" t="s">
        <v>8342</v>
      </c>
      <c r="L4723" t="s">
        <v>8350</v>
      </c>
      <c r="M4723">
        <v>0.75</v>
      </c>
      <c r="N4723">
        <v>3</v>
      </c>
      <c r="O4723">
        <f t="shared" si="239"/>
        <v>1.5</v>
      </c>
      <c r="P4723">
        <v>0.5</v>
      </c>
    </row>
    <row r="4724" spans="1:16">
      <c r="A4724" s="105">
        <v>103110505</v>
      </c>
      <c r="B4724" s="61" t="s">
        <v>7294</v>
      </c>
      <c r="C4724" s="123" t="s">
        <v>1532</v>
      </c>
      <c r="D4724" s="107" t="s">
        <v>4686</v>
      </c>
      <c r="E4724" s="105" t="s">
        <v>1567</v>
      </c>
      <c r="F4724" s="105"/>
      <c r="G4724" s="105">
        <v>371</v>
      </c>
      <c r="H4724">
        <v>9.6199999999999992</v>
      </c>
      <c r="I4724" t="str">
        <f t="shared" si="237"/>
        <v>67</v>
      </c>
      <c r="J4724" t="str">
        <f t="shared" si="238"/>
        <v>3.5</v>
      </c>
      <c r="K4724" t="s">
        <v>8342</v>
      </c>
      <c r="L4724" t="s">
        <v>8350</v>
      </c>
      <c r="M4724">
        <v>0.75</v>
      </c>
      <c r="N4724">
        <v>3</v>
      </c>
      <c r="O4724">
        <f t="shared" si="239"/>
        <v>1.5</v>
      </c>
      <c r="P4724">
        <v>0.5</v>
      </c>
    </row>
    <row r="4725" spans="1:16">
      <c r="A4725" s="105">
        <v>103110505</v>
      </c>
      <c r="B4725" s="61" t="s">
        <v>7294</v>
      </c>
      <c r="C4725" s="123" t="s">
        <v>1613</v>
      </c>
      <c r="D4725" s="107" t="s">
        <v>4687</v>
      </c>
      <c r="E4725" s="105" t="s">
        <v>1567</v>
      </c>
      <c r="F4725" s="105"/>
      <c r="G4725" s="105">
        <v>371</v>
      </c>
      <c r="H4725">
        <v>9.6199999999999992</v>
      </c>
      <c r="I4725" t="str">
        <f t="shared" si="237"/>
        <v>67</v>
      </c>
      <c r="J4725" t="str">
        <f t="shared" si="238"/>
        <v>3.5</v>
      </c>
      <c r="K4725" t="s">
        <v>8342</v>
      </c>
      <c r="L4725" t="s">
        <v>8350</v>
      </c>
      <c r="M4725">
        <v>0.75</v>
      </c>
      <c r="N4725">
        <v>3</v>
      </c>
      <c r="O4725">
        <f t="shared" si="239"/>
        <v>1.5</v>
      </c>
      <c r="P4725">
        <v>0.5</v>
      </c>
    </row>
    <row r="4726" spans="1:16">
      <c r="A4726" s="105">
        <v>103015617</v>
      </c>
      <c r="B4726" s="61" t="s">
        <v>1485</v>
      </c>
      <c r="C4726" s="123" t="s">
        <v>1613</v>
      </c>
      <c r="D4726" s="107" t="s">
        <v>4595</v>
      </c>
      <c r="E4726" s="105" t="s">
        <v>1567</v>
      </c>
      <c r="F4726" s="105"/>
      <c r="G4726" s="105">
        <v>363</v>
      </c>
      <c r="H4726">
        <v>9.6199999999999992</v>
      </c>
      <c r="I4726" t="str">
        <f t="shared" si="237"/>
        <v>67</v>
      </c>
      <c r="J4726" t="str">
        <f t="shared" si="238"/>
        <v>3.5</v>
      </c>
      <c r="K4726" t="s">
        <v>8342</v>
      </c>
      <c r="L4726" t="s">
        <v>8341</v>
      </c>
      <c r="M4726">
        <v>0.75</v>
      </c>
      <c r="N4726">
        <v>3</v>
      </c>
      <c r="O4726">
        <f t="shared" si="239"/>
        <v>1.5</v>
      </c>
      <c r="P4726">
        <v>0.5</v>
      </c>
    </row>
    <row r="4727" spans="1:16">
      <c r="A4727" s="105">
        <v>103015661</v>
      </c>
      <c r="B4727" s="61" t="s">
        <v>7213</v>
      </c>
      <c r="C4727" s="123" t="s">
        <v>1532</v>
      </c>
      <c r="D4727" s="107" t="s">
        <v>4552</v>
      </c>
      <c r="E4727" s="105" t="s">
        <v>1567</v>
      </c>
      <c r="F4727" s="105"/>
      <c r="G4727" s="105">
        <v>363</v>
      </c>
      <c r="H4727">
        <v>9.6199999999999992</v>
      </c>
      <c r="I4727" t="str">
        <f t="shared" si="237"/>
        <v>67</v>
      </c>
      <c r="J4727" t="str">
        <f t="shared" si="238"/>
        <v>3.5</v>
      </c>
      <c r="K4727" t="s">
        <v>8347</v>
      </c>
      <c r="L4727" t="s">
        <v>8341</v>
      </c>
      <c r="M4727">
        <v>1.5</v>
      </c>
      <c r="N4727">
        <v>3</v>
      </c>
      <c r="O4727">
        <f t="shared" si="239"/>
        <v>1.5</v>
      </c>
      <c r="P4727">
        <v>0.5</v>
      </c>
    </row>
    <row r="4728" spans="1:16">
      <c r="A4728" s="105">
        <v>103015661</v>
      </c>
      <c r="B4728" s="61" t="s">
        <v>7213</v>
      </c>
      <c r="C4728" s="123" t="s">
        <v>1613</v>
      </c>
      <c r="D4728" s="107" t="s">
        <v>4552</v>
      </c>
      <c r="E4728" s="105" t="s">
        <v>1567</v>
      </c>
      <c r="F4728" s="105"/>
      <c r="G4728" s="105">
        <v>363</v>
      </c>
      <c r="H4728">
        <v>9.6199999999999992</v>
      </c>
      <c r="I4728" t="str">
        <f t="shared" si="237"/>
        <v>67</v>
      </c>
      <c r="J4728" t="str">
        <f t="shared" si="238"/>
        <v>3.5</v>
      </c>
      <c r="K4728" t="s">
        <v>8347</v>
      </c>
      <c r="L4728" t="s">
        <v>8341</v>
      </c>
      <c r="M4728">
        <v>1.5</v>
      </c>
      <c r="N4728">
        <v>3</v>
      </c>
      <c r="O4728">
        <f t="shared" si="239"/>
        <v>1.5</v>
      </c>
      <c r="P4728">
        <v>0.5</v>
      </c>
    </row>
    <row r="4729" spans="1:16">
      <c r="A4729" s="105">
        <v>103110506</v>
      </c>
      <c r="B4729" s="61" t="s">
        <v>7293</v>
      </c>
      <c r="C4729" s="123" t="s">
        <v>1532</v>
      </c>
      <c r="D4729" s="107" t="s">
        <v>4684</v>
      </c>
      <c r="E4729" s="105" t="s">
        <v>1567</v>
      </c>
      <c r="F4729" s="105"/>
      <c r="G4729" s="105">
        <v>371</v>
      </c>
      <c r="H4729">
        <v>9.6199999999999992</v>
      </c>
      <c r="I4729" t="str">
        <f t="shared" si="237"/>
        <v>67</v>
      </c>
      <c r="J4729" t="str">
        <f t="shared" si="238"/>
        <v>3.5</v>
      </c>
      <c r="K4729" t="s">
        <v>8345</v>
      </c>
      <c r="L4729" t="s">
        <v>8350</v>
      </c>
      <c r="M4729">
        <v>1.5</v>
      </c>
      <c r="N4729">
        <v>3</v>
      </c>
      <c r="O4729">
        <f t="shared" si="239"/>
        <v>1.5</v>
      </c>
      <c r="P4729">
        <v>0.5</v>
      </c>
    </row>
    <row r="4730" spans="1:16">
      <c r="A4730" s="105">
        <v>103110506</v>
      </c>
      <c r="B4730" s="61" t="s">
        <v>7293</v>
      </c>
      <c r="C4730" s="123" t="s">
        <v>1613</v>
      </c>
      <c r="D4730" s="107" t="s">
        <v>4685</v>
      </c>
      <c r="E4730" s="105" t="s">
        <v>1567</v>
      </c>
      <c r="F4730" s="105"/>
      <c r="G4730" s="105">
        <v>371</v>
      </c>
      <c r="H4730">
        <v>9.6199999999999992</v>
      </c>
      <c r="I4730" t="str">
        <f t="shared" si="237"/>
        <v>67</v>
      </c>
      <c r="J4730" t="str">
        <f t="shared" si="238"/>
        <v>3.5</v>
      </c>
      <c r="K4730" t="s">
        <v>8345</v>
      </c>
      <c r="L4730" t="s">
        <v>8350</v>
      </c>
      <c r="M4730">
        <v>1.5</v>
      </c>
      <c r="N4730">
        <v>3</v>
      </c>
      <c r="O4730">
        <f t="shared" si="239"/>
        <v>1.5</v>
      </c>
      <c r="P4730">
        <v>0.5</v>
      </c>
    </row>
    <row r="4731" spans="1:16">
      <c r="A4731" s="105" t="s">
        <v>3434</v>
      </c>
      <c r="B4731" s="61" t="s">
        <v>6716</v>
      </c>
      <c r="C4731" s="123" t="s">
        <v>1532</v>
      </c>
      <c r="D4731" s="126" t="s">
        <v>3435</v>
      </c>
      <c r="E4731" s="118">
        <v>101490164</v>
      </c>
      <c r="F4731" s="118"/>
      <c r="G4731" s="118">
        <v>209</v>
      </c>
      <c r="H4731">
        <v>9.6199999999999992</v>
      </c>
      <c r="I4731" t="str">
        <f t="shared" si="237"/>
        <v>67</v>
      </c>
      <c r="J4731" t="str">
        <f t="shared" si="238"/>
        <v>5.0</v>
      </c>
      <c r="K4731" t="s">
        <v>8344</v>
      </c>
      <c r="L4731" t="s">
        <v>8350</v>
      </c>
      <c r="M4731">
        <v>0.75</v>
      </c>
      <c r="N4731">
        <v>3</v>
      </c>
      <c r="O4731">
        <f t="shared" si="239"/>
        <v>1.5</v>
      </c>
      <c r="P4731">
        <v>0.5</v>
      </c>
    </row>
    <row r="4732" spans="1:16">
      <c r="A4732" s="105" t="s">
        <v>3434</v>
      </c>
      <c r="B4732" s="61" t="s">
        <v>6716</v>
      </c>
      <c r="C4732" s="123" t="s">
        <v>1532</v>
      </c>
      <c r="D4732" s="126" t="s">
        <v>3435</v>
      </c>
      <c r="E4732" s="118">
        <v>101490164</v>
      </c>
      <c r="F4732" s="105" t="s">
        <v>1534</v>
      </c>
      <c r="G4732" s="118">
        <v>209</v>
      </c>
      <c r="H4732">
        <v>9.6199999999999992</v>
      </c>
      <c r="I4732" t="str">
        <f t="shared" si="237"/>
        <v>67</v>
      </c>
      <c r="J4732" t="str">
        <f t="shared" si="238"/>
        <v>5.0</v>
      </c>
      <c r="K4732" t="s">
        <v>8344</v>
      </c>
      <c r="L4732" t="s">
        <v>8350</v>
      </c>
      <c r="M4732">
        <v>0.75</v>
      </c>
      <c r="N4732">
        <v>3</v>
      </c>
      <c r="O4732">
        <f t="shared" si="239"/>
        <v>1.5</v>
      </c>
      <c r="P4732">
        <v>0.5</v>
      </c>
    </row>
    <row r="4733" spans="1:16">
      <c r="A4733" s="118" t="s">
        <v>3434</v>
      </c>
      <c r="B4733" s="61" t="s">
        <v>6716</v>
      </c>
      <c r="C4733" s="123" t="s">
        <v>1613</v>
      </c>
      <c r="D4733" s="126" t="s">
        <v>3860</v>
      </c>
      <c r="E4733" s="118">
        <v>101490161</v>
      </c>
      <c r="F4733" s="118"/>
      <c r="G4733" s="118">
        <v>209</v>
      </c>
      <c r="H4733">
        <v>9.6199999999999992</v>
      </c>
      <c r="I4733" t="str">
        <f t="shared" si="237"/>
        <v>67</v>
      </c>
      <c r="J4733" t="str">
        <f t="shared" si="238"/>
        <v>5.0</v>
      </c>
      <c r="K4733" t="s">
        <v>8344</v>
      </c>
      <c r="L4733" t="s">
        <v>8350</v>
      </c>
      <c r="M4733">
        <v>0.75</v>
      </c>
      <c r="N4733">
        <v>3</v>
      </c>
      <c r="O4733">
        <f t="shared" si="239"/>
        <v>1.5</v>
      </c>
      <c r="P4733">
        <v>0.5</v>
      </c>
    </row>
    <row r="4734" spans="1:16">
      <c r="A4734" s="105" t="s">
        <v>3436</v>
      </c>
      <c r="B4734" s="61" t="s">
        <v>6717</v>
      </c>
      <c r="C4734" s="123" t="s">
        <v>1532</v>
      </c>
      <c r="D4734" s="126" t="s">
        <v>3437</v>
      </c>
      <c r="E4734" s="118">
        <v>101490164</v>
      </c>
      <c r="F4734" s="118"/>
      <c r="G4734" s="118">
        <v>208</v>
      </c>
      <c r="H4734">
        <v>9.6199999999999992</v>
      </c>
      <c r="I4734" t="str">
        <f t="shared" si="237"/>
        <v>67</v>
      </c>
      <c r="J4734" t="str">
        <f t="shared" si="238"/>
        <v>5.0</v>
      </c>
      <c r="K4734" t="s">
        <v>8344</v>
      </c>
      <c r="L4734" t="s">
        <v>8354</v>
      </c>
      <c r="M4734">
        <v>0.75</v>
      </c>
      <c r="N4734">
        <v>3</v>
      </c>
      <c r="O4734">
        <f t="shared" si="239"/>
        <v>1.5</v>
      </c>
      <c r="P4734">
        <v>0.5</v>
      </c>
    </row>
    <row r="4735" spans="1:16">
      <c r="A4735" s="105" t="s">
        <v>3436</v>
      </c>
      <c r="B4735" s="61" t="s">
        <v>6717</v>
      </c>
      <c r="C4735" s="123" t="s">
        <v>1532</v>
      </c>
      <c r="D4735" s="126" t="s">
        <v>3437</v>
      </c>
      <c r="E4735" s="118">
        <v>101490164</v>
      </c>
      <c r="F4735" s="105" t="s">
        <v>1534</v>
      </c>
      <c r="G4735" s="118">
        <v>208</v>
      </c>
      <c r="H4735">
        <v>9.6199999999999992</v>
      </c>
      <c r="I4735" t="str">
        <f t="shared" si="237"/>
        <v>67</v>
      </c>
      <c r="J4735" t="str">
        <f t="shared" si="238"/>
        <v>5.0</v>
      </c>
      <c r="K4735" t="s">
        <v>8344</v>
      </c>
      <c r="L4735" t="s">
        <v>8354</v>
      </c>
      <c r="M4735">
        <v>0.75</v>
      </c>
      <c r="N4735">
        <v>3</v>
      </c>
      <c r="O4735">
        <f t="shared" si="239"/>
        <v>1.5</v>
      </c>
      <c r="P4735">
        <v>0.5</v>
      </c>
    </row>
    <row r="4736" spans="1:16">
      <c r="A4736" s="118" t="s">
        <v>3436</v>
      </c>
      <c r="B4736" s="61" t="s">
        <v>6717</v>
      </c>
      <c r="C4736" s="123" t="s">
        <v>1613</v>
      </c>
      <c r="D4736" s="126" t="s">
        <v>3861</v>
      </c>
      <c r="E4736" s="118">
        <v>101490161</v>
      </c>
      <c r="F4736" s="118"/>
      <c r="G4736" s="118">
        <v>208</v>
      </c>
      <c r="H4736">
        <v>9.6199999999999992</v>
      </c>
      <c r="I4736" t="str">
        <f t="shared" si="237"/>
        <v>67</v>
      </c>
      <c r="J4736" t="str">
        <f t="shared" si="238"/>
        <v>5.0</v>
      </c>
      <c r="K4736" t="s">
        <v>8344</v>
      </c>
      <c r="L4736" t="s">
        <v>8354</v>
      </c>
      <c r="M4736">
        <v>0.75</v>
      </c>
      <c r="N4736">
        <v>3</v>
      </c>
      <c r="O4736">
        <f t="shared" si="239"/>
        <v>1.5</v>
      </c>
      <c r="P4736">
        <v>0.5</v>
      </c>
    </row>
    <row r="4737" spans="1:16">
      <c r="A4737" s="105" t="s">
        <v>3432</v>
      </c>
      <c r="B4737" s="61" t="s">
        <v>6715</v>
      </c>
      <c r="C4737" s="123" t="s">
        <v>1532</v>
      </c>
      <c r="D4737" s="126" t="s">
        <v>3433</v>
      </c>
      <c r="E4737" s="118">
        <v>101490164</v>
      </c>
      <c r="F4737" s="118"/>
      <c r="G4737" s="118">
        <v>207</v>
      </c>
      <c r="H4737">
        <v>9.6199999999999992</v>
      </c>
      <c r="I4737" t="str">
        <f t="shared" si="237"/>
        <v>67</v>
      </c>
      <c r="J4737" t="str">
        <f t="shared" si="238"/>
        <v>5.0</v>
      </c>
      <c r="K4737" t="s">
        <v>8344</v>
      </c>
      <c r="L4737" t="s">
        <v>8341</v>
      </c>
      <c r="M4737">
        <v>0.75</v>
      </c>
      <c r="N4737">
        <v>3</v>
      </c>
      <c r="O4737">
        <f t="shared" si="239"/>
        <v>1.5</v>
      </c>
      <c r="P4737">
        <v>0.5</v>
      </c>
    </row>
    <row r="4738" spans="1:16">
      <c r="A4738" s="105" t="s">
        <v>3432</v>
      </c>
      <c r="B4738" s="61" t="s">
        <v>6715</v>
      </c>
      <c r="C4738" s="123" t="s">
        <v>1532</v>
      </c>
      <c r="D4738" s="126" t="s">
        <v>3433</v>
      </c>
      <c r="E4738" s="118">
        <v>101490164</v>
      </c>
      <c r="F4738" s="105" t="s">
        <v>1534</v>
      </c>
      <c r="G4738" s="118">
        <v>207</v>
      </c>
      <c r="H4738">
        <v>9.6199999999999992</v>
      </c>
      <c r="I4738" t="str">
        <f t="shared" si="237"/>
        <v>67</v>
      </c>
      <c r="J4738" t="str">
        <f t="shared" si="238"/>
        <v>5.0</v>
      </c>
      <c r="K4738" t="s">
        <v>8344</v>
      </c>
      <c r="L4738" t="s">
        <v>8341</v>
      </c>
      <c r="M4738">
        <v>0.75</v>
      </c>
      <c r="N4738">
        <v>3</v>
      </c>
      <c r="O4738">
        <f t="shared" si="239"/>
        <v>1.5</v>
      </c>
      <c r="P4738">
        <v>0.5</v>
      </c>
    </row>
    <row r="4739" spans="1:16">
      <c r="A4739" s="118" t="s">
        <v>3432</v>
      </c>
      <c r="B4739" s="61" t="s">
        <v>6715</v>
      </c>
      <c r="C4739" s="123" t="s">
        <v>1613</v>
      </c>
      <c r="D4739" s="126" t="s">
        <v>3864</v>
      </c>
      <c r="E4739" s="118">
        <v>101490161</v>
      </c>
      <c r="F4739" s="118"/>
      <c r="G4739" s="118">
        <v>207</v>
      </c>
      <c r="H4739">
        <v>9.6199999999999992</v>
      </c>
      <c r="I4739" t="str">
        <f t="shared" si="237"/>
        <v>67</v>
      </c>
      <c r="J4739" t="str">
        <f t="shared" si="238"/>
        <v>5.0</v>
      </c>
      <c r="K4739" t="s">
        <v>8344</v>
      </c>
      <c r="L4739" t="s">
        <v>8341</v>
      </c>
      <c r="M4739">
        <v>0.75</v>
      </c>
      <c r="N4739">
        <v>3</v>
      </c>
      <c r="O4739">
        <f t="shared" si="239"/>
        <v>1.5</v>
      </c>
      <c r="P4739">
        <v>0.5</v>
      </c>
    </row>
    <row r="4740" spans="1:16">
      <c r="A4740" s="105" t="s">
        <v>3440</v>
      </c>
      <c r="B4740" s="61" t="s">
        <v>6719</v>
      </c>
      <c r="C4740" s="137" t="s">
        <v>2549</v>
      </c>
      <c r="D4740" s="126" t="s">
        <v>3441</v>
      </c>
      <c r="E4740" s="118">
        <v>101490164</v>
      </c>
      <c r="F4740" s="118"/>
      <c r="G4740" s="118">
        <v>208</v>
      </c>
      <c r="H4740">
        <v>9.6199999999999992</v>
      </c>
      <c r="I4740" t="str">
        <f t="shared" si="237"/>
        <v>67</v>
      </c>
      <c r="J4740" t="str">
        <f t="shared" si="238"/>
        <v>5.0</v>
      </c>
      <c r="K4740" t="s">
        <v>8342</v>
      </c>
      <c r="L4740" t="s">
        <v>8350</v>
      </c>
      <c r="M4740">
        <v>0.75</v>
      </c>
      <c r="N4740">
        <v>3</v>
      </c>
      <c r="O4740">
        <f t="shared" si="239"/>
        <v>1.5</v>
      </c>
      <c r="P4740">
        <v>0.5</v>
      </c>
    </row>
    <row r="4741" spans="1:16">
      <c r="A4741" s="105" t="s">
        <v>3440</v>
      </c>
      <c r="B4741" s="61" t="s">
        <v>6719</v>
      </c>
      <c r="C4741" s="123" t="s">
        <v>1532</v>
      </c>
      <c r="D4741" s="126" t="s">
        <v>3441</v>
      </c>
      <c r="E4741" s="118">
        <v>101490164</v>
      </c>
      <c r="F4741" s="105" t="s">
        <v>1534</v>
      </c>
      <c r="G4741" s="118">
        <v>208</v>
      </c>
      <c r="H4741">
        <v>9.6199999999999992</v>
      </c>
      <c r="I4741" t="str">
        <f t="shared" si="237"/>
        <v>67</v>
      </c>
      <c r="J4741" t="str">
        <f t="shared" si="238"/>
        <v>5.0</v>
      </c>
      <c r="K4741" t="s">
        <v>8342</v>
      </c>
      <c r="L4741" t="s">
        <v>8350</v>
      </c>
      <c r="M4741">
        <v>0.75</v>
      </c>
      <c r="N4741">
        <v>3</v>
      </c>
      <c r="O4741">
        <f t="shared" si="239"/>
        <v>1.5</v>
      </c>
      <c r="P4741">
        <v>0.5</v>
      </c>
    </row>
    <row r="4742" spans="1:16">
      <c r="A4742" s="118" t="s">
        <v>3440</v>
      </c>
      <c r="B4742" s="61" t="s">
        <v>6719</v>
      </c>
      <c r="C4742" s="137" t="s">
        <v>2549</v>
      </c>
      <c r="D4742" s="126" t="s">
        <v>3865</v>
      </c>
      <c r="E4742" s="118">
        <v>101490161</v>
      </c>
      <c r="F4742" s="118"/>
      <c r="G4742" s="118">
        <v>208</v>
      </c>
      <c r="H4742">
        <v>9.6199999999999992</v>
      </c>
      <c r="I4742" t="str">
        <f t="shared" si="237"/>
        <v>67</v>
      </c>
      <c r="J4742" t="str">
        <f t="shared" si="238"/>
        <v>5.0</v>
      </c>
      <c r="K4742" t="s">
        <v>8342</v>
      </c>
      <c r="L4742" t="s">
        <v>8350</v>
      </c>
      <c r="M4742">
        <v>0.75</v>
      </c>
      <c r="N4742">
        <v>3</v>
      </c>
      <c r="O4742">
        <f t="shared" si="239"/>
        <v>1.5</v>
      </c>
      <c r="P4742">
        <v>0.5</v>
      </c>
    </row>
    <row r="4743" spans="1:16">
      <c r="A4743" s="105" t="s">
        <v>3438</v>
      </c>
      <c r="B4743" s="61" t="s">
        <v>6718</v>
      </c>
      <c r="C4743" s="123" t="s">
        <v>1532</v>
      </c>
      <c r="D4743" s="126" t="s">
        <v>3439</v>
      </c>
      <c r="E4743" s="118">
        <v>101490164</v>
      </c>
      <c r="F4743" s="118"/>
      <c r="G4743" s="118">
        <v>209</v>
      </c>
      <c r="H4743">
        <v>9.6199999999999992</v>
      </c>
      <c r="I4743" t="str">
        <f t="shared" si="237"/>
        <v>67</v>
      </c>
      <c r="J4743" t="str">
        <f t="shared" si="238"/>
        <v>5.0</v>
      </c>
      <c r="K4743" t="s">
        <v>8342</v>
      </c>
      <c r="L4743" t="s">
        <v>8341</v>
      </c>
      <c r="M4743">
        <v>0.75</v>
      </c>
      <c r="N4743">
        <v>3</v>
      </c>
      <c r="O4743">
        <f t="shared" si="239"/>
        <v>1.5</v>
      </c>
      <c r="P4743">
        <v>0.5</v>
      </c>
    </row>
    <row r="4744" spans="1:16">
      <c r="A4744" s="105" t="s">
        <v>3438</v>
      </c>
      <c r="B4744" s="61" t="s">
        <v>6718</v>
      </c>
      <c r="C4744" s="123" t="s">
        <v>1532</v>
      </c>
      <c r="D4744" s="126" t="s">
        <v>3439</v>
      </c>
      <c r="E4744" s="118">
        <v>101490164</v>
      </c>
      <c r="F4744" s="105" t="s">
        <v>1534</v>
      </c>
      <c r="G4744" s="118">
        <v>209</v>
      </c>
      <c r="H4744">
        <v>9.6199999999999992</v>
      </c>
      <c r="I4744" t="str">
        <f t="shared" si="237"/>
        <v>67</v>
      </c>
      <c r="J4744" t="str">
        <f t="shared" si="238"/>
        <v>5.0</v>
      </c>
      <c r="K4744" t="s">
        <v>8342</v>
      </c>
      <c r="L4744" t="s">
        <v>8341</v>
      </c>
      <c r="M4744">
        <v>0.75</v>
      </c>
      <c r="N4744">
        <v>3</v>
      </c>
      <c r="O4744">
        <f t="shared" si="239"/>
        <v>1.5</v>
      </c>
      <c r="P4744">
        <v>0.5</v>
      </c>
    </row>
    <row r="4745" spans="1:16">
      <c r="A4745" s="118" t="s">
        <v>3438</v>
      </c>
      <c r="B4745" s="61" t="s">
        <v>6718</v>
      </c>
      <c r="C4745" s="123" t="s">
        <v>1613</v>
      </c>
      <c r="D4745" s="126" t="s">
        <v>3866</v>
      </c>
      <c r="E4745" s="118">
        <v>101490161</v>
      </c>
      <c r="F4745" s="118"/>
      <c r="G4745" s="118">
        <v>209</v>
      </c>
      <c r="H4745">
        <v>9.6199999999999992</v>
      </c>
      <c r="I4745" t="str">
        <f t="shared" si="237"/>
        <v>67</v>
      </c>
      <c r="J4745" t="str">
        <f t="shared" si="238"/>
        <v>5.0</v>
      </c>
      <c r="K4745" t="s">
        <v>8342</v>
      </c>
      <c r="L4745" t="s">
        <v>8341</v>
      </c>
      <c r="M4745">
        <v>0.75</v>
      </c>
      <c r="N4745">
        <v>3</v>
      </c>
      <c r="O4745">
        <f t="shared" si="239"/>
        <v>1.5</v>
      </c>
      <c r="P4745">
        <v>0.5</v>
      </c>
    </row>
    <row r="4746" spans="1:16">
      <c r="A4746" s="105">
        <v>103613081</v>
      </c>
      <c r="B4746" s="61" t="s">
        <v>7653</v>
      </c>
      <c r="C4746" s="106" t="s">
        <v>1532</v>
      </c>
      <c r="D4746" s="107" t="s">
        <v>5194</v>
      </c>
      <c r="E4746" s="105">
        <v>101490162</v>
      </c>
      <c r="F4746" s="105"/>
      <c r="G4746" s="105">
        <v>207</v>
      </c>
      <c r="H4746">
        <v>9.6199999999999992</v>
      </c>
      <c r="I4746" t="str">
        <f t="shared" si="237"/>
        <v>67</v>
      </c>
      <c r="J4746" t="str">
        <f t="shared" si="238"/>
        <v>5.0</v>
      </c>
      <c r="K4746" t="s">
        <v>8342</v>
      </c>
      <c r="L4746" t="s">
        <v>8352</v>
      </c>
      <c r="M4746">
        <v>0.75</v>
      </c>
      <c r="N4746">
        <v>3</v>
      </c>
      <c r="O4746">
        <f t="shared" si="239"/>
        <v>1.5</v>
      </c>
      <c r="P4746">
        <v>0.5</v>
      </c>
    </row>
    <row r="4747" spans="1:16">
      <c r="A4747" s="105">
        <v>103613081</v>
      </c>
      <c r="B4747" s="61" t="s">
        <v>7653</v>
      </c>
      <c r="C4747" s="106" t="s">
        <v>1613</v>
      </c>
      <c r="D4747" s="107" t="s">
        <v>5195</v>
      </c>
      <c r="E4747" s="105">
        <v>101490161</v>
      </c>
      <c r="F4747" s="105"/>
      <c r="G4747" s="105">
        <v>207</v>
      </c>
      <c r="H4747">
        <v>9.6199999999999992</v>
      </c>
      <c r="I4747" t="str">
        <f t="shared" si="237"/>
        <v>67</v>
      </c>
      <c r="J4747" t="str">
        <f t="shared" si="238"/>
        <v>5.0</v>
      </c>
      <c r="K4747" t="s">
        <v>8342</v>
      </c>
      <c r="L4747" t="s">
        <v>8352</v>
      </c>
      <c r="M4747">
        <v>0.75</v>
      </c>
      <c r="N4747">
        <v>3</v>
      </c>
      <c r="O4747">
        <f t="shared" si="239"/>
        <v>1.5</v>
      </c>
      <c r="P4747">
        <v>0.5</v>
      </c>
    </row>
    <row r="4748" spans="1:16">
      <c r="A4748" s="105">
        <v>102865614</v>
      </c>
      <c r="B4748" s="61" t="s">
        <v>7118</v>
      </c>
      <c r="C4748" s="123" t="s">
        <v>1532</v>
      </c>
      <c r="D4748" s="107" t="s">
        <v>4419</v>
      </c>
      <c r="E4748" s="105">
        <v>101490164</v>
      </c>
      <c r="F4748" s="105"/>
      <c r="G4748" s="105">
        <v>208</v>
      </c>
      <c r="H4748">
        <v>9.6199999999999992</v>
      </c>
      <c r="I4748" t="str">
        <f t="shared" ref="I4748:I4811" si="240">MID(D4748,5,2)</f>
        <v>67</v>
      </c>
      <c r="J4748" t="str">
        <f t="shared" ref="J4748:J4811" si="241">MID(D4748,7,3)</f>
        <v>5.0</v>
      </c>
      <c r="K4748" t="s">
        <v>8342</v>
      </c>
      <c r="L4748" t="s">
        <v>8350</v>
      </c>
      <c r="M4748">
        <v>0.75</v>
      </c>
      <c r="N4748">
        <v>3</v>
      </c>
      <c r="O4748">
        <f t="shared" si="239"/>
        <v>1.5</v>
      </c>
      <c r="P4748">
        <v>0.5</v>
      </c>
    </row>
    <row r="4749" spans="1:16">
      <c r="A4749" s="105">
        <v>102865614</v>
      </c>
      <c r="B4749" s="61" t="s">
        <v>7118</v>
      </c>
      <c r="C4749" s="123" t="s">
        <v>1613</v>
      </c>
      <c r="D4749" s="107" t="s">
        <v>4420</v>
      </c>
      <c r="E4749" s="105">
        <v>101490161</v>
      </c>
      <c r="F4749" s="105"/>
      <c r="G4749" s="105">
        <v>208</v>
      </c>
      <c r="H4749">
        <v>9.6199999999999992</v>
      </c>
      <c r="I4749" t="str">
        <f t="shared" si="240"/>
        <v>67</v>
      </c>
      <c r="J4749" t="str">
        <f t="shared" si="241"/>
        <v>5.0</v>
      </c>
      <c r="K4749" t="s">
        <v>8342</v>
      </c>
      <c r="L4749" t="s">
        <v>8350</v>
      </c>
      <c r="M4749">
        <v>0.75</v>
      </c>
      <c r="N4749">
        <v>3</v>
      </c>
      <c r="O4749">
        <f t="shared" si="239"/>
        <v>1.5</v>
      </c>
      <c r="P4749">
        <v>0.5</v>
      </c>
    </row>
    <row r="4750" spans="1:16">
      <c r="A4750" s="105">
        <v>101759885</v>
      </c>
      <c r="B4750" s="61" t="s">
        <v>6833</v>
      </c>
      <c r="C4750" s="123" t="s">
        <v>1532</v>
      </c>
      <c r="D4750" s="107" t="s">
        <v>3942</v>
      </c>
      <c r="E4750" s="105">
        <v>101490164</v>
      </c>
      <c r="F4750" s="105"/>
      <c r="G4750" s="105">
        <v>209</v>
      </c>
      <c r="H4750">
        <v>9.6199999999999992</v>
      </c>
      <c r="I4750" t="str">
        <f t="shared" si="240"/>
        <v>67</v>
      </c>
      <c r="J4750" t="str">
        <f t="shared" si="241"/>
        <v>5.0</v>
      </c>
      <c r="K4750" t="s">
        <v>8342</v>
      </c>
      <c r="L4750" t="s">
        <v>8341</v>
      </c>
      <c r="M4750">
        <v>0.75</v>
      </c>
      <c r="N4750">
        <v>3</v>
      </c>
      <c r="O4750">
        <f t="shared" si="239"/>
        <v>1.5</v>
      </c>
      <c r="P4750">
        <v>0.5</v>
      </c>
    </row>
    <row r="4751" spans="1:16">
      <c r="A4751" s="105">
        <v>101759885</v>
      </c>
      <c r="B4751" s="61" t="s">
        <v>6833</v>
      </c>
      <c r="C4751" s="123" t="s">
        <v>1532</v>
      </c>
      <c r="D4751" s="107" t="s">
        <v>3942</v>
      </c>
      <c r="E4751" s="105">
        <v>101490164</v>
      </c>
      <c r="F4751" s="105" t="s">
        <v>1534</v>
      </c>
      <c r="G4751" s="105">
        <v>209</v>
      </c>
      <c r="H4751">
        <v>9.6199999999999992</v>
      </c>
      <c r="I4751" t="str">
        <f t="shared" si="240"/>
        <v>67</v>
      </c>
      <c r="J4751" t="str">
        <f t="shared" si="241"/>
        <v>5.0</v>
      </c>
      <c r="K4751" t="s">
        <v>8342</v>
      </c>
      <c r="L4751" t="s">
        <v>8341</v>
      </c>
      <c r="M4751">
        <v>0.75</v>
      </c>
      <c r="N4751">
        <v>3</v>
      </c>
      <c r="O4751">
        <f t="shared" si="239"/>
        <v>1.5</v>
      </c>
      <c r="P4751">
        <v>0.5</v>
      </c>
    </row>
    <row r="4752" spans="1:16">
      <c r="A4752" s="105">
        <v>102809827</v>
      </c>
      <c r="B4752" s="61" t="s">
        <v>7072</v>
      </c>
      <c r="C4752" s="123" t="s">
        <v>1532</v>
      </c>
      <c r="D4752" s="107" t="s">
        <v>3942</v>
      </c>
      <c r="E4752" s="105">
        <v>101490162</v>
      </c>
      <c r="F4752" s="105"/>
      <c r="G4752" s="105">
        <v>209</v>
      </c>
      <c r="H4752">
        <v>9.6199999999999992</v>
      </c>
      <c r="I4752" t="str">
        <f t="shared" si="240"/>
        <v>67</v>
      </c>
      <c r="J4752" t="str">
        <f t="shared" si="241"/>
        <v>5.0</v>
      </c>
      <c r="K4752" t="s">
        <v>8342</v>
      </c>
      <c r="L4752" t="s">
        <v>8341</v>
      </c>
      <c r="M4752">
        <v>0.75</v>
      </c>
      <c r="N4752">
        <v>3</v>
      </c>
      <c r="O4752">
        <f t="shared" si="239"/>
        <v>1.5</v>
      </c>
      <c r="P4752">
        <v>0.5</v>
      </c>
    </row>
    <row r="4753" spans="1:16">
      <c r="A4753" s="105">
        <v>102865581</v>
      </c>
      <c r="B4753" s="61" t="s">
        <v>7117</v>
      </c>
      <c r="C4753" s="123" t="s">
        <v>1532</v>
      </c>
      <c r="D4753" s="107" t="s">
        <v>3942</v>
      </c>
      <c r="E4753" s="105">
        <v>101490164</v>
      </c>
      <c r="F4753" s="105"/>
      <c r="G4753" s="105">
        <v>209</v>
      </c>
      <c r="H4753">
        <v>9.6199999999999992</v>
      </c>
      <c r="I4753" t="str">
        <f t="shared" si="240"/>
        <v>67</v>
      </c>
      <c r="J4753" t="str">
        <f t="shared" si="241"/>
        <v>5.0</v>
      </c>
      <c r="K4753" t="s">
        <v>8342</v>
      </c>
      <c r="L4753" t="s">
        <v>8341</v>
      </c>
      <c r="M4753">
        <v>0.75</v>
      </c>
      <c r="N4753">
        <v>3</v>
      </c>
      <c r="O4753">
        <f t="shared" ref="O4753:O4816" si="242">N4753/2</f>
        <v>1.5</v>
      </c>
      <c r="P4753">
        <v>0.5</v>
      </c>
    </row>
    <row r="4754" spans="1:16">
      <c r="A4754" s="105">
        <v>101981681</v>
      </c>
      <c r="B4754" s="61" t="s">
        <v>6925</v>
      </c>
      <c r="C4754" s="123" t="s">
        <v>1532</v>
      </c>
      <c r="D4754" s="107" t="s">
        <v>4107</v>
      </c>
      <c r="E4754" s="105">
        <v>101490162</v>
      </c>
      <c r="F4754" s="105"/>
      <c r="G4754" s="105">
        <v>209</v>
      </c>
      <c r="H4754">
        <v>9.6199999999999992</v>
      </c>
      <c r="I4754" t="str">
        <f t="shared" si="240"/>
        <v>67</v>
      </c>
      <c r="J4754" t="str">
        <f t="shared" si="241"/>
        <v>5.0</v>
      </c>
      <c r="K4754" t="s">
        <v>8342</v>
      </c>
      <c r="L4754" t="s">
        <v>8341</v>
      </c>
      <c r="M4754">
        <v>0.75</v>
      </c>
      <c r="N4754">
        <v>3</v>
      </c>
      <c r="O4754">
        <f t="shared" si="242"/>
        <v>1.5</v>
      </c>
      <c r="P4754">
        <v>0.5</v>
      </c>
    </row>
    <row r="4755" spans="1:16">
      <c r="A4755" s="105">
        <v>101981681</v>
      </c>
      <c r="B4755" s="61" t="s">
        <v>6925</v>
      </c>
      <c r="C4755" s="123" t="s">
        <v>1613</v>
      </c>
      <c r="D4755" s="107" t="s">
        <v>4108</v>
      </c>
      <c r="E4755" s="105">
        <v>101490161</v>
      </c>
      <c r="F4755" s="105"/>
      <c r="G4755" s="105">
        <v>209</v>
      </c>
      <c r="H4755">
        <v>9.6199999999999992</v>
      </c>
      <c r="I4755" t="str">
        <f t="shared" si="240"/>
        <v>67</v>
      </c>
      <c r="J4755" t="str">
        <f t="shared" si="241"/>
        <v>5.0</v>
      </c>
      <c r="K4755" t="s">
        <v>8342</v>
      </c>
      <c r="L4755" t="s">
        <v>8341</v>
      </c>
      <c r="M4755">
        <v>0.75</v>
      </c>
      <c r="N4755">
        <v>3</v>
      </c>
      <c r="O4755">
        <f t="shared" si="242"/>
        <v>1.5</v>
      </c>
      <c r="P4755">
        <v>0.5</v>
      </c>
    </row>
    <row r="4756" spans="1:16">
      <c r="A4756" s="105">
        <v>101759885</v>
      </c>
      <c r="B4756" s="61" t="s">
        <v>6833</v>
      </c>
      <c r="C4756" s="123" t="s">
        <v>1613</v>
      </c>
      <c r="D4756" s="107" t="s">
        <v>3943</v>
      </c>
      <c r="E4756" s="105">
        <v>101490161</v>
      </c>
      <c r="F4756" s="105"/>
      <c r="G4756" s="105">
        <v>209</v>
      </c>
      <c r="H4756">
        <v>9.6199999999999992</v>
      </c>
      <c r="I4756" t="str">
        <f t="shared" si="240"/>
        <v>67</v>
      </c>
      <c r="J4756" t="str">
        <f t="shared" si="241"/>
        <v>5.0</v>
      </c>
      <c r="K4756" t="s">
        <v>8342</v>
      </c>
      <c r="L4756" t="s">
        <v>8341</v>
      </c>
      <c r="M4756">
        <v>0.75</v>
      </c>
      <c r="N4756">
        <v>3</v>
      </c>
      <c r="O4756">
        <f t="shared" si="242"/>
        <v>1.5</v>
      </c>
      <c r="P4756">
        <v>0.5</v>
      </c>
    </row>
    <row r="4757" spans="1:16">
      <c r="A4757" s="105">
        <v>102809827</v>
      </c>
      <c r="B4757" s="61" t="s">
        <v>7072</v>
      </c>
      <c r="C4757" s="123" t="s">
        <v>1613</v>
      </c>
      <c r="D4757" s="107" t="s">
        <v>3943</v>
      </c>
      <c r="E4757" s="105">
        <v>101490161</v>
      </c>
      <c r="F4757" s="105"/>
      <c r="G4757" s="105">
        <v>209</v>
      </c>
      <c r="H4757">
        <v>9.6199999999999992</v>
      </c>
      <c r="I4757" t="str">
        <f t="shared" si="240"/>
        <v>67</v>
      </c>
      <c r="J4757" t="str">
        <f t="shared" si="241"/>
        <v>5.0</v>
      </c>
      <c r="K4757" t="s">
        <v>8342</v>
      </c>
      <c r="L4757" t="s">
        <v>8341</v>
      </c>
      <c r="M4757">
        <v>0.75</v>
      </c>
      <c r="N4757">
        <v>3</v>
      </c>
      <c r="O4757">
        <f t="shared" si="242"/>
        <v>1.5</v>
      </c>
      <c r="P4757">
        <v>0.5</v>
      </c>
    </row>
    <row r="4758" spans="1:16">
      <c r="A4758" s="105">
        <v>102865581</v>
      </c>
      <c r="B4758" s="61" t="s">
        <v>7117</v>
      </c>
      <c r="C4758" s="123" t="s">
        <v>1613</v>
      </c>
      <c r="D4758" s="107" t="s">
        <v>3943</v>
      </c>
      <c r="E4758" s="105">
        <v>101490161</v>
      </c>
      <c r="F4758" s="105"/>
      <c r="G4758" s="105">
        <v>209</v>
      </c>
      <c r="H4758">
        <v>9.6199999999999992</v>
      </c>
      <c r="I4758" t="str">
        <f t="shared" si="240"/>
        <v>67</v>
      </c>
      <c r="J4758" t="str">
        <f t="shared" si="241"/>
        <v>5.0</v>
      </c>
      <c r="K4758" t="s">
        <v>8342</v>
      </c>
      <c r="L4758" t="s">
        <v>8341</v>
      </c>
      <c r="M4758">
        <v>0.75</v>
      </c>
      <c r="N4758">
        <v>3</v>
      </c>
      <c r="O4758">
        <f t="shared" si="242"/>
        <v>1.5</v>
      </c>
      <c r="P4758">
        <v>0.5</v>
      </c>
    </row>
    <row r="4759" spans="1:16">
      <c r="A4759" s="105">
        <v>103170733</v>
      </c>
      <c r="B4759" s="61" t="s">
        <v>7314</v>
      </c>
      <c r="C4759" s="123" t="s">
        <v>1532</v>
      </c>
      <c r="D4759" s="107" t="s">
        <v>4718</v>
      </c>
      <c r="E4759" s="105">
        <v>101490165</v>
      </c>
      <c r="F4759" s="105"/>
      <c r="G4759" s="105">
        <v>209</v>
      </c>
      <c r="H4759">
        <v>9.6199999999999992</v>
      </c>
      <c r="I4759" t="str">
        <f t="shared" si="240"/>
        <v>67</v>
      </c>
      <c r="J4759" t="str">
        <f t="shared" si="241"/>
        <v>5.0</v>
      </c>
      <c r="K4759" t="s">
        <v>8342</v>
      </c>
      <c r="L4759" t="s">
        <v>8341</v>
      </c>
      <c r="M4759">
        <v>0.75</v>
      </c>
      <c r="N4759">
        <v>3</v>
      </c>
      <c r="O4759">
        <f t="shared" si="242"/>
        <v>1.5</v>
      </c>
      <c r="P4759">
        <v>0.5</v>
      </c>
    </row>
    <row r="4760" spans="1:16">
      <c r="A4760" s="105">
        <v>103170733</v>
      </c>
      <c r="B4760" s="61" t="s">
        <v>7314</v>
      </c>
      <c r="C4760" s="123" t="s">
        <v>1613</v>
      </c>
      <c r="D4760" s="107" t="s">
        <v>4719</v>
      </c>
      <c r="E4760" s="105">
        <v>101490161</v>
      </c>
      <c r="F4760" s="105"/>
      <c r="G4760" s="105">
        <v>209</v>
      </c>
      <c r="H4760">
        <v>9.6199999999999992</v>
      </c>
      <c r="I4760" t="str">
        <f t="shared" si="240"/>
        <v>67</v>
      </c>
      <c r="J4760" t="str">
        <f t="shared" si="241"/>
        <v>5.0</v>
      </c>
      <c r="K4760" t="s">
        <v>8342</v>
      </c>
      <c r="L4760" t="s">
        <v>8341</v>
      </c>
      <c r="M4760">
        <v>0.75</v>
      </c>
      <c r="N4760">
        <v>3</v>
      </c>
      <c r="O4760">
        <f t="shared" si="242"/>
        <v>1.5</v>
      </c>
      <c r="P4760">
        <v>0.5</v>
      </c>
    </row>
    <row r="4761" spans="1:16">
      <c r="A4761" s="113">
        <v>101876601</v>
      </c>
      <c r="B4761" s="61" t="s">
        <v>215</v>
      </c>
      <c r="C4761" s="123" t="s">
        <v>1532</v>
      </c>
      <c r="D4761" s="138" t="s">
        <v>3972</v>
      </c>
      <c r="E4761" s="113" t="s">
        <v>1567</v>
      </c>
      <c r="F4761" s="113"/>
      <c r="G4761" s="113">
        <v>278</v>
      </c>
      <c r="H4761">
        <v>9.6199999999999992</v>
      </c>
      <c r="I4761" t="str">
        <f t="shared" si="240"/>
        <v>78</v>
      </c>
      <c r="J4761" t="str">
        <f t="shared" si="241"/>
        <v>3.7</v>
      </c>
      <c r="K4761" t="s">
        <v>8342</v>
      </c>
      <c r="L4761" t="s">
        <v>8341</v>
      </c>
      <c r="M4761">
        <v>0.75</v>
      </c>
      <c r="N4761">
        <v>3</v>
      </c>
      <c r="O4761">
        <f t="shared" si="242"/>
        <v>1.5</v>
      </c>
      <c r="P4761">
        <v>0.5</v>
      </c>
    </row>
    <row r="4762" spans="1:16">
      <c r="A4762" s="113">
        <v>101876601</v>
      </c>
      <c r="B4762" s="61" t="s">
        <v>215</v>
      </c>
      <c r="C4762" s="123" t="s">
        <v>1532</v>
      </c>
      <c r="D4762" s="138" t="s">
        <v>3972</v>
      </c>
      <c r="E4762" s="113" t="s">
        <v>1567</v>
      </c>
      <c r="F4762" s="113"/>
      <c r="G4762" s="113">
        <v>278</v>
      </c>
      <c r="H4762">
        <v>9.6199999999999992</v>
      </c>
      <c r="I4762" t="str">
        <f t="shared" si="240"/>
        <v>78</v>
      </c>
      <c r="J4762" t="str">
        <f t="shared" si="241"/>
        <v>3.7</v>
      </c>
      <c r="K4762" t="s">
        <v>8342</v>
      </c>
      <c r="L4762" t="s">
        <v>8341</v>
      </c>
      <c r="M4762">
        <v>0.75</v>
      </c>
      <c r="N4762">
        <v>3</v>
      </c>
      <c r="O4762">
        <f t="shared" si="242"/>
        <v>1.5</v>
      </c>
      <c r="P4762">
        <v>0.5</v>
      </c>
    </row>
    <row r="4763" spans="1:16">
      <c r="A4763" s="113">
        <v>101876601</v>
      </c>
      <c r="B4763" s="61" t="s">
        <v>215</v>
      </c>
      <c r="C4763" s="123" t="s">
        <v>1613</v>
      </c>
      <c r="D4763" s="138" t="s">
        <v>3973</v>
      </c>
      <c r="E4763" s="113" t="s">
        <v>1567</v>
      </c>
      <c r="F4763" s="113"/>
      <c r="G4763" s="113">
        <v>278</v>
      </c>
      <c r="H4763">
        <v>9.6199999999999992</v>
      </c>
      <c r="I4763" t="str">
        <f t="shared" si="240"/>
        <v>78</v>
      </c>
      <c r="J4763" t="str">
        <f t="shared" si="241"/>
        <v>3.7</v>
      </c>
      <c r="K4763" t="s">
        <v>8342</v>
      </c>
      <c r="L4763" t="s">
        <v>8341</v>
      </c>
      <c r="M4763">
        <v>0.75</v>
      </c>
      <c r="N4763">
        <v>3</v>
      </c>
      <c r="O4763">
        <f t="shared" si="242"/>
        <v>1.5</v>
      </c>
      <c r="P4763">
        <v>0.5</v>
      </c>
    </row>
    <row r="4764" spans="1:16">
      <c r="A4764" s="105">
        <v>102795061</v>
      </c>
      <c r="B4764" s="61" t="s">
        <v>7061</v>
      </c>
      <c r="C4764" s="123" t="s">
        <v>1532</v>
      </c>
      <c r="D4764" s="107" t="s">
        <v>4323</v>
      </c>
      <c r="E4764" s="113" t="s">
        <v>1567</v>
      </c>
      <c r="F4764" s="105"/>
      <c r="G4764" s="105">
        <v>278</v>
      </c>
      <c r="H4764">
        <v>9.6199999999999992</v>
      </c>
      <c r="I4764" t="str">
        <f t="shared" si="240"/>
        <v>78</v>
      </c>
      <c r="J4764" t="str">
        <f t="shared" si="241"/>
        <v>3.7</v>
      </c>
      <c r="K4764" t="s">
        <v>8347</v>
      </c>
      <c r="L4764" t="s">
        <v>8341</v>
      </c>
      <c r="M4764">
        <v>1.5</v>
      </c>
      <c r="N4764">
        <v>3</v>
      </c>
      <c r="O4764">
        <f t="shared" si="242"/>
        <v>1.5</v>
      </c>
      <c r="P4764">
        <v>0.5</v>
      </c>
    </row>
    <row r="4765" spans="1:16">
      <c r="A4765" s="105">
        <v>102795061</v>
      </c>
      <c r="B4765" s="61" t="s">
        <v>7061</v>
      </c>
      <c r="C4765" s="123" t="s">
        <v>1613</v>
      </c>
      <c r="D4765" s="107" t="s">
        <v>4412</v>
      </c>
      <c r="E4765" s="113" t="s">
        <v>4413</v>
      </c>
      <c r="F4765" s="105"/>
      <c r="G4765" s="105">
        <v>278</v>
      </c>
      <c r="H4765">
        <v>9.6199999999999992</v>
      </c>
      <c r="I4765" t="str">
        <f t="shared" si="240"/>
        <v>78</v>
      </c>
      <c r="J4765" t="str">
        <f t="shared" si="241"/>
        <v>3.7</v>
      </c>
      <c r="K4765" t="s">
        <v>8347</v>
      </c>
      <c r="L4765" t="s">
        <v>8341</v>
      </c>
      <c r="M4765">
        <v>1.5</v>
      </c>
      <c r="N4765">
        <v>3</v>
      </c>
      <c r="O4765">
        <f t="shared" si="242"/>
        <v>1.5</v>
      </c>
      <c r="P4765">
        <v>0.5</v>
      </c>
    </row>
    <row r="4766" spans="1:16">
      <c r="A4766" s="105">
        <v>104735780</v>
      </c>
      <c r="B4766" s="61" t="s">
        <v>173</v>
      </c>
      <c r="C4766" s="106" t="s">
        <v>1613</v>
      </c>
      <c r="D4766" s="107" t="s">
        <v>8289</v>
      </c>
      <c r="E4766" s="105"/>
      <c r="F4766" s="105"/>
      <c r="G4766" s="105">
        <v>333</v>
      </c>
      <c r="H4766">
        <v>7</v>
      </c>
      <c r="I4766" t="str">
        <f t="shared" si="240"/>
        <v>78</v>
      </c>
      <c r="J4766" t="str">
        <f t="shared" si="241"/>
        <v>8.5</v>
      </c>
      <c r="K4766" t="s">
        <v>8343</v>
      </c>
      <c r="L4766" t="s">
        <v>8341</v>
      </c>
      <c r="M4766">
        <v>0.75</v>
      </c>
      <c r="N4766">
        <v>2.5</v>
      </c>
      <c r="O4766">
        <f t="shared" si="242"/>
        <v>1.25</v>
      </c>
      <c r="P4766">
        <v>0.5</v>
      </c>
    </row>
    <row r="4767" spans="1:16">
      <c r="A4767" s="105">
        <v>104789291</v>
      </c>
      <c r="B4767" s="61" t="s">
        <v>8033</v>
      </c>
      <c r="C4767" s="106" t="s">
        <v>1532</v>
      </c>
      <c r="D4767" s="107" t="s">
        <v>5783</v>
      </c>
      <c r="E4767" s="105">
        <v>104571972</v>
      </c>
      <c r="F4767" s="105"/>
      <c r="G4767" s="105">
        <v>333</v>
      </c>
      <c r="H4767">
        <v>7</v>
      </c>
      <c r="I4767" t="str">
        <f t="shared" si="240"/>
        <v>78</v>
      </c>
      <c r="J4767" t="str">
        <f t="shared" si="241"/>
        <v>8.5</v>
      </c>
      <c r="K4767" t="s">
        <v>8343</v>
      </c>
      <c r="L4767" t="s">
        <v>8341</v>
      </c>
      <c r="M4767">
        <v>0.75</v>
      </c>
      <c r="N4767">
        <v>2.5</v>
      </c>
      <c r="O4767">
        <f t="shared" si="242"/>
        <v>1.25</v>
      </c>
      <c r="P4767">
        <v>0.5</v>
      </c>
    </row>
    <row r="4768" spans="1:16">
      <c r="A4768" s="105">
        <v>102822570</v>
      </c>
      <c r="B4768" s="61" t="s">
        <v>7122</v>
      </c>
      <c r="C4768" s="123" t="s">
        <v>1532</v>
      </c>
      <c r="D4768" s="107" t="s">
        <v>4425</v>
      </c>
      <c r="E4768" s="105">
        <v>101490171</v>
      </c>
      <c r="F4768" s="105"/>
      <c r="G4768" s="105">
        <v>278</v>
      </c>
      <c r="H4768">
        <v>9.6199999999999992</v>
      </c>
      <c r="I4768" t="str">
        <f t="shared" si="240"/>
        <v>78</v>
      </c>
      <c r="J4768" t="str">
        <f t="shared" si="241"/>
        <v>3.7</v>
      </c>
      <c r="K4768" t="s">
        <v>8348</v>
      </c>
      <c r="L4768" t="s">
        <v>8341</v>
      </c>
      <c r="M4768">
        <v>0.75</v>
      </c>
      <c r="N4768">
        <v>3</v>
      </c>
      <c r="O4768">
        <f t="shared" si="242"/>
        <v>1.5</v>
      </c>
      <c r="P4768">
        <v>0.5</v>
      </c>
    </row>
    <row r="4769" spans="1:16">
      <c r="A4769" s="105" t="s">
        <v>2417</v>
      </c>
      <c r="B4769" s="61" t="s">
        <v>6368</v>
      </c>
      <c r="C4769" s="123" t="s">
        <v>1532</v>
      </c>
      <c r="D4769" s="126" t="s">
        <v>2418</v>
      </c>
      <c r="E4769" s="105">
        <v>101490162</v>
      </c>
      <c r="F4769" s="105"/>
      <c r="G4769" s="118">
        <v>87</v>
      </c>
      <c r="H4769">
        <v>9.6199999999999992</v>
      </c>
      <c r="I4769" t="str">
        <f t="shared" si="240"/>
        <v>78</v>
      </c>
      <c r="J4769" t="str">
        <f t="shared" si="241"/>
        <v>3.9</v>
      </c>
      <c r="K4769" t="s">
        <v>8342</v>
      </c>
      <c r="L4769" t="s">
        <v>8357</v>
      </c>
      <c r="M4769">
        <v>0.75</v>
      </c>
      <c r="N4769">
        <v>3</v>
      </c>
      <c r="O4769">
        <f t="shared" si="242"/>
        <v>1.5</v>
      </c>
      <c r="P4769">
        <v>0.5</v>
      </c>
    </row>
    <row r="4770" spans="1:16">
      <c r="A4770" s="118" t="s">
        <v>2417</v>
      </c>
      <c r="B4770" s="61" t="s">
        <v>6368</v>
      </c>
      <c r="C4770" s="123" t="s">
        <v>1613</v>
      </c>
      <c r="D4770" s="126" t="s">
        <v>3869</v>
      </c>
      <c r="E4770" s="118">
        <v>101490161</v>
      </c>
      <c r="F4770" s="118"/>
      <c r="G4770" s="118">
        <v>87</v>
      </c>
      <c r="H4770">
        <v>9.6199999999999992</v>
      </c>
      <c r="I4770" t="str">
        <f t="shared" si="240"/>
        <v>78</v>
      </c>
      <c r="J4770" t="str">
        <f t="shared" si="241"/>
        <v>3.9</v>
      </c>
      <c r="K4770" t="s">
        <v>8342</v>
      </c>
      <c r="L4770" t="s">
        <v>8357</v>
      </c>
      <c r="M4770">
        <v>0.75</v>
      </c>
      <c r="N4770">
        <v>3</v>
      </c>
      <c r="O4770">
        <f t="shared" si="242"/>
        <v>1.5</v>
      </c>
      <c r="P4770">
        <v>0.5</v>
      </c>
    </row>
    <row r="4771" spans="1:16">
      <c r="A4771" s="105" t="s">
        <v>2269</v>
      </c>
      <c r="B4771" s="61" t="s">
        <v>6304</v>
      </c>
      <c r="C4771" s="123" t="s">
        <v>1532</v>
      </c>
      <c r="D4771" s="126" t="s">
        <v>2270</v>
      </c>
      <c r="E4771" s="105">
        <v>101490162</v>
      </c>
      <c r="F4771" s="105"/>
      <c r="G4771" s="118">
        <v>87</v>
      </c>
      <c r="H4771">
        <v>9.6199999999999992</v>
      </c>
      <c r="I4771" t="str">
        <f t="shared" si="240"/>
        <v>78</v>
      </c>
      <c r="J4771" t="str">
        <f t="shared" si="241"/>
        <v>3.9</v>
      </c>
      <c r="K4771" t="s">
        <v>8342</v>
      </c>
      <c r="L4771" t="s">
        <v>8341</v>
      </c>
      <c r="M4771">
        <v>0.75</v>
      </c>
      <c r="N4771">
        <v>3</v>
      </c>
      <c r="O4771">
        <f t="shared" si="242"/>
        <v>1.5</v>
      </c>
      <c r="P4771">
        <v>0.5</v>
      </c>
    </row>
    <row r="4772" spans="1:16">
      <c r="A4772" s="105" t="s">
        <v>3304</v>
      </c>
      <c r="B4772" s="61" t="s">
        <v>6681</v>
      </c>
      <c r="C4772" s="123" t="s">
        <v>1532</v>
      </c>
      <c r="D4772" s="126" t="s">
        <v>3305</v>
      </c>
      <c r="E4772" s="105">
        <v>101490164</v>
      </c>
      <c r="F4772" s="105"/>
      <c r="G4772" s="118">
        <v>87</v>
      </c>
      <c r="H4772">
        <v>9.6199999999999992</v>
      </c>
      <c r="I4772" t="str">
        <f t="shared" si="240"/>
        <v>78</v>
      </c>
      <c r="J4772" t="str">
        <f t="shared" si="241"/>
        <v>3.9</v>
      </c>
      <c r="K4772" t="s">
        <v>8342</v>
      </c>
      <c r="L4772" t="s">
        <v>8341</v>
      </c>
      <c r="M4772">
        <v>0.75</v>
      </c>
      <c r="N4772">
        <v>3</v>
      </c>
      <c r="O4772">
        <f t="shared" si="242"/>
        <v>1.5</v>
      </c>
      <c r="P4772">
        <v>0.5</v>
      </c>
    </row>
    <row r="4773" spans="1:16">
      <c r="A4773" s="118" t="s">
        <v>3304</v>
      </c>
      <c r="B4773" s="61" t="s">
        <v>6681</v>
      </c>
      <c r="C4773" s="123" t="s">
        <v>1613</v>
      </c>
      <c r="D4773" s="126" t="s">
        <v>3872</v>
      </c>
      <c r="E4773" s="118">
        <v>101490161</v>
      </c>
      <c r="F4773" s="118"/>
      <c r="G4773" s="118">
        <v>87</v>
      </c>
      <c r="H4773">
        <v>9.6199999999999992</v>
      </c>
      <c r="I4773" t="str">
        <f t="shared" si="240"/>
        <v>78</v>
      </c>
      <c r="J4773" t="str">
        <f t="shared" si="241"/>
        <v>3.9</v>
      </c>
      <c r="K4773" t="s">
        <v>8342</v>
      </c>
      <c r="L4773" t="s">
        <v>8341</v>
      </c>
      <c r="M4773">
        <v>0.75</v>
      </c>
      <c r="N4773">
        <v>3</v>
      </c>
      <c r="O4773">
        <f t="shared" si="242"/>
        <v>1.5</v>
      </c>
      <c r="P4773">
        <v>0.5</v>
      </c>
    </row>
    <row r="4774" spans="1:16">
      <c r="A4774" s="105" t="s">
        <v>2269</v>
      </c>
      <c r="B4774" s="61" t="s">
        <v>6304</v>
      </c>
      <c r="C4774" s="123" t="s">
        <v>1613</v>
      </c>
      <c r="D4774" s="126" t="s">
        <v>3874</v>
      </c>
      <c r="E4774" s="118">
        <v>101490161</v>
      </c>
      <c r="F4774" s="118"/>
      <c r="G4774" s="118">
        <v>87</v>
      </c>
      <c r="H4774">
        <v>9.6199999999999992</v>
      </c>
      <c r="I4774" t="str">
        <f t="shared" si="240"/>
        <v>78</v>
      </c>
      <c r="J4774" t="str">
        <f t="shared" si="241"/>
        <v>3.9</v>
      </c>
      <c r="K4774" t="s">
        <v>8342</v>
      </c>
      <c r="L4774" t="s">
        <v>8341</v>
      </c>
      <c r="M4774">
        <v>0.75</v>
      </c>
      <c r="N4774">
        <v>3</v>
      </c>
      <c r="O4774">
        <f t="shared" si="242"/>
        <v>1.5</v>
      </c>
      <c r="P4774">
        <v>0.5</v>
      </c>
    </row>
    <row r="4775" spans="1:16">
      <c r="A4775" s="105">
        <v>103383829</v>
      </c>
      <c r="B4775" s="61" t="s">
        <v>7611</v>
      </c>
      <c r="C4775" s="106" t="s">
        <v>1532</v>
      </c>
      <c r="D4775" s="107" t="s">
        <v>5124</v>
      </c>
      <c r="E4775" s="105">
        <v>101490162</v>
      </c>
      <c r="F4775" s="105"/>
      <c r="G4775" s="105">
        <v>415</v>
      </c>
      <c r="H4775">
        <v>9.6199999999999992</v>
      </c>
      <c r="I4775" t="str">
        <f t="shared" si="240"/>
        <v>78</v>
      </c>
      <c r="J4775" t="str">
        <f t="shared" si="241"/>
        <v>3.9</v>
      </c>
      <c r="K4775" t="s">
        <v>8342</v>
      </c>
      <c r="L4775" t="s">
        <v>8351</v>
      </c>
      <c r="M4775">
        <v>0.75</v>
      </c>
      <c r="N4775">
        <v>3</v>
      </c>
      <c r="O4775">
        <f t="shared" si="242"/>
        <v>1.5</v>
      </c>
      <c r="P4775">
        <v>0.5</v>
      </c>
    </row>
    <row r="4776" spans="1:16">
      <c r="A4776" s="105">
        <v>103383393</v>
      </c>
      <c r="B4776" s="61" t="s">
        <v>142</v>
      </c>
      <c r="C4776" s="106" t="s">
        <v>1532</v>
      </c>
      <c r="D4776" s="107" t="s">
        <v>5123</v>
      </c>
      <c r="E4776" s="105">
        <v>101490171</v>
      </c>
      <c r="F4776" s="105"/>
      <c r="G4776" s="105">
        <v>415</v>
      </c>
      <c r="H4776">
        <v>9.6199999999999992</v>
      </c>
      <c r="I4776" t="str">
        <f t="shared" si="240"/>
        <v>78</v>
      </c>
      <c r="J4776" t="str">
        <f t="shared" si="241"/>
        <v>3.9</v>
      </c>
      <c r="K4776" t="s">
        <v>8342</v>
      </c>
      <c r="L4776" t="s">
        <v>8351</v>
      </c>
      <c r="M4776">
        <v>0.75</v>
      </c>
      <c r="N4776">
        <v>3</v>
      </c>
      <c r="O4776">
        <f t="shared" si="242"/>
        <v>1.5</v>
      </c>
      <c r="P4776">
        <v>0.5</v>
      </c>
    </row>
    <row r="4777" spans="1:16">
      <c r="A4777" s="105">
        <v>103383393</v>
      </c>
      <c r="B4777" s="61" t="s">
        <v>142</v>
      </c>
      <c r="C4777" s="106" t="s">
        <v>1613</v>
      </c>
      <c r="D4777" s="107" t="s">
        <v>141</v>
      </c>
      <c r="E4777" s="105">
        <v>101490161</v>
      </c>
      <c r="F4777" s="105"/>
      <c r="G4777" s="105">
        <v>415</v>
      </c>
      <c r="H4777">
        <v>9.6199999999999992</v>
      </c>
      <c r="I4777" t="str">
        <f t="shared" si="240"/>
        <v>78</v>
      </c>
      <c r="J4777" t="str">
        <f t="shared" si="241"/>
        <v>3.9</v>
      </c>
      <c r="K4777" t="s">
        <v>8342</v>
      </c>
      <c r="L4777" t="s">
        <v>8351</v>
      </c>
      <c r="M4777">
        <v>0.75</v>
      </c>
      <c r="N4777">
        <v>3</v>
      </c>
      <c r="O4777">
        <f t="shared" si="242"/>
        <v>1.5</v>
      </c>
      <c r="P4777">
        <v>0.5</v>
      </c>
    </row>
    <row r="4778" spans="1:16">
      <c r="A4778" s="105">
        <v>103383829</v>
      </c>
      <c r="B4778" s="61" t="s">
        <v>7611</v>
      </c>
      <c r="C4778" s="106" t="s">
        <v>1613</v>
      </c>
      <c r="D4778" s="107" t="s">
        <v>141</v>
      </c>
      <c r="E4778" s="105">
        <v>101490161</v>
      </c>
      <c r="F4778" s="105"/>
      <c r="G4778" s="105">
        <v>415</v>
      </c>
      <c r="H4778">
        <v>9.6199999999999992</v>
      </c>
      <c r="I4778" t="str">
        <f t="shared" si="240"/>
        <v>78</v>
      </c>
      <c r="J4778" t="str">
        <f t="shared" si="241"/>
        <v>3.9</v>
      </c>
      <c r="K4778" t="s">
        <v>8342</v>
      </c>
      <c r="L4778" t="s">
        <v>8351</v>
      </c>
      <c r="M4778">
        <v>0.75</v>
      </c>
      <c r="N4778">
        <v>3</v>
      </c>
      <c r="O4778">
        <f t="shared" si="242"/>
        <v>1.5</v>
      </c>
      <c r="P4778">
        <v>0.5</v>
      </c>
    </row>
    <row r="4779" spans="1:16">
      <c r="A4779" s="105">
        <v>104673680</v>
      </c>
      <c r="B4779" s="61" t="s">
        <v>106</v>
      </c>
      <c r="C4779" s="106" t="s">
        <v>1532</v>
      </c>
      <c r="D4779" s="107" t="s">
        <v>5710</v>
      </c>
      <c r="E4779" s="105">
        <v>101490162</v>
      </c>
      <c r="F4779" s="105"/>
      <c r="G4779" s="105">
        <v>456</v>
      </c>
      <c r="H4779">
        <v>9.6199999999999992</v>
      </c>
      <c r="I4779" t="str">
        <f t="shared" si="240"/>
        <v>78</v>
      </c>
      <c r="J4779" t="str">
        <f t="shared" si="241"/>
        <v>3.9</v>
      </c>
      <c r="K4779" t="s">
        <v>8342</v>
      </c>
      <c r="L4779" t="s">
        <v>8355</v>
      </c>
      <c r="M4779">
        <v>0.75</v>
      </c>
      <c r="N4779">
        <v>3</v>
      </c>
      <c r="O4779">
        <f t="shared" si="242"/>
        <v>1.5</v>
      </c>
      <c r="P4779">
        <v>0.5</v>
      </c>
    </row>
    <row r="4780" spans="1:16">
      <c r="A4780" s="105">
        <v>104673680</v>
      </c>
      <c r="B4780" s="61" t="s">
        <v>106</v>
      </c>
      <c r="C4780" s="106" t="s">
        <v>1613</v>
      </c>
      <c r="D4780" s="107" t="s">
        <v>151</v>
      </c>
      <c r="E4780" s="105">
        <v>101490161</v>
      </c>
      <c r="F4780" s="105"/>
      <c r="G4780" s="105">
        <v>456</v>
      </c>
      <c r="H4780">
        <v>9.6199999999999992</v>
      </c>
      <c r="I4780" t="str">
        <f t="shared" si="240"/>
        <v>78</v>
      </c>
      <c r="J4780" t="str">
        <f t="shared" si="241"/>
        <v>3.9</v>
      </c>
      <c r="K4780" t="s">
        <v>8342</v>
      </c>
      <c r="L4780" t="s">
        <v>8355</v>
      </c>
      <c r="M4780">
        <v>0.75</v>
      </c>
      <c r="N4780">
        <v>3</v>
      </c>
      <c r="O4780">
        <f t="shared" si="242"/>
        <v>1.5</v>
      </c>
      <c r="P4780">
        <v>0.5</v>
      </c>
    </row>
    <row r="4781" spans="1:16">
      <c r="A4781" s="105">
        <v>103264567</v>
      </c>
      <c r="B4781" s="61" t="s">
        <v>7508</v>
      </c>
      <c r="C4781" s="123" t="s">
        <v>1532</v>
      </c>
      <c r="D4781" s="107" t="s">
        <v>4949</v>
      </c>
      <c r="E4781" s="105">
        <v>101490164</v>
      </c>
      <c r="F4781" s="105"/>
      <c r="G4781" s="105">
        <v>87</v>
      </c>
      <c r="H4781">
        <v>9.6199999999999992</v>
      </c>
      <c r="I4781" t="str">
        <f t="shared" si="240"/>
        <v>78</v>
      </c>
      <c r="J4781" t="str">
        <f t="shared" si="241"/>
        <v>3.9</v>
      </c>
      <c r="K4781" t="s">
        <v>8342</v>
      </c>
      <c r="L4781" t="s">
        <v>8352</v>
      </c>
      <c r="M4781">
        <v>0.75</v>
      </c>
      <c r="N4781">
        <v>3</v>
      </c>
      <c r="O4781">
        <f t="shared" si="242"/>
        <v>1.5</v>
      </c>
      <c r="P4781">
        <v>0.5</v>
      </c>
    </row>
    <row r="4782" spans="1:16">
      <c r="A4782" s="105">
        <v>103264567</v>
      </c>
      <c r="B4782" s="61" t="s">
        <v>7508</v>
      </c>
      <c r="C4782" s="123" t="s">
        <v>1613</v>
      </c>
      <c r="D4782" s="107" t="s">
        <v>4950</v>
      </c>
      <c r="E4782" s="105">
        <v>101490161</v>
      </c>
      <c r="F4782" s="105"/>
      <c r="G4782" s="105">
        <v>87</v>
      </c>
      <c r="H4782">
        <v>9.6199999999999992</v>
      </c>
      <c r="I4782" t="str">
        <f t="shared" si="240"/>
        <v>78</v>
      </c>
      <c r="J4782" t="str">
        <f t="shared" si="241"/>
        <v>3.9</v>
      </c>
      <c r="K4782" t="s">
        <v>8342</v>
      </c>
      <c r="L4782" t="s">
        <v>8352</v>
      </c>
      <c r="M4782">
        <v>0.75</v>
      </c>
      <c r="N4782">
        <v>3</v>
      </c>
      <c r="O4782">
        <f t="shared" si="242"/>
        <v>1.5</v>
      </c>
      <c r="P4782">
        <v>0.5</v>
      </c>
    </row>
    <row r="4783" spans="1:16">
      <c r="A4783" s="105">
        <v>103229057</v>
      </c>
      <c r="B4783" s="61" t="s">
        <v>7441</v>
      </c>
      <c r="C4783" s="123" t="s">
        <v>1532</v>
      </c>
      <c r="D4783" s="107" t="s">
        <v>4857</v>
      </c>
      <c r="E4783" s="105">
        <v>101490171</v>
      </c>
      <c r="F4783" s="105"/>
      <c r="G4783" s="105">
        <v>87</v>
      </c>
      <c r="H4783">
        <v>9.6199999999999992</v>
      </c>
      <c r="I4783" t="str">
        <f t="shared" si="240"/>
        <v>78</v>
      </c>
      <c r="J4783" t="str">
        <f t="shared" si="241"/>
        <v>3.9</v>
      </c>
      <c r="K4783" t="s">
        <v>8342</v>
      </c>
      <c r="L4783" t="s">
        <v>8352</v>
      </c>
      <c r="M4783">
        <v>0.75</v>
      </c>
      <c r="N4783">
        <v>3</v>
      </c>
      <c r="O4783">
        <f t="shared" si="242"/>
        <v>1.5</v>
      </c>
      <c r="P4783">
        <v>0.5</v>
      </c>
    </row>
    <row r="4784" spans="1:16">
      <c r="A4784" s="105">
        <v>103229057</v>
      </c>
      <c r="B4784" s="61" t="s">
        <v>7441</v>
      </c>
      <c r="C4784" s="123" t="s">
        <v>1613</v>
      </c>
      <c r="D4784" s="107" t="s">
        <v>4858</v>
      </c>
      <c r="E4784" s="105">
        <v>101490161</v>
      </c>
      <c r="F4784" s="105"/>
      <c r="G4784" s="105">
        <v>87</v>
      </c>
      <c r="H4784">
        <v>9.6199999999999992</v>
      </c>
      <c r="I4784" t="str">
        <f t="shared" si="240"/>
        <v>78</v>
      </c>
      <c r="J4784" t="str">
        <f t="shared" si="241"/>
        <v>3.9</v>
      </c>
      <c r="K4784" t="s">
        <v>8342</v>
      </c>
      <c r="L4784" t="s">
        <v>8352</v>
      </c>
      <c r="M4784">
        <v>0.75</v>
      </c>
      <c r="N4784">
        <v>3</v>
      </c>
      <c r="O4784">
        <f t="shared" si="242"/>
        <v>1.5</v>
      </c>
      <c r="P4784">
        <v>0.5</v>
      </c>
    </row>
    <row r="4785" spans="1:16">
      <c r="A4785" s="105">
        <v>101886524</v>
      </c>
      <c r="B4785" s="61" t="s">
        <v>6847</v>
      </c>
      <c r="C4785" s="123" t="s">
        <v>1532</v>
      </c>
      <c r="D4785" s="107" t="s">
        <v>3974</v>
      </c>
      <c r="E4785" s="105">
        <v>101490171</v>
      </c>
      <c r="F4785" s="105"/>
      <c r="G4785" s="105">
        <v>87</v>
      </c>
      <c r="H4785">
        <v>9.6199999999999992</v>
      </c>
      <c r="I4785" t="str">
        <f t="shared" si="240"/>
        <v>78</v>
      </c>
      <c r="J4785" t="str">
        <f t="shared" si="241"/>
        <v>3.9</v>
      </c>
      <c r="K4785" t="s">
        <v>8342</v>
      </c>
      <c r="L4785" t="s">
        <v>8357</v>
      </c>
      <c r="M4785">
        <v>0.75</v>
      </c>
      <c r="N4785">
        <v>3</v>
      </c>
      <c r="O4785">
        <f t="shared" si="242"/>
        <v>1.5</v>
      </c>
      <c r="P4785">
        <v>0.5</v>
      </c>
    </row>
    <row r="4786" spans="1:16">
      <c r="A4786" s="105">
        <v>101886524</v>
      </c>
      <c r="B4786" s="61" t="s">
        <v>6847</v>
      </c>
      <c r="C4786" s="123" t="s">
        <v>1532</v>
      </c>
      <c r="D4786" s="107" t="s">
        <v>3974</v>
      </c>
      <c r="E4786" s="105">
        <v>101490169</v>
      </c>
      <c r="F4786" s="105" t="s">
        <v>1534</v>
      </c>
      <c r="G4786" s="105">
        <v>87</v>
      </c>
      <c r="H4786">
        <v>9.6199999999999992</v>
      </c>
      <c r="I4786" t="str">
        <f t="shared" si="240"/>
        <v>78</v>
      </c>
      <c r="J4786" t="str">
        <f t="shared" si="241"/>
        <v>3.9</v>
      </c>
      <c r="K4786" t="s">
        <v>8342</v>
      </c>
      <c r="L4786" t="s">
        <v>8357</v>
      </c>
      <c r="M4786">
        <v>0.75</v>
      </c>
      <c r="N4786">
        <v>3</v>
      </c>
      <c r="O4786">
        <f t="shared" si="242"/>
        <v>1.5</v>
      </c>
      <c r="P4786">
        <v>0.5</v>
      </c>
    </row>
    <row r="4787" spans="1:16">
      <c r="A4787" s="105">
        <v>101886524</v>
      </c>
      <c r="B4787" s="61" t="s">
        <v>6847</v>
      </c>
      <c r="C4787" s="123" t="s">
        <v>1613</v>
      </c>
      <c r="D4787" s="107" t="s">
        <v>3975</v>
      </c>
      <c r="E4787" s="105">
        <v>101490161</v>
      </c>
      <c r="F4787" s="105"/>
      <c r="G4787" s="105">
        <v>87</v>
      </c>
      <c r="H4787">
        <v>9.6199999999999992</v>
      </c>
      <c r="I4787" t="str">
        <f t="shared" si="240"/>
        <v>78</v>
      </c>
      <c r="J4787" t="str">
        <f t="shared" si="241"/>
        <v>3.9</v>
      </c>
      <c r="K4787" t="s">
        <v>8342</v>
      </c>
      <c r="L4787" t="s">
        <v>8357</v>
      </c>
      <c r="M4787">
        <v>0.75</v>
      </c>
      <c r="N4787">
        <v>3</v>
      </c>
      <c r="O4787">
        <f t="shared" si="242"/>
        <v>1.5</v>
      </c>
      <c r="P4787">
        <v>0.5</v>
      </c>
    </row>
    <row r="4788" spans="1:16">
      <c r="A4788" s="105">
        <v>104572571</v>
      </c>
      <c r="B4788" s="61" t="s">
        <v>7902</v>
      </c>
      <c r="C4788" s="106" t="s">
        <v>1532</v>
      </c>
      <c r="D4788" s="107" t="s">
        <v>8325</v>
      </c>
      <c r="E4788" s="105">
        <v>103265022</v>
      </c>
      <c r="F4788" s="105"/>
      <c r="G4788" s="105">
        <v>415</v>
      </c>
      <c r="H4788">
        <v>9.6199999999999992</v>
      </c>
      <c r="I4788" t="str">
        <f t="shared" si="240"/>
        <v>78</v>
      </c>
      <c r="J4788" t="str">
        <f t="shared" si="241"/>
        <v>3.9</v>
      </c>
      <c r="K4788" t="s">
        <v>8345</v>
      </c>
      <c r="L4788" t="s">
        <v>8351</v>
      </c>
      <c r="M4788">
        <v>1.5</v>
      </c>
      <c r="N4788">
        <v>3</v>
      </c>
      <c r="O4788">
        <f t="shared" si="242"/>
        <v>1.5</v>
      </c>
      <c r="P4788">
        <v>0.5</v>
      </c>
    </row>
    <row r="4789" spans="1:16">
      <c r="A4789" s="105">
        <v>104572571</v>
      </c>
      <c r="B4789" s="61" t="s">
        <v>7902</v>
      </c>
      <c r="C4789" s="106" t="s">
        <v>1613</v>
      </c>
      <c r="D4789" s="107" t="s">
        <v>8326</v>
      </c>
      <c r="E4789" s="105" t="s">
        <v>4953</v>
      </c>
      <c r="F4789" s="105"/>
      <c r="G4789" s="105">
        <v>415</v>
      </c>
      <c r="H4789">
        <v>9.6199999999999992</v>
      </c>
      <c r="I4789" t="str">
        <f t="shared" si="240"/>
        <v>78</v>
      </c>
      <c r="J4789" t="str">
        <f t="shared" si="241"/>
        <v>3.9</v>
      </c>
      <c r="K4789" t="s">
        <v>8345</v>
      </c>
      <c r="L4789" t="s">
        <v>8351</v>
      </c>
      <c r="M4789">
        <v>1.5</v>
      </c>
      <c r="N4789">
        <v>3</v>
      </c>
      <c r="O4789">
        <f t="shared" si="242"/>
        <v>1.5</v>
      </c>
      <c r="P4789">
        <v>0.5</v>
      </c>
    </row>
    <row r="4790" spans="1:16">
      <c r="A4790" s="105" t="s">
        <v>5569</v>
      </c>
      <c r="B4790" s="61" t="s">
        <v>7901</v>
      </c>
      <c r="C4790" s="106" t="s">
        <v>1532</v>
      </c>
      <c r="D4790" s="107" t="s">
        <v>5570</v>
      </c>
      <c r="E4790" s="105">
        <v>103265022</v>
      </c>
      <c r="F4790" s="105"/>
      <c r="G4790" s="105">
        <v>87</v>
      </c>
      <c r="H4790">
        <v>9.6199999999999992</v>
      </c>
      <c r="I4790" t="str">
        <f t="shared" si="240"/>
        <v>78</v>
      </c>
      <c r="J4790" t="str">
        <f t="shared" si="241"/>
        <v>3.9</v>
      </c>
      <c r="K4790" t="s">
        <v>8345</v>
      </c>
      <c r="L4790" t="s">
        <v>8352</v>
      </c>
      <c r="M4790">
        <v>1.5</v>
      </c>
      <c r="N4790">
        <v>3</v>
      </c>
      <c r="O4790">
        <f t="shared" si="242"/>
        <v>1.5</v>
      </c>
      <c r="P4790">
        <v>0.5</v>
      </c>
    </row>
    <row r="4791" spans="1:16">
      <c r="A4791" s="105" t="s">
        <v>5569</v>
      </c>
      <c r="B4791" s="61" t="s">
        <v>7901</v>
      </c>
      <c r="C4791" s="106" t="s">
        <v>1613</v>
      </c>
      <c r="D4791" s="107" t="s">
        <v>5571</v>
      </c>
      <c r="E4791" s="105" t="s">
        <v>4953</v>
      </c>
      <c r="F4791" s="105"/>
      <c r="G4791" s="105">
        <v>87</v>
      </c>
      <c r="H4791">
        <v>9.6199999999999992</v>
      </c>
      <c r="I4791" t="str">
        <f t="shared" si="240"/>
        <v>78</v>
      </c>
      <c r="J4791" t="str">
        <f t="shared" si="241"/>
        <v>3.9</v>
      </c>
      <c r="K4791" t="s">
        <v>8345</v>
      </c>
      <c r="L4791" t="s">
        <v>8352</v>
      </c>
      <c r="M4791">
        <v>1.5</v>
      </c>
      <c r="N4791">
        <v>3</v>
      </c>
      <c r="O4791">
        <f t="shared" si="242"/>
        <v>1.5</v>
      </c>
      <c r="P4791">
        <v>0.5</v>
      </c>
    </row>
    <row r="4792" spans="1:16">
      <c r="A4792" s="105" t="s">
        <v>3348</v>
      </c>
      <c r="B4792" s="61" t="s">
        <v>6692</v>
      </c>
      <c r="C4792" s="123" t="s">
        <v>1532</v>
      </c>
      <c r="D4792" s="126" t="s">
        <v>3349</v>
      </c>
      <c r="E4792" s="118">
        <v>101490171</v>
      </c>
      <c r="F4792" s="118"/>
      <c r="G4792" s="118">
        <v>190</v>
      </c>
      <c r="H4792">
        <v>9.6199999999999992</v>
      </c>
      <c r="I4792" t="str">
        <f t="shared" si="240"/>
        <v>78</v>
      </c>
      <c r="J4792" t="str">
        <f t="shared" si="241"/>
        <v>4.8</v>
      </c>
      <c r="K4792" t="s">
        <v>8344</v>
      </c>
      <c r="L4792" t="s">
        <v>8354</v>
      </c>
      <c r="M4792">
        <v>0.75</v>
      </c>
      <c r="N4792">
        <v>3</v>
      </c>
      <c r="O4792">
        <f t="shared" si="242"/>
        <v>1.5</v>
      </c>
      <c r="P4792">
        <v>0.5</v>
      </c>
    </row>
    <row r="4793" spans="1:16">
      <c r="A4793" s="118" t="s">
        <v>3348</v>
      </c>
      <c r="B4793" s="61" t="s">
        <v>6692</v>
      </c>
      <c r="C4793" s="123" t="s">
        <v>1532</v>
      </c>
      <c r="D4793" s="126" t="s">
        <v>3349</v>
      </c>
      <c r="E4793" s="118">
        <v>101490169</v>
      </c>
      <c r="F4793" s="105" t="s">
        <v>1534</v>
      </c>
      <c r="G4793" s="118">
        <v>190</v>
      </c>
      <c r="H4793">
        <v>9.6199999999999992</v>
      </c>
      <c r="I4793" t="str">
        <f t="shared" si="240"/>
        <v>78</v>
      </c>
      <c r="J4793" t="str">
        <f t="shared" si="241"/>
        <v>4.8</v>
      </c>
      <c r="K4793" t="s">
        <v>8344</v>
      </c>
      <c r="L4793" t="s">
        <v>8354</v>
      </c>
      <c r="M4793">
        <v>0.75</v>
      </c>
      <c r="N4793">
        <v>3</v>
      </c>
      <c r="O4793">
        <f t="shared" si="242"/>
        <v>1.5</v>
      </c>
      <c r="P4793">
        <v>0.5</v>
      </c>
    </row>
    <row r="4794" spans="1:16">
      <c r="A4794" s="118" t="s">
        <v>3348</v>
      </c>
      <c r="B4794" s="61" t="s">
        <v>6692</v>
      </c>
      <c r="C4794" s="123" t="s">
        <v>1613</v>
      </c>
      <c r="D4794" s="126" t="s">
        <v>3875</v>
      </c>
      <c r="E4794" s="118">
        <v>101490161</v>
      </c>
      <c r="F4794" s="118"/>
      <c r="G4794" s="118">
        <v>190</v>
      </c>
      <c r="H4794">
        <v>9.6199999999999992</v>
      </c>
      <c r="I4794" t="str">
        <f t="shared" si="240"/>
        <v>78</v>
      </c>
      <c r="J4794" t="str">
        <f t="shared" si="241"/>
        <v>4.8</v>
      </c>
      <c r="K4794" t="s">
        <v>8344</v>
      </c>
      <c r="L4794" t="s">
        <v>8354</v>
      </c>
      <c r="M4794">
        <v>0.75</v>
      </c>
      <c r="N4794">
        <v>3</v>
      </c>
      <c r="O4794">
        <f t="shared" si="242"/>
        <v>1.5</v>
      </c>
      <c r="P4794">
        <v>0.5</v>
      </c>
    </row>
    <row r="4795" spans="1:16">
      <c r="A4795" s="105">
        <v>102020222</v>
      </c>
      <c r="B4795" s="61" t="s">
        <v>6910</v>
      </c>
      <c r="C4795" s="123" t="s">
        <v>1532</v>
      </c>
      <c r="D4795" s="107" t="s">
        <v>4083</v>
      </c>
      <c r="E4795" s="105">
        <v>101490167</v>
      </c>
      <c r="F4795" s="105"/>
      <c r="G4795" s="105">
        <v>181</v>
      </c>
      <c r="H4795">
        <v>9.6199999999999992</v>
      </c>
      <c r="I4795" t="str">
        <f t="shared" si="240"/>
        <v>78</v>
      </c>
      <c r="J4795" t="str">
        <f t="shared" si="241"/>
        <v>4.8</v>
      </c>
      <c r="K4795" t="s">
        <v>8348</v>
      </c>
      <c r="L4795" t="s">
        <v>8350</v>
      </c>
      <c r="M4795">
        <v>0.75</v>
      </c>
      <c r="N4795">
        <v>3</v>
      </c>
      <c r="O4795">
        <f t="shared" si="242"/>
        <v>1.5</v>
      </c>
      <c r="P4795">
        <v>0.5</v>
      </c>
    </row>
    <row r="4796" spans="1:16">
      <c r="A4796" s="105">
        <v>103232278</v>
      </c>
      <c r="B4796" s="61" t="s">
        <v>7465</v>
      </c>
      <c r="C4796" s="123" t="s">
        <v>1532</v>
      </c>
      <c r="D4796" s="105" t="s">
        <v>4083</v>
      </c>
      <c r="E4796" s="105">
        <v>101490171</v>
      </c>
      <c r="F4796" s="105"/>
      <c r="G4796" s="105">
        <v>181</v>
      </c>
      <c r="H4796">
        <v>9.6199999999999992</v>
      </c>
      <c r="I4796" t="str">
        <f t="shared" si="240"/>
        <v>78</v>
      </c>
      <c r="J4796" t="str">
        <f t="shared" si="241"/>
        <v>4.8</v>
      </c>
      <c r="K4796" t="s">
        <v>8348</v>
      </c>
      <c r="L4796" t="s">
        <v>8350</v>
      </c>
      <c r="M4796">
        <v>0.75</v>
      </c>
      <c r="N4796">
        <v>3</v>
      </c>
      <c r="O4796">
        <f t="shared" si="242"/>
        <v>1.5</v>
      </c>
      <c r="P4796">
        <v>0.5</v>
      </c>
    </row>
    <row r="4797" spans="1:16">
      <c r="A4797" s="105">
        <v>102020222</v>
      </c>
      <c r="B4797" s="61" t="s">
        <v>6910</v>
      </c>
      <c r="C4797" s="123" t="s">
        <v>1613</v>
      </c>
      <c r="D4797" s="107" t="s">
        <v>4084</v>
      </c>
      <c r="E4797" s="105">
        <v>101490161</v>
      </c>
      <c r="F4797" s="105"/>
      <c r="G4797" s="105">
        <v>181</v>
      </c>
      <c r="H4797">
        <v>9.6199999999999992</v>
      </c>
      <c r="I4797" t="str">
        <f t="shared" si="240"/>
        <v>78</v>
      </c>
      <c r="J4797" t="str">
        <f t="shared" si="241"/>
        <v>4.8</v>
      </c>
      <c r="K4797" t="s">
        <v>8348</v>
      </c>
      <c r="L4797" t="s">
        <v>8350</v>
      </c>
      <c r="M4797">
        <v>0.75</v>
      </c>
      <c r="N4797">
        <v>3</v>
      </c>
      <c r="O4797">
        <f t="shared" si="242"/>
        <v>1.5</v>
      </c>
      <c r="P4797">
        <v>0.5</v>
      </c>
    </row>
    <row r="4798" spans="1:16">
      <c r="A4798" s="105">
        <v>103232278</v>
      </c>
      <c r="B4798" s="61" t="s">
        <v>7465</v>
      </c>
      <c r="C4798" s="123" t="s">
        <v>1613</v>
      </c>
      <c r="D4798" s="105" t="s">
        <v>4084</v>
      </c>
      <c r="E4798" s="105">
        <v>101490161</v>
      </c>
      <c r="F4798" s="105"/>
      <c r="G4798" s="105">
        <v>181</v>
      </c>
      <c r="H4798">
        <v>9.6199999999999992</v>
      </c>
      <c r="I4798" t="str">
        <f t="shared" si="240"/>
        <v>78</v>
      </c>
      <c r="J4798" t="str">
        <f t="shared" si="241"/>
        <v>4.8</v>
      </c>
      <c r="K4798" t="s">
        <v>8348</v>
      </c>
      <c r="L4798" t="s">
        <v>8350</v>
      </c>
      <c r="M4798">
        <v>0.75</v>
      </c>
      <c r="N4798">
        <v>3</v>
      </c>
      <c r="O4798">
        <f t="shared" si="242"/>
        <v>1.5</v>
      </c>
      <c r="P4798">
        <v>0.5</v>
      </c>
    </row>
    <row r="4799" spans="1:16">
      <c r="A4799" s="105">
        <v>102020218</v>
      </c>
      <c r="B4799" s="61" t="s">
        <v>6909</v>
      </c>
      <c r="C4799" s="123" t="s">
        <v>1532</v>
      </c>
      <c r="D4799" s="107" t="s">
        <v>4081</v>
      </c>
      <c r="E4799" s="105">
        <v>101490167</v>
      </c>
      <c r="F4799" s="105"/>
      <c r="G4799" s="105">
        <v>182</v>
      </c>
      <c r="H4799">
        <v>9.6199999999999992</v>
      </c>
      <c r="I4799" t="str">
        <f t="shared" si="240"/>
        <v>78</v>
      </c>
      <c r="J4799" t="str">
        <f t="shared" si="241"/>
        <v>4.8</v>
      </c>
      <c r="K4799" t="s">
        <v>8348</v>
      </c>
      <c r="L4799" t="s">
        <v>8341</v>
      </c>
      <c r="M4799">
        <v>0.75</v>
      </c>
      <c r="N4799">
        <v>3</v>
      </c>
      <c r="O4799">
        <f t="shared" si="242"/>
        <v>1.5</v>
      </c>
      <c r="P4799">
        <v>0.5</v>
      </c>
    </row>
    <row r="4800" spans="1:16">
      <c r="A4800" s="105">
        <v>103232277</v>
      </c>
      <c r="B4800" s="61" t="s">
        <v>7466</v>
      </c>
      <c r="C4800" s="123" t="s">
        <v>1532</v>
      </c>
      <c r="D4800" s="107" t="s">
        <v>4081</v>
      </c>
      <c r="E4800" s="105">
        <v>101490171</v>
      </c>
      <c r="F4800" s="105"/>
      <c r="G4800" s="105">
        <v>182</v>
      </c>
      <c r="H4800">
        <v>9.6199999999999992</v>
      </c>
      <c r="I4800" t="str">
        <f t="shared" si="240"/>
        <v>78</v>
      </c>
      <c r="J4800" t="str">
        <f t="shared" si="241"/>
        <v>4.8</v>
      </c>
      <c r="K4800" t="s">
        <v>8348</v>
      </c>
      <c r="L4800" t="s">
        <v>8341</v>
      </c>
      <c r="M4800">
        <v>0.75</v>
      </c>
      <c r="N4800">
        <v>3</v>
      </c>
      <c r="O4800">
        <f t="shared" si="242"/>
        <v>1.5</v>
      </c>
      <c r="P4800">
        <v>0.5</v>
      </c>
    </row>
    <row r="4801" spans="1:16">
      <c r="A4801" s="105">
        <v>102020218</v>
      </c>
      <c r="B4801" s="61" t="s">
        <v>6909</v>
      </c>
      <c r="C4801" s="123" t="s">
        <v>1613</v>
      </c>
      <c r="D4801" s="107" t="s">
        <v>4082</v>
      </c>
      <c r="E4801" s="105">
        <v>101490161</v>
      </c>
      <c r="F4801" s="105"/>
      <c r="G4801" s="105">
        <v>182</v>
      </c>
      <c r="H4801">
        <v>9.6199999999999992</v>
      </c>
      <c r="I4801" t="str">
        <f t="shared" si="240"/>
        <v>78</v>
      </c>
      <c r="J4801" t="str">
        <f t="shared" si="241"/>
        <v>4.8</v>
      </c>
      <c r="K4801" t="s">
        <v>8348</v>
      </c>
      <c r="L4801" t="s">
        <v>8341</v>
      </c>
      <c r="M4801">
        <v>0.75</v>
      </c>
      <c r="N4801">
        <v>3</v>
      </c>
      <c r="O4801">
        <f t="shared" si="242"/>
        <v>1.5</v>
      </c>
      <c r="P4801">
        <v>0.5</v>
      </c>
    </row>
    <row r="4802" spans="1:16">
      <c r="A4802" s="105">
        <v>103232277</v>
      </c>
      <c r="B4802" s="61" t="s">
        <v>7466</v>
      </c>
      <c r="C4802" s="123" t="s">
        <v>1613</v>
      </c>
      <c r="D4802" s="107" t="s">
        <v>4082</v>
      </c>
      <c r="E4802" s="105">
        <v>101490161</v>
      </c>
      <c r="F4802" s="105"/>
      <c r="G4802" s="105">
        <v>182</v>
      </c>
      <c r="H4802">
        <v>9.6199999999999992</v>
      </c>
      <c r="I4802" t="str">
        <f t="shared" si="240"/>
        <v>78</v>
      </c>
      <c r="J4802" t="str">
        <f t="shared" si="241"/>
        <v>4.8</v>
      </c>
      <c r="K4802" t="s">
        <v>8348</v>
      </c>
      <c r="L4802" t="s">
        <v>8341</v>
      </c>
      <c r="M4802">
        <v>0.75</v>
      </c>
      <c r="N4802">
        <v>3</v>
      </c>
      <c r="O4802">
        <f t="shared" si="242"/>
        <v>1.5</v>
      </c>
      <c r="P4802">
        <v>0.5</v>
      </c>
    </row>
    <row r="4803" spans="1:16">
      <c r="A4803" s="105" t="s">
        <v>5701</v>
      </c>
      <c r="B4803" s="61" t="s">
        <v>6796</v>
      </c>
      <c r="C4803" s="106" t="s">
        <v>1532</v>
      </c>
      <c r="D4803" s="107" t="s">
        <v>529</v>
      </c>
      <c r="E4803" s="105" t="s">
        <v>5686</v>
      </c>
      <c r="F4803" s="105"/>
      <c r="G4803" s="105">
        <v>190</v>
      </c>
      <c r="H4803">
        <v>9.6199999999999992</v>
      </c>
      <c r="I4803" t="str">
        <f t="shared" si="240"/>
        <v>78</v>
      </c>
      <c r="J4803" t="str">
        <f t="shared" si="241"/>
        <v>4.8</v>
      </c>
      <c r="K4803" t="s">
        <v>8342</v>
      </c>
      <c r="L4803" t="s">
        <v>8350</v>
      </c>
      <c r="M4803">
        <v>0.75</v>
      </c>
      <c r="N4803">
        <v>3</v>
      </c>
      <c r="O4803">
        <f t="shared" si="242"/>
        <v>1.5</v>
      </c>
      <c r="P4803">
        <v>0.5</v>
      </c>
    </row>
    <row r="4804" spans="1:16">
      <c r="A4804" s="105" t="s">
        <v>8100</v>
      </c>
      <c r="B4804" s="61" t="s">
        <v>1484</v>
      </c>
      <c r="C4804" s="106" t="s">
        <v>5683</v>
      </c>
      <c r="D4804" s="107" t="s">
        <v>8327</v>
      </c>
      <c r="E4804" s="105" t="s">
        <v>5726</v>
      </c>
      <c r="F4804" s="105"/>
      <c r="G4804" s="105">
        <v>181</v>
      </c>
      <c r="H4804">
        <v>9.6199999999999992</v>
      </c>
      <c r="I4804" t="str">
        <f t="shared" si="240"/>
        <v>78</v>
      </c>
      <c r="J4804" t="str">
        <f t="shared" si="241"/>
        <v>4.8</v>
      </c>
      <c r="K4804" t="s">
        <v>8342</v>
      </c>
      <c r="L4804" t="s">
        <v>8341</v>
      </c>
      <c r="M4804">
        <v>0.75</v>
      </c>
      <c r="N4804">
        <v>3</v>
      </c>
      <c r="O4804">
        <f t="shared" si="242"/>
        <v>1.5</v>
      </c>
      <c r="P4804">
        <v>0.5</v>
      </c>
    </row>
    <row r="4805" spans="1:16">
      <c r="A4805" s="105">
        <v>100929823</v>
      </c>
      <c r="B4805" s="61" t="s">
        <v>6794</v>
      </c>
      <c r="C4805" s="123" t="s">
        <v>1532</v>
      </c>
      <c r="D4805" s="107" t="s">
        <v>3807</v>
      </c>
      <c r="E4805" s="105">
        <v>101490171</v>
      </c>
      <c r="F4805" s="105"/>
      <c r="G4805" s="105">
        <v>181</v>
      </c>
      <c r="H4805">
        <v>9.6199999999999992</v>
      </c>
      <c r="I4805" t="str">
        <f t="shared" si="240"/>
        <v>78</v>
      </c>
      <c r="J4805" t="str">
        <f t="shared" si="241"/>
        <v>4.8</v>
      </c>
      <c r="K4805" t="s">
        <v>8344</v>
      </c>
      <c r="L4805" t="s">
        <v>8350</v>
      </c>
      <c r="M4805">
        <v>0.75</v>
      </c>
      <c r="N4805">
        <v>3</v>
      </c>
      <c r="O4805">
        <f t="shared" si="242"/>
        <v>1.5</v>
      </c>
      <c r="P4805">
        <v>0.5</v>
      </c>
    </row>
    <row r="4806" spans="1:16">
      <c r="A4806" s="105">
        <v>100929823</v>
      </c>
      <c r="B4806" s="61" t="s">
        <v>6794</v>
      </c>
      <c r="C4806" s="123" t="s">
        <v>1532</v>
      </c>
      <c r="D4806" s="107" t="s">
        <v>3807</v>
      </c>
      <c r="E4806" s="105">
        <v>101490169</v>
      </c>
      <c r="F4806" s="105" t="s">
        <v>1534</v>
      </c>
      <c r="G4806" s="105">
        <v>181</v>
      </c>
      <c r="H4806">
        <v>9.6199999999999992</v>
      </c>
      <c r="I4806" t="str">
        <f t="shared" si="240"/>
        <v>78</v>
      </c>
      <c r="J4806" t="str">
        <f t="shared" si="241"/>
        <v>4.8</v>
      </c>
      <c r="K4806" t="s">
        <v>8344</v>
      </c>
      <c r="L4806" t="s">
        <v>8350</v>
      </c>
      <c r="M4806">
        <v>0.75</v>
      </c>
      <c r="N4806">
        <v>3</v>
      </c>
      <c r="O4806">
        <f t="shared" si="242"/>
        <v>1.5</v>
      </c>
      <c r="P4806">
        <v>0.5</v>
      </c>
    </row>
    <row r="4807" spans="1:16">
      <c r="A4807" s="105">
        <v>100929823</v>
      </c>
      <c r="B4807" s="61" t="s">
        <v>6794</v>
      </c>
      <c r="C4807" s="123" t="s">
        <v>1613</v>
      </c>
      <c r="D4807" s="107" t="s">
        <v>3877</v>
      </c>
      <c r="E4807" s="105">
        <v>101490161</v>
      </c>
      <c r="F4807" s="105"/>
      <c r="G4807" s="105">
        <v>181</v>
      </c>
      <c r="H4807">
        <v>9.6199999999999992</v>
      </c>
      <c r="I4807" t="str">
        <f t="shared" si="240"/>
        <v>78</v>
      </c>
      <c r="J4807" t="str">
        <f t="shared" si="241"/>
        <v>4.8</v>
      </c>
      <c r="K4807" t="s">
        <v>8344</v>
      </c>
      <c r="L4807" t="s">
        <v>8350</v>
      </c>
      <c r="M4807">
        <v>0.75</v>
      </c>
      <c r="N4807">
        <v>3</v>
      </c>
      <c r="O4807">
        <f t="shared" si="242"/>
        <v>1.5</v>
      </c>
      <c r="P4807">
        <v>0.5</v>
      </c>
    </row>
    <row r="4808" spans="1:16">
      <c r="A4808" s="105">
        <v>100929822</v>
      </c>
      <c r="B4808" s="61" t="s">
        <v>6795</v>
      </c>
      <c r="C4808" s="123" t="s">
        <v>1532</v>
      </c>
      <c r="D4808" s="107" t="s">
        <v>3809</v>
      </c>
      <c r="E4808" s="105">
        <v>101490171</v>
      </c>
      <c r="F4808" s="105"/>
      <c r="G4808" s="105">
        <v>182</v>
      </c>
      <c r="H4808">
        <v>9.6199999999999992</v>
      </c>
      <c r="I4808" t="str">
        <f t="shared" si="240"/>
        <v>78</v>
      </c>
      <c r="J4808" t="str">
        <f t="shared" si="241"/>
        <v>4.8</v>
      </c>
      <c r="K4808" t="s">
        <v>8344</v>
      </c>
      <c r="L4808" t="s">
        <v>8341</v>
      </c>
      <c r="M4808">
        <v>0.75</v>
      </c>
      <c r="N4808">
        <v>3</v>
      </c>
      <c r="O4808">
        <f t="shared" si="242"/>
        <v>1.5</v>
      </c>
      <c r="P4808">
        <v>0.5</v>
      </c>
    </row>
    <row r="4809" spans="1:16">
      <c r="A4809" s="105">
        <v>100929822</v>
      </c>
      <c r="B4809" s="61" t="s">
        <v>6795</v>
      </c>
      <c r="C4809" s="123" t="s">
        <v>1532</v>
      </c>
      <c r="D4809" s="107" t="s">
        <v>3809</v>
      </c>
      <c r="E4809" s="105">
        <v>101490169</v>
      </c>
      <c r="F4809" s="105" t="s">
        <v>1534</v>
      </c>
      <c r="G4809" s="105">
        <v>182</v>
      </c>
      <c r="H4809">
        <v>9.6199999999999992</v>
      </c>
      <c r="I4809" t="str">
        <f t="shared" si="240"/>
        <v>78</v>
      </c>
      <c r="J4809" t="str">
        <f t="shared" si="241"/>
        <v>4.8</v>
      </c>
      <c r="K4809" t="s">
        <v>8344</v>
      </c>
      <c r="L4809" t="s">
        <v>8341</v>
      </c>
      <c r="M4809">
        <v>0.75</v>
      </c>
      <c r="N4809">
        <v>3</v>
      </c>
      <c r="O4809">
        <f t="shared" si="242"/>
        <v>1.5</v>
      </c>
      <c r="P4809">
        <v>0.5</v>
      </c>
    </row>
    <row r="4810" spans="1:16">
      <c r="A4810" s="105">
        <v>100929822</v>
      </c>
      <c r="B4810" s="61" t="s">
        <v>6795</v>
      </c>
      <c r="C4810" s="123" t="s">
        <v>1613</v>
      </c>
      <c r="D4810" s="107" t="s">
        <v>3879</v>
      </c>
      <c r="E4810" s="105">
        <v>101490161</v>
      </c>
      <c r="F4810" s="105"/>
      <c r="G4810" s="105">
        <v>182</v>
      </c>
      <c r="H4810">
        <v>9.6199999999999992</v>
      </c>
      <c r="I4810" t="str">
        <f t="shared" si="240"/>
        <v>78</v>
      </c>
      <c r="J4810" t="str">
        <f t="shared" si="241"/>
        <v>4.8</v>
      </c>
      <c r="K4810" t="s">
        <v>8344</v>
      </c>
      <c r="L4810" t="s">
        <v>8341</v>
      </c>
      <c r="M4810">
        <v>0.75</v>
      </c>
      <c r="N4810">
        <v>3</v>
      </c>
      <c r="O4810">
        <f t="shared" si="242"/>
        <v>1.5</v>
      </c>
      <c r="P4810">
        <v>0.5</v>
      </c>
    </row>
    <row r="4811" spans="1:16">
      <c r="A4811" s="105">
        <v>100929821</v>
      </c>
      <c r="B4811" s="61" t="s">
        <v>6796</v>
      </c>
      <c r="C4811" s="123" t="s">
        <v>1532</v>
      </c>
      <c r="D4811" s="107" t="s">
        <v>3811</v>
      </c>
      <c r="E4811" s="105">
        <v>101490171</v>
      </c>
      <c r="F4811" s="105"/>
      <c r="G4811" s="105">
        <v>190</v>
      </c>
      <c r="H4811">
        <v>9.6199999999999992</v>
      </c>
      <c r="I4811" t="str">
        <f t="shared" si="240"/>
        <v>78</v>
      </c>
      <c r="J4811" t="str">
        <f t="shared" si="241"/>
        <v>4.8</v>
      </c>
      <c r="K4811" t="s">
        <v>8342</v>
      </c>
      <c r="L4811" t="s">
        <v>8350</v>
      </c>
      <c r="M4811">
        <v>0.75</v>
      </c>
      <c r="N4811">
        <v>3</v>
      </c>
      <c r="O4811">
        <f t="shared" si="242"/>
        <v>1.5</v>
      </c>
      <c r="P4811">
        <v>0.5</v>
      </c>
    </row>
    <row r="4812" spans="1:16">
      <c r="A4812" s="105">
        <v>100929821</v>
      </c>
      <c r="B4812" s="61" t="s">
        <v>6796</v>
      </c>
      <c r="C4812" s="123" t="s">
        <v>1532</v>
      </c>
      <c r="D4812" s="107" t="s">
        <v>3811</v>
      </c>
      <c r="E4812" s="105">
        <v>101490169</v>
      </c>
      <c r="F4812" s="105" t="s">
        <v>1534</v>
      </c>
      <c r="G4812" s="105">
        <v>190</v>
      </c>
      <c r="H4812">
        <v>9.6199999999999992</v>
      </c>
      <c r="I4812" t="str">
        <f t="shared" ref="I4812:I4857" si="243">MID(D4812,5,2)</f>
        <v>78</v>
      </c>
      <c r="J4812" t="str">
        <f t="shared" ref="J4812:J4857" si="244">MID(D4812,7,3)</f>
        <v>4.8</v>
      </c>
      <c r="K4812" t="s">
        <v>8342</v>
      </c>
      <c r="L4812" t="s">
        <v>8350</v>
      </c>
      <c r="M4812">
        <v>0.75</v>
      </c>
      <c r="N4812">
        <v>3</v>
      </c>
      <c r="O4812">
        <f t="shared" si="242"/>
        <v>1.5</v>
      </c>
      <c r="P4812">
        <v>0.5</v>
      </c>
    </row>
    <row r="4813" spans="1:16">
      <c r="A4813" s="105">
        <v>103232280</v>
      </c>
      <c r="B4813" s="61" t="s">
        <v>7456</v>
      </c>
      <c r="C4813" s="123" t="s">
        <v>1532</v>
      </c>
      <c r="D4813" s="107" t="s">
        <v>3811</v>
      </c>
      <c r="E4813" s="105">
        <v>101490171</v>
      </c>
      <c r="F4813" s="105"/>
      <c r="G4813" s="105">
        <v>190</v>
      </c>
      <c r="H4813">
        <v>9.6199999999999992</v>
      </c>
      <c r="I4813" t="str">
        <f t="shared" si="243"/>
        <v>78</v>
      </c>
      <c r="J4813" t="str">
        <f t="shared" si="244"/>
        <v>4.8</v>
      </c>
      <c r="K4813" t="s">
        <v>8342</v>
      </c>
      <c r="L4813" t="s">
        <v>8350</v>
      </c>
      <c r="M4813">
        <v>0.75</v>
      </c>
      <c r="N4813">
        <v>3</v>
      </c>
      <c r="O4813">
        <f t="shared" si="242"/>
        <v>1.5</v>
      </c>
      <c r="P4813">
        <v>0.5</v>
      </c>
    </row>
    <row r="4814" spans="1:16">
      <c r="A4814" s="105">
        <v>100929821</v>
      </c>
      <c r="B4814" s="61" t="s">
        <v>6796</v>
      </c>
      <c r="C4814" s="123" t="s">
        <v>1613</v>
      </c>
      <c r="D4814" s="107" t="s">
        <v>3881</v>
      </c>
      <c r="E4814" s="105">
        <v>101490161</v>
      </c>
      <c r="F4814" s="105"/>
      <c r="G4814" s="105">
        <v>190</v>
      </c>
      <c r="H4814">
        <v>9.6199999999999992</v>
      </c>
      <c r="I4814" t="str">
        <f t="shared" si="243"/>
        <v>78</v>
      </c>
      <c r="J4814" t="str">
        <f t="shared" si="244"/>
        <v>4.8</v>
      </c>
      <c r="K4814" t="s">
        <v>8342</v>
      </c>
      <c r="L4814" t="s">
        <v>8350</v>
      </c>
      <c r="M4814">
        <v>0.75</v>
      </c>
      <c r="N4814">
        <v>3</v>
      </c>
      <c r="O4814">
        <f t="shared" si="242"/>
        <v>1.5</v>
      </c>
      <c r="P4814">
        <v>0.5</v>
      </c>
    </row>
    <row r="4815" spans="1:16">
      <c r="A4815" s="105">
        <v>103232280</v>
      </c>
      <c r="B4815" s="61" t="s">
        <v>7456</v>
      </c>
      <c r="C4815" s="123" t="s">
        <v>1613</v>
      </c>
      <c r="D4815" s="107" t="s">
        <v>3881</v>
      </c>
      <c r="E4815" s="105">
        <v>101490161</v>
      </c>
      <c r="F4815" s="105"/>
      <c r="G4815" s="105">
        <v>190</v>
      </c>
      <c r="H4815">
        <v>9.6199999999999992</v>
      </c>
      <c r="I4815" t="str">
        <f t="shared" si="243"/>
        <v>78</v>
      </c>
      <c r="J4815" t="str">
        <f t="shared" si="244"/>
        <v>4.8</v>
      </c>
      <c r="K4815" t="s">
        <v>8342</v>
      </c>
      <c r="L4815" t="s">
        <v>8350</v>
      </c>
      <c r="M4815">
        <v>0.75</v>
      </c>
      <c r="N4815">
        <v>3</v>
      </c>
      <c r="O4815">
        <f t="shared" si="242"/>
        <v>1.5</v>
      </c>
      <c r="P4815">
        <v>0.5</v>
      </c>
    </row>
    <row r="4816" spans="1:16">
      <c r="A4816" s="105">
        <v>103210980</v>
      </c>
      <c r="B4816" s="61" t="s">
        <v>7432</v>
      </c>
      <c r="C4816" s="123" t="s">
        <v>1532</v>
      </c>
      <c r="D4816" s="107" t="s">
        <v>4844</v>
      </c>
      <c r="E4816" s="105">
        <v>101490162</v>
      </c>
      <c r="F4816" s="105"/>
      <c r="G4816" s="105">
        <v>181</v>
      </c>
      <c r="H4816">
        <v>9.6199999999999992</v>
      </c>
      <c r="I4816" t="str">
        <f t="shared" si="243"/>
        <v>78</v>
      </c>
      <c r="J4816" t="str">
        <f t="shared" si="244"/>
        <v>4.8</v>
      </c>
      <c r="K4816" t="s">
        <v>8342</v>
      </c>
      <c r="L4816" t="s">
        <v>8341</v>
      </c>
      <c r="M4816">
        <v>0.75</v>
      </c>
      <c r="N4816">
        <v>3</v>
      </c>
      <c r="O4816">
        <f t="shared" si="242"/>
        <v>1.5</v>
      </c>
      <c r="P4816">
        <v>0.5</v>
      </c>
    </row>
    <row r="4817" spans="1:16">
      <c r="A4817" s="105">
        <v>103210980</v>
      </c>
      <c r="B4817" s="61" t="s">
        <v>7432</v>
      </c>
      <c r="C4817" s="123" t="s">
        <v>1613</v>
      </c>
      <c r="D4817" s="107" t="s">
        <v>4845</v>
      </c>
      <c r="E4817" s="105">
        <v>101490161</v>
      </c>
      <c r="F4817" s="105"/>
      <c r="G4817" s="105">
        <v>181</v>
      </c>
      <c r="H4817">
        <v>9.6199999999999992</v>
      </c>
      <c r="I4817" t="str">
        <f t="shared" si="243"/>
        <v>78</v>
      </c>
      <c r="J4817" t="str">
        <f t="shared" si="244"/>
        <v>4.8</v>
      </c>
      <c r="K4817" t="s">
        <v>8342</v>
      </c>
      <c r="L4817" t="s">
        <v>8341</v>
      </c>
      <c r="M4817">
        <v>0.75</v>
      </c>
      <c r="N4817">
        <v>3</v>
      </c>
      <c r="O4817">
        <f t="shared" ref="O4817:O4880" si="245">N4817/2</f>
        <v>1.5</v>
      </c>
      <c r="P4817">
        <v>0.5</v>
      </c>
    </row>
    <row r="4818" spans="1:16">
      <c r="A4818" s="105">
        <v>100929820</v>
      </c>
      <c r="B4818" s="61" t="s">
        <v>1484</v>
      </c>
      <c r="C4818" s="123" t="s">
        <v>1532</v>
      </c>
      <c r="D4818" s="107" t="s">
        <v>3813</v>
      </c>
      <c r="E4818" s="105">
        <v>101490171</v>
      </c>
      <c r="F4818" s="105"/>
      <c r="G4818" s="105">
        <v>181</v>
      </c>
      <c r="H4818">
        <v>9.6199999999999992</v>
      </c>
      <c r="I4818" t="str">
        <f t="shared" si="243"/>
        <v>78</v>
      </c>
      <c r="J4818" t="str">
        <f t="shared" si="244"/>
        <v>4.8</v>
      </c>
      <c r="K4818" t="s">
        <v>8342</v>
      </c>
      <c r="L4818" t="s">
        <v>8341</v>
      </c>
      <c r="M4818">
        <v>0.75</v>
      </c>
      <c r="N4818">
        <v>3</v>
      </c>
      <c r="O4818">
        <f t="shared" si="245"/>
        <v>1.5</v>
      </c>
      <c r="P4818">
        <v>0.5</v>
      </c>
    </row>
    <row r="4819" spans="1:16">
      <c r="A4819" s="105">
        <v>100929820</v>
      </c>
      <c r="B4819" s="61" t="s">
        <v>1484</v>
      </c>
      <c r="C4819" s="123" t="s">
        <v>1532</v>
      </c>
      <c r="D4819" s="107" t="s">
        <v>3813</v>
      </c>
      <c r="E4819" s="105">
        <v>101490169</v>
      </c>
      <c r="F4819" s="105" t="s">
        <v>1534</v>
      </c>
      <c r="G4819" s="105">
        <v>181</v>
      </c>
      <c r="H4819">
        <v>9.6199999999999992</v>
      </c>
      <c r="I4819" t="str">
        <f t="shared" si="243"/>
        <v>78</v>
      </c>
      <c r="J4819" t="str">
        <f t="shared" si="244"/>
        <v>4.8</v>
      </c>
      <c r="K4819" t="s">
        <v>8342</v>
      </c>
      <c r="L4819" t="s">
        <v>8341</v>
      </c>
      <c r="M4819">
        <v>0.75</v>
      </c>
      <c r="N4819">
        <v>3</v>
      </c>
      <c r="O4819">
        <f t="shared" si="245"/>
        <v>1.5</v>
      </c>
      <c r="P4819">
        <v>0.5</v>
      </c>
    </row>
    <row r="4820" spans="1:16">
      <c r="A4820" s="105">
        <v>103232279</v>
      </c>
      <c r="B4820" s="61" t="s">
        <v>7455</v>
      </c>
      <c r="C4820" s="123" t="s">
        <v>1532</v>
      </c>
      <c r="D4820" s="107" t="s">
        <v>3813</v>
      </c>
      <c r="E4820" s="105">
        <v>101490171</v>
      </c>
      <c r="F4820" s="105"/>
      <c r="G4820" s="105">
        <v>181</v>
      </c>
      <c r="H4820">
        <v>9.6199999999999992</v>
      </c>
      <c r="I4820" t="str">
        <f t="shared" si="243"/>
        <v>78</v>
      </c>
      <c r="J4820" t="str">
        <f t="shared" si="244"/>
        <v>4.8</v>
      </c>
      <c r="K4820" t="s">
        <v>8342</v>
      </c>
      <c r="L4820" t="s">
        <v>8341</v>
      </c>
      <c r="M4820">
        <v>0.75</v>
      </c>
      <c r="N4820">
        <v>3</v>
      </c>
      <c r="O4820">
        <f t="shared" si="245"/>
        <v>1.5</v>
      </c>
      <c r="P4820">
        <v>0.5</v>
      </c>
    </row>
    <row r="4821" spans="1:16">
      <c r="A4821" s="105">
        <v>100929820</v>
      </c>
      <c r="B4821" s="61" t="s">
        <v>1484</v>
      </c>
      <c r="C4821" s="123" t="s">
        <v>1613</v>
      </c>
      <c r="D4821" s="107" t="s">
        <v>3883</v>
      </c>
      <c r="E4821" s="105">
        <v>101490161</v>
      </c>
      <c r="F4821" s="105"/>
      <c r="G4821" s="105">
        <v>181</v>
      </c>
      <c r="H4821">
        <v>9.6199999999999992</v>
      </c>
      <c r="I4821" t="str">
        <f t="shared" si="243"/>
        <v>78</v>
      </c>
      <c r="J4821" t="str">
        <f t="shared" si="244"/>
        <v>4.8</v>
      </c>
      <c r="K4821" t="s">
        <v>8342</v>
      </c>
      <c r="L4821" t="s">
        <v>8341</v>
      </c>
      <c r="M4821">
        <v>0.75</v>
      </c>
      <c r="N4821">
        <v>3</v>
      </c>
      <c r="O4821">
        <f t="shared" si="245"/>
        <v>1.5</v>
      </c>
      <c r="P4821">
        <v>0.5</v>
      </c>
    </row>
    <row r="4822" spans="1:16">
      <c r="A4822" s="105">
        <v>103232279</v>
      </c>
      <c r="B4822" s="61" t="s">
        <v>7455</v>
      </c>
      <c r="C4822" s="123" t="s">
        <v>1613</v>
      </c>
      <c r="D4822" s="107" t="s">
        <v>3883</v>
      </c>
      <c r="E4822" s="105">
        <v>101490161</v>
      </c>
      <c r="F4822" s="105"/>
      <c r="G4822" s="105">
        <v>181</v>
      </c>
      <c r="H4822">
        <v>9.6199999999999992</v>
      </c>
      <c r="I4822" t="str">
        <f t="shared" si="243"/>
        <v>78</v>
      </c>
      <c r="J4822" t="str">
        <f t="shared" si="244"/>
        <v>4.8</v>
      </c>
      <c r="K4822" t="s">
        <v>8342</v>
      </c>
      <c r="L4822" t="s">
        <v>8341</v>
      </c>
      <c r="M4822">
        <v>0.75</v>
      </c>
      <c r="N4822">
        <v>3</v>
      </c>
      <c r="O4822">
        <f t="shared" si="245"/>
        <v>1.5</v>
      </c>
      <c r="P4822">
        <v>0.5</v>
      </c>
    </row>
    <row r="4823" spans="1:16">
      <c r="A4823" s="105">
        <v>102882892</v>
      </c>
      <c r="B4823" s="61" t="s">
        <v>7129</v>
      </c>
      <c r="C4823" s="123" t="s">
        <v>1532</v>
      </c>
      <c r="D4823" s="107" t="s">
        <v>4435</v>
      </c>
      <c r="E4823" s="105">
        <v>101727990</v>
      </c>
      <c r="F4823" s="105"/>
      <c r="G4823" s="105">
        <v>190</v>
      </c>
      <c r="H4823">
        <v>9.6199999999999992</v>
      </c>
      <c r="I4823" t="str">
        <f t="shared" si="243"/>
        <v>78</v>
      </c>
      <c r="J4823" t="str">
        <f t="shared" si="244"/>
        <v>4.8</v>
      </c>
      <c r="K4823" t="s">
        <v>8347</v>
      </c>
      <c r="L4823" t="s">
        <v>8350</v>
      </c>
      <c r="M4823">
        <v>1.5</v>
      </c>
      <c r="N4823">
        <v>3</v>
      </c>
      <c r="O4823">
        <f t="shared" si="245"/>
        <v>1.5</v>
      </c>
      <c r="P4823">
        <v>0.5</v>
      </c>
    </row>
    <row r="4824" spans="1:16">
      <c r="A4824" s="105">
        <v>102882892</v>
      </c>
      <c r="B4824" s="61" t="s">
        <v>7129</v>
      </c>
      <c r="C4824" s="123" t="s">
        <v>1613</v>
      </c>
      <c r="D4824" s="107" t="s">
        <v>4436</v>
      </c>
      <c r="E4824" s="105">
        <v>101727984</v>
      </c>
      <c r="F4824" s="105"/>
      <c r="G4824" s="105">
        <v>190</v>
      </c>
      <c r="H4824">
        <v>9.6199999999999992</v>
      </c>
      <c r="I4824" t="str">
        <f t="shared" si="243"/>
        <v>78</v>
      </c>
      <c r="J4824" t="str">
        <f t="shared" si="244"/>
        <v>4.8</v>
      </c>
      <c r="K4824" t="s">
        <v>8347</v>
      </c>
      <c r="L4824" t="s">
        <v>8350</v>
      </c>
      <c r="M4824">
        <v>1.5</v>
      </c>
      <c r="N4824">
        <v>3</v>
      </c>
      <c r="O4824">
        <f t="shared" si="245"/>
        <v>1.5</v>
      </c>
      <c r="P4824">
        <v>0.5</v>
      </c>
    </row>
    <row r="4825" spans="1:16">
      <c r="A4825" s="105">
        <v>102863551</v>
      </c>
      <c r="B4825" s="61" t="s">
        <v>7116</v>
      </c>
      <c r="C4825" s="123" t="s">
        <v>1532</v>
      </c>
      <c r="D4825" s="107" t="s">
        <v>4417</v>
      </c>
      <c r="E4825" s="105">
        <v>101727990</v>
      </c>
      <c r="F4825" s="105"/>
      <c r="G4825" s="105">
        <v>181</v>
      </c>
      <c r="H4825">
        <v>9.6199999999999992</v>
      </c>
      <c r="I4825" t="str">
        <f t="shared" si="243"/>
        <v>78</v>
      </c>
      <c r="J4825" t="str">
        <f t="shared" si="244"/>
        <v>4.8</v>
      </c>
      <c r="K4825" t="s">
        <v>8347</v>
      </c>
      <c r="L4825" t="s">
        <v>8341</v>
      </c>
      <c r="M4825">
        <v>1.5</v>
      </c>
      <c r="N4825">
        <v>3</v>
      </c>
      <c r="O4825">
        <f t="shared" si="245"/>
        <v>1.5</v>
      </c>
      <c r="P4825">
        <v>0.5</v>
      </c>
    </row>
    <row r="4826" spans="1:16">
      <c r="A4826" s="105">
        <v>102863551</v>
      </c>
      <c r="B4826" s="61" t="s">
        <v>7116</v>
      </c>
      <c r="C4826" s="123" t="s">
        <v>1613</v>
      </c>
      <c r="D4826" s="107" t="s">
        <v>4418</v>
      </c>
      <c r="E4826" s="105">
        <v>101727984</v>
      </c>
      <c r="F4826" s="105"/>
      <c r="G4826" s="105">
        <v>181</v>
      </c>
      <c r="H4826">
        <v>9.6199999999999992</v>
      </c>
      <c r="I4826" t="str">
        <f t="shared" si="243"/>
        <v>78</v>
      </c>
      <c r="J4826" t="str">
        <f t="shared" si="244"/>
        <v>4.8</v>
      </c>
      <c r="K4826" t="s">
        <v>8347</v>
      </c>
      <c r="L4826" t="s">
        <v>8341</v>
      </c>
      <c r="M4826">
        <v>1.5</v>
      </c>
      <c r="N4826">
        <v>3</v>
      </c>
      <c r="O4826">
        <f t="shared" si="245"/>
        <v>1.5</v>
      </c>
      <c r="P4826">
        <v>0.5</v>
      </c>
    </row>
    <row r="4827" spans="1:16">
      <c r="A4827" s="105">
        <v>103232282</v>
      </c>
      <c r="B4827" s="61" t="s">
        <v>7458</v>
      </c>
      <c r="C4827" s="123" t="s">
        <v>1532</v>
      </c>
      <c r="D4827" s="105" t="s">
        <v>4880</v>
      </c>
      <c r="E4827" s="105">
        <v>101727990</v>
      </c>
      <c r="F4827" s="105"/>
      <c r="G4827" s="105">
        <v>190</v>
      </c>
      <c r="H4827">
        <v>9.6199999999999992</v>
      </c>
      <c r="I4827" t="str">
        <f t="shared" si="243"/>
        <v>78</v>
      </c>
      <c r="J4827" t="str">
        <f t="shared" si="244"/>
        <v>4.8</v>
      </c>
      <c r="K4827" t="s">
        <v>8345</v>
      </c>
      <c r="L4827" t="s">
        <v>8350</v>
      </c>
      <c r="M4827">
        <v>1.5</v>
      </c>
      <c r="N4827">
        <v>3</v>
      </c>
      <c r="O4827">
        <f t="shared" si="245"/>
        <v>1.5</v>
      </c>
      <c r="P4827">
        <v>0.5</v>
      </c>
    </row>
    <row r="4828" spans="1:16">
      <c r="A4828" s="105">
        <v>103232282</v>
      </c>
      <c r="B4828" s="61" t="s">
        <v>7458</v>
      </c>
      <c r="C4828" s="123" t="s">
        <v>1613</v>
      </c>
      <c r="D4828" s="105" t="s">
        <v>4881</v>
      </c>
      <c r="E4828" s="105">
        <v>101727984</v>
      </c>
      <c r="F4828" s="105"/>
      <c r="G4828" s="105">
        <v>190</v>
      </c>
      <c r="H4828">
        <v>9.6199999999999992</v>
      </c>
      <c r="I4828" t="str">
        <f t="shared" si="243"/>
        <v>78</v>
      </c>
      <c r="J4828" t="str">
        <f t="shared" si="244"/>
        <v>4.8</v>
      </c>
      <c r="K4828" t="s">
        <v>8345</v>
      </c>
      <c r="L4828" t="s">
        <v>8350</v>
      </c>
      <c r="M4828">
        <v>1.5</v>
      </c>
      <c r="N4828">
        <v>3</v>
      </c>
      <c r="O4828">
        <f t="shared" si="245"/>
        <v>1.5</v>
      </c>
      <c r="P4828">
        <v>0.5</v>
      </c>
    </row>
    <row r="4829" spans="1:16">
      <c r="A4829" s="105">
        <v>103232281</v>
      </c>
      <c r="B4829" s="61" t="s">
        <v>7457</v>
      </c>
      <c r="C4829" s="123" t="s">
        <v>1532</v>
      </c>
      <c r="D4829" s="105" t="s">
        <v>4878</v>
      </c>
      <c r="E4829" s="105">
        <v>101727990</v>
      </c>
      <c r="F4829" s="105"/>
      <c r="G4829" s="105">
        <v>181</v>
      </c>
      <c r="H4829">
        <v>9.6199999999999992</v>
      </c>
      <c r="I4829" t="str">
        <f t="shared" si="243"/>
        <v>78</v>
      </c>
      <c r="J4829" t="str">
        <f t="shared" si="244"/>
        <v>4.8</v>
      </c>
      <c r="K4829" t="s">
        <v>8345</v>
      </c>
      <c r="L4829" t="s">
        <v>8341</v>
      </c>
      <c r="M4829">
        <v>1.5</v>
      </c>
      <c r="N4829">
        <v>3</v>
      </c>
      <c r="O4829">
        <f t="shared" si="245"/>
        <v>1.5</v>
      </c>
      <c r="P4829">
        <v>0.5</v>
      </c>
    </row>
    <row r="4830" spans="1:16">
      <c r="A4830" s="105">
        <v>103232281</v>
      </c>
      <c r="B4830" s="61" t="s">
        <v>7457</v>
      </c>
      <c r="C4830" s="123" t="s">
        <v>1613</v>
      </c>
      <c r="D4830" s="105" t="s">
        <v>4879</v>
      </c>
      <c r="E4830" s="105">
        <v>101727984</v>
      </c>
      <c r="F4830" s="105"/>
      <c r="G4830" s="105">
        <v>181</v>
      </c>
      <c r="H4830">
        <v>9.6199999999999992</v>
      </c>
      <c r="I4830" t="str">
        <f t="shared" si="243"/>
        <v>78</v>
      </c>
      <c r="J4830" t="str">
        <f t="shared" si="244"/>
        <v>4.8</v>
      </c>
      <c r="K4830" t="s">
        <v>8345</v>
      </c>
      <c r="L4830" t="s">
        <v>8341</v>
      </c>
      <c r="M4830">
        <v>1.5</v>
      </c>
      <c r="N4830">
        <v>3</v>
      </c>
      <c r="O4830">
        <f t="shared" si="245"/>
        <v>1.5</v>
      </c>
      <c r="P4830">
        <v>0.5</v>
      </c>
    </row>
    <row r="4831" spans="1:16">
      <c r="A4831" s="105">
        <v>104866183</v>
      </c>
      <c r="B4831" s="61" t="s">
        <v>8071</v>
      </c>
      <c r="C4831" s="106" t="s">
        <v>1532</v>
      </c>
      <c r="D4831" s="107" t="s">
        <v>5783</v>
      </c>
      <c r="E4831" s="114">
        <v>104571972</v>
      </c>
      <c r="F4831" s="105"/>
      <c r="G4831" s="105">
        <v>333</v>
      </c>
      <c r="H4831">
        <v>7</v>
      </c>
      <c r="I4831" t="str">
        <f t="shared" si="243"/>
        <v>78</v>
      </c>
      <c r="J4831" t="str">
        <f t="shared" si="244"/>
        <v>8.5</v>
      </c>
      <c r="K4831" t="s">
        <v>8343</v>
      </c>
      <c r="L4831" t="s">
        <v>8341</v>
      </c>
      <c r="M4831">
        <v>0.75</v>
      </c>
      <c r="N4831">
        <v>2.5</v>
      </c>
      <c r="O4831">
        <f t="shared" si="245"/>
        <v>1.25</v>
      </c>
      <c r="P4831">
        <v>0.5</v>
      </c>
    </row>
    <row r="4832" spans="1:16">
      <c r="A4832" s="105">
        <v>104789291</v>
      </c>
      <c r="B4832" s="61" t="s">
        <v>8033</v>
      </c>
      <c r="C4832" s="106" t="s">
        <v>1613</v>
      </c>
      <c r="D4832" s="107" t="s">
        <v>183</v>
      </c>
      <c r="E4832" s="105" t="s">
        <v>5554</v>
      </c>
      <c r="F4832" s="105"/>
      <c r="G4832" s="105">
        <v>333</v>
      </c>
      <c r="H4832">
        <v>7</v>
      </c>
      <c r="I4832" t="str">
        <f t="shared" si="243"/>
        <v>78</v>
      </c>
      <c r="J4832" t="str">
        <f t="shared" si="244"/>
        <v>8.5</v>
      </c>
      <c r="K4832" t="s">
        <v>8343</v>
      </c>
      <c r="L4832" t="s">
        <v>8341</v>
      </c>
      <c r="M4832">
        <v>0.75</v>
      </c>
      <c r="N4832">
        <v>2.5</v>
      </c>
      <c r="O4832">
        <f t="shared" si="245"/>
        <v>1.25</v>
      </c>
      <c r="P4832">
        <v>0.5</v>
      </c>
    </row>
    <row r="4833" spans="1:16">
      <c r="A4833" s="105">
        <v>103604744</v>
      </c>
      <c r="B4833" s="61" t="s">
        <v>7661</v>
      </c>
      <c r="C4833" s="106" t="s">
        <v>1532</v>
      </c>
      <c r="D4833" s="107" t="s">
        <v>5209</v>
      </c>
      <c r="E4833" s="105"/>
      <c r="F4833" s="105"/>
      <c r="G4833" s="105">
        <v>181</v>
      </c>
      <c r="H4833">
        <v>9.6199999999999992</v>
      </c>
      <c r="I4833" t="str">
        <f t="shared" si="243"/>
        <v>78</v>
      </c>
      <c r="J4833" t="str">
        <f t="shared" si="244"/>
        <v>4.8</v>
      </c>
      <c r="K4833" t="s">
        <v>8345</v>
      </c>
      <c r="L4833" t="s">
        <v>8341</v>
      </c>
      <c r="M4833">
        <v>1.5</v>
      </c>
      <c r="N4833">
        <v>3</v>
      </c>
      <c r="O4833">
        <f t="shared" si="245"/>
        <v>1.5</v>
      </c>
      <c r="P4833">
        <v>0.5</v>
      </c>
    </row>
    <row r="4834" spans="1:16">
      <c r="A4834" s="105">
        <v>103685132</v>
      </c>
      <c r="B4834" s="61" t="s">
        <v>7702</v>
      </c>
      <c r="C4834" s="106" t="s">
        <v>1532</v>
      </c>
      <c r="D4834" s="107" t="s">
        <v>5209</v>
      </c>
      <c r="E4834" s="105">
        <v>103265022</v>
      </c>
      <c r="F4834" s="105"/>
      <c r="G4834" s="105">
        <v>181</v>
      </c>
      <c r="H4834">
        <v>9.6199999999999992</v>
      </c>
      <c r="I4834" t="str">
        <f t="shared" si="243"/>
        <v>78</v>
      </c>
      <c r="J4834" t="str">
        <f t="shared" si="244"/>
        <v>4.8</v>
      </c>
      <c r="K4834" t="s">
        <v>8345</v>
      </c>
      <c r="L4834" t="s">
        <v>8341</v>
      </c>
      <c r="M4834">
        <v>1.5</v>
      </c>
      <c r="N4834">
        <v>3</v>
      </c>
      <c r="O4834">
        <f t="shared" si="245"/>
        <v>1.5</v>
      </c>
      <c r="P4834">
        <v>0.5</v>
      </c>
    </row>
    <row r="4835" spans="1:16">
      <c r="A4835" s="105">
        <v>103604744</v>
      </c>
      <c r="B4835" s="61" t="s">
        <v>7661</v>
      </c>
      <c r="C4835" s="106" t="s">
        <v>1613</v>
      </c>
      <c r="D4835" s="107" t="s">
        <v>5210</v>
      </c>
      <c r="E4835" s="105" t="s">
        <v>4953</v>
      </c>
      <c r="F4835" s="105"/>
      <c r="G4835" s="105">
        <v>181</v>
      </c>
      <c r="H4835">
        <v>9.6199999999999992</v>
      </c>
      <c r="I4835" t="str">
        <f t="shared" si="243"/>
        <v>78</v>
      </c>
      <c r="J4835" t="str">
        <f t="shared" si="244"/>
        <v>4.8</v>
      </c>
      <c r="K4835" t="s">
        <v>8345</v>
      </c>
      <c r="L4835" t="s">
        <v>8341</v>
      </c>
      <c r="M4835">
        <v>1.5</v>
      </c>
      <c r="N4835">
        <v>3</v>
      </c>
      <c r="O4835">
        <f t="shared" si="245"/>
        <v>1.5</v>
      </c>
      <c r="P4835">
        <v>0.5</v>
      </c>
    </row>
    <row r="4836" spans="1:16">
      <c r="A4836" s="105">
        <v>103685132</v>
      </c>
      <c r="B4836" s="61" t="s">
        <v>7702</v>
      </c>
      <c r="C4836" s="106" t="s">
        <v>1613</v>
      </c>
      <c r="D4836" s="107" t="s">
        <v>5210</v>
      </c>
      <c r="E4836" s="105" t="s">
        <v>4953</v>
      </c>
      <c r="F4836" s="105"/>
      <c r="G4836" s="105">
        <v>181</v>
      </c>
      <c r="H4836">
        <v>9.6199999999999992</v>
      </c>
      <c r="I4836" t="str">
        <f t="shared" si="243"/>
        <v>78</v>
      </c>
      <c r="J4836" t="str">
        <f t="shared" si="244"/>
        <v>4.8</v>
      </c>
      <c r="K4836" t="s">
        <v>8345</v>
      </c>
      <c r="L4836" t="s">
        <v>8341</v>
      </c>
      <c r="M4836">
        <v>1.5</v>
      </c>
      <c r="N4836">
        <v>3</v>
      </c>
      <c r="O4836">
        <f t="shared" si="245"/>
        <v>1.5</v>
      </c>
      <c r="P4836">
        <v>0.5</v>
      </c>
    </row>
    <row r="4837" spans="1:16">
      <c r="A4837" s="105" t="s">
        <v>8099</v>
      </c>
      <c r="B4837" s="61" t="s">
        <v>7116</v>
      </c>
      <c r="C4837" s="106" t="s">
        <v>5683</v>
      </c>
      <c r="D4837" s="107" t="s">
        <v>5730</v>
      </c>
      <c r="E4837" s="105"/>
      <c r="F4837" s="105"/>
      <c r="G4837" s="105">
        <v>181</v>
      </c>
      <c r="H4837">
        <v>9.6199999999999992</v>
      </c>
      <c r="I4837" t="str">
        <f t="shared" si="243"/>
        <v>78</v>
      </c>
      <c r="J4837" t="str">
        <f t="shared" si="244"/>
        <v>4.8</v>
      </c>
      <c r="K4837" t="s">
        <v>8349</v>
      </c>
      <c r="L4837" t="s">
        <v>8341</v>
      </c>
      <c r="M4837">
        <v>1.5</v>
      </c>
      <c r="N4837">
        <v>3</v>
      </c>
      <c r="O4837">
        <f t="shared" si="245"/>
        <v>1.5</v>
      </c>
      <c r="P4837">
        <v>0.5</v>
      </c>
    </row>
    <row r="4838" spans="1:16">
      <c r="A4838" s="105">
        <v>102896145</v>
      </c>
      <c r="B4838" s="61" t="s">
        <v>7159</v>
      </c>
      <c r="C4838" s="123" t="s">
        <v>1532</v>
      </c>
      <c r="D4838" s="107" t="s">
        <v>4471</v>
      </c>
      <c r="E4838" s="105">
        <v>101490162</v>
      </c>
      <c r="F4838" s="105"/>
      <c r="G4838" s="105">
        <v>342</v>
      </c>
      <c r="H4838">
        <v>9.6199999999999992</v>
      </c>
      <c r="I4838" t="str">
        <f t="shared" si="243"/>
        <v>78</v>
      </c>
      <c r="J4838" t="str">
        <f t="shared" si="244"/>
        <v>5.0</v>
      </c>
      <c r="K4838" t="s">
        <v>8342</v>
      </c>
      <c r="L4838" t="s">
        <v>8341</v>
      </c>
      <c r="M4838">
        <v>0.75</v>
      </c>
      <c r="N4838">
        <v>3</v>
      </c>
      <c r="O4838">
        <f t="shared" si="245"/>
        <v>1.5</v>
      </c>
      <c r="P4838">
        <v>0.5</v>
      </c>
    </row>
    <row r="4839" spans="1:16">
      <c r="A4839" s="105">
        <v>102896145</v>
      </c>
      <c r="B4839" s="61" t="s">
        <v>7159</v>
      </c>
      <c r="C4839" s="123" t="s">
        <v>1613</v>
      </c>
      <c r="D4839" s="107" t="s">
        <v>4472</v>
      </c>
      <c r="E4839" s="105">
        <v>101490161</v>
      </c>
      <c r="F4839" s="105"/>
      <c r="G4839" s="105">
        <v>342</v>
      </c>
      <c r="H4839">
        <v>9.6199999999999992</v>
      </c>
      <c r="I4839" t="str">
        <f t="shared" si="243"/>
        <v>78</v>
      </c>
      <c r="J4839" t="str">
        <f t="shared" si="244"/>
        <v>5.0</v>
      </c>
      <c r="K4839" t="s">
        <v>8342</v>
      </c>
      <c r="L4839" t="s">
        <v>8341</v>
      </c>
      <c r="M4839">
        <v>0.75</v>
      </c>
      <c r="N4839">
        <v>3</v>
      </c>
      <c r="O4839">
        <f t="shared" si="245"/>
        <v>1.5</v>
      </c>
      <c r="P4839">
        <v>0.5</v>
      </c>
    </row>
    <row r="4840" spans="1:16">
      <c r="A4840" s="105">
        <v>103007045</v>
      </c>
      <c r="B4840" s="61" t="s">
        <v>7228</v>
      </c>
      <c r="C4840" s="123" t="s">
        <v>1532</v>
      </c>
      <c r="D4840" s="107" t="s">
        <v>4577</v>
      </c>
      <c r="E4840" s="105">
        <v>101490162</v>
      </c>
      <c r="F4840" s="105"/>
      <c r="G4840" s="105">
        <v>360</v>
      </c>
      <c r="H4840">
        <v>9.6199999999999992</v>
      </c>
      <c r="I4840" t="str">
        <f t="shared" si="243"/>
        <v>78</v>
      </c>
      <c r="J4840" t="str">
        <f t="shared" si="244"/>
        <v>5.3</v>
      </c>
      <c r="K4840" t="s">
        <v>8342</v>
      </c>
      <c r="L4840" t="s">
        <v>8356</v>
      </c>
      <c r="M4840">
        <v>0.75</v>
      </c>
      <c r="N4840">
        <v>3</v>
      </c>
      <c r="O4840">
        <f t="shared" si="245"/>
        <v>1.5</v>
      </c>
      <c r="P4840">
        <v>0.5</v>
      </c>
    </row>
    <row r="4841" spans="1:16">
      <c r="A4841" s="105">
        <v>103007045</v>
      </c>
      <c r="B4841" s="61" t="s">
        <v>7228</v>
      </c>
      <c r="C4841" s="123" t="s">
        <v>1613</v>
      </c>
      <c r="D4841" s="107" t="s">
        <v>4578</v>
      </c>
      <c r="E4841" s="105">
        <v>101490161</v>
      </c>
      <c r="F4841" s="105"/>
      <c r="G4841" s="105">
        <v>360</v>
      </c>
      <c r="H4841">
        <v>9.6199999999999992</v>
      </c>
      <c r="I4841" t="str">
        <f t="shared" si="243"/>
        <v>78</v>
      </c>
      <c r="J4841" t="str">
        <f t="shared" si="244"/>
        <v>5.3</v>
      </c>
      <c r="K4841" t="s">
        <v>8342</v>
      </c>
      <c r="L4841" t="s">
        <v>8356</v>
      </c>
      <c r="M4841">
        <v>0.75</v>
      </c>
      <c r="N4841">
        <v>3</v>
      </c>
      <c r="O4841">
        <f t="shared" si="245"/>
        <v>1.5</v>
      </c>
      <c r="P4841">
        <v>0.5</v>
      </c>
    </row>
    <row r="4842" spans="1:16">
      <c r="A4842" s="105">
        <v>104199492</v>
      </c>
      <c r="B4842" s="61" t="s">
        <v>7718</v>
      </c>
      <c r="C4842" s="106" t="s">
        <v>1532</v>
      </c>
      <c r="D4842" s="107" t="s">
        <v>1450</v>
      </c>
      <c r="E4842" s="105">
        <v>101490162</v>
      </c>
      <c r="F4842" s="105"/>
      <c r="G4842" s="105">
        <v>317</v>
      </c>
      <c r="H4842">
        <v>9.6199999999999992</v>
      </c>
      <c r="I4842" t="str">
        <f t="shared" si="243"/>
        <v>78</v>
      </c>
      <c r="J4842" t="str">
        <f t="shared" si="244"/>
        <v>5.7</v>
      </c>
      <c r="K4842" t="s">
        <v>8342</v>
      </c>
      <c r="L4842" t="s">
        <v>8352</v>
      </c>
      <c r="M4842">
        <v>0.75</v>
      </c>
      <c r="N4842">
        <v>3</v>
      </c>
      <c r="O4842">
        <f t="shared" si="245"/>
        <v>1.5</v>
      </c>
      <c r="P4842">
        <v>0.5</v>
      </c>
    </row>
    <row r="4843" spans="1:16">
      <c r="A4843" s="105">
        <v>104199492</v>
      </c>
      <c r="B4843" s="61" t="s">
        <v>7718</v>
      </c>
      <c r="C4843" s="106" t="s">
        <v>1613</v>
      </c>
      <c r="D4843" s="107" t="s">
        <v>5301</v>
      </c>
      <c r="E4843" s="105">
        <v>101490161</v>
      </c>
      <c r="F4843" s="105"/>
      <c r="G4843" s="105">
        <v>317</v>
      </c>
      <c r="H4843">
        <v>9.6199999999999992</v>
      </c>
      <c r="I4843" t="str">
        <f t="shared" si="243"/>
        <v>78</v>
      </c>
      <c r="J4843" t="str">
        <f t="shared" si="244"/>
        <v>5.7</v>
      </c>
      <c r="K4843" t="s">
        <v>8342</v>
      </c>
      <c r="L4843" t="s">
        <v>8352</v>
      </c>
      <c r="M4843">
        <v>0.75</v>
      </c>
      <c r="N4843">
        <v>3</v>
      </c>
      <c r="O4843">
        <f t="shared" si="245"/>
        <v>1.5</v>
      </c>
      <c r="P4843">
        <v>0.5</v>
      </c>
    </row>
    <row r="4844" spans="1:16">
      <c r="A4844" s="105" t="s">
        <v>5682</v>
      </c>
      <c r="B4844" s="61" t="s">
        <v>7968</v>
      </c>
      <c r="C4844" s="106" t="s">
        <v>1532</v>
      </c>
      <c r="D4844" s="107" t="s">
        <v>8328</v>
      </c>
      <c r="E4844" s="105">
        <v>101490162</v>
      </c>
      <c r="F4844" s="105"/>
      <c r="G4844" s="105">
        <v>457</v>
      </c>
      <c r="H4844">
        <v>9.6199999999999992</v>
      </c>
      <c r="I4844" t="str">
        <f t="shared" si="243"/>
        <v>78</v>
      </c>
      <c r="J4844" t="str">
        <f t="shared" si="244"/>
        <v>5.7</v>
      </c>
      <c r="K4844" t="s">
        <v>8342</v>
      </c>
      <c r="L4844" t="s">
        <v>8341</v>
      </c>
      <c r="M4844">
        <v>0.75</v>
      </c>
      <c r="N4844">
        <v>3</v>
      </c>
      <c r="O4844">
        <f t="shared" si="245"/>
        <v>1.5</v>
      </c>
      <c r="P4844">
        <v>0.5</v>
      </c>
    </row>
    <row r="4845" spans="1:16">
      <c r="A4845" s="105" t="s">
        <v>5682</v>
      </c>
      <c r="B4845" s="61" t="s">
        <v>7968</v>
      </c>
      <c r="C4845" s="106" t="s">
        <v>1613</v>
      </c>
      <c r="D4845" s="107" t="s">
        <v>8329</v>
      </c>
      <c r="E4845" s="105">
        <v>101490161</v>
      </c>
      <c r="F4845" s="105"/>
      <c r="G4845" s="105">
        <v>457</v>
      </c>
      <c r="H4845">
        <v>9.6199999999999992</v>
      </c>
      <c r="I4845" t="str">
        <f t="shared" si="243"/>
        <v>78</v>
      </c>
      <c r="J4845" t="str">
        <f t="shared" si="244"/>
        <v>5.7</v>
      </c>
      <c r="K4845" t="s">
        <v>8342</v>
      </c>
      <c r="L4845" t="s">
        <v>8341</v>
      </c>
      <c r="M4845">
        <v>0.75</v>
      </c>
      <c r="N4845">
        <v>3</v>
      </c>
      <c r="O4845">
        <f t="shared" si="245"/>
        <v>1.5</v>
      </c>
      <c r="P4845">
        <v>0.5</v>
      </c>
    </row>
    <row r="4846" spans="1:16">
      <c r="A4846" s="105">
        <v>102518004</v>
      </c>
      <c r="B4846" s="61" t="s">
        <v>6977</v>
      </c>
      <c r="C4846" s="123" t="s">
        <v>1532</v>
      </c>
      <c r="D4846" s="107" t="s">
        <v>4176</v>
      </c>
      <c r="E4846" s="105">
        <v>101490162</v>
      </c>
      <c r="F4846" s="105"/>
      <c r="G4846" s="105">
        <v>317</v>
      </c>
      <c r="H4846">
        <v>9.6199999999999992</v>
      </c>
      <c r="I4846" t="str">
        <f t="shared" si="243"/>
        <v>78</v>
      </c>
      <c r="J4846" t="str">
        <f t="shared" si="244"/>
        <v>5.7</v>
      </c>
      <c r="K4846" t="s">
        <v>8344</v>
      </c>
      <c r="L4846" t="s">
        <v>8341</v>
      </c>
      <c r="M4846">
        <v>0.75</v>
      </c>
      <c r="N4846">
        <v>3</v>
      </c>
      <c r="O4846">
        <f t="shared" si="245"/>
        <v>1.5</v>
      </c>
      <c r="P4846">
        <v>0.5</v>
      </c>
    </row>
    <row r="4847" spans="1:16">
      <c r="A4847" s="105">
        <v>102518004</v>
      </c>
      <c r="B4847" s="61" t="s">
        <v>6977</v>
      </c>
      <c r="C4847" s="123" t="s">
        <v>1613</v>
      </c>
      <c r="D4847" s="107" t="s">
        <v>4177</v>
      </c>
      <c r="E4847" s="105">
        <v>101490161</v>
      </c>
      <c r="F4847" s="105"/>
      <c r="G4847" s="105">
        <v>317</v>
      </c>
      <c r="H4847">
        <v>9.6199999999999992</v>
      </c>
      <c r="I4847" t="str">
        <f t="shared" si="243"/>
        <v>78</v>
      </c>
      <c r="J4847" t="str">
        <f t="shared" si="244"/>
        <v>5.7</v>
      </c>
      <c r="K4847" t="s">
        <v>8344</v>
      </c>
      <c r="L4847" t="s">
        <v>8341</v>
      </c>
      <c r="M4847">
        <v>0.75</v>
      </c>
      <c r="N4847">
        <v>3</v>
      </c>
      <c r="O4847">
        <f t="shared" si="245"/>
        <v>1.5</v>
      </c>
      <c r="P4847">
        <v>0.5</v>
      </c>
    </row>
    <row r="4848" spans="1:16">
      <c r="A4848" s="105" t="s">
        <v>2274</v>
      </c>
      <c r="B4848" s="61" t="s">
        <v>6307</v>
      </c>
      <c r="C4848" s="123" t="s">
        <v>1532</v>
      </c>
      <c r="D4848" s="126" t="s">
        <v>2275</v>
      </c>
      <c r="E4848" s="105">
        <v>101490162</v>
      </c>
      <c r="F4848" s="105"/>
      <c r="G4848" s="118">
        <v>88</v>
      </c>
      <c r="H4848">
        <v>9.6199999999999992</v>
      </c>
      <c r="I4848" t="str">
        <f t="shared" si="243"/>
        <v>78</v>
      </c>
      <c r="J4848" t="str">
        <f t="shared" si="244"/>
        <v>6.5</v>
      </c>
      <c r="K4848" t="s">
        <v>8342</v>
      </c>
      <c r="L4848" t="s">
        <v>8341</v>
      </c>
      <c r="M4848">
        <v>0.75</v>
      </c>
      <c r="N4848">
        <v>3</v>
      </c>
      <c r="O4848">
        <f t="shared" si="245"/>
        <v>1.5</v>
      </c>
      <c r="P4848">
        <v>0.5</v>
      </c>
    </row>
    <row r="4849" spans="1:16">
      <c r="A4849" s="118" t="s">
        <v>2274</v>
      </c>
      <c r="B4849" s="61" t="s">
        <v>6307</v>
      </c>
      <c r="C4849" s="123" t="s">
        <v>1613</v>
      </c>
      <c r="D4849" s="126" t="s">
        <v>3885</v>
      </c>
      <c r="E4849" s="118">
        <v>101490161</v>
      </c>
      <c r="F4849" s="118"/>
      <c r="G4849" s="118">
        <v>88</v>
      </c>
      <c r="H4849">
        <v>9.6199999999999992</v>
      </c>
      <c r="I4849" t="str">
        <f t="shared" si="243"/>
        <v>78</v>
      </c>
      <c r="J4849" t="str">
        <f t="shared" si="244"/>
        <v>6.5</v>
      </c>
      <c r="K4849" t="s">
        <v>8342</v>
      </c>
      <c r="L4849" t="s">
        <v>8341</v>
      </c>
      <c r="M4849">
        <v>0.75</v>
      </c>
      <c r="N4849">
        <v>3</v>
      </c>
      <c r="O4849">
        <f t="shared" si="245"/>
        <v>1.5</v>
      </c>
      <c r="P4849">
        <v>0.5</v>
      </c>
    </row>
    <row r="4850" spans="1:16">
      <c r="A4850" s="105">
        <v>104688275</v>
      </c>
      <c r="B4850" s="61" t="s">
        <v>7971</v>
      </c>
      <c r="C4850" s="106" t="s">
        <v>1532</v>
      </c>
      <c r="D4850" s="107" t="s">
        <v>5692</v>
      </c>
      <c r="E4850" s="105">
        <v>101490162</v>
      </c>
      <c r="F4850" s="105"/>
      <c r="G4850" s="105">
        <v>458</v>
      </c>
      <c r="H4850">
        <v>9.6199999999999992</v>
      </c>
      <c r="I4850" t="str">
        <f t="shared" si="243"/>
        <v>78</v>
      </c>
      <c r="J4850" t="str">
        <f t="shared" si="244"/>
        <v>6.5</v>
      </c>
      <c r="K4850" t="s">
        <v>8342</v>
      </c>
      <c r="L4850" t="s">
        <v>8341</v>
      </c>
      <c r="M4850">
        <v>0.75</v>
      </c>
      <c r="N4850">
        <v>3</v>
      </c>
      <c r="O4850">
        <f t="shared" si="245"/>
        <v>1.5</v>
      </c>
      <c r="P4850">
        <v>0.5</v>
      </c>
    </row>
    <row r="4851" spans="1:16">
      <c r="A4851" s="105">
        <v>104688275</v>
      </c>
      <c r="B4851" s="61" t="s">
        <v>7971</v>
      </c>
      <c r="C4851" s="106" t="s">
        <v>1613</v>
      </c>
      <c r="D4851" s="107" t="s">
        <v>5693</v>
      </c>
      <c r="E4851" s="105">
        <v>101490161</v>
      </c>
      <c r="F4851" s="105"/>
      <c r="G4851" s="105">
        <v>458</v>
      </c>
      <c r="H4851">
        <v>9.6199999999999992</v>
      </c>
      <c r="I4851" t="str">
        <f t="shared" si="243"/>
        <v>78</v>
      </c>
      <c r="J4851" t="str">
        <f t="shared" si="244"/>
        <v>6.5</v>
      </c>
      <c r="K4851" t="s">
        <v>8342</v>
      </c>
      <c r="L4851" t="s">
        <v>8341</v>
      </c>
      <c r="M4851">
        <v>0.75</v>
      </c>
      <c r="N4851">
        <v>3</v>
      </c>
      <c r="O4851">
        <f t="shared" si="245"/>
        <v>1.5</v>
      </c>
      <c r="P4851">
        <v>0.5</v>
      </c>
    </row>
    <row r="4852" spans="1:16">
      <c r="A4852" s="105">
        <v>103213411</v>
      </c>
      <c r="B4852" s="61" t="s">
        <v>7417</v>
      </c>
      <c r="C4852" s="123" t="s">
        <v>1532</v>
      </c>
      <c r="D4852" s="107" t="s">
        <v>4817</v>
      </c>
      <c r="E4852" s="105">
        <v>101490162</v>
      </c>
      <c r="F4852" s="105"/>
      <c r="G4852" s="105">
        <v>88</v>
      </c>
      <c r="H4852">
        <v>9.6199999999999992</v>
      </c>
      <c r="I4852" t="str">
        <f t="shared" si="243"/>
        <v>78</v>
      </c>
      <c r="J4852" t="str">
        <f t="shared" si="244"/>
        <v>6.5</v>
      </c>
      <c r="K4852" t="s">
        <v>8344</v>
      </c>
      <c r="L4852" t="s">
        <v>8341</v>
      </c>
      <c r="M4852">
        <v>0.75</v>
      </c>
      <c r="N4852">
        <v>3</v>
      </c>
      <c r="O4852">
        <f t="shared" si="245"/>
        <v>1.5</v>
      </c>
      <c r="P4852">
        <v>0.5</v>
      </c>
    </row>
    <row r="4853" spans="1:16">
      <c r="A4853" s="105">
        <v>103642359</v>
      </c>
      <c r="B4853" s="61" t="s">
        <v>7736</v>
      </c>
      <c r="C4853" s="106" t="s">
        <v>1532</v>
      </c>
      <c r="D4853" s="107" t="s">
        <v>4817</v>
      </c>
      <c r="E4853" s="105">
        <v>101490162</v>
      </c>
      <c r="F4853" s="105"/>
      <c r="G4853" s="105">
        <v>88</v>
      </c>
      <c r="H4853">
        <v>9.6199999999999992</v>
      </c>
      <c r="I4853" t="str">
        <f t="shared" si="243"/>
        <v>78</v>
      </c>
      <c r="J4853" t="str">
        <f t="shared" si="244"/>
        <v>6.5</v>
      </c>
      <c r="K4853" t="s">
        <v>8344</v>
      </c>
      <c r="L4853" t="s">
        <v>8341</v>
      </c>
      <c r="M4853">
        <v>0.75</v>
      </c>
      <c r="N4853">
        <v>3</v>
      </c>
      <c r="O4853">
        <f t="shared" si="245"/>
        <v>1.5</v>
      </c>
      <c r="P4853">
        <v>0.5</v>
      </c>
    </row>
    <row r="4854" spans="1:16">
      <c r="A4854" s="105">
        <v>103642359</v>
      </c>
      <c r="B4854" s="61" t="s">
        <v>7736</v>
      </c>
      <c r="C4854" s="106" t="s">
        <v>1613</v>
      </c>
      <c r="D4854" s="107" t="s">
        <v>5323</v>
      </c>
      <c r="E4854" s="105">
        <v>101490161</v>
      </c>
      <c r="F4854" s="105"/>
      <c r="G4854" s="105">
        <v>88</v>
      </c>
      <c r="H4854">
        <v>9.6199999999999992</v>
      </c>
      <c r="I4854" t="str">
        <f t="shared" si="243"/>
        <v>78</v>
      </c>
      <c r="J4854" t="str">
        <f t="shared" si="244"/>
        <v>6.5</v>
      </c>
      <c r="K4854" t="s">
        <v>8344</v>
      </c>
      <c r="L4854" t="s">
        <v>8341</v>
      </c>
      <c r="M4854">
        <v>0.75</v>
      </c>
      <c r="N4854">
        <v>3</v>
      </c>
      <c r="O4854">
        <f t="shared" si="245"/>
        <v>1.5</v>
      </c>
      <c r="P4854">
        <v>0.5</v>
      </c>
    </row>
    <row r="4855" spans="1:16">
      <c r="A4855" s="105">
        <v>104391685</v>
      </c>
      <c r="B4855" s="61" t="s">
        <v>7810</v>
      </c>
      <c r="C4855" s="106" t="s">
        <v>1532</v>
      </c>
      <c r="D4855" s="107" t="s">
        <v>5435</v>
      </c>
      <c r="E4855" s="105">
        <v>101490162</v>
      </c>
      <c r="F4855" s="105"/>
      <c r="G4855" s="105">
        <v>88</v>
      </c>
      <c r="H4855">
        <v>9.6199999999999992</v>
      </c>
      <c r="I4855" t="str">
        <f t="shared" si="243"/>
        <v>78</v>
      </c>
      <c r="J4855" t="str">
        <f t="shared" si="244"/>
        <v>6.5</v>
      </c>
      <c r="K4855" t="s">
        <v>8344</v>
      </c>
      <c r="L4855" t="s">
        <v>8341</v>
      </c>
      <c r="M4855">
        <v>0.75</v>
      </c>
      <c r="N4855">
        <v>3</v>
      </c>
      <c r="O4855">
        <f t="shared" si="245"/>
        <v>1.5</v>
      </c>
      <c r="P4855">
        <v>0.5</v>
      </c>
    </row>
    <row r="4856" spans="1:16">
      <c r="A4856" s="105">
        <v>104391685</v>
      </c>
      <c r="B4856" s="61" t="s">
        <v>7810</v>
      </c>
      <c r="C4856" s="106" t="s">
        <v>1613</v>
      </c>
      <c r="D4856" s="107" t="s">
        <v>5436</v>
      </c>
      <c r="E4856" s="105">
        <v>101490161</v>
      </c>
      <c r="F4856" s="105"/>
      <c r="G4856" s="105">
        <v>88</v>
      </c>
      <c r="H4856">
        <v>9.6199999999999992</v>
      </c>
      <c r="I4856" t="str">
        <f t="shared" si="243"/>
        <v>78</v>
      </c>
      <c r="J4856" t="str">
        <f t="shared" si="244"/>
        <v>6.5</v>
      </c>
      <c r="K4856" t="s">
        <v>8344</v>
      </c>
      <c r="L4856" t="s">
        <v>8341</v>
      </c>
      <c r="M4856">
        <v>0.75</v>
      </c>
      <c r="N4856">
        <v>3</v>
      </c>
      <c r="O4856">
        <f t="shared" si="245"/>
        <v>1.5</v>
      </c>
      <c r="P4856">
        <v>0.5</v>
      </c>
    </row>
    <row r="4857" spans="1:16">
      <c r="A4857" s="105">
        <v>103213411</v>
      </c>
      <c r="B4857" s="61" t="s">
        <v>7417</v>
      </c>
      <c r="C4857" s="123" t="s">
        <v>1613</v>
      </c>
      <c r="D4857" s="107" t="s">
        <v>4818</v>
      </c>
      <c r="E4857" s="105">
        <v>101490161</v>
      </c>
      <c r="F4857" s="105"/>
      <c r="G4857" s="105">
        <v>88</v>
      </c>
      <c r="H4857">
        <v>9.6199999999999992</v>
      </c>
      <c r="I4857" t="str">
        <f t="shared" si="243"/>
        <v>78</v>
      </c>
      <c r="J4857" t="str">
        <f t="shared" si="244"/>
        <v>6.5</v>
      </c>
      <c r="K4857" t="s">
        <v>8344</v>
      </c>
      <c r="L4857" t="s">
        <v>8341</v>
      </c>
      <c r="M4857">
        <v>0.75</v>
      </c>
      <c r="N4857">
        <v>3</v>
      </c>
      <c r="O4857">
        <f t="shared" si="245"/>
        <v>1.5</v>
      </c>
      <c r="P4857">
        <v>0.5</v>
      </c>
    </row>
    <row r="4858" spans="1:16">
      <c r="A4858" s="105">
        <v>102016652</v>
      </c>
      <c r="B4858" s="61" t="s">
        <v>6898</v>
      </c>
      <c r="C4858" s="123" t="s">
        <v>1532</v>
      </c>
      <c r="D4858" s="107" t="s">
        <v>4055</v>
      </c>
      <c r="E4858" s="105">
        <v>101490171</v>
      </c>
      <c r="F4858" s="105"/>
      <c r="G4858" s="105">
        <v>287</v>
      </c>
      <c r="H4858">
        <v>11.25</v>
      </c>
      <c r="I4858" t="str">
        <f t="shared" ref="I4858:I4889" si="246">MID(D4858,6,2)</f>
        <v>56</v>
      </c>
      <c r="J4858" t="str">
        <f t="shared" ref="J4858:J4889" si="247">MID(D4858,8,3)</f>
        <v>3.0</v>
      </c>
      <c r="K4858" t="s">
        <v>8344</v>
      </c>
      <c r="L4858" t="s">
        <v>8341</v>
      </c>
      <c r="M4858">
        <v>1.5</v>
      </c>
      <c r="N4858">
        <v>3.5</v>
      </c>
      <c r="O4858">
        <f t="shared" si="245"/>
        <v>1.75</v>
      </c>
      <c r="P4858">
        <v>0.5</v>
      </c>
    </row>
    <row r="4859" spans="1:16">
      <c r="A4859" s="105">
        <v>102016652</v>
      </c>
      <c r="B4859" s="61" t="s">
        <v>6898</v>
      </c>
      <c r="C4859" s="123" t="s">
        <v>1613</v>
      </c>
      <c r="D4859" s="107" t="s">
        <v>4056</v>
      </c>
      <c r="E4859" s="105">
        <v>101490161</v>
      </c>
      <c r="F4859" s="105"/>
      <c r="G4859" s="105">
        <v>287</v>
      </c>
      <c r="H4859">
        <v>11.25</v>
      </c>
      <c r="I4859" t="str">
        <f t="shared" si="246"/>
        <v>56</v>
      </c>
      <c r="J4859" t="str">
        <f t="shared" si="247"/>
        <v>3.0</v>
      </c>
      <c r="K4859" t="s">
        <v>8344</v>
      </c>
      <c r="L4859" t="s">
        <v>8341</v>
      </c>
      <c r="M4859">
        <v>1.5</v>
      </c>
      <c r="N4859">
        <v>3.5</v>
      </c>
      <c r="O4859">
        <f t="shared" si="245"/>
        <v>1.75</v>
      </c>
      <c r="P4859">
        <v>0.5</v>
      </c>
    </row>
    <row r="4860" spans="1:16">
      <c r="A4860" s="105">
        <v>102016675</v>
      </c>
      <c r="B4860" s="61" t="s">
        <v>6897</v>
      </c>
      <c r="C4860" s="123" t="s">
        <v>1532</v>
      </c>
      <c r="D4860" s="107" t="s">
        <v>4053</v>
      </c>
      <c r="E4860" s="105">
        <v>101490171</v>
      </c>
      <c r="F4860" s="105"/>
      <c r="G4860" s="105">
        <v>288</v>
      </c>
      <c r="H4860">
        <v>11.25</v>
      </c>
      <c r="I4860" t="str">
        <f t="shared" si="246"/>
        <v>56</v>
      </c>
      <c r="J4860" t="str">
        <f t="shared" si="247"/>
        <v>3.0</v>
      </c>
      <c r="K4860" t="s">
        <v>8342</v>
      </c>
      <c r="L4860" t="s">
        <v>8341</v>
      </c>
      <c r="M4860">
        <v>1.5</v>
      </c>
      <c r="N4860">
        <v>3.5</v>
      </c>
      <c r="O4860">
        <f t="shared" si="245"/>
        <v>1.75</v>
      </c>
      <c r="P4860">
        <v>0.5</v>
      </c>
    </row>
    <row r="4861" spans="1:16">
      <c r="A4861" s="105">
        <v>102016675</v>
      </c>
      <c r="B4861" s="61" t="s">
        <v>6897</v>
      </c>
      <c r="C4861" s="123" t="s">
        <v>1613</v>
      </c>
      <c r="D4861" s="107" t="s">
        <v>4054</v>
      </c>
      <c r="E4861" s="105">
        <v>101490161</v>
      </c>
      <c r="F4861" s="105"/>
      <c r="G4861" s="105">
        <v>288</v>
      </c>
      <c r="H4861">
        <v>11.25</v>
      </c>
      <c r="I4861" t="str">
        <f t="shared" si="246"/>
        <v>56</v>
      </c>
      <c r="J4861" t="str">
        <f t="shared" si="247"/>
        <v>3.0</v>
      </c>
      <c r="K4861" t="s">
        <v>8342</v>
      </c>
      <c r="L4861" t="s">
        <v>8341</v>
      </c>
      <c r="M4861">
        <v>1.5</v>
      </c>
      <c r="N4861">
        <v>3.5</v>
      </c>
      <c r="O4861">
        <f t="shared" si="245"/>
        <v>1.75</v>
      </c>
      <c r="P4861">
        <v>0.5</v>
      </c>
    </row>
    <row r="4862" spans="1:16">
      <c r="A4862" s="105" t="s">
        <v>1728</v>
      </c>
      <c r="B4862" s="61" t="s">
        <v>6062</v>
      </c>
      <c r="C4862" s="123" t="s">
        <v>1532</v>
      </c>
      <c r="D4862" s="126" t="s">
        <v>1981</v>
      </c>
      <c r="E4862" s="105">
        <v>101490162</v>
      </c>
      <c r="F4862" s="105"/>
      <c r="G4862" s="118">
        <v>42</v>
      </c>
      <c r="H4862">
        <v>11.25</v>
      </c>
      <c r="I4862" t="str">
        <f t="shared" si="246"/>
        <v>56</v>
      </c>
      <c r="J4862" t="str">
        <f t="shared" si="247"/>
        <v>4.6</v>
      </c>
      <c r="K4862" t="s">
        <v>8342</v>
      </c>
      <c r="L4862" t="s">
        <v>8341</v>
      </c>
      <c r="M4862">
        <v>1.5</v>
      </c>
      <c r="N4862">
        <v>3.5</v>
      </c>
      <c r="O4862">
        <f t="shared" si="245"/>
        <v>1.75</v>
      </c>
      <c r="P4862">
        <v>0.5</v>
      </c>
    </row>
    <row r="4863" spans="1:16">
      <c r="A4863" s="118" t="s">
        <v>1728</v>
      </c>
      <c r="B4863" s="61" t="s">
        <v>6062</v>
      </c>
      <c r="C4863" s="123" t="s">
        <v>1613</v>
      </c>
      <c r="D4863" s="126" t="s">
        <v>1729</v>
      </c>
      <c r="E4863" s="118">
        <v>101490161</v>
      </c>
      <c r="F4863" s="118"/>
      <c r="G4863" s="118">
        <v>42</v>
      </c>
      <c r="H4863">
        <v>11.25</v>
      </c>
      <c r="I4863" t="str">
        <f t="shared" si="246"/>
        <v>56</v>
      </c>
      <c r="J4863" t="str">
        <f t="shared" si="247"/>
        <v>4.6</v>
      </c>
      <c r="K4863" t="s">
        <v>8342</v>
      </c>
      <c r="L4863" t="s">
        <v>8341</v>
      </c>
      <c r="M4863">
        <v>1.5</v>
      </c>
      <c r="N4863">
        <v>3.5</v>
      </c>
      <c r="O4863">
        <f t="shared" si="245"/>
        <v>1.75</v>
      </c>
      <c r="P4863">
        <v>0.5</v>
      </c>
    </row>
    <row r="4864" spans="1:16">
      <c r="A4864" s="105">
        <v>101750626</v>
      </c>
      <c r="B4864" s="61" t="s">
        <v>6834</v>
      </c>
      <c r="C4864" s="123" t="s">
        <v>3944</v>
      </c>
      <c r="D4864" s="107" t="s">
        <v>3945</v>
      </c>
      <c r="E4864" s="105">
        <v>101490171</v>
      </c>
      <c r="F4864" s="105"/>
      <c r="G4864" s="105">
        <v>42</v>
      </c>
      <c r="H4864">
        <v>11.25</v>
      </c>
      <c r="I4864" t="str">
        <f t="shared" si="246"/>
        <v>56</v>
      </c>
      <c r="J4864" t="str">
        <f t="shared" si="247"/>
        <v>4.6</v>
      </c>
      <c r="K4864" t="s">
        <v>8344</v>
      </c>
      <c r="L4864" t="s">
        <v>8341</v>
      </c>
      <c r="M4864">
        <v>1.5</v>
      </c>
      <c r="N4864">
        <v>3.5</v>
      </c>
      <c r="O4864">
        <f t="shared" si="245"/>
        <v>1.75</v>
      </c>
      <c r="P4864">
        <v>0.5</v>
      </c>
    </row>
    <row r="4865" spans="1:16">
      <c r="A4865" s="105">
        <v>101750626</v>
      </c>
      <c r="B4865" s="61" t="s">
        <v>6834</v>
      </c>
      <c r="C4865" s="123" t="s">
        <v>3944</v>
      </c>
      <c r="D4865" s="107" t="s">
        <v>3945</v>
      </c>
      <c r="E4865" s="105">
        <v>101490169</v>
      </c>
      <c r="F4865" s="105" t="s">
        <v>1534</v>
      </c>
      <c r="G4865" s="105">
        <v>42</v>
      </c>
      <c r="H4865">
        <v>11.25</v>
      </c>
      <c r="I4865" t="str">
        <f t="shared" si="246"/>
        <v>56</v>
      </c>
      <c r="J4865" t="str">
        <f t="shared" si="247"/>
        <v>4.6</v>
      </c>
      <c r="K4865" t="s">
        <v>8344</v>
      </c>
      <c r="L4865" t="s">
        <v>8341</v>
      </c>
      <c r="M4865">
        <v>1.5</v>
      </c>
      <c r="N4865">
        <v>3.5</v>
      </c>
      <c r="O4865">
        <f t="shared" si="245"/>
        <v>1.75</v>
      </c>
      <c r="P4865">
        <v>0.5</v>
      </c>
    </row>
    <row r="4866" spans="1:16">
      <c r="A4866" s="105">
        <v>101750626</v>
      </c>
      <c r="B4866" s="61" t="s">
        <v>6834</v>
      </c>
      <c r="C4866" s="123" t="s">
        <v>3944</v>
      </c>
      <c r="D4866" s="107" t="s">
        <v>3946</v>
      </c>
      <c r="E4866" s="105">
        <v>101490161</v>
      </c>
      <c r="F4866" s="105"/>
      <c r="G4866" s="105">
        <v>42</v>
      </c>
      <c r="H4866">
        <v>11.25</v>
      </c>
      <c r="I4866" t="str">
        <f t="shared" si="246"/>
        <v>56</v>
      </c>
      <c r="J4866" t="str">
        <f t="shared" si="247"/>
        <v>4.6</v>
      </c>
      <c r="K4866" t="s">
        <v>8344</v>
      </c>
      <c r="L4866" t="s">
        <v>8341</v>
      </c>
      <c r="M4866">
        <v>1.5</v>
      </c>
      <c r="N4866">
        <v>3.5</v>
      </c>
      <c r="O4866">
        <f t="shared" si="245"/>
        <v>1.75</v>
      </c>
      <c r="P4866">
        <v>0.5</v>
      </c>
    </row>
    <row r="4867" spans="1:16">
      <c r="A4867" s="105">
        <v>101888347</v>
      </c>
      <c r="B4867" s="61" t="s">
        <v>6849</v>
      </c>
      <c r="C4867" s="123" t="s">
        <v>1532</v>
      </c>
      <c r="D4867" s="107" t="s">
        <v>3978</v>
      </c>
      <c r="E4867" s="105">
        <v>101490162</v>
      </c>
      <c r="F4867" s="105"/>
      <c r="G4867" s="105">
        <v>164</v>
      </c>
      <c r="H4867">
        <v>11.25</v>
      </c>
      <c r="I4867" t="str">
        <f t="shared" si="246"/>
        <v>56</v>
      </c>
      <c r="J4867" t="str">
        <f t="shared" si="247"/>
        <v>4.6</v>
      </c>
      <c r="K4867" t="s">
        <v>8342</v>
      </c>
      <c r="L4867" t="s">
        <v>8341</v>
      </c>
      <c r="M4867">
        <v>1.5</v>
      </c>
      <c r="N4867">
        <v>3.5</v>
      </c>
      <c r="O4867">
        <f t="shared" si="245"/>
        <v>1.75</v>
      </c>
      <c r="P4867">
        <v>0.5</v>
      </c>
    </row>
    <row r="4868" spans="1:16">
      <c r="A4868" s="105">
        <v>101888347</v>
      </c>
      <c r="B4868" s="61" t="s">
        <v>6849</v>
      </c>
      <c r="C4868" s="123" t="s">
        <v>1613</v>
      </c>
      <c r="D4868" s="107" t="s">
        <v>3979</v>
      </c>
      <c r="E4868" s="105">
        <v>101490161</v>
      </c>
      <c r="F4868" s="105"/>
      <c r="G4868" s="105">
        <v>164</v>
      </c>
      <c r="H4868">
        <v>11.25</v>
      </c>
      <c r="I4868" t="str">
        <f t="shared" si="246"/>
        <v>56</v>
      </c>
      <c r="J4868" t="str">
        <f t="shared" si="247"/>
        <v>4.6</v>
      </c>
      <c r="K4868" t="s">
        <v>8342</v>
      </c>
      <c r="L4868" t="s">
        <v>8341</v>
      </c>
      <c r="M4868">
        <v>1.5</v>
      </c>
      <c r="N4868">
        <v>3.5</v>
      </c>
      <c r="O4868">
        <f t="shared" si="245"/>
        <v>1.75</v>
      </c>
      <c r="P4868">
        <v>0.5</v>
      </c>
    </row>
    <row r="4869" spans="1:16">
      <c r="A4869" s="105">
        <v>100906578</v>
      </c>
      <c r="B4869" s="61" t="s">
        <v>1487</v>
      </c>
      <c r="C4869" s="123" t="s">
        <v>1532</v>
      </c>
      <c r="D4869" s="107" t="s">
        <v>3805</v>
      </c>
      <c r="E4869" s="105">
        <v>101490171</v>
      </c>
      <c r="F4869" s="105"/>
      <c r="G4869" s="105">
        <v>272</v>
      </c>
      <c r="H4869">
        <v>11.25</v>
      </c>
      <c r="I4869" t="str">
        <f t="shared" si="246"/>
        <v>56</v>
      </c>
      <c r="J4869" t="str">
        <f t="shared" si="247"/>
        <v>4.6</v>
      </c>
      <c r="K4869" t="s">
        <v>8342</v>
      </c>
      <c r="L4869" t="s">
        <v>8341</v>
      </c>
      <c r="M4869">
        <v>1.5</v>
      </c>
      <c r="N4869">
        <v>3.5</v>
      </c>
      <c r="O4869">
        <f t="shared" si="245"/>
        <v>1.75</v>
      </c>
      <c r="P4869">
        <v>0.5</v>
      </c>
    </row>
    <row r="4870" spans="1:16">
      <c r="A4870" s="105">
        <v>100906578</v>
      </c>
      <c r="B4870" s="61" t="s">
        <v>1487</v>
      </c>
      <c r="C4870" s="123" t="s">
        <v>1613</v>
      </c>
      <c r="D4870" s="107" t="s">
        <v>1730</v>
      </c>
      <c r="E4870" s="105">
        <v>101490161</v>
      </c>
      <c r="F4870" s="105"/>
      <c r="G4870" s="105">
        <v>272</v>
      </c>
      <c r="H4870">
        <v>11.25</v>
      </c>
      <c r="I4870" t="str">
        <f t="shared" si="246"/>
        <v>56</v>
      </c>
      <c r="J4870" t="str">
        <f t="shared" si="247"/>
        <v>4.6</v>
      </c>
      <c r="K4870" t="s">
        <v>8342</v>
      </c>
      <c r="L4870" t="s">
        <v>8341</v>
      </c>
      <c r="M4870">
        <v>1.5</v>
      </c>
      <c r="N4870">
        <v>3.5</v>
      </c>
      <c r="O4870">
        <f t="shared" si="245"/>
        <v>1.75</v>
      </c>
      <c r="P4870">
        <v>0.5</v>
      </c>
    </row>
    <row r="4871" spans="1:16">
      <c r="A4871" s="105">
        <v>103139491</v>
      </c>
      <c r="B4871" s="61" t="s">
        <v>7535</v>
      </c>
      <c r="C4871" s="123" t="s">
        <v>1532</v>
      </c>
      <c r="D4871" s="122" t="s">
        <v>4994</v>
      </c>
      <c r="E4871" s="105">
        <v>101490162</v>
      </c>
      <c r="F4871" s="105"/>
      <c r="G4871" s="105">
        <v>209</v>
      </c>
      <c r="H4871">
        <v>11.25</v>
      </c>
      <c r="I4871" t="str">
        <f t="shared" si="246"/>
        <v>67</v>
      </c>
      <c r="J4871" t="str">
        <f t="shared" si="247"/>
        <v>5.0</v>
      </c>
      <c r="K4871" t="s">
        <v>8344</v>
      </c>
      <c r="L4871" t="s">
        <v>8350</v>
      </c>
      <c r="M4871">
        <v>1.5</v>
      </c>
      <c r="N4871">
        <v>3.5</v>
      </c>
      <c r="O4871">
        <f t="shared" si="245"/>
        <v>1.75</v>
      </c>
      <c r="P4871">
        <v>0.5</v>
      </c>
    </row>
    <row r="4872" spans="1:16">
      <c r="A4872" s="105">
        <v>103139491</v>
      </c>
      <c r="B4872" s="61" t="s">
        <v>7535</v>
      </c>
      <c r="C4872" s="123" t="s">
        <v>1613</v>
      </c>
      <c r="D4872" s="122" t="s">
        <v>4995</v>
      </c>
      <c r="E4872" s="105">
        <v>101490161</v>
      </c>
      <c r="F4872" s="105"/>
      <c r="G4872" s="105">
        <v>209</v>
      </c>
      <c r="H4872">
        <v>11.25</v>
      </c>
      <c r="I4872" t="str">
        <f t="shared" si="246"/>
        <v>67</v>
      </c>
      <c r="J4872" t="str">
        <f t="shared" si="247"/>
        <v>5.0</v>
      </c>
      <c r="K4872" t="s">
        <v>8344</v>
      </c>
      <c r="L4872" t="s">
        <v>8350</v>
      </c>
      <c r="M4872">
        <v>1.5</v>
      </c>
      <c r="N4872">
        <v>3.5</v>
      </c>
      <c r="O4872">
        <f t="shared" si="245"/>
        <v>1.75</v>
      </c>
      <c r="P4872">
        <v>0.5</v>
      </c>
    </row>
    <row r="4873" spans="1:16">
      <c r="A4873" s="105">
        <v>102049306</v>
      </c>
      <c r="B4873" s="61" t="s">
        <v>6923</v>
      </c>
      <c r="C4873" s="123" t="s">
        <v>1532</v>
      </c>
      <c r="D4873" s="107" t="s">
        <v>4104</v>
      </c>
      <c r="E4873" s="105">
        <v>101490162</v>
      </c>
      <c r="F4873" s="105"/>
      <c r="G4873" s="105">
        <v>207</v>
      </c>
      <c r="H4873">
        <v>11.25</v>
      </c>
      <c r="I4873" t="str">
        <f t="shared" si="246"/>
        <v>67</v>
      </c>
      <c r="J4873" t="str">
        <f t="shared" si="247"/>
        <v>5.0</v>
      </c>
      <c r="K4873" t="s">
        <v>8344</v>
      </c>
      <c r="L4873" t="s">
        <v>8341</v>
      </c>
      <c r="M4873">
        <v>1.5</v>
      </c>
      <c r="N4873">
        <v>3.5</v>
      </c>
      <c r="O4873">
        <f t="shared" si="245"/>
        <v>1.75</v>
      </c>
      <c r="P4873">
        <v>0.5</v>
      </c>
    </row>
    <row r="4874" spans="1:16">
      <c r="A4874" s="105">
        <v>102049306</v>
      </c>
      <c r="B4874" s="61" t="s">
        <v>6923</v>
      </c>
      <c r="C4874" s="123" t="s">
        <v>1613</v>
      </c>
      <c r="D4874" s="107" t="s">
        <v>4105</v>
      </c>
      <c r="E4874" s="105">
        <v>101490161</v>
      </c>
      <c r="F4874" s="105"/>
      <c r="G4874" s="105">
        <v>207</v>
      </c>
      <c r="H4874">
        <v>11.25</v>
      </c>
      <c r="I4874" t="str">
        <f t="shared" si="246"/>
        <v>67</v>
      </c>
      <c r="J4874" t="str">
        <f t="shared" si="247"/>
        <v>5.0</v>
      </c>
      <c r="K4874" t="s">
        <v>8344</v>
      </c>
      <c r="L4874" t="s">
        <v>8341</v>
      </c>
      <c r="M4874">
        <v>1.5</v>
      </c>
      <c r="N4874">
        <v>3.5</v>
      </c>
      <c r="O4874">
        <f t="shared" si="245"/>
        <v>1.75</v>
      </c>
      <c r="P4874">
        <v>0.5</v>
      </c>
    </row>
    <row r="4875" spans="1:16">
      <c r="A4875" s="105">
        <v>103257265</v>
      </c>
      <c r="B4875" s="61" t="s">
        <v>7502</v>
      </c>
      <c r="C4875" s="123" t="s">
        <v>1532</v>
      </c>
      <c r="D4875" s="107" t="s">
        <v>4938</v>
      </c>
      <c r="E4875" s="105">
        <v>101490164</v>
      </c>
      <c r="F4875" s="105"/>
      <c r="G4875" s="105">
        <v>208</v>
      </c>
      <c r="H4875">
        <v>11.25</v>
      </c>
      <c r="I4875" t="str">
        <f t="shared" si="246"/>
        <v>67</v>
      </c>
      <c r="J4875" t="str">
        <f t="shared" si="247"/>
        <v>5.0</v>
      </c>
      <c r="K4875" t="s">
        <v>8342</v>
      </c>
      <c r="L4875" t="s">
        <v>8350</v>
      </c>
      <c r="M4875">
        <v>1.5</v>
      </c>
      <c r="N4875">
        <v>3.5</v>
      </c>
      <c r="O4875">
        <f t="shared" si="245"/>
        <v>1.75</v>
      </c>
      <c r="P4875">
        <v>0.5</v>
      </c>
    </row>
    <row r="4876" spans="1:16">
      <c r="A4876" s="105">
        <v>103257265</v>
      </c>
      <c r="B4876" s="61" t="s">
        <v>7502</v>
      </c>
      <c r="C4876" s="123" t="s">
        <v>1613</v>
      </c>
      <c r="D4876" s="107" t="s">
        <v>4939</v>
      </c>
      <c r="E4876" s="105">
        <v>101490161</v>
      </c>
      <c r="F4876" s="105"/>
      <c r="G4876" s="105">
        <v>208</v>
      </c>
      <c r="H4876">
        <v>11.25</v>
      </c>
      <c r="I4876" t="str">
        <f t="shared" si="246"/>
        <v>67</v>
      </c>
      <c r="J4876" t="str">
        <f t="shared" si="247"/>
        <v>5.0</v>
      </c>
      <c r="K4876" t="s">
        <v>8342</v>
      </c>
      <c r="L4876" t="s">
        <v>8350</v>
      </c>
      <c r="M4876">
        <v>1.5</v>
      </c>
      <c r="N4876">
        <v>3.5</v>
      </c>
      <c r="O4876">
        <f t="shared" si="245"/>
        <v>1.75</v>
      </c>
      <c r="P4876">
        <v>0.5</v>
      </c>
    </row>
    <row r="4877" spans="1:16">
      <c r="A4877" s="105">
        <v>102065647</v>
      </c>
      <c r="B4877" s="61" t="s">
        <v>6946</v>
      </c>
      <c r="C4877" s="123" t="s">
        <v>1532</v>
      </c>
      <c r="D4877" s="107" t="s">
        <v>4128</v>
      </c>
      <c r="E4877" s="105">
        <v>101490162</v>
      </c>
      <c r="F4877" s="105"/>
      <c r="G4877" s="105">
        <v>209</v>
      </c>
      <c r="H4877">
        <v>11.25</v>
      </c>
      <c r="I4877" t="str">
        <f t="shared" si="246"/>
        <v>67</v>
      </c>
      <c r="J4877" t="str">
        <f t="shared" si="247"/>
        <v>5.0</v>
      </c>
      <c r="K4877" t="s">
        <v>8342</v>
      </c>
      <c r="L4877" t="s">
        <v>8341</v>
      </c>
      <c r="M4877">
        <v>1.5</v>
      </c>
      <c r="N4877">
        <v>3.5</v>
      </c>
      <c r="O4877">
        <f t="shared" si="245"/>
        <v>1.75</v>
      </c>
      <c r="P4877">
        <v>0.5</v>
      </c>
    </row>
    <row r="4878" spans="1:16">
      <c r="A4878" s="105">
        <v>102902597</v>
      </c>
      <c r="B4878" s="61" t="s">
        <v>7163</v>
      </c>
      <c r="C4878" s="123" t="s">
        <v>1532</v>
      </c>
      <c r="D4878" s="107" t="s">
        <v>4128</v>
      </c>
      <c r="E4878" s="113" t="s">
        <v>1567</v>
      </c>
      <c r="F4878" s="105"/>
      <c r="G4878" s="105">
        <v>209</v>
      </c>
      <c r="H4878">
        <v>11.25</v>
      </c>
      <c r="I4878" t="str">
        <f t="shared" si="246"/>
        <v>67</v>
      </c>
      <c r="J4878" t="str">
        <f t="shared" si="247"/>
        <v>5.0</v>
      </c>
      <c r="K4878" t="s">
        <v>8342</v>
      </c>
      <c r="L4878" t="s">
        <v>8341</v>
      </c>
      <c r="M4878">
        <v>1.5</v>
      </c>
      <c r="N4878">
        <v>3.5</v>
      </c>
      <c r="O4878">
        <f t="shared" si="245"/>
        <v>1.75</v>
      </c>
      <c r="P4878">
        <v>0.5</v>
      </c>
    </row>
    <row r="4879" spans="1:16">
      <c r="A4879" s="105">
        <v>102065647</v>
      </c>
      <c r="B4879" s="61" t="s">
        <v>6946</v>
      </c>
      <c r="C4879" s="123" t="s">
        <v>1613</v>
      </c>
      <c r="D4879" s="107" t="s">
        <v>4129</v>
      </c>
      <c r="E4879" s="105">
        <v>101490161</v>
      </c>
      <c r="F4879" s="105"/>
      <c r="G4879" s="105">
        <v>209</v>
      </c>
      <c r="H4879">
        <v>11.25</v>
      </c>
      <c r="I4879" t="str">
        <f t="shared" si="246"/>
        <v>67</v>
      </c>
      <c r="J4879" t="str">
        <f t="shared" si="247"/>
        <v>5.0</v>
      </c>
      <c r="K4879" t="s">
        <v>8342</v>
      </c>
      <c r="L4879" t="s">
        <v>8341</v>
      </c>
      <c r="M4879">
        <v>1.5</v>
      </c>
      <c r="N4879">
        <v>3.5</v>
      </c>
      <c r="O4879">
        <f t="shared" si="245"/>
        <v>1.75</v>
      </c>
      <c r="P4879">
        <v>0.5</v>
      </c>
    </row>
    <row r="4880" spans="1:16">
      <c r="A4880" s="105">
        <v>102902597</v>
      </c>
      <c r="B4880" s="61" t="s">
        <v>7163</v>
      </c>
      <c r="C4880" s="123" t="s">
        <v>1613</v>
      </c>
      <c r="D4880" s="107" t="s">
        <v>4129</v>
      </c>
      <c r="E4880" s="105">
        <v>101490161</v>
      </c>
      <c r="F4880" s="105"/>
      <c r="G4880" s="105">
        <v>209</v>
      </c>
      <c r="H4880">
        <v>11.25</v>
      </c>
      <c r="I4880" t="str">
        <f t="shared" si="246"/>
        <v>67</v>
      </c>
      <c r="J4880" t="str">
        <f t="shared" si="247"/>
        <v>5.0</v>
      </c>
      <c r="K4880" t="s">
        <v>8342</v>
      </c>
      <c r="L4880" t="s">
        <v>8341</v>
      </c>
      <c r="M4880">
        <v>1.5</v>
      </c>
      <c r="N4880">
        <v>3.5</v>
      </c>
      <c r="O4880">
        <f t="shared" si="245"/>
        <v>1.75</v>
      </c>
      <c r="P4880">
        <v>0.5</v>
      </c>
    </row>
    <row r="4881" spans="1:16">
      <c r="A4881" s="105">
        <v>101952750</v>
      </c>
      <c r="B4881" s="61" t="s">
        <v>6873</v>
      </c>
      <c r="C4881" s="123" t="s">
        <v>1532</v>
      </c>
      <c r="D4881" s="107" t="s">
        <v>4017</v>
      </c>
      <c r="E4881" s="105">
        <v>101490162</v>
      </c>
      <c r="F4881" s="105"/>
      <c r="G4881" s="105">
        <v>208</v>
      </c>
      <c r="H4881">
        <v>11.25</v>
      </c>
      <c r="I4881" t="str">
        <f t="shared" si="246"/>
        <v>67</v>
      </c>
      <c r="J4881" t="str">
        <f t="shared" si="247"/>
        <v>50-</v>
      </c>
      <c r="K4881" t="s">
        <v>8342</v>
      </c>
      <c r="L4881" t="s">
        <v>8350</v>
      </c>
      <c r="M4881">
        <v>1.5</v>
      </c>
      <c r="N4881">
        <v>3.5</v>
      </c>
      <c r="O4881">
        <f t="shared" ref="O4881:O4944" si="248">N4881/2</f>
        <v>1.75</v>
      </c>
      <c r="P4881">
        <v>0.5</v>
      </c>
    </row>
    <row r="4882" spans="1:16">
      <c r="A4882" s="105">
        <v>101952750</v>
      </c>
      <c r="B4882" s="61" t="s">
        <v>6873</v>
      </c>
      <c r="C4882" s="123" t="s">
        <v>1613</v>
      </c>
      <c r="D4882" s="107" t="s">
        <v>4018</v>
      </c>
      <c r="E4882" s="105">
        <v>101490161</v>
      </c>
      <c r="F4882" s="105"/>
      <c r="G4882" s="105">
        <v>208</v>
      </c>
      <c r="H4882">
        <v>11.25</v>
      </c>
      <c r="I4882" t="str">
        <f t="shared" si="246"/>
        <v>67</v>
      </c>
      <c r="J4882" t="str">
        <f t="shared" si="247"/>
        <v>50-</v>
      </c>
      <c r="K4882" t="s">
        <v>8342</v>
      </c>
      <c r="L4882" t="s">
        <v>8350</v>
      </c>
      <c r="M4882">
        <v>1.5</v>
      </c>
      <c r="N4882">
        <v>3.5</v>
      </c>
      <c r="O4882">
        <f t="shared" si="248"/>
        <v>1.75</v>
      </c>
      <c r="P4882">
        <v>0.5</v>
      </c>
    </row>
    <row r="4883" spans="1:16">
      <c r="A4883" s="105" t="s">
        <v>8094</v>
      </c>
      <c r="B4883" s="61" t="s">
        <v>5965</v>
      </c>
      <c r="C4883" s="106" t="s">
        <v>5683</v>
      </c>
      <c r="D4883" s="107" t="s">
        <v>5689</v>
      </c>
      <c r="E4883" s="105" t="s">
        <v>5686</v>
      </c>
      <c r="F4883" s="105"/>
      <c r="G4883" s="105">
        <v>190</v>
      </c>
      <c r="H4883">
        <v>11.25</v>
      </c>
      <c r="I4883" t="str">
        <f t="shared" si="246"/>
        <v>78</v>
      </c>
      <c r="J4883" t="str">
        <f t="shared" si="247"/>
        <v>4.8</v>
      </c>
      <c r="K4883" t="s">
        <v>8342</v>
      </c>
      <c r="L4883" t="s">
        <v>8350</v>
      </c>
      <c r="M4883">
        <v>1.5</v>
      </c>
      <c r="N4883">
        <v>3.5</v>
      </c>
      <c r="O4883">
        <f t="shared" si="248"/>
        <v>1.75</v>
      </c>
      <c r="P4883">
        <v>0.5</v>
      </c>
    </row>
    <row r="4884" spans="1:16">
      <c r="A4884" s="105" t="s">
        <v>5726</v>
      </c>
      <c r="B4884" s="61" t="s">
        <v>5964</v>
      </c>
      <c r="C4884" s="106" t="s">
        <v>5683</v>
      </c>
      <c r="D4884" s="107" t="s">
        <v>5685</v>
      </c>
      <c r="E4884" s="105" t="s">
        <v>5686</v>
      </c>
      <c r="F4884" s="105"/>
      <c r="G4884" s="105">
        <v>181</v>
      </c>
      <c r="H4884">
        <v>11.25</v>
      </c>
      <c r="I4884" t="str">
        <f t="shared" si="246"/>
        <v>78</v>
      </c>
      <c r="J4884" t="str">
        <f t="shared" si="247"/>
        <v>4.8</v>
      </c>
      <c r="K4884" t="s">
        <v>8342</v>
      </c>
      <c r="L4884" t="s">
        <v>8341</v>
      </c>
      <c r="M4884">
        <v>1.5</v>
      </c>
      <c r="N4884">
        <v>3.5</v>
      </c>
      <c r="O4884">
        <f t="shared" si="248"/>
        <v>1.75</v>
      </c>
      <c r="P4884">
        <v>0.5</v>
      </c>
    </row>
    <row r="4885" spans="1:16">
      <c r="A4885" s="105">
        <v>101423354</v>
      </c>
      <c r="B4885" s="61" t="s">
        <v>5965</v>
      </c>
      <c r="C4885" s="123" t="s">
        <v>1532</v>
      </c>
      <c r="D4885" s="126" t="s">
        <v>1620</v>
      </c>
      <c r="E4885" s="118">
        <v>101490171</v>
      </c>
      <c r="F4885" s="118"/>
      <c r="G4885" s="118">
        <v>190</v>
      </c>
      <c r="H4885">
        <v>11.25</v>
      </c>
      <c r="I4885" t="str">
        <f t="shared" si="246"/>
        <v>78</v>
      </c>
      <c r="J4885" t="str">
        <f t="shared" si="247"/>
        <v>4.8</v>
      </c>
      <c r="K4885" t="s">
        <v>8342</v>
      </c>
      <c r="L4885" t="s">
        <v>8350</v>
      </c>
      <c r="M4885">
        <v>1.5</v>
      </c>
      <c r="N4885">
        <v>3.5</v>
      </c>
      <c r="O4885">
        <f t="shared" si="248"/>
        <v>1.75</v>
      </c>
      <c r="P4885">
        <v>0.5</v>
      </c>
    </row>
    <row r="4886" spans="1:16">
      <c r="A4886" s="105">
        <v>101423354</v>
      </c>
      <c r="B4886" s="61" t="s">
        <v>5965</v>
      </c>
      <c r="C4886" s="123" t="s">
        <v>1532</v>
      </c>
      <c r="D4886" s="126" t="s">
        <v>1620</v>
      </c>
      <c r="E4886" s="118">
        <v>101490169</v>
      </c>
      <c r="F4886" s="105" t="s">
        <v>1534</v>
      </c>
      <c r="G4886" s="118">
        <v>190</v>
      </c>
      <c r="H4886">
        <v>11.25</v>
      </c>
      <c r="I4886" t="str">
        <f t="shared" si="246"/>
        <v>78</v>
      </c>
      <c r="J4886" t="str">
        <f t="shared" si="247"/>
        <v>4.8</v>
      </c>
      <c r="K4886" t="s">
        <v>8342</v>
      </c>
      <c r="L4886" t="s">
        <v>8350</v>
      </c>
      <c r="M4886">
        <v>1.5</v>
      </c>
      <c r="N4886">
        <v>3.5</v>
      </c>
      <c r="O4886">
        <f t="shared" si="248"/>
        <v>1.75</v>
      </c>
      <c r="P4886">
        <v>0.5</v>
      </c>
    </row>
    <row r="4887" spans="1:16">
      <c r="A4887" s="118">
        <v>101423354</v>
      </c>
      <c r="B4887" s="61" t="s">
        <v>5965</v>
      </c>
      <c r="C4887" s="123" t="s">
        <v>1613</v>
      </c>
      <c r="D4887" s="126" t="s">
        <v>1733</v>
      </c>
      <c r="E4887" s="118">
        <v>101490161</v>
      </c>
      <c r="F4887" s="118"/>
      <c r="G4887" s="118">
        <v>190</v>
      </c>
      <c r="H4887">
        <v>11.25</v>
      </c>
      <c r="I4887" t="str">
        <f t="shared" si="246"/>
        <v>78</v>
      </c>
      <c r="J4887" t="str">
        <f t="shared" si="247"/>
        <v>4.8</v>
      </c>
      <c r="K4887" t="s">
        <v>8342</v>
      </c>
      <c r="L4887" t="s">
        <v>8350</v>
      </c>
      <c r="M4887">
        <v>1.5</v>
      </c>
      <c r="N4887">
        <v>3.5</v>
      </c>
      <c r="O4887">
        <f t="shared" si="248"/>
        <v>1.75</v>
      </c>
      <c r="P4887">
        <v>0.5</v>
      </c>
    </row>
    <row r="4888" spans="1:16">
      <c r="A4888" s="105">
        <v>102884256</v>
      </c>
      <c r="B4888" s="61" t="s">
        <v>7175</v>
      </c>
      <c r="C4888" s="123" t="s">
        <v>1532</v>
      </c>
      <c r="D4888" s="107" t="s">
        <v>4493</v>
      </c>
      <c r="E4888" s="105">
        <v>101490162</v>
      </c>
      <c r="F4888" s="105"/>
      <c r="G4888" s="105">
        <v>181</v>
      </c>
      <c r="H4888">
        <v>11.25</v>
      </c>
      <c r="I4888" t="str">
        <f t="shared" si="246"/>
        <v>78</v>
      </c>
      <c r="J4888" t="str">
        <f t="shared" si="247"/>
        <v>4.8</v>
      </c>
      <c r="K4888" t="s">
        <v>8342</v>
      </c>
      <c r="L4888" t="s">
        <v>8341</v>
      </c>
      <c r="M4888">
        <v>1.5</v>
      </c>
      <c r="N4888">
        <v>3.5</v>
      </c>
      <c r="O4888">
        <f t="shared" si="248"/>
        <v>1.75</v>
      </c>
      <c r="P4888">
        <v>0.5</v>
      </c>
    </row>
    <row r="4889" spans="1:16">
      <c r="A4889" s="105">
        <v>102884256</v>
      </c>
      <c r="B4889" s="61" t="s">
        <v>7175</v>
      </c>
      <c r="C4889" s="123" t="s">
        <v>1613</v>
      </c>
      <c r="D4889" s="107" t="s">
        <v>4494</v>
      </c>
      <c r="E4889" s="105">
        <v>101490161</v>
      </c>
      <c r="F4889" s="105"/>
      <c r="G4889" s="105">
        <v>181</v>
      </c>
      <c r="H4889">
        <v>11.25</v>
      </c>
      <c r="I4889" t="str">
        <f t="shared" si="246"/>
        <v>78</v>
      </c>
      <c r="J4889" t="str">
        <f t="shared" si="247"/>
        <v>4.8</v>
      </c>
      <c r="K4889" t="s">
        <v>8342</v>
      </c>
      <c r="L4889" t="s">
        <v>8341</v>
      </c>
      <c r="M4889">
        <v>1.5</v>
      </c>
      <c r="N4889">
        <v>3.5</v>
      </c>
      <c r="O4889">
        <f t="shared" si="248"/>
        <v>1.75</v>
      </c>
      <c r="P4889">
        <v>0.5</v>
      </c>
    </row>
    <row r="4890" spans="1:16">
      <c r="A4890" s="105">
        <v>101423351</v>
      </c>
      <c r="B4890" s="61" t="s">
        <v>5964</v>
      </c>
      <c r="C4890" s="123" t="s">
        <v>1532</v>
      </c>
      <c r="D4890" s="126" t="s">
        <v>1619</v>
      </c>
      <c r="E4890" s="118">
        <v>101490171</v>
      </c>
      <c r="F4890" s="118"/>
      <c r="G4890" s="118">
        <v>181</v>
      </c>
      <c r="H4890">
        <v>11.25</v>
      </c>
      <c r="I4890" t="str">
        <f t="shared" ref="I4890:I4920" si="249">MID(D4890,6,2)</f>
        <v>78</v>
      </c>
      <c r="J4890" t="str">
        <f t="shared" ref="J4890:J4920" si="250">MID(D4890,8,3)</f>
        <v>4.8</v>
      </c>
      <c r="K4890" t="s">
        <v>8342</v>
      </c>
      <c r="L4890" t="s">
        <v>8341</v>
      </c>
      <c r="M4890">
        <v>1.5</v>
      </c>
      <c r="N4890">
        <v>3.5</v>
      </c>
      <c r="O4890">
        <f t="shared" si="248"/>
        <v>1.75</v>
      </c>
      <c r="P4890">
        <v>0.5</v>
      </c>
    </row>
    <row r="4891" spans="1:16">
      <c r="A4891" s="105">
        <v>101423351</v>
      </c>
      <c r="B4891" s="61" t="s">
        <v>5964</v>
      </c>
      <c r="C4891" s="123" t="s">
        <v>1532</v>
      </c>
      <c r="D4891" s="126" t="s">
        <v>1619</v>
      </c>
      <c r="E4891" s="118">
        <v>101490169</v>
      </c>
      <c r="F4891" s="105" t="s">
        <v>1534</v>
      </c>
      <c r="G4891" s="118">
        <v>181</v>
      </c>
      <c r="H4891">
        <v>11.25</v>
      </c>
      <c r="I4891" t="str">
        <f t="shared" si="249"/>
        <v>78</v>
      </c>
      <c r="J4891" t="str">
        <f t="shared" si="250"/>
        <v>4.8</v>
      </c>
      <c r="K4891" t="s">
        <v>8342</v>
      </c>
      <c r="L4891" t="s">
        <v>8341</v>
      </c>
      <c r="M4891">
        <v>1.5</v>
      </c>
      <c r="N4891">
        <v>3.5</v>
      </c>
      <c r="O4891">
        <f t="shared" si="248"/>
        <v>1.75</v>
      </c>
      <c r="P4891">
        <v>0.5</v>
      </c>
    </row>
    <row r="4892" spans="1:16">
      <c r="A4892" s="118">
        <v>101423351</v>
      </c>
      <c r="B4892" s="61" t="s">
        <v>5964</v>
      </c>
      <c r="C4892" s="123" t="s">
        <v>1613</v>
      </c>
      <c r="D4892" s="126" t="s">
        <v>1734</v>
      </c>
      <c r="E4892" s="118">
        <v>101490161</v>
      </c>
      <c r="F4892" s="118"/>
      <c r="G4892" s="118">
        <v>181</v>
      </c>
      <c r="H4892">
        <v>11.25</v>
      </c>
      <c r="I4892" t="str">
        <f t="shared" si="249"/>
        <v>78</v>
      </c>
      <c r="J4892" t="str">
        <f t="shared" si="250"/>
        <v>4.8</v>
      </c>
      <c r="K4892" t="s">
        <v>8342</v>
      </c>
      <c r="L4892" t="s">
        <v>8341</v>
      </c>
      <c r="M4892">
        <v>1.5</v>
      </c>
      <c r="N4892">
        <v>3.5</v>
      </c>
      <c r="O4892">
        <f t="shared" si="248"/>
        <v>1.75</v>
      </c>
      <c r="P4892">
        <v>0.5</v>
      </c>
    </row>
    <row r="4893" spans="1:16">
      <c r="A4893" s="105">
        <v>103604745</v>
      </c>
      <c r="B4893" s="61" t="s">
        <v>7662</v>
      </c>
      <c r="C4893" s="106" t="s">
        <v>1532</v>
      </c>
      <c r="D4893" s="107" t="s">
        <v>5211</v>
      </c>
      <c r="E4893" s="105"/>
      <c r="F4893" s="105"/>
      <c r="G4893" s="66">
        <v>999</v>
      </c>
      <c r="H4893">
        <v>11.25</v>
      </c>
      <c r="I4893" t="str">
        <f t="shared" si="249"/>
        <v>78</v>
      </c>
      <c r="J4893" t="str">
        <f t="shared" si="250"/>
        <v>4.8</v>
      </c>
      <c r="K4893" t="s">
        <v>8345</v>
      </c>
      <c r="L4893" t="s">
        <v>8341</v>
      </c>
      <c r="M4893">
        <v>2</v>
      </c>
      <c r="N4893">
        <v>3.5</v>
      </c>
      <c r="O4893">
        <f t="shared" si="248"/>
        <v>1.75</v>
      </c>
      <c r="P4893">
        <v>0.5</v>
      </c>
    </row>
    <row r="4894" spans="1:16">
      <c r="A4894" s="105">
        <v>103604745</v>
      </c>
      <c r="B4894" s="61" t="s">
        <v>7662</v>
      </c>
      <c r="C4894" s="106" t="s">
        <v>1613</v>
      </c>
      <c r="D4894" s="107" t="s">
        <v>5212</v>
      </c>
      <c r="E4894" s="105" t="s">
        <v>4953</v>
      </c>
      <c r="F4894" s="105"/>
      <c r="G4894" s="66">
        <v>999</v>
      </c>
      <c r="H4894">
        <v>11.25</v>
      </c>
      <c r="I4894" t="str">
        <f t="shared" si="249"/>
        <v>78</v>
      </c>
      <c r="J4894" t="str">
        <f t="shared" si="250"/>
        <v>4.8</v>
      </c>
      <c r="K4894" t="s">
        <v>8345</v>
      </c>
      <c r="L4894" t="s">
        <v>8341</v>
      </c>
      <c r="M4894">
        <v>2</v>
      </c>
      <c r="N4894">
        <v>3.5</v>
      </c>
      <c r="O4894">
        <f t="shared" si="248"/>
        <v>1.75</v>
      </c>
      <c r="P4894">
        <v>0.5</v>
      </c>
    </row>
    <row r="4895" spans="1:16">
      <c r="A4895" s="105">
        <v>103004412</v>
      </c>
      <c r="B4895" s="61" t="s">
        <v>7225</v>
      </c>
      <c r="C4895" s="123" t="s">
        <v>1532</v>
      </c>
      <c r="D4895" s="107" t="s">
        <v>4571</v>
      </c>
      <c r="E4895" s="105">
        <v>101490162</v>
      </c>
      <c r="F4895" s="105"/>
      <c r="G4895" s="105">
        <v>317</v>
      </c>
      <c r="H4895">
        <v>11.25</v>
      </c>
      <c r="I4895" t="str">
        <f t="shared" si="249"/>
        <v>78</v>
      </c>
      <c r="J4895" t="str">
        <f t="shared" si="250"/>
        <v>5.7</v>
      </c>
      <c r="K4895" t="s">
        <v>8344</v>
      </c>
      <c r="L4895" t="s">
        <v>8341</v>
      </c>
      <c r="M4895">
        <v>1.5</v>
      </c>
      <c r="N4895">
        <v>3.5</v>
      </c>
      <c r="O4895">
        <f t="shared" si="248"/>
        <v>1.75</v>
      </c>
      <c r="P4895">
        <v>0.5</v>
      </c>
    </row>
    <row r="4896" spans="1:16">
      <c r="A4896" s="105">
        <v>103004412</v>
      </c>
      <c r="B4896" s="61" t="s">
        <v>7225</v>
      </c>
      <c r="C4896" s="123" t="s">
        <v>1613</v>
      </c>
      <c r="D4896" s="107" t="s">
        <v>4572</v>
      </c>
      <c r="E4896" s="105">
        <v>101490161</v>
      </c>
      <c r="F4896" s="105"/>
      <c r="G4896" s="105">
        <v>317</v>
      </c>
      <c r="H4896">
        <v>11.25</v>
      </c>
      <c r="I4896" t="str">
        <f t="shared" si="249"/>
        <v>78</v>
      </c>
      <c r="J4896" t="str">
        <f t="shared" si="250"/>
        <v>5.7</v>
      </c>
      <c r="K4896" t="s">
        <v>8344</v>
      </c>
      <c r="L4896" t="s">
        <v>8341</v>
      </c>
      <c r="M4896">
        <v>1.5</v>
      </c>
      <c r="N4896">
        <v>3.5</v>
      </c>
      <c r="O4896">
        <f t="shared" si="248"/>
        <v>1.75</v>
      </c>
      <c r="P4896">
        <v>0.5</v>
      </c>
    </row>
    <row r="4897" spans="1:16">
      <c r="A4897" s="105">
        <v>103004413</v>
      </c>
      <c r="B4897" s="61" t="s">
        <v>7226</v>
      </c>
      <c r="C4897" s="123" t="s">
        <v>1532</v>
      </c>
      <c r="D4897" s="107" t="s">
        <v>4573</v>
      </c>
      <c r="E4897" s="105">
        <v>101490162</v>
      </c>
      <c r="F4897" s="105"/>
      <c r="G4897" s="105">
        <v>317</v>
      </c>
      <c r="H4897">
        <v>11.25</v>
      </c>
      <c r="I4897" t="str">
        <f t="shared" si="249"/>
        <v>78</v>
      </c>
      <c r="J4897" t="str">
        <f t="shared" si="250"/>
        <v>5.7</v>
      </c>
      <c r="K4897" t="s">
        <v>8342</v>
      </c>
      <c r="L4897" t="s">
        <v>8352</v>
      </c>
      <c r="M4897">
        <v>1.5</v>
      </c>
      <c r="N4897">
        <v>3.5</v>
      </c>
      <c r="O4897">
        <f t="shared" si="248"/>
        <v>1.75</v>
      </c>
      <c r="P4897">
        <v>0.5</v>
      </c>
    </row>
    <row r="4898" spans="1:16">
      <c r="A4898" s="105">
        <v>103004413</v>
      </c>
      <c r="B4898" s="61" t="s">
        <v>7226</v>
      </c>
      <c r="C4898" s="123" t="s">
        <v>1613</v>
      </c>
      <c r="D4898" s="107" t="s">
        <v>4574</v>
      </c>
      <c r="E4898" s="105">
        <v>101490161</v>
      </c>
      <c r="F4898" s="105"/>
      <c r="G4898" s="105">
        <v>317</v>
      </c>
      <c r="H4898">
        <v>11.25</v>
      </c>
      <c r="I4898" t="str">
        <f t="shared" si="249"/>
        <v>78</v>
      </c>
      <c r="J4898" t="str">
        <f t="shared" si="250"/>
        <v>5.7</v>
      </c>
      <c r="K4898" t="s">
        <v>8342</v>
      </c>
      <c r="L4898" t="s">
        <v>8352</v>
      </c>
      <c r="M4898">
        <v>1.5</v>
      </c>
      <c r="N4898">
        <v>3.5</v>
      </c>
      <c r="O4898">
        <f t="shared" si="248"/>
        <v>1.75</v>
      </c>
      <c r="P4898">
        <v>0.5</v>
      </c>
    </row>
    <row r="4899" spans="1:16">
      <c r="A4899" s="105" t="s">
        <v>1737</v>
      </c>
      <c r="B4899" s="61" t="s">
        <v>6065</v>
      </c>
      <c r="C4899" s="123" t="s">
        <v>1532</v>
      </c>
      <c r="D4899" s="126" t="s">
        <v>1984</v>
      </c>
      <c r="E4899" s="61">
        <v>101490162</v>
      </c>
      <c r="F4899" s="105"/>
      <c r="G4899" s="118">
        <v>42</v>
      </c>
      <c r="H4899">
        <v>11.5</v>
      </c>
      <c r="I4899" t="str">
        <f t="shared" si="249"/>
        <v>56</v>
      </c>
      <c r="J4899" t="str">
        <f t="shared" si="250"/>
        <v>4.6</v>
      </c>
      <c r="K4899" t="s">
        <v>8342</v>
      </c>
      <c r="L4899" t="s">
        <v>8341</v>
      </c>
      <c r="M4899">
        <v>1.5</v>
      </c>
      <c r="N4899">
        <v>3.5</v>
      </c>
      <c r="O4899">
        <f t="shared" si="248"/>
        <v>1.75</v>
      </c>
      <c r="P4899">
        <v>0.5</v>
      </c>
    </row>
    <row r="4900" spans="1:16">
      <c r="A4900" s="118" t="s">
        <v>1737</v>
      </c>
      <c r="B4900" s="61" t="s">
        <v>6065</v>
      </c>
      <c r="C4900" s="123" t="s">
        <v>1613</v>
      </c>
      <c r="D4900" s="126" t="s">
        <v>1738</v>
      </c>
      <c r="E4900" s="118">
        <v>101490161</v>
      </c>
      <c r="F4900" s="118"/>
      <c r="G4900" s="118">
        <v>42</v>
      </c>
      <c r="H4900">
        <v>11.5</v>
      </c>
      <c r="I4900" t="str">
        <f t="shared" si="249"/>
        <v>56</v>
      </c>
      <c r="J4900" t="str">
        <f t="shared" si="250"/>
        <v>4.6</v>
      </c>
      <c r="K4900" t="s">
        <v>8342</v>
      </c>
      <c r="L4900" t="s">
        <v>8341</v>
      </c>
      <c r="M4900">
        <v>1.5</v>
      </c>
      <c r="N4900">
        <v>3.5</v>
      </c>
      <c r="O4900">
        <f t="shared" si="248"/>
        <v>1.75</v>
      </c>
      <c r="P4900">
        <v>0.5</v>
      </c>
    </row>
    <row r="4901" spans="1:16">
      <c r="A4901" s="105" t="s">
        <v>1741</v>
      </c>
      <c r="B4901" s="61" t="s">
        <v>6067</v>
      </c>
      <c r="C4901" s="123" t="s">
        <v>1532</v>
      </c>
      <c r="D4901" s="126" t="s">
        <v>3070</v>
      </c>
      <c r="E4901" s="105">
        <v>101490162</v>
      </c>
      <c r="F4901" s="105"/>
      <c r="G4901" s="118">
        <v>164</v>
      </c>
      <c r="H4901">
        <v>11.5</v>
      </c>
      <c r="I4901" t="str">
        <f t="shared" si="249"/>
        <v>56</v>
      </c>
      <c r="J4901" t="str">
        <f t="shared" si="250"/>
        <v>4.6</v>
      </c>
      <c r="K4901" t="s">
        <v>8342</v>
      </c>
      <c r="L4901" t="s">
        <v>8341</v>
      </c>
      <c r="M4901">
        <v>1.5</v>
      </c>
      <c r="N4901">
        <v>3.5</v>
      </c>
      <c r="O4901">
        <f t="shared" si="248"/>
        <v>1.75</v>
      </c>
      <c r="P4901">
        <v>0.5</v>
      </c>
    </row>
    <row r="4902" spans="1:16">
      <c r="A4902" s="118" t="s">
        <v>1741</v>
      </c>
      <c r="B4902" s="61" t="s">
        <v>6067</v>
      </c>
      <c r="C4902" s="123" t="s">
        <v>1613</v>
      </c>
      <c r="D4902" s="126" t="s">
        <v>1742</v>
      </c>
      <c r="E4902" s="118">
        <v>101490161</v>
      </c>
      <c r="F4902" s="118"/>
      <c r="G4902" s="118">
        <v>164</v>
      </c>
      <c r="H4902">
        <v>11.5</v>
      </c>
      <c r="I4902" t="str">
        <f t="shared" si="249"/>
        <v>56</v>
      </c>
      <c r="J4902" t="str">
        <f t="shared" si="250"/>
        <v>4.6</v>
      </c>
      <c r="K4902" t="s">
        <v>8342</v>
      </c>
      <c r="L4902" t="s">
        <v>8341</v>
      </c>
      <c r="M4902">
        <v>1.5</v>
      </c>
      <c r="N4902">
        <v>3.5</v>
      </c>
      <c r="O4902">
        <f t="shared" si="248"/>
        <v>1.75</v>
      </c>
      <c r="P4902">
        <v>0.5</v>
      </c>
    </row>
    <row r="4903" spans="1:16">
      <c r="A4903" s="105">
        <v>101519373</v>
      </c>
      <c r="B4903" s="61" t="s">
        <v>6032</v>
      </c>
      <c r="C4903" s="123" t="s">
        <v>1532</v>
      </c>
      <c r="D4903" s="107" t="s">
        <v>1693</v>
      </c>
      <c r="E4903" s="105">
        <v>101490168</v>
      </c>
      <c r="F4903" s="105"/>
      <c r="G4903" s="105">
        <v>70</v>
      </c>
      <c r="H4903">
        <v>11.5</v>
      </c>
      <c r="I4903" t="str">
        <f t="shared" si="249"/>
        <v>56</v>
      </c>
      <c r="J4903" t="str">
        <f t="shared" si="250"/>
        <v>5.0</v>
      </c>
      <c r="K4903" t="s">
        <v>8344</v>
      </c>
      <c r="L4903" t="s">
        <v>8341</v>
      </c>
      <c r="M4903">
        <v>1.5</v>
      </c>
      <c r="N4903">
        <v>3.5</v>
      </c>
      <c r="O4903">
        <f t="shared" si="248"/>
        <v>1.75</v>
      </c>
      <c r="P4903">
        <v>0.5</v>
      </c>
    </row>
    <row r="4904" spans="1:16">
      <c r="A4904" s="105">
        <v>101519373</v>
      </c>
      <c r="B4904" s="61" t="s">
        <v>6032</v>
      </c>
      <c r="C4904" s="123" t="s">
        <v>1532</v>
      </c>
      <c r="D4904" s="107" t="s">
        <v>1693</v>
      </c>
      <c r="E4904" s="105">
        <v>101490168</v>
      </c>
      <c r="F4904" s="105" t="s">
        <v>1534</v>
      </c>
      <c r="G4904" s="105">
        <v>70</v>
      </c>
      <c r="H4904">
        <v>11.5</v>
      </c>
      <c r="I4904" t="str">
        <f t="shared" si="249"/>
        <v>56</v>
      </c>
      <c r="J4904" t="str">
        <f t="shared" si="250"/>
        <v>5.0</v>
      </c>
      <c r="K4904" t="s">
        <v>8344</v>
      </c>
      <c r="L4904" t="s">
        <v>8341</v>
      </c>
      <c r="M4904">
        <v>1.5</v>
      </c>
      <c r="N4904">
        <v>3.5</v>
      </c>
      <c r="O4904">
        <f t="shared" si="248"/>
        <v>1.75</v>
      </c>
      <c r="P4904">
        <v>0.5</v>
      </c>
    </row>
    <row r="4905" spans="1:16">
      <c r="A4905" s="105">
        <v>101519373</v>
      </c>
      <c r="B4905" s="61" t="s">
        <v>6032</v>
      </c>
      <c r="C4905" s="123" t="s">
        <v>1613</v>
      </c>
      <c r="D4905" s="107" t="s">
        <v>1743</v>
      </c>
      <c r="E4905" s="105">
        <v>101490161</v>
      </c>
      <c r="F4905" s="105"/>
      <c r="G4905" s="105">
        <v>70</v>
      </c>
      <c r="H4905">
        <v>11.5</v>
      </c>
      <c r="I4905" t="str">
        <f t="shared" si="249"/>
        <v>56</v>
      </c>
      <c r="J4905" t="str">
        <f t="shared" si="250"/>
        <v>5.0</v>
      </c>
      <c r="K4905" t="s">
        <v>8344</v>
      </c>
      <c r="L4905" t="s">
        <v>8341</v>
      </c>
      <c r="M4905">
        <v>1.5</v>
      </c>
      <c r="N4905">
        <v>3.5</v>
      </c>
      <c r="O4905">
        <f t="shared" si="248"/>
        <v>1.75</v>
      </c>
      <c r="P4905">
        <v>0.5</v>
      </c>
    </row>
    <row r="4906" spans="1:16">
      <c r="A4906" s="105">
        <v>101399153</v>
      </c>
      <c r="B4906" s="61" t="s">
        <v>5951</v>
      </c>
      <c r="C4906" s="123" t="s">
        <v>1532</v>
      </c>
      <c r="D4906" s="126" t="s">
        <v>1607</v>
      </c>
      <c r="E4906" s="118">
        <v>101490171</v>
      </c>
      <c r="F4906" s="118"/>
      <c r="G4906" s="118">
        <v>30</v>
      </c>
      <c r="H4906">
        <v>11.5</v>
      </c>
      <c r="I4906" t="str">
        <f t="shared" si="249"/>
        <v>56</v>
      </c>
      <c r="J4906" t="str">
        <f t="shared" si="250"/>
        <v>5.0</v>
      </c>
      <c r="K4906" t="s">
        <v>8342</v>
      </c>
      <c r="L4906" t="s">
        <v>8341</v>
      </c>
      <c r="M4906">
        <v>1.5</v>
      </c>
      <c r="N4906">
        <v>3.5</v>
      </c>
      <c r="O4906">
        <f t="shared" si="248"/>
        <v>1.75</v>
      </c>
      <c r="P4906">
        <v>0.5</v>
      </c>
    </row>
    <row r="4907" spans="1:16">
      <c r="A4907" s="105">
        <v>101399153</v>
      </c>
      <c r="B4907" s="61" t="s">
        <v>5951</v>
      </c>
      <c r="C4907" s="123" t="s">
        <v>1532</v>
      </c>
      <c r="D4907" s="126" t="s">
        <v>1607</v>
      </c>
      <c r="E4907" s="118">
        <v>101490169</v>
      </c>
      <c r="F4907" s="105" t="s">
        <v>1534</v>
      </c>
      <c r="G4907" s="118">
        <v>30</v>
      </c>
      <c r="H4907">
        <v>11.5</v>
      </c>
      <c r="I4907" t="str">
        <f t="shared" si="249"/>
        <v>56</v>
      </c>
      <c r="J4907" t="str">
        <f t="shared" si="250"/>
        <v>5.0</v>
      </c>
      <c r="K4907" t="s">
        <v>8342</v>
      </c>
      <c r="L4907" t="s">
        <v>8341</v>
      </c>
      <c r="M4907">
        <v>1.5</v>
      </c>
      <c r="N4907">
        <v>3.5</v>
      </c>
      <c r="O4907">
        <f t="shared" si="248"/>
        <v>1.75</v>
      </c>
      <c r="P4907">
        <v>0.5</v>
      </c>
    </row>
    <row r="4908" spans="1:16">
      <c r="A4908" s="118">
        <v>101399153</v>
      </c>
      <c r="B4908" s="61" t="s">
        <v>5951</v>
      </c>
      <c r="C4908" s="123" t="s">
        <v>1613</v>
      </c>
      <c r="D4908" s="126" t="s">
        <v>1746</v>
      </c>
      <c r="E4908" s="118">
        <v>101490161</v>
      </c>
      <c r="F4908" s="118"/>
      <c r="G4908" s="118">
        <v>30</v>
      </c>
      <c r="H4908">
        <v>11.5</v>
      </c>
      <c r="I4908" t="str">
        <f t="shared" si="249"/>
        <v>56</v>
      </c>
      <c r="J4908" t="str">
        <f t="shared" si="250"/>
        <v>5.0</v>
      </c>
      <c r="K4908" t="s">
        <v>8342</v>
      </c>
      <c r="L4908" t="s">
        <v>8341</v>
      </c>
      <c r="M4908">
        <v>1.5</v>
      </c>
      <c r="N4908">
        <v>3.5</v>
      </c>
      <c r="O4908">
        <f t="shared" si="248"/>
        <v>1.75</v>
      </c>
      <c r="P4908">
        <v>0.5</v>
      </c>
    </row>
    <row r="4909" spans="1:16">
      <c r="A4909" s="105">
        <v>101519364</v>
      </c>
      <c r="B4909" s="61" t="s">
        <v>6031</v>
      </c>
      <c r="C4909" s="123" t="s">
        <v>1532</v>
      </c>
      <c r="D4909" s="107" t="s">
        <v>1692</v>
      </c>
      <c r="E4909" s="105">
        <v>101490168</v>
      </c>
      <c r="F4909" s="105"/>
      <c r="G4909" s="105">
        <v>30</v>
      </c>
      <c r="H4909">
        <v>11.5</v>
      </c>
      <c r="I4909" t="str">
        <f t="shared" si="249"/>
        <v>56</v>
      </c>
      <c r="J4909" t="str">
        <f t="shared" si="250"/>
        <v>5.0</v>
      </c>
      <c r="K4909" t="s">
        <v>8342</v>
      </c>
      <c r="L4909" t="s">
        <v>8341</v>
      </c>
      <c r="M4909">
        <v>1.5</v>
      </c>
      <c r="N4909">
        <v>3.5</v>
      </c>
      <c r="O4909">
        <f t="shared" si="248"/>
        <v>1.75</v>
      </c>
      <c r="P4909">
        <v>0.5</v>
      </c>
    </row>
    <row r="4910" spans="1:16">
      <c r="A4910" s="105">
        <v>101519364</v>
      </c>
      <c r="B4910" s="61" t="s">
        <v>6031</v>
      </c>
      <c r="C4910" s="123" t="s">
        <v>1532</v>
      </c>
      <c r="D4910" s="107" t="s">
        <v>1692</v>
      </c>
      <c r="E4910" s="105">
        <v>101490168</v>
      </c>
      <c r="F4910" s="105" t="s">
        <v>1534</v>
      </c>
      <c r="G4910" s="105">
        <v>30</v>
      </c>
      <c r="H4910">
        <v>11.5</v>
      </c>
      <c r="I4910" t="str">
        <f t="shared" si="249"/>
        <v>56</v>
      </c>
      <c r="J4910" t="str">
        <f t="shared" si="250"/>
        <v>5.0</v>
      </c>
      <c r="K4910" t="s">
        <v>8342</v>
      </c>
      <c r="L4910" t="s">
        <v>8341</v>
      </c>
      <c r="M4910">
        <v>1.5</v>
      </c>
      <c r="N4910">
        <v>3.5</v>
      </c>
      <c r="O4910">
        <f t="shared" si="248"/>
        <v>1.75</v>
      </c>
      <c r="P4910">
        <v>0.5</v>
      </c>
    </row>
    <row r="4911" spans="1:16">
      <c r="A4911" s="105">
        <v>101519364</v>
      </c>
      <c r="B4911" s="61" t="s">
        <v>6031</v>
      </c>
      <c r="C4911" s="123" t="s">
        <v>1613</v>
      </c>
      <c r="D4911" s="107" t="s">
        <v>1747</v>
      </c>
      <c r="E4911" s="105">
        <v>101490161</v>
      </c>
      <c r="F4911" s="105"/>
      <c r="G4911" s="105">
        <v>30</v>
      </c>
      <c r="H4911">
        <v>11.5</v>
      </c>
      <c r="I4911" t="str">
        <f t="shared" si="249"/>
        <v>56</v>
      </c>
      <c r="J4911" t="str">
        <f t="shared" si="250"/>
        <v>5.0</v>
      </c>
      <c r="K4911" t="s">
        <v>8342</v>
      </c>
      <c r="L4911" t="s">
        <v>8341</v>
      </c>
      <c r="M4911">
        <v>1.5</v>
      </c>
      <c r="N4911">
        <v>3.5</v>
      </c>
      <c r="O4911">
        <f t="shared" si="248"/>
        <v>1.75</v>
      </c>
      <c r="P4911">
        <v>0.5</v>
      </c>
    </row>
    <row r="4912" spans="1:16">
      <c r="A4912" s="105" t="s">
        <v>1750</v>
      </c>
      <c r="B4912" s="61" t="s">
        <v>6070</v>
      </c>
      <c r="C4912" s="123" t="s">
        <v>1532</v>
      </c>
      <c r="D4912" s="126" t="s">
        <v>3123</v>
      </c>
      <c r="E4912" s="105">
        <v>101490164</v>
      </c>
      <c r="F4912" s="105"/>
      <c r="G4912" s="118">
        <v>87</v>
      </c>
      <c r="H4912">
        <v>11.5</v>
      </c>
      <c r="I4912" t="str">
        <f t="shared" si="249"/>
        <v>78</v>
      </c>
      <c r="J4912" t="str">
        <f t="shared" si="250"/>
        <v>3.9</v>
      </c>
      <c r="K4912" t="s">
        <v>8344</v>
      </c>
      <c r="L4912" t="s">
        <v>8341</v>
      </c>
      <c r="M4912">
        <v>1.5</v>
      </c>
      <c r="N4912">
        <v>3.5</v>
      </c>
      <c r="O4912">
        <f t="shared" si="248"/>
        <v>1.75</v>
      </c>
      <c r="P4912">
        <v>0.5</v>
      </c>
    </row>
    <row r="4913" spans="1:16">
      <c r="A4913" s="105" t="s">
        <v>1750</v>
      </c>
      <c r="B4913" s="61" t="s">
        <v>6070</v>
      </c>
      <c r="C4913" s="123" t="s">
        <v>1532</v>
      </c>
      <c r="D4913" s="126" t="s">
        <v>3123</v>
      </c>
      <c r="E4913" s="105">
        <v>101490164</v>
      </c>
      <c r="F4913" s="105" t="s">
        <v>1534</v>
      </c>
      <c r="G4913" s="118">
        <v>87</v>
      </c>
      <c r="H4913">
        <v>11.5</v>
      </c>
      <c r="I4913" t="str">
        <f t="shared" si="249"/>
        <v>78</v>
      </c>
      <c r="J4913" t="str">
        <f t="shared" si="250"/>
        <v>3.9</v>
      </c>
      <c r="K4913" t="s">
        <v>8344</v>
      </c>
      <c r="L4913" t="s">
        <v>8341</v>
      </c>
      <c r="M4913">
        <v>1.5</v>
      </c>
      <c r="N4913">
        <v>3.5</v>
      </c>
      <c r="O4913">
        <f t="shared" si="248"/>
        <v>1.75</v>
      </c>
      <c r="P4913">
        <v>0.5</v>
      </c>
    </row>
    <row r="4914" spans="1:16">
      <c r="A4914" s="118" t="s">
        <v>1750</v>
      </c>
      <c r="B4914" s="61" t="s">
        <v>6070</v>
      </c>
      <c r="C4914" s="123" t="s">
        <v>1613</v>
      </c>
      <c r="D4914" s="126" t="s">
        <v>1751</v>
      </c>
      <c r="E4914" s="118">
        <v>101490161</v>
      </c>
      <c r="F4914" s="118"/>
      <c r="G4914" s="118">
        <v>87</v>
      </c>
      <c r="H4914">
        <v>11.5</v>
      </c>
      <c r="I4914" t="str">
        <f t="shared" si="249"/>
        <v>78</v>
      </c>
      <c r="J4914" t="str">
        <f t="shared" si="250"/>
        <v>3.9</v>
      </c>
      <c r="K4914" t="s">
        <v>8344</v>
      </c>
      <c r="L4914" t="s">
        <v>8341</v>
      </c>
      <c r="M4914">
        <v>1.5</v>
      </c>
      <c r="N4914">
        <v>3.5</v>
      </c>
      <c r="O4914">
        <f t="shared" si="248"/>
        <v>1.75</v>
      </c>
      <c r="P4914">
        <v>0.5</v>
      </c>
    </row>
    <row r="4915" spans="1:16">
      <c r="A4915" s="142" t="s">
        <v>1752</v>
      </c>
      <c r="B4915" s="61" t="s">
        <v>6071</v>
      </c>
      <c r="C4915" s="124" t="s">
        <v>1532</v>
      </c>
      <c r="D4915" s="147" t="s">
        <v>3066</v>
      </c>
      <c r="E4915" s="118">
        <v>101490164</v>
      </c>
      <c r="F4915" s="142"/>
      <c r="G4915" s="142">
        <v>88</v>
      </c>
      <c r="H4915">
        <v>11.5</v>
      </c>
      <c r="I4915" t="str">
        <f t="shared" si="249"/>
        <v>78</v>
      </c>
      <c r="J4915" t="str">
        <f t="shared" si="250"/>
        <v>6.5</v>
      </c>
      <c r="K4915" t="s">
        <v>8344</v>
      </c>
      <c r="L4915" t="s">
        <v>8341</v>
      </c>
      <c r="M4915">
        <v>1.5</v>
      </c>
      <c r="N4915">
        <v>3.5</v>
      </c>
      <c r="O4915">
        <f t="shared" si="248"/>
        <v>1.75</v>
      </c>
      <c r="P4915">
        <v>0.5</v>
      </c>
    </row>
    <row r="4916" spans="1:16">
      <c r="A4916" s="64" t="s">
        <v>1752</v>
      </c>
      <c r="B4916" s="61" t="s">
        <v>6071</v>
      </c>
      <c r="C4916" s="62" t="s">
        <v>1532</v>
      </c>
      <c r="D4916" s="63" t="s">
        <v>3066</v>
      </c>
      <c r="E4916" s="64">
        <v>101490164</v>
      </c>
      <c r="F4916" s="61" t="s">
        <v>1534</v>
      </c>
      <c r="G4916" s="64">
        <v>88</v>
      </c>
      <c r="H4916">
        <v>11.5</v>
      </c>
      <c r="I4916" t="str">
        <f t="shared" si="249"/>
        <v>78</v>
      </c>
      <c r="J4916" t="str">
        <f t="shared" si="250"/>
        <v>6.5</v>
      </c>
      <c r="K4916" t="s">
        <v>8344</v>
      </c>
      <c r="L4916" t="s">
        <v>8341</v>
      </c>
      <c r="M4916">
        <v>1.5</v>
      </c>
      <c r="N4916">
        <v>3.5</v>
      </c>
      <c r="O4916">
        <f t="shared" si="248"/>
        <v>1.75</v>
      </c>
      <c r="P4916">
        <v>0.5</v>
      </c>
    </row>
    <row r="4917" spans="1:16">
      <c r="A4917" s="64" t="s">
        <v>1752</v>
      </c>
      <c r="B4917" s="61" t="s">
        <v>6071</v>
      </c>
      <c r="C4917" s="62" t="s">
        <v>1613</v>
      </c>
      <c r="D4917" s="63" t="s">
        <v>1753</v>
      </c>
      <c r="E4917" s="118">
        <v>101490161</v>
      </c>
      <c r="F4917" s="64"/>
      <c r="G4917" s="64">
        <v>88</v>
      </c>
      <c r="H4917">
        <v>11.5</v>
      </c>
      <c r="I4917" t="str">
        <f t="shared" si="249"/>
        <v>78</v>
      </c>
      <c r="J4917" t="str">
        <f t="shared" si="250"/>
        <v>6.5</v>
      </c>
      <c r="K4917" t="s">
        <v>8344</v>
      </c>
      <c r="L4917" t="s">
        <v>8341</v>
      </c>
      <c r="M4917">
        <v>1.5</v>
      </c>
      <c r="N4917">
        <v>3.5</v>
      </c>
      <c r="O4917">
        <f t="shared" si="248"/>
        <v>1.75</v>
      </c>
      <c r="P4917">
        <v>0.5</v>
      </c>
    </row>
    <row r="4918" spans="1:16">
      <c r="A4918" s="143">
        <v>101342371</v>
      </c>
      <c r="B4918" s="61" t="s">
        <v>5920</v>
      </c>
      <c r="C4918" s="123" t="s">
        <v>1532</v>
      </c>
      <c r="D4918" s="148" t="s">
        <v>1580</v>
      </c>
      <c r="E4918" s="64">
        <v>101490164</v>
      </c>
      <c r="F4918" s="143"/>
      <c r="G4918" s="143">
        <v>243</v>
      </c>
      <c r="H4918">
        <v>11.5</v>
      </c>
      <c r="I4918" t="str">
        <f t="shared" si="249"/>
        <v>56</v>
      </c>
      <c r="J4918" t="str">
        <f t="shared" si="250"/>
        <v>7.2</v>
      </c>
      <c r="K4918" t="s">
        <v>8342</v>
      </c>
      <c r="L4918" t="s">
        <v>8341</v>
      </c>
      <c r="M4918">
        <v>1.5</v>
      </c>
      <c r="N4918">
        <v>3.5</v>
      </c>
      <c r="O4918">
        <f t="shared" si="248"/>
        <v>1.75</v>
      </c>
      <c r="P4918">
        <v>0.5</v>
      </c>
    </row>
    <row r="4919" spans="1:16">
      <c r="A4919" s="118">
        <v>101342371</v>
      </c>
      <c r="B4919" s="61" t="s">
        <v>5920</v>
      </c>
      <c r="C4919" s="123" t="s">
        <v>1532</v>
      </c>
      <c r="D4919" s="126" t="s">
        <v>1580</v>
      </c>
      <c r="E4919" s="64">
        <v>101490164</v>
      </c>
      <c r="F4919" s="105" t="s">
        <v>1534</v>
      </c>
      <c r="G4919" s="118">
        <v>243</v>
      </c>
      <c r="H4919">
        <v>11.5</v>
      </c>
      <c r="I4919" t="str">
        <f t="shared" si="249"/>
        <v>56</v>
      </c>
      <c r="J4919" t="str">
        <f t="shared" si="250"/>
        <v>7.2</v>
      </c>
      <c r="K4919" t="s">
        <v>8342</v>
      </c>
      <c r="L4919" t="s">
        <v>8341</v>
      </c>
      <c r="M4919">
        <v>1.5</v>
      </c>
      <c r="N4919">
        <v>3.5</v>
      </c>
      <c r="O4919">
        <f t="shared" si="248"/>
        <v>1.75</v>
      </c>
      <c r="P4919">
        <v>0.5</v>
      </c>
    </row>
    <row r="4920" spans="1:16">
      <c r="A4920" s="105">
        <v>101342371</v>
      </c>
      <c r="B4920" s="61" t="s">
        <v>5920</v>
      </c>
      <c r="C4920" s="123" t="s">
        <v>1613</v>
      </c>
      <c r="D4920" s="126" t="s">
        <v>1756</v>
      </c>
      <c r="E4920" s="118">
        <v>101490161</v>
      </c>
      <c r="F4920" s="118"/>
      <c r="G4920" s="118">
        <v>243</v>
      </c>
      <c r="H4920">
        <v>11.5</v>
      </c>
      <c r="I4920" t="str">
        <f t="shared" si="249"/>
        <v>56</v>
      </c>
      <c r="J4920" t="str">
        <f t="shared" si="250"/>
        <v>7.2</v>
      </c>
      <c r="K4920" t="s">
        <v>8342</v>
      </c>
      <c r="L4920" t="s">
        <v>8341</v>
      </c>
      <c r="M4920">
        <v>1.5</v>
      </c>
      <c r="N4920">
        <v>3.5</v>
      </c>
      <c r="O4920">
        <f t="shared" si="248"/>
        <v>1.75</v>
      </c>
      <c r="P4920">
        <v>0.5</v>
      </c>
    </row>
    <row r="4921" spans="1:16" ht="15">
      <c r="A4921" s="105">
        <v>104723679</v>
      </c>
      <c r="B4921" s="61" t="s">
        <v>7991</v>
      </c>
      <c r="C4921" s="106" t="s">
        <v>1532</v>
      </c>
      <c r="D4921" s="107" t="s">
        <v>1437</v>
      </c>
      <c r="E4921" s="105">
        <v>101490162</v>
      </c>
      <c r="F4921" s="105"/>
      <c r="G4921" s="105">
        <v>338</v>
      </c>
      <c r="M4921" s="163">
        <v>0.5</v>
      </c>
      <c r="N4921" s="163">
        <v>0.5</v>
      </c>
      <c r="O4921" s="163">
        <v>0.5</v>
      </c>
      <c r="P4921" s="163">
        <v>0.5</v>
      </c>
    </row>
    <row r="4922" spans="1:16" ht="15">
      <c r="A4922" s="105">
        <v>104361505</v>
      </c>
      <c r="B4922" s="61" t="s">
        <v>7821</v>
      </c>
      <c r="C4922" s="100" t="s">
        <v>1613</v>
      </c>
      <c r="D4922" s="107" t="s">
        <v>1437</v>
      </c>
      <c r="E4922" s="105">
        <v>101490161</v>
      </c>
      <c r="F4922" s="105"/>
      <c r="G4922" s="105">
        <v>409</v>
      </c>
      <c r="M4922" s="163">
        <v>0.5</v>
      </c>
      <c r="N4922" s="163">
        <v>0.5</v>
      </c>
      <c r="O4922" s="163">
        <v>0.5</v>
      </c>
      <c r="P4922" s="163">
        <v>0.5</v>
      </c>
    </row>
    <row r="4923" spans="1:16" ht="15">
      <c r="A4923" s="105">
        <v>104454209</v>
      </c>
      <c r="B4923" s="61" t="s">
        <v>7862</v>
      </c>
      <c r="C4923" s="100" t="s">
        <v>1613</v>
      </c>
      <c r="D4923" s="107" t="s">
        <v>1437</v>
      </c>
      <c r="E4923" s="105"/>
      <c r="F4923" s="105"/>
      <c r="G4923" s="66">
        <v>999</v>
      </c>
      <c r="M4923" s="163">
        <v>0.5</v>
      </c>
      <c r="N4923" s="163">
        <v>0.5</v>
      </c>
      <c r="O4923" s="163">
        <v>0.5</v>
      </c>
      <c r="P4923" s="163">
        <v>0.5</v>
      </c>
    </row>
    <row r="4924" spans="1:16" ht="15">
      <c r="A4924" s="105">
        <v>104663117</v>
      </c>
      <c r="B4924" s="61" t="s">
        <v>7960</v>
      </c>
      <c r="C4924" s="100" t="s">
        <v>1613</v>
      </c>
      <c r="D4924" s="107" t="s">
        <v>1437</v>
      </c>
      <c r="E4924" s="105">
        <v>101490161</v>
      </c>
      <c r="F4924" s="105"/>
      <c r="G4924" s="105">
        <v>410</v>
      </c>
      <c r="M4924" s="163">
        <v>0.5</v>
      </c>
      <c r="N4924" s="163">
        <v>0.5</v>
      </c>
      <c r="O4924" s="163">
        <v>0.5</v>
      </c>
      <c r="P4924" s="163">
        <v>0.5</v>
      </c>
    </row>
    <row r="4925" spans="1:16" ht="15">
      <c r="A4925" s="105">
        <v>104723679</v>
      </c>
      <c r="B4925" s="61" t="s">
        <v>7991</v>
      </c>
      <c r="C4925" s="100" t="s">
        <v>1613</v>
      </c>
      <c r="D4925" s="107" t="s">
        <v>1437</v>
      </c>
      <c r="E4925" s="105">
        <v>101490161</v>
      </c>
      <c r="F4925" s="105"/>
      <c r="G4925" s="105">
        <v>338</v>
      </c>
      <c r="M4925" s="163">
        <v>0.5</v>
      </c>
      <c r="N4925" s="163">
        <v>0.5</v>
      </c>
      <c r="O4925" s="163">
        <v>0.5</v>
      </c>
      <c r="P4925" s="163">
        <v>0.5</v>
      </c>
    </row>
    <row r="4926" spans="1:16" ht="15">
      <c r="A4926" s="105">
        <v>104789250</v>
      </c>
      <c r="B4926" s="61" t="s">
        <v>8036</v>
      </c>
      <c r="C4926" s="100" t="s">
        <v>1613</v>
      </c>
      <c r="D4926" s="107" t="s">
        <v>1437</v>
      </c>
      <c r="E4926" s="105"/>
      <c r="F4926" s="105"/>
      <c r="G4926" s="105">
        <v>387</v>
      </c>
      <c r="M4926" s="163">
        <v>0.5</v>
      </c>
      <c r="N4926" s="163">
        <v>0.5</v>
      </c>
      <c r="O4926" s="163">
        <v>0.5</v>
      </c>
      <c r="P4926" s="163">
        <v>0.5</v>
      </c>
    </row>
    <row r="4927" spans="1:16" ht="15">
      <c r="A4927" s="105">
        <v>104583381</v>
      </c>
      <c r="B4927" s="61" t="s">
        <v>7895</v>
      </c>
      <c r="C4927" s="100"/>
      <c r="D4927" s="107" t="s">
        <v>1437</v>
      </c>
      <c r="E4927" s="105">
        <v>104571972</v>
      </c>
      <c r="F4927" s="105"/>
      <c r="G4927" s="105">
        <v>440</v>
      </c>
      <c r="M4927" s="163">
        <v>0.5</v>
      </c>
      <c r="N4927" s="163">
        <v>0.5</v>
      </c>
      <c r="O4927" s="163">
        <v>0.5</v>
      </c>
      <c r="P4927" s="163">
        <v>0.5</v>
      </c>
    </row>
    <row r="4928" spans="1:16" ht="15">
      <c r="A4928" s="105">
        <v>104583381</v>
      </c>
      <c r="B4928" s="61" t="s">
        <v>7895</v>
      </c>
      <c r="C4928" s="106"/>
      <c r="D4928" s="107" t="s">
        <v>1437</v>
      </c>
      <c r="E4928" s="105" t="s">
        <v>5554</v>
      </c>
      <c r="F4928" s="105"/>
      <c r="G4928" s="105">
        <v>440</v>
      </c>
      <c r="M4928" s="163">
        <v>0.5</v>
      </c>
      <c r="N4928" s="163">
        <v>0.5</v>
      </c>
      <c r="O4928" s="163">
        <v>0.5</v>
      </c>
      <c r="P4928" s="163">
        <v>0.5</v>
      </c>
    </row>
    <row r="4929" spans="1:16" ht="15">
      <c r="A4929" s="105">
        <v>104879355</v>
      </c>
      <c r="B4929" s="61" t="s">
        <v>8085</v>
      </c>
      <c r="C4929" s="106"/>
      <c r="D4929" s="107" t="s">
        <v>1437</v>
      </c>
      <c r="E4929" s="105"/>
      <c r="F4929" s="105"/>
      <c r="G4929" s="105">
        <v>236</v>
      </c>
      <c r="M4929" s="163">
        <v>0.5</v>
      </c>
      <c r="N4929" s="163">
        <v>0.5</v>
      </c>
      <c r="O4929" s="163">
        <v>0.5</v>
      </c>
      <c r="P4929" s="163">
        <v>0.5</v>
      </c>
    </row>
    <row r="4930" spans="1:16" ht="15">
      <c r="A4930" s="105">
        <v>104879355</v>
      </c>
      <c r="B4930" s="61" t="s">
        <v>8086</v>
      </c>
      <c r="C4930" s="106"/>
      <c r="D4930" s="107" t="s">
        <v>1437</v>
      </c>
      <c r="E4930" s="105"/>
      <c r="F4930" s="105"/>
      <c r="G4930" s="105">
        <v>236</v>
      </c>
      <c r="M4930" s="163">
        <v>0.5</v>
      </c>
      <c r="N4930" s="163">
        <v>0.5</v>
      </c>
      <c r="O4930" s="163">
        <v>0.5</v>
      </c>
      <c r="P4930" s="163">
        <v>0.5</v>
      </c>
    </row>
    <row r="4931" spans="1:16" ht="15">
      <c r="A4931" s="105">
        <v>104880535</v>
      </c>
      <c r="B4931" s="61" t="s">
        <v>8087</v>
      </c>
      <c r="C4931" s="106"/>
      <c r="D4931" s="107" t="s">
        <v>1437</v>
      </c>
      <c r="E4931" s="105"/>
      <c r="F4931" s="105"/>
      <c r="G4931" s="105">
        <v>345</v>
      </c>
      <c r="M4931" s="163">
        <v>0.5</v>
      </c>
      <c r="N4931" s="163">
        <v>0.5</v>
      </c>
      <c r="O4931" s="163">
        <v>0.5</v>
      </c>
      <c r="P4931" s="163">
        <v>0.5</v>
      </c>
    </row>
    <row r="4932" spans="1:16" ht="15">
      <c r="A4932" s="105">
        <v>104880535</v>
      </c>
      <c r="B4932" s="61" t="s">
        <v>8088</v>
      </c>
      <c r="C4932" s="100"/>
      <c r="D4932" s="107" t="s">
        <v>1437</v>
      </c>
      <c r="E4932" s="105"/>
      <c r="F4932" s="105"/>
      <c r="G4932" s="105">
        <v>345</v>
      </c>
      <c r="M4932" s="163">
        <v>0.5</v>
      </c>
      <c r="N4932" s="163">
        <v>0.5</v>
      </c>
      <c r="O4932" s="163">
        <v>0.5</v>
      </c>
      <c r="P4932" s="163">
        <v>0.5</v>
      </c>
    </row>
    <row r="4933" spans="1:16" ht="15">
      <c r="A4933" s="105">
        <v>104880593</v>
      </c>
      <c r="B4933" s="61" t="s">
        <v>5868</v>
      </c>
      <c r="C4933" s="100"/>
      <c r="D4933" s="107" t="s">
        <v>1437</v>
      </c>
      <c r="E4933" s="105"/>
      <c r="F4933" s="105"/>
      <c r="G4933" s="105">
        <v>424</v>
      </c>
      <c r="M4933" s="163">
        <v>0.5</v>
      </c>
      <c r="N4933" s="163">
        <v>0.5</v>
      </c>
      <c r="O4933" s="163">
        <v>0.5</v>
      </c>
      <c r="P4933" s="163">
        <v>0.5</v>
      </c>
    </row>
    <row r="4934" spans="1:16" ht="15">
      <c r="A4934" s="105" t="s">
        <v>5786</v>
      </c>
      <c r="B4934" s="105" t="s">
        <v>8035</v>
      </c>
      <c r="C4934" s="106" t="s">
        <v>1532</v>
      </c>
      <c r="D4934" s="107"/>
      <c r="E4934" s="105"/>
      <c r="F4934" s="105"/>
      <c r="G4934" s="105">
        <v>387</v>
      </c>
      <c r="M4934" s="163">
        <v>0.5</v>
      </c>
      <c r="N4934" s="163">
        <v>0.5</v>
      </c>
      <c r="O4934" s="163">
        <v>0.5</v>
      </c>
      <c r="P4934" s="163">
        <v>0.5</v>
      </c>
    </row>
    <row r="4935" spans="1:16">
      <c r="A4935">
        <v>105950740</v>
      </c>
      <c r="B4935" s="153" t="s">
        <v>9769</v>
      </c>
      <c r="C4935" s="100" t="s">
        <v>1613</v>
      </c>
      <c r="D4935" t="s">
        <v>9770</v>
      </c>
      <c r="H4935">
        <v>8.25</v>
      </c>
      <c r="I4935" t="str">
        <f t="shared" ref="I4935:I4966" si="251">MID(D4935,5,2)</f>
        <v>78</v>
      </c>
      <c r="J4935" t="str">
        <f t="shared" ref="J4935:J4966" si="252">MID(D4935,7,3)</f>
        <v>7.0</v>
      </c>
      <c r="K4935" t="s">
        <v>8342</v>
      </c>
      <c r="L4935" t="s">
        <v>8352</v>
      </c>
      <c r="M4935">
        <v>0.75</v>
      </c>
      <c r="N4935">
        <v>3</v>
      </c>
      <c r="O4935">
        <f t="shared" ref="O4935:O4975" si="253">N4935/2</f>
        <v>1.5</v>
      </c>
      <c r="P4935">
        <v>0.5</v>
      </c>
    </row>
    <row r="4936" spans="1:16">
      <c r="A4936">
        <v>105950740</v>
      </c>
      <c r="B4936" s="153" t="s">
        <v>9769</v>
      </c>
      <c r="C4936" s="106" t="s">
        <v>1532</v>
      </c>
      <c r="D4936" t="s">
        <v>9770</v>
      </c>
      <c r="H4936">
        <v>8.25</v>
      </c>
      <c r="I4936" t="str">
        <f t="shared" si="251"/>
        <v>78</v>
      </c>
      <c r="J4936" t="str">
        <f t="shared" si="252"/>
        <v>7.0</v>
      </c>
      <c r="K4936" t="s">
        <v>8342</v>
      </c>
      <c r="L4936" t="s">
        <v>8352</v>
      </c>
      <c r="M4936">
        <v>0.75</v>
      </c>
      <c r="N4936">
        <v>3</v>
      </c>
      <c r="O4936">
        <f t="shared" si="253"/>
        <v>1.5</v>
      </c>
      <c r="P4936">
        <v>0.5</v>
      </c>
    </row>
    <row r="4937" spans="1:16">
      <c r="A4937" s="154">
        <v>104866183</v>
      </c>
      <c r="B4937" s="154" t="s">
        <v>8071</v>
      </c>
      <c r="C4937" s="106" t="s">
        <v>1613</v>
      </c>
      <c r="D4937" t="s">
        <v>183</v>
      </c>
      <c r="E4937" s="5" t="s">
        <v>5554</v>
      </c>
      <c r="F4937" s="154"/>
      <c r="G4937" s="156">
        <v>333</v>
      </c>
      <c r="H4937">
        <v>7</v>
      </c>
      <c r="I4937" t="str">
        <f t="shared" si="251"/>
        <v>78</v>
      </c>
      <c r="J4937" t="str">
        <f t="shared" si="252"/>
        <v>8.5</v>
      </c>
      <c r="K4937" t="s">
        <v>8343</v>
      </c>
      <c r="L4937" t="s">
        <v>8341</v>
      </c>
      <c r="M4937">
        <v>0.75</v>
      </c>
      <c r="N4937">
        <v>2.5</v>
      </c>
      <c r="O4937">
        <f t="shared" si="253"/>
        <v>1.25</v>
      </c>
      <c r="P4937">
        <v>0.5</v>
      </c>
    </row>
    <row r="4938" spans="1:16">
      <c r="A4938">
        <v>105118637</v>
      </c>
      <c r="B4938" s="154" t="s">
        <v>9783</v>
      </c>
      <c r="C4938" s="106" t="s">
        <v>1532</v>
      </c>
      <c r="D4938" t="s">
        <v>9784</v>
      </c>
      <c r="G4938" s="156">
        <v>496</v>
      </c>
      <c r="H4938">
        <v>5</v>
      </c>
      <c r="I4938" t="str">
        <f t="shared" si="251"/>
        <v>78</v>
      </c>
      <c r="J4938" t="str">
        <f t="shared" si="252"/>
        <v>8.3</v>
      </c>
      <c r="K4938" t="s">
        <v>8342</v>
      </c>
      <c r="L4938" t="s">
        <v>8341</v>
      </c>
      <c r="M4938">
        <v>0.75</v>
      </c>
      <c r="N4938">
        <v>2</v>
      </c>
      <c r="O4938">
        <f t="shared" si="253"/>
        <v>1</v>
      </c>
      <c r="P4938">
        <v>0.5</v>
      </c>
    </row>
    <row r="4939" spans="1:16">
      <c r="A4939" s="154">
        <v>105090653</v>
      </c>
      <c r="B4939" s="154" t="s">
        <v>9785</v>
      </c>
      <c r="C4939" s="106" t="s">
        <v>1532</v>
      </c>
      <c r="D4939" t="s">
        <v>9786</v>
      </c>
      <c r="G4939" s="156">
        <v>496</v>
      </c>
      <c r="H4939">
        <v>5</v>
      </c>
      <c r="I4939" t="str">
        <f t="shared" si="251"/>
        <v>78</v>
      </c>
      <c r="J4939" t="str">
        <f t="shared" si="252"/>
        <v>8.3</v>
      </c>
      <c r="K4939" t="s">
        <v>8342</v>
      </c>
      <c r="L4939" t="s">
        <v>8341</v>
      </c>
      <c r="M4939">
        <v>0.75</v>
      </c>
      <c r="N4939">
        <v>2</v>
      </c>
      <c r="O4939">
        <f t="shared" si="253"/>
        <v>1</v>
      </c>
      <c r="P4939">
        <v>0.5</v>
      </c>
    </row>
    <row r="4940" spans="1:16">
      <c r="A4940" s="154">
        <v>104784071</v>
      </c>
      <c r="B4940" s="154" t="s">
        <v>8050</v>
      </c>
      <c r="C4940" s="157" t="s">
        <v>1532</v>
      </c>
      <c r="D4940" t="s">
        <v>5811</v>
      </c>
      <c r="E4940" s="154">
        <v>104771500</v>
      </c>
      <c r="F4940" s="154"/>
      <c r="G4940" s="156">
        <v>455</v>
      </c>
      <c r="H4940">
        <v>7.25</v>
      </c>
      <c r="I4940" t="str">
        <f t="shared" si="251"/>
        <v>67</v>
      </c>
      <c r="J4940" t="str">
        <f t="shared" si="252"/>
        <v>11.</v>
      </c>
      <c r="K4940" t="s">
        <v>8343</v>
      </c>
      <c r="L4940" t="s">
        <v>8350</v>
      </c>
      <c r="M4940">
        <v>0.75</v>
      </c>
      <c r="N4940">
        <v>2.5</v>
      </c>
      <c r="O4940">
        <f t="shared" si="253"/>
        <v>1.25</v>
      </c>
      <c r="P4940">
        <v>0.5</v>
      </c>
    </row>
    <row r="4941" spans="1:16">
      <c r="A4941" s="154">
        <v>105093347</v>
      </c>
      <c r="B4941" s="154" t="s">
        <v>9790</v>
      </c>
      <c r="D4941" t="s">
        <v>9789</v>
      </c>
      <c r="G4941" s="156">
        <v>501</v>
      </c>
      <c r="H4941">
        <v>5</v>
      </c>
      <c r="I4941" t="str">
        <f t="shared" si="251"/>
        <v>78</v>
      </c>
      <c r="J4941" t="str">
        <f t="shared" si="252"/>
        <v>8.7</v>
      </c>
      <c r="K4941" t="s">
        <v>8342</v>
      </c>
      <c r="L4941" t="s">
        <v>8341</v>
      </c>
      <c r="M4941">
        <v>0.75</v>
      </c>
      <c r="N4941">
        <v>2</v>
      </c>
      <c r="O4941">
        <f t="shared" si="253"/>
        <v>1</v>
      </c>
      <c r="P4941">
        <v>0.5</v>
      </c>
    </row>
    <row r="4942" spans="1:16">
      <c r="A4942" s="154">
        <v>106042131</v>
      </c>
      <c r="B4942" s="154" t="s">
        <v>9791</v>
      </c>
      <c r="D4942" t="s">
        <v>9792</v>
      </c>
      <c r="G4942" s="156">
        <v>431</v>
      </c>
      <c r="H4942">
        <v>5</v>
      </c>
      <c r="I4942" t="str">
        <f t="shared" si="251"/>
        <v>78</v>
      </c>
      <c r="J4942" t="str">
        <f t="shared" si="252"/>
        <v>7.6</v>
      </c>
      <c r="K4942" t="s">
        <v>8342</v>
      </c>
      <c r="L4942" t="s">
        <v>8341</v>
      </c>
      <c r="M4942">
        <v>0.75</v>
      </c>
      <c r="N4942">
        <v>2</v>
      </c>
      <c r="O4942">
        <f t="shared" si="253"/>
        <v>1</v>
      </c>
      <c r="P4942">
        <v>0.5</v>
      </c>
    </row>
    <row r="4943" spans="1:16">
      <c r="A4943" s="154">
        <v>104784071</v>
      </c>
      <c r="B4943" s="154"/>
      <c r="C4943" s="157" t="s">
        <v>1532</v>
      </c>
      <c r="D4943" t="s">
        <v>5811</v>
      </c>
      <c r="E4943" s="154"/>
      <c r="F4943" s="154"/>
      <c r="G4943" s="156">
        <v>455</v>
      </c>
      <c r="H4943">
        <v>7.25</v>
      </c>
      <c r="I4943" t="str">
        <f t="shared" si="251"/>
        <v>67</v>
      </c>
      <c r="J4943" t="str">
        <f t="shared" si="252"/>
        <v>11.</v>
      </c>
      <c r="K4943" t="s">
        <v>8343</v>
      </c>
      <c r="L4943" t="s">
        <v>8350</v>
      </c>
      <c r="M4943">
        <v>0.75</v>
      </c>
      <c r="N4943">
        <v>2.5</v>
      </c>
      <c r="O4943">
        <f t="shared" si="253"/>
        <v>1.25</v>
      </c>
      <c r="P4943">
        <v>0.5</v>
      </c>
    </row>
    <row r="4944" spans="1:16">
      <c r="A4944" s="154" t="s">
        <v>8125</v>
      </c>
      <c r="B4944" s="154" t="s">
        <v>8050</v>
      </c>
      <c r="C4944" s="157" t="s">
        <v>5683</v>
      </c>
      <c r="D4944" t="s">
        <v>5814</v>
      </c>
      <c r="E4944" s="5" t="s">
        <v>5815</v>
      </c>
      <c r="F4944" s="154"/>
      <c r="G4944" s="156">
        <v>455</v>
      </c>
      <c r="H4944">
        <v>7.25</v>
      </c>
      <c r="I4944" t="str">
        <f t="shared" si="251"/>
        <v>67</v>
      </c>
      <c r="J4944" t="str">
        <f t="shared" si="252"/>
        <v>11.</v>
      </c>
      <c r="K4944" t="s">
        <v>8343</v>
      </c>
      <c r="L4944" t="s">
        <v>8350</v>
      </c>
      <c r="M4944">
        <v>0.75</v>
      </c>
      <c r="N4944">
        <v>2.5</v>
      </c>
      <c r="O4944">
        <f t="shared" si="253"/>
        <v>1.25</v>
      </c>
      <c r="P4944">
        <v>0.5</v>
      </c>
    </row>
    <row r="4945" spans="1:16">
      <c r="A4945" s="154" t="s">
        <v>8125</v>
      </c>
      <c r="B4945" s="154"/>
      <c r="C4945" s="157" t="s">
        <v>5683</v>
      </c>
      <c r="D4945" t="s">
        <v>5814</v>
      </c>
      <c r="E4945" s="154"/>
      <c r="F4945" s="154"/>
      <c r="G4945" s="154">
        <v>455</v>
      </c>
      <c r="H4945">
        <v>7.25</v>
      </c>
      <c r="I4945" t="str">
        <f t="shared" si="251"/>
        <v>67</v>
      </c>
      <c r="J4945" t="str">
        <f t="shared" si="252"/>
        <v>11.</v>
      </c>
      <c r="K4945" t="s">
        <v>8343</v>
      </c>
      <c r="L4945" t="s">
        <v>8350</v>
      </c>
      <c r="M4945">
        <v>0.75</v>
      </c>
      <c r="N4945">
        <v>2.5</v>
      </c>
      <c r="O4945">
        <f t="shared" si="253"/>
        <v>1.25</v>
      </c>
      <c r="P4945">
        <v>0.5</v>
      </c>
    </row>
    <row r="4946" spans="1:16">
      <c r="A4946" s="154">
        <v>104784071</v>
      </c>
      <c r="B4946" s="154" t="s">
        <v>8050</v>
      </c>
      <c r="C4946" s="157" t="s">
        <v>1613</v>
      </c>
      <c r="D4946" t="s">
        <v>5812</v>
      </c>
      <c r="E4946" s="154" t="s">
        <v>5813</v>
      </c>
      <c r="F4946" s="154"/>
      <c r="G4946" s="154">
        <v>455</v>
      </c>
      <c r="H4946">
        <v>7.25</v>
      </c>
      <c r="I4946" t="str">
        <f t="shared" si="251"/>
        <v>67</v>
      </c>
      <c r="J4946" t="str">
        <f t="shared" si="252"/>
        <v>11.</v>
      </c>
      <c r="K4946" t="s">
        <v>8343</v>
      </c>
      <c r="L4946" t="s">
        <v>8350</v>
      </c>
      <c r="M4946">
        <v>0.75</v>
      </c>
      <c r="N4946">
        <v>2.5</v>
      </c>
      <c r="O4946">
        <f t="shared" si="253"/>
        <v>1.25</v>
      </c>
      <c r="P4946">
        <v>0.5</v>
      </c>
    </row>
    <row r="4947" spans="1:16">
      <c r="A4947" s="154">
        <v>104784071</v>
      </c>
      <c r="B4947" s="154"/>
      <c r="C4947" s="157" t="s">
        <v>1613</v>
      </c>
      <c r="D4947" t="s">
        <v>5812</v>
      </c>
      <c r="E4947" s="154"/>
      <c r="F4947" s="154"/>
      <c r="G4947" s="154">
        <v>455</v>
      </c>
      <c r="H4947">
        <v>7.25</v>
      </c>
      <c r="I4947" t="str">
        <f t="shared" si="251"/>
        <v>67</v>
      </c>
      <c r="J4947" t="str">
        <f t="shared" si="252"/>
        <v>11.</v>
      </c>
      <c r="K4947" t="s">
        <v>8343</v>
      </c>
      <c r="L4947" t="s">
        <v>8350</v>
      </c>
      <c r="M4947">
        <v>0.75</v>
      </c>
      <c r="N4947">
        <v>2.5</v>
      </c>
      <c r="O4947">
        <f t="shared" si="253"/>
        <v>1.25</v>
      </c>
      <c r="P4947">
        <v>0.5</v>
      </c>
    </row>
    <row r="4948" spans="1:16">
      <c r="A4948" s="154">
        <v>104864937</v>
      </c>
      <c r="B4948" s="154" t="s">
        <v>8069</v>
      </c>
      <c r="C4948" s="157" t="s">
        <v>1532</v>
      </c>
      <c r="D4948" t="s">
        <v>8293</v>
      </c>
      <c r="E4948" s="154"/>
      <c r="F4948" s="154"/>
      <c r="G4948" s="154">
        <v>455</v>
      </c>
      <c r="H4948">
        <v>7.25</v>
      </c>
      <c r="I4948" t="str">
        <f t="shared" si="251"/>
        <v>67</v>
      </c>
      <c r="J4948" t="str">
        <f t="shared" si="252"/>
        <v>12.</v>
      </c>
      <c r="K4948" t="s">
        <v>8343</v>
      </c>
      <c r="L4948" t="s">
        <v>8350</v>
      </c>
      <c r="M4948">
        <v>0.75</v>
      </c>
      <c r="N4948">
        <v>2.5</v>
      </c>
      <c r="O4948">
        <f t="shared" si="253"/>
        <v>1.25</v>
      </c>
      <c r="P4948">
        <v>0.5</v>
      </c>
    </row>
    <row r="4949" spans="1:16">
      <c r="A4949">
        <v>104906063</v>
      </c>
      <c r="B4949" t="s">
        <v>9799</v>
      </c>
      <c r="D4949" t="s">
        <v>160</v>
      </c>
      <c r="G4949">
        <v>333</v>
      </c>
      <c r="H4949">
        <v>5</v>
      </c>
      <c r="I4949" t="str">
        <f t="shared" si="251"/>
        <v>78</v>
      </c>
      <c r="J4949" t="str">
        <f t="shared" si="252"/>
        <v>8.5</v>
      </c>
      <c r="K4949" t="s">
        <v>8342</v>
      </c>
      <c r="L4949" t="s">
        <v>8341</v>
      </c>
      <c r="M4949">
        <v>0.75</v>
      </c>
      <c r="N4949">
        <v>2</v>
      </c>
      <c r="O4949">
        <f t="shared" si="253"/>
        <v>1</v>
      </c>
      <c r="P4949">
        <v>0.5</v>
      </c>
    </row>
    <row r="4950" spans="1:16">
      <c r="A4950" s="154">
        <v>104864937</v>
      </c>
      <c r="B4950" s="154" t="s">
        <v>8069</v>
      </c>
      <c r="C4950" s="157" t="s">
        <v>1613</v>
      </c>
      <c r="D4950" t="s">
        <v>8294</v>
      </c>
      <c r="E4950" s="154"/>
      <c r="F4950" s="154"/>
      <c r="G4950" s="154">
        <v>455</v>
      </c>
      <c r="H4950">
        <v>7.25</v>
      </c>
      <c r="I4950" t="str">
        <f t="shared" si="251"/>
        <v>67</v>
      </c>
      <c r="J4950" t="str">
        <f t="shared" si="252"/>
        <v>12.</v>
      </c>
      <c r="K4950" t="s">
        <v>8343</v>
      </c>
      <c r="L4950" t="s">
        <v>8350</v>
      </c>
      <c r="M4950">
        <v>0.75</v>
      </c>
      <c r="N4950">
        <v>2.5</v>
      </c>
      <c r="O4950">
        <f t="shared" si="253"/>
        <v>1.25</v>
      </c>
      <c r="P4950">
        <v>0.5</v>
      </c>
    </row>
    <row r="4951" spans="1:16">
      <c r="A4951">
        <v>104919736</v>
      </c>
      <c r="B4951" t="s">
        <v>9801</v>
      </c>
      <c r="D4951" t="s">
        <v>9846</v>
      </c>
      <c r="G4951">
        <v>424</v>
      </c>
      <c r="H4951">
        <v>5</v>
      </c>
      <c r="I4951" t="str">
        <f t="shared" si="251"/>
        <v>78</v>
      </c>
      <c r="J4951" t="str">
        <f t="shared" si="252"/>
        <v>5.9</v>
      </c>
      <c r="K4951" t="s">
        <v>8342</v>
      </c>
      <c r="L4951" t="s">
        <v>8355</v>
      </c>
      <c r="M4951">
        <v>0.75</v>
      </c>
      <c r="N4951">
        <v>2</v>
      </c>
      <c r="O4951">
        <f t="shared" si="253"/>
        <v>1</v>
      </c>
      <c r="P4951">
        <v>0.5</v>
      </c>
    </row>
    <row r="4952" spans="1:16">
      <c r="A4952" s="154">
        <v>104801001</v>
      </c>
      <c r="B4952" s="154" t="s">
        <v>8049</v>
      </c>
      <c r="C4952" s="157" t="s">
        <v>1532</v>
      </c>
      <c r="D4952" t="s">
        <v>5809</v>
      </c>
      <c r="E4952" s="154">
        <v>104571972</v>
      </c>
      <c r="F4952" s="154"/>
      <c r="G4952" s="154">
        <v>385</v>
      </c>
      <c r="H4952">
        <v>7.25</v>
      </c>
      <c r="I4952" t="str">
        <f t="shared" si="251"/>
        <v>78</v>
      </c>
      <c r="J4952" t="str">
        <f t="shared" si="252"/>
        <v>8.5</v>
      </c>
      <c r="K4952" t="s">
        <v>8343</v>
      </c>
      <c r="L4952" t="s">
        <v>8355</v>
      </c>
      <c r="M4952">
        <v>0.75</v>
      </c>
      <c r="N4952">
        <v>2.5</v>
      </c>
      <c r="O4952">
        <f t="shared" si="253"/>
        <v>1.25</v>
      </c>
      <c r="P4952">
        <v>0.5</v>
      </c>
    </row>
    <row r="4953" spans="1:16">
      <c r="A4953" s="154">
        <v>104801001</v>
      </c>
      <c r="B4953" s="154" t="s">
        <v>8049</v>
      </c>
      <c r="C4953" s="157" t="s">
        <v>1613</v>
      </c>
      <c r="D4953" t="s">
        <v>5810</v>
      </c>
      <c r="E4953" s="154" t="s">
        <v>5554</v>
      </c>
      <c r="F4953" s="154"/>
      <c r="G4953" s="154">
        <v>385</v>
      </c>
      <c r="H4953">
        <v>7.25</v>
      </c>
      <c r="I4953" t="str">
        <f t="shared" si="251"/>
        <v>78</v>
      </c>
      <c r="J4953" t="str">
        <f t="shared" si="252"/>
        <v>8.5</v>
      </c>
      <c r="K4953" t="s">
        <v>8343</v>
      </c>
      <c r="L4953" t="s">
        <v>8355</v>
      </c>
      <c r="M4953">
        <v>0.75</v>
      </c>
      <c r="N4953">
        <v>2.5</v>
      </c>
      <c r="O4953">
        <f t="shared" si="253"/>
        <v>1.25</v>
      </c>
      <c r="P4953">
        <v>0.5</v>
      </c>
    </row>
    <row r="4954" spans="1:16">
      <c r="A4954" s="154">
        <v>104800822</v>
      </c>
      <c r="B4954" s="154" t="s">
        <v>40</v>
      </c>
      <c r="C4954" s="157" t="s">
        <v>1532</v>
      </c>
      <c r="D4954" t="s">
        <v>5808</v>
      </c>
      <c r="E4954" s="154">
        <v>104571972</v>
      </c>
      <c r="F4954" s="154"/>
      <c r="G4954" s="154">
        <v>333</v>
      </c>
      <c r="H4954">
        <v>7.25</v>
      </c>
      <c r="I4954" t="str">
        <f t="shared" si="251"/>
        <v>78</v>
      </c>
      <c r="J4954" t="str">
        <f t="shared" si="252"/>
        <v>8.5</v>
      </c>
      <c r="K4954" t="s">
        <v>8343</v>
      </c>
      <c r="L4954" t="s">
        <v>8341</v>
      </c>
      <c r="M4954">
        <v>0.75</v>
      </c>
      <c r="N4954">
        <v>2.5</v>
      </c>
      <c r="O4954">
        <f t="shared" si="253"/>
        <v>1.25</v>
      </c>
      <c r="P4954">
        <v>0.5</v>
      </c>
    </row>
    <row r="4955" spans="1:16">
      <c r="A4955" s="154">
        <v>104800822</v>
      </c>
      <c r="B4955" s="154" t="s">
        <v>40</v>
      </c>
      <c r="C4955" s="157" t="s">
        <v>1613</v>
      </c>
      <c r="D4955" t="s">
        <v>897</v>
      </c>
      <c r="E4955" s="154" t="s">
        <v>5554</v>
      </c>
      <c r="F4955" s="154"/>
      <c r="G4955" s="154">
        <v>333</v>
      </c>
      <c r="H4955">
        <v>7.25</v>
      </c>
      <c r="I4955" t="str">
        <f t="shared" si="251"/>
        <v>78</v>
      </c>
      <c r="J4955" t="str">
        <f t="shared" si="252"/>
        <v>8.5</v>
      </c>
      <c r="K4955" t="s">
        <v>8343</v>
      </c>
      <c r="L4955" t="s">
        <v>8341</v>
      </c>
      <c r="M4955">
        <v>0.75</v>
      </c>
      <c r="N4955">
        <v>2.5</v>
      </c>
      <c r="O4955">
        <f t="shared" si="253"/>
        <v>1.25</v>
      </c>
      <c r="P4955">
        <v>0.5</v>
      </c>
    </row>
    <row r="4956" spans="1:16">
      <c r="A4956">
        <v>104988872</v>
      </c>
      <c r="B4956" t="s">
        <v>9806</v>
      </c>
      <c r="D4956" t="s">
        <v>9851</v>
      </c>
      <c r="G4956">
        <v>385</v>
      </c>
      <c r="H4956">
        <v>5</v>
      </c>
      <c r="I4956" t="str">
        <f t="shared" si="251"/>
        <v>78</v>
      </c>
      <c r="J4956" t="str">
        <f t="shared" si="252"/>
        <v>8.5</v>
      </c>
      <c r="K4956" t="s">
        <v>8342</v>
      </c>
      <c r="L4956" t="s">
        <v>8355</v>
      </c>
      <c r="M4956">
        <v>0.75</v>
      </c>
      <c r="N4956">
        <v>2</v>
      </c>
      <c r="O4956">
        <f t="shared" si="253"/>
        <v>1</v>
      </c>
      <c r="P4956">
        <v>0.5</v>
      </c>
    </row>
    <row r="4957" spans="1:16">
      <c r="A4957" s="154">
        <v>103696211</v>
      </c>
      <c r="B4957" s="154" t="s">
        <v>7712</v>
      </c>
      <c r="C4957" s="157" t="s">
        <v>1532</v>
      </c>
      <c r="D4957" t="s">
        <v>5291</v>
      </c>
      <c r="E4957" s="154">
        <v>101490162</v>
      </c>
      <c r="F4957" s="154"/>
      <c r="G4957" s="158">
        <v>333</v>
      </c>
      <c r="H4957">
        <v>7.62</v>
      </c>
      <c r="I4957" t="str">
        <f t="shared" si="251"/>
        <v>78</v>
      </c>
      <c r="J4957" t="str">
        <f t="shared" si="252"/>
        <v>7.0</v>
      </c>
      <c r="K4957" t="s">
        <v>8343</v>
      </c>
      <c r="L4957" t="s">
        <v>8341</v>
      </c>
      <c r="M4957">
        <v>0.75</v>
      </c>
      <c r="N4957">
        <v>2.5</v>
      </c>
      <c r="O4957">
        <f t="shared" si="253"/>
        <v>1.25</v>
      </c>
      <c r="P4957">
        <v>0.5</v>
      </c>
    </row>
    <row r="4958" spans="1:16">
      <c r="A4958" s="154">
        <v>103696211</v>
      </c>
      <c r="B4958" s="154" t="s">
        <v>7712</v>
      </c>
      <c r="C4958" s="157" t="s">
        <v>1613</v>
      </c>
      <c r="D4958" t="s">
        <v>8330</v>
      </c>
      <c r="E4958" s="154">
        <v>101490161</v>
      </c>
      <c r="G4958" s="158">
        <v>333</v>
      </c>
      <c r="H4958">
        <v>7.62</v>
      </c>
      <c r="I4958" t="str">
        <f t="shared" si="251"/>
        <v>78</v>
      </c>
      <c r="J4958" t="str">
        <f t="shared" si="252"/>
        <v>7.0</v>
      </c>
      <c r="K4958" t="s">
        <v>8343</v>
      </c>
      <c r="L4958" t="s">
        <v>8341</v>
      </c>
      <c r="M4958">
        <v>0.75</v>
      </c>
      <c r="N4958">
        <v>2.5</v>
      </c>
      <c r="O4958">
        <f t="shared" si="253"/>
        <v>1.25</v>
      </c>
      <c r="P4958">
        <v>0.5</v>
      </c>
    </row>
    <row r="4959" spans="1:16">
      <c r="A4959" s="154">
        <v>104749238</v>
      </c>
      <c r="B4959" s="154" t="s">
        <v>8009</v>
      </c>
      <c r="C4959" s="157" t="s">
        <v>1532</v>
      </c>
      <c r="D4959" t="s">
        <v>8195</v>
      </c>
      <c r="E4959" s="154">
        <v>104571972</v>
      </c>
      <c r="F4959" s="154"/>
      <c r="G4959" s="154">
        <v>400</v>
      </c>
      <c r="H4959">
        <v>8</v>
      </c>
      <c r="I4959" t="str">
        <f t="shared" si="251"/>
        <v>78</v>
      </c>
      <c r="J4959" t="str">
        <f t="shared" si="252"/>
        <v>4.0</v>
      </c>
      <c r="K4959" t="s">
        <v>8343</v>
      </c>
      <c r="L4959" t="s">
        <v>8355</v>
      </c>
      <c r="M4959">
        <v>0.75</v>
      </c>
      <c r="N4959">
        <v>3</v>
      </c>
      <c r="O4959">
        <f t="shared" si="253"/>
        <v>1.5</v>
      </c>
      <c r="P4959">
        <v>0.5</v>
      </c>
    </row>
    <row r="4960" spans="1:16">
      <c r="A4960" s="154">
        <v>104749238</v>
      </c>
      <c r="B4960" s="154" t="s">
        <v>8009</v>
      </c>
      <c r="C4960" s="157" t="s">
        <v>1613</v>
      </c>
      <c r="D4960" t="s">
        <v>5741</v>
      </c>
      <c r="E4960" s="154" t="s">
        <v>5554</v>
      </c>
      <c r="F4960" s="154"/>
      <c r="G4960" s="154">
        <v>400</v>
      </c>
      <c r="H4960">
        <v>8</v>
      </c>
      <c r="I4960" t="str">
        <f t="shared" si="251"/>
        <v>78</v>
      </c>
      <c r="J4960" t="str">
        <f t="shared" si="252"/>
        <v>4.0</v>
      </c>
      <c r="K4960" t="s">
        <v>8343</v>
      </c>
      <c r="L4960" t="s">
        <v>8355</v>
      </c>
      <c r="M4960">
        <v>0.75</v>
      </c>
      <c r="N4960">
        <v>3</v>
      </c>
      <c r="O4960">
        <f t="shared" si="253"/>
        <v>1.5</v>
      </c>
      <c r="P4960">
        <v>0.5</v>
      </c>
    </row>
    <row r="4961" spans="1:16">
      <c r="A4961">
        <v>105098427</v>
      </c>
      <c r="B4961" t="s">
        <v>9811</v>
      </c>
      <c r="D4961" t="s">
        <v>9856</v>
      </c>
      <c r="G4961">
        <v>267</v>
      </c>
      <c r="H4961">
        <v>5</v>
      </c>
      <c r="I4961" t="str">
        <f t="shared" si="251"/>
        <v>56</v>
      </c>
      <c r="J4961" t="str">
        <f t="shared" si="252"/>
        <v>8.2</v>
      </c>
      <c r="K4961" t="s">
        <v>8342</v>
      </c>
      <c r="L4961" t="s">
        <v>8341</v>
      </c>
      <c r="M4961">
        <v>0.75</v>
      </c>
      <c r="N4961">
        <v>2</v>
      </c>
      <c r="O4961">
        <f t="shared" si="253"/>
        <v>1</v>
      </c>
      <c r="P4961">
        <v>0.5</v>
      </c>
    </row>
    <row r="4962" spans="1:16">
      <c r="A4962">
        <v>105101508</v>
      </c>
      <c r="B4962" t="s">
        <v>9812</v>
      </c>
      <c r="D4962" t="s">
        <v>9857</v>
      </c>
      <c r="G4962">
        <v>452</v>
      </c>
      <c r="H4962">
        <v>5</v>
      </c>
      <c r="I4962" t="str">
        <f t="shared" si="251"/>
        <v>78</v>
      </c>
      <c r="J4962" t="str">
        <f t="shared" si="252"/>
        <v>8.2</v>
      </c>
      <c r="K4962" t="s">
        <v>8346</v>
      </c>
      <c r="L4962" t="s">
        <v>8351</v>
      </c>
      <c r="M4962">
        <v>1.5</v>
      </c>
      <c r="N4962">
        <v>2.5</v>
      </c>
      <c r="O4962">
        <f t="shared" si="253"/>
        <v>1.25</v>
      </c>
      <c r="P4962">
        <v>0.5</v>
      </c>
    </row>
    <row r="4963" spans="1:16">
      <c r="A4963">
        <v>105101508</v>
      </c>
      <c r="B4963" t="s">
        <v>9812</v>
      </c>
      <c r="D4963" t="s">
        <v>9858</v>
      </c>
      <c r="G4963">
        <v>452</v>
      </c>
      <c r="H4963">
        <v>5</v>
      </c>
      <c r="I4963" t="str">
        <f t="shared" si="251"/>
        <v>78</v>
      </c>
      <c r="J4963" t="str">
        <f t="shared" si="252"/>
        <v>8.2</v>
      </c>
      <c r="K4963" t="s">
        <v>8346</v>
      </c>
      <c r="L4963" t="s">
        <v>8351</v>
      </c>
      <c r="M4963">
        <v>1.5</v>
      </c>
      <c r="N4963">
        <v>2.5</v>
      </c>
      <c r="O4963">
        <f t="shared" si="253"/>
        <v>1.25</v>
      </c>
      <c r="P4963">
        <v>0.5</v>
      </c>
    </row>
    <row r="4964" spans="1:16">
      <c r="A4964" s="154">
        <v>104744686</v>
      </c>
      <c r="B4964" s="154" t="s">
        <v>218</v>
      </c>
      <c r="C4964" s="157" t="s">
        <v>1532</v>
      </c>
      <c r="D4964" t="s">
        <v>5731</v>
      </c>
      <c r="E4964" s="154">
        <v>104571972</v>
      </c>
      <c r="F4964" s="154"/>
      <c r="G4964" s="154">
        <v>24</v>
      </c>
      <c r="H4964">
        <v>8</v>
      </c>
      <c r="I4964" t="str">
        <f t="shared" si="251"/>
        <v>78</v>
      </c>
      <c r="J4964" t="str">
        <f t="shared" si="252"/>
        <v>4.0</v>
      </c>
      <c r="K4964" t="s">
        <v>8343</v>
      </c>
      <c r="L4964" t="s">
        <v>8352</v>
      </c>
      <c r="M4964">
        <v>0.75</v>
      </c>
      <c r="N4964">
        <v>3</v>
      </c>
      <c r="O4964">
        <f t="shared" si="253"/>
        <v>1.5</v>
      </c>
      <c r="P4964">
        <v>0.5</v>
      </c>
    </row>
    <row r="4965" spans="1:16">
      <c r="A4965" s="154">
        <v>104749347</v>
      </c>
      <c r="B4965" s="154" t="s">
        <v>8017</v>
      </c>
      <c r="C4965" s="157" t="s">
        <v>1532</v>
      </c>
      <c r="D4965" t="s">
        <v>8305</v>
      </c>
      <c r="E4965" s="154">
        <v>104571972</v>
      </c>
      <c r="F4965" s="154"/>
      <c r="G4965" s="154">
        <v>24</v>
      </c>
      <c r="H4965">
        <v>8</v>
      </c>
      <c r="I4965" t="str">
        <f t="shared" si="251"/>
        <v>78</v>
      </c>
      <c r="J4965" t="str">
        <f t="shared" si="252"/>
        <v>4.0</v>
      </c>
      <c r="K4965" t="s">
        <v>8343</v>
      </c>
      <c r="L4965" t="s">
        <v>8352</v>
      </c>
      <c r="M4965">
        <v>0.75</v>
      </c>
      <c r="N4965">
        <v>3</v>
      </c>
      <c r="O4965">
        <f t="shared" si="253"/>
        <v>1.5</v>
      </c>
      <c r="P4965">
        <v>0.5</v>
      </c>
    </row>
    <row r="4966" spans="1:16">
      <c r="A4966" s="154">
        <v>104749347</v>
      </c>
      <c r="B4966" s="154" t="s">
        <v>8017</v>
      </c>
      <c r="C4966" s="157" t="s">
        <v>1613</v>
      </c>
      <c r="D4966" t="s">
        <v>8306</v>
      </c>
      <c r="E4966" s="154" t="s">
        <v>5554</v>
      </c>
      <c r="F4966" s="154"/>
      <c r="G4966" s="154">
        <v>24</v>
      </c>
      <c r="H4966">
        <v>8</v>
      </c>
      <c r="I4966" t="str">
        <f t="shared" si="251"/>
        <v>78</v>
      </c>
      <c r="J4966" t="str">
        <f t="shared" si="252"/>
        <v>4.0</v>
      </c>
      <c r="K4966" t="s">
        <v>8343</v>
      </c>
      <c r="L4966" t="s">
        <v>8352</v>
      </c>
      <c r="M4966">
        <v>0.75</v>
      </c>
      <c r="N4966">
        <v>3</v>
      </c>
      <c r="O4966">
        <f t="shared" si="253"/>
        <v>1.5</v>
      </c>
      <c r="P4966">
        <v>0.5</v>
      </c>
    </row>
    <row r="4967" spans="1:16">
      <c r="A4967">
        <v>105114155</v>
      </c>
      <c r="B4967" t="s">
        <v>9816</v>
      </c>
      <c r="D4967" t="s">
        <v>9862</v>
      </c>
      <c r="G4967">
        <v>452</v>
      </c>
      <c r="H4967">
        <v>5</v>
      </c>
      <c r="I4967" t="str">
        <f t="shared" ref="I4967:I4998" si="254">MID(D4967,5,2)</f>
        <v>78</v>
      </c>
      <c r="J4967" t="str">
        <f t="shared" ref="J4967:J4998" si="255">MID(D4967,7,3)</f>
        <v>8.5</v>
      </c>
      <c r="K4967" t="s">
        <v>8349</v>
      </c>
      <c r="L4967" t="s">
        <v>8351</v>
      </c>
      <c r="M4967">
        <v>1.5</v>
      </c>
      <c r="N4967">
        <v>2.5</v>
      </c>
      <c r="O4967">
        <f t="shared" si="253"/>
        <v>1.25</v>
      </c>
      <c r="P4967">
        <v>0.5</v>
      </c>
    </row>
    <row r="4968" spans="1:16">
      <c r="A4968" s="154">
        <v>104744686</v>
      </c>
      <c r="B4968" s="154" t="s">
        <v>218</v>
      </c>
      <c r="C4968" s="157" t="s">
        <v>1613</v>
      </c>
      <c r="D4968" t="s">
        <v>217</v>
      </c>
      <c r="E4968" s="154" t="s">
        <v>5554</v>
      </c>
      <c r="F4968" s="154"/>
      <c r="G4968" s="154">
        <v>24</v>
      </c>
      <c r="H4968">
        <v>8</v>
      </c>
      <c r="I4968" t="str">
        <f t="shared" si="254"/>
        <v>78</v>
      </c>
      <c r="J4968" t="str">
        <f t="shared" si="255"/>
        <v>4.0</v>
      </c>
      <c r="K4968" t="s">
        <v>8343</v>
      </c>
      <c r="L4968" t="s">
        <v>8352</v>
      </c>
      <c r="M4968">
        <v>0.75</v>
      </c>
      <c r="N4968">
        <v>3</v>
      </c>
      <c r="O4968">
        <f t="shared" si="253"/>
        <v>1.5</v>
      </c>
      <c r="P4968">
        <v>0.5</v>
      </c>
    </row>
    <row r="4969" spans="1:16">
      <c r="A4969" s="154">
        <v>104789265</v>
      </c>
      <c r="B4969" s="154" t="s">
        <v>8034</v>
      </c>
      <c r="C4969" s="157" t="s">
        <v>1532</v>
      </c>
      <c r="D4969" t="s">
        <v>5784</v>
      </c>
      <c r="E4969" s="154">
        <v>104571972</v>
      </c>
      <c r="F4969" s="154"/>
      <c r="G4969" s="154">
        <v>25</v>
      </c>
      <c r="H4969">
        <v>8</v>
      </c>
      <c r="I4969" t="str">
        <f t="shared" si="254"/>
        <v>78</v>
      </c>
      <c r="J4969" t="str">
        <f t="shared" si="255"/>
        <v>4.0</v>
      </c>
      <c r="K4969" t="s">
        <v>8343</v>
      </c>
      <c r="L4969" t="s">
        <v>8341</v>
      </c>
      <c r="M4969">
        <v>0.75</v>
      </c>
      <c r="N4969">
        <v>3</v>
      </c>
      <c r="O4969">
        <f t="shared" si="253"/>
        <v>1.5</v>
      </c>
      <c r="P4969">
        <v>0.5</v>
      </c>
    </row>
    <row r="4970" spans="1:16">
      <c r="A4970" s="154">
        <v>104789265</v>
      </c>
      <c r="B4970" s="154" t="s">
        <v>8034</v>
      </c>
      <c r="C4970" s="157" t="s">
        <v>1613</v>
      </c>
      <c r="D4970" t="s">
        <v>5785</v>
      </c>
      <c r="E4970" s="154" t="s">
        <v>5554</v>
      </c>
      <c r="F4970" s="154"/>
      <c r="G4970" s="154">
        <v>25</v>
      </c>
      <c r="H4970">
        <v>8</v>
      </c>
      <c r="I4970" t="str">
        <f t="shared" si="254"/>
        <v>78</v>
      </c>
      <c r="J4970" t="str">
        <f t="shared" si="255"/>
        <v>4.0</v>
      </c>
      <c r="K4970" t="s">
        <v>8343</v>
      </c>
      <c r="L4970" t="s">
        <v>8341</v>
      </c>
      <c r="M4970">
        <v>0.75</v>
      </c>
      <c r="N4970">
        <v>3</v>
      </c>
      <c r="O4970">
        <f t="shared" si="253"/>
        <v>1.5</v>
      </c>
      <c r="P4970">
        <v>0.5</v>
      </c>
    </row>
    <row r="4971" spans="1:16">
      <c r="A4971" s="154">
        <v>104852861</v>
      </c>
      <c r="B4971" s="154" t="s">
        <v>8061</v>
      </c>
      <c r="C4971" s="157" t="s">
        <v>1532</v>
      </c>
      <c r="D4971" t="s">
        <v>8197</v>
      </c>
      <c r="E4971" s="154"/>
      <c r="F4971" s="154"/>
      <c r="G4971" s="154">
        <v>471</v>
      </c>
      <c r="H4971">
        <v>8</v>
      </c>
      <c r="I4971" t="str">
        <f t="shared" si="254"/>
        <v>78</v>
      </c>
      <c r="J4971" t="str">
        <f t="shared" si="255"/>
        <v>5.9</v>
      </c>
      <c r="K4971" t="s">
        <v>8343</v>
      </c>
      <c r="L4971" t="s">
        <v>8341</v>
      </c>
      <c r="M4971">
        <v>0.75</v>
      </c>
      <c r="N4971">
        <v>3</v>
      </c>
      <c r="O4971">
        <f t="shared" si="253"/>
        <v>1.5</v>
      </c>
      <c r="P4971">
        <v>0.5</v>
      </c>
    </row>
    <row r="4972" spans="1:16">
      <c r="A4972">
        <v>105950740</v>
      </c>
      <c r="B4972" t="s">
        <v>9769</v>
      </c>
      <c r="D4972" t="s">
        <v>9770</v>
      </c>
      <c r="G4972">
        <v>505</v>
      </c>
      <c r="H4972">
        <v>5</v>
      </c>
      <c r="I4972" t="str">
        <f t="shared" si="254"/>
        <v>78</v>
      </c>
      <c r="J4972" t="str">
        <f t="shared" si="255"/>
        <v>7.0</v>
      </c>
      <c r="K4972" t="s">
        <v>8342</v>
      </c>
      <c r="L4972" t="s">
        <v>8352</v>
      </c>
      <c r="M4972">
        <v>0.75</v>
      </c>
      <c r="N4972">
        <v>2</v>
      </c>
      <c r="O4972">
        <f t="shared" si="253"/>
        <v>1</v>
      </c>
      <c r="P4972">
        <v>0.5</v>
      </c>
    </row>
    <row r="4973" spans="1:16">
      <c r="A4973" s="154">
        <v>104852861</v>
      </c>
      <c r="B4973" s="154" t="s">
        <v>8061</v>
      </c>
      <c r="C4973" s="157" t="s">
        <v>1613</v>
      </c>
      <c r="D4973" t="s">
        <v>5831</v>
      </c>
      <c r="E4973" s="154"/>
      <c r="F4973" s="154"/>
      <c r="G4973" s="154">
        <v>471</v>
      </c>
      <c r="H4973">
        <v>8</v>
      </c>
      <c r="I4973" t="str">
        <f t="shared" si="254"/>
        <v>78</v>
      </c>
      <c r="J4973" t="str">
        <f t="shared" si="255"/>
        <v>5.9</v>
      </c>
      <c r="K4973" t="s">
        <v>8343</v>
      </c>
      <c r="L4973" t="s">
        <v>8341</v>
      </c>
      <c r="M4973">
        <v>0.75</v>
      </c>
      <c r="N4973">
        <v>3</v>
      </c>
      <c r="O4973">
        <f t="shared" si="253"/>
        <v>1.5</v>
      </c>
      <c r="P4973">
        <v>0.5</v>
      </c>
    </row>
    <row r="4974" spans="1:16">
      <c r="A4974" s="154">
        <v>104750235</v>
      </c>
      <c r="B4974" s="154" t="s">
        <v>29</v>
      </c>
      <c r="C4974" s="157" t="s">
        <v>1532</v>
      </c>
      <c r="D4974" t="s">
        <v>5758</v>
      </c>
      <c r="E4974" s="154">
        <v>104571972</v>
      </c>
      <c r="F4974" s="154"/>
      <c r="G4974" s="154">
        <v>419</v>
      </c>
      <c r="H4974">
        <v>8.25</v>
      </c>
      <c r="I4974" t="str">
        <f t="shared" si="254"/>
        <v>78</v>
      </c>
      <c r="J4974" t="str">
        <f t="shared" si="255"/>
        <v>7.0</v>
      </c>
      <c r="K4974" t="s">
        <v>8343</v>
      </c>
      <c r="L4974" t="s">
        <v>8355</v>
      </c>
      <c r="M4974">
        <v>0.75</v>
      </c>
      <c r="N4974">
        <v>3</v>
      </c>
      <c r="O4974">
        <f t="shared" si="253"/>
        <v>1.5</v>
      </c>
      <c r="P4974">
        <v>0.5</v>
      </c>
    </row>
    <row r="4975" spans="1:16">
      <c r="A4975" s="154">
        <v>104750235</v>
      </c>
      <c r="B4975" s="154" t="s">
        <v>29</v>
      </c>
      <c r="C4975" s="157" t="s">
        <v>1613</v>
      </c>
      <c r="D4975" t="s">
        <v>166</v>
      </c>
      <c r="E4975" s="154" t="s">
        <v>5554</v>
      </c>
      <c r="F4975" s="154"/>
      <c r="G4975" s="154">
        <v>419</v>
      </c>
      <c r="H4975">
        <v>8.25</v>
      </c>
      <c r="I4975" t="str">
        <f t="shared" si="254"/>
        <v>78</v>
      </c>
      <c r="J4975" t="str">
        <f t="shared" si="255"/>
        <v>7.0</v>
      </c>
      <c r="K4975" t="s">
        <v>8343</v>
      </c>
      <c r="L4975" t="s">
        <v>8355</v>
      </c>
      <c r="M4975">
        <v>0.75</v>
      </c>
      <c r="N4975">
        <v>3</v>
      </c>
      <c r="O4975">
        <f t="shared" si="253"/>
        <v>1.5</v>
      </c>
      <c r="P4975">
        <v>0.5</v>
      </c>
    </row>
    <row r="4976" spans="1:16">
      <c r="A4976">
        <v>105958908</v>
      </c>
      <c r="B4976" t="s">
        <v>9824</v>
      </c>
      <c r="D4976" t="s">
        <v>9870</v>
      </c>
      <c r="G4976">
        <v>435</v>
      </c>
      <c r="H4976">
        <v>5</v>
      </c>
      <c r="I4976" t="str">
        <f t="shared" si="254"/>
        <v>67</v>
      </c>
      <c r="J4976" t="str">
        <f t="shared" si="255"/>
        <v>8.8</v>
      </c>
      <c r="K4976" t="s">
        <v>8342</v>
      </c>
      <c r="L4976" t="s">
        <v>8341</v>
      </c>
      <c r="M4976">
        <v>0.75</v>
      </c>
      <c r="N4976">
        <v>2</v>
      </c>
      <c r="O4976">
        <f t="shared" ref="O4976:O4977" si="256">N4976/2</f>
        <v>1</v>
      </c>
      <c r="P4976">
        <v>0.5</v>
      </c>
    </row>
    <row r="4977" spans="1:16">
      <c r="A4977">
        <v>105958908</v>
      </c>
      <c r="B4977" t="s">
        <v>9824</v>
      </c>
      <c r="D4977" t="s">
        <v>9871</v>
      </c>
      <c r="G4977">
        <v>435</v>
      </c>
      <c r="H4977">
        <v>5</v>
      </c>
      <c r="I4977" t="str">
        <f t="shared" si="254"/>
        <v>67</v>
      </c>
      <c r="J4977" t="str">
        <f t="shared" si="255"/>
        <v>8.8</v>
      </c>
      <c r="K4977" t="s">
        <v>8342</v>
      </c>
      <c r="L4977" t="s">
        <v>8341</v>
      </c>
      <c r="M4977">
        <v>0.75</v>
      </c>
      <c r="N4977">
        <v>2</v>
      </c>
      <c r="O4977">
        <f t="shared" si="256"/>
        <v>1</v>
      </c>
      <c r="P4977">
        <v>0.5</v>
      </c>
    </row>
    <row r="4978" spans="1:16">
      <c r="A4978" s="154">
        <v>104750260</v>
      </c>
      <c r="B4978" s="154" t="s">
        <v>21</v>
      </c>
      <c r="C4978" s="157" t="s">
        <v>1532</v>
      </c>
      <c r="D4978" t="s">
        <v>5757</v>
      </c>
      <c r="E4978" s="154">
        <v>104571972</v>
      </c>
      <c r="F4978" s="154"/>
      <c r="G4978" s="154">
        <v>334</v>
      </c>
      <c r="H4978">
        <v>8.25</v>
      </c>
      <c r="I4978" t="str">
        <f t="shared" si="254"/>
        <v>78</v>
      </c>
      <c r="J4978" t="str">
        <f t="shared" si="255"/>
        <v>7.0</v>
      </c>
      <c r="K4978" t="s">
        <v>8343</v>
      </c>
      <c r="L4978" t="s">
        <v>8341</v>
      </c>
      <c r="M4978">
        <v>0.75</v>
      </c>
      <c r="N4978">
        <v>3</v>
      </c>
      <c r="O4978">
        <f>N4978/2</f>
        <v>1.5</v>
      </c>
      <c r="P4978">
        <v>0.5</v>
      </c>
    </row>
    <row r="4979" spans="1:16">
      <c r="A4979">
        <v>106014956</v>
      </c>
      <c r="B4979" t="s">
        <v>9826</v>
      </c>
      <c r="D4979" t="s">
        <v>9873</v>
      </c>
      <c r="G4979">
        <v>411</v>
      </c>
      <c r="H4979">
        <v>5</v>
      </c>
      <c r="I4979" t="str">
        <f t="shared" si="254"/>
        <v>45</v>
      </c>
      <c r="J4979" t="str">
        <f t="shared" si="255"/>
        <v>7.0</v>
      </c>
      <c r="K4979" t="s">
        <v>8342</v>
      </c>
      <c r="L4979" t="s">
        <v>8352</v>
      </c>
      <c r="M4979">
        <v>0.75</v>
      </c>
      <c r="N4979">
        <v>2</v>
      </c>
      <c r="O4979">
        <f>N4979/2</f>
        <v>1</v>
      </c>
      <c r="P4979">
        <v>0.5</v>
      </c>
    </row>
    <row r="4980" spans="1:16">
      <c r="A4980" s="154">
        <v>104750260</v>
      </c>
      <c r="B4980" s="154" t="s">
        <v>21</v>
      </c>
      <c r="C4980" s="157" t="s">
        <v>1613</v>
      </c>
      <c r="D4980" t="s">
        <v>153</v>
      </c>
      <c r="E4980" s="154" t="s">
        <v>5554</v>
      </c>
      <c r="F4980" s="154"/>
      <c r="G4980" s="154">
        <v>334</v>
      </c>
      <c r="H4980">
        <v>8.25</v>
      </c>
      <c r="I4980" t="str">
        <f t="shared" si="254"/>
        <v>78</v>
      </c>
      <c r="J4980" t="str">
        <f t="shared" si="255"/>
        <v>7.0</v>
      </c>
      <c r="K4980" t="s">
        <v>8343</v>
      </c>
      <c r="L4980" t="s">
        <v>8341</v>
      </c>
      <c r="M4980">
        <v>0.75</v>
      </c>
      <c r="N4980">
        <v>3</v>
      </c>
      <c r="O4980">
        <f>N4980/2</f>
        <v>1.5</v>
      </c>
      <c r="P4980">
        <v>0.5</v>
      </c>
    </row>
    <row r="4981" spans="1:16">
      <c r="A4981">
        <v>106020403</v>
      </c>
      <c r="B4981" t="s">
        <v>9828</v>
      </c>
      <c r="D4981" t="s">
        <v>9875</v>
      </c>
      <c r="G4981">
        <v>95</v>
      </c>
      <c r="H4981">
        <v>5</v>
      </c>
      <c r="I4981" t="str">
        <f t="shared" si="254"/>
        <v>78</v>
      </c>
      <c r="J4981" t="str">
        <f t="shared" si="255"/>
        <v>2.2</v>
      </c>
      <c r="K4981" t="s">
        <v>8342</v>
      </c>
      <c r="L4981" t="s">
        <v>8341</v>
      </c>
      <c r="M4981">
        <v>0.75</v>
      </c>
      <c r="N4981">
        <v>2</v>
      </c>
      <c r="O4981">
        <f>N4981/2</f>
        <v>1</v>
      </c>
      <c r="P4981">
        <v>0.5</v>
      </c>
    </row>
    <row r="4982" spans="1:16">
      <c r="A4982" s="154">
        <v>104862508</v>
      </c>
      <c r="B4982" s="154" t="s">
        <v>216</v>
      </c>
      <c r="C4982" s="157" t="s">
        <v>1532</v>
      </c>
      <c r="D4982" t="s">
        <v>5843</v>
      </c>
      <c r="E4982" s="5">
        <v>104571972</v>
      </c>
      <c r="F4982" s="154"/>
      <c r="G4982" s="154">
        <v>410</v>
      </c>
      <c r="H4982">
        <v>9</v>
      </c>
      <c r="I4982" t="str">
        <f t="shared" si="254"/>
        <v>67</v>
      </c>
      <c r="J4982" t="str">
        <f t="shared" si="255"/>
        <v>6.6</v>
      </c>
      <c r="K4982" t="s">
        <v>8343</v>
      </c>
      <c r="L4982" t="s">
        <v>8341</v>
      </c>
      <c r="M4982">
        <v>0.75</v>
      </c>
      <c r="N4982">
        <v>3</v>
      </c>
      <c r="O4982">
        <f>N4982/2</f>
        <v>1.5</v>
      </c>
      <c r="P4982">
        <v>0.5</v>
      </c>
    </row>
    <row r="4983" spans="1:16">
      <c r="A4983">
        <v>106021743</v>
      </c>
      <c r="B4983" t="s">
        <v>9830</v>
      </c>
      <c r="D4983" t="s">
        <v>9877</v>
      </c>
      <c r="G4983">
        <v>445</v>
      </c>
      <c r="H4983">
        <v>5</v>
      </c>
      <c r="I4983" t="str">
        <f t="shared" si="254"/>
        <v>67</v>
      </c>
      <c r="J4983" t="str">
        <f t="shared" si="255"/>
        <v>7.6</v>
      </c>
      <c r="K4983" t="s">
        <v>8342</v>
      </c>
      <c r="L4983" t="s">
        <v>8341</v>
      </c>
      <c r="M4983">
        <v>0.75</v>
      </c>
      <c r="N4983">
        <v>2</v>
      </c>
      <c r="O4983">
        <f t="shared" ref="O4983:O4984" si="257">N4983/2</f>
        <v>1</v>
      </c>
      <c r="P4983">
        <v>0.5</v>
      </c>
    </row>
    <row r="4984" spans="1:16">
      <c r="A4984">
        <v>106021951</v>
      </c>
      <c r="B4984" t="s">
        <v>9831</v>
      </c>
      <c r="D4984" t="s">
        <v>9878</v>
      </c>
      <c r="G4984">
        <v>496</v>
      </c>
      <c r="H4984">
        <v>5</v>
      </c>
      <c r="I4984" t="str">
        <f t="shared" si="254"/>
        <v>78</v>
      </c>
      <c r="J4984" t="str">
        <f t="shared" si="255"/>
        <v>8.3</v>
      </c>
      <c r="K4984" t="s">
        <v>8342</v>
      </c>
      <c r="L4984" t="s">
        <v>8341</v>
      </c>
      <c r="M4984">
        <v>0.75</v>
      </c>
      <c r="N4984">
        <v>2</v>
      </c>
      <c r="O4984">
        <f t="shared" si="257"/>
        <v>1</v>
      </c>
      <c r="P4984">
        <v>0.5</v>
      </c>
    </row>
    <row r="4985" spans="1:16">
      <c r="A4985" s="154">
        <v>104862508</v>
      </c>
      <c r="B4985" s="154" t="s">
        <v>216</v>
      </c>
      <c r="C4985" s="157" t="s">
        <v>1613</v>
      </c>
      <c r="D4985" t="s">
        <v>5844</v>
      </c>
      <c r="E4985" s="154" t="s">
        <v>5554</v>
      </c>
      <c r="F4985" s="154"/>
      <c r="G4985" s="154">
        <v>410</v>
      </c>
      <c r="H4985">
        <v>9</v>
      </c>
      <c r="I4985" t="str">
        <f t="shared" si="254"/>
        <v>67</v>
      </c>
      <c r="J4985" t="str">
        <f t="shared" si="255"/>
        <v>6.6</v>
      </c>
      <c r="K4985" t="s">
        <v>8343</v>
      </c>
      <c r="L4985" t="s">
        <v>8341</v>
      </c>
      <c r="M4985">
        <v>0.75</v>
      </c>
      <c r="N4985">
        <v>3</v>
      </c>
      <c r="O4985">
        <f t="shared" ref="O4985:O4998" si="258">N4985/2</f>
        <v>1.5</v>
      </c>
      <c r="P4985">
        <v>0.5</v>
      </c>
    </row>
    <row r="4986" spans="1:16">
      <c r="A4986">
        <v>106025450</v>
      </c>
      <c r="B4986" t="s">
        <v>9833</v>
      </c>
      <c r="D4986" t="s">
        <v>9880</v>
      </c>
      <c r="G4986">
        <v>503</v>
      </c>
      <c r="H4986">
        <v>5</v>
      </c>
      <c r="I4986" t="str">
        <f t="shared" si="254"/>
        <v>78</v>
      </c>
      <c r="J4986" t="str">
        <f t="shared" si="255"/>
        <v>8.4</v>
      </c>
      <c r="K4986" t="s">
        <v>8342</v>
      </c>
      <c r="L4986" t="s">
        <v>8352</v>
      </c>
      <c r="M4986">
        <v>0.75</v>
      </c>
      <c r="N4986">
        <v>2</v>
      </c>
      <c r="O4986">
        <f t="shared" si="258"/>
        <v>1</v>
      </c>
      <c r="P4986">
        <v>0.5</v>
      </c>
    </row>
    <row r="4987" spans="1:16">
      <c r="A4987">
        <v>106030108</v>
      </c>
      <c r="B4987" t="s">
        <v>9834</v>
      </c>
      <c r="D4987" t="s">
        <v>9881</v>
      </c>
      <c r="G4987">
        <v>509</v>
      </c>
      <c r="H4987">
        <v>5</v>
      </c>
      <c r="I4987" t="str">
        <f t="shared" si="254"/>
        <v>56</v>
      </c>
      <c r="J4987" t="str">
        <f t="shared" si="255"/>
        <v>9.9</v>
      </c>
      <c r="K4987" t="s">
        <v>8349</v>
      </c>
      <c r="L4987" t="s">
        <v>8351</v>
      </c>
      <c r="M4987">
        <v>1.5</v>
      </c>
      <c r="N4987">
        <v>2.5</v>
      </c>
      <c r="O4987">
        <f t="shared" si="258"/>
        <v>1.25</v>
      </c>
      <c r="P4987">
        <v>0.5</v>
      </c>
    </row>
    <row r="4988" spans="1:16">
      <c r="A4988" s="154">
        <v>104775381</v>
      </c>
      <c r="B4988" s="154" t="s">
        <v>8025</v>
      </c>
      <c r="C4988" s="157" t="s">
        <v>1532</v>
      </c>
      <c r="D4988" t="s">
        <v>8206</v>
      </c>
      <c r="E4988" s="154">
        <v>104571972</v>
      </c>
      <c r="F4988" s="154"/>
      <c r="G4988" s="154">
        <v>184</v>
      </c>
      <c r="H4988">
        <v>9.6199999999999992</v>
      </c>
      <c r="I4988" t="str">
        <f t="shared" si="254"/>
        <v>56</v>
      </c>
      <c r="J4988" t="str">
        <f t="shared" si="255"/>
        <v>4.0</v>
      </c>
      <c r="K4988" t="s">
        <v>8343</v>
      </c>
      <c r="L4988" t="s">
        <v>8341</v>
      </c>
      <c r="M4988">
        <v>0.75</v>
      </c>
      <c r="N4988">
        <v>3</v>
      </c>
      <c r="O4988">
        <f t="shared" si="258"/>
        <v>1.5</v>
      </c>
      <c r="P4988">
        <v>0.5</v>
      </c>
    </row>
    <row r="4989" spans="1:16">
      <c r="A4989" s="154">
        <v>104775381</v>
      </c>
      <c r="B4989" s="154" t="s">
        <v>8025</v>
      </c>
      <c r="C4989" s="157" t="s">
        <v>1613</v>
      </c>
      <c r="D4989" t="s">
        <v>5772</v>
      </c>
      <c r="E4989" s="154" t="s">
        <v>5554</v>
      </c>
      <c r="F4989" s="154"/>
      <c r="G4989" s="154">
        <v>184</v>
      </c>
      <c r="H4989">
        <v>9.6199999999999992</v>
      </c>
      <c r="I4989" t="str">
        <f t="shared" si="254"/>
        <v>56</v>
      </c>
      <c r="J4989" t="str">
        <f t="shared" si="255"/>
        <v>4.0</v>
      </c>
      <c r="K4989" t="s">
        <v>8343</v>
      </c>
      <c r="L4989" t="s">
        <v>8341</v>
      </c>
      <c r="M4989">
        <v>0.75</v>
      </c>
      <c r="N4989">
        <v>3</v>
      </c>
      <c r="O4989">
        <f t="shared" si="258"/>
        <v>1.5</v>
      </c>
      <c r="P4989">
        <v>0.5</v>
      </c>
    </row>
    <row r="4990" spans="1:16">
      <c r="A4990" s="154">
        <v>104841626</v>
      </c>
      <c r="B4990" s="154" t="s">
        <v>8052</v>
      </c>
      <c r="C4990" s="157" t="s">
        <v>1532</v>
      </c>
      <c r="D4990" t="s">
        <v>5817</v>
      </c>
      <c r="E4990" s="154">
        <v>104571972</v>
      </c>
      <c r="F4990" s="154"/>
      <c r="G4990" s="154">
        <v>70</v>
      </c>
      <c r="H4990">
        <v>9.6199999999999992</v>
      </c>
      <c r="I4990" t="str">
        <f t="shared" si="254"/>
        <v>56</v>
      </c>
      <c r="J4990" t="str">
        <f t="shared" si="255"/>
        <v>5.0</v>
      </c>
      <c r="K4990" t="s">
        <v>8343</v>
      </c>
      <c r="L4990" t="s">
        <v>8352</v>
      </c>
      <c r="M4990">
        <v>0.75</v>
      </c>
      <c r="N4990">
        <v>3</v>
      </c>
      <c r="O4990">
        <f t="shared" si="258"/>
        <v>1.5</v>
      </c>
      <c r="P4990">
        <v>0.5</v>
      </c>
    </row>
    <row r="4991" spans="1:16">
      <c r="A4991" s="154">
        <v>104841626</v>
      </c>
      <c r="B4991" s="154" t="s">
        <v>8052</v>
      </c>
      <c r="C4991" s="157" t="s">
        <v>1613</v>
      </c>
      <c r="D4991" t="s">
        <v>5818</v>
      </c>
      <c r="E4991" s="154" t="s">
        <v>5554</v>
      </c>
      <c r="F4991" s="154"/>
      <c r="G4991" s="154">
        <v>70</v>
      </c>
      <c r="H4991">
        <v>9.6199999999999992</v>
      </c>
      <c r="I4991" t="str">
        <f t="shared" si="254"/>
        <v>56</v>
      </c>
      <c r="J4991" t="str">
        <f t="shared" si="255"/>
        <v>5.0</v>
      </c>
      <c r="K4991" t="s">
        <v>8343</v>
      </c>
      <c r="L4991" t="s">
        <v>8352</v>
      </c>
      <c r="M4991">
        <v>0.75</v>
      </c>
      <c r="N4991">
        <v>3</v>
      </c>
      <c r="O4991">
        <f t="shared" si="258"/>
        <v>1.5</v>
      </c>
      <c r="P4991">
        <v>0.5</v>
      </c>
    </row>
    <row r="4992" spans="1:16">
      <c r="A4992">
        <v>106045061</v>
      </c>
      <c r="B4992" t="s">
        <v>9838</v>
      </c>
      <c r="D4992" t="s">
        <v>9886</v>
      </c>
      <c r="G4992">
        <v>368</v>
      </c>
      <c r="H4992">
        <v>5</v>
      </c>
      <c r="I4992" t="str">
        <f t="shared" si="254"/>
        <v>78</v>
      </c>
      <c r="J4992" t="str">
        <f t="shared" si="255"/>
        <v>7.5</v>
      </c>
      <c r="K4992" t="s">
        <v>8342</v>
      </c>
      <c r="L4992" t="s">
        <v>8341</v>
      </c>
      <c r="M4992">
        <v>0.75</v>
      </c>
      <c r="N4992">
        <v>2</v>
      </c>
      <c r="O4992">
        <f t="shared" si="258"/>
        <v>1</v>
      </c>
      <c r="P4992">
        <v>0.5</v>
      </c>
    </row>
    <row r="4993" spans="1:16">
      <c r="A4993" s="154">
        <v>104869621</v>
      </c>
      <c r="B4993" s="154" t="s">
        <v>8073</v>
      </c>
      <c r="C4993" s="157" t="s">
        <v>1532</v>
      </c>
      <c r="D4993" t="s">
        <v>8323</v>
      </c>
      <c r="E4993" s="154"/>
      <c r="F4993" s="154"/>
      <c r="G4993" s="154">
        <v>30</v>
      </c>
      <c r="H4993">
        <v>9.6199999999999992</v>
      </c>
      <c r="I4993" t="str">
        <f t="shared" si="254"/>
        <v>56</v>
      </c>
      <c r="J4993" t="str">
        <f t="shared" si="255"/>
        <v>5.0</v>
      </c>
      <c r="K4993" t="s">
        <v>8343</v>
      </c>
      <c r="L4993" t="s">
        <v>8341</v>
      </c>
      <c r="M4993">
        <v>0.75</v>
      </c>
      <c r="N4993">
        <v>3</v>
      </c>
      <c r="O4993">
        <f t="shared" si="258"/>
        <v>1.5</v>
      </c>
      <c r="P4993">
        <v>0.5</v>
      </c>
    </row>
    <row r="4994" spans="1:16">
      <c r="A4994" s="154">
        <v>104869621</v>
      </c>
      <c r="B4994" s="154" t="s">
        <v>8073</v>
      </c>
      <c r="C4994" s="157" t="s">
        <v>1613</v>
      </c>
      <c r="D4994" t="s">
        <v>8324</v>
      </c>
      <c r="E4994" s="154"/>
      <c r="F4994" s="154"/>
      <c r="G4994" s="154">
        <v>30</v>
      </c>
      <c r="H4994">
        <v>9.6199999999999992</v>
      </c>
      <c r="I4994" t="str">
        <f t="shared" si="254"/>
        <v>56</v>
      </c>
      <c r="J4994" t="str">
        <f t="shared" si="255"/>
        <v>5.0</v>
      </c>
      <c r="K4994" t="s">
        <v>8343</v>
      </c>
      <c r="L4994" t="s">
        <v>8341</v>
      </c>
      <c r="M4994">
        <v>0.75</v>
      </c>
      <c r="N4994">
        <v>3</v>
      </c>
      <c r="O4994">
        <f t="shared" si="258"/>
        <v>1.5</v>
      </c>
      <c r="P4994">
        <v>0.5</v>
      </c>
    </row>
    <row r="4995" spans="1:16">
      <c r="A4995" s="154">
        <v>104870227</v>
      </c>
      <c r="B4995" s="154" t="s">
        <v>8084</v>
      </c>
      <c r="C4995" s="157" t="s">
        <v>1613</v>
      </c>
      <c r="D4995" t="s">
        <v>5867</v>
      </c>
      <c r="E4995" s="154"/>
      <c r="F4995" s="154"/>
      <c r="G4995" s="154">
        <v>278</v>
      </c>
      <c r="H4995">
        <v>9.6199999999999992</v>
      </c>
      <c r="I4995" t="str">
        <f t="shared" si="254"/>
        <v>78</v>
      </c>
      <c r="J4995" t="str">
        <f t="shared" si="255"/>
        <v>3.7</v>
      </c>
      <c r="K4995" t="s">
        <v>8343</v>
      </c>
      <c r="L4995" t="s">
        <v>8341</v>
      </c>
      <c r="M4995">
        <v>0.75</v>
      </c>
      <c r="N4995">
        <v>3</v>
      </c>
      <c r="O4995">
        <f t="shared" si="258"/>
        <v>1.5</v>
      </c>
      <c r="P4995">
        <v>0.5</v>
      </c>
    </row>
    <row r="4996" spans="1:16">
      <c r="A4996" s="154">
        <v>104870227</v>
      </c>
      <c r="B4996" s="154" t="s">
        <v>8084</v>
      </c>
      <c r="C4996" s="157" t="s">
        <v>1532</v>
      </c>
      <c r="D4996" t="s">
        <v>5866</v>
      </c>
      <c r="E4996" s="154"/>
      <c r="F4996" s="154"/>
      <c r="G4996" s="154">
        <v>278</v>
      </c>
      <c r="H4996">
        <v>9.6199999999999992</v>
      </c>
      <c r="I4996" t="str">
        <f t="shared" si="254"/>
        <v>78</v>
      </c>
      <c r="J4996" t="str">
        <f t="shared" si="255"/>
        <v>3.7</v>
      </c>
      <c r="K4996" t="s">
        <v>8343</v>
      </c>
      <c r="L4996" t="s">
        <v>8341</v>
      </c>
      <c r="M4996">
        <v>0.75</v>
      </c>
      <c r="N4996">
        <v>3</v>
      </c>
      <c r="O4996">
        <f t="shared" si="258"/>
        <v>1.5</v>
      </c>
      <c r="P4996">
        <v>0.5</v>
      </c>
    </row>
    <row r="4997" spans="1:16">
      <c r="A4997" s="154">
        <v>104788575</v>
      </c>
      <c r="B4997" s="154" t="s">
        <v>44</v>
      </c>
      <c r="C4997" s="157" t="s">
        <v>1532</v>
      </c>
      <c r="D4997" t="s">
        <v>1475</v>
      </c>
      <c r="E4997" s="154">
        <v>104772494</v>
      </c>
      <c r="F4997" s="154"/>
      <c r="G4997" s="154">
        <v>181</v>
      </c>
      <c r="H4997">
        <v>9.6199999999999992</v>
      </c>
      <c r="I4997" t="str">
        <f t="shared" si="254"/>
        <v>78</v>
      </c>
      <c r="J4997" t="str">
        <f t="shared" si="255"/>
        <v>4.8</v>
      </c>
      <c r="K4997" t="s">
        <v>8343</v>
      </c>
      <c r="L4997" t="s">
        <v>8341</v>
      </c>
      <c r="M4997">
        <v>0.75</v>
      </c>
      <c r="N4997">
        <v>3</v>
      </c>
      <c r="O4997">
        <f t="shared" si="258"/>
        <v>1.5</v>
      </c>
      <c r="P4997">
        <v>0.5</v>
      </c>
    </row>
    <row r="4998" spans="1:16">
      <c r="A4998" s="154">
        <v>104788575</v>
      </c>
      <c r="B4998" s="154" t="s">
        <v>44</v>
      </c>
      <c r="C4998" s="157" t="s">
        <v>1613</v>
      </c>
      <c r="D4998" t="s">
        <v>184</v>
      </c>
      <c r="E4998" s="154"/>
      <c r="F4998" s="154"/>
      <c r="G4998" s="154">
        <v>181</v>
      </c>
      <c r="H4998">
        <v>9.6199999999999992</v>
      </c>
      <c r="I4998" t="str">
        <f t="shared" si="254"/>
        <v>78</v>
      </c>
      <c r="J4998" t="str">
        <f t="shared" si="255"/>
        <v>4.8</v>
      </c>
      <c r="K4998" t="s">
        <v>8343</v>
      </c>
      <c r="L4998" t="s">
        <v>8341</v>
      </c>
      <c r="M4998">
        <v>0.75</v>
      </c>
      <c r="N4998">
        <v>3</v>
      </c>
      <c r="O4998">
        <f t="shared" si="258"/>
        <v>1.5</v>
      </c>
      <c r="P4998">
        <v>0.5</v>
      </c>
    </row>
  </sheetData>
  <hyperlinks>
    <hyperlink ref="A1639" r:id="rId1" display="javascript:link(%222%22,%2251758.28388.50944.46357%22,%2251758.28388.56832.27175%22,%2251758.28388.15617.7607%22)" xr:uid="{00000000-0004-0000-0D00-000000000000}"/>
    <hyperlink ref="A1641" r:id="rId2" display="javascript:link(%222%22,%2251758.28388.50944.46357%22,%2251758.28388.56832.27175%22,%2251758.28388.15617.7607%22)" xr:uid="{00000000-0004-0000-0D00-000001000000}"/>
  </hyperlinks>
  <pageMargins left="0.7" right="0.7" top="0.75" bottom="0.75" header="0.3" footer="0.3"/>
  <pageSetup orientation="portrait"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5598-FB32-4C8E-8164-220C70FBEACC}">
  <dimension ref="A1:K525"/>
  <sheetViews>
    <sheetView workbookViewId="0">
      <selection activeCell="G12" sqref="G12"/>
    </sheetView>
  </sheetViews>
  <sheetFormatPr defaultRowHeight="12.75"/>
  <cols>
    <col min="3" max="3" width="16.5703125" customWidth="1"/>
    <col min="4" max="4" width="28.5703125" customWidth="1"/>
  </cols>
  <sheetData>
    <row r="1" spans="1:11" ht="15">
      <c r="A1" s="151" t="s">
        <v>8360</v>
      </c>
      <c r="B1" s="151" t="s">
        <v>8361</v>
      </c>
      <c r="C1" s="151" t="s">
        <v>8362</v>
      </c>
      <c r="D1" s="151" t="s">
        <v>8363</v>
      </c>
      <c r="E1" s="151" t="s">
        <v>8364</v>
      </c>
      <c r="F1" s="151" t="s">
        <v>8365</v>
      </c>
      <c r="G1" s="151" t="s">
        <v>8366</v>
      </c>
      <c r="H1" s="151" t="s">
        <v>8367</v>
      </c>
      <c r="I1" s="151" t="s">
        <v>8368</v>
      </c>
      <c r="J1" s="151" t="s">
        <v>8369</v>
      </c>
      <c r="K1" s="151" t="s">
        <v>8370</v>
      </c>
    </row>
    <row r="2" spans="1:11" ht="15">
      <c r="A2" s="150" t="s">
        <v>8371</v>
      </c>
      <c r="B2" s="150" t="s">
        <v>17</v>
      </c>
      <c r="C2" s="150" t="s">
        <v>8372</v>
      </c>
      <c r="D2" s="150" t="s">
        <v>8373</v>
      </c>
      <c r="E2" s="150" t="s">
        <v>8372</v>
      </c>
      <c r="F2" s="152">
        <v>107</v>
      </c>
      <c r="G2" s="150" t="s">
        <v>8374</v>
      </c>
      <c r="H2" s="150" t="s">
        <v>8375</v>
      </c>
      <c r="I2" s="150" t="s">
        <v>751</v>
      </c>
      <c r="J2" s="150" t="s">
        <v>8376</v>
      </c>
      <c r="K2" s="150" t="s">
        <v>8377</v>
      </c>
    </row>
    <row r="3" spans="1:11" ht="15">
      <c r="A3" s="150" t="s">
        <v>8378</v>
      </c>
      <c r="B3" s="150" t="s">
        <v>1468</v>
      </c>
      <c r="C3" s="150" t="s">
        <v>8379</v>
      </c>
      <c r="D3" s="150" t="s">
        <v>8380</v>
      </c>
      <c r="E3" s="150"/>
      <c r="F3" s="152">
        <v>125</v>
      </c>
      <c r="G3" s="150"/>
      <c r="H3" s="150"/>
      <c r="I3" s="150"/>
      <c r="J3" s="150"/>
      <c r="K3" s="150"/>
    </row>
    <row r="4" spans="1:11" ht="15">
      <c r="A4" s="150" t="s">
        <v>8381</v>
      </c>
      <c r="B4" s="150" t="s">
        <v>1467</v>
      </c>
      <c r="C4" s="150" t="s">
        <v>8382</v>
      </c>
      <c r="D4" s="150" t="s">
        <v>8383</v>
      </c>
      <c r="E4" s="150" t="s">
        <v>8384</v>
      </c>
      <c r="F4" s="152">
        <v>189</v>
      </c>
      <c r="G4" s="150" t="s">
        <v>8385</v>
      </c>
      <c r="H4" s="150" t="s">
        <v>8386</v>
      </c>
      <c r="I4" s="150" t="s">
        <v>8387</v>
      </c>
      <c r="J4" s="150" t="s">
        <v>8388</v>
      </c>
      <c r="K4" s="150" t="s">
        <v>8389</v>
      </c>
    </row>
    <row r="5" spans="1:11" ht="15">
      <c r="A5" s="150" t="s">
        <v>8381</v>
      </c>
      <c r="B5" s="150" t="s">
        <v>8390</v>
      </c>
      <c r="C5" s="150" t="s">
        <v>8382</v>
      </c>
      <c r="D5" s="150" t="s">
        <v>8383</v>
      </c>
      <c r="E5" s="150" t="s">
        <v>8384</v>
      </c>
      <c r="F5" s="152">
        <v>189</v>
      </c>
      <c r="G5" s="150" t="s">
        <v>8385</v>
      </c>
      <c r="H5" s="150" t="s">
        <v>8386</v>
      </c>
      <c r="I5" s="150" t="s">
        <v>8387</v>
      </c>
      <c r="J5" s="150" t="s">
        <v>8388</v>
      </c>
      <c r="K5" s="150" t="s">
        <v>8389</v>
      </c>
    </row>
    <row r="6" spans="1:11" ht="15">
      <c r="A6" s="150" t="s">
        <v>8391</v>
      </c>
      <c r="B6" s="150" t="s">
        <v>17</v>
      </c>
      <c r="C6" s="150" t="s">
        <v>8392</v>
      </c>
      <c r="D6" s="150" t="s">
        <v>8393</v>
      </c>
      <c r="E6" s="150" t="s">
        <v>8394</v>
      </c>
      <c r="F6" s="152">
        <v>217</v>
      </c>
      <c r="G6" s="150" t="s">
        <v>8395</v>
      </c>
      <c r="H6" s="150" t="s">
        <v>8386</v>
      </c>
      <c r="I6" s="150" t="s">
        <v>8387</v>
      </c>
      <c r="J6" s="150" t="s">
        <v>8388</v>
      </c>
      <c r="K6" s="150" t="s">
        <v>8389</v>
      </c>
    </row>
    <row r="7" spans="1:11" ht="15">
      <c r="A7" s="150" t="s">
        <v>8391</v>
      </c>
      <c r="B7" s="150" t="s">
        <v>1468</v>
      </c>
      <c r="C7" s="150" t="s">
        <v>8392</v>
      </c>
      <c r="D7" s="150" t="s">
        <v>8393</v>
      </c>
      <c r="E7" s="150" t="s">
        <v>8394</v>
      </c>
      <c r="F7" s="152">
        <v>217</v>
      </c>
      <c r="G7" s="150" t="s">
        <v>8395</v>
      </c>
      <c r="H7" s="150" t="s">
        <v>8386</v>
      </c>
      <c r="I7" s="150" t="s">
        <v>8387</v>
      </c>
      <c r="J7" s="150" t="s">
        <v>8388</v>
      </c>
      <c r="K7" s="150" t="s">
        <v>8389</v>
      </c>
    </row>
    <row r="8" spans="1:11" ht="15">
      <c r="A8" s="150" t="s">
        <v>8391</v>
      </c>
      <c r="B8" s="150" t="s">
        <v>8396</v>
      </c>
      <c r="C8" s="150" t="s">
        <v>8392</v>
      </c>
      <c r="D8" s="150" t="s">
        <v>8393</v>
      </c>
      <c r="E8" s="150" t="s">
        <v>8394</v>
      </c>
      <c r="F8" s="152">
        <v>217</v>
      </c>
      <c r="G8" s="150" t="s">
        <v>8395</v>
      </c>
      <c r="H8" s="150" t="s">
        <v>8386</v>
      </c>
      <c r="I8" s="150" t="s">
        <v>8387</v>
      </c>
      <c r="J8" s="150" t="s">
        <v>8388</v>
      </c>
      <c r="K8" s="150" t="s">
        <v>8389</v>
      </c>
    </row>
    <row r="9" spans="1:11" ht="15">
      <c r="A9" s="150" t="s">
        <v>8397</v>
      </c>
      <c r="B9" s="150" t="s">
        <v>1467</v>
      </c>
      <c r="C9" s="150" t="s">
        <v>8398</v>
      </c>
      <c r="D9" s="150" t="s">
        <v>8399</v>
      </c>
      <c r="E9" s="150" t="s">
        <v>8400</v>
      </c>
      <c r="F9" s="152">
        <v>247</v>
      </c>
      <c r="G9" s="150" t="s">
        <v>8401</v>
      </c>
      <c r="H9" s="150" t="s">
        <v>669</v>
      </c>
      <c r="I9" s="150" t="s">
        <v>8402</v>
      </c>
      <c r="J9" s="150" t="s">
        <v>8403</v>
      </c>
      <c r="K9" s="150" t="s">
        <v>477</v>
      </c>
    </row>
    <row r="10" spans="1:11" ht="15">
      <c r="A10" s="150" t="s">
        <v>8404</v>
      </c>
      <c r="B10" s="150" t="s">
        <v>1467</v>
      </c>
      <c r="C10" s="150" t="s">
        <v>8405</v>
      </c>
      <c r="D10" s="150" t="s">
        <v>8406</v>
      </c>
      <c r="E10" s="150" t="s">
        <v>8407</v>
      </c>
      <c r="F10" s="152">
        <v>247</v>
      </c>
      <c r="G10" s="150" t="s">
        <v>8401</v>
      </c>
      <c r="H10" s="150" t="s">
        <v>669</v>
      </c>
      <c r="I10" s="150" t="s">
        <v>8402</v>
      </c>
      <c r="J10" s="150" t="s">
        <v>8403</v>
      </c>
      <c r="K10" s="150" t="s">
        <v>477</v>
      </c>
    </row>
    <row r="11" spans="1:11" ht="15">
      <c r="A11" s="150" t="s">
        <v>8404</v>
      </c>
      <c r="B11" s="150" t="s">
        <v>8390</v>
      </c>
      <c r="C11" s="150" t="s">
        <v>8405</v>
      </c>
      <c r="D11" s="150" t="s">
        <v>8406</v>
      </c>
      <c r="E11" s="150" t="s">
        <v>8407</v>
      </c>
      <c r="F11" s="152">
        <v>247</v>
      </c>
      <c r="G11" s="150" t="s">
        <v>8401</v>
      </c>
      <c r="H11" s="150" t="s">
        <v>669</v>
      </c>
      <c r="I11" s="150" t="s">
        <v>8402</v>
      </c>
      <c r="J11" s="150" t="s">
        <v>8403</v>
      </c>
      <c r="K11" s="150" t="s">
        <v>477</v>
      </c>
    </row>
    <row r="12" spans="1:11" ht="15">
      <c r="A12" s="150" t="s">
        <v>8404</v>
      </c>
      <c r="B12" s="150" t="s">
        <v>8408</v>
      </c>
      <c r="C12" s="150" t="s">
        <v>8405</v>
      </c>
      <c r="D12" s="150" t="s">
        <v>8406</v>
      </c>
      <c r="E12" s="150" t="s">
        <v>8407</v>
      </c>
      <c r="F12" s="152">
        <v>247</v>
      </c>
      <c r="G12" s="150" t="s">
        <v>8401</v>
      </c>
      <c r="H12" s="150" t="s">
        <v>669</v>
      </c>
      <c r="I12" s="150" t="s">
        <v>8402</v>
      </c>
      <c r="J12" s="150" t="s">
        <v>8403</v>
      </c>
      <c r="K12" s="150" t="s">
        <v>477</v>
      </c>
    </row>
    <row r="13" spans="1:11" ht="15">
      <c r="A13" s="150" t="s">
        <v>8404</v>
      </c>
      <c r="B13" s="150" t="s">
        <v>8409</v>
      </c>
      <c r="C13" s="150" t="s">
        <v>8405</v>
      </c>
      <c r="D13" s="150" t="s">
        <v>8406</v>
      </c>
      <c r="E13" s="150" t="s">
        <v>8407</v>
      </c>
      <c r="F13" s="152">
        <v>247</v>
      </c>
      <c r="G13" s="150" t="s">
        <v>8401</v>
      </c>
      <c r="H13" s="150" t="s">
        <v>669</v>
      </c>
      <c r="I13" s="150" t="s">
        <v>8402</v>
      </c>
      <c r="J13" s="150" t="s">
        <v>8403</v>
      </c>
      <c r="K13" s="150" t="s">
        <v>477</v>
      </c>
    </row>
    <row r="14" spans="1:11" ht="15">
      <c r="A14" s="150" t="s">
        <v>8410</v>
      </c>
      <c r="B14" s="150" t="s">
        <v>8411</v>
      </c>
      <c r="C14" s="150" t="s">
        <v>8412</v>
      </c>
      <c r="D14" s="150" t="s">
        <v>8413</v>
      </c>
      <c r="E14" s="150" t="s">
        <v>8414</v>
      </c>
      <c r="F14" s="152">
        <v>107</v>
      </c>
      <c r="G14" s="150" t="s">
        <v>8415</v>
      </c>
      <c r="H14" s="150" t="s">
        <v>8388</v>
      </c>
      <c r="I14" s="150" t="s">
        <v>8416</v>
      </c>
      <c r="J14" s="150" t="s">
        <v>8388</v>
      </c>
      <c r="K14" s="150" t="s">
        <v>8417</v>
      </c>
    </row>
    <row r="15" spans="1:11" ht="15">
      <c r="A15" s="150" t="s">
        <v>8410</v>
      </c>
      <c r="B15" s="150" t="s">
        <v>1468</v>
      </c>
      <c r="C15" s="150" t="s">
        <v>8412</v>
      </c>
      <c r="D15" s="150" t="s">
        <v>8413</v>
      </c>
      <c r="E15" s="150" t="s">
        <v>8414</v>
      </c>
      <c r="F15" s="152">
        <v>107</v>
      </c>
      <c r="G15" s="150" t="s">
        <v>8415</v>
      </c>
      <c r="H15" s="150" t="s">
        <v>8388</v>
      </c>
      <c r="I15" s="150" t="s">
        <v>8416</v>
      </c>
      <c r="J15" s="150" t="s">
        <v>8388</v>
      </c>
      <c r="K15" s="150" t="s">
        <v>8417</v>
      </c>
    </row>
    <row r="16" spans="1:11" ht="15">
      <c r="A16" s="150" t="s">
        <v>8410</v>
      </c>
      <c r="B16" s="150" t="s">
        <v>8418</v>
      </c>
      <c r="C16" s="150" t="s">
        <v>8412</v>
      </c>
      <c r="D16" s="150" t="s">
        <v>8413</v>
      </c>
      <c r="E16" s="150" t="s">
        <v>8414</v>
      </c>
      <c r="F16" s="152">
        <v>107</v>
      </c>
      <c r="G16" s="150" t="s">
        <v>8415</v>
      </c>
      <c r="H16" s="150" t="s">
        <v>8388</v>
      </c>
      <c r="I16" s="150" t="s">
        <v>8416</v>
      </c>
      <c r="J16" s="150" t="s">
        <v>8388</v>
      </c>
      <c r="K16" s="150" t="s">
        <v>8417</v>
      </c>
    </row>
    <row r="17" spans="1:11" ht="15">
      <c r="A17" s="150" t="s">
        <v>8410</v>
      </c>
      <c r="B17" s="150" t="s">
        <v>1467</v>
      </c>
      <c r="C17" s="150" t="s">
        <v>8412</v>
      </c>
      <c r="D17" s="150" t="s">
        <v>8413</v>
      </c>
      <c r="E17" s="150" t="s">
        <v>8414</v>
      </c>
      <c r="F17" s="152">
        <v>107</v>
      </c>
      <c r="G17" s="150" t="s">
        <v>8415</v>
      </c>
      <c r="H17" s="150" t="s">
        <v>8388</v>
      </c>
      <c r="I17" s="150" t="s">
        <v>8416</v>
      </c>
      <c r="J17" s="150" t="s">
        <v>8388</v>
      </c>
      <c r="K17" s="150" t="s">
        <v>8417</v>
      </c>
    </row>
    <row r="18" spans="1:11" ht="15">
      <c r="A18" s="150" t="s">
        <v>8419</v>
      </c>
      <c r="B18" s="150" t="s">
        <v>1468</v>
      </c>
      <c r="C18" s="150" t="s">
        <v>8420</v>
      </c>
      <c r="D18" s="150" t="s">
        <v>8421</v>
      </c>
      <c r="E18" s="150"/>
      <c r="F18" s="152">
        <v>197</v>
      </c>
      <c r="G18" s="150"/>
      <c r="H18" s="150"/>
      <c r="I18" s="150"/>
      <c r="J18" s="150"/>
      <c r="K18" s="150"/>
    </row>
    <row r="19" spans="1:11" ht="15">
      <c r="A19" s="150" t="s">
        <v>8422</v>
      </c>
      <c r="B19" s="150" t="s">
        <v>17</v>
      </c>
      <c r="C19" s="150" t="s">
        <v>8423</v>
      </c>
      <c r="D19" s="150" t="s">
        <v>8424</v>
      </c>
      <c r="E19" s="150" t="s">
        <v>8425</v>
      </c>
      <c r="F19" s="152">
        <v>125</v>
      </c>
      <c r="G19" s="150" t="s">
        <v>8426</v>
      </c>
      <c r="H19" s="150" t="s">
        <v>8427</v>
      </c>
      <c r="I19" s="150" t="s">
        <v>8428</v>
      </c>
      <c r="J19" s="150" t="s">
        <v>8388</v>
      </c>
      <c r="K19" s="150" t="s">
        <v>8429</v>
      </c>
    </row>
    <row r="20" spans="1:11" ht="15">
      <c r="A20" s="150" t="s">
        <v>1527</v>
      </c>
      <c r="B20" s="150" t="s">
        <v>17</v>
      </c>
      <c r="C20" s="150" t="s">
        <v>8430</v>
      </c>
      <c r="D20" s="150" t="s">
        <v>8431</v>
      </c>
      <c r="E20" s="150" t="s">
        <v>8432</v>
      </c>
      <c r="F20" s="152">
        <v>75</v>
      </c>
      <c r="G20" s="150" t="s">
        <v>8433</v>
      </c>
      <c r="H20" s="150" t="s">
        <v>8434</v>
      </c>
      <c r="I20" s="150" t="s">
        <v>8435</v>
      </c>
      <c r="J20" s="150" t="s">
        <v>8388</v>
      </c>
      <c r="K20" s="150" t="s">
        <v>8436</v>
      </c>
    </row>
    <row r="21" spans="1:11" ht="15">
      <c r="A21" s="150" t="s">
        <v>8437</v>
      </c>
      <c r="B21" s="150" t="s">
        <v>8411</v>
      </c>
      <c r="C21" s="150" t="s">
        <v>8438</v>
      </c>
      <c r="D21" s="150" t="s">
        <v>8439</v>
      </c>
      <c r="E21" s="150" t="s">
        <v>8440</v>
      </c>
      <c r="F21" s="152">
        <v>218</v>
      </c>
      <c r="G21" s="150" t="s">
        <v>8441</v>
      </c>
      <c r="H21" s="150" t="s">
        <v>669</v>
      </c>
      <c r="I21" s="150" t="s">
        <v>8402</v>
      </c>
      <c r="J21" s="150" t="s">
        <v>8403</v>
      </c>
      <c r="K21" s="150" t="s">
        <v>477</v>
      </c>
    </row>
    <row r="22" spans="1:11" ht="15">
      <c r="A22" s="150" t="s">
        <v>8442</v>
      </c>
      <c r="B22" s="150" t="s">
        <v>8409</v>
      </c>
      <c r="C22" s="150" t="s">
        <v>8443</v>
      </c>
      <c r="D22" s="150" t="s">
        <v>8444</v>
      </c>
      <c r="E22" s="150" t="s">
        <v>8445</v>
      </c>
      <c r="F22" s="152">
        <v>107</v>
      </c>
      <c r="G22" s="150" t="s">
        <v>8446</v>
      </c>
      <c r="H22" s="150" t="s">
        <v>8447</v>
      </c>
      <c r="I22" s="150" t="s">
        <v>8416</v>
      </c>
      <c r="J22" s="150" t="s">
        <v>8388</v>
      </c>
      <c r="K22" s="150" t="s">
        <v>8448</v>
      </c>
    </row>
    <row r="23" spans="1:11" ht="15">
      <c r="A23" s="150" t="s">
        <v>8449</v>
      </c>
      <c r="B23" s="150" t="s">
        <v>8396</v>
      </c>
      <c r="C23" s="150" t="s">
        <v>8450</v>
      </c>
      <c r="D23" s="150" t="s">
        <v>8451</v>
      </c>
      <c r="E23" s="150" t="s">
        <v>8452</v>
      </c>
      <c r="F23" s="152">
        <v>77</v>
      </c>
      <c r="G23" s="150" t="s">
        <v>8453</v>
      </c>
      <c r="H23" s="150" t="s">
        <v>8388</v>
      </c>
      <c r="I23" s="150" t="s">
        <v>8454</v>
      </c>
      <c r="J23" s="150" t="s">
        <v>8388</v>
      </c>
      <c r="K23" s="150" t="s">
        <v>8455</v>
      </c>
    </row>
    <row r="24" spans="1:11" ht="15">
      <c r="A24" s="150" t="s">
        <v>8449</v>
      </c>
      <c r="B24" s="150" t="s">
        <v>1467</v>
      </c>
      <c r="C24" s="150" t="s">
        <v>8450</v>
      </c>
      <c r="D24" s="150" t="s">
        <v>8451</v>
      </c>
      <c r="E24" s="150" t="s">
        <v>8452</v>
      </c>
      <c r="F24" s="152">
        <v>77</v>
      </c>
      <c r="G24" s="150" t="s">
        <v>8453</v>
      </c>
      <c r="H24" s="150" t="s">
        <v>8388</v>
      </c>
      <c r="I24" s="150" t="s">
        <v>8454</v>
      </c>
      <c r="J24" s="150" t="s">
        <v>8388</v>
      </c>
      <c r="K24" s="150" t="s">
        <v>8455</v>
      </c>
    </row>
    <row r="25" spans="1:11" ht="15">
      <c r="A25" s="150" t="s">
        <v>8456</v>
      </c>
      <c r="B25" s="150" t="s">
        <v>1469</v>
      </c>
      <c r="C25" s="150" t="s">
        <v>8457</v>
      </c>
      <c r="D25" s="150" t="s">
        <v>8458</v>
      </c>
      <c r="E25" s="150" t="s">
        <v>8459</v>
      </c>
      <c r="F25" s="152">
        <v>197</v>
      </c>
      <c r="G25" s="150" t="s">
        <v>8460</v>
      </c>
      <c r="H25" s="150" t="s">
        <v>669</v>
      </c>
      <c r="I25" s="150" t="s">
        <v>8402</v>
      </c>
      <c r="J25" s="150" t="s">
        <v>8461</v>
      </c>
      <c r="K25" s="150" t="s">
        <v>477</v>
      </c>
    </row>
    <row r="26" spans="1:11" ht="15">
      <c r="A26" s="150" t="s">
        <v>8456</v>
      </c>
      <c r="B26" s="150" t="s">
        <v>8418</v>
      </c>
      <c r="C26" s="150" t="s">
        <v>8457</v>
      </c>
      <c r="D26" s="150" t="s">
        <v>8458</v>
      </c>
      <c r="E26" s="150" t="s">
        <v>8459</v>
      </c>
      <c r="F26" s="152">
        <v>197</v>
      </c>
      <c r="G26" s="150" t="s">
        <v>8460</v>
      </c>
      <c r="H26" s="150" t="s">
        <v>669</v>
      </c>
      <c r="I26" s="150" t="s">
        <v>8402</v>
      </c>
      <c r="J26" s="150" t="s">
        <v>8461</v>
      </c>
      <c r="K26" s="150" t="s">
        <v>477</v>
      </c>
    </row>
    <row r="27" spans="1:11" ht="15">
      <c r="A27" s="150" t="s">
        <v>8456</v>
      </c>
      <c r="B27" s="150" t="s">
        <v>1467</v>
      </c>
      <c r="C27" s="150" t="s">
        <v>8457</v>
      </c>
      <c r="D27" s="150" t="s">
        <v>8458</v>
      </c>
      <c r="E27" s="150" t="s">
        <v>8459</v>
      </c>
      <c r="F27" s="152">
        <v>197</v>
      </c>
      <c r="G27" s="150" t="s">
        <v>8460</v>
      </c>
      <c r="H27" s="150" t="s">
        <v>669</v>
      </c>
      <c r="I27" s="150" t="s">
        <v>8402</v>
      </c>
      <c r="J27" s="150" t="s">
        <v>8461</v>
      </c>
      <c r="K27" s="150" t="s">
        <v>477</v>
      </c>
    </row>
    <row r="28" spans="1:11" ht="15">
      <c r="A28" s="150" t="s">
        <v>8456</v>
      </c>
      <c r="B28" s="150" t="s">
        <v>8390</v>
      </c>
      <c r="C28" s="150" t="s">
        <v>8457</v>
      </c>
      <c r="D28" s="150" t="s">
        <v>8458</v>
      </c>
      <c r="E28" s="150" t="s">
        <v>8459</v>
      </c>
      <c r="F28" s="152">
        <v>197</v>
      </c>
      <c r="G28" s="150" t="s">
        <v>8460</v>
      </c>
      <c r="H28" s="150" t="s">
        <v>669</v>
      </c>
      <c r="I28" s="150" t="s">
        <v>8402</v>
      </c>
      <c r="J28" s="150" t="s">
        <v>8461</v>
      </c>
      <c r="K28" s="150" t="s">
        <v>477</v>
      </c>
    </row>
    <row r="29" spans="1:11" ht="15">
      <c r="A29" s="150" t="s">
        <v>8456</v>
      </c>
      <c r="B29" s="150" t="s">
        <v>8462</v>
      </c>
      <c r="C29" s="150" t="s">
        <v>8457</v>
      </c>
      <c r="D29" s="150" t="s">
        <v>8458</v>
      </c>
      <c r="E29" s="150" t="s">
        <v>8459</v>
      </c>
      <c r="F29" s="152">
        <v>197</v>
      </c>
      <c r="G29" s="150" t="s">
        <v>8460</v>
      </c>
      <c r="H29" s="150" t="s">
        <v>669</v>
      </c>
      <c r="I29" s="150" t="s">
        <v>8402</v>
      </c>
      <c r="J29" s="150" t="s">
        <v>8461</v>
      </c>
      <c r="K29" s="150" t="s">
        <v>477</v>
      </c>
    </row>
    <row r="30" spans="1:11" ht="15">
      <c r="A30" s="150" t="s">
        <v>8456</v>
      </c>
      <c r="B30" s="150" t="s">
        <v>8463</v>
      </c>
      <c r="C30" s="150" t="s">
        <v>8457</v>
      </c>
      <c r="D30" s="150" t="s">
        <v>8458</v>
      </c>
      <c r="E30" s="150" t="s">
        <v>8459</v>
      </c>
      <c r="F30" s="152">
        <v>197</v>
      </c>
      <c r="G30" s="150" t="s">
        <v>8460</v>
      </c>
      <c r="H30" s="150" t="s">
        <v>669</v>
      </c>
      <c r="I30" s="150" t="s">
        <v>8402</v>
      </c>
      <c r="J30" s="150" t="s">
        <v>8461</v>
      </c>
      <c r="K30" s="150" t="s">
        <v>477</v>
      </c>
    </row>
    <row r="31" spans="1:11" ht="15">
      <c r="A31" s="150" t="s">
        <v>8464</v>
      </c>
      <c r="B31" s="150" t="s">
        <v>1468</v>
      </c>
      <c r="C31" s="150" t="s">
        <v>8465</v>
      </c>
      <c r="D31" s="150" t="s">
        <v>8466</v>
      </c>
      <c r="E31" s="150" t="s">
        <v>8467</v>
      </c>
      <c r="F31" s="152">
        <v>66</v>
      </c>
      <c r="G31" s="150" t="s">
        <v>8468</v>
      </c>
      <c r="H31" s="150" t="s">
        <v>8469</v>
      </c>
      <c r="I31" s="150" t="s">
        <v>8470</v>
      </c>
      <c r="J31" s="150" t="s">
        <v>8388</v>
      </c>
      <c r="K31" s="150" t="s">
        <v>8471</v>
      </c>
    </row>
    <row r="32" spans="1:11" ht="15">
      <c r="A32" s="150" t="s">
        <v>8472</v>
      </c>
      <c r="B32" s="150" t="s">
        <v>1468</v>
      </c>
      <c r="C32" s="150" t="s">
        <v>8473</v>
      </c>
      <c r="D32" s="150" t="s">
        <v>8474</v>
      </c>
      <c r="E32" s="150" t="s">
        <v>8475</v>
      </c>
      <c r="F32" s="152">
        <v>131</v>
      </c>
      <c r="G32" s="150" t="s">
        <v>8476</v>
      </c>
      <c r="H32" s="150" t="s">
        <v>8427</v>
      </c>
      <c r="I32" s="150" t="s">
        <v>8428</v>
      </c>
      <c r="J32" s="150" t="s">
        <v>8388</v>
      </c>
      <c r="K32" s="150" t="s">
        <v>8429</v>
      </c>
    </row>
    <row r="33" spans="1:11" ht="15">
      <c r="A33" s="150" t="s">
        <v>8477</v>
      </c>
      <c r="B33" s="150" t="s">
        <v>17</v>
      </c>
      <c r="C33" s="150" t="s">
        <v>8478</v>
      </c>
      <c r="D33" s="150" t="s">
        <v>8479</v>
      </c>
      <c r="E33" s="150" t="s">
        <v>8480</v>
      </c>
      <c r="F33" s="152">
        <v>60</v>
      </c>
      <c r="G33" s="150" t="s">
        <v>8481</v>
      </c>
      <c r="H33" s="150" t="s">
        <v>8388</v>
      </c>
      <c r="I33" s="150" t="s">
        <v>8482</v>
      </c>
      <c r="J33" s="150" t="s">
        <v>8388</v>
      </c>
      <c r="K33" s="150" t="s">
        <v>8483</v>
      </c>
    </row>
    <row r="34" spans="1:11" ht="15">
      <c r="A34" s="150" t="s">
        <v>8484</v>
      </c>
      <c r="B34" s="150" t="s">
        <v>8411</v>
      </c>
      <c r="C34" s="150" t="s">
        <v>8485</v>
      </c>
      <c r="D34" s="150" t="s">
        <v>8486</v>
      </c>
      <c r="E34" s="150" t="s">
        <v>8487</v>
      </c>
      <c r="F34" s="152">
        <v>223</v>
      </c>
      <c r="G34" s="150" t="s">
        <v>8488</v>
      </c>
      <c r="H34" s="150" t="s">
        <v>650</v>
      </c>
      <c r="I34" s="150" t="s">
        <v>8489</v>
      </c>
      <c r="J34" s="150" t="s">
        <v>8388</v>
      </c>
      <c r="K34" s="150" t="s">
        <v>8490</v>
      </c>
    </row>
    <row r="35" spans="1:11" ht="15">
      <c r="A35" s="150" t="s">
        <v>8484</v>
      </c>
      <c r="B35" s="150" t="s">
        <v>1469</v>
      </c>
      <c r="C35" s="150" t="s">
        <v>8485</v>
      </c>
      <c r="D35" s="150" t="s">
        <v>8486</v>
      </c>
      <c r="E35" s="150" t="s">
        <v>8487</v>
      </c>
      <c r="F35" s="152">
        <v>223</v>
      </c>
      <c r="G35" s="150" t="s">
        <v>8488</v>
      </c>
      <c r="H35" s="150" t="s">
        <v>650</v>
      </c>
      <c r="I35" s="150" t="s">
        <v>8489</v>
      </c>
      <c r="J35" s="150" t="s">
        <v>8388</v>
      </c>
      <c r="K35" s="150" t="s">
        <v>8490</v>
      </c>
    </row>
    <row r="36" spans="1:11" ht="15">
      <c r="A36" s="150" t="s">
        <v>8491</v>
      </c>
      <c r="B36" s="150" t="s">
        <v>17</v>
      </c>
      <c r="C36" s="150" t="s">
        <v>8492</v>
      </c>
      <c r="D36" s="150" t="s">
        <v>8493</v>
      </c>
      <c r="E36" s="150" t="s">
        <v>8494</v>
      </c>
      <c r="F36" s="152">
        <v>190</v>
      </c>
      <c r="G36" s="150" t="s">
        <v>8395</v>
      </c>
      <c r="H36" s="150" t="s">
        <v>8386</v>
      </c>
      <c r="I36" s="150" t="s">
        <v>8387</v>
      </c>
      <c r="J36" s="150" t="s">
        <v>8388</v>
      </c>
      <c r="K36" s="150" t="s">
        <v>8389</v>
      </c>
    </row>
    <row r="37" spans="1:11" ht="15">
      <c r="A37" s="150" t="s">
        <v>8495</v>
      </c>
      <c r="B37" s="150" t="s">
        <v>17</v>
      </c>
      <c r="C37" s="150" t="s">
        <v>8496</v>
      </c>
      <c r="D37" s="150" t="s">
        <v>8497</v>
      </c>
      <c r="E37" s="150" t="s">
        <v>8498</v>
      </c>
      <c r="F37" s="152">
        <v>146</v>
      </c>
      <c r="G37" s="150" t="s">
        <v>8385</v>
      </c>
      <c r="H37" s="150" t="s">
        <v>8386</v>
      </c>
      <c r="I37" s="150" t="s">
        <v>8387</v>
      </c>
      <c r="J37" s="150" t="s">
        <v>8388</v>
      </c>
      <c r="K37" s="150" t="s">
        <v>8389</v>
      </c>
    </row>
    <row r="38" spans="1:11" ht="15">
      <c r="A38" s="150" t="s">
        <v>8499</v>
      </c>
      <c r="B38" s="150" t="s">
        <v>8411</v>
      </c>
      <c r="C38" s="150" t="s">
        <v>8500</v>
      </c>
      <c r="D38" s="150" t="s">
        <v>8501</v>
      </c>
      <c r="E38" s="150" t="s">
        <v>8502</v>
      </c>
      <c r="F38" s="152">
        <v>173</v>
      </c>
      <c r="G38" s="150" t="s">
        <v>8503</v>
      </c>
      <c r="H38" s="150" t="s">
        <v>650</v>
      </c>
      <c r="I38" s="150" t="s">
        <v>8489</v>
      </c>
      <c r="J38" s="150" t="s">
        <v>8388</v>
      </c>
      <c r="K38" s="150" t="s">
        <v>650</v>
      </c>
    </row>
    <row r="39" spans="1:11" ht="15">
      <c r="A39" s="150" t="s">
        <v>8504</v>
      </c>
      <c r="B39" s="150" t="s">
        <v>8396</v>
      </c>
      <c r="C39" s="150" t="s">
        <v>8505</v>
      </c>
      <c r="D39" s="150" t="s">
        <v>8506</v>
      </c>
      <c r="E39" s="150" t="s">
        <v>8507</v>
      </c>
      <c r="F39" s="152">
        <v>224</v>
      </c>
      <c r="G39" s="150" t="s">
        <v>8503</v>
      </c>
      <c r="H39" s="150" t="s">
        <v>650</v>
      </c>
      <c r="I39" s="150" t="s">
        <v>8489</v>
      </c>
      <c r="J39" s="150" t="s">
        <v>8388</v>
      </c>
      <c r="K39" s="150" t="s">
        <v>8490</v>
      </c>
    </row>
    <row r="40" spans="1:11" ht="15">
      <c r="A40" s="150" t="s">
        <v>8508</v>
      </c>
      <c r="B40" s="150" t="s">
        <v>17</v>
      </c>
      <c r="C40" s="150" t="s">
        <v>8509</v>
      </c>
      <c r="D40" s="150" t="s">
        <v>8510</v>
      </c>
      <c r="E40" s="150" t="s">
        <v>8511</v>
      </c>
      <c r="F40" s="152">
        <v>70</v>
      </c>
      <c r="G40" s="150" t="s">
        <v>8512</v>
      </c>
      <c r="H40" s="150" t="s">
        <v>8427</v>
      </c>
      <c r="I40" s="150" t="s">
        <v>8428</v>
      </c>
      <c r="J40" s="150" t="s">
        <v>8388</v>
      </c>
      <c r="K40" s="150" t="s">
        <v>8429</v>
      </c>
    </row>
    <row r="41" spans="1:11" ht="15">
      <c r="A41" s="150" t="s">
        <v>8513</v>
      </c>
      <c r="B41" s="150" t="s">
        <v>17</v>
      </c>
      <c r="C41" s="150" t="s">
        <v>8514</v>
      </c>
      <c r="D41" s="150" t="s">
        <v>8515</v>
      </c>
      <c r="E41" s="150"/>
      <c r="F41" s="152">
        <v>191</v>
      </c>
      <c r="G41" s="150"/>
      <c r="H41" s="150"/>
      <c r="I41" s="150"/>
      <c r="J41" s="150"/>
      <c r="K41" s="150"/>
    </row>
    <row r="42" spans="1:11" ht="15">
      <c r="A42" s="150" t="s">
        <v>8513</v>
      </c>
      <c r="B42" s="150" t="s">
        <v>1468</v>
      </c>
      <c r="C42" s="150" t="s">
        <v>8514</v>
      </c>
      <c r="D42" s="150" t="s">
        <v>8515</v>
      </c>
      <c r="E42" s="150"/>
      <c r="F42" s="152">
        <v>191</v>
      </c>
      <c r="G42" s="150"/>
      <c r="H42" s="150"/>
      <c r="I42" s="150"/>
      <c r="J42" s="150"/>
      <c r="K42" s="150"/>
    </row>
    <row r="43" spans="1:11" ht="15">
      <c r="A43" s="150" t="s">
        <v>8516</v>
      </c>
      <c r="B43" s="150" t="s">
        <v>8418</v>
      </c>
      <c r="C43" s="150" t="s">
        <v>8517</v>
      </c>
      <c r="D43" s="150" t="s">
        <v>8518</v>
      </c>
      <c r="E43" s="150" t="s">
        <v>8519</v>
      </c>
      <c r="F43" s="152">
        <v>191</v>
      </c>
      <c r="G43" s="150" t="s">
        <v>8441</v>
      </c>
      <c r="H43" s="150" t="s">
        <v>669</v>
      </c>
      <c r="I43" s="150" t="s">
        <v>8402</v>
      </c>
      <c r="J43" s="150" t="s">
        <v>8403</v>
      </c>
      <c r="K43" s="150" t="s">
        <v>477</v>
      </c>
    </row>
    <row r="44" spans="1:11" ht="15">
      <c r="A44" s="150" t="s">
        <v>8516</v>
      </c>
      <c r="B44" s="150" t="s">
        <v>1467</v>
      </c>
      <c r="C44" s="150" t="s">
        <v>8517</v>
      </c>
      <c r="D44" s="150" t="s">
        <v>8518</v>
      </c>
      <c r="E44" s="150" t="s">
        <v>8519</v>
      </c>
      <c r="F44" s="152">
        <v>191</v>
      </c>
      <c r="G44" s="150" t="s">
        <v>8441</v>
      </c>
      <c r="H44" s="150" t="s">
        <v>669</v>
      </c>
      <c r="I44" s="150" t="s">
        <v>8402</v>
      </c>
      <c r="J44" s="150" t="s">
        <v>8403</v>
      </c>
      <c r="K44" s="150" t="s">
        <v>477</v>
      </c>
    </row>
    <row r="45" spans="1:11" ht="15">
      <c r="A45" s="150" t="s">
        <v>8516</v>
      </c>
      <c r="B45" s="150" t="s">
        <v>8390</v>
      </c>
      <c r="C45" s="150" t="s">
        <v>8517</v>
      </c>
      <c r="D45" s="150" t="s">
        <v>8518</v>
      </c>
      <c r="E45" s="150" t="s">
        <v>8519</v>
      </c>
      <c r="F45" s="152">
        <v>191</v>
      </c>
      <c r="G45" s="150" t="s">
        <v>8441</v>
      </c>
      <c r="H45" s="150" t="s">
        <v>669</v>
      </c>
      <c r="I45" s="150" t="s">
        <v>8402</v>
      </c>
      <c r="J45" s="150" t="s">
        <v>8403</v>
      </c>
      <c r="K45" s="150" t="s">
        <v>477</v>
      </c>
    </row>
    <row r="46" spans="1:11" ht="15">
      <c r="A46" s="150" t="s">
        <v>8520</v>
      </c>
      <c r="B46" s="150" t="s">
        <v>1468</v>
      </c>
      <c r="C46" s="150" t="s">
        <v>8521</v>
      </c>
      <c r="D46" s="150" t="s">
        <v>8522</v>
      </c>
      <c r="E46" s="150" t="s">
        <v>8523</v>
      </c>
      <c r="F46" s="152">
        <v>192</v>
      </c>
      <c r="G46" s="150" t="s">
        <v>8441</v>
      </c>
      <c r="H46" s="150" t="s">
        <v>669</v>
      </c>
      <c r="I46" s="150" t="s">
        <v>8402</v>
      </c>
      <c r="J46" s="150" t="s">
        <v>8403</v>
      </c>
      <c r="K46" s="150" t="s">
        <v>477</v>
      </c>
    </row>
    <row r="47" spans="1:11" ht="15">
      <c r="A47" s="150" t="s">
        <v>8524</v>
      </c>
      <c r="B47" s="150" t="s">
        <v>8411</v>
      </c>
      <c r="C47" s="150" t="s">
        <v>8525</v>
      </c>
      <c r="D47" s="150" t="s">
        <v>8526</v>
      </c>
      <c r="E47" s="150" t="s">
        <v>8527</v>
      </c>
      <c r="F47" s="152">
        <v>192</v>
      </c>
      <c r="G47" s="150" t="s">
        <v>8441</v>
      </c>
      <c r="H47" s="150" t="s">
        <v>669</v>
      </c>
      <c r="I47" s="150" t="s">
        <v>8402</v>
      </c>
      <c r="J47" s="150" t="s">
        <v>8403</v>
      </c>
      <c r="K47" s="150" t="s">
        <v>477</v>
      </c>
    </row>
    <row r="48" spans="1:11" ht="15">
      <c r="A48" s="150" t="s">
        <v>8524</v>
      </c>
      <c r="B48" s="150" t="s">
        <v>1468</v>
      </c>
      <c r="C48" s="150" t="s">
        <v>8525</v>
      </c>
      <c r="D48" s="150" t="s">
        <v>8526</v>
      </c>
      <c r="E48" s="150" t="s">
        <v>8527</v>
      </c>
      <c r="F48" s="152">
        <v>192</v>
      </c>
      <c r="G48" s="150" t="s">
        <v>8441</v>
      </c>
      <c r="H48" s="150" t="s">
        <v>669</v>
      </c>
      <c r="I48" s="150" t="s">
        <v>8402</v>
      </c>
      <c r="J48" s="150" t="s">
        <v>8403</v>
      </c>
      <c r="K48" s="150" t="s">
        <v>477</v>
      </c>
    </row>
    <row r="49" spans="1:11" ht="15">
      <c r="A49" s="150" t="s">
        <v>8524</v>
      </c>
      <c r="B49" s="150" t="s">
        <v>8396</v>
      </c>
      <c r="C49" s="150" t="s">
        <v>8525</v>
      </c>
      <c r="D49" s="150" t="s">
        <v>8526</v>
      </c>
      <c r="E49" s="150" t="s">
        <v>8527</v>
      </c>
      <c r="F49" s="152">
        <v>192</v>
      </c>
      <c r="G49" s="150" t="s">
        <v>8441</v>
      </c>
      <c r="H49" s="150" t="s">
        <v>669</v>
      </c>
      <c r="I49" s="150" t="s">
        <v>8402</v>
      </c>
      <c r="J49" s="150" t="s">
        <v>8403</v>
      </c>
      <c r="K49" s="150" t="s">
        <v>477</v>
      </c>
    </row>
    <row r="50" spans="1:11" ht="15">
      <c r="A50" s="150" t="s">
        <v>8524</v>
      </c>
      <c r="B50" s="150" t="s">
        <v>1469</v>
      </c>
      <c r="C50" s="150" t="s">
        <v>8525</v>
      </c>
      <c r="D50" s="150" t="s">
        <v>8526</v>
      </c>
      <c r="E50" s="150" t="s">
        <v>8527</v>
      </c>
      <c r="F50" s="152">
        <v>192</v>
      </c>
      <c r="G50" s="150" t="s">
        <v>8441</v>
      </c>
      <c r="H50" s="150" t="s">
        <v>669</v>
      </c>
      <c r="I50" s="150" t="s">
        <v>8402</v>
      </c>
      <c r="J50" s="150" t="s">
        <v>8403</v>
      </c>
      <c r="K50" s="150" t="s">
        <v>477</v>
      </c>
    </row>
    <row r="51" spans="1:11" ht="15">
      <c r="A51" s="150" t="s">
        <v>8524</v>
      </c>
      <c r="B51" s="150" t="s">
        <v>8418</v>
      </c>
      <c r="C51" s="150" t="s">
        <v>8525</v>
      </c>
      <c r="D51" s="150" t="s">
        <v>8526</v>
      </c>
      <c r="E51" s="150" t="s">
        <v>8527</v>
      </c>
      <c r="F51" s="152">
        <v>192</v>
      </c>
      <c r="G51" s="150" t="s">
        <v>8441</v>
      </c>
      <c r="H51" s="150" t="s">
        <v>669</v>
      </c>
      <c r="I51" s="150" t="s">
        <v>8402</v>
      </c>
      <c r="J51" s="150" t="s">
        <v>8403</v>
      </c>
      <c r="K51" s="150" t="s">
        <v>477</v>
      </c>
    </row>
    <row r="52" spans="1:11" ht="15">
      <c r="A52" s="150" t="s">
        <v>8524</v>
      </c>
      <c r="B52" s="150" t="s">
        <v>1467</v>
      </c>
      <c r="C52" s="150" t="s">
        <v>8525</v>
      </c>
      <c r="D52" s="150" t="s">
        <v>8526</v>
      </c>
      <c r="E52" s="150" t="s">
        <v>8527</v>
      </c>
      <c r="F52" s="152">
        <v>192</v>
      </c>
      <c r="G52" s="150" t="s">
        <v>8441</v>
      </c>
      <c r="H52" s="150" t="s">
        <v>669</v>
      </c>
      <c r="I52" s="150" t="s">
        <v>8402</v>
      </c>
      <c r="J52" s="150" t="s">
        <v>8403</v>
      </c>
      <c r="K52" s="150" t="s">
        <v>477</v>
      </c>
    </row>
    <row r="53" spans="1:11" ht="15">
      <c r="A53" s="150" t="s">
        <v>8528</v>
      </c>
      <c r="B53" s="150" t="s">
        <v>8411</v>
      </c>
      <c r="C53" s="150" t="s">
        <v>8529</v>
      </c>
      <c r="D53" s="150" t="s">
        <v>8530</v>
      </c>
      <c r="E53" s="150" t="s">
        <v>8531</v>
      </c>
      <c r="F53" s="152">
        <v>232</v>
      </c>
      <c r="G53" s="150" t="s">
        <v>8441</v>
      </c>
      <c r="H53" s="150" t="s">
        <v>669</v>
      </c>
      <c r="I53" s="150" t="s">
        <v>8402</v>
      </c>
      <c r="J53" s="150" t="s">
        <v>8403</v>
      </c>
      <c r="K53" s="150" t="s">
        <v>477</v>
      </c>
    </row>
    <row r="54" spans="1:11" ht="15">
      <c r="A54" s="150" t="s">
        <v>8532</v>
      </c>
      <c r="B54" s="150" t="s">
        <v>8396</v>
      </c>
      <c r="C54" s="150" t="s">
        <v>8533</v>
      </c>
      <c r="D54" s="150" t="s">
        <v>8534</v>
      </c>
      <c r="E54" s="150" t="s">
        <v>8535</v>
      </c>
      <c r="F54" s="152">
        <v>113</v>
      </c>
      <c r="G54" s="150" t="s">
        <v>8441</v>
      </c>
      <c r="H54" s="150" t="s">
        <v>669</v>
      </c>
      <c r="I54" s="150" t="s">
        <v>8402</v>
      </c>
      <c r="J54" s="150" t="s">
        <v>8403</v>
      </c>
      <c r="K54" s="150" t="s">
        <v>477</v>
      </c>
    </row>
    <row r="55" spans="1:11" ht="15">
      <c r="A55" s="150" t="s">
        <v>8536</v>
      </c>
      <c r="B55" s="150" t="s">
        <v>17</v>
      </c>
      <c r="C55" s="150" t="s">
        <v>8537</v>
      </c>
      <c r="D55" s="150" t="s">
        <v>8538</v>
      </c>
      <c r="E55" s="150"/>
      <c r="F55" s="152">
        <v>236</v>
      </c>
      <c r="G55" s="150"/>
      <c r="H55" s="150"/>
      <c r="I55" s="150"/>
      <c r="J55" s="150"/>
      <c r="K55" s="150"/>
    </row>
    <row r="56" spans="1:11" ht="15">
      <c r="A56" s="150" t="s">
        <v>8539</v>
      </c>
      <c r="B56" s="150" t="s">
        <v>1469</v>
      </c>
      <c r="C56" s="150" t="s">
        <v>8540</v>
      </c>
      <c r="D56" s="150" t="s">
        <v>8541</v>
      </c>
      <c r="E56" s="150" t="s">
        <v>8542</v>
      </c>
      <c r="F56" s="152">
        <v>236</v>
      </c>
      <c r="G56" s="150" t="s">
        <v>8503</v>
      </c>
      <c r="H56" s="150" t="s">
        <v>650</v>
      </c>
      <c r="I56" s="150" t="s">
        <v>8489</v>
      </c>
      <c r="J56" s="150" t="s">
        <v>8388</v>
      </c>
      <c r="K56" s="150" t="s">
        <v>8490</v>
      </c>
    </row>
    <row r="57" spans="1:11" ht="15">
      <c r="A57" s="150" t="s">
        <v>8543</v>
      </c>
      <c r="B57" s="150" t="s">
        <v>8396</v>
      </c>
      <c r="C57" s="150" t="s">
        <v>8544</v>
      </c>
      <c r="D57" s="150" t="s">
        <v>8545</v>
      </c>
      <c r="E57" s="150" t="s">
        <v>8546</v>
      </c>
      <c r="F57" s="152">
        <v>189</v>
      </c>
      <c r="G57" s="150" t="s">
        <v>8374</v>
      </c>
      <c r="H57" s="150" t="s">
        <v>8375</v>
      </c>
      <c r="I57" s="150" t="s">
        <v>751</v>
      </c>
      <c r="J57" s="150" t="s">
        <v>8376</v>
      </c>
      <c r="K57" s="150" t="s">
        <v>8377</v>
      </c>
    </row>
    <row r="58" spans="1:11" ht="15">
      <c r="A58" s="150" t="s">
        <v>8543</v>
      </c>
      <c r="B58" s="150" t="s">
        <v>1469</v>
      </c>
      <c r="C58" s="150" t="s">
        <v>8544</v>
      </c>
      <c r="D58" s="150" t="s">
        <v>8545</v>
      </c>
      <c r="E58" s="150" t="s">
        <v>8546</v>
      </c>
      <c r="F58" s="152">
        <v>189</v>
      </c>
      <c r="G58" s="150" t="s">
        <v>8374</v>
      </c>
      <c r="H58" s="150" t="s">
        <v>8375</v>
      </c>
      <c r="I58" s="150" t="s">
        <v>751</v>
      </c>
      <c r="J58" s="150" t="s">
        <v>8376</v>
      </c>
      <c r="K58" s="150" t="s">
        <v>8377</v>
      </c>
    </row>
    <row r="59" spans="1:11" ht="15">
      <c r="A59" s="150" t="s">
        <v>8543</v>
      </c>
      <c r="B59" s="150" t="s">
        <v>8418</v>
      </c>
      <c r="C59" s="150" t="s">
        <v>8544</v>
      </c>
      <c r="D59" s="150" t="s">
        <v>8545</v>
      </c>
      <c r="E59" s="150" t="s">
        <v>8546</v>
      </c>
      <c r="F59" s="152">
        <v>189</v>
      </c>
      <c r="G59" s="150" t="s">
        <v>8374</v>
      </c>
      <c r="H59" s="150" t="s">
        <v>8375</v>
      </c>
      <c r="I59" s="150" t="s">
        <v>751</v>
      </c>
      <c r="J59" s="150" t="s">
        <v>8376</v>
      </c>
      <c r="K59" s="150" t="s">
        <v>8377</v>
      </c>
    </row>
    <row r="60" spans="1:11" ht="15">
      <c r="A60" s="150" t="s">
        <v>8547</v>
      </c>
      <c r="B60" s="150" t="s">
        <v>8411</v>
      </c>
      <c r="C60" s="150" t="s">
        <v>8548</v>
      </c>
      <c r="D60" s="150" t="s">
        <v>8549</v>
      </c>
      <c r="E60" s="150" t="s">
        <v>8550</v>
      </c>
      <c r="F60" s="152">
        <v>229</v>
      </c>
      <c r="G60" s="150" t="s">
        <v>8551</v>
      </c>
      <c r="H60" s="150" t="s">
        <v>650</v>
      </c>
      <c r="I60" s="150" t="s">
        <v>8489</v>
      </c>
      <c r="J60" s="150" t="s">
        <v>8388</v>
      </c>
      <c r="K60" s="150" t="s">
        <v>8490</v>
      </c>
    </row>
    <row r="61" spans="1:11" ht="15">
      <c r="A61" s="150" t="s">
        <v>8547</v>
      </c>
      <c r="B61" s="150" t="s">
        <v>1468</v>
      </c>
      <c r="C61" s="150" t="s">
        <v>8548</v>
      </c>
      <c r="D61" s="150" t="s">
        <v>8549</v>
      </c>
      <c r="E61" s="150" t="s">
        <v>8550</v>
      </c>
      <c r="F61" s="152">
        <v>229</v>
      </c>
      <c r="G61" s="150" t="s">
        <v>8551</v>
      </c>
      <c r="H61" s="150" t="s">
        <v>650</v>
      </c>
      <c r="I61" s="150" t="s">
        <v>8489</v>
      </c>
      <c r="J61" s="150" t="s">
        <v>8388</v>
      </c>
      <c r="K61" s="150" t="s">
        <v>8490</v>
      </c>
    </row>
    <row r="62" spans="1:11" ht="15">
      <c r="A62" s="150" t="s">
        <v>8552</v>
      </c>
      <c r="B62" s="150" t="s">
        <v>8411</v>
      </c>
      <c r="C62" s="150" t="s">
        <v>8553</v>
      </c>
      <c r="D62" s="150" t="s">
        <v>8554</v>
      </c>
      <c r="E62" s="150" t="s">
        <v>8555</v>
      </c>
      <c r="F62" s="152">
        <v>229</v>
      </c>
      <c r="G62" s="150" t="s">
        <v>8551</v>
      </c>
      <c r="H62" s="150" t="s">
        <v>650</v>
      </c>
      <c r="I62" s="150" t="s">
        <v>8489</v>
      </c>
      <c r="J62" s="150" t="s">
        <v>8388</v>
      </c>
      <c r="K62" s="150" t="s">
        <v>8490</v>
      </c>
    </row>
    <row r="63" spans="1:11" ht="15">
      <c r="A63" s="150" t="s">
        <v>8556</v>
      </c>
      <c r="B63" s="150" t="s">
        <v>17</v>
      </c>
      <c r="C63" s="150" t="s">
        <v>8557</v>
      </c>
      <c r="D63" s="150" t="s">
        <v>8558</v>
      </c>
      <c r="E63" s="150" t="s">
        <v>8559</v>
      </c>
      <c r="F63" s="152">
        <v>229</v>
      </c>
      <c r="G63" s="150" t="s">
        <v>8551</v>
      </c>
      <c r="H63" s="150" t="s">
        <v>650</v>
      </c>
      <c r="I63" s="150" t="s">
        <v>8489</v>
      </c>
      <c r="J63" s="150" t="s">
        <v>8388</v>
      </c>
      <c r="K63" s="150" t="s">
        <v>8490</v>
      </c>
    </row>
    <row r="64" spans="1:11" ht="15">
      <c r="A64" s="150" t="s">
        <v>8556</v>
      </c>
      <c r="B64" s="150" t="s">
        <v>8396</v>
      </c>
      <c r="C64" s="150" t="s">
        <v>8557</v>
      </c>
      <c r="D64" s="150" t="s">
        <v>8558</v>
      </c>
      <c r="E64" s="150" t="s">
        <v>8559</v>
      </c>
      <c r="F64" s="152">
        <v>229</v>
      </c>
      <c r="G64" s="150" t="s">
        <v>8551</v>
      </c>
      <c r="H64" s="150" t="s">
        <v>650</v>
      </c>
      <c r="I64" s="150" t="s">
        <v>8489</v>
      </c>
      <c r="J64" s="150" t="s">
        <v>8388</v>
      </c>
      <c r="K64" s="150" t="s">
        <v>8490</v>
      </c>
    </row>
    <row r="65" spans="1:11" ht="15">
      <c r="A65" s="150" t="s">
        <v>8556</v>
      </c>
      <c r="B65" s="150" t="s">
        <v>1469</v>
      </c>
      <c r="C65" s="150" t="s">
        <v>8557</v>
      </c>
      <c r="D65" s="150" t="s">
        <v>8558</v>
      </c>
      <c r="E65" s="150" t="s">
        <v>8559</v>
      </c>
      <c r="F65" s="152">
        <v>229</v>
      </c>
      <c r="G65" s="150" t="s">
        <v>8551</v>
      </c>
      <c r="H65" s="150" t="s">
        <v>650</v>
      </c>
      <c r="I65" s="150" t="s">
        <v>8489</v>
      </c>
      <c r="J65" s="150" t="s">
        <v>8388</v>
      </c>
      <c r="K65" s="150" t="s">
        <v>8490</v>
      </c>
    </row>
    <row r="66" spans="1:11" ht="15">
      <c r="A66" s="150" t="s">
        <v>8560</v>
      </c>
      <c r="B66" s="150" t="s">
        <v>8396</v>
      </c>
      <c r="C66" s="150" t="s">
        <v>8561</v>
      </c>
      <c r="D66" s="150" t="s">
        <v>8562</v>
      </c>
      <c r="E66" s="150" t="s">
        <v>8563</v>
      </c>
      <c r="F66" s="152">
        <v>113</v>
      </c>
      <c r="G66" s="150" t="s">
        <v>8441</v>
      </c>
      <c r="H66" s="150" t="s">
        <v>669</v>
      </c>
      <c r="I66" s="150" t="s">
        <v>8402</v>
      </c>
      <c r="J66" s="150" t="s">
        <v>8403</v>
      </c>
      <c r="K66" s="150" t="s">
        <v>477</v>
      </c>
    </row>
    <row r="67" spans="1:11" ht="15">
      <c r="A67" s="150" t="s">
        <v>8560</v>
      </c>
      <c r="B67" s="150" t="s">
        <v>8418</v>
      </c>
      <c r="C67" s="150" t="s">
        <v>8561</v>
      </c>
      <c r="D67" s="150" t="s">
        <v>8562</v>
      </c>
      <c r="E67" s="150" t="s">
        <v>8563</v>
      </c>
      <c r="F67" s="152">
        <v>113</v>
      </c>
      <c r="G67" s="150" t="s">
        <v>8441</v>
      </c>
      <c r="H67" s="150" t="s">
        <v>669</v>
      </c>
      <c r="I67" s="150" t="s">
        <v>8402</v>
      </c>
      <c r="J67" s="150" t="s">
        <v>8403</v>
      </c>
      <c r="K67" s="150" t="s">
        <v>477</v>
      </c>
    </row>
    <row r="68" spans="1:11" ht="15">
      <c r="A68" s="150" t="s">
        <v>8560</v>
      </c>
      <c r="B68" s="150" t="s">
        <v>1467</v>
      </c>
      <c r="C68" s="150" t="s">
        <v>8561</v>
      </c>
      <c r="D68" s="150" t="s">
        <v>8562</v>
      </c>
      <c r="E68" s="150" t="s">
        <v>8563</v>
      </c>
      <c r="F68" s="152">
        <v>113</v>
      </c>
      <c r="G68" s="150" t="s">
        <v>8441</v>
      </c>
      <c r="H68" s="150" t="s">
        <v>669</v>
      </c>
      <c r="I68" s="150" t="s">
        <v>8402</v>
      </c>
      <c r="J68" s="150" t="s">
        <v>8403</v>
      </c>
      <c r="K68" s="150" t="s">
        <v>477</v>
      </c>
    </row>
    <row r="69" spans="1:11" ht="15">
      <c r="A69" s="150" t="s">
        <v>8564</v>
      </c>
      <c r="B69" s="150" t="s">
        <v>17</v>
      </c>
      <c r="C69" s="150" t="s">
        <v>8565</v>
      </c>
      <c r="D69" s="150" t="s">
        <v>8566</v>
      </c>
      <c r="E69" s="150" t="s">
        <v>8567</v>
      </c>
      <c r="F69" s="152">
        <v>162</v>
      </c>
      <c r="G69" s="150" t="s">
        <v>8441</v>
      </c>
      <c r="H69" s="150" t="s">
        <v>669</v>
      </c>
      <c r="I69" s="150" t="s">
        <v>8568</v>
      </c>
      <c r="J69" s="150" t="s">
        <v>8403</v>
      </c>
      <c r="K69" s="150" t="s">
        <v>477</v>
      </c>
    </row>
    <row r="70" spans="1:11" ht="15">
      <c r="A70" s="150" t="s">
        <v>8569</v>
      </c>
      <c r="B70" s="150" t="s">
        <v>17</v>
      </c>
      <c r="C70" s="150" t="s">
        <v>8570</v>
      </c>
      <c r="D70" s="150" t="s">
        <v>8571</v>
      </c>
      <c r="E70" s="150" t="s">
        <v>8572</v>
      </c>
      <c r="F70" s="152">
        <v>140</v>
      </c>
      <c r="G70" s="150" t="s">
        <v>8401</v>
      </c>
      <c r="H70" s="150" t="s">
        <v>669</v>
      </c>
      <c r="I70" s="150" t="s">
        <v>8402</v>
      </c>
      <c r="J70" s="150" t="s">
        <v>8403</v>
      </c>
      <c r="K70" s="150" t="s">
        <v>477</v>
      </c>
    </row>
    <row r="71" spans="1:11" ht="15">
      <c r="A71" s="150" t="s">
        <v>8573</v>
      </c>
      <c r="B71" s="150" t="s">
        <v>8411</v>
      </c>
      <c r="C71" s="150" t="s">
        <v>8574</v>
      </c>
      <c r="D71" s="150" t="s">
        <v>8575</v>
      </c>
      <c r="E71" s="150" t="s">
        <v>8576</v>
      </c>
      <c r="F71" s="152">
        <v>123</v>
      </c>
      <c r="G71" s="150" t="s">
        <v>8577</v>
      </c>
      <c r="H71" s="150" t="s">
        <v>8578</v>
      </c>
      <c r="I71" s="150" t="s">
        <v>8579</v>
      </c>
      <c r="J71" s="150" t="s">
        <v>8388</v>
      </c>
      <c r="K71" s="150" t="s">
        <v>8580</v>
      </c>
    </row>
    <row r="72" spans="1:11" ht="15">
      <c r="A72" s="150" t="s">
        <v>8581</v>
      </c>
      <c r="B72" s="150" t="s">
        <v>8411</v>
      </c>
      <c r="C72" s="150" t="s">
        <v>8582</v>
      </c>
      <c r="D72" s="150" t="s">
        <v>8583</v>
      </c>
      <c r="E72" s="150" t="s">
        <v>8584</v>
      </c>
      <c r="F72" s="152">
        <v>207</v>
      </c>
      <c r="G72" s="150" t="s">
        <v>8401</v>
      </c>
      <c r="H72" s="150" t="s">
        <v>669</v>
      </c>
      <c r="I72" s="150" t="s">
        <v>8402</v>
      </c>
      <c r="J72" s="150" t="s">
        <v>8403</v>
      </c>
      <c r="K72" s="150" t="s">
        <v>477</v>
      </c>
    </row>
    <row r="73" spans="1:11" ht="15">
      <c r="A73" s="150" t="s">
        <v>8585</v>
      </c>
      <c r="B73" s="150" t="s">
        <v>17</v>
      </c>
      <c r="C73" s="150" t="s">
        <v>8586</v>
      </c>
      <c r="D73" s="150" t="s">
        <v>8587</v>
      </c>
      <c r="E73" s="150" t="s">
        <v>8584</v>
      </c>
      <c r="F73" s="152">
        <v>207</v>
      </c>
      <c r="G73" s="150" t="s">
        <v>8401</v>
      </c>
      <c r="H73" s="150" t="s">
        <v>669</v>
      </c>
      <c r="I73" s="150" t="s">
        <v>8402</v>
      </c>
      <c r="J73" s="150" t="s">
        <v>8403</v>
      </c>
      <c r="K73" s="150" t="s">
        <v>477</v>
      </c>
    </row>
    <row r="74" spans="1:11" ht="15">
      <c r="A74" s="150" t="s">
        <v>8588</v>
      </c>
      <c r="B74" s="150" t="s">
        <v>8408</v>
      </c>
      <c r="C74" s="150" t="s">
        <v>8589</v>
      </c>
      <c r="D74" s="150" t="s">
        <v>8522</v>
      </c>
      <c r="E74" s="150" t="s">
        <v>8590</v>
      </c>
      <c r="F74" s="152">
        <v>182</v>
      </c>
      <c r="G74" s="150" t="s">
        <v>8441</v>
      </c>
      <c r="H74" s="150" t="s">
        <v>669</v>
      </c>
      <c r="I74" s="150" t="s">
        <v>8402</v>
      </c>
      <c r="J74" s="150" t="s">
        <v>8403</v>
      </c>
      <c r="K74" s="150" t="s">
        <v>477</v>
      </c>
    </row>
    <row r="75" spans="1:11" ht="15">
      <c r="A75" s="150" t="s">
        <v>8588</v>
      </c>
      <c r="B75" s="150" t="s">
        <v>8591</v>
      </c>
      <c r="C75" s="150" t="s">
        <v>8589</v>
      </c>
      <c r="D75" s="150" t="s">
        <v>8522</v>
      </c>
      <c r="E75" s="150" t="s">
        <v>8590</v>
      </c>
      <c r="F75" s="152">
        <v>182</v>
      </c>
      <c r="G75" s="150" t="s">
        <v>8441</v>
      </c>
      <c r="H75" s="150" t="s">
        <v>669</v>
      </c>
      <c r="I75" s="150" t="s">
        <v>8402</v>
      </c>
      <c r="J75" s="150" t="s">
        <v>8403</v>
      </c>
      <c r="K75" s="150" t="s">
        <v>477</v>
      </c>
    </row>
    <row r="76" spans="1:11" ht="15">
      <c r="A76" s="150" t="s">
        <v>8588</v>
      </c>
      <c r="B76" s="150" t="s">
        <v>8592</v>
      </c>
      <c r="C76" s="150" t="s">
        <v>8589</v>
      </c>
      <c r="D76" s="150" t="s">
        <v>8522</v>
      </c>
      <c r="E76" s="150" t="s">
        <v>8590</v>
      </c>
      <c r="F76" s="152">
        <v>182</v>
      </c>
      <c r="G76" s="150" t="s">
        <v>8441</v>
      </c>
      <c r="H76" s="150" t="s">
        <v>669</v>
      </c>
      <c r="I76" s="150" t="s">
        <v>8402</v>
      </c>
      <c r="J76" s="150" t="s">
        <v>8403</v>
      </c>
      <c r="K76" s="150" t="s">
        <v>477</v>
      </c>
    </row>
    <row r="77" spans="1:11" ht="15">
      <c r="A77" s="150" t="s">
        <v>8593</v>
      </c>
      <c r="B77" s="150" t="s">
        <v>8411</v>
      </c>
      <c r="C77" s="150" t="s">
        <v>8594</v>
      </c>
      <c r="D77" s="150" t="s">
        <v>8595</v>
      </c>
      <c r="E77" s="150" t="s">
        <v>8596</v>
      </c>
      <c r="F77" s="152">
        <v>84</v>
      </c>
      <c r="G77" s="150" t="s">
        <v>8597</v>
      </c>
      <c r="H77" s="150" t="s">
        <v>8598</v>
      </c>
      <c r="I77" s="150" t="s">
        <v>8599</v>
      </c>
      <c r="J77" s="150" t="s">
        <v>8388</v>
      </c>
      <c r="K77" s="150" t="s">
        <v>8580</v>
      </c>
    </row>
    <row r="78" spans="1:11" ht="15">
      <c r="A78" s="150" t="s">
        <v>8600</v>
      </c>
      <c r="B78" s="150" t="s">
        <v>8411</v>
      </c>
      <c r="C78" s="150" t="s">
        <v>8601</v>
      </c>
      <c r="D78" s="150" t="s">
        <v>8602</v>
      </c>
      <c r="E78" s="150" t="s">
        <v>8603</v>
      </c>
      <c r="F78" s="152">
        <v>227</v>
      </c>
      <c r="G78" s="150" t="s">
        <v>8604</v>
      </c>
      <c r="H78" s="150" t="s">
        <v>650</v>
      </c>
      <c r="I78" s="150" t="s">
        <v>560</v>
      </c>
      <c r="J78" s="150" t="s">
        <v>8388</v>
      </c>
      <c r="K78" s="150" t="s">
        <v>8605</v>
      </c>
    </row>
    <row r="79" spans="1:11" ht="15">
      <c r="A79" s="150" t="s">
        <v>8606</v>
      </c>
      <c r="B79" s="150" t="s">
        <v>17</v>
      </c>
      <c r="C79" s="150" t="s">
        <v>8607</v>
      </c>
      <c r="D79" s="150" t="s">
        <v>8608</v>
      </c>
      <c r="E79" s="150" t="s">
        <v>8609</v>
      </c>
      <c r="F79" s="152">
        <v>97</v>
      </c>
      <c r="G79" s="150" t="s">
        <v>8610</v>
      </c>
      <c r="H79" s="150" t="s">
        <v>8427</v>
      </c>
      <c r="I79" s="150" t="s">
        <v>8611</v>
      </c>
      <c r="J79" s="150" t="s">
        <v>8388</v>
      </c>
      <c r="K79" s="150" t="s">
        <v>8429</v>
      </c>
    </row>
    <row r="80" spans="1:11" ht="15">
      <c r="A80" s="150" t="s">
        <v>8612</v>
      </c>
      <c r="B80" s="150" t="s">
        <v>1439</v>
      </c>
      <c r="C80" s="150" t="s">
        <v>8613</v>
      </c>
      <c r="D80" s="150" t="s">
        <v>8526</v>
      </c>
      <c r="E80" s="150" t="s">
        <v>8614</v>
      </c>
      <c r="F80" s="152">
        <v>182</v>
      </c>
      <c r="G80" s="150" t="s">
        <v>8441</v>
      </c>
      <c r="H80" s="150" t="s">
        <v>669</v>
      </c>
      <c r="I80" s="150" t="s">
        <v>8402</v>
      </c>
      <c r="J80" s="150" t="s">
        <v>8403</v>
      </c>
      <c r="K80" s="150" t="s">
        <v>477</v>
      </c>
    </row>
    <row r="81" spans="1:11" ht="15">
      <c r="A81" s="150" t="s">
        <v>8612</v>
      </c>
      <c r="B81" s="150" t="s">
        <v>1440</v>
      </c>
      <c r="C81" s="150" t="s">
        <v>8613</v>
      </c>
      <c r="D81" s="150" t="s">
        <v>8526</v>
      </c>
      <c r="E81" s="150" t="s">
        <v>8614</v>
      </c>
      <c r="F81" s="152">
        <v>182</v>
      </c>
      <c r="G81" s="150" t="s">
        <v>8441</v>
      </c>
      <c r="H81" s="150" t="s">
        <v>669</v>
      </c>
      <c r="I81" s="150" t="s">
        <v>8402</v>
      </c>
      <c r="J81" s="150" t="s">
        <v>8403</v>
      </c>
      <c r="K81" s="150" t="s">
        <v>477</v>
      </c>
    </row>
    <row r="82" spans="1:11" ht="15">
      <c r="A82" s="150" t="s">
        <v>8612</v>
      </c>
      <c r="B82" s="150" t="s">
        <v>1453</v>
      </c>
      <c r="C82" s="150" t="s">
        <v>8613</v>
      </c>
      <c r="D82" s="150" t="s">
        <v>8526</v>
      </c>
      <c r="E82" s="150" t="s">
        <v>8614</v>
      </c>
      <c r="F82" s="152">
        <v>182</v>
      </c>
      <c r="G82" s="150" t="s">
        <v>8441</v>
      </c>
      <c r="H82" s="150" t="s">
        <v>669</v>
      </c>
      <c r="I82" s="150" t="s">
        <v>8402</v>
      </c>
      <c r="J82" s="150" t="s">
        <v>8403</v>
      </c>
      <c r="K82" s="150" t="s">
        <v>477</v>
      </c>
    </row>
    <row r="83" spans="1:11" ht="15">
      <c r="A83" s="150" t="s">
        <v>8612</v>
      </c>
      <c r="B83" s="150" t="s">
        <v>1455</v>
      </c>
      <c r="C83" s="150" t="s">
        <v>8613</v>
      </c>
      <c r="D83" s="150" t="s">
        <v>8526</v>
      </c>
      <c r="E83" s="150" t="s">
        <v>8614</v>
      </c>
      <c r="F83" s="152">
        <v>182</v>
      </c>
      <c r="G83" s="150" t="s">
        <v>8441</v>
      </c>
      <c r="H83" s="150" t="s">
        <v>669</v>
      </c>
      <c r="I83" s="150" t="s">
        <v>8402</v>
      </c>
      <c r="J83" s="150" t="s">
        <v>8403</v>
      </c>
      <c r="K83" s="150" t="s">
        <v>477</v>
      </c>
    </row>
    <row r="84" spans="1:11" ht="15">
      <c r="A84" s="150" t="s">
        <v>8612</v>
      </c>
      <c r="B84" s="150" t="s">
        <v>1459</v>
      </c>
      <c r="C84" s="150" t="s">
        <v>8613</v>
      </c>
      <c r="D84" s="150" t="s">
        <v>8526</v>
      </c>
      <c r="E84" s="150" t="s">
        <v>8614</v>
      </c>
      <c r="F84" s="152">
        <v>182</v>
      </c>
      <c r="G84" s="150" t="s">
        <v>8441</v>
      </c>
      <c r="H84" s="150" t="s">
        <v>669</v>
      </c>
      <c r="I84" s="150" t="s">
        <v>8402</v>
      </c>
      <c r="J84" s="150" t="s">
        <v>8403</v>
      </c>
      <c r="K84" s="150" t="s">
        <v>477</v>
      </c>
    </row>
    <row r="85" spans="1:11" ht="15">
      <c r="A85" s="150" t="s">
        <v>8612</v>
      </c>
      <c r="B85" s="150" t="s">
        <v>1454</v>
      </c>
      <c r="C85" s="150" t="s">
        <v>8613</v>
      </c>
      <c r="D85" s="150" t="s">
        <v>8526</v>
      </c>
      <c r="E85" s="150" t="s">
        <v>8614</v>
      </c>
      <c r="F85" s="152">
        <v>182</v>
      </c>
      <c r="G85" s="150" t="s">
        <v>8441</v>
      </c>
      <c r="H85" s="150" t="s">
        <v>669</v>
      </c>
      <c r="I85" s="150" t="s">
        <v>8402</v>
      </c>
      <c r="J85" s="150" t="s">
        <v>8403</v>
      </c>
      <c r="K85" s="150" t="s">
        <v>477</v>
      </c>
    </row>
    <row r="86" spans="1:11" ht="15">
      <c r="A86" s="150" t="s">
        <v>8612</v>
      </c>
      <c r="B86" s="150" t="s">
        <v>8615</v>
      </c>
      <c r="C86" s="150" t="s">
        <v>8613</v>
      </c>
      <c r="D86" s="150" t="s">
        <v>8526</v>
      </c>
      <c r="E86" s="150" t="s">
        <v>8614</v>
      </c>
      <c r="F86" s="152">
        <v>182</v>
      </c>
      <c r="G86" s="150" t="s">
        <v>8441</v>
      </c>
      <c r="H86" s="150" t="s">
        <v>669</v>
      </c>
      <c r="I86" s="150" t="s">
        <v>8402</v>
      </c>
      <c r="J86" s="150" t="s">
        <v>8403</v>
      </c>
      <c r="K86" s="150" t="s">
        <v>477</v>
      </c>
    </row>
    <row r="87" spans="1:11" ht="15">
      <c r="A87" s="150" t="s">
        <v>8612</v>
      </c>
      <c r="B87" s="150" t="s">
        <v>1471</v>
      </c>
      <c r="C87" s="150" t="s">
        <v>8613</v>
      </c>
      <c r="D87" s="150" t="s">
        <v>8526</v>
      </c>
      <c r="E87" s="150" t="s">
        <v>8614</v>
      </c>
      <c r="F87" s="152">
        <v>182</v>
      </c>
      <c r="G87" s="150" t="s">
        <v>8441</v>
      </c>
      <c r="H87" s="150" t="s">
        <v>669</v>
      </c>
      <c r="I87" s="150" t="s">
        <v>8402</v>
      </c>
      <c r="J87" s="150" t="s">
        <v>8403</v>
      </c>
      <c r="K87" s="150" t="s">
        <v>477</v>
      </c>
    </row>
    <row r="88" spans="1:11" ht="15">
      <c r="A88" s="150" t="s">
        <v>8612</v>
      </c>
      <c r="B88" s="150" t="s">
        <v>1474</v>
      </c>
      <c r="C88" s="150" t="s">
        <v>8613</v>
      </c>
      <c r="D88" s="150" t="s">
        <v>8526</v>
      </c>
      <c r="E88" s="150" t="s">
        <v>8614</v>
      </c>
      <c r="F88" s="152">
        <v>182</v>
      </c>
      <c r="G88" s="150" t="s">
        <v>8441</v>
      </c>
      <c r="H88" s="150" t="s">
        <v>669</v>
      </c>
      <c r="I88" s="150" t="s">
        <v>8402</v>
      </c>
      <c r="J88" s="150" t="s">
        <v>8403</v>
      </c>
      <c r="K88" s="150" t="s">
        <v>477</v>
      </c>
    </row>
    <row r="89" spans="1:11" ht="15">
      <c r="A89" s="150" t="s">
        <v>8612</v>
      </c>
      <c r="B89" s="150" t="s">
        <v>8616</v>
      </c>
      <c r="C89" s="150" t="s">
        <v>8613</v>
      </c>
      <c r="D89" s="150" t="s">
        <v>8526</v>
      </c>
      <c r="E89" s="150" t="s">
        <v>8614</v>
      </c>
      <c r="F89" s="152">
        <v>182</v>
      </c>
      <c r="G89" s="150" t="s">
        <v>8441</v>
      </c>
      <c r="H89" s="150" t="s">
        <v>669</v>
      </c>
      <c r="I89" s="150" t="s">
        <v>8402</v>
      </c>
      <c r="J89" s="150" t="s">
        <v>8403</v>
      </c>
      <c r="K89" s="150" t="s">
        <v>477</v>
      </c>
    </row>
    <row r="90" spans="1:11" ht="15">
      <c r="A90" s="150" t="s">
        <v>8612</v>
      </c>
      <c r="B90" s="150" t="s">
        <v>8617</v>
      </c>
      <c r="C90" s="150" t="s">
        <v>8613</v>
      </c>
      <c r="D90" s="150" t="s">
        <v>8526</v>
      </c>
      <c r="E90" s="150" t="s">
        <v>8614</v>
      </c>
      <c r="F90" s="152">
        <v>182</v>
      </c>
      <c r="G90" s="150" t="s">
        <v>8441</v>
      </c>
      <c r="H90" s="150" t="s">
        <v>669</v>
      </c>
      <c r="I90" s="150" t="s">
        <v>8402</v>
      </c>
      <c r="J90" s="150" t="s">
        <v>8403</v>
      </c>
      <c r="K90" s="150" t="s">
        <v>477</v>
      </c>
    </row>
    <row r="91" spans="1:11" ht="15">
      <c r="A91" s="150" t="s">
        <v>8612</v>
      </c>
      <c r="B91" s="150" t="s">
        <v>8618</v>
      </c>
      <c r="C91" s="150" t="s">
        <v>8613</v>
      </c>
      <c r="D91" s="150" t="s">
        <v>8526</v>
      </c>
      <c r="E91" s="150" t="s">
        <v>8614</v>
      </c>
      <c r="F91" s="152">
        <v>182</v>
      </c>
      <c r="G91" s="150" t="s">
        <v>8441</v>
      </c>
      <c r="H91" s="150" t="s">
        <v>669</v>
      </c>
      <c r="I91" s="150" t="s">
        <v>8402</v>
      </c>
      <c r="J91" s="150" t="s">
        <v>8403</v>
      </c>
      <c r="K91" s="150" t="s">
        <v>477</v>
      </c>
    </row>
    <row r="92" spans="1:11" ht="15">
      <c r="A92" s="150" t="s">
        <v>8612</v>
      </c>
      <c r="B92" s="150" t="s">
        <v>8619</v>
      </c>
      <c r="C92" s="150" t="s">
        <v>8613</v>
      </c>
      <c r="D92" s="150" t="s">
        <v>8526</v>
      </c>
      <c r="E92" s="150" t="s">
        <v>8614</v>
      </c>
      <c r="F92" s="152">
        <v>182</v>
      </c>
      <c r="G92" s="150" t="s">
        <v>8441</v>
      </c>
      <c r="H92" s="150" t="s">
        <v>669</v>
      </c>
      <c r="I92" s="150" t="s">
        <v>8402</v>
      </c>
      <c r="J92" s="150" t="s">
        <v>8403</v>
      </c>
      <c r="K92" s="150" t="s">
        <v>477</v>
      </c>
    </row>
    <row r="93" spans="1:11" ht="15">
      <c r="A93" s="150" t="s">
        <v>8612</v>
      </c>
      <c r="B93" s="150" t="s">
        <v>8620</v>
      </c>
      <c r="C93" s="150" t="s">
        <v>8613</v>
      </c>
      <c r="D93" s="150" t="s">
        <v>8526</v>
      </c>
      <c r="E93" s="150" t="s">
        <v>8614</v>
      </c>
      <c r="F93" s="152">
        <v>182</v>
      </c>
      <c r="G93" s="150" t="s">
        <v>8441</v>
      </c>
      <c r="H93" s="150" t="s">
        <v>669</v>
      </c>
      <c r="I93" s="150" t="s">
        <v>8402</v>
      </c>
      <c r="J93" s="150" t="s">
        <v>8403</v>
      </c>
      <c r="K93" s="150" t="s">
        <v>477</v>
      </c>
    </row>
    <row r="94" spans="1:11" ht="15">
      <c r="A94" s="150" t="s">
        <v>8612</v>
      </c>
      <c r="B94" s="150" t="s">
        <v>8621</v>
      </c>
      <c r="C94" s="150" t="s">
        <v>8613</v>
      </c>
      <c r="D94" s="150" t="s">
        <v>8526</v>
      </c>
      <c r="E94" s="150" t="s">
        <v>8614</v>
      </c>
      <c r="F94" s="152">
        <v>182</v>
      </c>
      <c r="G94" s="150" t="s">
        <v>8441</v>
      </c>
      <c r="H94" s="150" t="s">
        <v>669</v>
      </c>
      <c r="I94" s="150" t="s">
        <v>8402</v>
      </c>
      <c r="J94" s="150" t="s">
        <v>8403</v>
      </c>
      <c r="K94" s="150" t="s">
        <v>477</v>
      </c>
    </row>
    <row r="95" spans="1:11" ht="15">
      <c r="A95" s="150" t="s">
        <v>8622</v>
      </c>
      <c r="B95" s="150" t="s">
        <v>17</v>
      </c>
      <c r="C95" s="150" t="s">
        <v>8623</v>
      </c>
      <c r="D95" s="150" t="s">
        <v>8624</v>
      </c>
      <c r="E95" s="150" t="s">
        <v>8625</v>
      </c>
      <c r="F95" s="152">
        <v>95</v>
      </c>
      <c r="G95" s="150" t="s">
        <v>8626</v>
      </c>
      <c r="H95" s="150" t="s">
        <v>8627</v>
      </c>
      <c r="I95" s="150" t="s">
        <v>8628</v>
      </c>
      <c r="J95" s="150" t="s">
        <v>8388</v>
      </c>
      <c r="K95" s="150" t="s">
        <v>8629</v>
      </c>
    </row>
    <row r="96" spans="1:11" ht="15">
      <c r="A96" s="150" t="s">
        <v>8630</v>
      </c>
      <c r="B96" s="150" t="s">
        <v>8411</v>
      </c>
      <c r="C96" s="150" t="s">
        <v>8631</v>
      </c>
      <c r="D96" s="150" t="s">
        <v>8632</v>
      </c>
      <c r="E96" s="150"/>
      <c r="F96" s="152">
        <v>228</v>
      </c>
      <c r="G96" s="150"/>
      <c r="H96" s="150"/>
      <c r="I96" s="150"/>
      <c r="J96" s="150"/>
      <c r="K96" s="150"/>
    </row>
    <row r="97" spans="1:11" ht="15">
      <c r="A97" s="150" t="s">
        <v>8630</v>
      </c>
      <c r="B97" s="150" t="s">
        <v>1469</v>
      </c>
      <c r="C97" s="150" t="s">
        <v>8631</v>
      </c>
      <c r="D97" s="150" t="s">
        <v>8632</v>
      </c>
      <c r="E97" s="150"/>
      <c r="F97" s="152">
        <v>228</v>
      </c>
      <c r="G97" s="150"/>
      <c r="H97" s="150"/>
      <c r="I97" s="150"/>
      <c r="J97" s="150"/>
      <c r="K97" s="150"/>
    </row>
    <row r="98" spans="1:11" ht="15">
      <c r="A98" s="150" t="s">
        <v>8633</v>
      </c>
      <c r="B98" s="150" t="s">
        <v>8411</v>
      </c>
      <c r="C98" s="150" t="s">
        <v>8634</v>
      </c>
      <c r="D98" s="150" t="s">
        <v>8635</v>
      </c>
      <c r="E98" s="150"/>
      <c r="F98" s="152">
        <v>226</v>
      </c>
      <c r="G98" s="150"/>
      <c r="H98" s="150"/>
      <c r="I98" s="150"/>
      <c r="J98" s="150"/>
      <c r="K98" s="150"/>
    </row>
    <row r="99" spans="1:11" ht="15">
      <c r="A99" s="150" t="s">
        <v>8636</v>
      </c>
      <c r="B99" s="150" t="s">
        <v>8411</v>
      </c>
      <c r="C99" s="150" t="s">
        <v>8637</v>
      </c>
      <c r="D99" s="150" t="s">
        <v>8638</v>
      </c>
      <c r="E99" s="150" t="s">
        <v>8639</v>
      </c>
      <c r="F99" s="152">
        <v>210</v>
      </c>
      <c r="G99" s="150" t="s">
        <v>968</v>
      </c>
      <c r="H99" s="150" t="s">
        <v>8640</v>
      </c>
      <c r="I99" s="150" t="s">
        <v>616</v>
      </c>
      <c r="J99" s="150" t="s">
        <v>1334</v>
      </c>
      <c r="K99" s="150" t="s">
        <v>8641</v>
      </c>
    </row>
    <row r="100" spans="1:11" ht="15">
      <c r="A100" s="150" t="s">
        <v>8642</v>
      </c>
      <c r="B100" s="150" t="s">
        <v>1468</v>
      </c>
      <c r="C100" s="150" t="s">
        <v>8643</v>
      </c>
      <c r="D100" s="150" t="s">
        <v>8644</v>
      </c>
      <c r="E100" s="150" t="s">
        <v>8645</v>
      </c>
      <c r="F100" s="152">
        <v>210</v>
      </c>
      <c r="G100" s="150" t="s">
        <v>968</v>
      </c>
      <c r="H100" s="150" t="s">
        <v>8640</v>
      </c>
      <c r="I100" s="150" t="s">
        <v>616</v>
      </c>
      <c r="J100" s="150" t="s">
        <v>1334</v>
      </c>
      <c r="K100" s="150" t="s">
        <v>8641</v>
      </c>
    </row>
    <row r="101" spans="1:11" ht="15">
      <c r="A101" s="150" t="s">
        <v>8642</v>
      </c>
      <c r="B101" s="150" t="s">
        <v>1469</v>
      </c>
      <c r="C101" s="150" t="s">
        <v>8643</v>
      </c>
      <c r="D101" s="150" t="s">
        <v>8644</v>
      </c>
      <c r="E101" s="150" t="s">
        <v>8645</v>
      </c>
      <c r="F101" s="152">
        <v>210</v>
      </c>
      <c r="G101" s="150" t="s">
        <v>968</v>
      </c>
      <c r="H101" s="150" t="s">
        <v>8640</v>
      </c>
      <c r="I101" s="150" t="s">
        <v>616</v>
      </c>
      <c r="J101" s="150" t="s">
        <v>1334</v>
      </c>
      <c r="K101" s="150" t="s">
        <v>8641</v>
      </c>
    </row>
    <row r="102" spans="1:11" ht="15">
      <c r="A102" s="150" t="s">
        <v>8646</v>
      </c>
      <c r="B102" s="150" t="s">
        <v>17</v>
      </c>
      <c r="C102" s="150" t="s">
        <v>8647</v>
      </c>
      <c r="D102" s="150" t="s">
        <v>8648</v>
      </c>
      <c r="E102" s="150"/>
      <c r="F102" s="152">
        <v>190</v>
      </c>
      <c r="G102" s="150"/>
      <c r="H102" s="150"/>
      <c r="I102" s="150"/>
      <c r="J102" s="150"/>
      <c r="K102" s="150"/>
    </row>
    <row r="103" spans="1:11" ht="15">
      <c r="A103" s="150" t="s">
        <v>8649</v>
      </c>
      <c r="B103" s="150" t="s">
        <v>17</v>
      </c>
      <c r="C103" s="150" t="s">
        <v>8650</v>
      </c>
      <c r="D103" s="150" t="s">
        <v>8651</v>
      </c>
      <c r="E103" s="150" t="s">
        <v>8542</v>
      </c>
      <c r="F103" s="152">
        <v>166</v>
      </c>
      <c r="G103" s="150" t="s">
        <v>8503</v>
      </c>
      <c r="H103" s="150" t="s">
        <v>650</v>
      </c>
      <c r="I103" s="150" t="s">
        <v>8489</v>
      </c>
      <c r="J103" s="150" t="s">
        <v>8388</v>
      </c>
      <c r="K103" s="150" t="s">
        <v>8490</v>
      </c>
    </row>
    <row r="104" spans="1:11" ht="15">
      <c r="A104" s="150" t="s">
        <v>8652</v>
      </c>
      <c r="B104" s="150" t="s">
        <v>8411</v>
      </c>
      <c r="C104" s="150" t="s">
        <v>8653</v>
      </c>
      <c r="D104" s="150" t="s">
        <v>8654</v>
      </c>
      <c r="E104" s="150" t="s">
        <v>8655</v>
      </c>
      <c r="F104" s="152">
        <v>210</v>
      </c>
      <c r="G104" s="150" t="s">
        <v>8656</v>
      </c>
      <c r="H104" s="150" t="s">
        <v>8657</v>
      </c>
      <c r="I104" s="150" t="s">
        <v>8658</v>
      </c>
      <c r="J104" s="150" t="s">
        <v>8376</v>
      </c>
      <c r="K104" s="150" t="s">
        <v>8659</v>
      </c>
    </row>
    <row r="105" spans="1:11" ht="15">
      <c r="A105" s="150" t="s">
        <v>8660</v>
      </c>
      <c r="B105" s="150" t="s">
        <v>8411</v>
      </c>
      <c r="C105" s="150" t="s">
        <v>8661</v>
      </c>
      <c r="D105" s="150" t="s">
        <v>8662</v>
      </c>
      <c r="E105" s="150" t="s">
        <v>8663</v>
      </c>
      <c r="F105" s="152">
        <v>229</v>
      </c>
      <c r="G105" s="150" t="s">
        <v>8664</v>
      </c>
      <c r="H105" s="150" t="s">
        <v>8640</v>
      </c>
      <c r="I105" s="150" t="s">
        <v>616</v>
      </c>
      <c r="J105" s="150" t="s">
        <v>1334</v>
      </c>
      <c r="K105" s="150" t="s">
        <v>8641</v>
      </c>
    </row>
    <row r="106" spans="1:11" ht="15">
      <c r="A106" s="150" t="s">
        <v>8665</v>
      </c>
      <c r="B106" s="150" t="s">
        <v>17</v>
      </c>
      <c r="C106" s="150" t="s">
        <v>8666</v>
      </c>
      <c r="D106" s="150" t="s">
        <v>8667</v>
      </c>
      <c r="E106" s="150" t="s">
        <v>8668</v>
      </c>
      <c r="F106" s="152">
        <v>220</v>
      </c>
      <c r="G106" s="150" t="s">
        <v>8669</v>
      </c>
      <c r="H106" s="150" t="s">
        <v>8375</v>
      </c>
      <c r="I106" s="150" t="s">
        <v>8670</v>
      </c>
      <c r="J106" s="150" t="s">
        <v>8376</v>
      </c>
      <c r="K106" s="150" t="s">
        <v>8377</v>
      </c>
    </row>
    <row r="107" spans="1:11" ht="15">
      <c r="A107" s="150" t="s">
        <v>8671</v>
      </c>
      <c r="B107" s="150" t="s">
        <v>8411</v>
      </c>
      <c r="C107" s="150" t="s">
        <v>8672</v>
      </c>
      <c r="D107" s="150" t="s">
        <v>8673</v>
      </c>
      <c r="E107" s="150" t="s">
        <v>474</v>
      </c>
      <c r="F107" s="152">
        <v>233</v>
      </c>
      <c r="G107" s="150" t="s">
        <v>8674</v>
      </c>
      <c r="H107" s="150" t="s">
        <v>669</v>
      </c>
      <c r="I107" s="150" t="s">
        <v>8675</v>
      </c>
      <c r="J107" s="150" t="s">
        <v>8403</v>
      </c>
      <c r="K107" s="150" t="s">
        <v>477</v>
      </c>
    </row>
    <row r="108" spans="1:11" ht="15">
      <c r="A108" s="150" t="s">
        <v>8676</v>
      </c>
      <c r="B108" s="150" t="s">
        <v>8411</v>
      </c>
      <c r="C108" s="150" t="s">
        <v>8677</v>
      </c>
      <c r="D108" s="150" t="s">
        <v>8678</v>
      </c>
      <c r="E108" s="150" t="s">
        <v>474</v>
      </c>
      <c r="F108" s="152">
        <v>233</v>
      </c>
      <c r="G108" s="150" t="s">
        <v>8674</v>
      </c>
      <c r="H108" s="150" t="s">
        <v>669</v>
      </c>
      <c r="I108" s="150" t="s">
        <v>8675</v>
      </c>
      <c r="J108" s="150" t="s">
        <v>8403</v>
      </c>
      <c r="K108" s="150" t="s">
        <v>477</v>
      </c>
    </row>
    <row r="109" spans="1:11" ht="15">
      <c r="A109" s="150" t="s">
        <v>8679</v>
      </c>
      <c r="B109" s="150" t="s">
        <v>1468</v>
      </c>
      <c r="C109" s="150" t="s">
        <v>8680</v>
      </c>
      <c r="D109" s="150" t="s">
        <v>8681</v>
      </c>
      <c r="E109" s="150" t="s">
        <v>474</v>
      </c>
      <c r="F109" s="152">
        <v>233</v>
      </c>
      <c r="G109" s="150" t="s">
        <v>8674</v>
      </c>
      <c r="H109" s="150" t="s">
        <v>669</v>
      </c>
      <c r="I109" s="150" t="s">
        <v>8675</v>
      </c>
      <c r="J109" s="150" t="s">
        <v>8403</v>
      </c>
      <c r="K109" s="150" t="s">
        <v>477</v>
      </c>
    </row>
    <row r="110" spans="1:11" ht="15">
      <c r="A110" s="150" t="s">
        <v>8682</v>
      </c>
      <c r="B110" s="150" t="s">
        <v>17</v>
      </c>
      <c r="C110" s="150" t="s">
        <v>8683</v>
      </c>
      <c r="D110" s="150" t="s">
        <v>8684</v>
      </c>
      <c r="E110" s="150" t="s">
        <v>8685</v>
      </c>
      <c r="F110" s="152">
        <v>220</v>
      </c>
      <c r="G110" s="150" t="s">
        <v>8441</v>
      </c>
      <c r="H110" s="150" t="s">
        <v>669</v>
      </c>
      <c r="I110" s="150" t="s">
        <v>8402</v>
      </c>
      <c r="J110" s="150" t="s">
        <v>8403</v>
      </c>
      <c r="K110" s="150" t="s">
        <v>477</v>
      </c>
    </row>
    <row r="111" spans="1:11" ht="15">
      <c r="A111" s="150" t="s">
        <v>8682</v>
      </c>
      <c r="B111" s="150" t="s">
        <v>8411</v>
      </c>
      <c r="C111" s="150" t="s">
        <v>8683</v>
      </c>
      <c r="D111" s="150" t="s">
        <v>8684</v>
      </c>
      <c r="E111" s="150" t="s">
        <v>8685</v>
      </c>
      <c r="F111" s="152">
        <v>220</v>
      </c>
      <c r="G111" s="150" t="s">
        <v>8441</v>
      </c>
      <c r="H111" s="150" t="s">
        <v>669</v>
      </c>
      <c r="I111" s="150" t="s">
        <v>8402</v>
      </c>
      <c r="J111" s="150" t="s">
        <v>8403</v>
      </c>
      <c r="K111" s="150" t="s">
        <v>477</v>
      </c>
    </row>
    <row r="112" spans="1:11" ht="15">
      <c r="A112" s="150" t="s">
        <v>8686</v>
      </c>
      <c r="B112" s="150" t="s">
        <v>17</v>
      </c>
      <c r="C112" s="150" t="s">
        <v>8687</v>
      </c>
      <c r="D112" s="150" t="s">
        <v>8688</v>
      </c>
      <c r="E112" s="150" t="s">
        <v>8689</v>
      </c>
      <c r="F112" s="152">
        <v>240</v>
      </c>
      <c r="G112" s="150" t="s">
        <v>8690</v>
      </c>
      <c r="H112" s="150" t="s">
        <v>8375</v>
      </c>
      <c r="I112" s="150" t="s">
        <v>8670</v>
      </c>
      <c r="J112" s="150" t="s">
        <v>8376</v>
      </c>
      <c r="K112" s="150" t="s">
        <v>8377</v>
      </c>
    </row>
    <row r="113" spans="1:11" ht="15">
      <c r="A113" s="150" t="s">
        <v>8691</v>
      </c>
      <c r="B113" s="150" t="s">
        <v>8411</v>
      </c>
      <c r="C113" s="150" t="s">
        <v>8692</v>
      </c>
      <c r="D113" s="150" t="s">
        <v>8693</v>
      </c>
      <c r="E113" s="150" t="s">
        <v>8614</v>
      </c>
      <c r="F113" s="152">
        <v>182</v>
      </c>
      <c r="G113" s="150" t="s">
        <v>8441</v>
      </c>
      <c r="H113" s="150" t="s">
        <v>669</v>
      </c>
      <c r="I113" s="150" t="s">
        <v>8402</v>
      </c>
      <c r="J113" s="150" t="s">
        <v>8694</v>
      </c>
      <c r="K113" s="150" t="s">
        <v>477</v>
      </c>
    </row>
    <row r="114" spans="1:11" ht="15">
      <c r="A114" s="150" t="s">
        <v>8695</v>
      </c>
      <c r="B114" s="150" t="s">
        <v>8418</v>
      </c>
      <c r="C114" s="150" t="s">
        <v>8696</v>
      </c>
      <c r="D114" s="150" t="s">
        <v>8697</v>
      </c>
      <c r="E114" s="150" t="s">
        <v>8603</v>
      </c>
      <c r="F114" s="152">
        <v>233</v>
      </c>
      <c r="G114" s="150" t="s">
        <v>8604</v>
      </c>
      <c r="H114" s="150" t="s">
        <v>650</v>
      </c>
      <c r="I114" s="150" t="s">
        <v>560</v>
      </c>
      <c r="J114" s="150" t="s">
        <v>8388</v>
      </c>
      <c r="K114" s="150" t="s">
        <v>8605</v>
      </c>
    </row>
    <row r="115" spans="1:11" ht="15">
      <c r="A115" s="150" t="s">
        <v>8695</v>
      </c>
      <c r="B115" s="150" t="s">
        <v>8390</v>
      </c>
      <c r="C115" s="150" t="s">
        <v>8696</v>
      </c>
      <c r="D115" s="150" t="s">
        <v>8697</v>
      </c>
      <c r="E115" s="150" t="s">
        <v>8603</v>
      </c>
      <c r="F115" s="152">
        <v>233</v>
      </c>
      <c r="G115" s="150" t="s">
        <v>8604</v>
      </c>
      <c r="H115" s="150" t="s">
        <v>650</v>
      </c>
      <c r="I115" s="150" t="s">
        <v>560</v>
      </c>
      <c r="J115" s="150" t="s">
        <v>8388</v>
      </c>
      <c r="K115" s="150" t="s">
        <v>8605</v>
      </c>
    </row>
    <row r="116" spans="1:11" ht="15">
      <c r="A116" s="150" t="s">
        <v>8695</v>
      </c>
      <c r="B116" s="150" t="s">
        <v>8408</v>
      </c>
      <c r="C116" s="150" t="s">
        <v>8696</v>
      </c>
      <c r="D116" s="150" t="s">
        <v>8697</v>
      </c>
      <c r="E116" s="150" t="s">
        <v>8603</v>
      </c>
      <c r="F116" s="152">
        <v>233</v>
      </c>
      <c r="G116" s="150" t="s">
        <v>8604</v>
      </c>
      <c r="H116" s="150" t="s">
        <v>650</v>
      </c>
      <c r="I116" s="150" t="s">
        <v>560</v>
      </c>
      <c r="J116" s="150" t="s">
        <v>8388</v>
      </c>
      <c r="K116" s="150" t="s">
        <v>8605</v>
      </c>
    </row>
    <row r="117" spans="1:11" ht="15">
      <c r="A117" s="150" t="s">
        <v>8698</v>
      </c>
      <c r="B117" s="150" t="s">
        <v>17</v>
      </c>
      <c r="C117" s="150" t="s">
        <v>8699</v>
      </c>
      <c r="D117" s="150" t="s">
        <v>8700</v>
      </c>
      <c r="E117" s="150" t="s">
        <v>8701</v>
      </c>
      <c r="F117" s="152">
        <v>234</v>
      </c>
      <c r="G117" s="150" t="s">
        <v>8702</v>
      </c>
      <c r="H117" s="150" t="s">
        <v>669</v>
      </c>
      <c r="I117" s="150" t="s">
        <v>8675</v>
      </c>
      <c r="J117" s="150" t="s">
        <v>8703</v>
      </c>
      <c r="K117" s="150" t="s">
        <v>477</v>
      </c>
    </row>
    <row r="118" spans="1:11" ht="15">
      <c r="A118" s="150" t="s">
        <v>8698</v>
      </c>
      <c r="B118" s="150" t="s">
        <v>8463</v>
      </c>
      <c r="C118" s="150" t="s">
        <v>8699</v>
      </c>
      <c r="D118" s="150" t="s">
        <v>8700</v>
      </c>
      <c r="E118" s="150" t="s">
        <v>8701</v>
      </c>
      <c r="F118" s="152">
        <v>234</v>
      </c>
      <c r="G118" s="150" t="s">
        <v>8702</v>
      </c>
      <c r="H118" s="150" t="s">
        <v>669</v>
      </c>
      <c r="I118" s="150" t="s">
        <v>8675</v>
      </c>
      <c r="J118" s="150" t="s">
        <v>8703</v>
      </c>
      <c r="K118" s="150" t="s">
        <v>477</v>
      </c>
    </row>
    <row r="119" spans="1:11" ht="15">
      <c r="A119" s="150" t="s">
        <v>8698</v>
      </c>
      <c r="B119" s="150" t="s">
        <v>8408</v>
      </c>
      <c r="C119" s="150" t="s">
        <v>8699</v>
      </c>
      <c r="D119" s="150" t="s">
        <v>8700</v>
      </c>
      <c r="E119" s="150" t="s">
        <v>8701</v>
      </c>
      <c r="F119" s="152">
        <v>234</v>
      </c>
      <c r="G119" s="150" t="s">
        <v>8702</v>
      </c>
      <c r="H119" s="150" t="s">
        <v>669</v>
      </c>
      <c r="I119" s="150" t="s">
        <v>8675</v>
      </c>
      <c r="J119" s="150" t="s">
        <v>8703</v>
      </c>
      <c r="K119" s="150" t="s">
        <v>477</v>
      </c>
    </row>
    <row r="120" spans="1:11" ht="15">
      <c r="A120" s="150" t="s">
        <v>8704</v>
      </c>
      <c r="B120" s="150" t="s">
        <v>17</v>
      </c>
      <c r="C120" s="150" t="s">
        <v>8705</v>
      </c>
      <c r="D120" s="150" t="s">
        <v>8706</v>
      </c>
      <c r="E120" s="150" t="s">
        <v>8701</v>
      </c>
      <c r="F120" s="152">
        <v>234</v>
      </c>
      <c r="G120" s="150" t="s">
        <v>8702</v>
      </c>
      <c r="H120" s="150" t="s">
        <v>669</v>
      </c>
      <c r="I120" s="150" t="s">
        <v>8675</v>
      </c>
      <c r="J120" s="150" t="s">
        <v>8703</v>
      </c>
      <c r="K120" s="150" t="s">
        <v>477</v>
      </c>
    </row>
    <row r="121" spans="1:11" ht="15">
      <c r="A121" s="150" t="s">
        <v>8704</v>
      </c>
      <c r="B121" s="150" t="s">
        <v>1468</v>
      </c>
      <c r="C121" s="150" t="s">
        <v>8705</v>
      </c>
      <c r="D121" s="150" t="s">
        <v>8706</v>
      </c>
      <c r="E121" s="150" t="s">
        <v>8701</v>
      </c>
      <c r="F121" s="152">
        <v>234</v>
      </c>
      <c r="G121" s="150" t="s">
        <v>8702</v>
      </c>
      <c r="H121" s="150" t="s">
        <v>669</v>
      </c>
      <c r="I121" s="150" t="s">
        <v>8675</v>
      </c>
      <c r="J121" s="150" t="s">
        <v>8703</v>
      </c>
      <c r="K121" s="150" t="s">
        <v>477</v>
      </c>
    </row>
    <row r="122" spans="1:11" ht="15">
      <c r="A122" s="150" t="s">
        <v>8704</v>
      </c>
      <c r="B122" s="150" t="s">
        <v>8396</v>
      </c>
      <c r="C122" s="150" t="s">
        <v>8705</v>
      </c>
      <c r="D122" s="150" t="s">
        <v>8706</v>
      </c>
      <c r="E122" s="150" t="s">
        <v>8701</v>
      </c>
      <c r="F122" s="152">
        <v>234</v>
      </c>
      <c r="G122" s="150" t="s">
        <v>8702</v>
      </c>
      <c r="H122" s="150" t="s">
        <v>669</v>
      </c>
      <c r="I122" s="150" t="s">
        <v>8675</v>
      </c>
      <c r="J122" s="150" t="s">
        <v>8703</v>
      </c>
      <c r="K122" s="150" t="s">
        <v>477</v>
      </c>
    </row>
    <row r="123" spans="1:11" ht="15">
      <c r="A123" s="150" t="s">
        <v>8707</v>
      </c>
      <c r="B123" s="150" t="s">
        <v>8411</v>
      </c>
      <c r="C123" s="150" t="s">
        <v>8708</v>
      </c>
      <c r="D123" s="150" t="s">
        <v>8709</v>
      </c>
      <c r="E123" s="150" t="s">
        <v>8555</v>
      </c>
      <c r="F123" s="152">
        <v>229</v>
      </c>
      <c r="G123" s="150" t="s">
        <v>8551</v>
      </c>
      <c r="H123" s="150" t="s">
        <v>650</v>
      </c>
      <c r="I123" s="150" t="s">
        <v>8489</v>
      </c>
      <c r="J123" s="150" t="s">
        <v>8388</v>
      </c>
      <c r="K123" s="150" t="s">
        <v>8490</v>
      </c>
    </row>
    <row r="124" spans="1:11" ht="15">
      <c r="A124" s="150" t="s">
        <v>8707</v>
      </c>
      <c r="B124" s="150" t="s">
        <v>1468</v>
      </c>
      <c r="C124" s="150" t="s">
        <v>8708</v>
      </c>
      <c r="D124" s="150" t="s">
        <v>8709</v>
      </c>
      <c r="E124" s="150" t="s">
        <v>8555</v>
      </c>
      <c r="F124" s="152">
        <v>229</v>
      </c>
      <c r="G124" s="150" t="s">
        <v>8551</v>
      </c>
      <c r="H124" s="150" t="s">
        <v>650</v>
      </c>
      <c r="I124" s="150" t="s">
        <v>8489</v>
      </c>
      <c r="J124" s="150" t="s">
        <v>8388</v>
      </c>
      <c r="K124" s="150" t="s">
        <v>8490</v>
      </c>
    </row>
    <row r="125" spans="1:11" ht="15">
      <c r="A125" s="150" t="s">
        <v>8707</v>
      </c>
      <c r="B125" s="150" t="s">
        <v>1469</v>
      </c>
      <c r="C125" s="150" t="s">
        <v>8708</v>
      </c>
      <c r="D125" s="150" t="s">
        <v>8709</v>
      </c>
      <c r="E125" s="150" t="s">
        <v>8555</v>
      </c>
      <c r="F125" s="152">
        <v>229</v>
      </c>
      <c r="G125" s="150" t="s">
        <v>8551</v>
      </c>
      <c r="H125" s="150" t="s">
        <v>650</v>
      </c>
      <c r="I125" s="150" t="s">
        <v>8489</v>
      </c>
      <c r="J125" s="150" t="s">
        <v>8388</v>
      </c>
      <c r="K125" s="150" t="s">
        <v>8490</v>
      </c>
    </row>
    <row r="126" spans="1:11" ht="15">
      <c r="A126" s="150" t="s">
        <v>8710</v>
      </c>
      <c r="B126" s="150" t="s">
        <v>17</v>
      </c>
      <c r="C126" s="150" t="s">
        <v>8711</v>
      </c>
      <c r="D126" s="150" t="s">
        <v>8712</v>
      </c>
      <c r="E126" s="150" t="s">
        <v>8713</v>
      </c>
      <c r="F126" s="152">
        <v>187</v>
      </c>
      <c r="G126" s="150" t="s">
        <v>8714</v>
      </c>
      <c r="H126" s="150" t="s">
        <v>669</v>
      </c>
      <c r="I126" s="150" t="s">
        <v>8402</v>
      </c>
      <c r="J126" s="150" t="s">
        <v>8403</v>
      </c>
      <c r="K126" s="150" t="s">
        <v>477</v>
      </c>
    </row>
    <row r="127" spans="1:11" ht="15">
      <c r="A127" s="150" t="s">
        <v>8710</v>
      </c>
      <c r="B127" s="150" t="s">
        <v>8411</v>
      </c>
      <c r="C127" s="150" t="s">
        <v>8711</v>
      </c>
      <c r="D127" s="150" t="s">
        <v>8712</v>
      </c>
      <c r="E127" s="150" t="s">
        <v>8713</v>
      </c>
      <c r="F127" s="152">
        <v>187</v>
      </c>
      <c r="G127" s="150" t="s">
        <v>8714</v>
      </c>
      <c r="H127" s="150" t="s">
        <v>669</v>
      </c>
      <c r="I127" s="150" t="s">
        <v>8402</v>
      </c>
      <c r="J127" s="150" t="s">
        <v>8403</v>
      </c>
      <c r="K127" s="150" t="s">
        <v>477</v>
      </c>
    </row>
    <row r="128" spans="1:11" ht="15">
      <c r="A128" s="150" t="s">
        <v>8715</v>
      </c>
      <c r="B128" s="150" t="s">
        <v>1468</v>
      </c>
      <c r="C128" s="150" t="s">
        <v>8716</v>
      </c>
      <c r="D128" s="150" t="s">
        <v>8717</v>
      </c>
      <c r="E128" s="150" t="s">
        <v>8718</v>
      </c>
      <c r="F128" s="152">
        <v>204</v>
      </c>
      <c r="G128" s="150" t="s">
        <v>8719</v>
      </c>
      <c r="H128" s="150" t="s">
        <v>8640</v>
      </c>
      <c r="I128" s="150" t="s">
        <v>8720</v>
      </c>
      <c r="J128" s="150" t="s">
        <v>1334</v>
      </c>
      <c r="K128" s="150" t="s">
        <v>8721</v>
      </c>
    </row>
    <row r="129" spans="1:11" ht="15">
      <c r="A129" s="150" t="s">
        <v>8722</v>
      </c>
      <c r="B129" s="150" t="s">
        <v>8411</v>
      </c>
      <c r="C129" s="150" t="s">
        <v>8723</v>
      </c>
      <c r="D129" s="150" t="s">
        <v>8724</v>
      </c>
      <c r="E129" s="150" t="s">
        <v>8725</v>
      </c>
      <c r="F129" s="152">
        <v>204</v>
      </c>
      <c r="G129" s="150" t="s">
        <v>8719</v>
      </c>
      <c r="H129" s="150" t="s">
        <v>8640</v>
      </c>
      <c r="I129" s="150" t="s">
        <v>8720</v>
      </c>
      <c r="J129" s="150" t="s">
        <v>1334</v>
      </c>
      <c r="K129" s="150" t="s">
        <v>8721</v>
      </c>
    </row>
    <row r="130" spans="1:11" ht="15">
      <c r="A130" s="150" t="s">
        <v>8726</v>
      </c>
      <c r="B130" s="150" t="s">
        <v>17</v>
      </c>
      <c r="C130" s="150" t="s">
        <v>8727</v>
      </c>
      <c r="D130" s="150" t="s">
        <v>8728</v>
      </c>
      <c r="E130" s="150" t="s">
        <v>8729</v>
      </c>
      <c r="F130" s="152">
        <v>214</v>
      </c>
      <c r="G130" s="150" t="s">
        <v>8730</v>
      </c>
      <c r="H130" s="150" t="s">
        <v>8375</v>
      </c>
      <c r="I130" s="150" t="s">
        <v>751</v>
      </c>
      <c r="J130" s="150" t="s">
        <v>8376</v>
      </c>
      <c r="K130" s="150" t="s">
        <v>8377</v>
      </c>
    </row>
    <row r="131" spans="1:11" ht="15">
      <c r="A131" s="150" t="s">
        <v>8731</v>
      </c>
      <c r="B131" s="150" t="s">
        <v>8418</v>
      </c>
      <c r="C131" s="150" t="s">
        <v>8732</v>
      </c>
      <c r="D131" s="150" t="s">
        <v>8733</v>
      </c>
      <c r="E131" s="150" t="s">
        <v>8603</v>
      </c>
      <c r="F131" s="152">
        <v>233</v>
      </c>
      <c r="G131" s="150" t="s">
        <v>8604</v>
      </c>
      <c r="H131" s="150" t="s">
        <v>650</v>
      </c>
      <c r="I131" s="150" t="s">
        <v>560</v>
      </c>
      <c r="J131" s="150" t="s">
        <v>8388</v>
      </c>
      <c r="K131" s="150" t="s">
        <v>8605</v>
      </c>
    </row>
    <row r="132" spans="1:11" ht="15">
      <c r="A132" s="150" t="s">
        <v>8731</v>
      </c>
      <c r="B132" s="150" t="s">
        <v>8462</v>
      </c>
      <c r="C132" s="150" t="s">
        <v>8732</v>
      </c>
      <c r="D132" s="150" t="s">
        <v>8733</v>
      </c>
      <c r="E132" s="150" t="s">
        <v>8603</v>
      </c>
      <c r="F132" s="152">
        <v>233</v>
      </c>
      <c r="G132" s="150" t="s">
        <v>8604</v>
      </c>
      <c r="H132" s="150" t="s">
        <v>650</v>
      </c>
      <c r="I132" s="150" t="s">
        <v>560</v>
      </c>
      <c r="J132" s="150" t="s">
        <v>8388</v>
      </c>
      <c r="K132" s="150" t="s">
        <v>8605</v>
      </c>
    </row>
    <row r="133" spans="1:11" ht="15">
      <c r="A133" s="150" t="s">
        <v>8731</v>
      </c>
      <c r="B133" s="150" t="s">
        <v>8463</v>
      </c>
      <c r="C133" s="150" t="s">
        <v>8732</v>
      </c>
      <c r="D133" s="150" t="s">
        <v>8733</v>
      </c>
      <c r="E133" s="150" t="s">
        <v>8603</v>
      </c>
      <c r="F133" s="152">
        <v>233</v>
      </c>
      <c r="G133" s="150" t="s">
        <v>8604</v>
      </c>
      <c r="H133" s="150" t="s">
        <v>650</v>
      </c>
      <c r="I133" s="150" t="s">
        <v>560</v>
      </c>
      <c r="J133" s="150" t="s">
        <v>8388</v>
      </c>
      <c r="K133" s="150" t="s">
        <v>8605</v>
      </c>
    </row>
    <row r="134" spans="1:11" ht="15">
      <c r="A134" s="150" t="s">
        <v>8734</v>
      </c>
      <c r="B134" s="150" t="s">
        <v>8411</v>
      </c>
      <c r="C134" s="150" t="s">
        <v>8735</v>
      </c>
      <c r="D134" s="150" t="s">
        <v>8736</v>
      </c>
      <c r="E134" s="150" t="s">
        <v>8737</v>
      </c>
      <c r="F134" s="152">
        <v>182</v>
      </c>
      <c r="G134" s="150" t="s">
        <v>8441</v>
      </c>
      <c r="H134" s="150" t="s">
        <v>669</v>
      </c>
      <c r="I134" s="150" t="s">
        <v>8402</v>
      </c>
      <c r="J134" s="150" t="s">
        <v>8403</v>
      </c>
      <c r="K134" s="150" t="s">
        <v>477</v>
      </c>
    </row>
    <row r="135" spans="1:11" ht="15">
      <c r="A135" s="150" t="s">
        <v>8734</v>
      </c>
      <c r="B135" s="150" t="s">
        <v>1468</v>
      </c>
      <c r="C135" s="150" t="s">
        <v>8735</v>
      </c>
      <c r="D135" s="150" t="s">
        <v>8736</v>
      </c>
      <c r="E135" s="150" t="s">
        <v>8737</v>
      </c>
      <c r="F135" s="152">
        <v>182</v>
      </c>
      <c r="G135" s="150" t="s">
        <v>8441</v>
      </c>
      <c r="H135" s="150" t="s">
        <v>669</v>
      </c>
      <c r="I135" s="150" t="s">
        <v>8402</v>
      </c>
      <c r="J135" s="150" t="s">
        <v>8403</v>
      </c>
      <c r="K135" s="150" t="s">
        <v>477</v>
      </c>
    </row>
    <row r="136" spans="1:11" ht="15">
      <c r="A136" s="150" t="s">
        <v>8734</v>
      </c>
      <c r="B136" s="150" t="s">
        <v>1469</v>
      </c>
      <c r="C136" s="150" t="s">
        <v>8735</v>
      </c>
      <c r="D136" s="150" t="s">
        <v>8736</v>
      </c>
      <c r="E136" s="150" t="s">
        <v>8737</v>
      </c>
      <c r="F136" s="152">
        <v>182</v>
      </c>
      <c r="G136" s="150" t="s">
        <v>8441</v>
      </c>
      <c r="H136" s="150" t="s">
        <v>669</v>
      </c>
      <c r="I136" s="150" t="s">
        <v>8402</v>
      </c>
      <c r="J136" s="150" t="s">
        <v>8403</v>
      </c>
      <c r="K136" s="150" t="s">
        <v>477</v>
      </c>
    </row>
    <row r="137" spans="1:11" ht="15">
      <c r="A137" s="150" t="s">
        <v>8734</v>
      </c>
      <c r="B137" s="150" t="s">
        <v>1467</v>
      </c>
      <c r="C137" s="150" t="s">
        <v>8735</v>
      </c>
      <c r="D137" s="150" t="s">
        <v>8736</v>
      </c>
      <c r="E137" s="150" t="s">
        <v>8737</v>
      </c>
      <c r="F137" s="152">
        <v>182</v>
      </c>
      <c r="G137" s="150" t="s">
        <v>8441</v>
      </c>
      <c r="H137" s="150" t="s">
        <v>669</v>
      </c>
      <c r="I137" s="150" t="s">
        <v>8402</v>
      </c>
      <c r="J137" s="150" t="s">
        <v>8403</v>
      </c>
      <c r="K137" s="150" t="s">
        <v>477</v>
      </c>
    </row>
    <row r="138" spans="1:11" ht="15">
      <c r="A138" s="150" t="s">
        <v>8734</v>
      </c>
      <c r="B138" s="150" t="s">
        <v>8390</v>
      </c>
      <c r="C138" s="150" t="s">
        <v>8735</v>
      </c>
      <c r="D138" s="150" t="s">
        <v>8736</v>
      </c>
      <c r="E138" s="150" t="s">
        <v>8737</v>
      </c>
      <c r="F138" s="152">
        <v>182</v>
      </c>
      <c r="G138" s="150" t="s">
        <v>8441</v>
      </c>
      <c r="H138" s="150" t="s">
        <v>669</v>
      </c>
      <c r="I138" s="150" t="s">
        <v>8402</v>
      </c>
      <c r="J138" s="150" t="s">
        <v>8403</v>
      </c>
      <c r="K138" s="150" t="s">
        <v>477</v>
      </c>
    </row>
    <row r="139" spans="1:11" ht="15">
      <c r="A139" s="150" t="s">
        <v>8734</v>
      </c>
      <c r="B139" s="150" t="s">
        <v>8463</v>
      </c>
      <c r="C139" s="150" t="s">
        <v>8735</v>
      </c>
      <c r="D139" s="150" t="s">
        <v>8736</v>
      </c>
      <c r="E139" s="150" t="s">
        <v>8737</v>
      </c>
      <c r="F139" s="152">
        <v>182</v>
      </c>
      <c r="G139" s="150" t="s">
        <v>8441</v>
      </c>
      <c r="H139" s="150" t="s">
        <v>669</v>
      </c>
      <c r="I139" s="150" t="s">
        <v>8402</v>
      </c>
      <c r="J139" s="150" t="s">
        <v>8403</v>
      </c>
      <c r="K139" s="150" t="s">
        <v>477</v>
      </c>
    </row>
    <row r="140" spans="1:11" ht="15">
      <c r="A140" s="150" t="s">
        <v>8734</v>
      </c>
      <c r="B140" s="150" t="s">
        <v>8408</v>
      </c>
      <c r="C140" s="150" t="s">
        <v>8735</v>
      </c>
      <c r="D140" s="150" t="s">
        <v>8736</v>
      </c>
      <c r="E140" s="150" t="s">
        <v>8737</v>
      </c>
      <c r="F140" s="152">
        <v>182</v>
      </c>
      <c r="G140" s="150" t="s">
        <v>8441</v>
      </c>
      <c r="H140" s="150" t="s">
        <v>669</v>
      </c>
      <c r="I140" s="150" t="s">
        <v>8402</v>
      </c>
      <c r="J140" s="150" t="s">
        <v>8403</v>
      </c>
      <c r="K140" s="150" t="s">
        <v>477</v>
      </c>
    </row>
    <row r="141" spans="1:11" ht="15">
      <c r="A141" s="150" t="s">
        <v>8734</v>
      </c>
      <c r="B141" s="150" t="s">
        <v>1480</v>
      </c>
      <c r="C141" s="150" t="s">
        <v>8735</v>
      </c>
      <c r="D141" s="150" t="s">
        <v>8736</v>
      </c>
      <c r="E141" s="150" t="s">
        <v>8737</v>
      </c>
      <c r="F141" s="152">
        <v>182</v>
      </c>
      <c r="G141" s="150" t="s">
        <v>8441</v>
      </c>
      <c r="H141" s="150" t="s">
        <v>669</v>
      </c>
      <c r="I141" s="150" t="s">
        <v>8402</v>
      </c>
      <c r="J141" s="150" t="s">
        <v>8403</v>
      </c>
      <c r="K141" s="150" t="s">
        <v>477</v>
      </c>
    </row>
    <row r="142" spans="1:11" ht="15">
      <c r="A142" s="150" t="s">
        <v>8734</v>
      </c>
      <c r="B142" s="150" t="s">
        <v>8591</v>
      </c>
      <c r="C142" s="150" t="s">
        <v>8735</v>
      </c>
      <c r="D142" s="150" t="s">
        <v>8736</v>
      </c>
      <c r="E142" s="150" t="s">
        <v>8737</v>
      </c>
      <c r="F142" s="152">
        <v>182</v>
      </c>
      <c r="G142" s="150" t="s">
        <v>8441</v>
      </c>
      <c r="H142" s="150" t="s">
        <v>669</v>
      </c>
      <c r="I142" s="150" t="s">
        <v>8402</v>
      </c>
      <c r="J142" s="150" t="s">
        <v>8403</v>
      </c>
      <c r="K142" s="150" t="s">
        <v>477</v>
      </c>
    </row>
    <row r="143" spans="1:11" ht="15">
      <c r="A143" s="150" t="s">
        <v>8734</v>
      </c>
      <c r="B143" s="150" t="s">
        <v>8592</v>
      </c>
      <c r="C143" s="150" t="s">
        <v>8735</v>
      </c>
      <c r="D143" s="150" t="s">
        <v>8736</v>
      </c>
      <c r="E143" s="150" t="s">
        <v>8737</v>
      </c>
      <c r="F143" s="152">
        <v>182</v>
      </c>
      <c r="G143" s="150" t="s">
        <v>8441</v>
      </c>
      <c r="H143" s="150" t="s">
        <v>669</v>
      </c>
      <c r="I143" s="150" t="s">
        <v>8402</v>
      </c>
      <c r="J143" s="150" t="s">
        <v>8403</v>
      </c>
      <c r="K143" s="150" t="s">
        <v>477</v>
      </c>
    </row>
    <row r="144" spans="1:11" ht="15">
      <c r="A144" s="150" t="s">
        <v>8734</v>
      </c>
      <c r="B144" s="150" t="s">
        <v>8617</v>
      </c>
      <c r="C144" s="150" t="s">
        <v>8735</v>
      </c>
      <c r="D144" s="150" t="s">
        <v>8736</v>
      </c>
      <c r="E144" s="150" t="s">
        <v>8737</v>
      </c>
      <c r="F144" s="152">
        <v>182</v>
      </c>
      <c r="G144" s="150" t="s">
        <v>8441</v>
      </c>
      <c r="H144" s="150" t="s">
        <v>669</v>
      </c>
      <c r="I144" s="150" t="s">
        <v>8402</v>
      </c>
      <c r="J144" s="150" t="s">
        <v>8403</v>
      </c>
      <c r="K144" s="150" t="s">
        <v>477</v>
      </c>
    </row>
    <row r="145" spans="1:11" ht="15">
      <c r="A145" s="150" t="s">
        <v>8738</v>
      </c>
      <c r="B145" s="150" t="s">
        <v>17</v>
      </c>
      <c r="C145" s="150" t="s">
        <v>8739</v>
      </c>
      <c r="D145" s="150" t="s">
        <v>8740</v>
      </c>
      <c r="E145" s="150" t="s">
        <v>8741</v>
      </c>
      <c r="F145" s="152">
        <v>125</v>
      </c>
      <c r="G145" s="150" t="s">
        <v>8742</v>
      </c>
      <c r="H145" s="150" t="s">
        <v>8427</v>
      </c>
      <c r="I145" s="150" t="s">
        <v>8428</v>
      </c>
      <c r="J145" s="150" t="s">
        <v>8388</v>
      </c>
      <c r="K145" s="150" t="s">
        <v>8429</v>
      </c>
    </row>
    <row r="146" spans="1:11" ht="15">
      <c r="A146" s="150" t="s">
        <v>8743</v>
      </c>
      <c r="B146" s="150" t="s">
        <v>17</v>
      </c>
      <c r="C146" s="150" t="s">
        <v>8744</v>
      </c>
      <c r="D146" s="150" t="s">
        <v>8745</v>
      </c>
      <c r="E146" s="150" t="s">
        <v>8603</v>
      </c>
      <c r="F146" s="152">
        <v>233</v>
      </c>
      <c r="G146" s="150" t="s">
        <v>8604</v>
      </c>
      <c r="H146" s="150" t="s">
        <v>650</v>
      </c>
      <c r="I146" s="150" t="s">
        <v>560</v>
      </c>
      <c r="J146" s="150" t="s">
        <v>8388</v>
      </c>
      <c r="K146" s="150" t="s">
        <v>8605</v>
      </c>
    </row>
    <row r="147" spans="1:11" ht="15">
      <c r="A147" s="150" t="s">
        <v>8746</v>
      </c>
      <c r="B147" s="150" t="s">
        <v>17</v>
      </c>
      <c r="C147" s="150" t="s">
        <v>8747</v>
      </c>
      <c r="D147" s="150" t="s">
        <v>8748</v>
      </c>
      <c r="E147" s="150" t="s">
        <v>8394</v>
      </c>
      <c r="F147" s="152">
        <v>246</v>
      </c>
      <c r="G147" s="150" t="s">
        <v>8395</v>
      </c>
      <c r="H147" s="150" t="s">
        <v>8386</v>
      </c>
      <c r="I147" s="150" t="s">
        <v>8387</v>
      </c>
      <c r="J147" s="150" t="s">
        <v>8388</v>
      </c>
      <c r="K147" s="150" t="s">
        <v>8389</v>
      </c>
    </row>
    <row r="148" spans="1:11" ht="15">
      <c r="A148" s="150" t="s">
        <v>8746</v>
      </c>
      <c r="B148" s="150" t="s">
        <v>8411</v>
      </c>
      <c r="C148" s="150" t="s">
        <v>8747</v>
      </c>
      <c r="D148" s="150" t="s">
        <v>8748</v>
      </c>
      <c r="E148" s="150" t="s">
        <v>8394</v>
      </c>
      <c r="F148" s="152">
        <v>246</v>
      </c>
      <c r="G148" s="150" t="s">
        <v>8395</v>
      </c>
      <c r="H148" s="150" t="s">
        <v>8386</v>
      </c>
      <c r="I148" s="150" t="s">
        <v>8387</v>
      </c>
      <c r="J148" s="150" t="s">
        <v>8388</v>
      </c>
      <c r="K148" s="150" t="s">
        <v>8389</v>
      </c>
    </row>
    <row r="149" spans="1:11" ht="15">
      <c r="A149" s="150" t="s">
        <v>8749</v>
      </c>
      <c r="B149" s="150" t="s">
        <v>17</v>
      </c>
      <c r="C149" s="150" t="s">
        <v>8750</v>
      </c>
      <c r="D149" s="150" t="s">
        <v>8751</v>
      </c>
      <c r="E149" s="150" t="s">
        <v>8752</v>
      </c>
      <c r="F149" s="152">
        <v>215</v>
      </c>
      <c r="G149" s="150" t="s">
        <v>8488</v>
      </c>
      <c r="H149" s="150" t="s">
        <v>650</v>
      </c>
      <c r="I149" s="150" t="s">
        <v>8489</v>
      </c>
      <c r="J149" s="150" t="s">
        <v>8388</v>
      </c>
      <c r="K149" s="150" t="s">
        <v>8753</v>
      </c>
    </row>
    <row r="150" spans="1:11" ht="15">
      <c r="A150" s="150" t="s">
        <v>8749</v>
      </c>
      <c r="B150" s="150" t="s">
        <v>8411</v>
      </c>
      <c r="C150" s="150" t="s">
        <v>8750</v>
      </c>
      <c r="D150" s="150" t="s">
        <v>8751</v>
      </c>
      <c r="E150" s="150" t="s">
        <v>8752</v>
      </c>
      <c r="F150" s="152">
        <v>215</v>
      </c>
      <c r="G150" s="150" t="s">
        <v>8488</v>
      </c>
      <c r="H150" s="150" t="s">
        <v>650</v>
      </c>
      <c r="I150" s="150" t="s">
        <v>8489</v>
      </c>
      <c r="J150" s="150" t="s">
        <v>8388</v>
      </c>
      <c r="K150" s="150" t="s">
        <v>8753</v>
      </c>
    </row>
    <row r="151" spans="1:11" ht="15">
      <c r="A151" s="150" t="s">
        <v>8754</v>
      </c>
      <c r="B151" s="150" t="s">
        <v>1468</v>
      </c>
      <c r="C151" s="150" t="s">
        <v>1410</v>
      </c>
      <c r="D151" s="150" t="s">
        <v>1411</v>
      </c>
      <c r="E151" s="150" t="s">
        <v>8407</v>
      </c>
      <c r="F151" s="152">
        <v>247</v>
      </c>
      <c r="G151" s="150" t="s">
        <v>8401</v>
      </c>
      <c r="H151" s="150" t="s">
        <v>669</v>
      </c>
      <c r="I151" s="150" t="s">
        <v>8402</v>
      </c>
      <c r="J151" s="150" t="s">
        <v>8403</v>
      </c>
      <c r="K151" s="150" t="s">
        <v>8755</v>
      </c>
    </row>
    <row r="152" spans="1:11" ht="15">
      <c r="A152" s="150" t="s">
        <v>8754</v>
      </c>
      <c r="B152" s="150" t="s">
        <v>1469</v>
      </c>
      <c r="C152" s="150" t="s">
        <v>1410</v>
      </c>
      <c r="D152" s="150" t="s">
        <v>1411</v>
      </c>
      <c r="E152" s="150" t="s">
        <v>8407</v>
      </c>
      <c r="F152" s="152">
        <v>247</v>
      </c>
      <c r="G152" s="150" t="s">
        <v>8401</v>
      </c>
      <c r="H152" s="150" t="s">
        <v>669</v>
      </c>
      <c r="I152" s="150" t="s">
        <v>8402</v>
      </c>
      <c r="J152" s="150" t="s">
        <v>8403</v>
      </c>
      <c r="K152" s="150" t="s">
        <v>8755</v>
      </c>
    </row>
    <row r="153" spans="1:11" ht="15">
      <c r="A153" s="150" t="s">
        <v>1528</v>
      </c>
      <c r="B153" s="150" t="s">
        <v>1468</v>
      </c>
      <c r="C153" s="150" t="s">
        <v>8756</v>
      </c>
      <c r="D153" s="150" t="s">
        <v>8757</v>
      </c>
      <c r="E153" s="150" t="s">
        <v>8758</v>
      </c>
      <c r="F153" s="152">
        <v>146</v>
      </c>
      <c r="G153" s="150" t="s">
        <v>8374</v>
      </c>
      <c r="H153" s="150" t="s">
        <v>8375</v>
      </c>
      <c r="I153" s="150" t="s">
        <v>751</v>
      </c>
      <c r="J153" s="150" t="s">
        <v>8376</v>
      </c>
      <c r="K153" s="150" t="s">
        <v>8377</v>
      </c>
    </row>
    <row r="154" spans="1:11" ht="15">
      <c r="A154" s="150" t="s">
        <v>8759</v>
      </c>
      <c r="B154" s="150" t="s">
        <v>1468</v>
      </c>
      <c r="C154" s="150" t="s">
        <v>8760</v>
      </c>
      <c r="D154" s="150" t="s">
        <v>8761</v>
      </c>
      <c r="E154" s="150" t="s">
        <v>8762</v>
      </c>
      <c r="F154" s="152">
        <v>236</v>
      </c>
      <c r="G154" s="150" t="s">
        <v>8763</v>
      </c>
      <c r="H154" s="150" t="s">
        <v>650</v>
      </c>
      <c r="I154" s="150" t="s">
        <v>560</v>
      </c>
      <c r="J154" s="150" t="s">
        <v>8388</v>
      </c>
      <c r="K154" s="150" t="s">
        <v>8605</v>
      </c>
    </row>
    <row r="155" spans="1:11" ht="15">
      <c r="A155" s="150" t="s">
        <v>8759</v>
      </c>
      <c r="B155" s="150" t="s">
        <v>8418</v>
      </c>
      <c r="C155" s="150" t="s">
        <v>8760</v>
      </c>
      <c r="D155" s="150" t="s">
        <v>8761</v>
      </c>
      <c r="E155" s="150" t="s">
        <v>8762</v>
      </c>
      <c r="F155" s="152">
        <v>236</v>
      </c>
      <c r="G155" s="150" t="s">
        <v>8763</v>
      </c>
      <c r="H155" s="150" t="s">
        <v>650</v>
      </c>
      <c r="I155" s="150" t="s">
        <v>560</v>
      </c>
      <c r="J155" s="150" t="s">
        <v>8388</v>
      </c>
      <c r="K155" s="150" t="s">
        <v>8605</v>
      </c>
    </row>
    <row r="156" spans="1:11" ht="15">
      <c r="A156" s="150" t="s">
        <v>8764</v>
      </c>
      <c r="B156" s="150" t="s">
        <v>1468</v>
      </c>
      <c r="C156" s="150" t="s">
        <v>8765</v>
      </c>
      <c r="D156" s="150" t="s">
        <v>8766</v>
      </c>
      <c r="E156" s="150" t="s">
        <v>8767</v>
      </c>
      <c r="F156" s="152">
        <v>180</v>
      </c>
      <c r="G156" s="150" t="s">
        <v>8503</v>
      </c>
      <c r="H156" s="150" t="s">
        <v>650</v>
      </c>
      <c r="I156" s="150" t="s">
        <v>8489</v>
      </c>
      <c r="J156" s="150" t="s">
        <v>8388</v>
      </c>
      <c r="K156" s="150" t="s">
        <v>8768</v>
      </c>
    </row>
    <row r="157" spans="1:11" ht="15">
      <c r="A157" s="150" t="s">
        <v>8769</v>
      </c>
      <c r="B157" s="150" t="s">
        <v>8411</v>
      </c>
      <c r="C157" s="150" t="s">
        <v>8770</v>
      </c>
      <c r="D157" s="150" t="s">
        <v>8771</v>
      </c>
      <c r="E157" s="150" t="s">
        <v>8772</v>
      </c>
      <c r="F157" s="152">
        <v>180</v>
      </c>
      <c r="G157" s="150" t="s">
        <v>8503</v>
      </c>
      <c r="H157" s="150" t="s">
        <v>650</v>
      </c>
      <c r="I157" s="150" t="s">
        <v>8489</v>
      </c>
      <c r="J157" s="150" t="s">
        <v>8388</v>
      </c>
      <c r="K157" s="150" t="s">
        <v>8490</v>
      </c>
    </row>
    <row r="158" spans="1:11" ht="15">
      <c r="A158" s="150" t="s">
        <v>8769</v>
      </c>
      <c r="B158" s="150" t="s">
        <v>1468</v>
      </c>
      <c r="C158" s="150" t="s">
        <v>8770</v>
      </c>
      <c r="D158" s="150" t="s">
        <v>8771</v>
      </c>
      <c r="E158" s="150" t="s">
        <v>8772</v>
      </c>
      <c r="F158" s="152">
        <v>180</v>
      </c>
      <c r="G158" s="150" t="s">
        <v>8503</v>
      </c>
      <c r="H158" s="150" t="s">
        <v>650</v>
      </c>
      <c r="I158" s="150" t="s">
        <v>8489</v>
      </c>
      <c r="J158" s="150" t="s">
        <v>8388</v>
      </c>
      <c r="K158" s="150" t="s">
        <v>8490</v>
      </c>
    </row>
    <row r="159" spans="1:11" ht="15">
      <c r="A159" s="150" t="s">
        <v>8773</v>
      </c>
      <c r="B159" s="150" t="s">
        <v>17</v>
      </c>
      <c r="C159" s="150" t="s">
        <v>8774</v>
      </c>
      <c r="D159" s="150" t="s">
        <v>8775</v>
      </c>
      <c r="E159" s="150" t="s">
        <v>8776</v>
      </c>
      <c r="F159" s="152">
        <v>95</v>
      </c>
      <c r="G159" s="150" t="s">
        <v>8777</v>
      </c>
      <c r="H159" s="150" t="s">
        <v>8778</v>
      </c>
      <c r="I159" s="150" t="s">
        <v>8779</v>
      </c>
      <c r="J159" s="150" t="s">
        <v>8388</v>
      </c>
      <c r="K159" s="150" t="s">
        <v>8780</v>
      </c>
    </row>
    <row r="160" spans="1:11" ht="15">
      <c r="A160" s="150" t="s">
        <v>8781</v>
      </c>
      <c r="B160" s="150" t="s">
        <v>17</v>
      </c>
      <c r="C160" s="150" t="s">
        <v>8782</v>
      </c>
      <c r="D160" s="150" t="s">
        <v>8783</v>
      </c>
      <c r="E160" s="150" t="s">
        <v>8784</v>
      </c>
      <c r="F160" s="152">
        <v>95</v>
      </c>
      <c r="G160" s="150" t="s">
        <v>8777</v>
      </c>
      <c r="H160" s="150" t="s">
        <v>8778</v>
      </c>
      <c r="I160" s="150" t="s">
        <v>8779</v>
      </c>
      <c r="J160" s="150" t="s">
        <v>8388</v>
      </c>
      <c r="K160" s="150" t="s">
        <v>8780</v>
      </c>
    </row>
    <row r="161" spans="1:11" ht="15">
      <c r="A161" s="150" t="s">
        <v>8785</v>
      </c>
      <c r="B161" s="150" t="s">
        <v>17</v>
      </c>
      <c r="C161" s="150" t="s">
        <v>8786</v>
      </c>
      <c r="D161" s="150" t="s">
        <v>8787</v>
      </c>
      <c r="E161" s="150" t="s">
        <v>8788</v>
      </c>
      <c r="F161" s="152">
        <v>215</v>
      </c>
      <c r="G161" s="150" t="s">
        <v>8488</v>
      </c>
      <c r="H161" s="150" t="s">
        <v>650</v>
      </c>
      <c r="I161" s="150" t="s">
        <v>8489</v>
      </c>
      <c r="J161" s="150" t="s">
        <v>8388</v>
      </c>
      <c r="K161" s="150" t="s">
        <v>8768</v>
      </c>
    </row>
    <row r="162" spans="1:11" ht="15">
      <c r="A162" s="150" t="s">
        <v>8785</v>
      </c>
      <c r="B162" s="150" t="s">
        <v>8411</v>
      </c>
      <c r="C162" s="150" t="s">
        <v>8786</v>
      </c>
      <c r="D162" s="150" t="s">
        <v>8787</v>
      </c>
      <c r="E162" s="150" t="s">
        <v>8788</v>
      </c>
      <c r="F162" s="152">
        <v>215</v>
      </c>
      <c r="G162" s="150" t="s">
        <v>8488</v>
      </c>
      <c r="H162" s="150" t="s">
        <v>650</v>
      </c>
      <c r="I162" s="150" t="s">
        <v>8489</v>
      </c>
      <c r="J162" s="150" t="s">
        <v>8388</v>
      </c>
      <c r="K162" s="150" t="s">
        <v>8768</v>
      </c>
    </row>
    <row r="163" spans="1:11" ht="15">
      <c r="A163" s="150" t="s">
        <v>8789</v>
      </c>
      <c r="B163" s="150" t="s">
        <v>17</v>
      </c>
      <c r="C163" s="150" t="s">
        <v>8790</v>
      </c>
      <c r="D163" s="150" t="s">
        <v>8791</v>
      </c>
      <c r="E163" s="150" t="s">
        <v>8531</v>
      </c>
      <c r="F163" s="152">
        <v>233</v>
      </c>
      <c r="G163" s="150" t="s">
        <v>8441</v>
      </c>
      <c r="H163" s="150" t="s">
        <v>669</v>
      </c>
      <c r="I163" s="150" t="s">
        <v>8402</v>
      </c>
      <c r="J163" s="150" t="s">
        <v>8403</v>
      </c>
      <c r="K163" s="150" t="s">
        <v>477</v>
      </c>
    </row>
    <row r="164" spans="1:11" ht="15">
      <c r="A164" s="150" t="s">
        <v>8789</v>
      </c>
      <c r="B164" s="150" t="s">
        <v>1468</v>
      </c>
      <c r="C164" s="150" t="s">
        <v>8790</v>
      </c>
      <c r="D164" s="150" t="s">
        <v>8791</v>
      </c>
      <c r="E164" s="150" t="s">
        <v>8531</v>
      </c>
      <c r="F164" s="152">
        <v>233</v>
      </c>
      <c r="G164" s="150" t="s">
        <v>8441</v>
      </c>
      <c r="H164" s="150" t="s">
        <v>669</v>
      </c>
      <c r="I164" s="150" t="s">
        <v>8402</v>
      </c>
      <c r="J164" s="150" t="s">
        <v>8403</v>
      </c>
      <c r="K164" s="150" t="s">
        <v>477</v>
      </c>
    </row>
    <row r="165" spans="1:11" ht="15">
      <c r="A165" s="150" t="s">
        <v>8792</v>
      </c>
      <c r="B165" s="150" t="s">
        <v>1467</v>
      </c>
      <c r="C165" s="150" t="s">
        <v>8793</v>
      </c>
      <c r="D165" s="150" t="s">
        <v>8794</v>
      </c>
      <c r="E165" s="150" t="s">
        <v>8758</v>
      </c>
      <c r="F165" s="152">
        <v>189</v>
      </c>
      <c r="G165" s="150" t="s">
        <v>8374</v>
      </c>
      <c r="H165" s="150" t="s">
        <v>8375</v>
      </c>
      <c r="I165" s="150" t="s">
        <v>751</v>
      </c>
      <c r="J165" s="150" t="s">
        <v>8376</v>
      </c>
      <c r="K165" s="150" t="s">
        <v>8377</v>
      </c>
    </row>
    <row r="166" spans="1:11" ht="15">
      <c r="A166" s="150" t="s">
        <v>8792</v>
      </c>
      <c r="B166" s="150" t="s">
        <v>8390</v>
      </c>
      <c r="C166" s="150" t="s">
        <v>8793</v>
      </c>
      <c r="D166" s="150" t="s">
        <v>8794</v>
      </c>
      <c r="E166" s="150" t="s">
        <v>8758</v>
      </c>
      <c r="F166" s="152">
        <v>189</v>
      </c>
      <c r="G166" s="150" t="s">
        <v>8374</v>
      </c>
      <c r="H166" s="150" t="s">
        <v>8375</v>
      </c>
      <c r="I166" s="150" t="s">
        <v>751</v>
      </c>
      <c r="J166" s="150" t="s">
        <v>8376</v>
      </c>
      <c r="K166" s="150" t="s">
        <v>8377</v>
      </c>
    </row>
    <row r="167" spans="1:11" ht="15">
      <c r="A167" s="150" t="s">
        <v>8792</v>
      </c>
      <c r="B167" s="150" t="s">
        <v>8463</v>
      </c>
      <c r="C167" s="150" t="s">
        <v>8793</v>
      </c>
      <c r="D167" s="150" t="s">
        <v>8794</v>
      </c>
      <c r="E167" s="150" t="s">
        <v>8758</v>
      </c>
      <c r="F167" s="152">
        <v>189</v>
      </c>
      <c r="G167" s="150" t="s">
        <v>8374</v>
      </c>
      <c r="H167" s="150" t="s">
        <v>8375</v>
      </c>
      <c r="I167" s="150" t="s">
        <v>751</v>
      </c>
      <c r="J167" s="150" t="s">
        <v>8376</v>
      </c>
      <c r="K167" s="150" t="s">
        <v>8377</v>
      </c>
    </row>
    <row r="168" spans="1:11" ht="15">
      <c r="A168" s="150" t="s">
        <v>8792</v>
      </c>
      <c r="B168" s="150" t="s">
        <v>1480</v>
      </c>
      <c r="C168" s="150" t="s">
        <v>8793</v>
      </c>
      <c r="D168" s="150" t="s">
        <v>8794</v>
      </c>
      <c r="E168" s="150" t="s">
        <v>8758</v>
      </c>
      <c r="F168" s="152">
        <v>189</v>
      </c>
      <c r="G168" s="150" t="s">
        <v>8374</v>
      </c>
      <c r="H168" s="150" t="s">
        <v>8375</v>
      </c>
      <c r="I168" s="150" t="s">
        <v>751</v>
      </c>
      <c r="J168" s="150" t="s">
        <v>8376</v>
      </c>
      <c r="K168" s="150" t="s">
        <v>8377</v>
      </c>
    </row>
    <row r="169" spans="1:11" ht="15">
      <c r="A169" s="150" t="s">
        <v>8792</v>
      </c>
      <c r="B169" s="150" t="s">
        <v>8409</v>
      </c>
      <c r="C169" s="150" t="s">
        <v>8793</v>
      </c>
      <c r="D169" s="150" t="s">
        <v>8794</v>
      </c>
      <c r="E169" s="150" t="s">
        <v>8758</v>
      </c>
      <c r="F169" s="152">
        <v>189</v>
      </c>
      <c r="G169" s="150" t="s">
        <v>8374</v>
      </c>
      <c r="H169" s="150" t="s">
        <v>8375</v>
      </c>
      <c r="I169" s="150" t="s">
        <v>751</v>
      </c>
      <c r="J169" s="150" t="s">
        <v>8376</v>
      </c>
      <c r="K169" s="150" t="s">
        <v>8377</v>
      </c>
    </row>
    <row r="170" spans="1:11" ht="15">
      <c r="A170" s="150" t="s">
        <v>8792</v>
      </c>
      <c r="B170" s="150" t="s">
        <v>8591</v>
      </c>
      <c r="C170" s="150" t="s">
        <v>8793</v>
      </c>
      <c r="D170" s="150" t="s">
        <v>8794</v>
      </c>
      <c r="E170" s="150" t="s">
        <v>8758</v>
      </c>
      <c r="F170" s="152">
        <v>189</v>
      </c>
      <c r="G170" s="150" t="s">
        <v>8374</v>
      </c>
      <c r="H170" s="150" t="s">
        <v>8375</v>
      </c>
      <c r="I170" s="150" t="s">
        <v>751</v>
      </c>
      <c r="J170" s="150" t="s">
        <v>8376</v>
      </c>
      <c r="K170" s="150" t="s">
        <v>8377</v>
      </c>
    </row>
    <row r="171" spans="1:11" ht="15">
      <c r="A171" s="150" t="s">
        <v>8795</v>
      </c>
      <c r="B171" s="150" t="s">
        <v>17</v>
      </c>
      <c r="C171" s="150" t="s">
        <v>8796</v>
      </c>
      <c r="D171" s="150" t="s">
        <v>8797</v>
      </c>
      <c r="E171" s="150" t="s">
        <v>8798</v>
      </c>
      <c r="F171" s="152">
        <v>214</v>
      </c>
      <c r="G171" s="150" t="s">
        <v>8799</v>
      </c>
      <c r="H171" s="150" t="s">
        <v>650</v>
      </c>
      <c r="I171" s="150" t="s">
        <v>8800</v>
      </c>
      <c r="J171" s="150" t="s">
        <v>8388</v>
      </c>
      <c r="K171" s="150" t="s">
        <v>8801</v>
      </c>
    </row>
    <row r="172" spans="1:11" ht="15">
      <c r="A172" s="150" t="s">
        <v>8802</v>
      </c>
      <c r="B172" s="150" t="s">
        <v>1468</v>
      </c>
      <c r="C172" s="150" t="s">
        <v>8803</v>
      </c>
      <c r="D172" s="150" t="s">
        <v>8804</v>
      </c>
      <c r="E172" s="150" t="s">
        <v>8805</v>
      </c>
      <c r="F172" s="152">
        <v>197</v>
      </c>
      <c r="G172" s="150" t="s">
        <v>8460</v>
      </c>
      <c r="H172" s="150" t="s">
        <v>669</v>
      </c>
      <c r="I172" s="150" t="s">
        <v>8402</v>
      </c>
      <c r="J172" s="150" t="s">
        <v>8388</v>
      </c>
      <c r="K172" s="150" t="s">
        <v>477</v>
      </c>
    </row>
    <row r="173" spans="1:11" ht="15">
      <c r="A173" s="150" t="s">
        <v>8802</v>
      </c>
      <c r="B173" s="150" t="s">
        <v>8396</v>
      </c>
      <c r="C173" s="150" t="s">
        <v>8803</v>
      </c>
      <c r="D173" s="150" t="s">
        <v>8804</v>
      </c>
      <c r="E173" s="150" t="s">
        <v>8805</v>
      </c>
      <c r="F173" s="152">
        <v>197</v>
      </c>
      <c r="G173" s="150" t="s">
        <v>8460</v>
      </c>
      <c r="H173" s="150" t="s">
        <v>669</v>
      </c>
      <c r="I173" s="150" t="s">
        <v>8402</v>
      </c>
      <c r="J173" s="150" t="s">
        <v>8388</v>
      </c>
      <c r="K173" s="150" t="s">
        <v>477</v>
      </c>
    </row>
    <row r="174" spans="1:11" ht="15">
      <c r="A174" s="150" t="s">
        <v>8802</v>
      </c>
      <c r="B174" s="150" t="s">
        <v>1469</v>
      </c>
      <c r="C174" s="150" t="s">
        <v>8803</v>
      </c>
      <c r="D174" s="150" t="s">
        <v>8804</v>
      </c>
      <c r="E174" s="150" t="s">
        <v>8805</v>
      </c>
      <c r="F174" s="152">
        <v>197</v>
      </c>
      <c r="G174" s="150" t="s">
        <v>8460</v>
      </c>
      <c r="H174" s="150" t="s">
        <v>669</v>
      </c>
      <c r="I174" s="150" t="s">
        <v>8402</v>
      </c>
      <c r="J174" s="150" t="s">
        <v>8388</v>
      </c>
      <c r="K174" s="150" t="s">
        <v>477</v>
      </c>
    </row>
    <row r="175" spans="1:11" ht="15">
      <c r="A175" s="150" t="s">
        <v>8802</v>
      </c>
      <c r="B175" s="150" t="s">
        <v>8418</v>
      </c>
      <c r="C175" s="150" t="s">
        <v>8803</v>
      </c>
      <c r="D175" s="150" t="s">
        <v>8804</v>
      </c>
      <c r="E175" s="150" t="s">
        <v>8805</v>
      </c>
      <c r="F175" s="152">
        <v>197</v>
      </c>
      <c r="G175" s="150" t="s">
        <v>8460</v>
      </c>
      <c r="H175" s="150" t="s">
        <v>669</v>
      </c>
      <c r="I175" s="150" t="s">
        <v>8402</v>
      </c>
      <c r="J175" s="150" t="s">
        <v>8388</v>
      </c>
      <c r="K175" s="150" t="s">
        <v>477</v>
      </c>
    </row>
    <row r="176" spans="1:11" ht="15">
      <c r="A176" s="150" t="s">
        <v>8802</v>
      </c>
      <c r="B176" s="150" t="s">
        <v>1467</v>
      </c>
      <c r="C176" s="150" t="s">
        <v>8803</v>
      </c>
      <c r="D176" s="150" t="s">
        <v>8804</v>
      </c>
      <c r="E176" s="150" t="s">
        <v>8805</v>
      </c>
      <c r="F176" s="152">
        <v>197</v>
      </c>
      <c r="G176" s="150" t="s">
        <v>8460</v>
      </c>
      <c r="H176" s="150" t="s">
        <v>669</v>
      </c>
      <c r="I176" s="150" t="s">
        <v>8402</v>
      </c>
      <c r="J176" s="150" t="s">
        <v>8388</v>
      </c>
      <c r="K176" s="150" t="s">
        <v>477</v>
      </c>
    </row>
    <row r="177" spans="1:11" ht="15">
      <c r="A177" s="150" t="s">
        <v>8802</v>
      </c>
      <c r="B177" s="150" t="s">
        <v>8390</v>
      </c>
      <c r="C177" s="150" t="s">
        <v>8803</v>
      </c>
      <c r="D177" s="150" t="s">
        <v>8804</v>
      </c>
      <c r="E177" s="150" t="s">
        <v>8805</v>
      </c>
      <c r="F177" s="152">
        <v>197</v>
      </c>
      <c r="G177" s="150" t="s">
        <v>8460</v>
      </c>
      <c r="H177" s="150" t="s">
        <v>669</v>
      </c>
      <c r="I177" s="150" t="s">
        <v>8402</v>
      </c>
      <c r="J177" s="150" t="s">
        <v>8388</v>
      </c>
      <c r="K177" s="150" t="s">
        <v>477</v>
      </c>
    </row>
    <row r="178" spans="1:11" ht="15">
      <c r="A178" s="150" t="s">
        <v>8806</v>
      </c>
      <c r="B178" s="150" t="s">
        <v>17</v>
      </c>
      <c r="C178" s="150" t="s">
        <v>8807</v>
      </c>
      <c r="D178" s="150" t="s">
        <v>8808</v>
      </c>
      <c r="E178" s="150" t="s">
        <v>8809</v>
      </c>
      <c r="F178" s="152">
        <v>58</v>
      </c>
      <c r="G178" s="150" t="s">
        <v>8481</v>
      </c>
      <c r="H178" s="150" t="s">
        <v>8810</v>
      </c>
      <c r="I178" s="150" t="s">
        <v>8811</v>
      </c>
      <c r="J178" s="150" t="s">
        <v>8388</v>
      </c>
      <c r="K178" s="150"/>
    </row>
    <row r="179" spans="1:11" ht="15">
      <c r="A179" s="150" t="s">
        <v>8812</v>
      </c>
      <c r="B179" s="150" t="s">
        <v>8411</v>
      </c>
      <c r="C179" s="150" t="s">
        <v>8813</v>
      </c>
      <c r="D179" s="150" t="s">
        <v>8814</v>
      </c>
      <c r="E179" s="150" t="s">
        <v>8815</v>
      </c>
      <c r="F179" s="152">
        <v>187</v>
      </c>
      <c r="G179" s="150" t="s">
        <v>8714</v>
      </c>
      <c r="H179" s="150" t="s">
        <v>669</v>
      </c>
      <c r="I179" s="150" t="s">
        <v>8402</v>
      </c>
      <c r="J179" s="150" t="s">
        <v>8403</v>
      </c>
      <c r="K179" s="150" t="s">
        <v>477</v>
      </c>
    </row>
    <row r="180" spans="1:11" ht="15">
      <c r="A180" s="150" t="s">
        <v>8816</v>
      </c>
      <c r="B180" s="150" t="s">
        <v>8411</v>
      </c>
      <c r="C180" s="150" t="s">
        <v>8817</v>
      </c>
      <c r="D180" s="150" t="s">
        <v>8818</v>
      </c>
      <c r="E180" s="150" t="s">
        <v>8819</v>
      </c>
      <c r="F180" s="152">
        <v>235</v>
      </c>
      <c r="G180" s="150" t="s">
        <v>8820</v>
      </c>
      <c r="H180" s="150" t="s">
        <v>650</v>
      </c>
      <c r="I180" s="150" t="s">
        <v>8821</v>
      </c>
      <c r="J180" s="150" t="s">
        <v>8388</v>
      </c>
      <c r="K180" s="150" t="s">
        <v>8490</v>
      </c>
    </row>
    <row r="181" spans="1:11" ht="15">
      <c r="A181" s="150" t="s">
        <v>8822</v>
      </c>
      <c r="B181" s="150" t="s">
        <v>17</v>
      </c>
      <c r="C181" s="150" t="s">
        <v>8823</v>
      </c>
      <c r="D181" s="150" t="s">
        <v>8824</v>
      </c>
      <c r="E181" s="150" t="s">
        <v>8689</v>
      </c>
      <c r="F181" s="152">
        <v>286</v>
      </c>
      <c r="G181" s="150" t="s">
        <v>8690</v>
      </c>
      <c r="H181" s="150" t="s">
        <v>8375</v>
      </c>
      <c r="I181" s="150" t="s">
        <v>8670</v>
      </c>
      <c r="J181" s="150" t="s">
        <v>8376</v>
      </c>
      <c r="K181" s="150" t="s">
        <v>8377</v>
      </c>
    </row>
    <row r="182" spans="1:11" ht="15">
      <c r="A182" s="150" t="s">
        <v>8822</v>
      </c>
      <c r="B182" s="150" t="s">
        <v>8411</v>
      </c>
      <c r="C182" s="150" t="s">
        <v>8823</v>
      </c>
      <c r="D182" s="150" t="s">
        <v>8824</v>
      </c>
      <c r="E182" s="150" t="s">
        <v>8689</v>
      </c>
      <c r="F182" s="152">
        <v>286</v>
      </c>
      <c r="G182" s="150" t="s">
        <v>8690</v>
      </c>
      <c r="H182" s="150" t="s">
        <v>8375</v>
      </c>
      <c r="I182" s="150" t="s">
        <v>8670</v>
      </c>
      <c r="J182" s="150" t="s">
        <v>8376</v>
      </c>
      <c r="K182" s="150" t="s">
        <v>8377</v>
      </c>
    </row>
    <row r="183" spans="1:11" ht="15">
      <c r="A183" s="150" t="s">
        <v>8825</v>
      </c>
      <c r="B183" s="150" t="s">
        <v>1467</v>
      </c>
      <c r="C183" s="150" t="s">
        <v>8826</v>
      </c>
      <c r="D183" s="150" t="s">
        <v>8827</v>
      </c>
      <c r="E183" s="150" t="s">
        <v>8758</v>
      </c>
      <c r="F183" s="152">
        <v>189</v>
      </c>
      <c r="G183" s="150" t="s">
        <v>8374</v>
      </c>
      <c r="H183" s="150" t="s">
        <v>8375</v>
      </c>
      <c r="I183" s="150" t="s">
        <v>751</v>
      </c>
      <c r="J183" s="150" t="s">
        <v>8376</v>
      </c>
      <c r="K183" s="150" t="s">
        <v>8377</v>
      </c>
    </row>
    <row r="184" spans="1:11" ht="15">
      <c r="A184" s="150" t="s">
        <v>8825</v>
      </c>
      <c r="B184" s="150" t="s">
        <v>8390</v>
      </c>
      <c r="C184" s="150" t="s">
        <v>8826</v>
      </c>
      <c r="D184" s="150" t="s">
        <v>8827</v>
      </c>
      <c r="E184" s="150" t="s">
        <v>8758</v>
      </c>
      <c r="F184" s="152">
        <v>189</v>
      </c>
      <c r="G184" s="150" t="s">
        <v>8374</v>
      </c>
      <c r="H184" s="150" t="s">
        <v>8375</v>
      </c>
      <c r="I184" s="150" t="s">
        <v>751</v>
      </c>
      <c r="J184" s="150" t="s">
        <v>8376</v>
      </c>
      <c r="K184" s="150" t="s">
        <v>8377</v>
      </c>
    </row>
    <row r="185" spans="1:11" ht="15">
      <c r="A185" s="150" t="s">
        <v>8825</v>
      </c>
      <c r="B185" s="150" t="s">
        <v>8408</v>
      </c>
      <c r="C185" s="150" t="s">
        <v>8826</v>
      </c>
      <c r="D185" s="150" t="s">
        <v>8827</v>
      </c>
      <c r="E185" s="150" t="s">
        <v>8758</v>
      </c>
      <c r="F185" s="152">
        <v>189</v>
      </c>
      <c r="G185" s="150" t="s">
        <v>8374</v>
      </c>
      <c r="H185" s="150" t="s">
        <v>8375</v>
      </c>
      <c r="I185" s="150" t="s">
        <v>751</v>
      </c>
      <c r="J185" s="150" t="s">
        <v>8376</v>
      </c>
      <c r="K185" s="150" t="s">
        <v>8377</v>
      </c>
    </row>
    <row r="186" spans="1:11" ht="15">
      <c r="A186" s="150" t="s">
        <v>8825</v>
      </c>
      <c r="B186" s="150" t="s">
        <v>8409</v>
      </c>
      <c r="C186" s="150" t="s">
        <v>8826</v>
      </c>
      <c r="D186" s="150" t="s">
        <v>8827</v>
      </c>
      <c r="E186" s="150" t="s">
        <v>8758</v>
      </c>
      <c r="F186" s="152">
        <v>189</v>
      </c>
      <c r="G186" s="150" t="s">
        <v>8374</v>
      </c>
      <c r="H186" s="150" t="s">
        <v>8375</v>
      </c>
      <c r="I186" s="150" t="s">
        <v>751</v>
      </c>
      <c r="J186" s="150" t="s">
        <v>8376</v>
      </c>
      <c r="K186" s="150" t="s">
        <v>8377</v>
      </c>
    </row>
    <row r="187" spans="1:11" ht="15">
      <c r="A187" s="150" t="s">
        <v>8825</v>
      </c>
      <c r="B187" s="150" t="s">
        <v>8591</v>
      </c>
      <c r="C187" s="150" t="s">
        <v>8826</v>
      </c>
      <c r="D187" s="150" t="s">
        <v>8827</v>
      </c>
      <c r="E187" s="150" t="s">
        <v>8758</v>
      </c>
      <c r="F187" s="152">
        <v>189</v>
      </c>
      <c r="G187" s="150" t="s">
        <v>8374</v>
      </c>
      <c r="H187" s="150" t="s">
        <v>8375</v>
      </c>
      <c r="I187" s="150" t="s">
        <v>751</v>
      </c>
      <c r="J187" s="150" t="s">
        <v>8376</v>
      </c>
      <c r="K187" s="150" t="s">
        <v>8377</v>
      </c>
    </row>
    <row r="188" spans="1:11" ht="15">
      <c r="A188" s="150" t="s">
        <v>8825</v>
      </c>
      <c r="B188" s="150" t="s">
        <v>8828</v>
      </c>
      <c r="C188" s="150" t="s">
        <v>8826</v>
      </c>
      <c r="D188" s="150" t="s">
        <v>8827</v>
      </c>
      <c r="E188" s="150" t="s">
        <v>8758</v>
      </c>
      <c r="F188" s="152">
        <v>189</v>
      </c>
      <c r="G188" s="150" t="s">
        <v>8374</v>
      </c>
      <c r="H188" s="150" t="s">
        <v>8375</v>
      </c>
      <c r="I188" s="150" t="s">
        <v>751</v>
      </c>
      <c r="J188" s="150" t="s">
        <v>8376</v>
      </c>
      <c r="K188" s="150" t="s">
        <v>8377</v>
      </c>
    </row>
    <row r="189" spans="1:11" ht="15">
      <c r="A189" s="150" t="s">
        <v>8829</v>
      </c>
      <c r="B189" s="150" t="s">
        <v>17</v>
      </c>
      <c r="C189" s="150" t="s">
        <v>8830</v>
      </c>
      <c r="D189" s="150" t="s">
        <v>8804</v>
      </c>
      <c r="E189" s="150" t="s">
        <v>8831</v>
      </c>
      <c r="F189" s="152">
        <v>202</v>
      </c>
      <c r="G189" s="150" t="s">
        <v>8460</v>
      </c>
      <c r="H189" s="150" t="s">
        <v>669</v>
      </c>
      <c r="I189" s="150" t="s">
        <v>8402</v>
      </c>
      <c r="J189" s="150" t="s">
        <v>8403</v>
      </c>
      <c r="K189" s="150" t="s">
        <v>477</v>
      </c>
    </row>
    <row r="190" spans="1:11" ht="15">
      <c r="A190" s="150" t="s">
        <v>8829</v>
      </c>
      <c r="B190" s="150" t="s">
        <v>8411</v>
      </c>
      <c r="C190" s="150" t="s">
        <v>8830</v>
      </c>
      <c r="D190" s="150" t="s">
        <v>8804</v>
      </c>
      <c r="E190" s="150" t="s">
        <v>8831</v>
      </c>
      <c r="F190" s="152">
        <v>202</v>
      </c>
      <c r="G190" s="150" t="s">
        <v>8460</v>
      </c>
      <c r="H190" s="150" t="s">
        <v>669</v>
      </c>
      <c r="I190" s="150" t="s">
        <v>8402</v>
      </c>
      <c r="J190" s="150" t="s">
        <v>8403</v>
      </c>
      <c r="K190" s="150" t="s">
        <v>477</v>
      </c>
    </row>
    <row r="191" spans="1:11" ht="15">
      <c r="A191" s="150" t="s">
        <v>8832</v>
      </c>
      <c r="B191" s="150" t="s">
        <v>17</v>
      </c>
      <c r="C191" s="150" t="s">
        <v>8833</v>
      </c>
      <c r="D191" s="150" t="s">
        <v>8834</v>
      </c>
      <c r="E191" s="150" t="s">
        <v>8467</v>
      </c>
      <c r="F191" s="152">
        <v>80</v>
      </c>
      <c r="G191" s="150" t="s">
        <v>8468</v>
      </c>
      <c r="H191" s="150"/>
      <c r="I191" s="150" t="s">
        <v>8470</v>
      </c>
      <c r="J191" s="150" t="s">
        <v>8835</v>
      </c>
      <c r="K191" s="150" t="s">
        <v>8471</v>
      </c>
    </row>
    <row r="192" spans="1:11" ht="15">
      <c r="A192" s="150" t="s">
        <v>8836</v>
      </c>
      <c r="B192" s="150" t="s">
        <v>17</v>
      </c>
      <c r="C192" s="150" t="s">
        <v>8837</v>
      </c>
      <c r="D192" s="150" t="s">
        <v>8838</v>
      </c>
      <c r="E192" s="150" t="s">
        <v>8839</v>
      </c>
      <c r="F192" s="152">
        <v>109</v>
      </c>
      <c r="G192" s="150" t="s">
        <v>8840</v>
      </c>
      <c r="H192" s="150" t="s">
        <v>8427</v>
      </c>
      <c r="I192" s="150" t="s">
        <v>8841</v>
      </c>
      <c r="J192" s="150" t="s">
        <v>8388</v>
      </c>
      <c r="K192" s="150" t="s">
        <v>8842</v>
      </c>
    </row>
    <row r="193" spans="1:11" ht="15">
      <c r="A193" s="150" t="s">
        <v>8836</v>
      </c>
      <c r="B193" s="150" t="s">
        <v>8411</v>
      </c>
      <c r="C193" s="150" t="s">
        <v>8837</v>
      </c>
      <c r="D193" s="150" t="s">
        <v>8838</v>
      </c>
      <c r="E193" s="150" t="s">
        <v>8839</v>
      </c>
      <c r="F193" s="152">
        <v>109</v>
      </c>
      <c r="G193" s="150" t="s">
        <v>8840</v>
      </c>
      <c r="H193" s="150" t="s">
        <v>8427</v>
      </c>
      <c r="I193" s="150" t="s">
        <v>8841</v>
      </c>
      <c r="J193" s="150" t="s">
        <v>8388</v>
      </c>
      <c r="K193" s="150" t="s">
        <v>8842</v>
      </c>
    </row>
    <row r="194" spans="1:11" ht="15">
      <c r="A194" s="150" t="s">
        <v>8843</v>
      </c>
      <c r="B194" s="150" t="s">
        <v>17</v>
      </c>
      <c r="C194" s="150" t="s">
        <v>8844</v>
      </c>
      <c r="D194" s="150" t="s">
        <v>8845</v>
      </c>
      <c r="E194" s="150"/>
      <c r="F194" s="152">
        <v>217</v>
      </c>
      <c r="G194" s="150"/>
      <c r="H194" s="150"/>
      <c r="I194" s="150"/>
      <c r="J194" s="150"/>
      <c r="K194" s="150"/>
    </row>
    <row r="195" spans="1:11" ht="15">
      <c r="A195" s="150" t="s">
        <v>8846</v>
      </c>
      <c r="B195" s="150" t="s">
        <v>1468</v>
      </c>
      <c r="C195" s="150" t="s">
        <v>8847</v>
      </c>
      <c r="D195" s="150" t="s">
        <v>8848</v>
      </c>
      <c r="E195" s="150" t="s">
        <v>8762</v>
      </c>
      <c r="F195" s="152">
        <v>236</v>
      </c>
      <c r="G195" s="150" t="s">
        <v>8763</v>
      </c>
      <c r="H195" s="150" t="s">
        <v>650</v>
      </c>
      <c r="I195" s="150" t="s">
        <v>560</v>
      </c>
      <c r="J195" s="150" t="s">
        <v>8388</v>
      </c>
      <c r="K195" s="150" t="s">
        <v>8605</v>
      </c>
    </row>
    <row r="196" spans="1:11" ht="15">
      <c r="A196" s="150" t="s">
        <v>8849</v>
      </c>
      <c r="B196" s="150" t="s">
        <v>17</v>
      </c>
      <c r="C196" s="150" t="s">
        <v>8850</v>
      </c>
      <c r="D196" s="150" t="s">
        <v>8851</v>
      </c>
      <c r="E196" s="150" t="s">
        <v>8798</v>
      </c>
      <c r="F196" s="152">
        <v>214</v>
      </c>
      <c r="G196" s="150" t="s">
        <v>8799</v>
      </c>
      <c r="H196" s="150" t="s">
        <v>650</v>
      </c>
      <c r="I196" s="150" t="s">
        <v>8800</v>
      </c>
      <c r="J196" s="150" t="s">
        <v>8388</v>
      </c>
      <c r="K196" s="150" t="s">
        <v>8801</v>
      </c>
    </row>
    <row r="197" spans="1:11" ht="15">
      <c r="A197" s="150" t="s">
        <v>8852</v>
      </c>
      <c r="B197" s="150" t="s">
        <v>17</v>
      </c>
      <c r="C197" s="150" t="s">
        <v>8853</v>
      </c>
      <c r="D197" s="150" t="s">
        <v>8854</v>
      </c>
      <c r="E197" s="150" t="s">
        <v>8855</v>
      </c>
      <c r="F197" s="152">
        <v>173</v>
      </c>
      <c r="G197" s="150" t="s">
        <v>8856</v>
      </c>
      <c r="H197" s="150" t="s">
        <v>650</v>
      </c>
      <c r="I197" s="150" t="s">
        <v>8489</v>
      </c>
      <c r="J197" s="150" t="s">
        <v>8388</v>
      </c>
      <c r="K197" s="150" t="s">
        <v>8490</v>
      </c>
    </row>
    <row r="198" spans="1:11" ht="15">
      <c r="A198" s="150" t="s">
        <v>8857</v>
      </c>
      <c r="B198" s="150" t="s">
        <v>17</v>
      </c>
      <c r="C198" s="150" t="s">
        <v>8858</v>
      </c>
      <c r="D198" s="150" t="s">
        <v>8859</v>
      </c>
      <c r="E198" s="150" t="s">
        <v>8860</v>
      </c>
      <c r="F198" s="152">
        <v>104</v>
      </c>
      <c r="G198" s="150" t="s">
        <v>8861</v>
      </c>
      <c r="H198" s="150" t="s">
        <v>8427</v>
      </c>
      <c r="I198" s="150" t="s">
        <v>8841</v>
      </c>
      <c r="J198" s="150" t="s">
        <v>8388</v>
      </c>
      <c r="K198" s="150" t="s">
        <v>8862</v>
      </c>
    </row>
    <row r="199" spans="1:11" ht="15">
      <c r="A199" s="150" t="s">
        <v>8863</v>
      </c>
      <c r="B199" s="150" t="s">
        <v>17</v>
      </c>
      <c r="C199" s="150" t="s">
        <v>8864</v>
      </c>
      <c r="D199" s="150" t="s">
        <v>8865</v>
      </c>
      <c r="E199" s="150" t="s">
        <v>8866</v>
      </c>
      <c r="F199" s="152">
        <v>219</v>
      </c>
      <c r="G199" s="150" t="s">
        <v>8867</v>
      </c>
      <c r="H199" s="150" t="s">
        <v>669</v>
      </c>
      <c r="I199" s="150" t="s">
        <v>8868</v>
      </c>
      <c r="J199" s="150" t="s">
        <v>8403</v>
      </c>
      <c r="K199" s="150" t="s">
        <v>8869</v>
      </c>
    </row>
    <row r="200" spans="1:11" ht="15">
      <c r="A200" s="150" t="s">
        <v>8870</v>
      </c>
      <c r="B200" s="150" t="s">
        <v>17</v>
      </c>
      <c r="C200" s="150" t="s">
        <v>8871</v>
      </c>
      <c r="D200" s="150" t="s">
        <v>8872</v>
      </c>
      <c r="E200" s="150" t="s">
        <v>8701</v>
      </c>
      <c r="F200" s="152">
        <v>262</v>
      </c>
      <c r="G200" s="150" t="s">
        <v>8702</v>
      </c>
      <c r="H200" s="150" t="s">
        <v>669</v>
      </c>
      <c r="I200" s="150" t="s">
        <v>8675</v>
      </c>
      <c r="J200" s="150" t="s">
        <v>8703</v>
      </c>
      <c r="K200" s="150" t="s">
        <v>477</v>
      </c>
    </row>
    <row r="201" spans="1:11" ht="15">
      <c r="A201" s="150" t="s">
        <v>8873</v>
      </c>
      <c r="B201" s="150" t="s">
        <v>17</v>
      </c>
      <c r="C201" s="150" t="s">
        <v>8874</v>
      </c>
      <c r="D201" s="150" t="s">
        <v>8875</v>
      </c>
      <c r="E201" s="150" t="s">
        <v>8701</v>
      </c>
      <c r="F201" s="152">
        <v>234</v>
      </c>
      <c r="G201" s="150" t="s">
        <v>8702</v>
      </c>
      <c r="H201" s="150" t="s">
        <v>669</v>
      </c>
      <c r="I201" s="150" t="s">
        <v>8675</v>
      </c>
      <c r="J201" s="150" t="s">
        <v>8703</v>
      </c>
      <c r="K201" s="150" t="s">
        <v>477</v>
      </c>
    </row>
    <row r="202" spans="1:11" ht="15">
      <c r="A202" s="150" t="s">
        <v>8873</v>
      </c>
      <c r="B202" s="150" t="s">
        <v>8411</v>
      </c>
      <c r="C202" s="150" t="s">
        <v>8874</v>
      </c>
      <c r="D202" s="150" t="s">
        <v>8875</v>
      </c>
      <c r="E202" s="150" t="s">
        <v>8701</v>
      </c>
      <c r="F202" s="152">
        <v>234</v>
      </c>
      <c r="G202" s="150" t="s">
        <v>8702</v>
      </c>
      <c r="H202" s="150" t="s">
        <v>669</v>
      </c>
      <c r="I202" s="150" t="s">
        <v>8675</v>
      </c>
      <c r="J202" s="150" t="s">
        <v>8703</v>
      </c>
      <c r="K202" s="150" t="s">
        <v>477</v>
      </c>
    </row>
    <row r="203" spans="1:11" ht="15">
      <c r="A203" s="150" t="s">
        <v>8876</v>
      </c>
      <c r="B203" s="150" t="s">
        <v>17</v>
      </c>
      <c r="C203" s="150" t="s">
        <v>8877</v>
      </c>
      <c r="D203" s="150" t="s">
        <v>8878</v>
      </c>
      <c r="E203" s="150" t="s">
        <v>474</v>
      </c>
      <c r="F203" s="152">
        <v>233</v>
      </c>
      <c r="G203" s="150" t="s">
        <v>8674</v>
      </c>
      <c r="H203" s="150" t="s">
        <v>669</v>
      </c>
      <c r="I203" s="150" t="s">
        <v>8675</v>
      </c>
      <c r="J203" s="150" t="s">
        <v>8403</v>
      </c>
      <c r="K203" s="150" t="s">
        <v>477</v>
      </c>
    </row>
    <row r="204" spans="1:11" ht="15">
      <c r="A204" s="150" t="s">
        <v>8879</v>
      </c>
      <c r="B204" s="150" t="s">
        <v>17</v>
      </c>
      <c r="C204" s="150" t="s">
        <v>8880</v>
      </c>
      <c r="D204" s="150" t="s">
        <v>8673</v>
      </c>
      <c r="E204" s="150" t="s">
        <v>474</v>
      </c>
      <c r="F204" s="152">
        <v>233</v>
      </c>
      <c r="G204" s="150" t="s">
        <v>8674</v>
      </c>
      <c r="H204" s="150" t="s">
        <v>669</v>
      </c>
      <c r="I204" s="150" t="s">
        <v>8675</v>
      </c>
      <c r="J204" s="150" t="s">
        <v>8403</v>
      </c>
      <c r="K204" s="150" t="s">
        <v>477</v>
      </c>
    </row>
    <row r="205" spans="1:11" ht="15">
      <c r="A205" s="150" t="s">
        <v>8881</v>
      </c>
      <c r="B205" s="150" t="s">
        <v>17</v>
      </c>
      <c r="C205" s="150" t="s">
        <v>8882</v>
      </c>
      <c r="D205" s="150" t="s">
        <v>8883</v>
      </c>
      <c r="E205" s="150" t="s">
        <v>8542</v>
      </c>
      <c r="F205" s="152">
        <v>236</v>
      </c>
      <c r="G205" s="150" t="s">
        <v>8503</v>
      </c>
      <c r="H205" s="150" t="s">
        <v>650</v>
      </c>
      <c r="I205" s="150" t="s">
        <v>8489</v>
      </c>
      <c r="J205" s="150" t="s">
        <v>8388</v>
      </c>
      <c r="K205" s="150" t="s">
        <v>8490</v>
      </c>
    </row>
    <row r="206" spans="1:11" ht="15">
      <c r="A206" s="150" t="s">
        <v>8884</v>
      </c>
      <c r="B206" s="150" t="s">
        <v>17</v>
      </c>
      <c r="C206" s="150" t="s">
        <v>8885</v>
      </c>
      <c r="D206" s="150" t="s">
        <v>8886</v>
      </c>
      <c r="E206" s="150" t="s">
        <v>8887</v>
      </c>
      <c r="F206" s="152">
        <v>288</v>
      </c>
      <c r="G206" s="150" t="s">
        <v>8888</v>
      </c>
      <c r="H206" s="150" t="s">
        <v>669</v>
      </c>
      <c r="I206" s="150" t="s">
        <v>8889</v>
      </c>
      <c r="J206" s="150" t="s">
        <v>8388</v>
      </c>
      <c r="K206" s="150" t="s">
        <v>8869</v>
      </c>
    </row>
    <row r="207" spans="1:11" ht="15">
      <c r="A207" s="150" t="s">
        <v>8890</v>
      </c>
      <c r="B207" s="150" t="s">
        <v>8411</v>
      </c>
      <c r="C207" s="150" t="s">
        <v>8891</v>
      </c>
      <c r="D207" s="150" t="s">
        <v>8892</v>
      </c>
      <c r="E207" s="150" t="s">
        <v>8893</v>
      </c>
      <c r="F207" s="152">
        <v>211</v>
      </c>
      <c r="G207" s="150"/>
      <c r="H207" s="150"/>
      <c r="I207" s="150"/>
      <c r="J207" s="150"/>
      <c r="K207" s="150"/>
    </row>
    <row r="208" spans="1:11" ht="15">
      <c r="A208" s="150" t="s">
        <v>8894</v>
      </c>
      <c r="B208" s="150" t="s">
        <v>17</v>
      </c>
      <c r="C208" s="150" t="s">
        <v>8895</v>
      </c>
      <c r="D208" s="150" t="s">
        <v>8896</v>
      </c>
      <c r="E208" s="150" t="s">
        <v>8701</v>
      </c>
      <c r="F208" s="152">
        <v>262</v>
      </c>
      <c r="G208" s="150" t="s">
        <v>8702</v>
      </c>
      <c r="H208" s="150" t="s">
        <v>669</v>
      </c>
      <c r="I208" s="150" t="s">
        <v>8675</v>
      </c>
      <c r="J208" s="150" t="s">
        <v>8703</v>
      </c>
      <c r="K208" s="150" t="s">
        <v>477</v>
      </c>
    </row>
    <row r="209" spans="1:11" ht="15">
      <c r="A209" s="150" t="s">
        <v>8897</v>
      </c>
      <c r="B209" s="150" t="s">
        <v>17</v>
      </c>
      <c r="C209" s="150" t="s">
        <v>8898</v>
      </c>
      <c r="D209" s="150" t="s">
        <v>8899</v>
      </c>
      <c r="E209" s="150" t="s">
        <v>8900</v>
      </c>
      <c r="F209" s="152">
        <v>244</v>
      </c>
      <c r="G209" s="150" t="s">
        <v>8901</v>
      </c>
      <c r="H209" s="150" t="s">
        <v>650</v>
      </c>
      <c r="I209" s="150" t="s">
        <v>560</v>
      </c>
      <c r="J209" s="150" t="s">
        <v>8388</v>
      </c>
      <c r="K209" s="150" t="s">
        <v>8902</v>
      </c>
    </row>
    <row r="210" spans="1:11" ht="15">
      <c r="A210" s="150" t="s">
        <v>8897</v>
      </c>
      <c r="B210" s="150" t="s">
        <v>8411</v>
      </c>
      <c r="C210" s="150" t="s">
        <v>8898</v>
      </c>
      <c r="D210" s="150" t="s">
        <v>8899</v>
      </c>
      <c r="E210" s="150" t="s">
        <v>8900</v>
      </c>
      <c r="F210" s="152">
        <v>244</v>
      </c>
      <c r="G210" s="150" t="s">
        <v>8901</v>
      </c>
      <c r="H210" s="150" t="s">
        <v>650</v>
      </c>
      <c r="I210" s="150" t="s">
        <v>560</v>
      </c>
      <c r="J210" s="150" t="s">
        <v>8388</v>
      </c>
      <c r="K210" s="150" t="s">
        <v>8902</v>
      </c>
    </row>
    <row r="211" spans="1:11" ht="15">
      <c r="A211" s="150" t="s">
        <v>8897</v>
      </c>
      <c r="B211" s="150" t="s">
        <v>1468</v>
      </c>
      <c r="C211" s="150" t="s">
        <v>8898</v>
      </c>
      <c r="D211" s="150" t="s">
        <v>8899</v>
      </c>
      <c r="E211" s="150" t="s">
        <v>8900</v>
      </c>
      <c r="F211" s="152">
        <v>244</v>
      </c>
      <c r="G211" s="150" t="s">
        <v>8901</v>
      </c>
      <c r="H211" s="150" t="s">
        <v>650</v>
      </c>
      <c r="I211" s="150" t="s">
        <v>560</v>
      </c>
      <c r="J211" s="150" t="s">
        <v>8388</v>
      </c>
      <c r="K211" s="150" t="s">
        <v>8902</v>
      </c>
    </row>
    <row r="212" spans="1:11" ht="15">
      <c r="A212" s="150" t="s">
        <v>8903</v>
      </c>
      <c r="B212" s="150" t="s">
        <v>8411</v>
      </c>
      <c r="C212" s="150" t="s">
        <v>8904</v>
      </c>
      <c r="D212" s="150" t="s">
        <v>8905</v>
      </c>
      <c r="E212" s="150" t="s">
        <v>8906</v>
      </c>
      <c r="F212" s="152">
        <v>288</v>
      </c>
      <c r="G212" s="150" t="s">
        <v>8907</v>
      </c>
      <c r="H212" s="150" t="s">
        <v>669</v>
      </c>
      <c r="I212" s="150" t="s">
        <v>8889</v>
      </c>
      <c r="J212" s="150" t="s">
        <v>8388</v>
      </c>
      <c r="K212" s="150" t="s">
        <v>8869</v>
      </c>
    </row>
    <row r="213" spans="1:11" ht="15">
      <c r="A213" s="150" t="s">
        <v>8903</v>
      </c>
      <c r="B213" s="150" t="s">
        <v>1468</v>
      </c>
      <c r="C213" s="150" t="s">
        <v>8904</v>
      </c>
      <c r="D213" s="150" t="s">
        <v>8905</v>
      </c>
      <c r="E213" s="150" t="s">
        <v>8906</v>
      </c>
      <c r="F213" s="152">
        <v>288</v>
      </c>
      <c r="G213" s="150" t="s">
        <v>8907</v>
      </c>
      <c r="H213" s="150" t="s">
        <v>669</v>
      </c>
      <c r="I213" s="150" t="s">
        <v>8889</v>
      </c>
      <c r="J213" s="150" t="s">
        <v>8388</v>
      </c>
      <c r="K213" s="150" t="s">
        <v>8869</v>
      </c>
    </row>
    <row r="214" spans="1:11" ht="15">
      <c r="A214" s="150" t="s">
        <v>8908</v>
      </c>
      <c r="B214" s="150" t="s">
        <v>17</v>
      </c>
      <c r="C214" s="150" t="s">
        <v>8909</v>
      </c>
      <c r="D214" s="150" t="s">
        <v>8910</v>
      </c>
      <c r="E214" s="150" t="s">
        <v>8911</v>
      </c>
      <c r="F214" s="152">
        <v>195</v>
      </c>
      <c r="G214" s="150" t="s">
        <v>8912</v>
      </c>
      <c r="H214" s="150" t="s">
        <v>8913</v>
      </c>
      <c r="I214" s="150" t="s">
        <v>8914</v>
      </c>
      <c r="J214" s="150"/>
      <c r="K214" s="150" t="s">
        <v>8915</v>
      </c>
    </row>
    <row r="215" spans="1:11" ht="15">
      <c r="A215" s="150" t="s">
        <v>8916</v>
      </c>
      <c r="B215" s="150" t="s">
        <v>17</v>
      </c>
      <c r="C215" s="150" t="s">
        <v>8917</v>
      </c>
      <c r="D215" s="150" t="s">
        <v>8918</v>
      </c>
      <c r="E215" s="150"/>
      <c r="F215" s="152">
        <v>160</v>
      </c>
      <c r="G215" s="150"/>
      <c r="H215" s="150"/>
      <c r="I215" s="150"/>
      <c r="J215" s="150"/>
      <c r="K215" s="150"/>
    </row>
    <row r="216" spans="1:11" ht="15">
      <c r="A216" s="150" t="s">
        <v>8919</v>
      </c>
      <c r="B216" s="150" t="s">
        <v>1468</v>
      </c>
      <c r="C216" s="150" t="s">
        <v>8920</v>
      </c>
      <c r="D216" s="150" t="s">
        <v>8921</v>
      </c>
      <c r="E216" s="150" t="s">
        <v>8922</v>
      </c>
      <c r="F216" s="152">
        <v>236</v>
      </c>
      <c r="G216" s="150" t="s">
        <v>8763</v>
      </c>
      <c r="H216" s="150" t="s">
        <v>650</v>
      </c>
      <c r="I216" s="150" t="s">
        <v>560</v>
      </c>
      <c r="J216" s="150" t="s">
        <v>8388</v>
      </c>
      <c r="K216" s="150" t="s">
        <v>8902</v>
      </c>
    </row>
    <row r="217" spans="1:11" ht="15">
      <c r="A217" s="150" t="s">
        <v>8919</v>
      </c>
      <c r="B217" s="150" t="s">
        <v>8418</v>
      </c>
      <c r="C217" s="150" t="s">
        <v>8920</v>
      </c>
      <c r="D217" s="150" t="s">
        <v>8921</v>
      </c>
      <c r="E217" s="150" t="s">
        <v>8922</v>
      </c>
      <c r="F217" s="152">
        <v>236</v>
      </c>
      <c r="G217" s="150" t="s">
        <v>8763</v>
      </c>
      <c r="H217" s="150" t="s">
        <v>650</v>
      </c>
      <c r="I217" s="150" t="s">
        <v>560</v>
      </c>
      <c r="J217" s="150" t="s">
        <v>8388</v>
      </c>
      <c r="K217" s="150" t="s">
        <v>8902</v>
      </c>
    </row>
    <row r="218" spans="1:11" ht="15">
      <c r="A218" s="150" t="s">
        <v>8919</v>
      </c>
      <c r="B218" s="150" t="s">
        <v>1467</v>
      </c>
      <c r="C218" s="150" t="s">
        <v>8920</v>
      </c>
      <c r="D218" s="150" t="s">
        <v>8921</v>
      </c>
      <c r="E218" s="150" t="s">
        <v>8922</v>
      </c>
      <c r="F218" s="152">
        <v>236</v>
      </c>
      <c r="G218" s="150" t="s">
        <v>8763</v>
      </c>
      <c r="H218" s="150" t="s">
        <v>650</v>
      </c>
      <c r="I218" s="150" t="s">
        <v>560</v>
      </c>
      <c r="J218" s="150" t="s">
        <v>8388</v>
      </c>
      <c r="K218" s="150" t="s">
        <v>8902</v>
      </c>
    </row>
    <row r="219" spans="1:11" ht="15">
      <c r="A219" s="150" t="s">
        <v>8919</v>
      </c>
      <c r="B219" s="150" t="s">
        <v>8462</v>
      </c>
      <c r="C219" s="150" t="s">
        <v>8920</v>
      </c>
      <c r="D219" s="150" t="s">
        <v>8921</v>
      </c>
      <c r="E219" s="150" t="s">
        <v>8922</v>
      </c>
      <c r="F219" s="152">
        <v>236</v>
      </c>
      <c r="G219" s="150" t="s">
        <v>8763</v>
      </c>
      <c r="H219" s="150" t="s">
        <v>650</v>
      </c>
      <c r="I219" s="150" t="s">
        <v>560</v>
      </c>
      <c r="J219" s="150" t="s">
        <v>8388</v>
      </c>
      <c r="K219" s="150" t="s">
        <v>8902</v>
      </c>
    </row>
    <row r="220" spans="1:11" ht="15">
      <c r="A220" s="150" t="s">
        <v>8923</v>
      </c>
      <c r="B220" s="150" t="s">
        <v>1468</v>
      </c>
      <c r="C220" s="150" t="s">
        <v>8924</v>
      </c>
      <c r="D220" s="150" t="s">
        <v>8925</v>
      </c>
      <c r="E220" s="150" t="s">
        <v>8926</v>
      </c>
      <c r="F220" s="152">
        <v>236</v>
      </c>
      <c r="G220" s="150" t="s">
        <v>8927</v>
      </c>
      <c r="H220" s="150" t="s">
        <v>650</v>
      </c>
      <c r="I220" s="150" t="s">
        <v>560</v>
      </c>
      <c r="J220" s="150" t="s">
        <v>8388</v>
      </c>
      <c r="K220" s="150" t="s">
        <v>8902</v>
      </c>
    </row>
    <row r="221" spans="1:11" ht="15">
      <c r="A221" s="150" t="s">
        <v>8928</v>
      </c>
      <c r="B221" s="150" t="s">
        <v>17</v>
      </c>
      <c r="C221" s="150" t="s">
        <v>8929</v>
      </c>
      <c r="D221" s="150" t="s">
        <v>8930</v>
      </c>
      <c r="E221" s="150" t="s">
        <v>8931</v>
      </c>
      <c r="F221" s="152">
        <v>95</v>
      </c>
      <c r="G221" s="150" t="s">
        <v>8777</v>
      </c>
      <c r="H221" s="150" t="s">
        <v>8778</v>
      </c>
      <c r="I221" s="150" t="s">
        <v>8932</v>
      </c>
      <c r="J221" s="150" t="s">
        <v>8388</v>
      </c>
      <c r="K221" s="150" t="s">
        <v>8780</v>
      </c>
    </row>
    <row r="222" spans="1:11" ht="15">
      <c r="A222" s="150" t="s">
        <v>8933</v>
      </c>
      <c r="B222" s="150" t="s">
        <v>17</v>
      </c>
      <c r="C222" s="150" t="s">
        <v>8934</v>
      </c>
      <c r="D222" s="150" t="s">
        <v>8935</v>
      </c>
      <c r="E222" s="150" t="s">
        <v>8922</v>
      </c>
      <c r="F222" s="152">
        <v>95</v>
      </c>
      <c r="G222" s="150" t="s">
        <v>8763</v>
      </c>
      <c r="H222" s="150" t="s">
        <v>650</v>
      </c>
      <c r="I222" s="150" t="s">
        <v>560</v>
      </c>
      <c r="J222" s="150" t="s">
        <v>8388</v>
      </c>
      <c r="K222" s="150" t="s">
        <v>8902</v>
      </c>
    </row>
    <row r="223" spans="1:11" ht="15">
      <c r="A223" s="150" t="s">
        <v>8936</v>
      </c>
      <c r="B223" s="150" t="s">
        <v>17</v>
      </c>
      <c r="C223" s="150" t="s">
        <v>8937</v>
      </c>
      <c r="D223" s="150" t="s">
        <v>8938</v>
      </c>
      <c r="E223" s="150" t="s">
        <v>8939</v>
      </c>
      <c r="F223" s="152">
        <v>139</v>
      </c>
      <c r="G223" s="150" t="s">
        <v>8940</v>
      </c>
      <c r="H223" s="150" t="s">
        <v>8941</v>
      </c>
      <c r="I223" s="150" t="s">
        <v>8942</v>
      </c>
      <c r="J223" s="150" t="s">
        <v>8943</v>
      </c>
      <c r="K223" s="150" t="s">
        <v>8944</v>
      </c>
    </row>
    <row r="224" spans="1:11" ht="15">
      <c r="A224" s="150" t="s">
        <v>8945</v>
      </c>
      <c r="B224" s="150" t="s">
        <v>17</v>
      </c>
      <c r="C224" s="150" t="s">
        <v>8946</v>
      </c>
      <c r="D224" s="150" t="s">
        <v>8947</v>
      </c>
      <c r="E224" s="150" t="s">
        <v>8887</v>
      </c>
      <c r="F224" s="152">
        <v>288</v>
      </c>
      <c r="G224" s="150" t="s">
        <v>8888</v>
      </c>
      <c r="H224" s="150" t="s">
        <v>669</v>
      </c>
      <c r="I224" s="150" t="s">
        <v>8889</v>
      </c>
      <c r="J224" s="150" t="s">
        <v>8388</v>
      </c>
      <c r="K224" s="150" t="s">
        <v>8869</v>
      </c>
    </row>
    <row r="225" spans="1:11" ht="15">
      <c r="A225" s="150" t="s">
        <v>8945</v>
      </c>
      <c r="B225" s="150" t="s">
        <v>8411</v>
      </c>
      <c r="C225" s="150" t="s">
        <v>8946</v>
      </c>
      <c r="D225" s="150" t="s">
        <v>8947</v>
      </c>
      <c r="E225" s="150" t="s">
        <v>8887</v>
      </c>
      <c r="F225" s="152">
        <v>288</v>
      </c>
      <c r="G225" s="150" t="s">
        <v>8888</v>
      </c>
      <c r="H225" s="150" t="s">
        <v>669</v>
      </c>
      <c r="I225" s="150" t="s">
        <v>8889</v>
      </c>
      <c r="J225" s="150" t="s">
        <v>8388</v>
      </c>
      <c r="K225" s="150" t="s">
        <v>8869</v>
      </c>
    </row>
    <row r="226" spans="1:11" ht="15">
      <c r="A226" s="150" t="s">
        <v>8945</v>
      </c>
      <c r="B226" s="150" t="s">
        <v>1468</v>
      </c>
      <c r="C226" s="150" t="s">
        <v>8946</v>
      </c>
      <c r="D226" s="150" t="s">
        <v>8947</v>
      </c>
      <c r="E226" s="150" t="s">
        <v>8887</v>
      </c>
      <c r="F226" s="152">
        <v>288</v>
      </c>
      <c r="G226" s="150" t="s">
        <v>8888</v>
      </c>
      <c r="H226" s="150" t="s">
        <v>669</v>
      </c>
      <c r="I226" s="150" t="s">
        <v>8889</v>
      </c>
      <c r="J226" s="150" t="s">
        <v>8388</v>
      </c>
      <c r="K226" s="150" t="s">
        <v>8869</v>
      </c>
    </row>
    <row r="227" spans="1:11" ht="15">
      <c r="A227" s="150" t="s">
        <v>8948</v>
      </c>
      <c r="B227" s="150" t="s">
        <v>17</v>
      </c>
      <c r="C227" s="150" t="s">
        <v>8949</v>
      </c>
      <c r="D227" s="150" t="s">
        <v>8950</v>
      </c>
      <c r="E227" s="150"/>
      <c r="F227" s="152">
        <v>212</v>
      </c>
      <c r="G227" s="150"/>
      <c r="H227" s="150"/>
      <c r="I227" s="150"/>
      <c r="J227" s="150"/>
      <c r="K227" s="150"/>
    </row>
    <row r="228" spans="1:11" ht="15">
      <c r="A228" s="150" t="s">
        <v>8948</v>
      </c>
      <c r="B228" s="150" t="s">
        <v>8411</v>
      </c>
      <c r="C228" s="150" t="s">
        <v>8949</v>
      </c>
      <c r="D228" s="150" t="s">
        <v>8950</v>
      </c>
      <c r="E228" s="150"/>
      <c r="F228" s="152">
        <v>212</v>
      </c>
      <c r="G228" s="150"/>
      <c r="H228" s="150"/>
      <c r="I228" s="150"/>
      <c r="J228" s="150"/>
      <c r="K228" s="150"/>
    </row>
    <row r="229" spans="1:11" ht="15">
      <c r="A229" s="150" t="s">
        <v>8951</v>
      </c>
      <c r="B229" s="150" t="s">
        <v>17</v>
      </c>
      <c r="C229" s="150" t="s">
        <v>8952</v>
      </c>
      <c r="D229" s="150" t="s">
        <v>8953</v>
      </c>
      <c r="E229" s="150" t="s">
        <v>8494</v>
      </c>
      <c r="F229" s="152">
        <v>190</v>
      </c>
      <c r="G229" s="150" t="s">
        <v>8395</v>
      </c>
      <c r="H229" s="150" t="s">
        <v>8386</v>
      </c>
      <c r="I229" s="150" t="s">
        <v>8387</v>
      </c>
      <c r="J229" s="150" t="s">
        <v>8388</v>
      </c>
      <c r="K229" s="150" t="s">
        <v>8389</v>
      </c>
    </row>
    <row r="230" spans="1:11" ht="15">
      <c r="A230" s="150" t="s">
        <v>8954</v>
      </c>
      <c r="B230" s="150" t="s">
        <v>8411</v>
      </c>
      <c r="C230" s="150" t="s">
        <v>8955</v>
      </c>
      <c r="D230" s="150" t="s">
        <v>8956</v>
      </c>
      <c r="E230" s="150" t="s">
        <v>8957</v>
      </c>
      <c r="F230" s="152">
        <v>286</v>
      </c>
      <c r="G230" s="150" t="s">
        <v>8374</v>
      </c>
      <c r="H230" s="150" t="s">
        <v>8375</v>
      </c>
      <c r="I230" s="150" t="s">
        <v>751</v>
      </c>
      <c r="J230" s="150" t="s">
        <v>8376</v>
      </c>
      <c r="K230" s="150" t="s">
        <v>8377</v>
      </c>
    </row>
    <row r="231" spans="1:11" ht="15">
      <c r="A231" s="150" t="s">
        <v>8954</v>
      </c>
      <c r="B231" s="150" t="s">
        <v>8396</v>
      </c>
      <c r="C231" s="150" t="s">
        <v>8955</v>
      </c>
      <c r="D231" s="150" t="s">
        <v>8956</v>
      </c>
      <c r="E231" s="150" t="s">
        <v>8957</v>
      </c>
      <c r="F231" s="152">
        <v>286</v>
      </c>
      <c r="G231" s="150" t="s">
        <v>8374</v>
      </c>
      <c r="H231" s="150" t="s">
        <v>8375</v>
      </c>
      <c r="I231" s="150" t="s">
        <v>751</v>
      </c>
      <c r="J231" s="150" t="s">
        <v>8376</v>
      </c>
      <c r="K231" s="150" t="s">
        <v>8377</v>
      </c>
    </row>
    <row r="232" spans="1:11" ht="15">
      <c r="A232" s="150" t="s">
        <v>8954</v>
      </c>
      <c r="B232" s="150" t="s">
        <v>8418</v>
      </c>
      <c r="C232" s="150" t="s">
        <v>8955</v>
      </c>
      <c r="D232" s="150" t="s">
        <v>8956</v>
      </c>
      <c r="E232" s="150" t="s">
        <v>8957</v>
      </c>
      <c r="F232" s="152">
        <v>286</v>
      </c>
      <c r="G232" s="150" t="s">
        <v>8374</v>
      </c>
      <c r="H232" s="150" t="s">
        <v>8375</v>
      </c>
      <c r="I232" s="150" t="s">
        <v>751</v>
      </c>
      <c r="J232" s="150" t="s">
        <v>8376</v>
      </c>
      <c r="K232" s="150" t="s">
        <v>8377</v>
      </c>
    </row>
    <row r="233" spans="1:11" ht="15">
      <c r="A233" s="150" t="s">
        <v>8954</v>
      </c>
      <c r="B233" s="150" t="s">
        <v>1467</v>
      </c>
      <c r="C233" s="150" t="s">
        <v>8955</v>
      </c>
      <c r="D233" s="150" t="s">
        <v>8956</v>
      </c>
      <c r="E233" s="150" t="s">
        <v>8957</v>
      </c>
      <c r="F233" s="152">
        <v>286</v>
      </c>
      <c r="G233" s="150" t="s">
        <v>8374</v>
      </c>
      <c r="H233" s="150" t="s">
        <v>8375</v>
      </c>
      <c r="I233" s="150" t="s">
        <v>751</v>
      </c>
      <c r="J233" s="150" t="s">
        <v>8376</v>
      </c>
      <c r="K233" s="150" t="s">
        <v>8377</v>
      </c>
    </row>
    <row r="234" spans="1:11" ht="15">
      <c r="A234" s="150" t="s">
        <v>8954</v>
      </c>
      <c r="B234" s="150" t="s">
        <v>8462</v>
      </c>
      <c r="C234" s="150" t="s">
        <v>8955</v>
      </c>
      <c r="D234" s="150" t="s">
        <v>8956</v>
      </c>
      <c r="E234" s="150" t="s">
        <v>8957</v>
      </c>
      <c r="F234" s="152">
        <v>286</v>
      </c>
      <c r="G234" s="150" t="s">
        <v>8374</v>
      </c>
      <c r="H234" s="150" t="s">
        <v>8375</v>
      </c>
      <c r="I234" s="150" t="s">
        <v>751</v>
      </c>
      <c r="J234" s="150" t="s">
        <v>8376</v>
      </c>
      <c r="K234" s="150" t="s">
        <v>8377</v>
      </c>
    </row>
    <row r="235" spans="1:11" ht="15">
      <c r="A235" s="150" t="s">
        <v>8954</v>
      </c>
      <c r="B235" s="150" t="s">
        <v>8463</v>
      </c>
      <c r="C235" s="150" t="s">
        <v>8955</v>
      </c>
      <c r="D235" s="150" t="s">
        <v>8956</v>
      </c>
      <c r="E235" s="150" t="s">
        <v>8957</v>
      </c>
      <c r="F235" s="152">
        <v>286</v>
      </c>
      <c r="G235" s="150" t="s">
        <v>8374</v>
      </c>
      <c r="H235" s="150" t="s">
        <v>8375</v>
      </c>
      <c r="I235" s="150" t="s">
        <v>751</v>
      </c>
      <c r="J235" s="150" t="s">
        <v>8376</v>
      </c>
      <c r="K235" s="150" t="s">
        <v>8377</v>
      </c>
    </row>
    <row r="236" spans="1:11" ht="15">
      <c r="A236" s="150" t="s">
        <v>8958</v>
      </c>
      <c r="B236" s="150" t="s">
        <v>17</v>
      </c>
      <c r="C236" s="150" t="s">
        <v>8959</v>
      </c>
      <c r="D236" s="150" t="s">
        <v>8960</v>
      </c>
      <c r="E236" s="150" t="s">
        <v>8961</v>
      </c>
      <c r="F236" s="152">
        <v>107</v>
      </c>
      <c r="G236" s="150" t="s">
        <v>8962</v>
      </c>
      <c r="H236" s="150" t="s">
        <v>8427</v>
      </c>
      <c r="I236" s="150" t="s">
        <v>8963</v>
      </c>
      <c r="J236" s="150" t="s">
        <v>8388</v>
      </c>
      <c r="K236" s="150" t="s">
        <v>8862</v>
      </c>
    </row>
    <row r="237" spans="1:11" ht="15">
      <c r="A237" s="150" t="s">
        <v>8964</v>
      </c>
      <c r="B237" s="150" t="s">
        <v>17</v>
      </c>
      <c r="C237" s="150" t="s">
        <v>8965</v>
      </c>
      <c r="D237" s="150" t="s">
        <v>8966</v>
      </c>
      <c r="E237" s="150" t="s">
        <v>474</v>
      </c>
      <c r="F237" s="152">
        <v>233</v>
      </c>
      <c r="G237" s="150" t="s">
        <v>8674</v>
      </c>
      <c r="H237" s="150" t="s">
        <v>669</v>
      </c>
      <c r="I237" s="150" t="s">
        <v>8675</v>
      </c>
      <c r="J237" s="150" t="s">
        <v>8403</v>
      </c>
      <c r="K237" s="150" t="s">
        <v>477</v>
      </c>
    </row>
    <row r="238" spans="1:11" ht="15">
      <c r="A238" s="150" t="s">
        <v>8967</v>
      </c>
      <c r="B238" s="150" t="s">
        <v>8411</v>
      </c>
      <c r="C238" s="150" t="s">
        <v>8968</v>
      </c>
      <c r="D238" s="150" t="s">
        <v>8969</v>
      </c>
      <c r="E238" s="150" t="s">
        <v>8970</v>
      </c>
      <c r="F238" s="152">
        <v>246</v>
      </c>
      <c r="G238" s="150" t="s">
        <v>8971</v>
      </c>
      <c r="H238" s="150" t="s">
        <v>8375</v>
      </c>
      <c r="I238" s="150" t="s">
        <v>8670</v>
      </c>
      <c r="J238" s="150" t="s">
        <v>8376</v>
      </c>
      <c r="K238" s="150" t="s">
        <v>8377</v>
      </c>
    </row>
    <row r="239" spans="1:11" ht="15">
      <c r="A239" s="150" t="s">
        <v>8972</v>
      </c>
      <c r="B239" s="150" t="s">
        <v>17</v>
      </c>
      <c r="C239" s="150" t="s">
        <v>8973</v>
      </c>
      <c r="D239" s="150" t="s">
        <v>8974</v>
      </c>
      <c r="E239" s="150" t="s">
        <v>8975</v>
      </c>
      <c r="F239" s="152">
        <v>95</v>
      </c>
      <c r="G239" s="150" t="s">
        <v>8777</v>
      </c>
      <c r="H239" s="150" t="s">
        <v>8778</v>
      </c>
      <c r="I239" s="150" t="s">
        <v>8932</v>
      </c>
      <c r="J239" s="150" t="s">
        <v>8976</v>
      </c>
      <c r="K239" s="150" t="s">
        <v>8977</v>
      </c>
    </row>
    <row r="240" spans="1:11" ht="15">
      <c r="A240" s="150" t="s">
        <v>8972</v>
      </c>
      <c r="B240" s="150" t="s">
        <v>8411</v>
      </c>
      <c r="C240" s="150" t="s">
        <v>8973</v>
      </c>
      <c r="D240" s="150" t="s">
        <v>8974</v>
      </c>
      <c r="E240" s="150" t="s">
        <v>8975</v>
      </c>
      <c r="F240" s="152">
        <v>95</v>
      </c>
      <c r="G240" s="150" t="s">
        <v>8777</v>
      </c>
      <c r="H240" s="150" t="s">
        <v>8778</v>
      </c>
      <c r="I240" s="150" t="s">
        <v>8932</v>
      </c>
      <c r="J240" s="150" t="s">
        <v>8976</v>
      </c>
      <c r="K240" s="150" t="s">
        <v>8977</v>
      </c>
    </row>
    <row r="241" spans="1:11" ht="15">
      <c r="A241" s="150" t="s">
        <v>8978</v>
      </c>
      <c r="B241" s="150" t="s">
        <v>17</v>
      </c>
      <c r="C241" s="150" t="s">
        <v>8979</v>
      </c>
      <c r="D241" s="150" t="s">
        <v>8980</v>
      </c>
      <c r="E241" s="150" t="s">
        <v>8900</v>
      </c>
      <c r="F241" s="152">
        <v>244</v>
      </c>
      <c r="G241" s="150" t="s">
        <v>8901</v>
      </c>
      <c r="H241" s="150" t="s">
        <v>650</v>
      </c>
      <c r="I241" s="150" t="s">
        <v>560</v>
      </c>
      <c r="J241" s="150"/>
      <c r="K241" s="150" t="s">
        <v>8902</v>
      </c>
    </row>
    <row r="242" spans="1:11" ht="15">
      <c r="A242" s="150" t="s">
        <v>8981</v>
      </c>
      <c r="B242" s="150" t="s">
        <v>17</v>
      </c>
      <c r="C242" s="150" t="s">
        <v>8982</v>
      </c>
      <c r="D242" s="150" t="s">
        <v>8983</v>
      </c>
      <c r="E242" s="150" t="s">
        <v>8906</v>
      </c>
      <c r="F242" s="152">
        <v>288</v>
      </c>
      <c r="G242" s="150" t="s">
        <v>8907</v>
      </c>
      <c r="H242" s="150" t="s">
        <v>669</v>
      </c>
      <c r="I242" s="150" t="s">
        <v>8889</v>
      </c>
      <c r="J242" s="150"/>
      <c r="K242" s="150" t="s">
        <v>8869</v>
      </c>
    </row>
    <row r="243" spans="1:11" ht="15">
      <c r="A243" s="150" t="s">
        <v>8984</v>
      </c>
      <c r="B243" s="150" t="s">
        <v>8411</v>
      </c>
      <c r="C243" s="150" t="s">
        <v>8985</v>
      </c>
      <c r="D243" s="150" t="s">
        <v>8986</v>
      </c>
      <c r="E243" s="150" t="s">
        <v>8855</v>
      </c>
      <c r="F243" s="152">
        <v>173</v>
      </c>
      <c r="G243" s="150" t="s">
        <v>8856</v>
      </c>
      <c r="H243" s="150" t="s">
        <v>650</v>
      </c>
      <c r="I243" s="150" t="s">
        <v>8489</v>
      </c>
      <c r="J243" s="150" t="s">
        <v>8388</v>
      </c>
      <c r="K243" s="150" t="s">
        <v>8490</v>
      </c>
    </row>
    <row r="244" spans="1:11" ht="15">
      <c r="A244" s="150" t="s">
        <v>8987</v>
      </c>
      <c r="B244" s="150" t="s">
        <v>8396</v>
      </c>
      <c r="C244" s="150" t="s">
        <v>8988</v>
      </c>
      <c r="D244" s="150" t="s">
        <v>8989</v>
      </c>
      <c r="E244" s="150" t="s">
        <v>8990</v>
      </c>
      <c r="F244" s="152">
        <v>214</v>
      </c>
      <c r="G244" s="150" t="s">
        <v>968</v>
      </c>
      <c r="H244" s="150" t="s">
        <v>8640</v>
      </c>
      <c r="I244" s="150" t="s">
        <v>616</v>
      </c>
      <c r="J244" s="150" t="s">
        <v>1334</v>
      </c>
      <c r="K244" s="150" t="s">
        <v>8641</v>
      </c>
    </row>
    <row r="245" spans="1:11" ht="15">
      <c r="A245" s="150" t="s">
        <v>8991</v>
      </c>
      <c r="B245" s="150" t="s">
        <v>17</v>
      </c>
      <c r="C245" s="150" t="s">
        <v>8992</v>
      </c>
      <c r="D245" s="150" t="s">
        <v>8993</v>
      </c>
      <c r="E245" s="150" t="s">
        <v>8400</v>
      </c>
      <c r="F245" s="152">
        <v>260</v>
      </c>
      <c r="G245" s="150" t="s">
        <v>8401</v>
      </c>
      <c r="H245" s="150" t="s">
        <v>669</v>
      </c>
      <c r="I245" s="150" t="s">
        <v>8402</v>
      </c>
      <c r="J245" s="150" t="s">
        <v>8403</v>
      </c>
      <c r="K245" s="150" t="s">
        <v>477</v>
      </c>
    </row>
    <row r="246" spans="1:11" ht="15">
      <c r="A246" s="150" t="s">
        <v>8994</v>
      </c>
      <c r="B246" s="150" t="s">
        <v>1468</v>
      </c>
      <c r="C246" s="150" t="s">
        <v>8995</v>
      </c>
      <c r="D246" s="150" t="s">
        <v>8996</v>
      </c>
      <c r="E246" s="150" t="s">
        <v>8737</v>
      </c>
      <c r="F246" s="152">
        <v>233</v>
      </c>
      <c r="G246" s="150" t="s">
        <v>8441</v>
      </c>
      <c r="H246" s="150" t="s">
        <v>669</v>
      </c>
      <c r="I246" s="150" t="s">
        <v>8402</v>
      </c>
      <c r="J246" s="150" t="s">
        <v>8403</v>
      </c>
      <c r="K246" s="150" t="s">
        <v>477</v>
      </c>
    </row>
    <row r="247" spans="1:11" ht="15">
      <c r="A247" s="150" t="s">
        <v>8997</v>
      </c>
      <c r="B247" s="150" t="s">
        <v>17</v>
      </c>
      <c r="C247" s="150" t="s">
        <v>8998</v>
      </c>
      <c r="D247" s="150" t="s">
        <v>8999</v>
      </c>
      <c r="E247" s="150" t="s">
        <v>8839</v>
      </c>
      <c r="F247" s="152">
        <v>109</v>
      </c>
      <c r="G247" s="150" t="s">
        <v>8840</v>
      </c>
      <c r="H247" s="150" t="s">
        <v>8427</v>
      </c>
      <c r="I247" s="150" t="s">
        <v>8841</v>
      </c>
      <c r="J247" s="150" t="s">
        <v>8388</v>
      </c>
      <c r="K247" s="150" t="s">
        <v>8842</v>
      </c>
    </row>
    <row r="248" spans="1:11" ht="15">
      <c r="A248" s="150" t="s">
        <v>9000</v>
      </c>
      <c r="B248" s="150" t="s">
        <v>17</v>
      </c>
      <c r="C248" s="150" t="s">
        <v>9001</v>
      </c>
      <c r="D248" s="150" t="s">
        <v>9002</v>
      </c>
      <c r="E248" s="150" t="s">
        <v>8839</v>
      </c>
      <c r="F248" s="152">
        <v>109</v>
      </c>
      <c r="G248" s="150" t="s">
        <v>8840</v>
      </c>
      <c r="H248" s="150" t="s">
        <v>8427</v>
      </c>
      <c r="I248" s="150" t="s">
        <v>8841</v>
      </c>
      <c r="J248" s="150" t="s">
        <v>8388</v>
      </c>
      <c r="K248" s="150" t="s">
        <v>8842</v>
      </c>
    </row>
    <row r="249" spans="1:11" ht="15">
      <c r="A249" s="150" t="s">
        <v>9003</v>
      </c>
      <c r="B249" s="150" t="s">
        <v>17</v>
      </c>
      <c r="C249" s="150" t="s">
        <v>9004</v>
      </c>
      <c r="D249" s="150" t="s">
        <v>9005</v>
      </c>
      <c r="E249" s="150" t="s">
        <v>9006</v>
      </c>
      <c r="F249" s="152">
        <v>232</v>
      </c>
      <c r="G249" s="150" t="s">
        <v>8441</v>
      </c>
      <c r="H249" s="150" t="s">
        <v>669</v>
      </c>
      <c r="I249" s="150" t="s">
        <v>8402</v>
      </c>
      <c r="J249" s="150" t="s">
        <v>8403</v>
      </c>
      <c r="K249" s="150" t="s">
        <v>477</v>
      </c>
    </row>
    <row r="250" spans="1:11" ht="15">
      <c r="A250" s="150" t="s">
        <v>9007</v>
      </c>
      <c r="B250" s="150" t="s">
        <v>17</v>
      </c>
      <c r="C250" s="150" t="s">
        <v>9008</v>
      </c>
      <c r="D250" s="150" t="s">
        <v>9009</v>
      </c>
      <c r="E250" s="150" t="s">
        <v>9010</v>
      </c>
      <c r="F250" s="152">
        <v>124</v>
      </c>
      <c r="G250" s="150" t="s">
        <v>8610</v>
      </c>
      <c r="H250" s="150" t="s">
        <v>8427</v>
      </c>
      <c r="I250" s="150" t="s">
        <v>8611</v>
      </c>
      <c r="J250" s="150" t="s">
        <v>8388</v>
      </c>
      <c r="K250" s="150" t="s">
        <v>8429</v>
      </c>
    </row>
    <row r="251" spans="1:11" ht="15">
      <c r="A251" s="150" t="s">
        <v>9011</v>
      </c>
      <c r="B251" s="150" t="s">
        <v>17</v>
      </c>
      <c r="C251" s="150" t="s">
        <v>9012</v>
      </c>
      <c r="D251" s="150" t="s">
        <v>9013</v>
      </c>
      <c r="E251" s="150" t="s">
        <v>9014</v>
      </c>
      <c r="F251" s="152">
        <v>60</v>
      </c>
      <c r="G251" s="150" t="s">
        <v>8503</v>
      </c>
      <c r="H251" s="150" t="s">
        <v>650</v>
      </c>
      <c r="I251" s="150" t="s">
        <v>8821</v>
      </c>
      <c r="J251" s="150" t="s">
        <v>8388</v>
      </c>
      <c r="K251" s="150" t="s">
        <v>8490</v>
      </c>
    </row>
    <row r="252" spans="1:11" ht="15">
      <c r="A252" s="150" t="s">
        <v>9011</v>
      </c>
      <c r="B252" s="150" t="s">
        <v>8411</v>
      </c>
      <c r="C252" s="150" t="s">
        <v>9012</v>
      </c>
      <c r="D252" s="150" t="s">
        <v>9013</v>
      </c>
      <c r="E252" s="150" t="s">
        <v>9014</v>
      </c>
      <c r="F252" s="152">
        <v>60</v>
      </c>
      <c r="G252" s="150" t="s">
        <v>8503</v>
      </c>
      <c r="H252" s="150" t="s">
        <v>650</v>
      </c>
      <c r="I252" s="150" t="s">
        <v>8821</v>
      </c>
      <c r="J252" s="150" t="s">
        <v>8388</v>
      </c>
      <c r="K252" s="150" t="s">
        <v>8490</v>
      </c>
    </row>
    <row r="253" spans="1:11" ht="15">
      <c r="A253" s="150" t="s">
        <v>9015</v>
      </c>
      <c r="B253" s="150" t="s">
        <v>8411</v>
      </c>
      <c r="C253" s="150" t="s">
        <v>9016</v>
      </c>
      <c r="D253" s="150" t="s">
        <v>9017</v>
      </c>
      <c r="E253" s="150" t="s">
        <v>8809</v>
      </c>
      <c r="F253" s="152">
        <v>58</v>
      </c>
      <c r="G253" s="150" t="s">
        <v>8481</v>
      </c>
      <c r="H253" s="150" t="s">
        <v>9018</v>
      </c>
      <c r="I253" s="150" t="s">
        <v>8811</v>
      </c>
      <c r="J253" s="150" t="s">
        <v>8388</v>
      </c>
      <c r="K253" s="150"/>
    </row>
    <row r="254" spans="1:11" ht="15">
      <c r="A254" s="150" t="s">
        <v>9019</v>
      </c>
      <c r="B254" s="150" t="s">
        <v>17</v>
      </c>
      <c r="C254" s="150" t="s">
        <v>9020</v>
      </c>
      <c r="D254" s="150" t="s">
        <v>9021</v>
      </c>
      <c r="E254" s="150" t="s">
        <v>9022</v>
      </c>
      <c r="F254" s="152">
        <v>72</v>
      </c>
      <c r="G254" s="150" t="s">
        <v>9023</v>
      </c>
      <c r="H254" s="150" t="s">
        <v>8427</v>
      </c>
      <c r="I254" s="150" t="s">
        <v>9024</v>
      </c>
      <c r="J254" s="150" t="s">
        <v>8388</v>
      </c>
      <c r="K254" s="150" t="s">
        <v>9025</v>
      </c>
    </row>
    <row r="255" spans="1:11" ht="15">
      <c r="A255" s="150" t="s">
        <v>9026</v>
      </c>
      <c r="B255" s="150" t="s">
        <v>17</v>
      </c>
      <c r="C255" s="150" t="s">
        <v>9027</v>
      </c>
      <c r="D255" s="150" t="s">
        <v>9028</v>
      </c>
      <c r="E255" s="150" t="s">
        <v>9029</v>
      </c>
      <c r="F255" s="152">
        <v>114</v>
      </c>
      <c r="G255" s="150" t="s">
        <v>8610</v>
      </c>
      <c r="H255" s="150" t="s">
        <v>8427</v>
      </c>
      <c r="I255" s="150" t="s">
        <v>8611</v>
      </c>
      <c r="J255" s="150" t="s">
        <v>8388</v>
      </c>
      <c r="K255" s="150" t="s">
        <v>8429</v>
      </c>
    </row>
    <row r="256" spans="1:11" ht="15">
      <c r="A256" s="150" t="s">
        <v>9026</v>
      </c>
      <c r="B256" s="150" t="s">
        <v>8411</v>
      </c>
      <c r="C256" s="150" t="s">
        <v>9027</v>
      </c>
      <c r="D256" s="150" t="s">
        <v>9028</v>
      </c>
      <c r="E256" s="150" t="s">
        <v>9029</v>
      </c>
      <c r="F256" s="152">
        <v>114</v>
      </c>
      <c r="G256" s="150" t="s">
        <v>8610</v>
      </c>
      <c r="H256" s="150" t="s">
        <v>8427</v>
      </c>
      <c r="I256" s="150" t="s">
        <v>8611</v>
      </c>
      <c r="J256" s="150" t="s">
        <v>8388</v>
      </c>
      <c r="K256" s="150" t="s">
        <v>8429</v>
      </c>
    </row>
    <row r="257" spans="1:11" ht="15">
      <c r="A257" s="150" t="s">
        <v>9030</v>
      </c>
      <c r="B257" s="150" t="s">
        <v>8411</v>
      </c>
      <c r="C257" s="150" t="s">
        <v>9031</v>
      </c>
      <c r="D257" s="150" t="s">
        <v>9032</v>
      </c>
      <c r="E257" s="150" t="s">
        <v>9033</v>
      </c>
      <c r="F257" s="152">
        <v>44</v>
      </c>
      <c r="G257" s="150" t="s">
        <v>9034</v>
      </c>
      <c r="H257" s="150" t="s">
        <v>8386</v>
      </c>
      <c r="I257" s="150" t="s">
        <v>9035</v>
      </c>
      <c r="J257" s="150" t="s">
        <v>8388</v>
      </c>
      <c r="K257" s="150" t="s">
        <v>8389</v>
      </c>
    </row>
    <row r="258" spans="1:11" ht="15">
      <c r="A258" s="150" t="s">
        <v>9030</v>
      </c>
      <c r="B258" s="150" t="s">
        <v>1468</v>
      </c>
      <c r="C258" s="150" t="s">
        <v>9031</v>
      </c>
      <c r="D258" s="150" t="s">
        <v>9032</v>
      </c>
      <c r="E258" s="150" t="s">
        <v>9033</v>
      </c>
      <c r="F258" s="152">
        <v>44</v>
      </c>
      <c r="G258" s="150" t="s">
        <v>9034</v>
      </c>
      <c r="H258" s="150" t="s">
        <v>8386</v>
      </c>
      <c r="I258" s="150" t="s">
        <v>9035</v>
      </c>
      <c r="J258" s="150" t="s">
        <v>8388</v>
      </c>
      <c r="K258" s="150" t="s">
        <v>8389</v>
      </c>
    </row>
    <row r="259" spans="1:11" ht="15">
      <c r="A259" s="150" t="s">
        <v>9030</v>
      </c>
      <c r="B259" s="150" t="s">
        <v>8396</v>
      </c>
      <c r="C259" s="150" t="s">
        <v>9031</v>
      </c>
      <c r="D259" s="150" t="s">
        <v>9032</v>
      </c>
      <c r="E259" s="150" t="s">
        <v>9033</v>
      </c>
      <c r="F259" s="152">
        <v>44</v>
      </c>
      <c r="G259" s="150" t="s">
        <v>9034</v>
      </c>
      <c r="H259" s="150" t="s">
        <v>8386</v>
      </c>
      <c r="I259" s="150" t="s">
        <v>9035</v>
      </c>
      <c r="J259" s="150" t="s">
        <v>8388</v>
      </c>
      <c r="K259" s="150" t="s">
        <v>8389</v>
      </c>
    </row>
    <row r="260" spans="1:11" ht="15">
      <c r="A260" s="150" t="s">
        <v>9036</v>
      </c>
      <c r="B260" s="150" t="s">
        <v>8411</v>
      </c>
      <c r="C260" s="150" t="s">
        <v>9037</v>
      </c>
      <c r="D260" s="150" t="s">
        <v>9038</v>
      </c>
      <c r="E260" s="150" t="s">
        <v>9039</v>
      </c>
      <c r="F260" s="152">
        <v>222</v>
      </c>
      <c r="G260" s="150" t="s">
        <v>8664</v>
      </c>
      <c r="H260" s="150" t="s">
        <v>8640</v>
      </c>
      <c r="I260" s="150" t="s">
        <v>616</v>
      </c>
      <c r="J260" s="150" t="s">
        <v>1334</v>
      </c>
      <c r="K260" s="150" t="s">
        <v>8641</v>
      </c>
    </row>
    <row r="261" spans="1:11" ht="15">
      <c r="A261" s="150" t="s">
        <v>9040</v>
      </c>
      <c r="B261" s="150" t="s">
        <v>17</v>
      </c>
      <c r="C261" s="150" t="s">
        <v>9041</v>
      </c>
      <c r="D261" s="150" t="s">
        <v>9042</v>
      </c>
      <c r="E261" s="150" t="s">
        <v>9043</v>
      </c>
      <c r="F261" s="152">
        <v>95</v>
      </c>
      <c r="G261" s="150" t="s">
        <v>8777</v>
      </c>
      <c r="H261" s="150" t="s">
        <v>8778</v>
      </c>
      <c r="I261" s="150" t="s">
        <v>8932</v>
      </c>
      <c r="J261" s="150"/>
      <c r="K261" s="150" t="s">
        <v>8780</v>
      </c>
    </row>
    <row r="262" spans="1:11" ht="15">
      <c r="A262" s="150" t="s">
        <v>9044</v>
      </c>
      <c r="B262" s="150" t="s">
        <v>1468</v>
      </c>
      <c r="C262" s="150" t="s">
        <v>9045</v>
      </c>
      <c r="D262" s="150" t="s">
        <v>9046</v>
      </c>
      <c r="E262" s="150" t="s">
        <v>9047</v>
      </c>
      <c r="F262" s="152">
        <v>99</v>
      </c>
      <c r="G262" s="150" t="s">
        <v>8385</v>
      </c>
      <c r="H262" s="150" t="s">
        <v>8386</v>
      </c>
      <c r="I262" s="150" t="s">
        <v>8387</v>
      </c>
      <c r="J262" s="150" t="s">
        <v>8388</v>
      </c>
      <c r="K262" s="150" t="s">
        <v>8389</v>
      </c>
    </row>
    <row r="263" spans="1:11" ht="15">
      <c r="A263" s="150" t="s">
        <v>9048</v>
      </c>
      <c r="B263" s="150" t="s">
        <v>17</v>
      </c>
      <c r="C263" s="150" t="s">
        <v>9049</v>
      </c>
      <c r="D263" s="150" t="s">
        <v>9050</v>
      </c>
      <c r="E263" s="150" t="s">
        <v>8701</v>
      </c>
      <c r="F263" s="152">
        <v>262</v>
      </c>
      <c r="G263" s="150" t="s">
        <v>8702</v>
      </c>
      <c r="H263" s="150" t="s">
        <v>669</v>
      </c>
      <c r="I263" s="150" t="s">
        <v>8675</v>
      </c>
      <c r="J263" s="150" t="s">
        <v>8703</v>
      </c>
      <c r="K263" s="150" t="s">
        <v>477</v>
      </c>
    </row>
    <row r="264" spans="1:11" ht="15">
      <c r="A264" s="150" t="s">
        <v>9051</v>
      </c>
      <c r="B264" s="150" t="s">
        <v>17</v>
      </c>
      <c r="C264" s="150" t="s">
        <v>9052</v>
      </c>
      <c r="D264" s="150" t="s">
        <v>9053</v>
      </c>
      <c r="E264" s="150" t="s">
        <v>9054</v>
      </c>
      <c r="F264" s="152">
        <v>187</v>
      </c>
      <c r="G264" s="150" t="s">
        <v>9055</v>
      </c>
      <c r="H264" s="150" t="s">
        <v>650</v>
      </c>
      <c r="I264" s="150" t="s">
        <v>9056</v>
      </c>
      <c r="J264" s="150" t="s">
        <v>9057</v>
      </c>
      <c r="K264" s="150" t="s">
        <v>9058</v>
      </c>
    </row>
    <row r="265" spans="1:11" ht="15">
      <c r="A265" s="150" t="s">
        <v>9051</v>
      </c>
      <c r="B265" s="150" t="s">
        <v>8411</v>
      </c>
      <c r="C265" s="150" t="s">
        <v>9052</v>
      </c>
      <c r="D265" s="150" t="s">
        <v>9053</v>
      </c>
      <c r="E265" s="150" t="s">
        <v>9054</v>
      </c>
      <c r="F265" s="152">
        <v>187</v>
      </c>
      <c r="G265" s="150" t="s">
        <v>9055</v>
      </c>
      <c r="H265" s="150" t="s">
        <v>650</v>
      </c>
      <c r="I265" s="150" t="s">
        <v>9056</v>
      </c>
      <c r="J265" s="150" t="s">
        <v>9057</v>
      </c>
      <c r="K265" s="150" t="s">
        <v>9058</v>
      </c>
    </row>
    <row r="266" spans="1:11" ht="15">
      <c r="A266" s="150" t="s">
        <v>9051</v>
      </c>
      <c r="B266" s="150" t="s">
        <v>1468</v>
      </c>
      <c r="C266" s="150" t="s">
        <v>9052</v>
      </c>
      <c r="D266" s="150" t="s">
        <v>9053</v>
      </c>
      <c r="E266" s="150" t="s">
        <v>9054</v>
      </c>
      <c r="F266" s="152">
        <v>187</v>
      </c>
      <c r="G266" s="150" t="s">
        <v>9055</v>
      </c>
      <c r="H266" s="150" t="s">
        <v>650</v>
      </c>
      <c r="I266" s="150" t="s">
        <v>9056</v>
      </c>
      <c r="J266" s="150" t="s">
        <v>9057</v>
      </c>
      <c r="K266" s="150" t="s">
        <v>9058</v>
      </c>
    </row>
    <row r="267" spans="1:11" ht="15">
      <c r="A267" s="150" t="s">
        <v>9059</v>
      </c>
      <c r="B267" s="150" t="s">
        <v>17</v>
      </c>
      <c r="C267" s="150" t="s">
        <v>9060</v>
      </c>
      <c r="D267" s="150" t="s">
        <v>9061</v>
      </c>
      <c r="E267" s="150" t="s">
        <v>9062</v>
      </c>
      <c r="F267" s="152">
        <v>49</v>
      </c>
      <c r="G267" s="150" t="s">
        <v>9063</v>
      </c>
      <c r="H267" s="150" t="s">
        <v>650</v>
      </c>
      <c r="I267" s="150" t="s">
        <v>8800</v>
      </c>
      <c r="J267" s="150" t="s">
        <v>8388</v>
      </c>
      <c r="K267" s="150" t="s">
        <v>9064</v>
      </c>
    </row>
    <row r="268" spans="1:11" ht="15">
      <c r="A268" s="150" t="s">
        <v>9065</v>
      </c>
      <c r="B268" s="150" t="s">
        <v>17</v>
      </c>
      <c r="C268" s="150" t="s">
        <v>9066</v>
      </c>
      <c r="D268" s="150" t="s">
        <v>9067</v>
      </c>
      <c r="E268" s="150" t="s">
        <v>9068</v>
      </c>
      <c r="F268" s="152">
        <v>266</v>
      </c>
      <c r="G268" s="150" t="s">
        <v>9069</v>
      </c>
      <c r="H268" s="150" t="s">
        <v>8386</v>
      </c>
      <c r="I268" s="150" t="s">
        <v>9070</v>
      </c>
      <c r="J268" s="150" t="s">
        <v>8388</v>
      </c>
      <c r="K268" s="150" t="s">
        <v>9071</v>
      </c>
    </row>
    <row r="269" spans="1:11" ht="15">
      <c r="A269" s="150" t="s">
        <v>9072</v>
      </c>
      <c r="B269" s="150" t="s">
        <v>17</v>
      </c>
      <c r="C269" s="150" t="s">
        <v>9073</v>
      </c>
      <c r="D269" s="150" t="s">
        <v>9074</v>
      </c>
      <c r="E269" s="150" t="s">
        <v>9075</v>
      </c>
      <c r="F269" s="152">
        <v>266</v>
      </c>
      <c r="G269" s="150" t="s">
        <v>9076</v>
      </c>
      <c r="H269" s="150" t="s">
        <v>8386</v>
      </c>
      <c r="I269" s="150" t="s">
        <v>9070</v>
      </c>
      <c r="J269" s="150" t="s">
        <v>8388</v>
      </c>
      <c r="K269" s="150" t="s">
        <v>9071</v>
      </c>
    </row>
    <row r="270" spans="1:11" ht="15">
      <c r="A270" s="150" t="s">
        <v>9072</v>
      </c>
      <c r="B270" s="150" t="s">
        <v>8411</v>
      </c>
      <c r="C270" s="150" t="s">
        <v>9073</v>
      </c>
      <c r="D270" s="150" t="s">
        <v>9074</v>
      </c>
      <c r="E270" s="150" t="s">
        <v>9075</v>
      </c>
      <c r="F270" s="152">
        <v>266</v>
      </c>
      <c r="G270" s="150" t="s">
        <v>9076</v>
      </c>
      <c r="H270" s="150" t="s">
        <v>8386</v>
      </c>
      <c r="I270" s="150" t="s">
        <v>9070</v>
      </c>
      <c r="J270" s="150" t="s">
        <v>8388</v>
      </c>
      <c r="K270" s="150" t="s">
        <v>9071</v>
      </c>
    </row>
    <row r="271" spans="1:11" ht="15">
      <c r="A271" s="150" t="s">
        <v>9077</v>
      </c>
      <c r="B271" s="150" t="s">
        <v>17</v>
      </c>
      <c r="C271" s="150" t="s">
        <v>9078</v>
      </c>
      <c r="D271" s="150" t="s">
        <v>9079</v>
      </c>
      <c r="E271" s="150" t="s">
        <v>8961</v>
      </c>
      <c r="F271" s="152">
        <v>108</v>
      </c>
      <c r="G271" s="150" t="s">
        <v>8962</v>
      </c>
      <c r="H271" s="150" t="s">
        <v>8427</v>
      </c>
      <c r="I271" s="150" t="s">
        <v>8963</v>
      </c>
      <c r="J271" s="150" t="s">
        <v>8388</v>
      </c>
      <c r="K271" s="150" t="s">
        <v>8862</v>
      </c>
    </row>
    <row r="272" spans="1:11" ht="15">
      <c r="A272" s="150" t="s">
        <v>9080</v>
      </c>
      <c r="B272" s="150" t="s">
        <v>8411</v>
      </c>
      <c r="C272" s="150" t="s">
        <v>9081</v>
      </c>
      <c r="D272" s="150" t="s">
        <v>9082</v>
      </c>
      <c r="E272" s="150" t="s">
        <v>9083</v>
      </c>
      <c r="F272" s="152">
        <v>215</v>
      </c>
      <c r="G272" s="150" t="s">
        <v>8395</v>
      </c>
      <c r="H272" s="150" t="s">
        <v>8386</v>
      </c>
      <c r="I272" s="150" t="s">
        <v>8387</v>
      </c>
      <c r="J272" s="150" t="s">
        <v>8388</v>
      </c>
      <c r="K272" s="150" t="s">
        <v>8389</v>
      </c>
    </row>
    <row r="273" spans="1:11" ht="15">
      <c r="A273" s="150" t="s">
        <v>9080</v>
      </c>
      <c r="B273" s="150" t="s">
        <v>8396</v>
      </c>
      <c r="C273" s="150" t="s">
        <v>9081</v>
      </c>
      <c r="D273" s="150" t="s">
        <v>9082</v>
      </c>
      <c r="E273" s="150" t="s">
        <v>9083</v>
      </c>
      <c r="F273" s="152">
        <v>215</v>
      </c>
      <c r="G273" s="150" t="s">
        <v>8395</v>
      </c>
      <c r="H273" s="150" t="s">
        <v>8386</v>
      </c>
      <c r="I273" s="150" t="s">
        <v>8387</v>
      </c>
      <c r="J273" s="150" t="s">
        <v>8388</v>
      </c>
      <c r="K273" s="150" t="s">
        <v>8389</v>
      </c>
    </row>
    <row r="274" spans="1:11" ht="15">
      <c r="A274" s="150" t="s">
        <v>9084</v>
      </c>
      <c r="B274" s="150" t="s">
        <v>17</v>
      </c>
      <c r="C274" s="150" t="s">
        <v>9085</v>
      </c>
      <c r="D274" s="150" t="s">
        <v>9086</v>
      </c>
      <c r="E274" s="150" t="s">
        <v>8961</v>
      </c>
      <c r="F274" s="152">
        <v>108</v>
      </c>
      <c r="G274" s="150" t="s">
        <v>8962</v>
      </c>
      <c r="H274" s="150" t="s">
        <v>8427</v>
      </c>
      <c r="I274" s="150" t="s">
        <v>8963</v>
      </c>
      <c r="J274" s="150" t="s">
        <v>8388</v>
      </c>
      <c r="K274" s="150" t="s">
        <v>8862</v>
      </c>
    </row>
    <row r="275" spans="1:11" ht="15">
      <c r="A275" s="150" t="s">
        <v>9087</v>
      </c>
      <c r="B275" s="150" t="s">
        <v>8411</v>
      </c>
      <c r="C275" s="150" t="s">
        <v>9088</v>
      </c>
      <c r="D275" s="150" t="s">
        <v>9089</v>
      </c>
      <c r="E275" s="150" t="s">
        <v>8701</v>
      </c>
      <c r="F275" s="152">
        <v>248</v>
      </c>
      <c r="G275" s="150" t="s">
        <v>8702</v>
      </c>
      <c r="H275" s="150" t="s">
        <v>669</v>
      </c>
      <c r="I275" s="150" t="s">
        <v>8675</v>
      </c>
      <c r="J275" s="150" t="s">
        <v>8703</v>
      </c>
      <c r="K275" s="150" t="s">
        <v>477</v>
      </c>
    </row>
    <row r="276" spans="1:11" ht="15">
      <c r="A276" s="150" t="s">
        <v>9090</v>
      </c>
      <c r="B276" s="150" t="s">
        <v>17</v>
      </c>
      <c r="C276" s="150" t="s">
        <v>9091</v>
      </c>
      <c r="D276" s="150" t="s">
        <v>9092</v>
      </c>
      <c r="E276" s="150" t="s">
        <v>8887</v>
      </c>
      <c r="F276" s="152">
        <v>288</v>
      </c>
      <c r="G276" s="150" t="s">
        <v>8888</v>
      </c>
      <c r="H276" s="150" t="s">
        <v>669</v>
      </c>
      <c r="I276" s="150" t="s">
        <v>8889</v>
      </c>
      <c r="J276" s="150" t="s">
        <v>8388</v>
      </c>
      <c r="K276" s="150" t="s">
        <v>8869</v>
      </c>
    </row>
    <row r="277" spans="1:11" ht="15">
      <c r="A277" s="150" t="s">
        <v>9090</v>
      </c>
      <c r="B277" s="150" t="s">
        <v>8418</v>
      </c>
      <c r="C277" s="150" t="s">
        <v>9091</v>
      </c>
      <c r="D277" s="150" t="s">
        <v>9092</v>
      </c>
      <c r="E277" s="150" t="s">
        <v>8887</v>
      </c>
      <c r="F277" s="152">
        <v>288</v>
      </c>
      <c r="G277" s="150" t="s">
        <v>8888</v>
      </c>
      <c r="H277" s="150" t="s">
        <v>669</v>
      </c>
      <c r="I277" s="150" t="s">
        <v>8889</v>
      </c>
      <c r="J277" s="150" t="s">
        <v>8388</v>
      </c>
      <c r="K277" s="150" t="s">
        <v>8869</v>
      </c>
    </row>
    <row r="278" spans="1:11" ht="15">
      <c r="A278" s="150" t="s">
        <v>9090</v>
      </c>
      <c r="B278" s="150" t="s">
        <v>1467</v>
      </c>
      <c r="C278" s="150" t="s">
        <v>9091</v>
      </c>
      <c r="D278" s="150" t="s">
        <v>9092</v>
      </c>
      <c r="E278" s="150" t="s">
        <v>8887</v>
      </c>
      <c r="F278" s="152">
        <v>288</v>
      </c>
      <c r="G278" s="150" t="s">
        <v>8888</v>
      </c>
      <c r="H278" s="150" t="s">
        <v>669</v>
      </c>
      <c r="I278" s="150" t="s">
        <v>8889</v>
      </c>
      <c r="J278" s="150" t="s">
        <v>8388</v>
      </c>
      <c r="K278" s="150" t="s">
        <v>8869</v>
      </c>
    </row>
    <row r="279" spans="1:11" ht="15">
      <c r="A279" s="150" t="s">
        <v>9090</v>
      </c>
      <c r="B279" s="150" t="s">
        <v>1468</v>
      </c>
      <c r="C279" s="150" t="s">
        <v>9091</v>
      </c>
      <c r="D279" s="150" t="s">
        <v>9093</v>
      </c>
      <c r="E279" s="150" t="s">
        <v>8887</v>
      </c>
      <c r="F279" s="152">
        <v>288</v>
      </c>
      <c r="G279" s="150" t="s">
        <v>8888</v>
      </c>
      <c r="H279" s="150" t="s">
        <v>669</v>
      </c>
      <c r="I279" s="150" t="s">
        <v>8889</v>
      </c>
      <c r="J279" s="150" t="s">
        <v>8388</v>
      </c>
      <c r="K279" s="150" t="s">
        <v>8869</v>
      </c>
    </row>
    <row r="280" spans="1:11" ht="15">
      <c r="A280" s="150" t="s">
        <v>9094</v>
      </c>
      <c r="B280" s="150" t="s">
        <v>17</v>
      </c>
      <c r="C280" s="150" t="s">
        <v>9095</v>
      </c>
      <c r="D280" s="150" t="s">
        <v>9096</v>
      </c>
      <c r="E280" s="150" t="s">
        <v>9097</v>
      </c>
      <c r="F280" s="152">
        <v>286</v>
      </c>
      <c r="G280" s="150" t="s">
        <v>9098</v>
      </c>
      <c r="H280" s="150" t="s">
        <v>8375</v>
      </c>
      <c r="I280" s="150" t="s">
        <v>9099</v>
      </c>
      <c r="J280" s="150" t="s">
        <v>8376</v>
      </c>
      <c r="K280" s="150" t="s">
        <v>8377</v>
      </c>
    </row>
    <row r="281" spans="1:11" ht="15">
      <c r="A281" s="150" t="s">
        <v>9094</v>
      </c>
      <c r="B281" s="150" t="s">
        <v>8411</v>
      </c>
      <c r="C281" s="150" t="s">
        <v>9095</v>
      </c>
      <c r="D281" s="150" t="s">
        <v>9096</v>
      </c>
      <c r="E281" s="150" t="s">
        <v>9097</v>
      </c>
      <c r="F281" s="152">
        <v>286</v>
      </c>
      <c r="G281" s="150" t="s">
        <v>9098</v>
      </c>
      <c r="H281" s="150" t="s">
        <v>8375</v>
      </c>
      <c r="I281" s="150" t="s">
        <v>9099</v>
      </c>
      <c r="J281" s="150" t="s">
        <v>8376</v>
      </c>
      <c r="K281" s="150" t="s">
        <v>8377</v>
      </c>
    </row>
    <row r="282" spans="1:11" ht="15">
      <c r="A282" s="150" t="s">
        <v>9094</v>
      </c>
      <c r="B282" s="150" t="s">
        <v>1468</v>
      </c>
      <c r="C282" s="150" t="s">
        <v>9095</v>
      </c>
      <c r="D282" s="150" t="s">
        <v>9096</v>
      </c>
      <c r="E282" s="150" t="s">
        <v>9097</v>
      </c>
      <c r="F282" s="152">
        <v>286</v>
      </c>
      <c r="G282" s="150" t="s">
        <v>9098</v>
      </c>
      <c r="H282" s="150" t="s">
        <v>8375</v>
      </c>
      <c r="I282" s="150" t="s">
        <v>9099</v>
      </c>
      <c r="J282" s="150" t="s">
        <v>8376</v>
      </c>
      <c r="K282" s="150" t="s">
        <v>8377</v>
      </c>
    </row>
    <row r="283" spans="1:11" ht="15">
      <c r="A283" s="150" t="s">
        <v>9100</v>
      </c>
      <c r="B283" s="150" t="s">
        <v>17</v>
      </c>
      <c r="C283" s="150" t="s">
        <v>9101</v>
      </c>
      <c r="D283" s="150" t="s">
        <v>9102</v>
      </c>
      <c r="E283" s="150" t="s">
        <v>8900</v>
      </c>
      <c r="F283" s="152">
        <v>244</v>
      </c>
      <c r="G283" s="150" t="s">
        <v>8901</v>
      </c>
      <c r="H283" s="150" t="s">
        <v>650</v>
      </c>
      <c r="I283" s="150" t="s">
        <v>560</v>
      </c>
      <c r="J283" s="150" t="s">
        <v>8388</v>
      </c>
      <c r="K283" s="150" t="s">
        <v>8902</v>
      </c>
    </row>
    <row r="284" spans="1:11" ht="15">
      <c r="A284" s="150" t="s">
        <v>9100</v>
      </c>
      <c r="B284" s="150" t="s">
        <v>8411</v>
      </c>
      <c r="C284" s="150" t="s">
        <v>9101</v>
      </c>
      <c r="D284" s="150" t="s">
        <v>9102</v>
      </c>
      <c r="E284" s="150" t="s">
        <v>8900</v>
      </c>
      <c r="F284" s="152">
        <v>244</v>
      </c>
      <c r="G284" s="150" t="s">
        <v>8901</v>
      </c>
      <c r="H284" s="150" t="s">
        <v>650</v>
      </c>
      <c r="I284" s="150" t="s">
        <v>560</v>
      </c>
      <c r="J284" s="150" t="s">
        <v>8388</v>
      </c>
      <c r="K284" s="150" t="s">
        <v>8902</v>
      </c>
    </row>
    <row r="285" spans="1:11" ht="15">
      <c r="A285" s="150" t="s">
        <v>9103</v>
      </c>
      <c r="B285" s="150" t="s">
        <v>17</v>
      </c>
      <c r="C285" s="150" t="s">
        <v>9104</v>
      </c>
      <c r="D285" s="150" t="s">
        <v>9105</v>
      </c>
      <c r="E285" s="150" t="s">
        <v>9106</v>
      </c>
      <c r="F285" s="152">
        <v>268</v>
      </c>
      <c r="G285" s="150" t="s">
        <v>9107</v>
      </c>
      <c r="H285" s="150" t="s">
        <v>650</v>
      </c>
      <c r="I285" s="150" t="s">
        <v>9108</v>
      </c>
      <c r="J285" s="150" t="s">
        <v>8388</v>
      </c>
      <c r="K285" s="150" t="s">
        <v>8902</v>
      </c>
    </row>
    <row r="286" spans="1:11" ht="15">
      <c r="A286" s="150" t="s">
        <v>9109</v>
      </c>
      <c r="B286" s="150" t="s">
        <v>17</v>
      </c>
      <c r="C286" s="150" t="s">
        <v>9110</v>
      </c>
      <c r="D286" s="150" t="s">
        <v>9111</v>
      </c>
      <c r="E286" s="150" t="s">
        <v>9112</v>
      </c>
      <c r="F286" s="152">
        <v>184</v>
      </c>
      <c r="G286" s="150" t="s">
        <v>8503</v>
      </c>
      <c r="H286" s="150" t="s">
        <v>650</v>
      </c>
      <c r="I286" s="150" t="s">
        <v>8489</v>
      </c>
      <c r="J286" s="150" t="s">
        <v>8388</v>
      </c>
      <c r="K286" s="150" t="s">
        <v>8490</v>
      </c>
    </row>
    <row r="287" spans="1:11" ht="15">
      <c r="A287" s="150" t="s">
        <v>9113</v>
      </c>
      <c r="B287" s="150" t="s">
        <v>17</v>
      </c>
      <c r="C287" s="150" t="s">
        <v>9114</v>
      </c>
      <c r="D287" s="150" t="s">
        <v>9115</v>
      </c>
      <c r="E287" s="150"/>
      <c r="F287" s="152">
        <v>223</v>
      </c>
      <c r="G287" s="150" t="s">
        <v>8799</v>
      </c>
      <c r="H287" s="150" t="s">
        <v>650</v>
      </c>
      <c r="I287" s="150" t="s">
        <v>8800</v>
      </c>
      <c r="J287" s="150" t="s">
        <v>8388</v>
      </c>
      <c r="K287" s="150" t="s">
        <v>9064</v>
      </c>
    </row>
    <row r="288" spans="1:11" ht="15">
      <c r="A288" s="150" t="s">
        <v>9116</v>
      </c>
      <c r="B288" s="150" t="s">
        <v>17</v>
      </c>
      <c r="C288" s="150" t="s">
        <v>9117</v>
      </c>
      <c r="D288" s="150" t="s">
        <v>9118</v>
      </c>
      <c r="E288" s="150" t="s">
        <v>9119</v>
      </c>
      <c r="F288" s="152">
        <v>187</v>
      </c>
      <c r="G288" s="150" t="s">
        <v>8714</v>
      </c>
      <c r="H288" s="150" t="s">
        <v>669</v>
      </c>
      <c r="I288" s="150" t="s">
        <v>8402</v>
      </c>
      <c r="J288" s="150" t="s">
        <v>8388</v>
      </c>
      <c r="K288" s="150" t="s">
        <v>9120</v>
      </c>
    </row>
    <row r="289" spans="1:11" ht="15">
      <c r="A289" s="150" t="s">
        <v>9116</v>
      </c>
      <c r="B289" s="150" t="s">
        <v>8396</v>
      </c>
      <c r="C289" s="150" t="s">
        <v>9117</v>
      </c>
      <c r="D289" s="150" t="s">
        <v>9118</v>
      </c>
      <c r="E289" s="150" t="s">
        <v>9119</v>
      </c>
      <c r="F289" s="152">
        <v>187</v>
      </c>
      <c r="G289" s="150" t="s">
        <v>8714</v>
      </c>
      <c r="H289" s="150" t="s">
        <v>669</v>
      </c>
      <c r="I289" s="150" t="s">
        <v>8402</v>
      </c>
      <c r="J289" s="150" t="s">
        <v>8388</v>
      </c>
      <c r="K289" s="150" t="s">
        <v>9120</v>
      </c>
    </row>
    <row r="290" spans="1:11" ht="15">
      <c r="A290" s="150" t="s">
        <v>9121</v>
      </c>
      <c r="B290" s="150" t="s">
        <v>17</v>
      </c>
      <c r="C290" s="150" t="s">
        <v>9122</v>
      </c>
      <c r="D290" s="150" t="s">
        <v>9123</v>
      </c>
      <c r="E290" s="150" t="s">
        <v>9124</v>
      </c>
      <c r="F290" s="152">
        <v>192</v>
      </c>
      <c r="G290" s="150" t="s">
        <v>9125</v>
      </c>
      <c r="H290" s="150" t="s">
        <v>8375</v>
      </c>
      <c r="I290" s="150" t="s">
        <v>751</v>
      </c>
      <c r="J290" s="150" t="s">
        <v>8376</v>
      </c>
      <c r="K290" s="150" t="s">
        <v>8377</v>
      </c>
    </row>
    <row r="291" spans="1:11" ht="15">
      <c r="A291" s="150" t="s">
        <v>9121</v>
      </c>
      <c r="B291" s="150" t="s">
        <v>8411</v>
      </c>
      <c r="C291" s="150" t="s">
        <v>9122</v>
      </c>
      <c r="D291" s="150" t="s">
        <v>9123</v>
      </c>
      <c r="E291" s="150" t="s">
        <v>9124</v>
      </c>
      <c r="F291" s="152">
        <v>192</v>
      </c>
      <c r="G291" s="150" t="s">
        <v>9125</v>
      </c>
      <c r="H291" s="150" t="s">
        <v>8375</v>
      </c>
      <c r="I291" s="150" t="s">
        <v>751</v>
      </c>
      <c r="J291" s="150" t="s">
        <v>8376</v>
      </c>
      <c r="K291" s="150" t="s">
        <v>8377</v>
      </c>
    </row>
    <row r="292" spans="1:11" ht="15">
      <c r="A292" s="150" t="s">
        <v>9121</v>
      </c>
      <c r="B292" s="150" t="s">
        <v>1468</v>
      </c>
      <c r="C292" s="150" t="s">
        <v>9122</v>
      </c>
      <c r="D292" s="150" t="s">
        <v>9123</v>
      </c>
      <c r="E292" s="150" t="s">
        <v>9124</v>
      </c>
      <c r="F292" s="152">
        <v>192</v>
      </c>
      <c r="G292" s="150" t="s">
        <v>9125</v>
      </c>
      <c r="H292" s="150" t="s">
        <v>8375</v>
      </c>
      <c r="I292" s="150" t="s">
        <v>751</v>
      </c>
      <c r="J292" s="150" t="s">
        <v>8376</v>
      </c>
      <c r="K292" s="150" t="s">
        <v>8377</v>
      </c>
    </row>
    <row r="293" spans="1:11" ht="15">
      <c r="A293" s="150" t="s">
        <v>9121</v>
      </c>
      <c r="B293" s="150" t="s">
        <v>1469</v>
      </c>
      <c r="C293" s="150" t="s">
        <v>9122</v>
      </c>
      <c r="D293" s="150" t="s">
        <v>9123</v>
      </c>
      <c r="E293" s="150" t="s">
        <v>9124</v>
      </c>
      <c r="F293" s="152">
        <v>192</v>
      </c>
      <c r="G293" s="150" t="s">
        <v>9125</v>
      </c>
      <c r="H293" s="150" t="s">
        <v>8375</v>
      </c>
      <c r="I293" s="150" t="s">
        <v>751</v>
      </c>
      <c r="J293" s="150" t="s">
        <v>8376</v>
      </c>
      <c r="K293" s="150" t="s">
        <v>8377</v>
      </c>
    </row>
    <row r="294" spans="1:11" ht="15">
      <c r="A294" s="150" t="s">
        <v>9126</v>
      </c>
      <c r="B294" s="150" t="s">
        <v>17</v>
      </c>
      <c r="C294" s="150" t="s">
        <v>9127</v>
      </c>
      <c r="D294" s="150" t="s">
        <v>9128</v>
      </c>
      <c r="E294" s="150" t="s">
        <v>9129</v>
      </c>
      <c r="F294" s="152">
        <v>252</v>
      </c>
      <c r="G294" s="150" t="s">
        <v>9130</v>
      </c>
      <c r="H294" s="150" t="s">
        <v>650</v>
      </c>
      <c r="I294" s="150" t="s">
        <v>9131</v>
      </c>
      <c r="J294" s="150" t="s">
        <v>8388</v>
      </c>
      <c r="K294" s="150" t="s">
        <v>8902</v>
      </c>
    </row>
    <row r="295" spans="1:11" ht="15">
      <c r="A295" s="150" t="s">
        <v>9126</v>
      </c>
      <c r="B295" s="150" t="s">
        <v>8411</v>
      </c>
      <c r="C295" s="150" t="s">
        <v>9127</v>
      </c>
      <c r="D295" s="150" t="s">
        <v>9128</v>
      </c>
      <c r="E295" s="150" t="s">
        <v>9129</v>
      </c>
      <c r="F295" s="152">
        <v>252</v>
      </c>
      <c r="G295" s="150" t="s">
        <v>9130</v>
      </c>
      <c r="H295" s="150" t="s">
        <v>650</v>
      </c>
      <c r="I295" s="150" t="s">
        <v>9131</v>
      </c>
      <c r="J295" s="150" t="s">
        <v>8388</v>
      </c>
      <c r="K295" s="150" t="s">
        <v>8902</v>
      </c>
    </row>
    <row r="296" spans="1:11" ht="15">
      <c r="A296" s="150" t="s">
        <v>9126</v>
      </c>
      <c r="B296" s="150" t="s">
        <v>1468</v>
      </c>
      <c r="C296" s="150" t="s">
        <v>9127</v>
      </c>
      <c r="D296" s="150" t="s">
        <v>9128</v>
      </c>
      <c r="E296" s="150" t="s">
        <v>9129</v>
      </c>
      <c r="F296" s="152">
        <v>252</v>
      </c>
      <c r="G296" s="150" t="s">
        <v>9130</v>
      </c>
      <c r="H296" s="150" t="s">
        <v>650</v>
      </c>
      <c r="I296" s="150" t="s">
        <v>9131</v>
      </c>
      <c r="J296" s="150" t="s">
        <v>8388</v>
      </c>
      <c r="K296" s="150" t="s">
        <v>8902</v>
      </c>
    </row>
    <row r="297" spans="1:11" ht="15">
      <c r="A297" s="150" t="s">
        <v>9132</v>
      </c>
      <c r="B297" s="150" t="s">
        <v>17</v>
      </c>
      <c r="C297" s="150" t="s">
        <v>9133</v>
      </c>
      <c r="D297" s="150" t="s">
        <v>9134</v>
      </c>
      <c r="E297" s="150" t="s">
        <v>8645</v>
      </c>
      <c r="F297" s="152">
        <v>212</v>
      </c>
      <c r="G297" s="150" t="s">
        <v>968</v>
      </c>
      <c r="H297" s="150" t="s">
        <v>8640</v>
      </c>
      <c r="I297" s="150" t="s">
        <v>616</v>
      </c>
      <c r="J297" s="150" t="s">
        <v>1334</v>
      </c>
      <c r="K297" s="150" t="s">
        <v>8641</v>
      </c>
    </row>
    <row r="298" spans="1:11" ht="15">
      <c r="A298" s="150" t="s">
        <v>9132</v>
      </c>
      <c r="B298" s="150" t="s">
        <v>8411</v>
      </c>
      <c r="C298" s="150" t="s">
        <v>9133</v>
      </c>
      <c r="D298" s="150" t="s">
        <v>9134</v>
      </c>
      <c r="E298" s="150" t="s">
        <v>8645</v>
      </c>
      <c r="F298" s="152">
        <v>212</v>
      </c>
      <c r="G298" s="150" t="s">
        <v>968</v>
      </c>
      <c r="H298" s="150" t="s">
        <v>8640</v>
      </c>
      <c r="I298" s="150" t="s">
        <v>616</v>
      </c>
      <c r="J298" s="150" t="s">
        <v>1334</v>
      </c>
      <c r="K298" s="150" t="s">
        <v>8641</v>
      </c>
    </row>
    <row r="299" spans="1:11" ht="15">
      <c r="A299" s="150" t="s">
        <v>9135</v>
      </c>
      <c r="B299" s="150" t="s">
        <v>8411</v>
      </c>
      <c r="C299" s="150" t="s">
        <v>9136</v>
      </c>
      <c r="D299" s="150" t="s">
        <v>9137</v>
      </c>
      <c r="E299" s="150" t="s">
        <v>8798</v>
      </c>
      <c r="F299" s="152">
        <v>221</v>
      </c>
      <c r="G299" s="150" t="s">
        <v>8799</v>
      </c>
      <c r="H299" s="150" t="s">
        <v>650</v>
      </c>
      <c r="I299" s="150" t="s">
        <v>8800</v>
      </c>
      <c r="J299" s="150" t="s">
        <v>8388</v>
      </c>
      <c r="K299" s="150" t="s">
        <v>9064</v>
      </c>
    </row>
    <row r="300" spans="1:11" ht="15">
      <c r="A300" s="150" t="s">
        <v>9135</v>
      </c>
      <c r="B300" s="150" t="s">
        <v>1468</v>
      </c>
      <c r="C300" s="150" t="s">
        <v>9136</v>
      </c>
      <c r="D300" s="150" t="s">
        <v>9137</v>
      </c>
      <c r="E300" s="150" t="s">
        <v>8798</v>
      </c>
      <c r="F300" s="152">
        <v>221</v>
      </c>
      <c r="G300" s="150" t="s">
        <v>8799</v>
      </c>
      <c r="H300" s="150" t="s">
        <v>650</v>
      </c>
      <c r="I300" s="150" t="s">
        <v>8800</v>
      </c>
      <c r="J300" s="150" t="s">
        <v>8388</v>
      </c>
      <c r="K300" s="150" t="s">
        <v>9064</v>
      </c>
    </row>
    <row r="301" spans="1:11" ht="15">
      <c r="A301" s="150" t="s">
        <v>9138</v>
      </c>
      <c r="B301" s="150" t="s">
        <v>17</v>
      </c>
      <c r="C301" s="150" t="s">
        <v>9139</v>
      </c>
      <c r="D301" s="150" t="s">
        <v>9140</v>
      </c>
      <c r="E301" s="150" t="s">
        <v>9141</v>
      </c>
      <c r="F301" s="152">
        <v>286</v>
      </c>
      <c r="G301" s="150" t="s">
        <v>9142</v>
      </c>
      <c r="H301" s="150" t="s">
        <v>669</v>
      </c>
      <c r="I301" s="150" t="s">
        <v>8889</v>
      </c>
      <c r="J301" s="150"/>
      <c r="K301" s="150" t="s">
        <v>8869</v>
      </c>
    </row>
    <row r="302" spans="1:11" ht="15">
      <c r="A302" s="150" t="s">
        <v>9143</v>
      </c>
      <c r="B302" s="150" t="s">
        <v>17</v>
      </c>
      <c r="C302" s="150" t="s">
        <v>9144</v>
      </c>
      <c r="D302" s="150" t="s">
        <v>9145</v>
      </c>
      <c r="E302" s="150" t="s">
        <v>8737</v>
      </c>
      <c r="F302" s="152">
        <v>233</v>
      </c>
      <c r="G302" s="150" t="s">
        <v>8441</v>
      </c>
      <c r="H302" s="150" t="s">
        <v>669</v>
      </c>
      <c r="I302" s="150" t="s">
        <v>8402</v>
      </c>
      <c r="J302" s="150" t="s">
        <v>8403</v>
      </c>
      <c r="K302" s="150" t="s">
        <v>477</v>
      </c>
    </row>
    <row r="303" spans="1:11" ht="15">
      <c r="A303" s="150" t="s">
        <v>9146</v>
      </c>
      <c r="B303" s="150" t="s">
        <v>17</v>
      </c>
      <c r="C303" s="150" t="s">
        <v>9147</v>
      </c>
      <c r="D303" s="150" t="s">
        <v>9148</v>
      </c>
      <c r="E303" s="150" t="s">
        <v>9149</v>
      </c>
      <c r="F303" s="152">
        <v>221</v>
      </c>
      <c r="G303" s="150" t="s">
        <v>9150</v>
      </c>
      <c r="H303" s="150" t="s">
        <v>8640</v>
      </c>
      <c r="I303" s="150" t="s">
        <v>8720</v>
      </c>
      <c r="J303" s="150" t="s">
        <v>1334</v>
      </c>
      <c r="K303" s="150" t="s">
        <v>8721</v>
      </c>
    </row>
    <row r="304" spans="1:11" ht="15">
      <c r="A304" s="150" t="s">
        <v>9151</v>
      </c>
      <c r="B304" s="150" t="s">
        <v>17</v>
      </c>
      <c r="C304" s="150" t="s">
        <v>9152</v>
      </c>
      <c r="D304" s="150" t="s">
        <v>9153</v>
      </c>
      <c r="E304" s="150" t="s">
        <v>9106</v>
      </c>
      <c r="F304" s="152">
        <v>268</v>
      </c>
      <c r="G304" s="150" t="s">
        <v>9107</v>
      </c>
      <c r="H304" s="150" t="s">
        <v>650</v>
      </c>
      <c r="I304" s="150" t="s">
        <v>9108</v>
      </c>
      <c r="J304" s="150"/>
      <c r="K304" s="150" t="s">
        <v>8902</v>
      </c>
    </row>
    <row r="305" spans="1:11" ht="15">
      <c r="A305" s="150" t="s">
        <v>9151</v>
      </c>
      <c r="B305" s="150" t="s">
        <v>8411</v>
      </c>
      <c r="C305" s="150" t="s">
        <v>9152</v>
      </c>
      <c r="D305" s="150" t="s">
        <v>9153</v>
      </c>
      <c r="E305" s="150" t="s">
        <v>9106</v>
      </c>
      <c r="F305" s="152">
        <v>268</v>
      </c>
      <c r="G305" s="150" t="s">
        <v>9107</v>
      </c>
      <c r="H305" s="150" t="s">
        <v>650</v>
      </c>
      <c r="I305" s="150" t="s">
        <v>9108</v>
      </c>
      <c r="J305" s="150"/>
      <c r="K305" s="150" t="s">
        <v>8902</v>
      </c>
    </row>
    <row r="306" spans="1:11" ht="15">
      <c r="A306" s="150" t="s">
        <v>9154</v>
      </c>
      <c r="B306" s="150" t="s">
        <v>17</v>
      </c>
      <c r="C306" s="150" t="s">
        <v>9155</v>
      </c>
      <c r="D306" s="150" t="s">
        <v>9156</v>
      </c>
      <c r="E306" s="150" t="s">
        <v>9157</v>
      </c>
      <c r="F306" s="152">
        <v>187</v>
      </c>
      <c r="G306" s="150" t="s">
        <v>8714</v>
      </c>
      <c r="H306" s="150" t="s">
        <v>669</v>
      </c>
      <c r="I306" s="150" t="s">
        <v>8402</v>
      </c>
      <c r="J306" s="150" t="s">
        <v>8694</v>
      </c>
      <c r="K306" s="150" t="s">
        <v>9158</v>
      </c>
    </row>
    <row r="307" spans="1:11" ht="15">
      <c r="A307" s="150" t="s">
        <v>9154</v>
      </c>
      <c r="B307" s="150" t="s">
        <v>8411</v>
      </c>
      <c r="C307" s="150" t="s">
        <v>9155</v>
      </c>
      <c r="D307" s="150" t="s">
        <v>9156</v>
      </c>
      <c r="E307" s="150" t="s">
        <v>9157</v>
      </c>
      <c r="F307" s="152">
        <v>187</v>
      </c>
      <c r="G307" s="150" t="s">
        <v>8714</v>
      </c>
      <c r="H307" s="150" t="s">
        <v>669</v>
      </c>
      <c r="I307" s="150" t="s">
        <v>8402</v>
      </c>
      <c r="J307" s="150" t="s">
        <v>8694</v>
      </c>
      <c r="K307" s="150" t="s">
        <v>9158</v>
      </c>
    </row>
    <row r="308" spans="1:11" ht="15">
      <c r="A308" s="150" t="s">
        <v>9154</v>
      </c>
      <c r="B308" s="150" t="s">
        <v>8396</v>
      </c>
      <c r="C308" s="150" t="s">
        <v>9155</v>
      </c>
      <c r="D308" s="150" t="s">
        <v>9156</v>
      </c>
      <c r="E308" s="150" t="s">
        <v>9157</v>
      </c>
      <c r="F308" s="152">
        <v>187</v>
      </c>
      <c r="G308" s="150" t="s">
        <v>8714</v>
      </c>
      <c r="H308" s="150" t="s">
        <v>669</v>
      </c>
      <c r="I308" s="150" t="s">
        <v>8402</v>
      </c>
      <c r="J308" s="150" t="s">
        <v>8694</v>
      </c>
      <c r="K308" s="150" t="s">
        <v>9158</v>
      </c>
    </row>
    <row r="309" spans="1:11" ht="15">
      <c r="A309" s="150" t="s">
        <v>9154</v>
      </c>
      <c r="B309" s="150" t="s">
        <v>1467</v>
      </c>
      <c r="C309" s="150" t="s">
        <v>9155</v>
      </c>
      <c r="D309" s="150" t="s">
        <v>9156</v>
      </c>
      <c r="E309" s="150" t="s">
        <v>9157</v>
      </c>
      <c r="F309" s="152">
        <v>187</v>
      </c>
      <c r="G309" s="150" t="s">
        <v>8714</v>
      </c>
      <c r="H309" s="150" t="s">
        <v>669</v>
      </c>
      <c r="I309" s="150" t="s">
        <v>8402</v>
      </c>
      <c r="J309" s="150" t="s">
        <v>8694</v>
      </c>
      <c r="K309" s="150" t="s">
        <v>9158</v>
      </c>
    </row>
    <row r="310" spans="1:11" ht="15">
      <c r="A310" s="150" t="s">
        <v>9154</v>
      </c>
      <c r="B310" s="150" t="s">
        <v>8390</v>
      </c>
      <c r="C310" s="150" t="s">
        <v>9155</v>
      </c>
      <c r="D310" s="150" t="s">
        <v>9156</v>
      </c>
      <c r="E310" s="150" t="s">
        <v>9157</v>
      </c>
      <c r="F310" s="152">
        <v>187</v>
      </c>
      <c r="G310" s="150" t="s">
        <v>8714</v>
      </c>
      <c r="H310" s="150" t="s">
        <v>669</v>
      </c>
      <c r="I310" s="150" t="s">
        <v>8402</v>
      </c>
      <c r="J310" s="150" t="s">
        <v>8694</v>
      </c>
      <c r="K310" s="150" t="s">
        <v>9158</v>
      </c>
    </row>
    <row r="311" spans="1:11" ht="15">
      <c r="A311" s="150" t="s">
        <v>9154</v>
      </c>
      <c r="B311" s="150" t="s">
        <v>8462</v>
      </c>
      <c r="C311" s="150" t="s">
        <v>9155</v>
      </c>
      <c r="D311" s="150" t="s">
        <v>9156</v>
      </c>
      <c r="E311" s="150" t="s">
        <v>9157</v>
      </c>
      <c r="F311" s="152">
        <v>187</v>
      </c>
      <c r="G311" s="150" t="s">
        <v>8714</v>
      </c>
      <c r="H311" s="150" t="s">
        <v>669</v>
      </c>
      <c r="I311" s="150" t="s">
        <v>8402</v>
      </c>
      <c r="J311" s="150" t="s">
        <v>8694</v>
      </c>
      <c r="K311" s="150" t="s">
        <v>9158</v>
      </c>
    </row>
    <row r="312" spans="1:11" ht="15">
      <c r="A312" s="150" t="s">
        <v>9154</v>
      </c>
      <c r="B312" s="150" t="s">
        <v>8463</v>
      </c>
      <c r="C312" s="150" t="s">
        <v>9155</v>
      </c>
      <c r="D312" s="150" t="s">
        <v>9156</v>
      </c>
      <c r="E312" s="150" t="s">
        <v>9157</v>
      </c>
      <c r="F312" s="152">
        <v>187</v>
      </c>
      <c r="G312" s="150" t="s">
        <v>8714</v>
      </c>
      <c r="H312" s="150" t="s">
        <v>669</v>
      </c>
      <c r="I312" s="150" t="s">
        <v>8402</v>
      </c>
      <c r="J312" s="150" t="s">
        <v>8694</v>
      </c>
      <c r="K312" s="150" t="s">
        <v>9158</v>
      </c>
    </row>
    <row r="313" spans="1:11" ht="15">
      <c r="A313" s="150" t="s">
        <v>9159</v>
      </c>
      <c r="B313" s="150" t="s">
        <v>17</v>
      </c>
      <c r="C313" s="150" t="s">
        <v>9160</v>
      </c>
      <c r="D313" s="150" t="s">
        <v>9161</v>
      </c>
      <c r="E313" s="150" t="s">
        <v>8887</v>
      </c>
      <c r="F313" s="152">
        <v>288</v>
      </c>
      <c r="G313" s="150" t="s">
        <v>8888</v>
      </c>
      <c r="H313" s="150" t="s">
        <v>669</v>
      </c>
      <c r="I313" s="150" t="s">
        <v>8889</v>
      </c>
      <c r="J313" s="150" t="s">
        <v>8388</v>
      </c>
      <c r="K313" s="150" t="s">
        <v>8869</v>
      </c>
    </row>
    <row r="314" spans="1:11" ht="15">
      <c r="A314" s="150" t="s">
        <v>9159</v>
      </c>
      <c r="B314" s="150" t="s">
        <v>8411</v>
      </c>
      <c r="C314" s="150" t="s">
        <v>9160</v>
      </c>
      <c r="D314" s="150" t="s">
        <v>9161</v>
      </c>
      <c r="E314" s="150" t="s">
        <v>8887</v>
      </c>
      <c r="F314" s="152">
        <v>288</v>
      </c>
      <c r="G314" s="150" t="s">
        <v>8888</v>
      </c>
      <c r="H314" s="150" t="s">
        <v>669</v>
      </c>
      <c r="I314" s="150" t="s">
        <v>8889</v>
      </c>
      <c r="J314" s="150" t="s">
        <v>8388</v>
      </c>
      <c r="K314" s="150" t="s">
        <v>8869</v>
      </c>
    </row>
    <row r="315" spans="1:11" ht="15">
      <c r="A315" s="150" t="s">
        <v>9162</v>
      </c>
      <c r="B315" s="150" t="s">
        <v>8411</v>
      </c>
      <c r="C315" s="150" t="s">
        <v>9163</v>
      </c>
      <c r="D315" s="150" t="s">
        <v>9164</v>
      </c>
      <c r="E315" s="150" t="s">
        <v>8689</v>
      </c>
      <c r="F315" s="152">
        <v>240</v>
      </c>
      <c r="G315" s="150" t="s">
        <v>8690</v>
      </c>
      <c r="H315" s="150" t="s">
        <v>8375</v>
      </c>
      <c r="I315" s="150" t="s">
        <v>8670</v>
      </c>
      <c r="J315" s="150" t="s">
        <v>8376</v>
      </c>
      <c r="K315" s="150" t="s">
        <v>8377</v>
      </c>
    </row>
    <row r="316" spans="1:11" ht="15">
      <c r="A316" s="150" t="s">
        <v>9165</v>
      </c>
      <c r="B316" s="150" t="s">
        <v>8411</v>
      </c>
      <c r="C316" s="150" t="s">
        <v>9166</v>
      </c>
      <c r="D316" s="150" t="s">
        <v>9167</v>
      </c>
      <c r="E316" s="150" t="s">
        <v>8957</v>
      </c>
      <c r="F316" s="152">
        <v>286</v>
      </c>
      <c r="G316" s="150" t="s">
        <v>8374</v>
      </c>
      <c r="H316" s="150" t="s">
        <v>8375</v>
      </c>
      <c r="I316" s="150" t="s">
        <v>751</v>
      </c>
      <c r="J316" s="150" t="s">
        <v>8376</v>
      </c>
      <c r="K316" s="150" t="s">
        <v>8377</v>
      </c>
    </row>
    <row r="317" spans="1:11" ht="15">
      <c r="A317" s="150" t="s">
        <v>9168</v>
      </c>
      <c r="B317" s="150" t="s">
        <v>17</v>
      </c>
      <c r="C317" s="150" t="s">
        <v>9169</v>
      </c>
      <c r="D317" s="150" t="s">
        <v>1387</v>
      </c>
      <c r="E317" s="150" t="s">
        <v>9170</v>
      </c>
      <c r="F317" s="152">
        <v>288</v>
      </c>
      <c r="G317" s="150" t="s">
        <v>8888</v>
      </c>
      <c r="H317" s="150" t="s">
        <v>669</v>
      </c>
      <c r="I317" s="150" t="s">
        <v>8889</v>
      </c>
      <c r="J317" s="150" t="s">
        <v>8388</v>
      </c>
      <c r="K317" s="150" t="s">
        <v>8869</v>
      </c>
    </row>
    <row r="318" spans="1:11" ht="15">
      <c r="A318" s="150" t="s">
        <v>9171</v>
      </c>
      <c r="B318" s="150" t="s">
        <v>17</v>
      </c>
      <c r="C318" s="150" t="s">
        <v>9172</v>
      </c>
      <c r="D318" s="150" t="s">
        <v>9173</v>
      </c>
      <c r="E318" s="150" t="s">
        <v>9174</v>
      </c>
      <c r="F318" s="152">
        <v>267</v>
      </c>
      <c r="G318" s="150" t="s">
        <v>9175</v>
      </c>
      <c r="H318" s="150" t="s">
        <v>650</v>
      </c>
      <c r="I318" s="150" t="s">
        <v>560</v>
      </c>
      <c r="J318" s="150" t="s">
        <v>8388</v>
      </c>
      <c r="K318" s="150" t="s">
        <v>8902</v>
      </c>
    </row>
    <row r="319" spans="1:11" ht="15">
      <c r="A319" s="150" t="s">
        <v>9176</v>
      </c>
      <c r="B319" s="150" t="s">
        <v>17</v>
      </c>
      <c r="C319" s="150" t="s">
        <v>9177</v>
      </c>
      <c r="D319" s="150" t="s">
        <v>9178</v>
      </c>
      <c r="E319" s="150" t="s">
        <v>9141</v>
      </c>
      <c r="F319" s="152">
        <v>286</v>
      </c>
      <c r="G319" s="150" t="s">
        <v>9142</v>
      </c>
      <c r="H319" s="150" t="s">
        <v>669</v>
      </c>
      <c r="I319" s="150" t="s">
        <v>8889</v>
      </c>
      <c r="J319" s="150" t="s">
        <v>8388</v>
      </c>
      <c r="K319" s="150" t="s">
        <v>8869</v>
      </c>
    </row>
    <row r="320" spans="1:11" ht="15">
      <c r="A320" s="150" t="s">
        <v>9179</v>
      </c>
      <c r="B320" s="150" t="s">
        <v>17</v>
      </c>
      <c r="C320" s="150" t="s">
        <v>9180</v>
      </c>
      <c r="D320" s="150" t="s">
        <v>9181</v>
      </c>
      <c r="E320" s="150" t="s">
        <v>8866</v>
      </c>
      <c r="F320" s="152">
        <v>219</v>
      </c>
      <c r="G320" s="150" t="s">
        <v>8867</v>
      </c>
      <c r="H320" s="150" t="s">
        <v>669</v>
      </c>
      <c r="I320" s="150" t="s">
        <v>8868</v>
      </c>
      <c r="J320" s="150" t="s">
        <v>8403</v>
      </c>
      <c r="K320" s="150" t="s">
        <v>8869</v>
      </c>
    </row>
    <row r="321" spans="1:11" ht="15">
      <c r="A321" s="150" t="s">
        <v>9182</v>
      </c>
      <c r="B321" s="150" t="s">
        <v>17</v>
      </c>
      <c r="C321" s="150" t="s">
        <v>9183</v>
      </c>
      <c r="D321" s="150" t="s">
        <v>9184</v>
      </c>
      <c r="E321" s="150" t="s">
        <v>9141</v>
      </c>
      <c r="F321" s="152">
        <v>286</v>
      </c>
      <c r="G321" s="150" t="s">
        <v>9142</v>
      </c>
      <c r="H321" s="150" t="s">
        <v>669</v>
      </c>
      <c r="I321" s="150" t="s">
        <v>8889</v>
      </c>
      <c r="J321" s="150" t="s">
        <v>8388</v>
      </c>
      <c r="K321" s="150" t="s">
        <v>8869</v>
      </c>
    </row>
    <row r="322" spans="1:11" ht="15">
      <c r="A322" s="150" t="s">
        <v>9185</v>
      </c>
      <c r="B322" s="150" t="s">
        <v>8411</v>
      </c>
      <c r="C322" s="150" t="s">
        <v>9186</v>
      </c>
      <c r="D322" s="150" t="s">
        <v>9187</v>
      </c>
      <c r="E322" s="150" t="s">
        <v>9188</v>
      </c>
      <c r="F322" s="152">
        <v>207</v>
      </c>
      <c r="G322" s="150" t="s">
        <v>8901</v>
      </c>
      <c r="H322" s="150" t="s">
        <v>650</v>
      </c>
      <c r="I322" s="150" t="s">
        <v>560</v>
      </c>
      <c r="J322" s="150" t="s">
        <v>8388</v>
      </c>
      <c r="K322" s="150" t="s">
        <v>8902</v>
      </c>
    </row>
    <row r="323" spans="1:11" ht="15">
      <c r="A323" s="150" t="s">
        <v>9189</v>
      </c>
      <c r="B323" s="150" t="s">
        <v>1468</v>
      </c>
      <c r="C323" s="150" t="s">
        <v>9190</v>
      </c>
      <c r="D323" s="150" t="s">
        <v>9191</v>
      </c>
      <c r="E323" s="150" t="s">
        <v>9192</v>
      </c>
      <c r="F323" s="152">
        <v>215</v>
      </c>
      <c r="G323" s="150" t="s">
        <v>8488</v>
      </c>
      <c r="H323" s="150" t="s">
        <v>650</v>
      </c>
      <c r="I323" s="150" t="s">
        <v>8489</v>
      </c>
      <c r="J323" s="150" t="s">
        <v>8388</v>
      </c>
      <c r="K323" s="150" t="s">
        <v>8490</v>
      </c>
    </row>
    <row r="324" spans="1:11" ht="15">
      <c r="A324" s="150" t="s">
        <v>9189</v>
      </c>
      <c r="B324" s="150" t="s">
        <v>1469</v>
      </c>
      <c r="C324" s="150" t="s">
        <v>9190</v>
      </c>
      <c r="D324" s="150" t="s">
        <v>9191</v>
      </c>
      <c r="E324" s="150" t="s">
        <v>9192</v>
      </c>
      <c r="F324" s="152">
        <v>215</v>
      </c>
      <c r="G324" s="150" t="s">
        <v>8488</v>
      </c>
      <c r="H324" s="150" t="s">
        <v>650</v>
      </c>
      <c r="I324" s="150" t="s">
        <v>8489</v>
      </c>
      <c r="J324" s="150" t="s">
        <v>8388</v>
      </c>
      <c r="K324" s="150" t="s">
        <v>8490</v>
      </c>
    </row>
    <row r="325" spans="1:11" ht="15">
      <c r="A325" s="150" t="s">
        <v>9189</v>
      </c>
      <c r="B325" s="150" t="s">
        <v>1467</v>
      </c>
      <c r="C325" s="150" t="s">
        <v>9190</v>
      </c>
      <c r="D325" s="150" t="s">
        <v>9191</v>
      </c>
      <c r="E325" s="150" t="s">
        <v>9192</v>
      </c>
      <c r="F325" s="152">
        <v>215</v>
      </c>
      <c r="G325" s="150" t="s">
        <v>8488</v>
      </c>
      <c r="H325" s="150" t="s">
        <v>650</v>
      </c>
      <c r="I325" s="150" t="s">
        <v>8489</v>
      </c>
      <c r="J325" s="150" t="s">
        <v>8388</v>
      </c>
      <c r="K325" s="150" t="s">
        <v>8490</v>
      </c>
    </row>
    <row r="326" spans="1:11" ht="15">
      <c r="A326" s="150" t="s">
        <v>9193</v>
      </c>
      <c r="B326" s="150" t="s">
        <v>17</v>
      </c>
      <c r="C326" s="150" t="s">
        <v>9194</v>
      </c>
      <c r="D326" s="150" t="s">
        <v>9195</v>
      </c>
      <c r="E326" s="150" t="s">
        <v>9196</v>
      </c>
      <c r="F326" s="152">
        <v>185</v>
      </c>
      <c r="G326" s="150" t="s">
        <v>9197</v>
      </c>
      <c r="H326" s="150" t="s">
        <v>8913</v>
      </c>
      <c r="I326" s="150" t="s">
        <v>9198</v>
      </c>
      <c r="J326" s="150" t="s">
        <v>9199</v>
      </c>
      <c r="K326" s="150" t="s">
        <v>9200</v>
      </c>
    </row>
    <row r="327" spans="1:11" ht="15">
      <c r="A327" s="150" t="s">
        <v>9201</v>
      </c>
      <c r="B327" s="150" t="s">
        <v>1468</v>
      </c>
      <c r="C327" s="150" t="s">
        <v>9202</v>
      </c>
      <c r="D327" s="150" t="s">
        <v>9203</v>
      </c>
      <c r="E327" s="150" t="s">
        <v>9204</v>
      </c>
      <c r="F327" s="152">
        <v>191</v>
      </c>
      <c r="G327" s="150" t="s">
        <v>8441</v>
      </c>
      <c r="H327" s="150" t="s">
        <v>669</v>
      </c>
      <c r="I327" s="150" t="s">
        <v>8402</v>
      </c>
      <c r="J327" s="150" t="s">
        <v>8403</v>
      </c>
      <c r="K327" s="150" t="s">
        <v>477</v>
      </c>
    </row>
    <row r="328" spans="1:11" ht="15">
      <c r="A328" s="150" t="s">
        <v>9205</v>
      </c>
      <c r="B328" s="150" t="s">
        <v>17</v>
      </c>
      <c r="C328" s="150" t="s">
        <v>9206</v>
      </c>
      <c r="D328" s="150" t="s">
        <v>9207</v>
      </c>
      <c r="E328" s="150" t="s">
        <v>9208</v>
      </c>
      <c r="F328" s="152">
        <v>116</v>
      </c>
      <c r="G328" s="150" t="s">
        <v>9209</v>
      </c>
      <c r="H328" s="150" t="s">
        <v>8386</v>
      </c>
      <c r="I328" s="150" t="s">
        <v>8387</v>
      </c>
      <c r="J328" s="150" t="s">
        <v>8388</v>
      </c>
      <c r="K328" s="150" t="s">
        <v>8389</v>
      </c>
    </row>
    <row r="329" spans="1:11" ht="15">
      <c r="A329" s="150" t="s">
        <v>9210</v>
      </c>
      <c r="B329" s="150" t="s">
        <v>17</v>
      </c>
      <c r="C329" s="150" t="s">
        <v>9211</v>
      </c>
      <c r="D329" s="150" t="s">
        <v>9212</v>
      </c>
      <c r="E329" s="150" t="s">
        <v>8887</v>
      </c>
      <c r="F329" s="152">
        <v>263</v>
      </c>
      <c r="G329" s="150" t="s">
        <v>8888</v>
      </c>
      <c r="H329" s="150" t="s">
        <v>669</v>
      </c>
      <c r="I329" s="150" t="s">
        <v>8889</v>
      </c>
      <c r="J329" s="150" t="s">
        <v>8388</v>
      </c>
      <c r="K329" s="150" t="s">
        <v>8869</v>
      </c>
    </row>
    <row r="330" spans="1:11" ht="15">
      <c r="A330" s="150" t="s">
        <v>9210</v>
      </c>
      <c r="B330" s="150" t="s">
        <v>8411</v>
      </c>
      <c r="C330" s="150" t="s">
        <v>9211</v>
      </c>
      <c r="D330" s="150" t="s">
        <v>9212</v>
      </c>
      <c r="E330" s="150" t="s">
        <v>8887</v>
      </c>
      <c r="F330" s="152">
        <v>263</v>
      </c>
      <c r="G330" s="150" t="s">
        <v>8888</v>
      </c>
      <c r="H330" s="150" t="s">
        <v>669</v>
      </c>
      <c r="I330" s="150" t="s">
        <v>8889</v>
      </c>
      <c r="J330" s="150" t="s">
        <v>8388</v>
      </c>
      <c r="K330" s="150" t="s">
        <v>8869</v>
      </c>
    </row>
    <row r="331" spans="1:11" ht="15">
      <c r="A331" s="150" t="s">
        <v>9213</v>
      </c>
      <c r="B331" s="150" t="s">
        <v>1468</v>
      </c>
      <c r="C331" s="150" t="s">
        <v>9214</v>
      </c>
      <c r="D331" s="150" t="s">
        <v>9215</v>
      </c>
      <c r="E331" s="150" t="s">
        <v>8729</v>
      </c>
      <c r="F331" s="152">
        <v>214</v>
      </c>
      <c r="G331" s="150" t="s">
        <v>8730</v>
      </c>
      <c r="H331" s="150" t="s">
        <v>8375</v>
      </c>
      <c r="I331" s="150" t="s">
        <v>751</v>
      </c>
      <c r="J331" s="150" t="s">
        <v>8376</v>
      </c>
      <c r="K331" s="150" t="s">
        <v>8377</v>
      </c>
    </row>
    <row r="332" spans="1:11" ht="15">
      <c r="A332" s="150" t="s">
        <v>9216</v>
      </c>
      <c r="B332" s="150" t="s">
        <v>17</v>
      </c>
      <c r="C332" s="150" t="s">
        <v>9217</v>
      </c>
      <c r="D332" s="150" t="s">
        <v>9218</v>
      </c>
      <c r="E332" s="150" t="s">
        <v>9219</v>
      </c>
      <c r="F332" s="152">
        <v>168</v>
      </c>
      <c r="G332" s="150"/>
      <c r="H332" s="150"/>
      <c r="I332" s="150"/>
      <c r="J332" s="150"/>
      <c r="K332" s="150"/>
    </row>
    <row r="333" spans="1:11" ht="15">
      <c r="A333" s="150" t="s">
        <v>9220</v>
      </c>
      <c r="B333" s="150" t="s">
        <v>17</v>
      </c>
      <c r="C333" s="150" t="s">
        <v>9221</v>
      </c>
      <c r="D333" s="150" t="s">
        <v>9222</v>
      </c>
      <c r="E333" s="150" t="s">
        <v>9054</v>
      </c>
      <c r="F333" s="152">
        <v>187</v>
      </c>
      <c r="G333" s="150" t="s">
        <v>9055</v>
      </c>
      <c r="H333" s="150" t="s">
        <v>650</v>
      </c>
      <c r="I333" s="150" t="s">
        <v>9056</v>
      </c>
      <c r="J333" s="150" t="s">
        <v>9057</v>
      </c>
      <c r="K333" s="150" t="s">
        <v>9058</v>
      </c>
    </row>
    <row r="334" spans="1:11" ht="15">
      <c r="A334" s="150" t="s">
        <v>9220</v>
      </c>
      <c r="B334" s="150" t="s">
        <v>8411</v>
      </c>
      <c r="C334" s="150" t="s">
        <v>9221</v>
      </c>
      <c r="D334" s="150" t="s">
        <v>9222</v>
      </c>
      <c r="E334" s="150" t="s">
        <v>9054</v>
      </c>
      <c r="F334" s="152">
        <v>187</v>
      </c>
      <c r="G334" s="150" t="s">
        <v>9055</v>
      </c>
      <c r="H334" s="150" t="s">
        <v>650</v>
      </c>
      <c r="I334" s="150" t="s">
        <v>9056</v>
      </c>
      <c r="J334" s="150" t="s">
        <v>9057</v>
      </c>
      <c r="K334" s="150" t="s">
        <v>9058</v>
      </c>
    </row>
    <row r="335" spans="1:11" ht="15">
      <c r="A335" s="150" t="s">
        <v>9220</v>
      </c>
      <c r="B335" s="150" t="s">
        <v>1468</v>
      </c>
      <c r="C335" s="150" t="s">
        <v>9221</v>
      </c>
      <c r="D335" s="150" t="s">
        <v>9222</v>
      </c>
      <c r="E335" s="150" t="s">
        <v>9054</v>
      </c>
      <c r="F335" s="152">
        <v>187</v>
      </c>
      <c r="G335" s="150" t="s">
        <v>9055</v>
      </c>
      <c r="H335" s="150" t="s">
        <v>650</v>
      </c>
      <c r="I335" s="150" t="s">
        <v>9056</v>
      </c>
      <c r="J335" s="150" t="s">
        <v>9057</v>
      </c>
      <c r="K335" s="150" t="s">
        <v>9058</v>
      </c>
    </row>
    <row r="336" spans="1:11" ht="15">
      <c r="A336" s="150" t="s">
        <v>9223</v>
      </c>
      <c r="B336" s="150" t="s">
        <v>17</v>
      </c>
      <c r="C336" s="150" t="s">
        <v>9224</v>
      </c>
      <c r="D336" s="150" t="s">
        <v>9225</v>
      </c>
      <c r="E336" s="150" t="s">
        <v>9226</v>
      </c>
      <c r="F336" s="152">
        <v>200</v>
      </c>
      <c r="G336" s="150" t="s">
        <v>9227</v>
      </c>
      <c r="H336" s="150" t="s">
        <v>8375</v>
      </c>
      <c r="I336" s="150" t="s">
        <v>751</v>
      </c>
      <c r="J336" s="150" t="s">
        <v>8376</v>
      </c>
      <c r="K336" s="150" t="s">
        <v>8377</v>
      </c>
    </row>
    <row r="337" spans="1:11" ht="15">
      <c r="A337" s="150" t="s">
        <v>9228</v>
      </c>
      <c r="B337" s="150" t="s">
        <v>17</v>
      </c>
      <c r="C337" s="150" t="s">
        <v>9229</v>
      </c>
      <c r="D337" s="150" t="s">
        <v>9230</v>
      </c>
      <c r="E337" s="150" t="s">
        <v>9231</v>
      </c>
      <c r="F337" s="152">
        <v>88</v>
      </c>
      <c r="G337" s="150" t="s">
        <v>9232</v>
      </c>
      <c r="H337" s="150" t="s">
        <v>8427</v>
      </c>
      <c r="I337" s="150" t="s">
        <v>9233</v>
      </c>
      <c r="J337" s="150" t="s">
        <v>8388</v>
      </c>
      <c r="K337" s="150" t="s">
        <v>8862</v>
      </c>
    </row>
    <row r="338" spans="1:11" ht="15">
      <c r="A338" s="150" t="s">
        <v>9234</v>
      </c>
      <c r="B338" s="150" t="s">
        <v>17</v>
      </c>
      <c r="C338" s="150" t="s">
        <v>9235</v>
      </c>
      <c r="D338" s="150" t="s">
        <v>9236</v>
      </c>
      <c r="E338" s="150" t="s">
        <v>474</v>
      </c>
      <c r="F338" s="152">
        <v>233</v>
      </c>
      <c r="G338" s="150" t="s">
        <v>8674</v>
      </c>
      <c r="H338" s="150" t="s">
        <v>669</v>
      </c>
      <c r="I338" s="150" t="s">
        <v>8675</v>
      </c>
      <c r="J338" s="150" t="s">
        <v>8403</v>
      </c>
      <c r="K338" s="150" t="s">
        <v>477</v>
      </c>
    </row>
    <row r="339" spans="1:11" ht="15">
      <c r="A339" s="150" t="s">
        <v>9237</v>
      </c>
      <c r="B339" s="150" t="s">
        <v>17</v>
      </c>
      <c r="C339" s="150" t="s">
        <v>9238</v>
      </c>
      <c r="D339" s="150" t="s">
        <v>9239</v>
      </c>
      <c r="E339" s="150" t="s">
        <v>9174</v>
      </c>
      <c r="F339" s="152">
        <v>267</v>
      </c>
      <c r="G339" s="150" t="s">
        <v>9175</v>
      </c>
      <c r="H339" s="150" t="s">
        <v>650</v>
      </c>
      <c r="I339" s="150" t="s">
        <v>560</v>
      </c>
      <c r="J339" s="150"/>
      <c r="K339" s="150" t="s">
        <v>8902</v>
      </c>
    </row>
    <row r="340" spans="1:11" ht="15">
      <c r="A340" s="150" t="s">
        <v>9240</v>
      </c>
      <c r="B340" s="150" t="s">
        <v>17</v>
      </c>
      <c r="C340" s="150" t="s">
        <v>9241</v>
      </c>
      <c r="D340" s="150" t="s">
        <v>9242</v>
      </c>
      <c r="E340" s="150" t="s">
        <v>9243</v>
      </c>
      <c r="F340" s="152">
        <v>246</v>
      </c>
      <c r="G340" s="150" t="s">
        <v>9244</v>
      </c>
      <c r="H340" s="150" t="s">
        <v>8375</v>
      </c>
      <c r="I340" s="150" t="s">
        <v>9245</v>
      </c>
      <c r="J340" s="150" t="s">
        <v>8376</v>
      </c>
      <c r="K340" s="150" t="s">
        <v>8377</v>
      </c>
    </row>
    <row r="341" spans="1:11" ht="15">
      <c r="A341" s="150" t="s">
        <v>9246</v>
      </c>
      <c r="B341" s="150" t="s">
        <v>17</v>
      </c>
      <c r="C341" s="150" t="s">
        <v>9247</v>
      </c>
      <c r="D341" s="150" t="s">
        <v>9248</v>
      </c>
      <c r="E341" s="150" t="s">
        <v>9249</v>
      </c>
      <c r="F341" s="152">
        <v>236</v>
      </c>
      <c r="G341" s="150" t="s">
        <v>9250</v>
      </c>
      <c r="H341" s="150" t="s">
        <v>650</v>
      </c>
      <c r="I341" s="150" t="s">
        <v>560</v>
      </c>
      <c r="J341" s="150" t="s">
        <v>8388</v>
      </c>
      <c r="K341" s="150" t="s">
        <v>9251</v>
      </c>
    </row>
    <row r="342" spans="1:11" ht="15">
      <c r="A342" s="150" t="s">
        <v>9252</v>
      </c>
      <c r="B342" s="150" t="s">
        <v>17</v>
      </c>
      <c r="C342" s="150" t="s">
        <v>9253</v>
      </c>
      <c r="D342" s="150" t="s">
        <v>9254</v>
      </c>
      <c r="E342" s="150" t="s">
        <v>9255</v>
      </c>
      <c r="F342" s="152">
        <v>132</v>
      </c>
      <c r="G342" s="150" t="s">
        <v>9256</v>
      </c>
      <c r="H342" s="150" t="s">
        <v>8427</v>
      </c>
      <c r="I342" s="150" t="s">
        <v>9257</v>
      </c>
      <c r="J342" s="150" t="s">
        <v>8388</v>
      </c>
      <c r="K342" s="150" t="s">
        <v>8842</v>
      </c>
    </row>
    <row r="343" spans="1:11" ht="15">
      <c r="A343" s="150" t="s">
        <v>9258</v>
      </c>
      <c r="B343" s="150" t="s">
        <v>17</v>
      </c>
      <c r="C343" s="150" t="s">
        <v>9259</v>
      </c>
      <c r="D343" s="150" t="s">
        <v>9260</v>
      </c>
      <c r="E343" s="150" t="s">
        <v>8887</v>
      </c>
      <c r="F343" s="152">
        <v>288</v>
      </c>
      <c r="G343" s="150" t="s">
        <v>8888</v>
      </c>
      <c r="H343" s="150" t="s">
        <v>669</v>
      </c>
      <c r="I343" s="150" t="s">
        <v>8889</v>
      </c>
      <c r="J343" s="150"/>
      <c r="K343" s="150" t="s">
        <v>8869</v>
      </c>
    </row>
    <row r="344" spans="1:11" ht="15">
      <c r="A344" s="150" t="s">
        <v>9258</v>
      </c>
      <c r="B344" s="150" t="s">
        <v>8411</v>
      </c>
      <c r="C344" s="150" t="s">
        <v>9259</v>
      </c>
      <c r="D344" s="150" t="s">
        <v>9260</v>
      </c>
      <c r="E344" s="150" t="s">
        <v>8887</v>
      </c>
      <c r="F344" s="152">
        <v>288</v>
      </c>
      <c r="G344" s="150" t="s">
        <v>8888</v>
      </c>
      <c r="H344" s="150" t="s">
        <v>669</v>
      </c>
      <c r="I344" s="150" t="s">
        <v>8889</v>
      </c>
      <c r="J344" s="150"/>
      <c r="K344" s="150" t="s">
        <v>8869</v>
      </c>
    </row>
    <row r="345" spans="1:11" ht="15">
      <c r="A345" s="150" t="s">
        <v>9261</v>
      </c>
      <c r="B345" s="150" t="s">
        <v>17</v>
      </c>
      <c r="C345" s="150" t="s">
        <v>9262</v>
      </c>
      <c r="D345" s="150" t="s">
        <v>9263</v>
      </c>
      <c r="E345" s="150" t="s">
        <v>8900</v>
      </c>
      <c r="F345" s="152">
        <v>244</v>
      </c>
      <c r="G345" s="150" t="s">
        <v>8901</v>
      </c>
      <c r="H345" s="150" t="s">
        <v>650</v>
      </c>
      <c r="I345" s="150" t="s">
        <v>560</v>
      </c>
      <c r="J345" s="150"/>
      <c r="K345" s="150" t="s">
        <v>8902</v>
      </c>
    </row>
    <row r="346" spans="1:11" ht="15">
      <c r="A346" s="150" t="s">
        <v>9264</v>
      </c>
      <c r="B346" s="150" t="s">
        <v>17</v>
      </c>
      <c r="C346" s="150" t="s">
        <v>9265</v>
      </c>
      <c r="D346" s="150" t="s">
        <v>9266</v>
      </c>
      <c r="E346" s="150" t="s">
        <v>9267</v>
      </c>
      <c r="F346" s="152">
        <v>247</v>
      </c>
      <c r="G346" s="150" t="s">
        <v>8401</v>
      </c>
      <c r="H346" s="150" t="s">
        <v>669</v>
      </c>
      <c r="I346" s="150" t="s">
        <v>8402</v>
      </c>
      <c r="J346" s="150" t="s">
        <v>8403</v>
      </c>
      <c r="K346" s="150" t="s">
        <v>477</v>
      </c>
    </row>
    <row r="347" spans="1:11" ht="15">
      <c r="A347" s="150" t="s">
        <v>9264</v>
      </c>
      <c r="B347" s="150" t="s">
        <v>8411</v>
      </c>
      <c r="C347" s="150" t="s">
        <v>9265</v>
      </c>
      <c r="D347" s="150" t="s">
        <v>9266</v>
      </c>
      <c r="E347" s="150" t="s">
        <v>9267</v>
      </c>
      <c r="F347" s="152">
        <v>247</v>
      </c>
      <c r="G347" s="150" t="s">
        <v>8401</v>
      </c>
      <c r="H347" s="150" t="s">
        <v>669</v>
      </c>
      <c r="I347" s="150" t="s">
        <v>8402</v>
      </c>
      <c r="J347" s="150" t="s">
        <v>8403</v>
      </c>
      <c r="K347" s="150" t="s">
        <v>477</v>
      </c>
    </row>
    <row r="348" spans="1:11" ht="15">
      <c r="A348" s="150" t="s">
        <v>9268</v>
      </c>
      <c r="B348" s="150" t="s">
        <v>17</v>
      </c>
      <c r="C348" s="150" t="s">
        <v>9269</v>
      </c>
      <c r="D348" s="150" t="s">
        <v>9270</v>
      </c>
      <c r="E348" s="150" t="s">
        <v>9174</v>
      </c>
      <c r="F348" s="152">
        <v>267</v>
      </c>
      <c r="G348" s="150" t="s">
        <v>9175</v>
      </c>
      <c r="H348" s="150" t="s">
        <v>650</v>
      </c>
      <c r="I348" s="150" t="s">
        <v>560</v>
      </c>
      <c r="J348" s="150"/>
      <c r="K348" s="150" t="s">
        <v>8902</v>
      </c>
    </row>
    <row r="349" spans="1:11" ht="15">
      <c r="A349" s="150" t="s">
        <v>9271</v>
      </c>
      <c r="B349" s="150" t="s">
        <v>17</v>
      </c>
      <c r="C349" s="150" t="s">
        <v>9272</v>
      </c>
      <c r="D349" s="150" t="s">
        <v>9273</v>
      </c>
      <c r="E349" s="150" t="s">
        <v>9274</v>
      </c>
      <c r="F349" s="152">
        <v>217</v>
      </c>
      <c r="G349" s="150" t="s">
        <v>9275</v>
      </c>
      <c r="H349" s="150" t="s">
        <v>8375</v>
      </c>
      <c r="I349" s="150" t="s">
        <v>8670</v>
      </c>
      <c r="J349" s="150" t="s">
        <v>8376</v>
      </c>
      <c r="K349" s="150" t="s">
        <v>9276</v>
      </c>
    </row>
    <row r="350" spans="1:11" ht="15">
      <c r="A350" s="150" t="s">
        <v>9277</v>
      </c>
      <c r="B350" s="150" t="s">
        <v>17</v>
      </c>
      <c r="C350" s="150" t="s">
        <v>9278</v>
      </c>
      <c r="D350" s="150" t="s">
        <v>9279</v>
      </c>
      <c r="E350" s="150" t="s">
        <v>9280</v>
      </c>
      <c r="F350" s="152">
        <v>215</v>
      </c>
      <c r="G350" s="150" t="s">
        <v>8488</v>
      </c>
      <c r="H350" s="150" t="s">
        <v>650</v>
      </c>
      <c r="I350" s="150" t="s">
        <v>8489</v>
      </c>
      <c r="J350" s="150" t="s">
        <v>8388</v>
      </c>
      <c r="K350" s="150" t="s">
        <v>8490</v>
      </c>
    </row>
    <row r="351" spans="1:11" ht="15">
      <c r="A351" s="150" t="s">
        <v>9281</v>
      </c>
      <c r="B351" s="150" t="s">
        <v>17</v>
      </c>
      <c r="C351" s="150" t="s">
        <v>9282</v>
      </c>
      <c r="D351" s="150" t="s">
        <v>9283</v>
      </c>
      <c r="E351" s="150" t="s">
        <v>8701</v>
      </c>
      <c r="F351" s="152">
        <v>246</v>
      </c>
      <c r="G351" s="150" t="s">
        <v>8702</v>
      </c>
      <c r="H351" s="150" t="s">
        <v>669</v>
      </c>
      <c r="I351" s="150" t="s">
        <v>8675</v>
      </c>
      <c r="J351" s="150" t="s">
        <v>8703</v>
      </c>
      <c r="K351" s="150" t="s">
        <v>477</v>
      </c>
    </row>
    <row r="352" spans="1:11" ht="15">
      <c r="A352" s="150" t="s">
        <v>9284</v>
      </c>
      <c r="B352" s="150" t="s">
        <v>17</v>
      </c>
      <c r="C352" s="150" t="s">
        <v>9285</v>
      </c>
      <c r="D352" s="150" t="s">
        <v>9286</v>
      </c>
      <c r="E352" s="150" t="s">
        <v>9174</v>
      </c>
      <c r="F352" s="152">
        <v>267</v>
      </c>
      <c r="G352" s="150" t="s">
        <v>9175</v>
      </c>
      <c r="H352" s="150" t="s">
        <v>650</v>
      </c>
      <c r="I352" s="150" t="s">
        <v>560</v>
      </c>
      <c r="J352" s="150" t="s">
        <v>8388</v>
      </c>
      <c r="K352" s="150" t="s">
        <v>8902</v>
      </c>
    </row>
    <row r="353" spans="1:11" ht="15">
      <c r="A353" s="150" t="s">
        <v>9287</v>
      </c>
      <c r="B353" s="150" t="s">
        <v>17</v>
      </c>
      <c r="C353" s="150" t="s">
        <v>9288</v>
      </c>
      <c r="D353" s="150" t="s">
        <v>9289</v>
      </c>
      <c r="E353" s="150" t="s">
        <v>9290</v>
      </c>
      <c r="F353" s="152">
        <v>262</v>
      </c>
      <c r="G353" s="150" t="s">
        <v>9175</v>
      </c>
      <c r="H353" s="150" t="s">
        <v>650</v>
      </c>
      <c r="I353" s="150" t="s">
        <v>560</v>
      </c>
      <c r="J353" s="150" t="s">
        <v>8388</v>
      </c>
      <c r="K353" s="150" t="s">
        <v>8902</v>
      </c>
    </row>
    <row r="354" spans="1:11" ht="15">
      <c r="A354" s="150" t="s">
        <v>9291</v>
      </c>
      <c r="B354" s="150" t="s">
        <v>17</v>
      </c>
      <c r="C354" s="150" t="s">
        <v>9292</v>
      </c>
      <c r="D354" s="150" t="s">
        <v>9293</v>
      </c>
      <c r="E354" s="150" t="s">
        <v>8906</v>
      </c>
      <c r="F354" s="152">
        <v>288</v>
      </c>
      <c r="G354" s="150" t="s">
        <v>8907</v>
      </c>
      <c r="H354" s="150" t="s">
        <v>669</v>
      </c>
      <c r="I354" s="150" t="s">
        <v>8889</v>
      </c>
      <c r="J354" s="150"/>
      <c r="K354" s="150" t="s">
        <v>8869</v>
      </c>
    </row>
    <row r="355" spans="1:11" ht="15">
      <c r="A355" s="150" t="s">
        <v>9294</v>
      </c>
      <c r="B355" s="150" t="s">
        <v>17</v>
      </c>
      <c r="C355" s="150" t="s">
        <v>9295</v>
      </c>
      <c r="D355" s="150" t="s">
        <v>9296</v>
      </c>
      <c r="E355" s="150" t="s">
        <v>8906</v>
      </c>
      <c r="F355" s="152">
        <v>288</v>
      </c>
      <c r="G355" s="150" t="s">
        <v>8907</v>
      </c>
      <c r="H355" s="150" t="s">
        <v>669</v>
      </c>
      <c r="I355" s="150" t="s">
        <v>8889</v>
      </c>
      <c r="J355" s="150"/>
      <c r="K355" s="150" t="s">
        <v>8869</v>
      </c>
    </row>
    <row r="356" spans="1:11" ht="15">
      <c r="A356" s="150" t="s">
        <v>9297</v>
      </c>
      <c r="B356" s="150" t="s">
        <v>17</v>
      </c>
      <c r="C356" s="150" t="s">
        <v>9298</v>
      </c>
      <c r="D356" s="150" t="s">
        <v>9299</v>
      </c>
      <c r="E356" s="150" t="s">
        <v>8762</v>
      </c>
      <c r="F356" s="152">
        <v>236</v>
      </c>
      <c r="G356" s="150" t="s">
        <v>8763</v>
      </c>
      <c r="H356" s="150" t="s">
        <v>650</v>
      </c>
      <c r="I356" s="150" t="s">
        <v>560</v>
      </c>
      <c r="J356" s="150" t="s">
        <v>8388</v>
      </c>
      <c r="K356" s="150" t="s">
        <v>8605</v>
      </c>
    </row>
    <row r="357" spans="1:11" ht="15">
      <c r="A357" s="150" t="s">
        <v>9300</v>
      </c>
      <c r="B357" s="150" t="s">
        <v>8418</v>
      </c>
      <c r="C357" s="150" t="s">
        <v>9301</v>
      </c>
      <c r="D357" s="150" t="s">
        <v>9302</v>
      </c>
      <c r="E357" s="150" t="s">
        <v>8855</v>
      </c>
      <c r="F357" s="152">
        <v>173</v>
      </c>
      <c r="G357" s="150" t="s">
        <v>8856</v>
      </c>
      <c r="H357" s="150" t="s">
        <v>650</v>
      </c>
      <c r="I357" s="150" t="s">
        <v>8489</v>
      </c>
      <c r="J357" s="150" t="s">
        <v>8388</v>
      </c>
      <c r="K357" s="150" t="s">
        <v>8490</v>
      </c>
    </row>
    <row r="358" spans="1:11" ht="15">
      <c r="A358" s="150" t="s">
        <v>9300</v>
      </c>
      <c r="B358" s="150" t="s">
        <v>1467</v>
      </c>
      <c r="C358" s="150" t="s">
        <v>9301</v>
      </c>
      <c r="D358" s="150" t="s">
        <v>9302</v>
      </c>
      <c r="E358" s="150" t="s">
        <v>8855</v>
      </c>
      <c r="F358" s="152">
        <v>173</v>
      </c>
      <c r="G358" s="150" t="s">
        <v>8856</v>
      </c>
      <c r="H358" s="150" t="s">
        <v>650</v>
      </c>
      <c r="I358" s="150" t="s">
        <v>8489</v>
      </c>
      <c r="J358" s="150" t="s">
        <v>8388</v>
      </c>
      <c r="K358" s="150" t="s">
        <v>8490</v>
      </c>
    </row>
    <row r="359" spans="1:11" ht="15">
      <c r="A359" s="150" t="s">
        <v>9303</v>
      </c>
      <c r="B359" s="150" t="s">
        <v>17</v>
      </c>
      <c r="C359" s="150" t="s">
        <v>9304</v>
      </c>
      <c r="D359" s="150" t="s">
        <v>9305</v>
      </c>
      <c r="E359" s="150" t="s">
        <v>8957</v>
      </c>
      <c r="F359" s="152">
        <v>189</v>
      </c>
      <c r="G359" s="150" t="s">
        <v>8374</v>
      </c>
      <c r="H359" s="150" t="s">
        <v>8375</v>
      </c>
      <c r="I359" s="150" t="s">
        <v>751</v>
      </c>
      <c r="J359" s="150" t="s">
        <v>8376</v>
      </c>
      <c r="K359" s="150" t="s">
        <v>8377</v>
      </c>
    </row>
    <row r="360" spans="1:11" ht="15">
      <c r="A360" s="150" t="s">
        <v>9306</v>
      </c>
      <c r="B360" s="150" t="s">
        <v>17</v>
      </c>
      <c r="C360" s="150" t="s">
        <v>9307</v>
      </c>
      <c r="D360" s="150" t="s">
        <v>9308</v>
      </c>
      <c r="E360" s="150" t="s">
        <v>9290</v>
      </c>
      <c r="F360" s="152">
        <v>262</v>
      </c>
      <c r="G360" s="150" t="s">
        <v>9175</v>
      </c>
      <c r="H360" s="150" t="s">
        <v>650</v>
      </c>
      <c r="I360" s="150" t="s">
        <v>9309</v>
      </c>
      <c r="J360" s="150" t="s">
        <v>8388</v>
      </c>
      <c r="K360" s="150" t="s">
        <v>8902</v>
      </c>
    </row>
    <row r="361" spans="1:11" ht="15">
      <c r="A361" s="150" t="s">
        <v>9310</v>
      </c>
      <c r="B361" s="150" t="s">
        <v>17</v>
      </c>
      <c r="C361" s="150" t="s">
        <v>9311</v>
      </c>
      <c r="D361" s="150" t="s">
        <v>9312</v>
      </c>
      <c r="E361" s="150" t="s">
        <v>9226</v>
      </c>
      <c r="F361" s="152">
        <v>200</v>
      </c>
      <c r="G361" s="150" t="s">
        <v>9227</v>
      </c>
      <c r="H361" s="150" t="s">
        <v>8375</v>
      </c>
      <c r="I361" s="150" t="s">
        <v>751</v>
      </c>
      <c r="J361" s="150" t="s">
        <v>8376</v>
      </c>
      <c r="K361" s="150" t="s">
        <v>8377</v>
      </c>
    </row>
    <row r="362" spans="1:11" ht="15">
      <c r="A362" s="150" t="s">
        <v>9313</v>
      </c>
      <c r="B362" s="150" t="s">
        <v>17</v>
      </c>
      <c r="C362" s="150" t="s">
        <v>9314</v>
      </c>
      <c r="D362" s="150" t="s">
        <v>9315</v>
      </c>
      <c r="E362" s="150" t="s">
        <v>9188</v>
      </c>
      <c r="F362" s="152">
        <v>207</v>
      </c>
      <c r="G362" s="150" t="s">
        <v>8901</v>
      </c>
      <c r="H362" s="150" t="s">
        <v>650</v>
      </c>
      <c r="I362" s="150" t="s">
        <v>560</v>
      </c>
      <c r="J362" s="150" t="s">
        <v>8388</v>
      </c>
      <c r="K362" s="150" t="s">
        <v>8902</v>
      </c>
    </row>
    <row r="363" spans="1:11" ht="15">
      <c r="A363" s="150" t="s">
        <v>9316</v>
      </c>
      <c r="B363" s="150" t="s">
        <v>17</v>
      </c>
      <c r="C363" s="150" t="s">
        <v>9317</v>
      </c>
      <c r="D363" s="150" t="s">
        <v>9318</v>
      </c>
      <c r="E363" s="150" t="s">
        <v>8887</v>
      </c>
      <c r="F363" s="152">
        <v>288</v>
      </c>
      <c r="G363" s="150" t="s">
        <v>8888</v>
      </c>
      <c r="H363" s="150" t="s">
        <v>669</v>
      </c>
      <c r="I363" s="150" t="s">
        <v>8889</v>
      </c>
      <c r="J363" s="150" t="s">
        <v>8388</v>
      </c>
      <c r="K363" s="150" t="s">
        <v>8869</v>
      </c>
    </row>
    <row r="364" spans="1:11" ht="15">
      <c r="A364" s="150" t="s">
        <v>9319</v>
      </c>
      <c r="B364" s="150" t="s">
        <v>17</v>
      </c>
      <c r="C364" s="150" t="s">
        <v>9320</v>
      </c>
      <c r="D364" s="150" t="s">
        <v>9321</v>
      </c>
      <c r="E364" s="150" t="s">
        <v>9322</v>
      </c>
      <c r="F364" s="152">
        <v>268</v>
      </c>
      <c r="G364" s="150" t="s">
        <v>9107</v>
      </c>
      <c r="H364" s="150" t="s">
        <v>650</v>
      </c>
      <c r="I364" s="150" t="s">
        <v>9108</v>
      </c>
      <c r="J364" s="150" t="s">
        <v>8388</v>
      </c>
      <c r="K364" s="150" t="s">
        <v>8902</v>
      </c>
    </row>
    <row r="365" spans="1:11" ht="15">
      <c r="A365" s="150" t="s">
        <v>9323</v>
      </c>
      <c r="B365" s="150" t="s">
        <v>17</v>
      </c>
      <c r="C365" s="150" t="s">
        <v>9324</v>
      </c>
      <c r="D365" s="150" t="s">
        <v>9325</v>
      </c>
      <c r="E365" s="150" t="s">
        <v>8752</v>
      </c>
      <c r="F365" s="152">
        <v>215</v>
      </c>
      <c r="G365" s="150" t="s">
        <v>8488</v>
      </c>
      <c r="H365" s="150" t="s">
        <v>650</v>
      </c>
      <c r="I365" s="150" t="s">
        <v>8489</v>
      </c>
      <c r="J365" s="150" t="s">
        <v>8388</v>
      </c>
      <c r="K365" s="150" t="s">
        <v>8753</v>
      </c>
    </row>
    <row r="366" spans="1:11" ht="15">
      <c r="A366" s="150" t="s">
        <v>9326</v>
      </c>
      <c r="B366" s="150" t="s">
        <v>1468</v>
      </c>
      <c r="C366" s="150" t="s">
        <v>9327</v>
      </c>
      <c r="D366" s="150" t="s">
        <v>9328</v>
      </c>
      <c r="E366" s="150" t="s">
        <v>9188</v>
      </c>
      <c r="F366" s="152">
        <v>238</v>
      </c>
      <c r="G366" s="150" t="s">
        <v>8901</v>
      </c>
      <c r="H366" s="150" t="s">
        <v>650</v>
      </c>
      <c r="I366" s="150" t="s">
        <v>560</v>
      </c>
      <c r="J366" s="150" t="s">
        <v>8388</v>
      </c>
      <c r="K366" s="150" t="s">
        <v>8902</v>
      </c>
    </row>
    <row r="367" spans="1:11" ht="15">
      <c r="A367" s="150" t="s">
        <v>9329</v>
      </c>
      <c r="B367" s="150" t="s">
        <v>17</v>
      </c>
      <c r="C367" s="150" t="s">
        <v>9330</v>
      </c>
      <c r="D367" s="150" t="s">
        <v>1230</v>
      </c>
      <c r="E367" s="150" t="s">
        <v>9331</v>
      </c>
      <c r="F367" s="152">
        <v>286</v>
      </c>
      <c r="G367" s="150" t="s">
        <v>9332</v>
      </c>
      <c r="H367" s="150" t="s">
        <v>8375</v>
      </c>
      <c r="I367" s="150" t="s">
        <v>9333</v>
      </c>
      <c r="J367" s="150" t="s">
        <v>890</v>
      </c>
      <c r="K367" s="150" t="s">
        <v>8377</v>
      </c>
    </row>
    <row r="368" spans="1:11" ht="15">
      <c r="A368" s="150" t="s">
        <v>9334</v>
      </c>
      <c r="B368" s="150" t="s">
        <v>17</v>
      </c>
      <c r="C368" s="150" t="s">
        <v>9335</v>
      </c>
      <c r="D368" s="150" t="s">
        <v>9336</v>
      </c>
      <c r="E368" s="150" t="s">
        <v>8459</v>
      </c>
      <c r="F368" s="152">
        <v>197</v>
      </c>
      <c r="G368" s="150" t="s">
        <v>8460</v>
      </c>
      <c r="H368" s="150" t="s">
        <v>669</v>
      </c>
      <c r="I368" s="150" t="s">
        <v>8402</v>
      </c>
      <c r="J368" s="150" t="s">
        <v>8388</v>
      </c>
      <c r="K368" s="150" t="s">
        <v>477</v>
      </c>
    </row>
    <row r="369" spans="1:11" ht="15">
      <c r="A369" s="150" t="s">
        <v>9337</v>
      </c>
      <c r="B369" s="150" t="s">
        <v>17</v>
      </c>
      <c r="C369" s="150" t="s">
        <v>9338</v>
      </c>
      <c r="D369" s="150" t="s">
        <v>9339</v>
      </c>
      <c r="E369" s="150" t="s">
        <v>9340</v>
      </c>
      <c r="F369" s="152">
        <v>233</v>
      </c>
      <c r="G369" s="150" t="s">
        <v>8441</v>
      </c>
      <c r="H369" s="150" t="s">
        <v>669</v>
      </c>
      <c r="I369" s="150" t="s">
        <v>8402</v>
      </c>
      <c r="J369" s="150" t="s">
        <v>8403</v>
      </c>
      <c r="K369" s="150" t="s">
        <v>477</v>
      </c>
    </row>
    <row r="370" spans="1:11" ht="15">
      <c r="A370" s="150" t="s">
        <v>9341</v>
      </c>
      <c r="B370" s="150" t="s">
        <v>17</v>
      </c>
      <c r="C370" s="150" t="s">
        <v>9342</v>
      </c>
      <c r="D370" s="150" t="s">
        <v>9343</v>
      </c>
      <c r="E370" s="150" t="s">
        <v>8906</v>
      </c>
      <c r="F370" s="152">
        <v>288</v>
      </c>
      <c r="G370" s="150" t="s">
        <v>8907</v>
      </c>
      <c r="H370" s="150" t="s">
        <v>669</v>
      </c>
      <c r="I370" s="150" t="s">
        <v>8889</v>
      </c>
      <c r="J370" s="150" t="s">
        <v>8388</v>
      </c>
      <c r="K370" s="150" t="s">
        <v>8869</v>
      </c>
    </row>
    <row r="371" spans="1:11" ht="15">
      <c r="A371" s="150" t="s">
        <v>9344</v>
      </c>
      <c r="B371" s="150" t="s">
        <v>17</v>
      </c>
      <c r="C371" s="150" t="s">
        <v>9345</v>
      </c>
      <c r="D371" s="150" t="s">
        <v>9346</v>
      </c>
      <c r="E371" s="150" t="s">
        <v>9347</v>
      </c>
      <c r="F371" s="152">
        <v>287</v>
      </c>
      <c r="G371" s="150" t="s">
        <v>8441</v>
      </c>
      <c r="H371" s="150" t="s">
        <v>669</v>
      </c>
      <c r="I371" s="150" t="s">
        <v>8402</v>
      </c>
      <c r="J371" s="150" t="s">
        <v>8403</v>
      </c>
      <c r="K371" s="150" t="s">
        <v>8869</v>
      </c>
    </row>
    <row r="372" spans="1:11" ht="15">
      <c r="A372" s="150" t="s">
        <v>9348</v>
      </c>
      <c r="B372" s="150" t="s">
        <v>17</v>
      </c>
      <c r="C372" s="150" t="s">
        <v>9349</v>
      </c>
      <c r="D372" s="150" t="s">
        <v>9350</v>
      </c>
      <c r="E372" s="150" t="s">
        <v>9351</v>
      </c>
      <c r="F372" s="152">
        <v>282</v>
      </c>
      <c r="G372" s="150" t="s">
        <v>8664</v>
      </c>
      <c r="H372" s="150" t="s">
        <v>8640</v>
      </c>
      <c r="I372" s="150" t="s">
        <v>616</v>
      </c>
      <c r="J372" s="150" t="s">
        <v>1334</v>
      </c>
      <c r="K372" s="150" t="s">
        <v>8641</v>
      </c>
    </row>
    <row r="373" spans="1:11" ht="15">
      <c r="A373" s="150" t="s">
        <v>9352</v>
      </c>
      <c r="B373" s="150" t="s">
        <v>17</v>
      </c>
      <c r="C373" s="150" t="s">
        <v>9353</v>
      </c>
      <c r="D373" s="150" t="s">
        <v>9354</v>
      </c>
      <c r="E373" s="150" t="s">
        <v>9106</v>
      </c>
      <c r="F373" s="152">
        <v>268</v>
      </c>
      <c r="G373" s="150" t="s">
        <v>9107</v>
      </c>
      <c r="H373" s="150" t="s">
        <v>650</v>
      </c>
      <c r="I373" s="150" t="s">
        <v>9108</v>
      </c>
      <c r="J373" s="150" t="s">
        <v>8388</v>
      </c>
      <c r="K373" s="150" t="s">
        <v>8902</v>
      </c>
    </row>
    <row r="374" spans="1:11" ht="15">
      <c r="A374" s="150" t="s">
        <v>9355</v>
      </c>
      <c r="B374" s="150" t="s">
        <v>17</v>
      </c>
      <c r="C374" s="150" t="s">
        <v>9356</v>
      </c>
      <c r="D374" s="150" t="s">
        <v>9357</v>
      </c>
      <c r="E374" s="150" t="s">
        <v>9358</v>
      </c>
      <c r="F374" s="152">
        <v>268</v>
      </c>
      <c r="G374" s="150" t="s">
        <v>9130</v>
      </c>
      <c r="H374" s="150" t="s">
        <v>650</v>
      </c>
      <c r="I374" s="150" t="s">
        <v>9131</v>
      </c>
      <c r="J374" s="150" t="s">
        <v>8388</v>
      </c>
      <c r="K374" s="150" t="s">
        <v>8902</v>
      </c>
    </row>
    <row r="375" spans="1:11" ht="15">
      <c r="A375" s="150" t="s">
        <v>9359</v>
      </c>
      <c r="B375" s="150" t="s">
        <v>17</v>
      </c>
      <c r="C375" s="150" t="s">
        <v>9360</v>
      </c>
      <c r="D375" s="150" t="s">
        <v>9361</v>
      </c>
      <c r="E375" s="150" t="s">
        <v>8906</v>
      </c>
      <c r="F375" s="152">
        <v>288</v>
      </c>
      <c r="G375" s="150" t="s">
        <v>8907</v>
      </c>
      <c r="H375" s="150" t="s">
        <v>669</v>
      </c>
      <c r="I375" s="150" t="s">
        <v>8889</v>
      </c>
      <c r="J375" s="150" t="s">
        <v>8388</v>
      </c>
      <c r="K375" s="150" t="s">
        <v>8869</v>
      </c>
    </row>
    <row r="376" spans="1:11" ht="15">
      <c r="A376" s="150" t="s">
        <v>9362</v>
      </c>
      <c r="B376" s="150" t="s">
        <v>17</v>
      </c>
      <c r="C376" s="150" t="s">
        <v>9363</v>
      </c>
      <c r="D376" s="150" t="s">
        <v>9364</v>
      </c>
      <c r="E376" s="150" t="s">
        <v>9097</v>
      </c>
      <c r="F376" s="152">
        <v>300</v>
      </c>
      <c r="G376" s="150" t="s">
        <v>9098</v>
      </c>
      <c r="H376" s="150" t="s">
        <v>8375</v>
      </c>
      <c r="I376" s="150" t="s">
        <v>9099</v>
      </c>
      <c r="J376" s="150" t="s">
        <v>8376</v>
      </c>
      <c r="K376" s="150" t="s">
        <v>8377</v>
      </c>
    </row>
    <row r="377" spans="1:11" ht="15">
      <c r="A377" s="150" t="s">
        <v>9362</v>
      </c>
      <c r="B377" s="150" t="s">
        <v>8411</v>
      </c>
      <c r="C377" s="150" t="s">
        <v>9363</v>
      </c>
      <c r="D377" s="150" t="s">
        <v>9364</v>
      </c>
      <c r="E377" s="150" t="s">
        <v>9097</v>
      </c>
      <c r="F377" s="152">
        <v>300</v>
      </c>
      <c r="G377" s="150" t="s">
        <v>9098</v>
      </c>
      <c r="H377" s="150" t="s">
        <v>8375</v>
      </c>
      <c r="I377" s="150" t="s">
        <v>9099</v>
      </c>
      <c r="J377" s="150" t="s">
        <v>8376</v>
      </c>
      <c r="K377" s="150" t="s">
        <v>8377</v>
      </c>
    </row>
    <row r="378" spans="1:11" ht="15">
      <c r="A378" s="150" t="s">
        <v>9365</v>
      </c>
      <c r="B378" s="150" t="s">
        <v>17</v>
      </c>
      <c r="C378" s="150" t="s">
        <v>9366</v>
      </c>
      <c r="D378" s="150" t="s">
        <v>9367</v>
      </c>
      <c r="E378" s="150" t="s">
        <v>9368</v>
      </c>
      <c r="F378" s="152">
        <v>286</v>
      </c>
      <c r="G378" s="150" t="s">
        <v>9369</v>
      </c>
      <c r="H378" s="150" t="s">
        <v>8375</v>
      </c>
      <c r="I378" s="150" t="s">
        <v>9333</v>
      </c>
      <c r="J378" s="150" t="s">
        <v>890</v>
      </c>
      <c r="K378" s="150" t="s">
        <v>8377</v>
      </c>
    </row>
    <row r="379" spans="1:11" ht="15">
      <c r="A379" s="150" t="s">
        <v>9370</v>
      </c>
      <c r="B379" s="150" t="s">
        <v>17</v>
      </c>
      <c r="C379" s="150" t="s">
        <v>9371</v>
      </c>
      <c r="D379" s="150" t="s">
        <v>9372</v>
      </c>
      <c r="E379" s="150" t="s">
        <v>8900</v>
      </c>
      <c r="F379" s="152">
        <v>238</v>
      </c>
      <c r="G379" s="150" t="s">
        <v>8901</v>
      </c>
      <c r="H379" s="150" t="s">
        <v>650</v>
      </c>
      <c r="I379" s="150" t="s">
        <v>560</v>
      </c>
      <c r="J379" s="150" t="s">
        <v>8388</v>
      </c>
      <c r="K379" s="150" t="s">
        <v>8902</v>
      </c>
    </row>
    <row r="380" spans="1:11" ht="15">
      <c r="A380" s="150" t="s">
        <v>9373</v>
      </c>
      <c r="B380" s="150" t="s">
        <v>17</v>
      </c>
      <c r="C380" s="150" t="s">
        <v>9374</v>
      </c>
      <c r="D380" s="150" t="s">
        <v>9375</v>
      </c>
      <c r="E380" s="150" t="s">
        <v>8906</v>
      </c>
      <c r="F380" s="152">
        <v>300</v>
      </c>
      <c r="G380" s="150" t="s">
        <v>8907</v>
      </c>
      <c r="H380" s="150" t="s">
        <v>669</v>
      </c>
      <c r="I380" s="150" t="s">
        <v>8889</v>
      </c>
      <c r="J380" s="150" t="s">
        <v>8388</v>
      </c>
      <c r="K380" s="150" t="s">
        <v>8869</v>
      </c>
    </row>
    <row r="381" spans="1:11" ht="15">
      <c r="A381" s="150" t="s">
        <v>9376</v>
      </c>
      <c r="B381" s="150" t="s">
        <v>17</v>
      </c>
      <c r="C381" s="150" t="s">
        <v>9377</v>
      </c>
      <c r="D381" s="150" t="s">
        <v>750</v>
      </c>
      <c r="E381" s="150" t="s">
        <v>8957</v>
      </c>
      <c r="F381" s="152">
        <v>300</v>
      </c>
      <c r="G381" s="150" t="s">
        <v>8374</v>
      </c>
      <c r="H381" s="150" t="s">
        <v>8375</v>
      </c>
      <c r="I381" s="150" t="s">
        <v>751</v>
      </c>
      <c r="J381" s="150" t="s">
        <v>8376</v>
      </c>
      <c r="K381" s="150" t="s">
        <v>8377</v>
      </c>
    </row>
    <row r="382" spans="1:11" ht="15">
      <c r="A382" s="150" t="s">
        <v>9376</v>
      </c>
      <c r="B382" s="150" t="s">
        <v>8411</v>
      </c>
      <c r="C382" s="150" t="s">
        <v>9377</v>
      </c>
      <c r="D382" s="150" t="s">
        <v>750</v>
      </c>
      <c r="E382" s="150" t="s">
        <v>8957</v>
      </c>
      <c r="F382" s="152">
        <v>300</v>
      </c>
      <c r="G382" s="150" t="s">
        <v>8374</v>
      </c>
      <c r="H382" s="150" t="s">
        <v>8375</v>
      </c>
      <c r="I382" s="150" t="s">
        <v>751</v>
      </c>
      <c r="J382" s="150" t="s">
        <v>8376</v>
      </c>
      <c r="K382" s="150" t="s">
        <v>8377</v>
      </c>
    </row>
    <row r="383" spans="1:11" ht="15">
      <c r="A383" s="150" t="s">
        <v>9378</v>
      </c>
      <c r="B383" s="150" t="s">
        <v>17</v>
      </c>
      <c r="C383" s="150" t="s">
        <v>9379</v>
      </c>
      <c r="D383" s="150" t="s">
        <v>9380</v>
      </c>
      <c r="E383" s="150" t="s">
        <v>9381</v>
      </c>
      <c r="F383" s="152">
        <v>263</v>
      </c>
      <c r="G383" s="150" t="s">
        <v>8888</v>
      </c>
      <c r="H383" s="150" t="s">
        <v>669</v>
      </c>
      <c r="I383" s="150" t="s">
        <v>8889</v>
      </c>
      <c r="J383" s="150"/>
      <c r="K383" s="150" t="s">
        <v>8869</v>
      </c>
    </row>
    <row r="384" spans="1:11" ht="15">
      <c r="A384" s="150" t="s">
        <v>9382</v>
      </c>
      <c r="B384" s="150" t="s">
        <v>17</v>
      </c>
      <c r="C384" s="150" t="s">
        <v>9383</v>
      </c>
      <c r="D384" s="150" t="s">
        <v>9384</v>
      </c>
      <c r="E384" s="150" t="s">
        <v>9385</v>
      </c>
      <c r="F384" s="152">
        <v>263</v>
      </c>
      <c r="G384" s="150" t="s">
        <v>8907</v>
      </c>
      <c r="H384" s="150" t="s">
        <v>669</v>
      </c>
      <c r="I384" s="150" t="s">
        <v>8889</v>
      </c>
      <c r="J384" s="150" t="s">
        <v>8388</v>
      </c>
      <c r="K384" s="150" t="s">
        <v>8869</v>
      </c>
    </row>
    <row r="385" spans="1:11" ht="15">
      <c r="A385" s="150" t="s">
        <v>9386</v>
      </c>
      <c r="B385" s="150" t="s">
        <v>17</v>
      </c>
      <c r="C385" s="150" t="s">
        <v>9387</v>
      </c>
      <c r="D385" s="150" t="s">
        <v>9388</v>
      </c>
      <c r="E385" s="150" t="s">
        <v>9389</v>
      </c>
      <c r="F385" s="152">
        <v>268</v>
      </c>
      <c r="G385" s="150" t="s">
        <v>9390</v>
      </c>
      <c r="H385" s="150" t="s">
        <v>650</v>
      </c>
      <c r="I385" s="150" t="s">
        <v>9391</v>
      </c>
      <c r="J385" s="150" t="s">
        <v>8388</v>
      </c>
      <c r="K385" s="150" t="s">
        <v>8902</v>
      </c>
    </row>
    <row r="386" spans="1:11" ht="15">
      <c r="A386" s="150" t="s">
        <v>9392</v>
      </c>
      <c r="B386" s="150" t="s">
        <v>17</v>
      </c>
      <c r="C386" s="150" t="s">
        <v>9393</v>
      </c>
      <c r="D386" s="150" t="s">
        <v>9394</v>
      </c>
      <c r="E386" s="150" t="s">
        <v>9047</v>
      </c>
      <c r="F386" s="152">
        <v>83</v>
      </c>
      <c r="G386" s="150" t="s">
        <v>8385</v>
      </c>
      <c r="H386" s="150" t="s">
        <v>8386</v>
      </c>
      <c r="I386" s="150" t="s">
        <v>8387</v>
      </c>
      <c r="J386" s="150" t="s">
        <v>8388</v>
      </c>
      <c r="K386" s="150" t="s">
        <v>8389</v>
      </c>
    </row>
    <row r="387" spans="1:11" ht="15">
      <c r="A387" s="150" t="s">
        <v>9395</v>
      </c>
      <c r="B387" s="150" t="s">
        <v>17</v>
      </c>
      <c r="C387" s="150" t="s">
        <v>9396</v>
      </c>
      <c r="D387" s="150" t="s">
        <v>9397</v>
      </c>
      <c r="E387" s="150" t="s">
        <v>9398</v>
      </c>
      <c r="F387" s="152">
        <v>91</v>
      </c>
      <c r="G387" s="150" t="s">
        <v>8503</v>
      </c>
      <c r="H387" s="150" t="s">
        <v>650</v>
      </c>
      <c r="I387" s="150" t="s">
        <v>8489</v>
      </c>
      <c r="J387" s="150" t="s">
        <v>8388</v>
      </c>
      <c r="K387" s="150" t="s">
        <v>8490</v>
      </c>
    </row>
    <row r="388" spans="1:11" ht="15">
      <c r="A388" s="150" t="s">
        <v>9399</v>
      </c>
      <c r="B388" s="150" t="s">
        <v>17</v>
      </c>
      <c r="C388" s="150" t="s">
        <v>9400</v>
      </c>
      <c r="D388" s="150" t="s">
        <v>9401</v>
      </c>
      <c r="E388" s="150" t="s">
        <v>9347</v>
      </c>
      <c r="F388" s="152">
        <v>80</v>
      </c>
      <c r="G388" s="150" t="s">
        <v>8441</v>
      </c>
      <c r="H388" s="150" t="s">
        <v>669</v>
      </c>
      <c r="I388" s="150" t="s">
        <v>8402</v>
      </c>
      <c r="J388" s="150" t="s">
        <v>8403</v>
      </c>
      <c r="K388" s="150" t="s">
        <v>8869</v>
      </c>
    </row>
    <row r="389" spans="1:11" ht="15">
      <c r="A389" s="150" t="s">
        <v>9402</v>
      </c>
      <c r="B389" s="150" t="s">
        <v>17</v>
      </c>
      <c r="C389" s="150" t="s">
        <v>1476</v>
      </c>
      <c r="D389" s="150" t="s">
        <v>1477</v>
      </c>
      <c r="E389" s="150" t="s">
        <v>9389</v>
      </c>
      <c r="F389" s="152">
        <v>268</v>
      </c>
      <c r="G389" s="150" t="s">
        <v>9390</v>
      </c>
      <c r="H389" s="150" t="s">
        <v>650</v>
      </c>
      <c r="I389" s="150" t="s">
        <v>9391</v>
      </c>
      <c r="J389" s="150" t="s">
        <v>8388</v>
      </c>
      <c r="K389" s="150" t="s">
        <v>8902</v>
      </c>
    </row>
    <row r="390" spans="1:11" ht="15">
      <c r="A390" s="150" t="s">
        <v>9402</v>
      </c>
      <c r="B390" s="150" t="s">
        <v>8411</v>
      </c>
      <c r="C390" s="150" t="s">
        <v>1476</v>
      </c>
      <c r="D390" s="150" t="s">
        <v>1477</v>
      </c>
      <c r="E390" s="150" t="s">
        <v>9389</v>
      </c>
      <c r="F390" s="152">
        <v>268</v>
      </c>
      <c r="G390" s="150" t="s">
        <v>9390</v>
      </c>
      <c r="H390" s="150" t="s">
        <v>650</v>
      </c>
      <c r="I390" s="150" t="s">
        <v>9391</v>
      </c>
      <c r="J390" s="150" t="s">
        <v>8388</v>
      </c>
      <c r="K390" s="150" t="s">
        <v>8902</v>
      </c>
    </row>
    <row r="391" spans="1:11" ht="15">
      <c r="A391" s="150" t="s">
        <v>9403</v>
      </c>
      <c r="B391" s="150" t="s">
        <v>17</v>
      </c>
      <c r="C391" s="150" t="s">
        <v>9404</v>
      </c>
      <c r="D391" s="150" t="s">
        <v>9405</v>
      </c>
      <c r="E391" s="150" t="s">
        <v>9406</v>
      </c>
      <c r="F391" s="152">
        <v>221</v>
      </c>
      <c r="G391" s="150" t="s">
        <v>8799</v>
      </c>
      <c r="H391" s="150" t="s">
        <v>650</v>
      </c>
      <c r="I391" s="150" t="s">
        <v>8800</v>
      </c>
      <c r="J391" s="150" t="s">
        <v>8388</v>
      </c>
      <c r="K391" s="150" t="s">
        <v>9064</v>
      </c>
    </row>
    <row r="392" spans="1:11" ht="15">
      <c r="A392" s="150" t="s">
        <v>9407</v>
      </c>
      <c r="B392" s="150" t="s">
        <v>17</v>
      </c>
      <c r="C392" s="150" t="s">
        <v>9408</v>
      </c>
      <c r="D392" s="150" t="s">
        <v>9409</v>
      </c>
      <c r="E392" s="150" t="s">
        <v>9410</v>
      </c>
      <c r="F392" s="152">
        <v>234</v>
      </c>
      <c r="G392" s="150" t="s">
        <v>8702</v>
      </c>
      <c r="H392" s="150" t="s">
        <v>669</v>
      </c>
      <c r="I392" s="150" t="s">
        <v>8675</v>
      </c>
      <c r="J392" s="150" t="s">
        <v>8703</v>
      </c>
      <c r="K392" s="150" t="s">
        <v>477</v>
      </c>
    </row>
    <row r="393" spans="1:11" ht="15">
      <c r="A393" s="150" t="s">
        <v>9411</v>
      </c>
      <c r="B393" s="150" t="s">
        <v>17</v>
      </c>
      <c r="C393" s="150" t="s">
        <v>9412</v>
      </c>
      <c r="D393" s="150" t="s">
        <v>9413</v>
      </c>
      <c r="E393" s="150" t="s">
        <v>9290</v>
      </c>
      <c r="F393" s="152">
        <v>262</v>
      </c>
      <c r="G393" s="150" t="s">
        <v>9175</v>
      </c>
      <c r="H393" s="150" t="s">
        <v>650</v>
      </c>
      <c r="I393" s="150" t="s">
        <v>560</v>
      </c>
      <c r="J393" s="150" t="s">
        <v>8388</v>
      </c>
      <c r="K393" s="150" t="s">
        <v>8902</v>
      </c>
    </row>
    <row r="394" spans="1:11" ht="15">
      <c r="A394" s="150" t="s">
        <v>9414</v>
      </c>
      <c r="B394" s="150" t="s">
        <v>17</v>
      </c>
      <c r="C394" s="150" t="s">
        <v>9415</v>
      </c>
      <c r="D394" s="150" t="s">
        <v>9416</v>
      </c>
      <c r="E394" s="150" t="s">
        <v>9290</v>
      </c>
      <c r="F394" s="152">
        <v>262</v>
      </c>
      <c r="G394" s="150" t="s">
        <v>9175</v>
      </c>
      <c r="H394" s="150" t="s">
        <v>650</v>
      </c>
      <c r="I394" s="150" t="s">
        <v>560</v>
      </c>
      <c r="J394" s="150" t="s">
        <v>8388</v>
      </c>
      <c r="K394" s="150" t="s">
        <v>8902</v>
      </c>
    </row>
    <row r="395" spans="1:11" ht="15">
      <c r="A395" s="150" t="s">
        <v>9417</v>
      </c>
      <c r="B395" s="150" t="s">
        <v>17</v>
      </c>
      <c r="C395" s="150" t="s">
        <v>9418</v>
      </c>
      <c r="D395" s="150" t="s">
        <v>9419</v>
      </c>
      <c r="E395" s="150" t="s">
        <v>9106</v>
      </c>
      <c r="F395" s="152">
        <v>268</v>
      </c>
      <c r="G395" s="150" t="s">
        <v>9107</v>
      </c>
      <c r="H395" s="150" t="s">
        <v>650</v>
      </c>
      <c r="I395" s="150" t="s">
        <v>9108</v>
      </c>
      <c r="J395" s="150" t="s">
        <v>8388</v>
      </c>
      <c r="K395" s="150" t="s">
        <v>8902</v>
      </c>
    </row>
    <row r="396" spans="1:11" ht="15">
      <c r="A396" s="150" t="s">
        <v>9417</v>
      </c>
      <c r="B396" s="150" t="s">
        <v>1468</v>
      </c>
      <c r="C396" s="150" t="s">
        <v>9418</v>
      </c>
      <c r="D396" s="150" t="s">
        <v>9419</v>
      </c>
      <c r="E396" s="150" t="s">
        <v>9106</v>
      </c>
      <c r="F396" s="152">
        <v>268</v>
      </c>
      <c r="G396" s="150" t="s">
        <v>9107</v>
      </c>
      <c r="H396" s="150" t="s">
        <v>650</v>
      </c>
      <c r="I396" s="150" t="s">
        <v>9108</v>
      </c>
      <c r="J396" s="150" t="s">
        <v>8388</v>
      </c>
      <c r="K396" s="150" t="s">
        <v>8902</v>
      </c>
    </row>
    <row r="397" spans="1:11" ht="15">
      <c r="A397" s="150" t="s">
        <v>9420</v>
      </c>
      <c r="B397" s="150" t="s">
        <v>17</v>
      </c>
      <c r="C397" s="150" t="s">
        <v>9421</v>
      </c>
      <c r="D397" s="150" t="s">
        <v>976</v>
      </c>
      <c r="E397" s="150" t="s">
        <v>9106</v>
      </c>
      <c r="F397" s="152">
        <v>268</v>
      </c>
      <c r="G397" s="150" t="s">
        <v>9107</v>
      </c>
      <c r="H397" s="150" t="s">
        <v>650</v>
      </c>
      <c r="I397" s="150" t="s">
        <v>9108</v>
      </c>
      <c r="J397" s="150" t="s">
        <v>8388</v>
      </c>
      <c r="K397" s="150" t="s">
        <v>8902</v>
      </c>
    </row>
    <row r="398" spans="1:11" ht="15">
      <c r="A398" s="150" t="s">
        <v>9422</v>
      </c>
      <c r="B398" s="150" t="s">
        <v>17</v>
      </c>
      <c r="C398" s="150" t="s">
        <v>9423</v>
      </c>
      <c r="D398" s="150" t="s">
        <v>9424</v>
      </c>
      <c r="E398" s="150" t="s">
        <v>9425</v>
      </c>
      <c r="F398" s="152">
        <v>288</v>
      </c>
      <c r="G398" s="150" t="s">
        <v>8907</v>
      </c>
      <c r="H398" s="150" t="s">
        <v>669</v>
      </c>
      <c r="I398" s="150" t="s">
        <v>8889</v>
      </c>
      <c r="J398" s="150"/>
      <c r="K398" s="150" t="s">
        <v>8869</v>
      </c>
    </row>
    <row r="399" spans="1:11" ht="15">
      <c r="A399" s="150" t="s">
        <v>9426</v>
      </c>
      <c r="B399" s="150" t="s">
        <v>17</v>
      </c>
      <c r="C399" s="150" t="s">
        <v>9427</v>
      </c>
      <c r="D399" s="150" t="s">
        <v>9428</v>
      </c>
      <c r="E399" s="150" t="s">
        <v>9075</v>
      </c>
      <c r="F399" s="152">
        <v>266</v>
      </c>
      <c r="G399" s="150" t="s">
        <v>9076</v>
      </c>
      <c r="H399" s="150" t="s">
        <v>8386</v>
      </c>
      <c r="I399" s="150" t="s">
        <v>9070</v>
      </c>
      <c r="J399" s="150" t="s">
        <v>8388</v>
      </c>
      <c r="K399" s="150" t="s">
        <v>9071</v>
      </c>
    </row>
    <row r="400" spans="1:11" ht="15">
      <c r="A400" s="150" t="s">
        <v>9429</v>
      </c>
      <c r="B400" s="150" t="s">
        <v>17</v>
      </c>
      <c r="C400" s="150" t="s">
        <v>9430</v>
      </c>
      <c r="D400" s="150" t="s">
        <v>9431</v>
      </c>
      <c r="E400" s="150" t="s">
        <v>9432</v>
      </c>
      <c r="F400" s="152">
        <v>262</v>
      </c>
      <c r="G400" s="150" t="s">
        <v>9433</v>
      </c>
      <c r="H400" s="150" t="s">
        <v>669</v>
      </c>
      <c r="I400" s="150" t="s">
        <v>8675</v>
      </c>
      <c r="J400" s="150" t="s">
        <v>8403</v>
      </c>
      <c r="K400" s="150" t="s">
        <v>8869</v>
      </c>
    </row>
    <row r="401" spans="1:11" ht="15">
      <c r="A401" s="150" t="s">
        <v>9434</v>
      </c>
      <c r="B401" s="150" t="s">
        <v>17</v>
      </c>
      <c r="C401" s="150" t="s">
        <v>9435</v>
      </c>
      <c r="D401" s="150" t="s">
        <v>9436</v>
      </c>
      <c r="E401" s="150" t="s">
        <v>9106</v>
      </c>
      <c r="F401" s="152">
        <v>268</v>
      </c>
      <c r="G401" s="150" t="s">
        <v>9107</v>
      </c>
      <c r="H401" s="150" t="s">
        <v>650</v>
      </c>
      <c r="I401" s="150" t="s">
        <v>9108</v>
      </c>
      <c r="J401" s="150" t="s">
        <v>8388</v>
      </c>
      <c r="K401" s="150" t="s">
        <v>8902</v>
      </c>
    </row>
    <row r="402" spans="1:11" ht="15">
      <c r="A402" s="150" t="s">
        <v>9437</v>
      </c>
      <c r="B402" s="150" t="s">
        <v>17</v>
      </c>
      <c r="C402" s="150" t="s">
        <v>9438</v>
      </c>
      <c r="D402" s="150" t="s">
        <v>9439</v>
      </c>
      <c r="E402" s="150" t="s">
        <v>9440</v>
      </c>
      <c r="F402" s="152">
        <v>216</v>
      </c>
      <c r="G402" s="150" t="s">
        <v>9175</v>
      </c>
      <c r="H402" s="150" t="s">
        <v>650</v>
      </c>
      <c r="I402" s="150" t="s">
        <v>560</v>
      </c>
      <c r="J402" s="150" t="s">
        <v>8388</v>
      </c>
      <c r="K402" s="150" t="s">
        <v>8902</v>
      </c>
    </row>
    <row r="403" spans="1:11" ht="15">
      <c r="A403" s="150" t="s">
        <v>9441</v>
      </c>
      <c r="B403" s="150" t="s">
        <v>17</v>
      </c>
      <c r="C403" s="150" t="s">
        <v>9442</v>
      </c>
      <c r="D403" s="150" t="s">
        <v>9443</v>
      </c>
      <c r="E403" s="150" t="s">
        <v>9444</v>
      </c>
      <c r="F403" s="152">
        <v>278</v>
      </c>
      <c r="G403" s="150" t="s">
        <v>8714</v>
      </c>
      <c r="H403" s="150" t="s">
        <v>669</v>
      </c>
      <c r="I403" s="150" t="s">
        <v>8402</v>
      </c>
      <c r="J403" s="150" t="s">
        <v>8403</v>
      </c>
      <c r="K403" s="150" t="s">
        <v>477</v>
      </c>
    </row>
    <row r="404" spans="1:11" ht="15">
      <c r="A404" s="150" t="s">
        <v>9445</v>
      </c>
      <c r="B404" s="150" t="s">
        <v>17</v>
      </c>
      <c r="C404" s="150" t="s">
        <v>9446</v>
      </c>
      <c r="D404" s="150" t="s">
        <v>9447</v>
      </c>
      <c r="E404" s="150" t="s">
        <v>8762</v>
      </c>
      <c r="F404" s="152">
        <v>236</v>
      </c>
      <c r="G404" s="150" t="s">
        <v>8763</v>
      </c>
      <c r="H404" s="150" t="s">
        <v>650</v>
      </c>
      <c r="I404" s="150" t="s">
        <v>560</v>
      </c>
      <c r="J404" s="150" t="s">
        <v>8388</v>
      </c>
      <c r="K404" s="150" t="s">
        <v>8605</v>
      </c>
    </row>
    <row r="405" spans="1:11" ht="15">
      <c r="A405" s="150" t="s">
        <v>9448</v>
      </c>
      <c r="B405" s="150" t="s">
        <v>17</v>
      </c>
      <c r="C405" s="150" t="s">
        <v>1478</v>
      </c>
      <c r="D405" s="150" t="s">
        <v>1479</v>
      </c>
      <c r="E405" s="150" t="s">
        <v>9449</v>
      </c>
      <c r="F405" s="152">
        <v>268</v>
      </c>
      <c r="G405" s="150" t="s">
        <v>9450</v>
      </c>
      <c r="H405" s="150" t="s">
        <v>650</v>
      </c>
      <c r="I405" s="150" t="s">
        <v>9451</v>
      </c>
      <c r="J405" s="150"/>
      <c r="K405" s="150" t="s">
        <v>8902</v>
      </c>
    </row>
    <row r="406" spans="1:11" ht="15">
      <c r="A406" s="150" t="s">
        <v>9452</v>
      </c>
      <c r="B406" s="150" t="s">
        <v>17</v>
      </c>
      <c r="C406" s="150" t="s">
        <v>9453</v>
      </c>
      <c r="D406" s="150" t="s">
        <v>9454</v>
      </c>
      <c r="E406" s="150" t="s">
        <v>8887</v>
      </c>
      <c r="F406" s="152">
        <v>288</v>
      </c>
      <c r="G406" s="150" t="s">
        <v>8888</v>
      </c>
      <c r="H406" s="150" t="s">
        <v>669</v>
      </c>
      <c r="I406" s="150" t="s">
        <v>8889</v>
      </c>
      <c r="J406" s="150" t="s">
        <v>8388</v>
      </c>
      <c r="K406" s="150" t="s">
        <v>8869</v>
      </c>
    </row>
    <row r="407" spans="1:11" ht="15">
      <c r="A407" s="150" t="s">
        <v>9455</v>
      </c>
      <c r="B407" s="150" t="s">
        <v>1468</v>
      </c>
      <c r="C407" s="150" t="s">
        <v>9456</v>
      </c>
      <c r="D407" s="150" t="s">
        <v>9457</v>
      </c>
      <c r="E407" s="150" t="s">
        <v>9458</v>
      </c>
      <c r="F407" s="152">
        <v>247</v>
      </c>
      <c r="G407" s="150" t="s">
        <v>8401</v>
      </c>
      <c r="H407" s="150" t="s">
        <v>669</v>
      </c>
      <c r="I407" s="150" t="s">
        <v>8402</v>
      </c>
      <c r="J407" s="150" t="s">
        <v>8403</v>
      </c>
      <c r="K407" s="150" t="s">
        <v>477</v>
      </c>
    </row>
    <row r="408" spans="1:11" ht="15">
      <c r="A408" s="150" t="s">
        <v>9455</v>
      </c>
      <c r="B408" s="150" t="s">
        <v>8396</v>
      </c>
      <c r="C408" s="150" t="s">
        <v>9456</v>
      </c>
      <c r="D408" s="150" t="s">
        <v>9457</v>
      </c>
      <c r="E408" s="150" t="s">
        <v>9458</v>
      </c>
      <c r="F408" s="152">
        <v>247</v>
      </c>
      <c r="G408" s="150" t="s">
        <v>8401</v>
      </c>
      <c r="H408" s="150" t="s">
        <v>669</v>
      </c>
      <c r="I408" s="150" t="s">
        <v>8402</v>
      </c>
      <c r="J408" s="150" t="s">
        <v>8403</v>
      </c>
      <c r="K408" s="150" t="s">
        <v>477</v>
      </c>
    </row>
    <row r="409" spans="1:11" ht="15">
      <c r="A409" s="150" t="s">
        <v>9459</v>
      </c>
      <c r="B409" s="150" t="s">
        <v>17</v>
      </c>
      <c r="C409" s="150" t="s">
        <v>9460</v>
      </c>
      <c r="D409" s="150" t="s">
        <v>9461</v>
      </c>
      <c r="E409" s="150" t="s">
        <v>8762</v>
      </c>
      <c r="F409" s="152">
        <v>236</v>
      </c>
      <c r="G409" s="150" t="s">
        <v>8763</v>
      </c>
      <c r="H409" s="150" t="s">
        <v>650</v>
      </c>
      <c r="I409" s="150" t="s">
        <v>560</v>
      </c>
      <c r="J409" s="150" t="s">
        <v>8388</v>
      </c>
      <c r="K409" s="150" t="s">
        <v>8605</v>
      </c>
    </row>
    <row r="410" spans="1:11" ht="15">
      <c r="A410" s="150" t="s">
        <v>9462</v>
      </c>
      <c r="B410" s="150" t="s">
        <v>17</v>
      </c>
      <c r="C410" s="150" t="s">
        <v>9463</v>
      </c>
      <c r="D410" s="150" t="s">
        <v>9464</v>
      </c>
      <c r="E410" s="150" t="s">
        <v>9170</v>
      </c>
      <c r="F410" s="152">
        <v>288</v>
      </c>
      <c r="G410" s="150" t="s">
        <v>8888</v>
      </c>
      <c r="H410" s="150" t="s">
        <v>669</v>
      </c>
      <c r="I410" s="150" t="s">
        <v>8889</v>
      </c>
      <c r="J410" s="150" t="s">
        <v>8388</v>
      </c>
      <c r="K410" s="150" t="s">
        <v>8869</v>
      </c>
    </row>
    <row r="411" spans="1:11" ht="15">
      <c r="A411" s="150" t="s">
        <v>9465</v>
      </c>
      <c r="B411" s="150" t="s">
        <v>17</v>
      </c>
      <c r="C411" s="150" t="s">
        <v>9466</v>
      </c>
      <c r="D411" s="150" t="s">
        <v>9467</v>
      </c>
      <c r="E411" s="150" t="s">
        <v>8906</v>
      </c>
      <c r="F411" s="152">
        <v>288</v>
      </c>
      <c r="G411" s="150" t="s">
        <v>8907</v>
      </c>
      <c r="H411" s="150" t="s">
        <v>669</v>
      </c>
      <c r="I411" s="150" t="s">
        <v>8889</v>
      </c>
      <c r="J411" s="150" t="s">
        <v>8388</v>
      </c>
      <c r="K411" s="150" t="s">
        <v>8869</v>
      </c>
    </row>
    <row r="412" spans="1:11" ht="15">
      <c r="A412" s="150" t="s">
        <v>9468</v>
      </c>
      <c r="B412" s="150" t="s">
        <v>17</v>
      </c>
      <c r="C412" s="150" t="s">
        <v>9469</v>
      </c>
      <c r="D412" s="150" t="s">
        <v>9470</v>
      </c>
      <c r="E412" s="150" t="s">
        <v>8603</v>
      </c>
      <c r="F412" s="152">
        <v>233</v>
      </c>
      <c r="G412" s="150" t="s">
        <v>8604</v>
      </c>
      <c r="H412" s="150" t="s">
        <v>650</v>
      </c>
      <c r="I412" s="150" t="s">
        <v>560</v>
      </c>
      <c r="J412" s="150" t="s">
        <v>8388</v>
      </c>
      <c r="K412" s="150" t="s">
        <v>8605</v>
      </c>
    </row>
    <row r="413" spans="1:11" ht="15">
      <c r="A413" s="150" t="s">
        <v>9471</v>
      </c>
      <c r="B413" s="150" t="s">
        <v>17</v>
      </c>
      <c r="C413" s="150" t="s">
        <v>9472</v>
      </c>
      <c r="D413" s="150" t="s">
        <v>9473</v>
      </c>
      <c r="E413" s="150" t="s">
        <v>9425</v>
      </c>
      <c r="F413" s="152">
        <v>288</v>
      </c>
      <c r="G413" s="150" t="s">
        <v>8907</v>
      </c>
      <c r="H413" s="150" t="s">
        <v>669</v>
      </c>
      <c r="I413" s="150" t="s">
        <v>8889</v>
      </c>
      <c r="J413" s="150" t="s">
        <v>8388</v>
      </c>
      <c r="K413" s="150" t="s">
        <v>8869</v>
      </c>
    </row>
    <row r="414" spans="1:11" ht="15">
      <c r="A414" s="150" t="s">
        <v>9474</v>
      </c>
      <c r="B414" s="150" t="s">
        <v>17</v>
      </c>
      <c r="C414" s="150" t="s">
        <v>9475</v>
      </c>
      <c r="D414" s="150" t="s">
        <v>614</v>
      </c>
      <c r="E414" s="150" t="s">
        <v>8663</v>
      </c>
      <c r="F414" s="152">
        <v>282</v>
      </c>
      <c r="G414" s="150" t="s">
        <v>8664</v>
      </c>
      <c r="H414" s="150" t="s">
        <v>8640</v>
      </c>
      <c r="I414" s="150" t="s">
        <v>616</v>
      </c>
      <c r="J414" s="150" t="s">
        <v>1334</v>
      </c>
      <c r="K414" s="150" t="s">
        <v>8641</v>
      </c>
    </row>
    <row r="415" spans="1:11" ht="15">
      <c r="A415" s="150" t="s">
        <v>9476</v>
      </c>
      <c r="B415" s="150" t="s">
        <v>17</v>
      </c>
      <c r="C415" s="150" t="s">
        <v>9477</v>
      </c>
      <c r="D415" s="150" t="s">
        <v>1333</v>
      </c>
      <c r="E415" s="150" t="s">
        <v>9351</v>
      </c>
      <c r="F415" s="152">
        <v>222</v>
      </c>
      <c r="G415" s="150" t="s">
        <v>8664</v>
      </c>
      <c r="H415" s="150" t="s">
        <v>8640</v>
      </c>
      <c r="I415" s="150" t="s">
        <v>616</v>
      </c>
      <c r="J415" s="150" t="s">
        <v>1334</v>
      </c>
      <c r="K415" s="150" t="s">
        <v>8641</v>
      </c>
    </row>
    <row r="416" spans="1:11" ht="15">
      <c r="A416" s="150" t="s">
        <v>9478</v>
      </c>
      <c r="B416" s="150" t="s">
        <v>17</v>
      </c>
      <c r="C416" s="150" t="s">
        <v>9479</v>
      </c>
      <c r="D416" s="150" t="s">
        <v>1321</v>
      </c>
      <c r="E416" s="150" t="s">
        <v>8663</v>
      </c>
      <c r="F416" s="152">
        <v>282</v>
      </c>
      <c r="G416" s="150" t="s">
        <v>8664</v>
      </c>
      <c r="H416" s="150" t="s">
        <v>8640</v>
      </c>
      <c r="I416" s="150" t="s">
        <v>616</v>
      </c>
      <c r="J416" s="150" t="s">
        <v>1334</v>
      </c>
      <c r="K416" s="150" t="s">
        <v>8641</v>
      </c>
    </row>
    <row r="417" spans="1:11" ht="15">
      <c r="A417" s="150" t="s">
        <v>9480</v>
      </c>
      <c r="B417" s="150" t="s">
        <v>17</v>
      </c>
      <c r="C417" s="150" t="s">
        <v>9481</v>
      </c>
      <c r="D417" s="150" t="s">
        <v>9482</v>
      </c>
      <c r="E417" s="150" t="s">
        <v>9068</v>
      </c>
      <c r="F417" s="152">
        <v>266</v>
      </c>
      <c r="G417" s="150" t="s">
        <v>9069</v>
      </c>
      <c r="H417" s="150" t="s">
        <v>8386</v>
      </c>
      <c r="I417" s="150" t="s">
        <v>9070</v>
      </c>
      <c r="J417" s="150" t="s">
        <v>8388</v>
      </c>
      <c r="K417" s="150" t="s">
        <v>9071</v>
      </c>
    </row>
    <row r="418" spans="1:11" ht="15">
      <c r="A418" s="150" t="s">
        <v>9483</v>
      </c>
      <c r="B418" s="150" t="s">
        <v>8396</v>
      </c>
      <c r="C418" s="150" t="s">
        <v>9484</v>
      </c>
      <c r="D418" s="150" t="s">
        <v>9485</v>
      </c>
      <c r="E418" s="150" t="s">
        <v>9398</v>
      </c>
      <c r="F418" s="152">
        <v>173</v>
      </c>
      <c r="G418" s="150" t="s">
        <v>8503</v>
      </c>
      <c r="H418" s="150" t="s">
        <v>650</v>
      </c>
      <c r="I418" s="150" t="s">
        <v>8489</v>
      </c>
      <c r="J418" s="150" t="s">
        <v>8388</v>
      </c>
      <c r="K418" s="150" t="s">
        <v>8490</v>
      </c>
    </row>
    <row r="419" spans="1:11" ht="15">
      <c r="A419" s="150" t="s">
        <v>9486</v>
      </c>
      <c r="B419" s="150" t="s">
        <v>17</v>
      </c>
      <c r="C419" s="150" t="s">
        <v>9487</v>
      </c>
      <c r="D419" s="150" t="s">
        <v>9488</v>
      </c>
      <c r="E419" s="150" t="s">
        <v>8459</v>
      </c>
      <c r="F419" s="152">
        <v>210</v>
      </c>
      <c r="G419" s="150" t="s">
        <v>8460</v>
      </c>
      <c r="H419" s="150" t="s">
        <v>669</v>
      </c>
      <c r="I419" s="150" t="s">
        <v>8402</v>
      </c>
      <c r="J419" s="150" t="s">
        <v>8403</v>
      </c>
      <c r="K419" s="150" t="s">
        <v>477</v>
      </c>
    </row>
    <row r="420" spans="1:11" ht="15">
      <c r="A420" s="150" t="s">
        <v>9489</v>
      </c>
      <c r="B420" s="150" t="s">
        <v>17</v>
      </c>
      <c r="C420" s="150" t="s">
        <v>9490</v>
      </c>
      <c r="D420" s="150" t="s">
        <v>9491</v>
      </c>
      <c r="E420" s="150" t="s">
        <v>8887</v>
      </c>
      <c r="F420" s="152">
        <v>288</v>
      </c>
      <c r="G420" s="150" t="s">
        <v>8888</v>
      </c>
      <c r="H420" s="150" t="s">
        <v>669</v>
      </c>
      <c r="I420" s="150" t="s">
        <v>8889</v>
      </c>
      <c r="J420" s="150" t="s">
        <v>8388</v>
      </c>
      <c r="K420" s="150" t="s">
        <v>8869</v>
      </c>
    </row>
    <row r="421" spans="1:11" ht="15">
      <c r="A421" s="150" t="s">
        <v>9492</v>
      </c>
      <c r="B421" s="150" t="s">
        <v>17</v>
      </c>
      <c r="C421" s="150" t="s">
        <v>9493</v>
      </c>
      <c r="D421" s="150" t="s">
        <v>9494</v>
      </c>
      <c r="E421" s="150" t="s">
        <v>9188</v>
      </c>
      <c r="F421" s="152">
        <v>207</v>
      </c>
      <c r="G421" s="150" t="s">
        <v>8901</v>
      </c>
      <c r="H421" s="150" t="s">
        <v>650</v>
      </c>
      <c r="I421" s="150" t="s">
        <v>560</v>
      </c>
      <c r="J421" s="150" t="s">
        <v>8388</v>
      </c>
      <c r="K421" s="150" t="s">
        <v>8902</v>
      </c>
    </row>
    <row r="422" spans="1:11" ht="15">
      <c r="A422" s="150" t="s">
        <v>9495</v>
      </c>
      <c r="B422" s="150" t="s">
        <v>17</v>
      </c>
      <c r="C422" s="150" t="s">
        <v>9496</v>
      </c>
      <c r="D422" s="150" t="s">
        <v>9497</v>
      </c>
      <c r="E422" s="150" t="s">
        <v>9141</v>
      </c>
      <c r="F422" s="152">
        <v>286</v>
      </c>
      <c r="G422" s="150" t="s">
        <v>9142</v>
      </c>
      <c r="H422" s="150" t="s">
        <v>669</v>
      </c>
      <c r="I422" s="150" t="s">
        <v>8889</v>
      </c>
      <c r="J422" s="150"/>
      <c r="K422" s="150" t="s">
        <v>8869</v>
      </c>
    </row>
    <row r="423" spans="1:11" ht="15">
      <c r="A423" s="150" t="s">
        <v>9498</v>
      </c>
      <c r="B423" s="150" t="s">
        <v>17</v>
      </c>
      <c r="C423" s="150" t="s">
        <v>9499</v>
      </c>
      <c r="D423" s="150" t="s">
        <v>9500</v>
      </c>
      <c r="E423" s="150" t="s">
        <v>9188</v>
      </c>
      <c r="F423" s="152">
        <v>207</v>
      </c>
      <c r="G423" s="150" t="s">
        <v>8901</v>
      </c>
      <c r="H423" s="150" t="s">
        <v>650</v>
      </c>
      <c r="I423" s="150" t="s">
        <v>560</v>
      </c>
      <c r="J423" s="150" t="s">
        <v>8388</v>
      </c>
      <c r="K423" s="150" t="s">
        <v>8902</v>
      </c>
    </row>
    <row r="424" spans="1:11" ht="15">
      <c r="A424" s="150" t="s">
        <v>9501</v>
      </c>
      <c r="B424" s="150" t="s">
        <v>8411</v>
      </c>
      <c r="C424" s="150" t="s">
        <v>9502</v>
      </c>
      <c r="D424" s="150" t="s">
        <v>9503</v>
      </c>
      <c r="E424" s="150" t="s">
        <v>9504</v>
      </c>
      <c r="F424" s="152">
        <v>190</v>
      </c>
      <c r="G424" s="150" t="s">
        <v>9505</v>
      </c>
      <c r="H424" s="150" t="s">
        <v>8386</v>
      </c>
      <c r="I424" s="150" t="s">
        <v>8387</v>
      </c>
      <c r="J424" s="150" t="s">
        <v>8388</v>
      </c>
      <c r="K424" s="150" t="s">
        <v>8389</v>
      </c>
    </row>
    <row r="425" spans="1:11" ht="15">
      <c r="A425" s="150" t="s">
        <v>9506</v>
      </c>
      <c r="B425" s="150" t="s">
        <v>17</v>
      </c>
      <c r="C425" s="150" t="s">
        <v>9507</v>
      </c>
      <c r="D425" s="150" t="s">
        <v>9508</v>
      </c>
      <c r="E425" s="150" t="s">
        <v>8957</v>
      </c>
      <c r="F425" s="152">
        <v>286</v>
      </c>
      <c r="G425" s="150" t="s">
        <v>8374</v>
      </c>
      <c r="H425" s="150" t="s">
        <v>8375</v>
      </c>
      <c r="I425" s="150" t="s">
        <v>751</v>
      </c>
      <c r="J425" s="150" t="s">
        <v>8376</v>
      </c>
      <c r="K425" s="150" t="s">
        <v>8377</v>
      </c>
    </row>
    <row r="426" spans="1:11" ht="15">
      <c r="A426" s="150" t="s">
        <v>9509</v>
      </c>
      <c r="B426" s="150" t="s">
        <v>17</v>
      </c>
      <c r="C426" s="150" t="s">
        <v>9510</v>
      </c>
      <c r="D426" s="150" t="s">
        <v>9511</v>
      </c>
      <c r="E426" s="150" t="s">
        <v>9347</v>
      </c>
      <c r="F426" s="152">
        <v>287</v>
      </c>
      <c r="G426" s="150" t="s">
        <v>8441</v>
      </c>
      <c r="H426" s="150" t="s">
        <v>669</v>
      </c>
      <c r="I426" s="150" t="s">
        <v>8402</v>
      </c>
      <c r="J426" s="150" t="s">
        <v>8403</v>
      </c>
      <c r="K426" s="150" t="s">
        <v>8869</v>
      </c>
    </row>
    <row r="427" spans="1:11" ht="15">
      <c r="A427" s="150" t="s">
        <v>9512</v>
      </c>
      <c r="B427" s="150" t="s">
        <v>17</v>
      </c>
      <c r="C427" s="150" t="s">
        <v>9513</v>
      </c>
      <c r="D427" s="150" t="s">
        <v>9514</v>
      </c>
      <c r="E427" s="150" t="s">
        <v>474</v>
      </c>
      <c r="F427" s="152">
        <v>233</v>
      </c>
      <c r="G427" s="150" t="s">
        <v>8674</v>
      </c>
      <c r="H427" s="150" t="s">
        <v>669</v>
      </c>
      <c r="I427" s="150" t="s">
        <v>8675</v>
      </c>
      <c r="J427" s="150" t="s">
        <v>8403</v>
      </c>
      <c r="K427" s="150" t="s">
        <v>477</v>
      </c>
    </row>
    <row r="428" spans="1:11" ht="15">
      <c r="A428" s="150" t="s">
        <v>9515</v>
      </c>
      <c r="B428" s="150" t="s">
        <v>17</v>
      </c>
      <c r="C428" s="150" t="s">
        <v>9516</v>
      </c>
      <c r="D428" s="150" t="s">
        <v>668</v>
      </c>
      <c r="E428" s="150" t="s">
        <v>8887</v>
      </c>
      <c r="F428" s="152">
        <v>288</v>
      </c>
      <c r="G428" s="150" t="s">
        <v>8888</v>
      </c>
      <c r="H428" s="150" t="s">
        <v>669</v>
      </c>
      <c r="I428" s="150" t="s">
        <v>8889</v>
      </c>
      <c r="J428" s="150" t="s">
        <v>8388</v>
      </c>
      <c r="K428" s="150" t="s">
        <v>8869</v>
      </c>
    </row>
    <row r="429" spans="1:11" ht="15">
      <c r="A429" s="150" t="s">
        <v>9517</v>
      </c>
      <c r="B429" s="150" t="s">
        <v>17</v>
      </c>
      <c r="C429" s="150" t="s">
        <v>9518</v>
      </c>
      <c r="D429" s="150" t="s">
        <v>9519</v>
      </c>
      <c r="E429" s="150" t="s">
        <v>9520</v>
      </c>
      <c r="F429" s="152">
        <v>247</v>
      </c>
      <c r="G429" s="150" t="s">
        <v>9521</v>
      </c>
      <c r="H429" s="150" t="s">
        <v>669</v>
      </c>
      <c r="I429" s="150" t="s">
        <v>9522</v>
      </c>
      <c r="J429" s="150" t="s">
        <v>8388</v>
      </c>
      <c r="K429" s="150" t="s">
        <v>9523</v>
      </c>
    </row>
    <row r="430" spans="1:11" ht="15">
      <c r="A430" s="150" t="s">
        <v>9524</v>
      </c>
      <c r="B430" s="150" t="s">
        <v>17</v>
      </c>
      <c r="C430" s="150" t="s">
        <v>9525</v>
      </c>
      <c r="D430" s="150" t="s">
        <v>888</v>
      </c>
      <c r="E430" s="150" t="s">
        <v>9368</v>
      </c>
      <c r="F430" s="152">
        <v>286</v>
      </c>
      <c r="G430" s="150" t="s">
        <v>9369</v>
      </c>
      <c r="H430" s="150" t="s">
        <v>8375</v>
      </c>
      <c r="I430" s="150" t="s">
        <v>9333</v>
      </c>
      <c r="J430" s="150" t="s">
        <v>890</v>
      </c>
      <c r="K430" s="150" t="s">
        <v>8377</v>
      </c>
    </row>
    <row r="431" spans="1:11" ht="15">
      <c r="A431" s="150" t="s">
        <v>9526</v>
      </c>
      <c r="B431" s="150" t="s">
        <v>8396</v>
      </c>
      <c r="C431" s="150" t="s">
        <v>9527</v>
      </c>
      <c r="D431" s="150" t="s">
        <v>9528</v>
      </c>
      <c r="E431" s="150" t="s">
        <v>9047</v>
      </c>
      <c r="F431" s="152">
        <v>189</v>
      </c>
      <c r="G431" s="150" t="s">
        <v>8385</v>
      </c>
      <c r="H431" s="150" t="s">
        <v>8386</v>
      </c>
      <c r="I431" s="150" t="s">
        <v>8387</v>
      </c>
      <c r="J431" s="150" t="s">
        <v>8388</v>
      </c>
      <c r="K431" s="150" t="s">
        <v>8389</v>
      </c>
    </row>
    <row r="432" spans="1:11" ht="15">
      <c r="A432" s="150" t="s">
        <v>9526</v>
      </c>
      <c r="B432" s="150" t="s">
        <v>8418</v>
      </c>
      <c r="C432" s="150" t="s">
        <v>9527</v>
      </c>
      <c r="D432" s="150" t="s">
        <v>9528</v>
      </c>
      <c r="E432" s="150" t="s">
        <v>9047</v>
      </c>
      <c r="F432" s="152">
        <v>189</v>
      </c>
      <c r="G432" s="150" t="s">
        <v>8385</v>
      </c>
      <c r="H432" s="150" t="s">
        <v>8386</v>
      </c>
      <c r="I432" s="150" t="s">
        <v>8387</v>
      </c>
      <c r="J432" s="150" t="s">
        <v>8388</v>
      </c>
      <c r="K432" s="150" t="s">
        <v>8389</v>
      </c>
    </row>
    <row r="433" spans="1:11" ht="15">
      <c r="A433" s="150" t="s">
        <v>9529</v>
      </c>
      <c r="B433" s="150" t="s">
        <v>17</v>
      </c>
      <c r="C433" s="150" t="s">
        <v>9530</v>
      </c>
      <c r="D433" s="150" t="s">
        <v>1023</v>
      </c>
      <c r="E433" s="150" t="s">
        <v>8900</v>
      </c>
      <c r="F433" s="152">
        <v>244</v>
      </c>
      <c r="G433" s="150" t="s">
        <v>8901</v>
      </c>
      <c r="H433" s="150" t="s">
        <v>650</v>
      </c>
      <c r="I433" s="150" t="s">
        <v>560</v>
      </c>
      <c r="J433" s="150" t="s">
        <v>8388</v>
      </c>
      <c r="K433" s="150" t="s">
        <v>8902</v>
      </c>
    </row>
    <row r="434" spans="1:11" ht="15">
      <c r="A434" s="150" t="s">
        <v>9531</v>
      </c>
      <c r="B434" s="150" t="s">
        <v>17</v>
      </c>
      <c r="C434" s="150" t="s">
        <v>9532</v>
      </c>
      <c r="D434" s="150" t="s">
        <v>876</v>
      </c>
      <c r="E434" s="150" t="s">
        <v>9141</v>
      </c>
      <c r="F434" s="152">
        <v>247</v>
      </c>
      <c r="G434" s="150" t="s">
        <v>9142</v>
      </c>
      <c r="H434" s="150" t="s">
        <v>669</v>
      </c>
      <c r="I434" s="150" t="s">
        <v>8889</v>
      </c>
      <c r="J434" s="150" t="s">
        <v>8388</v>
      </c>
      <c r="K434" s="150" t="s">
        <v>8869</v>
      </c>
    </row>
    <row r="435" spans="1:11" ht="15">
      <c r="A435" s="150" t="s">
        <v>9533</v>
      </c>
      <c r="B435" s="150" t="s">
        <v>17</v>
      </c>
      <c r="C435" s="150" t="s">
        <v>9534</v>
      </c>
      <c r="D435" s="150" t="s">
        <v>1186</v>
      </c>
      <c r="E435" s="150" t="s">
        <v>9290</v>
      </c>
      <c r="F435" s="152">
        <v>262</v>
      </c>
      <c r="G435" s="150" t="s">
        <v>9175</v>
      </c>
      <c r="H435" s="150" t="s">
        <v>650</v>
      </c>
      <c r="I435" s="150" t="s">
        <v>560</v>
      </c>
      <c r="J435" s="150" t="s">
        <v>8388</v>
      </c>
      <c r="K435" s="150" t="s">
        <v>8902</v>
      </c>
    </row>
    <row r="436" spans="1:11" ht="15">
      <c r="A436" s="150" t="s">
        <v>9535</v>
      </c>
      <c r="B436" s="150" t="s">
        <v>17</v>
      </c>
      <c r="C436" s="150" t="s">
        <v>9536</v>
      </c>
      <c r="D436" s="150" t="s">
        <v>9537</v>
      </c>
      <c r="E436" s="150" t="s">
        <v>9170</v>
      </c>
      <c r="F436" s="152">
        <v>288</v>
      </c>
      <c r="G436" s="150" t="s">
        <v>8888</v>
      </c>
      <c r="H436" s="150" t="s">
        <v>669</v>
      </c>
      <c r="I436" s="150" t="s">
        <v>8889</v>
      </c>
      <c r="J436" s="150" t="s">
        <v>8388</v>
      </c>
      <c r="K436" s="150" t="s">
        <v>8869</v>
      </c>
    </row>
    <row r="437" spans="1:11" ht="15">
      <c r="A437" s="150" t="s">
        <v>9538</v>
      </c>
      <c r="B437" s="150" t="s">
        <v>17</v>
      </c>
      <c r="C437" s="150" t="s">
        <v>9539</v>
      </c>
      <c r="D437" s="150" t="s">
        <v>9540</v>
      </c>
      <c r="E437" s="150" t="s">
        <v>9541</v>
      </c>
      <c r="F437" s="152">
        <v>138</v>
      </c>
      <c r="G437" s="150" t="s">
        <v>9542</v>
      </c>
      <c r="H437" s="150" t="s">
        <v>669</v>
      </c>
      <c r="I437" s="150" t="s">
        <v>9543</v>
      </c>
      <c r="J437" s="150" t="s">
        <v>8388</v>
      </c>
      <c r="K437" s="150" t="s">
        <v>8869</v>
      </c>
    </row>
    <row r="438" spans="1:11" ht="15">
      <c r="A438" s="150" t="s">
        <v>9544</v>
      </c>
      <c r="B438" s="150" t="s">
        <v>17</v>
      </c>
      <c r="C438" s="150" t="s">
        <v>9545</v>
      </c>
      <c r="D438" s="150" t="s">
        <v>9546</v>
      </c>
      <c r="E438" s="150" t="s">
        <v>9322</v>
      </c>
      <c r="F438" s="152">
        <v>268</v>
      </c>
      <c r="G438" s="150" t="s">
        <v>9107</v>
      </c>
      <c r="H438" s="150" t="s">
        <v>650</v>
      </c>
      <c r="I438" s="150" t="s">
        <v>9108</v>
      </c>
      <c r="J438" s="150" t="s">
        <v>8388</v>
      </c>
      <c r="K438" s="150" t="s">
        <v>8902</v>
      </c>
    </row>
    <row r="439" spans="1:11" ht="15">
      <c r="A439" s="150" t="s">
        <v>9547</v>
      </c>
      <c r="B439" s="150" t="s">
        <v>17</v>
      </c>
      <c r="C439" s="150" t="s">
        <v>9548</v>
      </c>
      <c r="D439" s="150" t="s">
        <v>9549</v>
      </c>
      <c r="E439" s="150" t="s">
        <v>9541</v>
      </c>
      <c r="F439" s="152">
        <v>168</v>
      </c>
      <c r="G439" s="150" t="s">
        <v>9542</v>
      </c>
      <c r="H439" s="150" t="s">
        <v>669</v>
      </c>
      <c r="I439" s="150" t="s">
        <v>9543</v>
      </c>
      <c r="J439" s="150" t="s">
        <v>8388</v>
      </c>
      <c r="K439" s="150" t="s">
        <v>8869</v>
      </c>
    </row>
    <row r="440" spans="1:11" ht="15">
      <c r="A440" s="150" t="s">
        <v>9550</v>
      </c>
      <c r="B440" s="150" t="s">
        <v>17</v>
      </c>
      <c r="C440" s="150" t="s">
        <v>9551</v>
      </c>
      <c r="D440" s="150" t="s">
        <v>9552</v>
      </c>
      <c r="E440" s="150" t="s">
        <v>9553</v>
      </c>
      <c r="F440" s="152">
        <v>207</v>
      </c>
      <c r="G440" s="150" t="s">
        <v>8441</v>
      </c>
      <c r="H440" s="150" t="s">
        <v>669</v>
      </c>
      <c r="I440" s="150" t="s">
        <v>8402</v>
      </c>
      <c r="J440" s="150"/>
      <c r="K440" s="150" t="s">
        <v>9120</v>
      </c>
    </row>
    <row r="441" spans="1:11" ht="15">
      <c r="A441" s="150" t="s">
        <v>9554</v>
      </c>
      <c r="B441" s="150" t="s">
        <v>17</v>
      </c>
      <c r="C441" s="150" t="s">
        <v>9555</v>
      </c>
      <c r="D441" s="150" t="s">
        <v>9556</v>
      </c>
      <c r="E441" s="150" t="s">
        <v>9188</v>
      </c>
      <c r="F441" s="152">
        <v>157</v>
      </c>
      <c r="G441" s="150" t="s">
        <v>8901</v>
      </c>
      <c r="H441" s="150" t="s">
        <v>650</v>
      </c>
      <c r="I441" s="150" t="s">
        <v>560</v>
      </c>
      <c r="J441" s="150" t="s">
        <v>8388</v>
      </c>
      <c r="K441" s="150" t="s">
        <v>8902</v>
      </c>
    </row>
    <row r="442" spans="1:11" ht="15">
      <c r="A442" s="150" t="s">
        <v>9557</v>
      </c>
      <c r="B442" s="150" t="s">
        <v>17</v>
      </c>
      <c r="C442" s="150" t="s">
        <v>9558</v>
      </c>
      <c r="D442" s="150" t="s">
        <v>9559</v>
      </c>
      <c r="E442" s="150" t="s">
        <v>9560</v>
      </c>
      <c r="F442" s="152">
        <v>238</v>
      </c>
      <c r="G442" s="150" t="s">
        <v>9561</v>
      </c>
      <c r="H442" s="150" t="s">
        <v>650</v>
      </c>
      <c r="I442" s="150" t="s">
        <v>8821</v>
      </c>
      <c r="J442" s="150" t="s">
        <v>8388</v>
      </c>
      <c r="K442" s="150" t="s">
        <v>8490</v>
      </c>
    </row>
    <row r="443" spans="1:11" ht="15">
      <c r="A443" s="150" t="s">
        <v>9562</v>
      </c>
      <c r="B443" s="150" t="s">
        <v>17</v>
      </c>
      <c r="C443" s="150" t="s">
        <v>9563</v>
      </c>
      <c r="D443" s="150" t="s">
        <v>9564</v>
      </c>
      <c r="E443" s="150" t="s">
        <v>1472</v>
      </c>
      <c r="F443" s="152">
        <v>74</v>
      </c>
      <c r="G443" s="150" t="s">
        <v>8777</v>
      </c>
      <c r="H443" s="150" t="s">
        <v>8447</v>
      </c>
      <c r="I443" s="150" t="s">
        <v>8416</v>
      </c>
      <c r="J443" s="150" t="s">
        <v>8976</v>
      </c>
      <c r="K443" s="150" t="s">
        <v>8448</v>
      </c>
    </row>
    <row r="444" spans="1:11" ht="15">
      <c r="A444" s="150" t="s">
        <v>9565</v>
      </c>
      <c r="B444" s="150" t="s">
        <v>17</v>
      </c>
      <c r="C444" s="150" t="s">
        <v>9566</v>
      </c>
      <c r="D444" s="150" t="s">
        <v>9567</v>
      </c>
      <c r="E444" s="150" t="s">
        <v>9568</v>
      </c>
      <c r="F444" s="152">
        <v>263</v>
      </c>
      <c r="G444" s="150" t="s">
        <v>9569</v>
      </c>
      <c r="H444" s="150" t="s">
        <v>650</v>
      </c>
      <c r="I444" s="150" t="s">
        <v>9570</v>
      </c>
      <c r="J444" s="150" t="s">
        <v>8388</v>
      </c>
      <c r="K444" s="150" t="s">
        <v>8902</v>
      </c>
    </row>
    <row r="445" spans="1:11" ht="15">
      <c r="A445" s="150" t="s">
        <v>9571</v>
      </c>
      <c r="B445" s="150" t="s">
        <v>17</v>
      </c>
      <c r="C445" s="150" t="s">
        <v>9572</v>
      </c>
      <c r="D445" s="150" t="s">
        <v>9573</v>
      </c>
      <c r="E445" s="150" t="s">
        <v>9322</v>
      </c>
      <c r="F445" s="152">
        <v>288</v>
      </c>
      <c r="G445" s="150" t="s">
        <v>9107</v>
      </c>
      <c r="H445" s="150" t="s">
        <v>650</v>
      </c>
      <c r="I445" s="150" t="s">
        <v>9108</v>
      </c>
      <c r="J445" s="150" t="s">
        <v>8388</v>
      </c>
      <c r="K445" s="150" t="s">
        <v>8902</v>
      </c>
    </row>
    <row r="446" spans="1:11" ht="15">
      <c r="A446" s="150" t="s">
        <v>9574</v>
      </c>
      <c r="B446" s="150" t="s">
        <v>17</v>
      </c>
      <c r="C446" s="150" t="s">
        <v>9575</v>
      </c>
      <c r="D446" s="150" t="s">
        <v>9576</v>
      </c>
      <c r="E446" s="150" t="s">
        <v>9577</v>
      </c>
      <c r="F446" s="152">
        <v>268</v>
      </c>
      <c r="G446" s="150" t="s">
        <v>9578</v>
      </c>
      <c r="H446" s="150" t="s">
        <v>650</v>
      </c>
      <c r="I446" s="150" t="s">
        <v>9131</v>
      </c>
      <c r="J446" s="150"/>
      <c r="K446" s="150" t="s">
        <v>8902</v>
      </c>
    </row>
    <row r="447" spans="1:11" ht="15">
      <c r="A447" s="150" t="s">
        <v>9579</v>
      </c>
      <c r="B447" s="150" t="s">
        <v>8411</v>
      </c>
      <c r="C447" s="150" t="s">
        <v>9580</v>
      </c>
      <c r="D447" s="150" t="s">
        <v>9581</v>
      </c>
      <c r="E447" s="150"/>
      <c r="F447" s="152">
        <v>102</v>
      </c>
      <c r="G447" s="150"/>
      <c r="H447" s="150"/>
      <c r="I447" s="150"/>
      <c r="J447" s="150"/>
      <c r="K447" s="150"/>
    </row>
    <row r="448" spans="1:11" ht="15">
      <c r="A448" s="150" t="s">
        <v>9579</v>
      </c>
      <c r="B448" s="150" t="s">
        <v>1468</v>
      </c>
      <c r="C448" s="150" t="s">
        <v>9580</v>
      </c>
      <c r="D448" s="150" t="s">
        <v>9581</v>
      </c>
      <c r="E448" s="150"/>
      <c r="F448" s="152">
        <v>102</v>
      </c>
      <c r="G448" s="150"/>
      <c r="H448" s="150"/>
      <c r="I448" s="150"/>
      <c r="J448" s="150"/>
      <c r="K448" s="150"/>
    </row>
    <row r="449" spans="1:11" ht="15">
      <c r="A449" s="150" t="s">
        <v>9582</v>
      </c>
      <c r="B449" s="150" t="s">
        <v>17</v>
      </c>
      <c r="C449" s="150" t="s">
        <v>9583</v>
      </c>
      <c r="D449" s="150" t="s">
        <v>9584</v>
      </c>
      <c r="E449" s="150" t="s">
        <v>9585</v>
      </c>
      <c r="F449" s="152">
        <v>197</v>
      </c>
      <c r="G449" s="150" t="s">
        <v>8460</v>
      </c>
      <c r="H449" s="150" t="s">
        <v>669</v>
      </c>
      <c r="I449" s="150" t="s">
        <v>8402</v>
      </c>
      <c r="J449" s="150" t="s">
        <v>8694</v>
      </c>
      <c r="K449" s="150" t="s">
        <v>477</v>
      </c>
    </row>
    <row r="450" spans="1:11" ht="15">
      <c r="A450" s="150" t="s">
        <v>9582</v>
      </c>
      <c r="B450" s="150" t="s">
        <v>8411</v>
      </c>
      <c r="C450" s="150" t="s">
        <v>9583</v>
      </c>
      <c r="D450" s="150" t="s">
        <v>9584</v>
      </c>
      <c r="E450" s="150" t="s">
        <v>9585</v>
      </c>
      <c r="F450" s="152">
        <v>197</v>
      </c>
      <c r="G450" s="150" t="s">
        <v>8460</v>
      </c>
      <c r="H450" s="150" t="s">
        <v>669</v>
      </c>
      <c r="I450" s="150" t="s">
        <v>8402</v>
      </c>
      <c r="J450" s="150" t="s">
        <v>8694</v>
      </c>
      <c r="K450" s="150" t="s">
        <v>477</v>
      </c>
    </row>
    <row r="451" spans="1:11" ht="15">
      <c r="A451" s="150" t="s">
        <v>9582</v>
      </c>
      <c r="B451" s="150" t="s">
        <v>1468</v>
      </c>
      <c r="C451" s="150" t="s">
        <v>9583</v>
      </c>
      <c r="D451" s="150" t="s">
        <v>9584</v>
      </c>
      <c r="E451" s="150" t="s">
        <v>9585</v>
      </c>
      <c r="F451" s="152">
        <v>197</v>
      </c>
      <c r="G451" s="150" t="s">
        <v>8460</v>
      </c>
      <c r="H451" s="150" t="s">
        <v>669</v>
      </c>
      <c r="I451" s="150" t="s">
        <v>8402</v>
      </c>
      <c r="J451" s="150" t="s">
        <v>8694</v>
      </c>
      <c r="K451" s="150" t="s">
        <v>477</v>
      </c>
    </row>
    <row r="452" spans="1:11" ht="15">
      <c r="A452" s="150" t="s">
        <v>9582</v>
      </c>
      <c r="B452" s="150" t="s">
        <v>8418</v>
      </c>
      <c r="C452" s="150" t="s">
        <v>9583</v>
      </c>
      <c r="D452" s="150" t="s">
        <v>9584</v>
      </c>
      <c r="E452" s="150" t="s">
        <v>9585</v>
      </c>
      <c r="F452" s="152">
        <v>197</v>
      </c>
      <c r="G452" s="150" t="s">
        <v>8460</v>
      </c>
      <c r="H452" s="150" t="s">
        <v>669</v>
      </c>
      <c r="I452" s="150" t="s">
        <v>8402</v>
      </c>
      <c r="J452" s="150" t="s">
        <v>8694</v>
      </c>
      <c r="K452" s="150" t="s">
        <v>477</v>
      </c>
    </row>
    <row r="453" spans="1:11" ht="15">
      <c r="A453" s="150" t="s">
        <v>9582</v>
      </c>
      <c r="B453" s="150" t="s">
        <v>8390</v>
      </c>
      <c r="C453" s="150" t="s">
        <v>9583</v>
      </c>
      <c r="D453" s="150" t="s">
        <v>9584</v>
      </c>
      <c r="E453" s="150" t="s">
        <v>9585</v>
      </c>
      <c r="F453" s="152">
        <v>197</v>
      </c>
      <c r="G453" s="150" t="s">
        <v>8460</v>
      </c>
      <c r="H453" s="150" t="s">
        <v>669</v>
      </c>
      <c r="I453" s="150" t="s">
        <v>8402</v>
      </c>
      <c r="J453" s="150" t="s">
        <v>8694</v>
      </c>
      <c r="K453" s="150" t="s">
        <v>477</v>
      </c>
    </row>
    <row r="454" spans="1:11" ht="15">
      <c r="A454" s="150" t="s">
        <v>9582</v>
      </c>
      <c r="B454" s="150" t="s">
        <v>8463</v>
      </c>
      <c r="C454" s="150" t="s">
        <v>9583</v>
      </c>
      <c r="D454" s="150" t="s">
        <v>9584</v>
      </c>
      <c r="E454" s="150" t="s">
        <v>9585</v>
      </c>
      <c r="F454" s="152">
        <v>197</v>
      </c>
      <c r="G454" s="150" t="s">
        <v>8460</v>
      </c>
      <c r="H454" s="150" t="s">
        <v>669</v>
      </c>
      <c r="I454" s="150" t="s">
        <v>8402</v>
      </c>
      <c r="J454" s="150" t="s">
        <v>8694</v>
      </c>
      <c r="K454" s="150" t="s">
        <v>477</v>
      </c>
    </row>
    <row r="455" spans="1:11" ht="15">
      <c r="A455" s="150" t="s">
        <v>9586</v>
      </c>
      <c r="B455" s="150" t="s">
        <v>17</v>
      </c>
      <c r="C455" s="150" t="s">
        <v>9587</v>
      </c>
      <c r="D455" s="150" t="s">
        <v>9588</v>
      </c>
      <c r="E455" s="150" t="s">
        <v>9589</v>
      </c>
      <c r="F455" s="152">
        <v>261</v>
      </c>
      <c r="G455" s="150" t="s">
        <v>9590</v>
      </c>
      <c r="H455" s="150" t="s">
        <v>669</v>
      </c>
      <c r="I455" s="150" t="s">
        <v>9591</v>
      </c>
      <c r="J455" s="150" t="s">
        <v>8403</v>
      </c>
      <c r="K455" s="150" t="s">
        <v>8869</v>
      </c>
    </row>
    <row r="456" spans="1:11" ht="15">
      <c r="A456" s="150" t="s">
        <v>9592</v>
      </c>
      <c r="B456" s="150" t="s">
        <v>17</v>
      </c>
      <c r="C456" s="150" t="s">
        <v>9593</v>
      </c>
      <c r="D456" s="150" t="s">
        <v>9594</v>
      </c>
      <c r="E456" s="150" t="s">
        <v>9368</v>
      </c>
      <c r="F456" s="152">
        <v>286</v>
      </c>
      <c r="G456" s="150" t="s">
        <v>9595</v>
      </c>
      <c r="H456" s="150" t="s">
        <v>8375</v>
      </c>
      <c r="I456" s="150" t="s">
        <v>9333</v>
      </c>
      <c r="J456" s="150" t="s">
        <v>890</v>
      </c>
      <c r="K456" s="150" t="s">
        <v>8377</v>
      </c>
    </row>
    <row r="457" spans="1:11" ht="15">
      <c r="A457" s="150" t="s">
        <v>9596</v>
      </c>
      <c r="B457" s="150" t="s">
        <v>17</v>
      </c>
      <c r="C457" s="150" t="s">
        <v>9597</v>
      </c>
      <c r="D457" s="150" t="s">
        <v>9598</v>
      </c>
      <c r="E457" s="150" t="s">
        <v>9331</v>
      </c>
      <c r="F457" s="152">
        <v>286</v>
      </c>
      <c r="G457" s="150" t="s">
        <v>9332</v>
      </c>
      <c r="H457" s="150" t="s">
        <v>8375</v>
      </c>
      <c r="I457" s="150" t="s">
        <v>9333</v>
      </c>
      <c r="J457" s="150" t="s">
        <v>890</v>
      </c>
      <c r="K457" s="150" t="s">
        <v>8377</v>
      </c>
    </row>
    <row r="458" spans="1:11" ht="15">
      <c r="A458" s="150" t="s">
        <v>9599</v>
      </c>
      <c r="B458" s="150" t="s">
        <v>17</v>
      </c>
      <c r="C458" s="150" t="s">
        <v>9600</v>
      </c>
      <c r="D458" s="150" t="s">
        <v>9601</v>
      </c>
      <c r="E458" s="150" t="s">
        <v>9097</v>
      </c>
      <c r="F458" s="152">
        <v>286</v>
      </c>
      <c r="G458" s="150" t="s">
        <v>9098</v>
      </c>
      <c r="H458" s="150" t="s">
        <v>8375</v>
      </c>
      <c r="I458" s="150" t="s">
        <v>9099</v>
      </c>
      <c r="J458" s="150" t="s">
        <v>8376</v>
      </c>
      <c r="K458" s="150" t="s">
        <v>8377</v>
      </c>
    </row>
    <row r="459" spans="1:11" ht="15">
      <c r="A459" s="150" t="s">
        <v>9602</v>
      </c>
      <c r="B459" s="150" t="s">
        <v>17</v>
      </c>
      <c r="C459" s="150" t="s">
        <v>9603</v>
      </c>
      <c r="D459" s="150" t="s">
        <v>9604</v>
      </c>
      <c r="E459" s="150"/>
      <c r="F459" s="152">
        <v>170</v>
      </c>
      <c r="G459" s="150" t="s">
        <v>8674</v>
      </c>
      <c r="H459" s="150" t="s">
        <v>669</v>
      </c>
      <c r="I459" s="150" t="s">
        <v>8675</v>
      </c>
      <c r="J459" s="150" t="s">
        <v>8403</v>
      </c>
      <c r="K459" s="150" t="s">
        <v>8869</v>
      </c>
    </row>
    <row r="460" spans="1:11" ht="15">
      <c r="A460" s="150" t="s">
        <v>9605</v>
      </c>
      <c r="B460" s="150" t="s">
        <v>17</v>
      </c>
      <c r="C460" s="150" t="s">
        <v>9606</v>
      </c>
      <c r="D460" s="150" t="s">
        <v>9607</v>
      </c>
      <c r="E460" s="150" t="s">
        <v>9322</v>
      </c>
      <c r="F460" s="152">
        <v>288</v>
      </c>
      <c r="G460" s="150" t="s">
        <v>9107</v>
      </c>
      <c r="H460" s="150" t="s">
        <v>650</v>
      </c>
      <c r="I460" s="150" t="s">
        <v>9108</v>
      </c>
      <c r="J460" s="150" t="s">
        <v>8388</v>
      </c>
      <c r="K460" s="150" t="s">
        <v>8902</v>
      </c>
    </row>
    <row r="461" spans="1:11" ht="15">
      <c r="A461" s="150" t="s">
        <v>9608</v>
      </c>
      <c r="B461" s="150" t="s">
        <v>17</v>
      </c>
      <c r="C461" s="150" t="s">
        <v>9609</v>
      </c>
      <c r="D461" s="150" t="s">
        <v>9610</v>
      </c>
      <c r="E461" s="150" t="s">
        <v>9129</v>
      </c>
      <c r="F461" s="152">
        <v>268</v>
      </c>
      <c r="G461" s="150" t="s">
        <v>9130</v>
      </c>
      <c r="H461" s="150" t="s">
        <v>650</v>
      </c>
      <c r="I461" s="150" t="s">
        <v>9131</v>
      </c>
      <c r="J461" s="150" t="s">
        <v>8388</v>
      </c>
      <c r="K461" s="150" t="s">
        <v>8902</v>
      </c>
    </row>
    <row r="462" spans="1:11" ht="15">
      <c r="A462" s="150" t="s">
        <v>9611</v>
      </c>
      <c r="B462" s="150" t="s">
        <v>17</v>
      </c>
      <c r="C462" s="150" t="s">
        <v>9612</v>
      </c>
      <c r="D462" s="150" t="s">
        <v>9613</v>
      </c>
      <c r="E462" s="150" t="s">
        <v>9577</v>
      </c>
      <c r="F462" s="152">
        <v>263</v>
      </c>
      <c r="G462" s="150" t="s">
        <v>9578</v>
      </c>
      <c r="H462" s="150" t="s">
        <v>650</v>
      </c>
      <c r="I462" s="150" t="s">
        <v>9131</v>
      </c>
      <c r="J462" s="150" t="s">
        <v>9614</v>
      </c>
      <c r="K462" s="150" t="s">
        <v>8902</v>
      </c>
    </row>
    <row r="463" spans="1:11" ht="15">
      <c r="A463" s="150" t="s">
        <v>9615</v>
      </c>
      <c r="B463" s="150" t="s">
        <v>17</v>
      </c>
      <c r="C463" s="150" t="s">
        <v>9616</v>
      </c>
      <c r="D463" s="150" t="s">
        <v>9617</v>
      </c>
      <c r="E463" s="150" t="s">
        <v>8855</v>
      </c>
      <c r="F463" s="152">
        <v>173</v>
      </c>
      <c r="G463" s="150" t="s">
        <v>8856</v>
      </c>
      <c r="H463" s="150" t="s">
        <v>650</v>
      </c>
      <c r="I463" s="150" t="s">
        <v>8489</v>
      </c>
      <c r="J463" s="150" t="s">
        <v>8388</v>
      </c>
      <c r="K463" s="150" t="s">
        <v>8490</v>
      </c>
    </row>
    <row r="464" spans="1:11" ht="15">
      <c r="A464" s="150" t="s">
        <v>9615</v>
      </c>
      <c r="B464" s="150" t="s">
        <v>8411</v>
      </c>
      <c r="C464" s="150" t="s">
        <v>9616</v>
      </c>
      <c r="D464" s="150" t="s">
        <v>9617</v>
      </c>
      <c r="E464" s="150" t="s">
        <v>8855</v>
      </c>
      <c r="F464" s="152">
        <v>173</v>
      </c>
      <c r="G464" s="150" t="s">
        <v>8856</v>
      </c>
      <c r="H464" s="150" t="s">
        <v>650</v>
      </c>
      <c r="I464" s="150" t="s">
        <v>8489</v>
      </c>
      <c r="J464" s="150" t="s">
        <v>8388</v>
      </c>
      <c r="K464" s="150" t="s">
        <v>8490</v>
      </c>
    </row>
    <row r="465" spans="1:11" ht="15">
      <c r="A465" s="150" t="s">
        <v>9615</v>
      </c>
      <c r="B465" s="150" t="s">
        <v>1468</v>
      </c>
      <c r="C465" s="150" t="s">
        <v>9616</v>
      </c>
      <c r="D465" s="150" t="s">
        <v>9617</v>
      </c>
      <c r="E465" s="150" t="s">
        <v>8855</v>
      </c>
      <c r="F465" s="152">
        <v>173</v>
      </c>
      <c r="G465" s="150" t="s">
        <v>8856</v>
      </c>
      <c r="H465" s="150" t="s">
        <v>650</v>
      </c>
      <c r="I465" s="150" t="s">
        <v>8489</v>
      </c>
      <c r="J465" s="150" t="s">
        <v>8388</v>
      </c>
      <c r="K465" s="150" t="s">
        <v>8490</v>
      </c>
    </row>
    <row r="466" spans="1:11" ht="15">
      <c r="A466" s="150" t="s">
        <v>9618</v>
      </c>
      <c r="B466" s="150" t="s">
        <v>17</v>
      </c>
      <c r="C466" s="150" t="s">
        <v>9619</v>
      </c>
      <c r="D466" s="150" t="s">
        <v>9620</v>
      </c>
      <c r="E466" s="150" t="s">
        <v>9621</v>
      </c>
      <c r="F466" s="152">
        <v>214</v>
      </c>
      <c r="G466" s="150" t="s">
        <v>9622</v>
      </c>
      <c r="H466" s="150" t="s">
        <v>650</v>
      </c>
      <c r="I466" s="150" t="s">
        <v>9623</v>
      </c>
      <c r="J466" s="150"/>
      <c r="K466" s="150" t="s">
        <v>8902</v>
      </c>
    </row>
    <row r="467" spans="1:11" ht="15">
      <c r="A467" s="150" t="s">
        <v>9624</v>
      </c>
      <c r="B467" s="150" t="s">
        <v>17</v>
      </c>
      <c r="C467" s="150" t="s">
        <v>9625</v>
      </c>
      <c r="D467" s="150" t="s">
        <v>9626</v>
      </c>
      <c r="E467" s="150" t="s">
        <v>9627</v>
      </c>
      <c r="F467" s="152">
        <v>220</v>
      </c>
      <c r="G467" s="150" t="s">
        <v>9628</v>
      </c>
      <c r="H467" s="150" t="s">
        <v>8640</v>
      </c>
      <c r="I467" s="150" t="s">
        <v>9629</v>
      </c>
      <c r="J467" s="150" t="s">
        <v>1334</v>
      </c>
      <c r="K467" s="150" t="s">
        <v>8721</v>
      </c>
    </row>
    <row r="468" spans="1:11" ht="15">
      <c r="A468" s="150" t="s">
        <v>9630</v>
      </c>
      <c r="B468" s="150" t="s">
        <v>17</v>
      </c>
      <c r="C468" s="150" t="s">
        <v>9631</v>
      </c>
      <c r="D468" s="150" t="s">
        <v>9632</v>
      </c>
      <c r="E468" s="150" t="s">
        <v>9589</v>
      </c>
      <c r="F468" s="152">
        <v>261</v>
      </c>
      <c r="G468" s="150" t="s">
        <v>9590</v>
      </c>
      <c r="H468" s="150" t="s">
        <v>669</v>
      </c>
      <c r="I468" s="150" t="s">
        <v>9591</v>
      </c>
      <c r="J468" s="150" t="s">
        <v>8403</v>
      </c>
      <c r="K468" s="150" t="s">
        <v>9633</v>
      </c>
    </row>
    <row r="469" spans="1:11" ht="15">
      <c r="A469" s="150" t="s">
        <v>9634</v>
      </c>
      <c r="B469" s="150" t="s">
        <v>17</v>
      </c>
      <c r="C469" s="150" t="s">
        <v>9635</v>
      </c>
      <c r="D469" s="150" t="s">
        <v>9636</v>
      </c>
      <c r="E469" s="150" t="s">
        <v>9637</v>
      </c>
      <c r="F469" s="152">
        <v>268</v>
      </c>
      <c r="G469" s="150" t="s">
        <v>9638</v>
      </c>
      <c r="H469" s="150" t="s">
        <v>9639</v>
      </c>
      <c r="I469" s="150" t="s">
        <v>9108</v>
      </c>
      <c r="J469" s="150"/>
      <c r="K469" s="150" t="s">
        <v>8902</v>
      </c>
    </row>
    <row r="470" spans="1:11" ht="15">
      <c r="A470" s="150" t="s">
        <v>9640</v>
      </c>
      <c r="B470" s="150" t="s">
        <v>17</v>
      </c>
      <c r="C470" s="150" t="s">
        <v>9641</v>
      </c>
      <c r="D470" s="150" t="s">
        <v>9642</v>
      </c>
      <c r="E470" s="150" t="s">
        <v>9331</v>
      </c>
      <c r="F470" s="152">
        <v>284</v>
      </c>
      <c r="G470" s="150" t="s">
        <v>9332</v>
      </c>
      <c r="H470" s="150" t="s">
        <v>8375</v>
      </c>
      <c r="I470" s="150" t="s">
        <v>9333</v>
      </c>
      <c r="J470" s="150" t="s">
        <v>890</v>
      </c>
      <c r="K470" s="150" t="s">
        <v>8377</v>
      </c>
    </row>
    <row r="471" spans="1:11" ht="15">
      <c r="A471" s="150" t="s">
        <v>9643</v>
      </c>
      <c r="B471" s="150" t="s">
        <v>17</v>
      </c>
      <c r="C471" s="150" t="s">
        <v>9644</v>
      </c>
      <c r="D471" s="150" t="s">
        <v>9645</v>
      </c>
      <c r="E471" s="150" t="s">
        <v>9106</v>
      </c>
      <c r="F471" s="152">
        <v>268</v>
      </c>
      <c r="G471" s="150" t="s">
        <v>9107</v>
      </c>
      <c r="H471" s="150" t="s">
        <v>650</v>
      </c>
      <c r="I471" s="150" t="s">
        <v>9108</v>
      </c>
      <c r="J471" s="150"/>
      <c r="K471" s="150" t="s">
        <v>8902</v>
      </c>
    </row>
    <row r="472" spans="1:11" ht="15">
      <c r="A472" s="150" t="s">
        <v>9646</v>
      </c>
      <c r="B472" s="150" t="s">
        <v>17</v>
      </c>
      <c r="C472" s="150" t="s">
        <v>9647</v>
      </c>
      <c r="D472" s="150" t="s">
        <v>9648</v>
      </c>
      <c r="E472" s="150" t="s">
        <v>9106</v>
      </c>
      <c r="F472" s="152">
        <v>268</v>
      </c>
      <c r="G472" s="150" t="s">
        <v>9107</v>
      </c>
      <c r="H472" s="150" t="s">
        <v>650</v>
      </c>
      <c r="I472" s="150" t="s">
        <v>9108</v>
      </c>
      <c r="J472" s="150"/>
      <c r="K472" s="150" t="s">
        <v>8902</v>
      </c>
    </row>
    <row r="473" spans="1:11" ht="15">
      <c r="A473" s="150" t="s">
        <v>9649</v>
      </c>
      <c r="B473" s="150" t="s">
        <v>17</v>
      </c>
      <c r="C473" s="150" t="s">
        <v>9650</v>
      </c>
      <c r="D473" s="150" t="s">
        <v>9651</v>
      </c>
      <c r="E473" s="150" t="s">
        <v>8866</v>
      </c>
      <c r="F473" s="152">
        <v>218</v>
      </c>
      <c r="G473" s="150" t="s">
        <v>8867</v>
      </c>
      <c r="H473" s="150" t="s">
        <v>669</v>
      </c>
      <c r="I473" s="150" t="s">
        <v>8868</v>
      </c>
      <c r="J473" s="150" t="s">
        <v>8403</v>
      </c>
      <c r="K473" s="150" t="s">
        <v>8869</v>
      </c>
    </row>
    <row r="474" spans="1:11" ht="15">
      <c r="A474" s="150" t="s">
        <v>9652</v>
      </c>
      <c r="B474" s="150" t="s">
        <v>17</v>
      </c>
      <c r="C474" s="150" t="s">
        <v>9653</v>
      </c>
      <c r="D474" s="150" t="s">
        <v>9654</v>
      </c>
      <c r="E474" s="150" t="s">
        <v>9655</v>
      </c>
      <c r="F474" s="152">
        <v>263</v>
      </c>
      <c r="G474" s="150" t="s">
        <v>9656</v>
      </c>
      <c r="H474" s="150" t="s">
        <v>650</v>
      </c>
      <c r="I474" s="150" t="s">
        <v>9657</v>
      </c>
      <c r="J474" s="150"/>
      <c r="K474" s="150" t="s">
        <v>8902</v>
      </c>
    </row>
    <row r="475" spans="1:11" ht="15">
      <c r="A475" s="150" t="s">
        <v>9658</v>
      </c>
      <c r="B475" s="150" t="s">
        <v>17</v>
      </c>
      <c r="C475" s="150" t="s">
        <v>9659</v>
      </c>
      <c r="D475" s="150" t="s">
        <v>9660</v>
      </c>
      <c r="E475" s="150" t="s">
        <v>9661</v>
      </c>
      <c r="F475" s="152">
        <v>247</v>
      </c>
      <c r="G475" s="150" t="s">
        <v>9662</v>
      </c>
      <c r="H475" s="150" t="s">
        <v>669</v>
      </c>
      <c r="I475" s="150" t="s">
        <v>8402</v>
      </c>
      <c r="J475" s="150" t="s">
        <v>8403</v>
      </c>
      <c r="K475" s="150" t="s">
        <v>477</v>
      </c>
    </row>
    <row r="476" spans="1:11" ht="15">
      <c r="A476" s="150" t="s">
        <v>9663</v>
      </c>
      <c r="B476" s="150" t="s">
        <v>8411</v>
      </c>
      <c r="C476" s="150" t="s">
        <v>9659</v>
      </c>
      <c r="D476" s="150" t="s">
        <v>9660</v>
      </c>
      <c r="E476" s="150" t="s">
        <v>9661</v>
      </c>
      <c r="F476" s="152">
        <v>247</v>
      </c>
      <c r="G476" s="150" t="s">
        <v>9662</v>
      </c>
      <c r="H476" s="150" t="s">
        <v>669</v>
      </c>
      <c r="I476" s="150" t="s">
        <v>8402</v>
      </c>
      <c r="J476" s="150" t="s">
        <v>8403</v>
      </c>
      <c r="K476" s="150" t="s">
        <v>477</v>
      </c>
    </row>
    <row r="477" spans="1:11" ht="15">
      <c r="A477" s="150" t="s">
        <v>9663</v>
      </c>
      <c r="B477" s="150" t="s">
        <v>1480</v>
      </c>
      <c r="C477" s="150" t="s">
        <v>9664</v>
      </c>
      <c r="D477" s="150" t="s">
        <v>9665</v>
      </c>
      <c r="E477" s="150" t="s">
        <v>9267</v>
      </c>
      <c r="F477" s="152">
        <v>247</v>
      </c>
      <c r="G477" s="150" t="s">
        <v>8401</v>
      </c>
      <c r="H477" s="150" t="s">
        <v>669</v>
      </c>
      <c r="I477" s="150" t="s">
        <v>8402</v>
      </c>
      <c r="J477" s="150" t="s">
        <v>8403</v>
      </c>
      <c r="K477" s="150" t="s">
        <v>477</v>
      </c>
    </row>
    <row r="478" spans="1:11" ht="15">
      <c r="A478" s="150" t="s">
        <v>9666</v>
      </c>
      <c r="B478" s="150" t="s">
        <v>17</v>
      </c>
      <c r="C478" s="150" t="s">
        <v>9667</v>
      </c>
      <c r="D478" s="150" t="s">
        <v>9668</v>
      </c>
      <c r="E478" s="150" t="s">
        <v>9669</v>
      </c>
      <c r="F478" s="152">
        <v>193</v>
      </c>
      <c r="G478" s="150" t="s">
        <v>8856</v>
      </c>
      <c r="H478" s="150" t="s">
        <v>650</v>
      </c>
      <c r="I478" s="150" t="s">
        <v>8489</v>
      </c>
      <c r="J478" s="150" t="s">
        <v>8388</v>
      </c>
      <c r="K478" s="150" t="s">
        <v>8490</v>
      </c>
    </row>
    <row r="479" spans="1:11" ht="15">
      <c r="A479" s="150" t="s">
        <v>9670</v>
      </c>
      <c r="B479" s="150" t="s">
        <v>17</v>
      </c>
      <c r="C479" s="150" t="s">
        <v>9671</v>
      </c>
      <c r="D479" s="150" t="s">
        <v>9672</v>
      </c>
      <c r="E479" s="150" t="s">
        <v>9673</v>
      </c>
      <c r="F479" s="152">
        <v>193</v>
      </c>
      <c r="G479" s="150" t="s">
        <v>8856</v>
      </c>
      <c r="H479" s="150" t="s">
        <v>650</v>
      </c>
      <c r="I479" s="150" t="s">
        <v>8489</v>
      </c>
      <c r="J479" s="150" t="s">
        <v>8388</v>
      </c>
      <c r="K479" s="150" t="s">
        <v>8490</v>
      </c>
    </row>
    <row r="480" spans="1:11" ht="15">
      <c r="A480" s="150" t="s">
        <v>9674</v>
      </c>
      <c r="B480" s="150" t="s">
        <v>17</v>
      </c>
      <c r="C480" s="150" t="s">
        <v>9675</v>
      </c>
      <c r="D480" s="150" t="s">
        <v>9676</v>
      </c>
      <c r="E480" s="150" t="s">
        <v>8831</v>
      </c>
      <c r="F480" s="152">
        <v>202</v>
      </c>
      <c r="G480" s="150" t="s">
        <v>8460</v>
      </c>
      <c r="H480" s="150" t="s">
        <v>669</v>
      </c>
      <c r="I480" s="150" t="s">
        <v>8402</v>
      </c>
      <c r="J480" s="150" t="s">
        <v>8403</v>
      </c>
      <c r="K480" s="150" t="s">
        <v>477</v>
      </c>
    </row>
    <row r="481" spans="1:11" ht="15">
      <c r="A481" s="150" t="s">
        <v>9677</v>
      </c>
      <c r="B481" s="150" t="s">
        <v>1467</v>
      </c>
      <c r="C481" s="150" t="s">
        <v>9678</v>
      </c>
      <c r="D481" s="150" t="s">
        <v>9679</v>
      </c>
      <c r="E481" s="150" t="s">
        <v>9680</v>
      </c>
      <c r="F481" s="152">
        <v>173</v>
      </c>
      <c r="G481" s="150" t="s">
        <v>8503</v>
      </c>
      <c r="H481" s="150" t="s">
        <v>650</v>
      </c>
      <c r="I481" s="150" t="s">
        <v>8489</v>
      </c>
      <c r="J481" s="150" t="s">
        <v>8388</v>
      </c>
      <c r="K481" s="150" t="s">
        <v>8490</v>
      </c>
    </row>
    <row r="482" spans="1:11" ht="15">
      <c r="A482" s="150" t="s">
        <v>9681</v>
      </c>
      <c r="B482" s="150" t="s">
        <v>8411</v>
      </c>
      <c r="C482" s="150" t="s">
        <v>9682</v>
      </c>
      <c r="D482" s="150" t="s">
        <v>8458</v>
      </c>
      <c r="E482" s="150" t="s">
        <v>9683</v>
      </c>
      <c r="F482" s="152">
        <v>202</v>
      </c>
      <c r="G482" s="150" t="s">
        <v>8460</v>
      </c>
      <c r="H482" s="150" t="s">
        <v>669</v>
      </c>
      <c r="I482" s="150" t="s">
        <v>8402</v>
      </c>
      <c r="J482" s="150" t="s">
        <v>8403</v>
      </c>
      <c r="K482" s="150" t="s">
        <v>477</v>
      </c>
    </row>
    <row r="483" spans="1:11" ht="15">
      <c r="A483" s="150" t="s">
        <v>9681</v>
      </c>
      <c r="B483" s="150" t="s">
        <v>1467</v>
      </c>
      <c r="C483" s="150" t="s">
        <v>9682</v>
      </c>
      <c r="D483" s="150" t="s">
        <v>8458</v>
      </c>
      <c r="E483" s="150" t="s">
        <v>9683</v>
      </c>
      <c r="F483" s="152">
        <v>202</v>
      </c>
      <c r="G483" s="150" t="s">
        <v>8460</v>
      </c>
      <c r="H483" s="150" t="s">
        <v>669</v>
      </c>
      <c r="I483" s="150" t="s">
        <v>8402</v>
      </c>
      <c r="J483" s="150" t="s">
        <v>8403</v>
      </c>
      <c r="K483" s="150" t="s">
        <v>477</v>
      </c>
    </row>
    <row r="484" spans="1:11" ht="15">
      <c r="A484" s="150" t="s">
        <v>9684</v>
      </c>
      <c r="B484" s="150" t="s">
        <v>17</v>
      </c>
      <c r="C484" s="150" t="s">
        <v>9685</v>
      </c>
      <c r="D484" s="150" t="s">
        <v>9584</v>
      </c>
      <c r="E484" s="150" t="s">
        <v>9683</v>
      </c>
      <c r="F484" s="152">
        <v>202</v>
      </c>
      <c r="G484" s="150" t="s">
        <v>8460</v>
      </c>
      <c r="H484" s="150" t="s">
        <v>669</v>
      </c>
      <c r="I484" s="150" t="s">
        <v>8402</v>
      </c>
      <c r="J484" s="150" t="s">
        <v>8403</v>
      </c>
      <c r="K484" s="150" t="s">
        <v>477</v>
      </c>
    </row>
    <row r="485" spans="1:11" ht="15">
      <c r="A485" s="150" t="s">
        <v>9684</v>
      </c>
      <c r="B485" s="150" t="s">
        <v>1469</v>
      </c>
      <c r="C485" s="150" t="s">
        <v>9685</v>
      </c>
      <c r="D485" s="150" t="s">
        <v>9584</v>
      </c>
      <c r="E485" s="150" t="s">
        <v>9683</v>
      </c>
      <c r="F485" s="152">
        <v>202</v>
      </c>
      <c r="G485" s="150" t="s">
        <v>8460</v>
      </c>
      <c r="H485" s="150" t="s">
        <v>669</v>
      </c>
      <c r="I485" s="150" t="s">
        <v>8402</v>
      </c>
      <c r="J485" s="150" t="s">
        <v>8403</v>
      </c>
      <c r="K485" s="150" t="s">
        <v>477</v>
      </c>
    </row>
    <row r="486" spans="1:11" ht="15">
      <c r="A486" s="150" t="s">
        <v>9686</v>
      </c>
      <c r="B486" s="150" t="s">
        <v>17</v>
      </c>
      <c r="C486" s="150" t="s">
        <v>9687</v>
      </c>
      <c r="D486" s="150" t="s">
        <v>8534</v>
      </c>
      <c r="E486" s="150" t="s">
        <v>9688</v>
      </c>
      <c r="F486" s="152">
        <v>119</v>
      </c>
      <c r="G486" s="150" t="s">
        <v>8441</v>
      </c>
      <c r="H486" s="150" t="s">
        <v>669</v>
      </c>
      <c r="I486" s="150" t="s">
        <v>8402</v>
      </c>
      <c r="J486" s="150" t="s">
        <v>8403</v>
      </c>
      <c r="K486" s="150" t="s">
        <v>477</v>
      </c>
    </row>
    <row r="487" spans="1:11" ht="15">
      <c r="A487" s="150" t="s">
        <v>9689</v>
      </c>
      <c r="B487" s="150" t="s">
        <v>8411</v>
      </c>
      <c r="C487" s="150" t="s">
        <v>9690</v>
      </c>
      <c r="D487" s="150" t="s">
        <v>9691</v>
      </c>
      <c r="E487" s="150" t="s">
        <v>9692</v>
      </c>
      <c r="F487" s="152">
        <v>154</v>
      </c>
      <c r="G487" s="150" t="s">
        <v>8374</v>
      </c>
      <c r="H487" s="150" t="s">
        <v>8375</v>
      </c>
      <c r="I487" s="150" t="s">
        <v>751</v>
      </c>
      <c r="J487" s="150" t="s">
        <v>8376</v>
      </c>
      <c r="K487" s="150" t="s">
        <v>8377</v>
      </c>
    </row>
    <row r="488" spans="1:11" ht="15">
      <c r="A488" s="150" t="s">
        <v>9693</v>
      </c>
      <c r="B488" s="150" t="s">
        <v>17</v>
      </c>
      <c r="C488" s="150" t="s">
        <v>9694</v>
      </c>
      <c r="D488" s="150" t="s">
        <v>9695</v>
      </c>
      <c r="E488" s="150" t="s">
        <v>9696</v>
      </c>
      <c r="F488" s="152">
        <v>246</v>
      </c>
      <c r="G488" s="150" t="s">
        <v>8395</v>
      </c>
      <c r="H488" s="150" t="s">
        <v>8386</v>
      </c>
      <c r="I488" s="150" t="s">
        <v>8387</v>
      </c>
      <c r="J488" s="150" t="s">
        <v>8388</v>
      </c>
      <c r="K488" s="150" t="s">
        <v>8389</v>
      </c>
    </row>
    <row r="489" spans="1:11" ht="15">
      <c r="A489" s="150" t="s">
        <v>9693</v>
      </c>
      <c r="B489" s="150" t="s">
        <v>8418</v>
      </c>
      <c r="C489" s="150" t="s">
        <v>9694</v>
      </c>
      <c r="D489" s="150" t="s">
        <v>9695</v>
      </c>
      <c r="E489" s="150" t="s">
        <v>9696</v>
      </c>
      <c r="F489" s="152">
        <v>246</v>
      </c>
      <c r="G489" s="150" t="s">
        <v>8395</v>
      </c>
      <c r="H489" s="150" t="s">
        <v>8386</v>
      </c>
      <c r="I489" s="150" t="s">
        <v>8387</v>
      </c>
      <c r="J489" s="150" t="s">
        <v>8388</v>
      </c>
      <c r="K489" s="150" t="s">
        <v>8389</v>
      </c>
    </row>
    <row r="490" spans="1:11" ht="15">
      <c r="A490" s="150" t="s">
        <v>9693</v>
      </c>
      <c r="B490" s="150" t="s">
        <v>1467</v>
      </c>
      <c r="C490" s="150" t="s">
        <v>9694</v>
      </c>
      <c r="D490" s="150" t="s">
        <v>9695</v>
      </c>
      <c r="E490" s="150" t="s">
        <v>9696</v>
      </c>
      <c r="F490" s="152">
        <v>246</v>
      </c>
      <c r="G490" s="150" t="s">
        <v>8395</v>
      </c>
      <c r="H490" s="150" t="s">
        <v>8386</v>
      </c>
      <c r="I490" s="150" t="s">
        <v>8387</v>
      </c>
      <c r="J490" s="150" t="s">
        <v>8388</v>
      </c>
      <c r="K490" s="150" t="s">
        <v>8389</v>
      </c>
    </row>
    <row r="491" spans="1:11" ht="15">
      <c r="A491" s="150" t="s">
        <v>9697</v>
      </c>
      <c r="B491" s="150" t="s">
        <v>8390</v>
      </c>
      <c r="C491" s="150" t="s">
        <v>9698</v>
      </c>
      <c r="D491" s="150" t="s">
        <v>9699</v>
      </c>
      <c r="E491" s="150" t="s">
        <v>9398</v>
      </c>
      <c r="F491" s="152">
        <v>173</v>
      </c>
      <c r="G491" s="150" t="s">
        <v>8503</v>
      </c>
      <c r="H491" s="150" t="s">
        <v>650</v>
      </c>
      <c r="I491" s="150" t="s">
        <v>8489</v>
      </c>
      <c r="J491" s="150" t="s">
        <v>8388</v>
      </c>
      <c r="K491" s="150" t="s">
        <v>8490</v>
      </c>
    </row>
    <row r="492" spans="1:11" ht="15">
      <c r="A492" s="150" t="s">
        <v>9697</v>
      </c>
      <c r="B492" s="150" t="s">
        <v>8592</v>
      </c>
      <c r="C492" s="150" t="s">
        <v>9698</v>
      </c>
      <c r="D492" s="150" t="s">
        <v>9699</v>
      </c>
      <c r="E492" s="150" t="s">
        <v>9398</v>
      </c>
      <c r="F492" s="152">
        <v>173</v>
      </c>
      <c r="G492" s="150" t="s">
        <v>8503</v>
      </c>
      <c r="H492" s="150" t="s">
        <v>650</v>
      </c>
      <c r="I492" s="150" t="s">
        <v>8489</v>
      </c>
      <c r="J492" s="150" t="s">
        <v>8388</v>
      </c>
      <c r="K492" s="150" t="s">
        <v>8490</v>
      </c>
    </row>
    <row r="493" spans="1:11" ht="15">
      <c r="A493" s="150" t="s">
        <v>9697</v>
      </c>
      <c r="B493" s="150" t="s">
        <v>8617</v>
      </c>
      <c r="C493" s="150" t="s">
        <v>9698</v>
      </c>
      <c r="D493" s="150" t="s">
        <v>9699</v>
      </c>
      <c r="E493" s="150" t="s">
        <v>9398</v>
      </c>
      <c r="F493" s="152">
        <v>173</v>
      </c>
      <c r="G493" s="150" t="s">
        <v>8503</v>
      </c>
      <c r="H493" s="150" t="s">
        <v>650</v>
      </c>
      <c r="I493" s="150" t="s">
        <v>8489</v>
      </c>
      <c r="J493" s="150" t="s">
        <v>8388</v>
      </c>
      <c r="K493" s="150" t="s">
        <v>8490</v>
      </c>
    </row>
    <row r="494" spans="1:11" ht="15">
      <c r="A494" s="150" t="s">
        <v>9697</v>
      </c>
      <c r="B494" s="150" t="s">
        <v>9700</v>
      </c>
      <c r="C494" s="150" t="s">
        <v>9698</v>
      </c>
      <c r="D494" s="150" t="s">
        <v>9699</v>
      </c>
      <c r="E494" s="150" t="s">
        <v>9398</v>
      </c>
      <c r="F494" s="152">
        <v>173</v>
      </c>
      <c r="G494" s="150" t="s">
        <v>8503</v>
      </c>
      <c r="H494" s="150" t="s">
        <v>650</v>
      </c>
      <c r="I494" s="150" t="s">
        <v>8489</v>
      </c>
      <c r="J494" s="150" t="s">
        <v>8388</v>
      </c>
      <c r="K494" s="150" t="s">
        <v>8490</v>
      </c>
    </row>
    <row r="495" spans="1:11" ht="15">
      <c r="A495" s="150" t="s">
        <v>9697</v>
      </c>
      <c r="B495" s="150" t="s">
        <v>8618</v>
      </c>
      <c r="C495" s="150" t="s">
        <v>9698</v>
      </c>
      <c r="D495" s="150" t="s">
        <v>9699</v>
      </c>
      <c r="E495" s="150" t="s">
        <v>9398</v>
      </c>
      <c r="F495" s="152">
        <v>173</v>
      </c>
      <c r="G495" s="150" t="s">
        <v>8503</v>
      </c>
      <c r="H495" s="150" t="s">
        <v>650</v>
      </c>
      <c r="I495" s="150" t="s">
        <v>8489</v>
      </c>
      <c r="J495" s="150" t="s">
        <v>8388</v>
      </c>
      <c r="K495" s="150" t="s">
        <v>8490</v>
      </c>
    </row>
    <row r="496" spans="1:11" ht="15">
      <c r="A496" s="150" t="s">
        <v>9697</v>
      </c>
      <c r="B496" s="150" t="s">
        <v>8619</v>
      </c>
      <c r="C496" s="150" t="s">
        <v>9698</v>
      </c>
      <c r="D496" s="150" t="s">
        <v>9699</v>
      </c>
      <c r="E496" s="150" t="s">
        <v>9398</v>
      </c>
      <c r="F496" s="152">
        <v>173</v>
      </c>
      <c r="G496" s="150" t="s">
        <v>8503</v>
      </c>
      <c r="H496" s="150" t="s">
        <v>650</v>
      </c>
      <c r="I496" s="150" t="s">
        <v>8489</v>
      </c>
      <c r="J496" s="150" t="s">
        <v>8388</v>
      </c>
      <c r="K496" s="150" t="s">
        <v>8490</v>
      </c>
    </row>
    <row r="497" spans="1:11" ht="15">
      <c r="A497" s="150" t="s">
        <v>9701</v>
      </c>
      <c r="B497" s="150" t="s">
        <v>17</v>
      </c>
      <c r="C497" s="150" t="s">
        <v>9702</v>
      </c>
      <c r="D497" s="150" t="s">
        <v>9703</v>
      </c>
      <c r="E497" s="150" t="s">
        <v>9704</v>
      </c>
      <c r="F497" s="152">
        <v>214</v>
      </c>
      <c r="G497" s="150" t="s">
        <v>968</v>
      </c>
      <c r="H497" s="150" t="s">
        <v>8640</v>
      </c>
      <c r="I497" s="150" t="s">
        <v>616</v>
      </c>
      <c r="J497" s="150" t="s">
        <v>1334</v>
      </c>
      <c r="K497" s="150" t="s">
        <v>8641</v>
      </c>
    </row>
    <row r="498" spans="1:11" ht="15">
      <c r="A498" s="150" t="s">
        <v>9705</v>
      </c>
      <c r="B498" s="150" t="s">
        <v>17</v>
      </c>
      <c r="C498" s="150" t="s">
        <v>9706</v>
      </c>
      <c r="D498" s="150" t="s">
        <v>9707</v>
      </c>
      <c r="E498" s="150" t="s">
        <v>8741</v>
      </c>
      <c r="F498" s="152">
        <v>148</v>
      </c>
      <c r="G498" s="150" t="s">
        <v>8742</v>
      </c>
      <c r="H498" s="150" t="s">
        <v>8427</v>
      </c>
      <c r="I498" s="150" t="s">
        <v>8428</v>
      </c>
      <c r="J498" s="150" t="s">
        <v>8388</v>
      </c>
      <c r="K498" s="150" t="s">
        <v>8429</v>
      </c>
    </row>
    <row r="499" spans="1:11" ht="15">
      <c r="A499" s="150" t="s">
        <v>9708</v>
      </c>
      <c r="B499" s="150" t="s">
        <v>1468</v>
      </c>
      <c r="C499" s="150" t="s">
        <v>9709</v>
      </c>
      <c r="D499" s="150" t="s">
        <v>9710</v>
      </c>
      <c r="E499" s="150" t="s">
        <v>9711</v>
      </c>
      <c r="F499" s="152">
        <v>124</v>
      </c>
      <c r="G499" s="150" t="s">
        <v>8610</v>
      </c>
      <c r="H499" s="150" t="s">
        <v>8427</v>
      </c>
      <c r="I499" s="150" t="s">
        <v>8611</v>
      </c>
      <c r="J499" s="150" t="s">
        <v>8388</v>
      </c>
      <c r="K499" s="150" t="s">
        <v>8429</v>
      </c>
    </row>
    <row r="500" spans="1:11" ht="15">
      <c r="A500" s="150" t="s">
        <v>9712</v>
      </c>
      <c r="B500" s="150" t="s">
        <v>1468</v>
      </c>
      <c r="C500" s="150" t="s">
        <v>9713</v>
      </c>
      <c r="D500" s="150" t="s">
        <v>9714</v>
      </c>
      <c r="E500" s="150" t="s">
        <v>9715</v>
      </c>
      <c r="F500" s="152">
        <v>168</v>
      </c>
      <c r="G500" s="150" t="s">
        <v>9716</v>
      </c>
      <c r="H500" s="150" t="s">
        <v>8427</v>
      </c>
      <c r="I500" s="150" t="s">
        <v>8428</v>
      </c>
      <c r="J500" s="150" t="s">
        <v>8388</v>
      </c>
      <c r="K500" s="150" t="s">
        <v>8429</v>
      </c>
    </row>
    <row r="501" spans="1:11" ht="15">
      <c r="A501" s="150" t="s">
        <v>9712</v>
      </c>
      <c r="B501" s="150" t="s">
        <v>8396</v>
      </c>
      <c r="C501" s="150" t="s">
        <v>9713</v>
      </c>
      <c r="D501" s="150" t="s">
        <v>9714</v>
      </c>
      <c r="E501" s="150" t="s">
        <v>9715</v>
      </c>
      <c r="F501" s="152">
        <v>168</v>
      </c>
      <c r="G501" s="150" t="s">
        <v>9716</v>
      </c>
      <c r="H501" s="150" t="s">
        <v>8427</v>
      </c>
      <c r="I501" s="150" t="s">
        <v>8428</v>
      </c>
      <c r="J501" s="150" t="s">
        <v>8388</v>
      </c>
      <c r="K501" s="150" t="s">
        <v>8429</v>
      </c>
    </row>
    <row r="502" spans="1:11" ht="15">
      <c r="A502" s="150" t="s">
        <v>9717</v>
      </c>
      <c r="B502" s="150" t="s">
        <v>17</v>
      </c>
      <c r="C502" s="150" t="s">
        <v>9718</v>
      </c>
      <c r="D502" s="150" t="s">
        <v>9719</v>
      </c>
      <c r="E502" s="150"/>
      <c r="F502" s="152">
        <v>213</v>
      </c>
      <c r="G502" s="150"/>
      <c r="H502" s="150"/>
      <c r="I502" s="150"/>
      <c r="J502" s="150"/>
      <c r="K502" s="150"/>
    </row>
    <row r="503" spans="1:11" ht="15">
      <c r="A503" s="150" t="s">
        <v>9720</v>
      </c>
      <c r="B503" s="150" t="s">
        <v>8411</v>
      </c>
      <c r="C503" s="150" t="s">
        <v>9721</v>
      </c>
      <c r="D503" s="150" t="s">
        <v>9722</v>
      </c>
      <c r="E503" s="150" t="s">
        <v>9010</v>
      </c>
      <c r="F503" s="152">
        <v>124</v>
      </c>
      <c r="G503" s="150" t="s">
        <v>8610</v>
      </c>
      <c r="H503" s="150" t="s">
        <v>8427</v>
      </c>
      <c r="I503" s="150" t="s">
        <v>8611</v>
      </c>
      <c r="J503" s="150" t="s">
        <v>8388</v>
      </c>
      <c r="K503" s="150" t="s">
        <v>8429</v>
      </c>
    </row>
    <row r="504" spans="1:11" ht="15">
      <c r="A504" s="150" t="s">
        <v>9723</v>
      </c>
      <c r="B504" s="150" t="s">
        <v>17</v>
      </c>
      <c r="C504" s="150" t="s">
        <v>9724</v>
      </c>
      <c r="D504" s="150" t="s">
        <v>9725</v>
      </c>
      <c r="E504" s="150" t="s">
        <v>9726</v>
      </c>
      <c r="F504" s="152">
        <v>107</v>
      </c>
      <c r="G504" s="150" t="s">
        <v>8415</v>
      </c>
      <c r="H504" s="150" t="s">
        <v>9727</v>
      </c>
      <c r="I504" s="150" t="s">
        <v>8416</v>
      </c>
      <c r="J504" s="150" t="s">
        <v>8388</v>
      </c>
      <c r="K504" s="150" t="s">
        <v>8417</v>
      </c>
    </row>
    <row r="505" spans="1:11" ht="15">
      <c r="A505" s="150" t="s">
        <v>9728</v>
      </c>
      <c r="B505" s="150" t="s">
        <v>17</v>
      </c>
      <c r="C505" s="150" t="s">
        <v>9729</v>
      </c>
      <c r="D505" s="150" t="s">
        <v>9730</v>
      </c>
      <c r="E505" s="150" t="s">
        <v>9029</v>
      </c>
      <c r="F505" s="152">
        <v>115</v>
      </c>
      <c r="G505" s="150" t="s">
        <v>8610</v>
      </c>
      <c r="H505" s="150" t="s">
        <v>8427</v>
      </c>
      <c r="I505" s="150" t="s">
        <v>8611</v>
      </c>
      <c r="J505" s="150" t="s">
        <v>8388</v>
      </c>
      <c r="K505" s="150" t="s">
        <v>8429</v>
      </c>
    </row>
    <row r="506" spans="1:11" ht="15">
      <c r="A506" s="150" t="s">
        <v>9731</v>
      </c>
      <c r="B506" s="150" t="s">
        <v>17</v>
      </c>
      <c r="C506" s="150" t="s">
        <v>9732</v>
      </c>
      <c r="D506" s="150" t="s">
        <v>9733</v>
      </c>
      <c r="E506" s="150" t="s">
        <v>9734</v>
      </c>
      <c r="F506" s="152">
        <v>286</v>
      </c>
      <c r="G506" s="150" t="s">
        <v>8395</v>
      </c>
      <c r="H506" s="150" t="s">
        <v>8386</v>
      </c>
      <c r="I506" s="150" t="s">
        <v>8387</v>
      </c>
      <c r="J506" s="150" t="s">
        <v>8388</v>
      </c>
      <c r="K506" s="150" t="s">
        <v>8389</v>
      </c>
    </row>
    <row r="507" spans="1:11" ht="15">
      <c r="A507" s="150" t="s">
        <v>9731</v>
      </c>
      <c r="B507" s="150" t="s">
        <v>8411</v>
      </c>
      <c r="C507" s="150" t="s">
        <v>9732</v>
      </c>
      <c r="D507" s="150" t="s">
        <v>9733</v>
      </c>
      <c r="E507" s="150" t="s">
        <v>9734</v>
      </c>
      <c r="F507" s="152">
        <v>286</v>
      </c>
      <c r="G507" s="150" t="s">
        <v>8395</v>
      </c>
      <c r="H507" s="150" t="s">
        <v>8386</v>
      </c>
      <c r="I507" s="150" t="s">
        <v>8387</v>
      </c>
      <c r="J507" s="150" t="s">
        <v>8388</v>
      </c>
      <c r="K507" s="150" t="s">
        <v>8389</v>
      </c>
    </row>
    <row r="508" spans="1:11" ht="15">
      <c r="A508" s="150" t="s">
        <v>9735</v>
      </c>
      <c r="B508" s="150" t="s">
        <v>17</v>
      </c>
      <c r="C508" s="150" t="s">
        <v>9736</v>
      </c>
      <c r="D508" s="150" t="s">
        <v>9737</v>
      </c>
      <c r="E508" s="150" t="s">
        <v>9351</v>
      </c>
      <c r="F508" s="152">
        <v>282</v>
      </c>
      <c r="G508" s="150" t="s">
        <v>8664</v>
      </c>
      <c r="H508" s="150" t="s">
        <v>8640</v>
      </c>
      <c r="I508" s="150" t="s">
        <v>616</v>
      </c>
      <c r="J508" s="150" t="s">
        <v>1334</v>
      </c>
      <c r="K508" s="150" t="s">
        <v>8641</v>
      </c>
    </row>
    <row r="509" spans="1:11" ht="15">
      <c r="A509" s="150" t="s">
        <v>9738</v>
      </c>
      <c r="B509" s="150" t="s">
        <v>1468</v>
      </c>
      <c r="C509" s="150" t="s">
        <v>9739</v>
      </c>
      <c r="D509" s="150" t="s">
        <v>9740</v>
      </c>
      <c r="E509" s="150" t="s">
        <v>8663</v>
      </c>
      <c r="F509" s="152">
        <v>282</v>
      </c>
      <c r="G509" s="150" t="s">
        <v>8664</v>
      </c>
      <c r="H509" s="150" t="s">
        <v>8640</v>
      </c>
      <c r="I509" s="150" t="s">
        <v>616</v>
      </c>
      <c r="J509" s="150" t="s">
        <v>1334</v>
      </c>
      <c r="K509" s="150" t="s">
        <v>8641</v>
      </c>
    </row>
    <row r="510" spans="1:11" ht="15">
      <c r="A510" s="150" t="s">
        <v>9738</v>
      </c>
      <c r="B510" s="150" t="s">
        <v>8396</v>
      </c>
      <c r="C510" s="150" t="s">
        <v>9739</v>
      </c>
      <c r="D510" s="150" t="s">
        <v>9740</v>
      </c>
      <c r="E510" s="150" t="s">
        <v>8663</v>
      </c>
      <c r="F510" s="152">
        <v>282</v>
      </c>
      <c r="G510" s="150" t="s">
        <v>8664</v>
      </c>
      <c r="H510" s="150" t="s">
        <v>8640</v>
      </c>
      <c r="I510" s="150" t="s">
        <v>616</v>
      </c>
      <c r="J510" s="150" t="s">
        <v>1334</v>
      </c>
      <c r="K510" s="150" t="s">
        <v>8641</v>
      </c>
    </row>
    <row r="511" spans="1:11" ht="15">
      <c r="A511" s="150" t="s">
        <v>9741</v>
      </c>
      <c r="B511" s="150" t="s">
        <v>1468</v>
      </c>
      <c r="C511" s="150" t="s">
        <v>9742</v>
      </c>
      <c r="D511" s="150" t="s">
        <v>9743</v>
      </c>
      <c r="E511" s="150" t="s">
        <v>8689</v>
      </c>
      <c r="F511" s="152">
        <v>286</v>
      </c>
      <c r="G511" s="150" t="s">
        <v>8690</v>
      </c>
      <c r="H511" s="150" t="s">
        <v>8375</v>
      </c>
      <c r="I511" s="150" t="s">
        <v>8670</v>
      </c>
      <c r="J511" s="150" t="s">
        <v>8376</v>
      </c>
      <c r="K511" s="150" t="s">
        <v>8377</v>
      </c>
    </row>
    <row r="512" spans="1:11" ht="15">
      <c r="A512" s="150" t="s">
        <v>9741</v>
      </c>
      <c r="B512" s="150" t="s">
        <v>8396</v>
      </c>
      <c r="C512" s="150" t="s">
        <v>9742</v>
      </c>
      <c r="D512" s="150" t="s">
        <v>9743</v>
      </c>
      <c r="E512" s="150" t="s">
        <v>8689</v>
      </c>
      <c r="F512" s="152">
        <v>286</v>
      </c>
      <c r="G512" s="150" t="s">
        <v>8690</v>
      </c>
      <c r="H512" s="150" t="s">
        <v>8375</v>
      </c>
      <c r="I512" s="150" t="s">
        <v>8670</v>
      </c>
      <c r="J512" s="150" t="s">
        <v>8376</v>
      </c>
      <c r="K512" s="150" t="s">
        <v>8377</v>
      </c>
    </row>
    <row r="513" spans="1:11" ht="15">
      <c r="A513" s="150" t="s">
        <v>9744</v>
      </c>
      <c r="B513" s="150" t="s">
        <v>1468</v>
      </c>
      <c r="C513" s="150" t="s">
        <v>9745</v>
      </c>
      <c r="D513" s="150" t="s">
        <v>9746</v>
      </c>
      <c r="E513" s="150" t="s">
        <v>9006</v>
      </c>
      <c r="F513" s="152">
        <v>232</v>
      </c>
      <c r="G513" s="150" t="s">
        <v>8441</v>
      </c>
      <c r="H513" s="150" t="s">
        <v>669</v>
      </c>
      <c r="I513" s="150" t="s">
        <v>8402</v>
      </c>
      <c r="J513" s="150" t="s">
        <v>8403</v>
      </c>
      <c r="K513" s="150" t="s">
        <v>477</v>
      </c>
    </row>
    <row r="514" spans="1:11" ht="15">
      <c r="A514" s="150" t="s">
        <v>9744</v>
      </c>
      <c r="B514" s="150" t="s">
        <v>1469</v>
      </c>
      <c r="C514" s="150" t="s">
        <v>9745</v>
      </c>
      <c r="D514" s="150" t="s">
        <v>9746</v>
      </c>
      <c r="E514" s="150" t="s">
        <v>9006</v>
      </c>
      <c r="F514" s="152">
        <v>232</v>
      </c>
      <c r="G514" s="150" t="s">
        <v>8441</v>
      </c>
      <c r="H514" s="150" t="s">
        <v>669</v>
      </c>
      <c r="I514" s="150" t="s">
        <v>8402</v>
      </c>
      <c r="J514" s="150" t="s">
        <v>8403</v>
      </c>
      <c r="K514" s="150" t="s">
        <v>477</v>
      </c>
    </row>
    <row r="515" spans="1:11" ht="15">
      <c r="A515" s="150" t="s">
        <v>9747</v>
      </c>
      <c r="B515" s="150" t="s">
        <v>8411</v>
      </c>
      <c r="C515" s="150" t="s">
        <v>9748</v>
      </c>
      <c r="D515" s="150" t="s">
        <v>9749</v>
      </c>
      <c r="E515" s="150" t="s">
        <v>9750</v>
      </c>
      <c r="F515" s="152">
        <v>189</v>
      </c>
      <c r="G515" s="150" t="s">
        <v>8395</v>
      </c>
      <c r="H515" s="150" t="s">
        <v>8386</v>
      </c>
      <c r="I515" s="150" t="s">
        <v>8387</v>
      </c>
      <c r="J515" s="150" t="s">
        <v>8388</v>
      </c>
      <c r="K515" s="150" t="s">
        <v>8389</v>
      </c>
    </row>
    <row r="516" spans="1:11" ht="15">
      <c r="A516" s="150" t="s">
        <v>9751</v>
      </c>
      <c r="B516" s="150" t="s">
        <v>17</v>
      </c>
      <c r="C516" s="150" t="s">
        <v>9752</v>
      </c>
      <c r="D516" s="150" t="s">
        <v>9753</v>
      </c>
      <c r="E516" s="150" t="s">
        <v>9754</v>
      </c>
      <c r="F516" s="152">
        <v>193</v>
      </c>
      <c r="G516" s="150" t="s">
        <v>8856</v>
      </c>
      <c r="H516" s="150" t="s">
        <v>650</v>
      </c>
      <c r="I516" s="150" t="s">
        <v>8489</v>
      </c>
      <c r="J516" s="150" t="s">
        <v>8388</v>
      </c>
      <c r="K516" s="150" t="s">
        <v>8490</v>
      </c>
    </row>
    <row r="517" spans="1:11" ht="15">
      <c r="A517" s="150" t="s">
        <v>9755</v>
      </c>
      <c r="B517" s="150" t="s">
        <v>8411</v>
      </c>
      <c r="C517" s="150" t="s">
        <v>9756</v>
      </c>
      <c r="D517" s="150" t="s">
        <v>9757</v>
      </c>
      <c r="E517" s="150" t="s">
        <v>9758</v>
      </c>
      <c r="F517" s="152">
        <v>102</v>
      </c>
      <c r="G517" s="150" t="s">
        <v>8503</v>
      </c>
      <c r="H517" s="150" t="s">
        <v>650</v>
      </c>
      <c r="I517" s="150" t="s">
        <v>8489</v>
      </c>
      <c r="J517" s="150" t="s">
        <v>8388</v>
      </c>
      <c r="K517" s="150" t="s">
        <v>8490</v>
      </c>
    </row>
    <row r="518" spans="1:11" ht="15">
      <c r="A518" s="150" t="s">
        <v>1452</v>
      </c>
      <c r="B518" s="150" t="s">
        <v>1468</v>
      </c>
      <c r="C518" s="150" t="s">
        <v>9759</v>
      </c>
      <c r="D518" s="150" t="s">
        <v>9760</v>
      </c>
      <c r="E518" s="150" t="s">
        <v>8788</v>
      </c>
      <c r="F518" s="152">
        <v>215</v>
      </c>
      <c r="G518" s="150" t="s">
        <v>8488</v>
      </c>
      <c r="H518" s="150" t="s">
        <v>650</v>
      </c>
      <c r="I518" s="150" t="s">
        <v>8489</v>
      </c>
      <c r="J518" s="150" t="s">
        <v>8388</v>
      </c>
      <c r="K518" s="150" t="s">
        <v>8768</v>
      </c>
    </row>
    <row r="519" spans="1:11" ht="15">
      <c r="A519" s="150" t="s">
        <v>1452</v>
      </c>
      <c r="B519" s="150" t="s">
        <v>1469</v>
      </c>
      <c r="C519" s="150" t="s">
        <v>9759</v>
      </c>
      <c r="D519" s="150" t="s">
        <v>9760</v>
      </c>
      <c r="E519" s="150" t="s">
        <v>8788</v>
      </c>
      <c r="F519" s="152">
        <v>215</v>
      </c>
      <c r="G519" s="150" t="s">
        <v>8488</v>
      </c>
      <c r="H519" s="150" t="s">
        <v>650</v>
      </c>
      <c r="I519" s="150" t="s">
        <v>8489</v>
      </c>
      <c r="J519" s="150" t="s">
        <v>8388</v>
      </c>
      <c r="K519" s="150" t="s">
        <v>8768</v>
      </c>
    </row>
    <row r="520" spans="1:11" ht="15">
      <c r="A520" s="150" t="s">
        <v>1452</v>
      </c>
      <c r="B520" s="150" t="s">
        <v>8418</v>
      </c>
      <c r="C520" s="150" t="s">
        <v>9759</v>
      </c>
      <c r="D520" s="150" t="s">
        <v>9760</v>
      </c>
      <c r="E520" s="150" t="s">
        <v>8788</v>
      </c>
      <c r="F520" s="152">
        <v>215</v>
      </c>
      <c r="G520" s="150" t="s">
        <v>8488</v>
      </c>
      <c r="H520" s="150" t="s">
        <v>650</v>
      </c>
      <c r="I520" s="150" t="s">
        <v>8489</v>
      </c>
      <c r="J520" s="150" t="s">
        <v>8388</v>
      </c>
      <c r="K520" s="150" t="s">
        <v>8768</v>
      </c>
    </row>
    <row r="521" spans="1:11" ht="15">
      <c r="A521" s="150" t="s">
        <v>9761</v>
      </c>
      <c r="B521" s="150" t="s">
        <v>8411</v>
      </c>
      <c r="C521" s="150" t="s">
        <v>9762</v>
      </c>
      <c r="D521" s="150" t="s">
        <v>9763</v>
      </c>
      <c r="E521" s="150" t="s">
        <v>8752</v>
      </c>
      <c r="F521" s="152">
        <v>215</v>
      </c>
      <c r="G521" s="150" t="s">
        <v>8488</v>
      </c>
      <c r="H521" s="150" t="s">
        <v>650</v>
      </c>
      <c r="I521" s="150" t="s">
        <v>8489</v>
      </c>
      <c r="J521" s="150" t="s">
        <v>8388</v>
      </c>
      <c r="K521" s="150" t="s">
        <v>8753</v>
      </c>
    </row>
    <row r="522" spans="1:11" ht="15">
      <c r="A522" s="150" t="s">
        <v>9761</v>
      </c>
      <c r="B522" s="150" t="s">
        <v>8396</v>
      </c>
      <c r="C522" s="150" t="s">
        <v>9762</v>
      </c>
      <c r="D522" s="150" t="s">
        <v>9763</v>
      </c>
      <c r="E522" s="150" t="s">
        <v>8752</v>
      </c>
      <c r="F522" s="152">
        <v>215</v>
      </c>
      <c r="G522" s="150" t="s">
        <v>8488</v>
      </c>
      <c r="H522" s="150" t="s">
        <v>650</v>
      </c>
      <c r="I522" s="150" t="s">
        <v>8489</v>
      </c>
      <c r="J522" s="150" t="s">
        <v>8388</v>
      </c>
      <c r="K522" s="150" t="s">
        <v>8753</v>
      </c>
    </row>
    <row r="523" spans="1:11" ht="15">
      <c r="A523" s="150" t="s">
        <v>9761</v>
      </c>
      <c r="B523" s="150" t="s">
        <v>1469</v>
      </c>
      <c r="C523" s="150" t="s">
        <v>9762</v>
      </c>
      <c r="D523" s="150" t="s">
        <v>9763</v>
      </c>
      <c r="E523" s="150" t="s">
        <v>8752</v>
      </c>
      <c r="F523" s="152">
        <v>215</v>
      </c>
      <c r="G523" s="150" t="s">
        <v>8488</v>
      </c>
      <c r="H523" s="150" t="s">
        <v>650</v>
      </c>
      <c r="I523" s="150" t="s">
        <v>8489</v>
      </c>
      <c r="J523" s="150" t="s">
        <v>8388</v>
      </c>
      <c r="K523" s="150" t="s">
        <v>8753</v>
      </c>
    </row>
    <row r="524" spans="1:11" ht="15">
      <c r="A524" s="150" t="s">
        <v>9761</v>
      </c>
      <c r="B524" s="150" t="s">
        <v>8418</v>
      </c>
      <c r="C524" s="150" t="s">
        <v>9762</v>
      </c>
      <c r="D524" s="150" t="s">
        <v>9763</v>
      </c>
      <c r="E524" s="150" t="s">
        <v>8752</v>
      </c>
      <c r="F524" s="152">
        <v>215</v>
      </c>
      <c r="G524" s="150" t="s">
        <v>8488</v>
      </c>
      <c r="H524" s="150" t="s">
        <v>650</v>
      </c>
      <c r="I524" s="150" t="s">
        <v>8489</v>
      </c>
      <c r="J524" s="150" t="s">
        <v>8388</v>
      </c>
      <c r="K524" s="150" t="s">
        <v>8753</v>
      </c>
    </row>
    <row r="525" spans="1:11" ht="15">
      <c r="A525" s="150" t="s">
        <v>9764</v>
      </c>
      <c r="B525" s="150" t="s">
        <v>8411</v>
      </c>
      <c r="C525" s="150" t="s">
        <v>9765</v>
      </c>
      <c r="D525" s="150" t="s">
        <v>9766</v>
      </c>
      <c r="E525" s="150" t="s">
        <v>9767</v>
      </c>
      <c r="F525" s="152">
        <v>215</v>
      </c>
      <c r="G525" s="150" t="s">
        <v>8395</v>
      </c>
      <c r="H525" s="150" t="s">
        <v>8386</v>
      </c>
      <c r="I525" s="150" t="s">
        <v>8387</v>
      </c>
      <c r="J525" s="150" t="s">
        <v>8388</v>
      </c>
      <c r="K525" s="150" t="s">
        <v>8389</v>
      </c>
    </row>
  </sheetData>
  <autoFilter ref="A1:K525" xr:uid="{F05E5598-FB32-4C8E-8164-220C70FBEAC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O66"/>
  <sheetViews>
    <sheetView workbookViewId="0"/>
  </sheetViews>
  <sheetFormatPr defaultRowHeight="12.75"/>
  <sheetData>
    <row r="1" spans="1:15">
      <c r="A1" s="46" t="s">
        <v>3</v>
      </c>
      <c r="B1" s="49" t="s">
        <v>4</v>
      </c>
      <c r="C1" s="47" t="s">
        <v>5</v>
      </c>
      <c r="D1" s="54" t="s">
        <v>6</v>
      </c>
      <c r="E1" s="46" t="s">
        <v>7</v>
      </c>
      <c r="F1" s="50" t="s">
        <v>8</v>
      </c>
      <c r="G1" s="46" t="s">
        <v>9</v>
      </c>
      <c r="H1" s="46" t="s">
        <v>10</v>
      </c>
      <c r="I1" s="46" t="s">
        <v>11</v>
      </c>
      <c r="J1" s="46" t="s">
        <v>12</v>
      </c>
      <c r="K1" s="46" t="s">
        <v>13</v>
      </c>
      <c r="L1" s="55" t="s">
        <v>242</v>
      </c>
      <c r="M1" s="39" t="s">
        <v>243</v>
      </c>
      <c r="N1" s="24" t="s">
        <v>14</v>
      </c>
      <c r="O1" s="25" t="s">
        <v>15</v>
      </c>
    </row>
    <row r="2" spans="1:15">
      <c r="A2" s="19">
        <v>2358818</v>
      </c>
      <c r="B2" s="27">
        <v>45502.701388888898</v>
      </c>
      <c r="C2" s="6"/>
      <c r="D2" s="23">
        <v>1</v>
      </c>
      <c r="E2" s="7">
        <v>181</v>
      </c>
      <c r="F2" s="29">
        <v>0</v>
      </c>
      <c r="G2" s="26" t="s">
        <v>384</v>
      </c>
      <c r="H2" s="26">
        <v>0</v>
      </c>
      <c r="I2" s="7">
        <v>100929820</v>
      </c>
      <c r="J2" s="26">
        <v>0</v>
      </c>
      <c r="K2" s="6">
        <v>45407</v>
      </c>
      <c r="L2" s="27">
        <v>45497</v>
      </c>
      <c r="M2" s="7"/>
      <c r="N2" s="31">
        <v>0</v>
      </c>
      <c r="O2" s="30" t="s">
        <v>5871</v>
      </c>
    </row>
    <row r="3" spans="1:15">
      <c r="A3" s="19">
        <v>2358819</v>
      </c>
      <c r="B3" s="27">
        <v>45502.701388888898</v>
      </c>
      <c r="C3" s="6"/>
      <c r="D3" s="23">
        <v>1</v>
      </c>
      <c r="E3" s="7">
        <v>181</v>
      </c>
      <c r="F3" s="29">
        <v>0</v>
      </c>
      <c r="G3" s="26" t="s">
        <v>384</v>
      </c>
      <c r="H3" s="26">
        <v>0</v>
      </c>
      <c r="I3" s="7">
        <v>100929820</v>
      </c>
      <c r="J3" s="26">
        <v>0</v>
      </c>
      <c r="K3" s="6">
        <v>45407</v>
      </c>
      <c r="L3" s="27">
        <v>45497</v>
      </c>
      <c r="M3" s="7"/>
      <c r="N3" s="31">
        <v>0</v>
      </c>
      <c r="O3" s="30" t="s">
        <v>5871</v>
      </c>
    </row>
    <row r="4" spans="1:15">
      <c r="A4" s="19">
        <v>2358820</v>
      </c>
      <c r="B4" s="27">
        <v>45502.701388888898</v>
      </c>
      <c r="C4" s="6"/>
      <c r="D4" s="23">
        <v>1</v>
      </c>
      <c r="E4" s="7">
        <v>181</v>
      </c>
      <c r="F4" s="29">
        <v>0</v>
      </c>
      <c r="G4" s="26" t="s">
        <v>384</v>
      </c>
      <c r="H4" s="26">
        <v>0</v>
      </c>
      <c r="I4" s="7">
        <v>100929820</v>
      </c>
      <c r="J4" s="26">
        <v>0</v>
      </c>
      <c r="K4" s="6">
        <v>45407</v>
      </c>
      <c r="L4" s="27">
        <v>45497</v>
      </c>
      <c r="M4" s="7"/>
      <c r="N4" s="31">
        <v>0</v>
      </c>
      <c r="O4" s="30" t="s">
        <v>5871</v>
      </c>
    </row>
    <row r="5" spans="1:15">
      <c r="A5" s="33">
        <v>2411690</v>
      </c>
      <c r="B5" s="35">
        <v>45731</v>
      </c>
      <c r="C5" s="36"/>
      <c r="D5" s="23">
        <v>1</v>
      </c>
      <c r="E5" s="7">
        <v>181</v>
      </c>
      <c r="F5" s="29">
        <v>0</v>
      </c>
      <c r="G5" s="26" t="s">
        <v>384</v>
      </c>
      <c r="H5" s="26">
        <v>0</v>
      </c>
      <c r="I5" s="33">
        <v>100929820</v>
      </c>
      <c r="J5" s="26">
        <v>0</v>
      </c>
      <c r="K5" s="6">
        <v>45407</v>
      </c>
      <c r="L5" s="27">
        <v>45846</v>
      </c>
      <c r="M5" s="35">
        <v>45719</v>
      </c>
      <c r="N5" s="31">
        <v>0</v>
      </c>
      <c r="O5" s="30" t="s">
        <v>5871</v>
      </c>
    </row>
    <row r="6" spans="1:15">
      <c r="A6" s="33">
        <v>2411691</v>
      </c>
      <c r="B6" s="35">
        <v>45734</v>
      </c>
      <c r="C6" s="36"/>
      <c r="D6" s="23">
        <v>1</v>
      </c>
      <c r="E6" s="7">
        <v>181</v>
      </c>
      <c r="F6" s="29">
        <v>0</v>
      </c>
      <c r="G6" s="26" t="s">
        <v>384</v>
      </c>
      <c r="H6" s="26">
        <v>0</v>
      </c>
      <c r="I6" s="33">
        <v>100929820</v>
      </c>
      <c r="J6" s="26">
        <v>0</v>
      </c>
      <c r="K6" s="6">
        <v>45407</v>
      </c>
      <c r="L6" s="27">
        <v>45846</v>
      </c>
      <c r="M6" s="35">
        <v>45722</v>
      </c>
      <c r="N6" s="31">
        <v>0</v>
      </c>
      <c r="O6" s="30" t="s">
        <v>5871</v>
      </c>
    </row>
    <row r="7" spans="1:15">
      <c r="A7" s="33">
        <v>2411697</v>
      </c>
      <c r="B7" s="35">
        <v>45742</v>
      </c>
      <c r="C7" s="36"/>
      <c r="D7" s="23">
        <v>1</v>
      </c>
      <c r="E7" s="7">
        <v>181</v>
      </c>
      <c r="F7" s="29">
        <v>0</v>
      </c>
      <c r="G7" s="26" t="s">
        <v>384</v>
      </c>
      <c r="H7" s="26">
        <v>0</v>
      </c>
      <c r="I7" s="33">
        <v>100929820</v>
      </c>
      <c r="J7" s="26">
        <v>0</v>
      </c>
      <c r="K7" s="6">
        <v>45407</v>
      </c>
      <c r="L7" s="27">
        <v>45846</v>
      </c>
      <c r="M7" s="35">
        <v>45730</v>
      </c>
      <c r="N7" s="31">
        <v>0</v>
      </c>
      <c r="O7" s="30" t="s">
        <v>5871</v>
      </c>
    </row>
    <row r="8" spans="1:15">
      <c r="A8" s="33">
        <v>2411698</v>
      </c>
      <c r="B8" s="35">
        <v>45743</v>
      </c>
      <c r="C8" s="36"/>
      <c r="D8" s="23">
        <v>1</v>
      </c>
      <c r="E8" s="7">
        <v>181</v>
      </c>
      <c r="F8" s="29">
        <v>0</v>
      </c>
      <c r="G8" s="26" t="s">
        <v>384</v>
      </c>
      <c r="H8" s="26">
        <v>0</v>
      </c>
      <c r="I8" s="33">
        <v>100929820</v>
      </c>
      <c r="J8" s="26">
        <v>0</v>
      </c>
      <c r="K8" s="6">
        <v>45407</v>
      </c>
      <c r="L8" s="27">
        <v>45846</v>
      </c>
      <c r="M8" s="35">
        <v>45731</v>
      </c>
      <c r="N8" s="31">
        <v>0</v>
      </c>
      <c r="O8" s="30" t="s">
        <v>5871</v>
      </c>
    </row>
    <row r="9" spans="1:15">
      <c r="A9" s="33">
        <v>2411699</v>
      </c>
      <c r="B9" s="35">
        <v>45747</v>
      </c>
      <c r="C9" s="36"/>
      <c r="D9" s="23">
        <v>1</v>
      </c>
      <c r="E9" s="7">
        <v>181</v>
      </c>
      <c r="F9" s="29">
        <v>0</v>
      </c>
      <c r="G9" s="26" t="s">
        <v>384</v>
      </c>
      <c r="H9" s="26">
        <v>0</v>
      </c>
      <c r="I9" s="33">
        <v>100929820</v>
      </c>
      <c r="J9" s="26">
        <v>0</v>
      </c>
      <c r="K9" s="6">
        <v>45407</v>
      </c>
      <c r="L9" s="27">
        <v>45846</v>
      </c>
      <c r="M9" s="35">
        <v>45735</v>
      </c>
      <c r="N9" s="31">
        <v>0</v>
      </c>
      <c r="O9" s="30" t="s">
        <v>5871</v>
      </c>
    </row>
    <row r="10" spans="1:15">
      <c r="A10" s="33">
        <v>2411700</v>
      </c>
      <c r="B10" s="35">
        <v>45748</v>
      </c>
      <c r="C10" s="36"/>
      <c r="D10" s="23">
        <v>1</v>
      </c>
      <c r="E10" s="7">
        <v>181</v>
      </c>
      <c r="F10" s="29">
        <v>0</v>
      </c>
      <c r="G10" s="26" t="s">
        <v>384</v>
      </c>
      <c r="H10" s="26">
        <v>0</v>
      </c>
      <c r="I10" s="33">
        <v>100929820</v>
      </c>
      <c r="J10" s="26">
        <v>0</v>
      </c>
      <c r="K10" s="6">
        <v>45407</v>
      </c>
      <c r="L10" s="27">
        <v>45846</v>
      </c>
      <c r="M10" s="35">
        <v>45736</v>
      </c>
      <c r="N10" s="31">
        <v>0</v>
      </c>
      <c r="O10" s="30" t="s">
        <v>5871</v>
      </c>
    </row>
    <row r="11" spans="1:15">
      <c r="A11" s="33">
        <v>2411702</v>
      </c>
      <c r="B11" s="35">
        <v>45750</v>
      </c>
      <c r="C11" s="36"/>
      <c r="D11" s="23">
        <v>1</v>
      </c>
      <c r="E11" s="7">
        <v>181</v>
      </c>
      <c r="F11" s="29">
        <v>0</v>
      </c>
      <c r="G11" s="26" t="s">
        <v>384</v>
      </c>
      <c r="H11" s="26">
        <v>0</v>
      </c>
      <c r="I11" s="33">
        <v>100929820</v>
      </c>
      <c r="J11" s="26">
        <v>0</v>
      </c>
      <c r="K11" s="6">
        <v>45407</v>
      </c>
      <c r="L11" s="27">
        <v>45846</v>
      </c>
      <c r="M11" s="35">
        <v>45738</v>
      </c>
      <c r="N11" s="31">
        <v>0</v>
      </c>
      <c r="O11" s="30" t="s">
        <v>5871</v>
      </c>
    </row>
    <row r="12" spans="1:15">
      <c r="A12" s="33">
        <v>2411703</v>
      </c>
      <c r="B12" s="35">
        <v>45751</v>
      </c>
      <c r="C12" s="36"/>
      <c r="D12" s="23">
        <v>1</v>
      </c>
      <c r="E12" s="7">
        <v>181</v>
      </c>
      <c r="F12" s="29">
        <v>0</v>
      </c>
      <c r="G12" s="26" t="s">
        <v>384</v>
      </c>
      <c r="H12" s="26">
        <v>0</v>
      </c>
      <c r="I12" s="33">
        <v>100929820</v>
      </c>
      <c r="J12" s="26">
        <v>0</v>
      </c>
      <c r="K12" s="6">
        <v>45407</v>
      </c>
      <c r="L12" s="27">
        <v>45846</v>
      </c>
      <c r="M12" s="35">
        <v>45739</v>
      </c>
      <c r="N12" s="31">
        <v>0</v>
      </c>
      <c r="O12" s="30" t="s">
        <v>5871</v>
      </c>
    </row>
    <row r="13" spans="1:15">
      <c r="A13" s="19">
        <v>2451793</v>
      </c>
      <c r="B13" s="27">
        <v>45461.708333333299</v>
      </c>
      <c r="C13" s="6"/>
      <c r="D13" s="23">
        <v>1</v>
      </c>
      <c r="E13" s="7">
        <v>228</v>
      </c>
      <c r="F13" s="29">
        <v>0</v>
      </c>
      <c r="G13" s="26" t="s">
        <v>462</v>
      </c>
      <c r="H13" s="26">
        <v>0</v>
      </c>
      <c r="I13" s="7">
        <v>102060027</v>
      </c>
      <c r="J13" s="26">
        <v>0</v>
      </c>
      <c r="K13" s="6">
        <v>45407</v>
      </c>
      <c r="L13" s="27">
        <v>45436</v>
      </c>
      <c r="M13" s="7"/>
      <c r="N13" s="31">
        <v>0</v>
      </c>
      <c r="O13" s="30" t="s">
        <v>5871</v>
      </c>
    </row>
    <row r="14" spans="1:15">
      <c r="A14" s="19">
        <v>2451795</v>
      </c>
      <c r="B14" s="27">
        <v>45483.704166666699</v>
      </c>
      <c r="C14" s="6"/>
      <c r="D14" s="23">
        <v>1</v>
      </c>
      <c r="E14" s="7">
        <v>228</v>
      </c>
      <c r="F14" s="29">
        <v>0</v>
      </c>
      <c r="G14" s="26" t="s">
        <v>462</v>
      </c>
      <c r="H14" s="26">
        <v>0</v>
      </c>
      <c r="I14" s="7">
        <v>102060027</v>
      </c>
      <c r="J14" s="26">
        <v>0</v>
      </c>
      <c r="K14" s="6">
        <v>45407</v>
      </c>
      <c r="L14" s="27">
        <v>45463</v>
      </c>
      <c r="M14" s="7"/>
      <c r="N14" s="31">
        <v>0</v>
      </c>
      <c r="O14" s="30" t="s">
        <v>5871</v>
      </c>
    </row>
    <row r="15" spans="1:15">
      <c r="A15" s="19">
        <v>2451812</v>
      </c>
      <c r="B15" s="27">
        <v>45419.708333333299</v>
      </c>
      <c r="C15" s="6"/>
      <c r="D15" s="23">
        <v>1</v>
      </c>
      <c r="E15" s="7">
        <v>228</v>
      </c>
      <c r="F15" s="29">
        <v>0</v>
      </c>
      <c r="G15" s="26" t="s">
        <v>462</v>
      </c>
      <c r="H15" s="26">
        <v>0</v>
      </c>
      <c r="I15" s="7">
        <v>102060027</v>
      </c>
      <c r="J15" s="26">
        <v>0</v>
      </c>
      <c r="K15" s="6">
        <v>45407</v>
      </c>
      <c r="L15" s="27">
        <v>45414</v>
      </c>
      <c r="M15" s="7"/>
      <c r="N15" s="31">
        <v>0</v>
      </c>
      <c r="O15" s="30" t="s">
        <v>5871</v>
      </c>
    </row>
    <row r="16" spans="1:15">
      <c r="A16" s="19">
        <v>2451813</v>
      </c>
      <c r="B16" s="27">
        <v>45440.708333333299</v>
      </c>
      <c r="C16" s="6"/>
      <c r="D16" s="23">
        <v>1</v>
      </c>
      <c r="E16" s="7">
        <v>228</v>
      </c>
      <c r="F16" s="29">
        <v>0</v>
      </c>
      <c r="G16" s="26" t="s">
        <v>462</v>
      </c>
      <c r="H16" s="26">
        <v>0</v>
      </c>
      <c r="I16" s="7">
        <v>102060027</v>
      </c>
      <c r="J16" s="26">
        <v>0</v>
      </c>
      <c r="K16" s="6">
        <v>45407</v>
      </c>
      <c r="L16" s="27">
        <v>45415</v>
      </c>
      <c r="M16" s="7"/>
      <c r="N16" s="31">
        <v>0</v>
      </c>
      <c r="O16" s="30" t="s">
        <v>5871</v>
      </c>
    </row>
    <row r="17" spans="1:15">
      <c r="A17" s="19">
        <v>2451815</v>
      </c>
      <c r="B17" s="27">
        <v>45468.708333333299</v>
      </c>
      <c r="C17" s="6"/>
      <c r="D17" s="23">
        <v>1</v>
      </c>
      <c r="E17" s="7">
        <v>228</v>
      </c>
      <c r="F17" s="29">
        <v>0</v>
      </c>
      <c r="G17" s="26" t="s">
        <v>462</v>
      </c>
      <c r="H17" s="26">
        <v>0</v>
      </c>
      <c r="I17" s="7">
        <v>102060027</v>
      </c>
      <c r="J17" s="26">
        <v>0</v>
      </c>
      <c r="K17" s="6">
        <v>45407</v>
      </c>
      <c r="L17" s="27">
        <v>45457</v>
      </c>
      <c r="M17" s="7"/>
      <c r="N17" s="31">
        <v>0</v>
      </c>
      <c r="O17" s="30" t="s">
        <v>5871</v>
      </c>
    </row>
    <row r="18" spans="1:15">
      <c r="A18" s="19">
        <v>2451816</v>
      </c>
      <c r="B18" s="27">
        <v>45461.708333333299</v>
      </c>
      <c r="C18" s="6"/>
      <c r="D18" s="23">
        <v>1</v>
      </c>
      <c r="E18" s="7">
        <v>228</v>
      </c>
      <c r="F18" s="29">
        <v>0</v>
      </c>
      <c r="G18" s="26" t="s">
        <v>462</v>
      </c>
      <c r="H18" s="26">
        <v>0</v>
      </c>
      <c r="I18" s="7">
        <v>102060027</v>
      </c>
      <c r="J18" s="26">
        <v>0</v>
      </c>
      <c r="K18" s="6">
        <v>45407</v>
      </c>
      <c r="L18" s="27">
        <v>45457</v>
      </c>
      <c r="M18" s="7"/>
      <c r="N18" s="31">
        <v>0</v>
      </c>
      <c r="O18" s="30" t="s">
        <v>5871</v>
      </c>
    </row>
    <row r="19" spans="1:15">
      <c r="A19" s="19">
        <v>2451825</v>
      </c>
      <c r="B19" s="27">
        <v>45433.716666666704</v>
      </c>
      <c r="C19" s="6"/>
      <c r="D19" s="23">
        <v>1</v>
      </c>
      <c r="E19" s="7">
        <v>199</v>
      </c>
      <c r="F19" s="29">
        <v>0</v>
      </c>
      <c r="G19" s="26" t="s">
        <v>1275</v>
      </c>
      <c r="H19" s="26">
        <v>0</v>
      </c>
      <c r="I19" s="7">
        <v>102102519</v>
      </c>
      <c r="J19" s="26">
        <v>0</v>
      </c>
      <c r="K19" s="6">
        <v>45407</v>
      </c>
      <c r="L19" s="27">
        <v>45429</v>
      </c>
      <c r="M19" s="7"/>
      <c r="N19" s="31">
        <v>0</v>
      </c>
      <c r="O19" s="30" t="s">
        <v>5871</v>
      </c>
    </row>
    <row r="20" spans="1:15">
      <c r="A20" s="19">
        <v>2452096</v>
      </c>
      <c r="B20" s="27">
        <v>45432.732638888898</v>
      </c>
      <c r="C20" s="6"/>
      <c r="D20" s="23">
        <v>1</v>
      </c>
      <c r="E20" s="7">
        <v>195</v>
      </c>
      <c r="F20" s="29">
        <v>0</v>
      </c>
      <c r="G20" s="26" t="s">
        <v>425</v>
      </c>
      <c r="H20" s="26">
        <v>0</v>
      </c>
      <c r="I20" s="7">
        <v>100930307</v>
      </c>
      <c r="J20" s="26">
        <v>0</v>
      </c>
      <c r="K20" s="6">
        <v>45407</v>
      </c>
      <c r="L20" s="27">
        <v>45427</v>
      </c>
      <c r="M20" s="7"/>
      <c r="N20" s="31">
        <v>0</v>
      </c>
      <c r="O20" s="30" t="s">
        <v>5871</v>
      </c>
    </row>
    <row r="21" spans="1:15">
      <c r="A21" s="19">
        <v>2452097</v>
      </c>
      <c r="B21" s="27">
        <v>45433.737500000003</v>
      </c>
      <c r="C21" s="6"/>
      <c r="D21" s="23">
        <v>1</v>
      </c>
      <c r="E21" s="7">
        <v>195</v>
      </c>
      <c r="F21" s="29">
        <v>0</v>
      </c>
      <c r="G21" s="26" t="s">
        <v>425</v>
      </c>
      <c r="H21" s="26">
        <v>0</v>
      </c>
      <c r="I21" s="7">
        <v>100930307</v>
      </c>
      <c r="J21" s="26">
        <v>0</v>
      </c>
      <c r="K21" s="6">
        <v>45407</v>
      </c>
      <c r="L21" s="27">
        <v>45429</v>
      </c>
      <c r="M21" s="7"/>
      <c r="N21" s="31">
        <v>0</v>
      </c>
      <c r="O21" s="30" t="s">
        <v>5871</v>
      </c>
    </row>
    <row r="22" spans="1:15">
      <c r="A22" s="19">
        <v>2452099</v>
      </c>
      <c r="B22" s="27">
        <v>45433.456250000003</v>
      </c>
      <c r="C22" s="6"/>
      <c r="D22" s="23">
        <v>1</v>
      </c>
      <c r="E22" s="7">
        <v>195</v>
      </c>
      <c r="F22" s="29">
        <v>0</v>
      </c>
      <c r="G22" s="26" t="s">
        <v>425</v>
      </c>
      <c r="H22" s="26">
        <v>0</v>
      </c>
      <c r="I22" s="7">
        <v>100930307</v>
      </c>
      <c r="J22" s="26">
        <v>0</v>
      </c>
      <c r="K22" s="6">
        <v>45407</v>
      </c>
      <c r="L22" s="27">
        <v>45429</v>
      </c>
      <c r="M22" s="7"/>
      <c r="N22" s="31">
        <v>0</v>
      </c>
      <c r="O22" s="30" t="s">
        <v>5871</v>
      </c>
    </row>
    <row r="23" spans="1:15">
      <c r="A23" s="19">
        <v>2452104</v>
      </c>
      <c r="B23" s="27">
        <v>45454.737500000003</v>
      </c>
      <c r="C23" s="6"/>
      <c r="D23" s="23">
        <v>1</v>
      </c>
      <c r="E23" s="7">
        <v>195</v>
      </c>
      <c r="F23" s="29">
        <v>0</v>
      </c>
      <c r="G23" s="26" t="s">
        <v>425</v>
      </c>
      <c r="H23" s="26">
        <v>0</v>
      </c>
      <c r="I23" s="7">
        <v>100930307</v>
      </c>
      <c r="J23" s="26">
        <v>0</v>
      </c>
      <c r="K23" s="6">
        <v>45407</v>
      </c>
      <c r="L23" s="27">
        <v>45450</v>
      </c>
      <c r="M23" s="7"/>
      <c r="N23" s="31">
        <v>0</v>
      </c>
      <c r="O23" s="30" t="s">
        <v>5871</v>
      </c>
    </row>
    <row r="24" spans="1:15">
      <c r="A24" s="19">
        <v>2452107</v>
      </c>
      <c r="B24" s="27">
        <v>45454.456250000003</v>
      </c>
      <c r="C24" s="6"/>
      <c r="D24" s="23">
        <v>1</v>
      </c>
      <c r="E24" s="7">
        <v>195</v>
      </c>
      <c r="F24" s="29">
        <v>0</v>
      </c>
      <c r="G24" s="26" t="s">
        <v>425</v>
      </c>
      <c r="H24" s="26">
        <v>0</v>
      </c>
      <c r="I24" s="7">
        <v>100930307</v>
      </c>
      <c r="J24" s="26">
        <v>0</v>
      </c>
      <c r="K24" s="6">
        <v>45407</v>
      </c>
      <c r="L24" s="27">
        <v>45450</v>
      </c>
      <c r="M24" s="7"/>
      <c r="N24" s="31">
        <v>0</v>
      </c>
      <c r="O24" s="30" t="s">
        <v>5871</v>
      </c>
    </row>
    <row r="25" spans="1:15">
      <c r="A25" s="19">
        <v>2452108</v>
      </c>
      <c r="B25" s="27">
        <v>45454.093055555597</v>
      </c>
      <c r="C25" s="6"/>
      <c r="D25" s="23">
        <v>1</v>
      </c>
      <c r="E25" s="7">
        <v>195</v>
      </c>
      <c r="F25" s="29">
        <v>0</v>
      </c>
      <c r="G25" s="26" t="s">
        <v>425</v>
      </c>
      <c r="H25" s="26">
        <v>0</v>
      </c>
      <c r="I25" s="7">
        <v>100930307</v>
      </c>
      <c r="J25" s="26">
        <v>0</v>
      </c>
      <c r="K25" s="6">
        <v>45407</v>
      </c>
      <c r="L25" s="27">
        <v>45450</v>
      </c>
      <c r="M25" s="7"/>
      <c r="N25" s="31">
        <v>0</v>
      </c>
      <c r="O25" s="30" t="s">
        <v>5871</v>
      </c>
    </row>
    <row r="26" spans="1:15">
      <c r="A26" s="19">
        <v>2452117</v>
      </c>
      <c r="B26" s="27">
        <v>45433.038194444402</v>
      </c>
      <c r="C26" s="6"/>
      <c r="D26" s="23">
        <v>1</v>
      </c>
      <c r="E26" s="7">
        <v>160</v>
      </c>
      <c r="F26" s="29">
        <v>0</v>
      </c>
      <c r="G26" s="26" t="s">
        <v>488</v>
      </c>
      <c r="H26" s="26">
        <v>0</v>
      </c>
      <c r="I26" s="7">
        <v>101307211</v>
      </c>
      <c r="J26" s="26">
        <v>0</v>
      </c>
      <c r="K26" s="6">
        <v>45407</v>
      </c>
      <c r="L26" s="27">
        <v>45429</v>
      </c>
      <c r="M26" s="7"/>
      <c r="N26" s="31">
        <v>0</v>
      </c>
      <c r="O26" s="30" t="s">
        <v>5871</v>
      </c>
    </row>
    <row r="27" spans="1:15">
      <c r="A27" s="19">
        <v>2452119</v>
      </c>
      <c r="B27" s="27">
        <v>45447.084027777797</v>
      </c>
      <c r="C27" s="6"/>
      <c r="D27" s="23">
        <v>1</v>
      </c>
      <c r="E27" s="7">
        <v>160</v>
      </c>
      <c r="F27" s="29">
        <v>0</v>
      </c>
      <c r="G27" s="26" t="s">
        <v>488</v>
      </c>
      <c r="H27" s="26">
        <v>0</v>
      </c>
      <c r="I27" s="7">
        <v>101307211</v>
      </c>
      <c r="J27" s="26">
        <v>0</v>
      </c>
      <c r="K27" s="6">
        <v>45407</v>
      </c>
      <c r="L27" s="27">
        <v>45443</v>
      </c>
      <c r="M27" s="7"/>
      <c r="N27" s="31">
        <v>0</v>
      </c>
      <c r="O27" s="30" t="s">
        <v>5871</v>
      </c>
    </row>
    <row r="28" spans="1:15">
      <c r="A28" s="19">
        <v>2452134</v>
      </c>
      <c r="B28" s="27">
        <v>45498.940277777801</v>
      </c>
      <c r="C28" s="6"/>
      <c r="D28" s="23">
        <v>1</v>
      </c>
      <c r="E28" s="7">
        <v>181</v>
      </c>
      <c r="F28" s="29">
        <v>0</v>
      </c>
      <c r="G28" s="26" t="s">
        <v>403</v>
      </c>
      <c r="H28" s="26">
        <v>0</v>
      </c>
      <c r="I28" s="7">
        <v>101423351</v>
      </c>
      <c r="J28" s="26">
        <v>0</v>
      </c>
      <c r="K28" s="6">
        <v>45407</v>
      </c>
      <c r="L28" s="27">
        <v>45497</v>
      </c>
      <c r="M28" s="7"/>
      <c r="N28" s="31">
        <v>0</v>
      </c>
      <c r="O28" s="30" t="s">
        <v>5871</v>
      </c>
    </row>
    <row r="29" spans="1:15">
      <c r="A29" s="19">
        <v>2452136</v>
      </c>
      <c r="B29" s="27">
        <v>45498.1069444444</v>
      </c>
      <c r="C29" s="6"/>
      <c r="D29" s="23">
        <v>1</v>
      </c>
      <c r="E29" s="7">
        <v>181</v>
      </c>
      <c r="F29" s="29">
        <v>0</v>
      </c>
      <c r="G29" s="26" t="s">
        <v>403</v>
      </c>
      <c r="H29" s="26">
        <v>0</v>
      </c>
      <c r="I29" s="7">
        <v>101423351</v>
      </c>
      <c r="J29" s="26">
        <v>0</v>
      </c>
      <c r="K29" s="6">
        <v>45407</v>
      </c>
      <c r="L29" s="27">
        <v>45497</v>
      </c>
      <c r="M29" s="7"/>
      <c r="N29" s="31">
        <v>0</v>
      </c>
      <c r="O29" s="30" t="s">
        <v>5871</v>
      </c>
    </row>
    <row r="30" spans="1:15">
      <c r="A30" s="19">
        <v>2452138</v>
      </c>
      <c r="B30" s="27">
        <v>45400.002777777801</v>
      </c>
      <c r="C30" s="6"/>
      <c r="D30" s="23">
        <v>1</v>
      </c>
      <c r="E30" s="7">
        <v>181</v>
      </c>
      <c r="F30" s="29">
        <v>0</v>
      </c>
      <c r="G30" s="26" t="s">
        <v>403</v>
      </c>
      <c r="H30" s="26">
        <v>0</v>
      </c>
      <c r="I30" s="7">
        <v>101423351</v>
      </c>
      <c r="J30" s="26">
        <v>0</v>
      </c>
      <c r="K30" s="6">
        <v>45407</v>
      </c>
      <c r="L30" s="27">
        <v>45497</v>
      </c>
      <c r="M30" s="7"/>
      <c r="N30" s="31">
        <v>0</v>
      </c>
      <c r="O30" s="30" t="s">
        <v>5871</v>
      </c>
    </row>
    <row r="31" spans="1:15">
      <c r="A31" s="19">
        <v>2452139</v>
      </c>
      <c r="B31" s="27">
        <v>45399.140972222202</v>
      </c>
      <c r="C31" s="6"/>
      <c r="D31" s="23">
        <v>1</v>
      </c>
      <c r="E31" s="7">
        <v>181</v>
      </c>
      <c r="F31" s="29">
        <v>0</v>
      </c>
      <c r="G31" s="26" t="s">
        <v>403</v>
      </c>
      <c r="H31" s="26">
        <v>0</v>
      </c>
      <c r="I31" s="7">
        <v>101423351</v>
      </c>
      <c r="J31" s="26">
        <v>0</v>
      </c>
      <c r="K31" s="6">
        <v>45407</v>
      </c>
      <c r="L31" s="27">
        <v>45497</v>
      </c>
      <c r="M31" s="7"/>
      <c r="N31" s="31">
        <v>0</v>
      </c>
      <c r="O31" s="30" t="s">
        <v>5871</v>
      </c>
    </row>
    <row r="32" spans="1:15">
      <c r="A32" s="19">
        <v>2452144</v>
      </c>
      <c r="B32" s="27">
        <v>45432.808333333298</v>
      </c>
      <c r="C32" s="6"/>
      <c r="D32" s="23">
        <v>1</v>
      </c>
      <c r="E32" s="7">
        <v>18</v>
      </c>
      <c r="F32" s="29">
        <v>0</v>
      </c>
      <c r="G32" s="26" t="s">
        <v>76</v>
      </c>
      <c r="H32" s="26">
        <v>0</v>
      </c>
      <c r="I32" s="7">
        <v>101459003</v>
      </c>
      <c r="J32" s="26">
        <v>0</v>
      </c>
      <c r="K32" s="6">
        <v>45407</v>
      </c>
      <c r="L32" s="27">
        <v>45427</v>
      </c>
      <c r="M32" s="7"/>
      <c r="N32" s="31">
        <v>0</v>
      </c>
      <c r="O32" s="30" t="s">
        <v>5871</v>
      </c>
    </row>
    <row r="33" spans="1:15">
      <c r="A33" s="19">
        <v>2452145</v>
      </c>
      <c r="B33" s="27">
        <v>45447.810416666704</v>
      </c>
      <c r="C33" s="6"/>
      <c r="D33" s="23">
        <v>1</v>
      </c>
      <c r="E33" s="7">
        <v>18</v>
      </c>
      <c r="F33" s="29">
        <v>0</v>
      </c>
      <c r="G33" s="26" t="s">
        <v>76</v>
      </c>
      <c r="H33" s="26">
        <v>0</v>
      </c>
      <c r="I33" s="7">
        <v>101459003</v>
      </c>
      <c r="J33" s="26">
        <v>0</v>
      </c>
      <c r="K33" s="6">
        <v>45407</v>
      </c>
      <c r="L33" s="27">
        <v>45443</v>
      </c>
      <c r="M33" s="7"/>
      <c r="N33" s="31">
        <v>0</v>
      </c>
      <c r="O33" s="30" t="s">
        <v>5871</v>
      </c>
    </row>
    <row r="34" spans="1:15">
      <c r="A34" s="19">
        <v>2452160</v>
      </c>
      <c r="B34" s="27">
        <v>45391.211111111101</v>
      </c>
      <c r="C34" s="28"/>
      <c r="D34" s="23">
        <v>1</v>
      </c>
      <c r="E34" s="7">
        <v>228</v>
      </c>
      <c r="F34" s="29">
        <v>0</v>
      </c>
      <c r="G34" s="26" t="s">
        <v>339</v>
      </c>
      <c r="H34" s="26">
        <v>0</v>
      </c>
      <c r="I34" s="7">
        <v>101507379</v>
      </c>
      <c r="J34" s="26">
        <v>0</v>
      </c>
      <c r="K34" s="6">
        <v>49</v>
      </c>
      <c r="L34" s="27">
        <v>45387</v>
      </c>
      <c r="M34" s="7"/>
      <c r="N34" s="31">
        <v>0</v>
      </c>
      <c r="O34" s="30" t="s">
        <v>5871</v>
      </c>
    </row>
    <row r="35" spans="1:15">
      <c r="A35" s="19">
        <v>2452163</v>
      </c>
      <c r="B35" s="27">
        <v>45419.092361111099</v>
      </c>
      <c r="C35" s="6"/>
      <c r="D35" s="23">
        <v>1</v>
      </c>
      <c r="E35" s="7">
        <v>228</v>
      </c>
      <c r="F35" s="29">
        <v>0</v>
      </c>
      <c r="G35" s="26" t="s">
        <v>339</v>
      </c>
      <c r="H35" s="26">
        <v>0</v>
      </c>
      <c r="I35" s="7">
        <v>101507379</v>
      </c>
      <c r="J35" s="26">
        <v>0</v>
      </c>
      <c r="K35" s="6">
        <v>45407</v>
      </c>
      <c r="L35" s="27">
        <v>45414</v>
      </c>
      <c r="M35" s="7"/>
      <c r="N35" s="31">
        <v>0</v>
      </c>
      <c r="O35" s="30" t="s">
        <v>5871</v>
      </c>
    </row>
    <row r="36" spans="1:15">
      <c r="A36" s="19">
        <v>2452164</v>
      </c>
      <c r="B36" s="27">
        <v>45419.002777777801</v>
      </c>
      <c r="C36" s="6"/>
      <c r="D36" s="23">
        <v>1</v>
      </c>
      <c r="E36" s="7">
        <v>228</v>
      </c>
      <c r="F36" s="29">
        <v>0</v>
      </c>
      <c r="G36" s="26" t="s">
        <v>339</v>
      </c>
      <c r="H36" s="26">
        <v>0</v>
      </c>
      <c r="I36" s="7">
        <v>101507379</v>
      </c>
      <c r="J36" s="26">
        <v>0</v>
      </c>
      <c r="K36" s="6">
        <v>45407</v>
      </c>
      <c r="L36" s="27">
        <v>45414</v>
      </c>
      <c r="M36" s="7"/>
      <c r="N36" s="31">
        <v>0</v>
      </c>
      <c r="O36" s="30" t="s">
        <v>5871</v>
      </c>
    </row>
    <row r="37" spans="1:15">
      <c r="A37" s="19">
        <v>2452165</v>
      </c>
      <c r="B37" s="27">
        <v>45419.002777777801</v>
      </c>
      <c r="C37" s="6"/>
      <c r="D37" s="23">
        <v>1</v>
      </c>
      <c r="E37" s="7">
        <v>228</v>
      </c>
      <c r="F37" s="29">
        <v>0</v>
      </c>
      <c r="G37" s="26" t="s">
        <v>339</v>
      </c>
      <c r="H37" s="26">
        <v>0</v>
      </c>
      <c r="I37" s="7">
        <v>101507379</v>
      </c>
      <c r="J37" s="26">
        <v>0</v>
      </c>
      <c r="K37" s="6">
        <v>45407</v>
      </c>
      <c r="L37" s="27">
        <v>45414</v>
      </c>
      <c r="M37" s="7"/>
      <c r="N37" s="31">
        <v>0</v>
      </c>
      <c r="O37" s="30" t="s">
        <v>5871</v>
      </c>
    </row>
    <row r="38" spans="1:15">
      <c r="A38" s="19">
        <v>2452166</v>
      </c>
      <c r="B38" s="27">
        <v>45461.734027777798</v>
      </c>
      <c r="C38" s="6"/>
      <c r="D38" s="23">
        <v>1</v>
      </c>
      <c r="E38" s="7">
        <v>228</v>
      </c>
      <c r="F38" s="29">
        <v>0</v>
      </c>
      <c r="G38" s="26" t="s">
        <v>339</v>
      </c>
      <c r="H38" s="26">
        <v>0</v>
      </c>
      <c r="I38" s="7">
        <v>101507379</v>
      </c>
      <c r="J38" s="26">
        <v>0</v>
      </c>
      <c r="K38" s="6">
        <v>45407</v>
      </c>
      <c r="L38" s="27">
        <v>45457</v>
      </c>
      <c r="M38" s="7"/>
      <c r="N38" s="31">
        <v>0</v>
      </c>
      <c r="O38" s="30" t="s">
        <v>5871</v>
      </c>
    </row>
    <row r="39" spans="1:15">
      <c r="A39" s="19">
        <v>2452167</v>
      </c>
      <c r="B39" s="27">
        <v>45461.092361111099</v>
      </c>
      <c r="C39" s="6"/>
      <c r="D39" s="23">
        <v>1</v>
      </c>
      <c r="E39" s="7">
        <v>228</v>
      </c>
      <c r="F39" s="29">
        <v>0</v>
      </c>
      <c r="G39" s="26" t="s">
        <v>339</v>
      </c>
      <c r="H39" s="26">
        <v>0</v>
      </c>
      <c r="I39" s="7">
        <v>101507379</v>
      </c>
      <c r="J39" s="26">
        <v>0</v>
      </c>
      <c r="K39" s="6">
        <v>45407</v>
      </c>
      <c r="L39" s="27">
        <v>45457</v>
      </c>
      <c r="M39" s="7"/>
      <c r="N39" s="31">
        <v>0</v>
      </c>
      <c r="O39" s="30" t="s">
        <v>5871</v>
      </c>
    </row>
    <row r="40" spans="1:15">
      <c r="A40" s="19">
        <v>2452168</v>
      </c>
      <c r="B40" s="27">
        <v>45461.002777777801</v>
      </c>
      <c r="C40" s="6"/>
      <c r="D40" s="23">
        <v>1</v>
      </c>
      <c r="E40" s="7">
        <v>228</v>
      </c>
      <c r="F40" s="29">
        <v>0</v>
      </c>
      <c r="G40" s="26" t="s">
        <v>339</v>
      </c>
      <c r="H40" s="26">
        <v>0</v>
      </c>
      <c r="I40" s="7">
        <v>101507379</v>
      </c>
      <c r="J40" s="26">
        <v>0</v>
      </c>
      <c r="K40" s="6">
        <v>45407</v>
      </c>
      <c r="L40" s="27">
        <v>45457</v>
      </c>
      <c r="M40" s="7"/>
      <c r="N40" s="31">
        <v>0</v>
      </c>
      <c r="O40" s="30" t="s">
        <v>5871</v>
      </c>
    </row>
    <row r="41" spans="1:15">
      <c r="A41" s="19">
        <v>2460307</v>
      </c>
      <c r="B41" s="27">
        <v>45433.661111111098</v>
      </c>
      <c r="C41" s="6"/>
      <c r="D41" s="23">
        <v>1</v>
      </c>
      <c r="E41" s="7">
        <v>305</v>
      </c>
      <c r="F41" s="29">
        <v>0</v>
      </c>
      <c r="G41" s="26" t="s">
        <v>490</v>
      </c>
      <c r="H41" s="26">
        <v>0</v>
      </c>
      <c r="I41" s="7">
        <v>102712855</v>
      </c>
      <c r="J41" s="26">
        <v>0</v>
      </c>
      <c r="K41" s="6">
        <v>45407</v>
      </c>
      <c r="L41" s="27">
        <v>45429</v>
      </c>
      <c r="M41" s="7"/>
      <c r="N41" s="31">
        <v>0</v>
      </c>
      <c r="O41" s="30" t="s">
        <v>5871</v>
      </c>
    </row>
    <row r="42" spans="1:15">
      <c r="A42" s="19">
        <v>2493284</v>
      </c>
      <c r="B42" s="27">
        <v>45545.737500000003</v>
      </c>
      <c r="C42" s="6"/>
      <c r="D42" s="23">
        <v>1</v>
      </c>
      <c r="E42" s="7">
        <v>272</v>
      </c>
      <c r="F42" s="29">
        <v>0</v>
      </c>
      <c r="G42" s="26" t="s">
        <v>1336</v>
      </c>
      <c r="H42" s="26">
        <v>0</v>
      </c>
      <c r="I42" s="7">
        <v>100906578</v>
      </c>
      <c r="J42" s="26">
        <v>0</v>
      </c>
      <c r="K42" s="6">
        <v>45407</v>
      </c>
      <c r="L42" s="27">
        <v>45558</v>
      </c>
      <c r="M42" s="7"/>
      <c r="N42" s="31">
        <v>0</v>
      </c>
      <c r="O42" s="30" t="s">
        <v>5871</v>
      </c>
    </row>
    <row r="43" spans="1:15">
      <c r="A43" s="19">
        <v>2505437</v>
      </c>
      <c r="B43" s="27">
        <v>45334.970138888901</v>
      </c>
      <c r="C43" s="6"/>
      <c r="D43" s="23">
        <v>1</v>
      </c>
      <c r="E43" s="7">
        <v>194</v>
      </c>
      <c r="F43" s="29">
        <v>0</v>
      </c>
      <c r="G43" s="26" t="s">
        <v>1279</v>
      </c>
      <c r="H43" s="26">
        <v>0</v>
      </c>
      <c r="I43" s="7" t="s">
        <v>1278</v>
      </c>
      <c r="J43" s="26">
        <v>0</v>
      </c>
      <c r="K43" s="6">
        <v>45407</v>
      </c>
      <c r="L43" s="27">
        <v>45338</v>
      </c>
      <c r="M43" s="7"/>
      <c r="N43" s="31">
        <v>0</v>
      </c>
      <c r="O43" s="30" t="s">
        <v>5871</v>
      </c>
    </row>
    <row r="44" spans="1:15">
      <c r="A44" s="19">
        <v>2506224</v>
      </c>
      <c r="B44" s="27">
        <v>45334.970138888901</v>
      </c>
      <c r="C44" s="6"/>
      <c r="D44" s="23">
        <v>1</v>
      </c>
      <c r="E44" s="7">
        <v>194</v>
      </c>
      <c r="F44" s="29">
        <v>0</v>
      </c>
      <c r="G44" s="26" t="s">
        <v>1279</v>
      </c>
      <c r="H44" s="26">
        <v>0</v>
      </c>
      <c r="I44" s="7" t="s">
        <v>1278</v>
      </c>
      <c r="J44" s="26">
        <v>0</v>
      </c>
      <c r="K44" s="6">
        <v>45407</v>
      </c>
      <c r="L44" s="27">
        <v>45338</v>
      </c>
      <c r="M44" s="7"/>
      <c r="N44" s="31">
        <v>0</v>
      </c>
      <c r="O44" s="30" t="s">
        <v>5871</v>
      </c>
    </row>
    <row r="45" spans="1:15">
      <c r="A45" s="19">
        <v>2506225</v>
      </c>
      <c r="B45" s="27">
        <v>45334.970138888901</v>
      </c>
      <c r="C45" s="6"/>
      <c r="D45" s="23">
        <v>1</v>
      </c>
      <c r="E45" s="7">
        <v>194</v>
      </c>
      <c r="F45" s="29">
        <v>0</v>
      </c>
      <c r="G45" s="26" t="s">
        <v>1279</v>
      </c>
      <c r="H45" s="26">
        <v>0</v>
      </c>
      <c r="I45" s="7" t="s">
        <v>1278</v>
      </c>
      <c r="J45" s="26">
        <v>0</v>
      </c>
      <c r="K45" s="6">
        <v>45407</v>
      </c>
      <c r="L45" s="27">
        <v>45338</v>
      </c>
      <c r="M45" s="7"/>
      <c r="N45" s="31">
        <v>0</v>
      </c>
      <c r="O45" s="30" t="s">
        <v>5871</v>
      </c>
    </row>
    <row r="46" spans="1:15">
      <c r="A46" s="19">
        <v>2506226</v>
      </c>
      <c r="B46" s="27">
        <v>45334.970138888901</v>
      </c>
      <c r="C46" s="6"/>
      <c r="D46" s="23">
        <v>1</v>
      </c>
      <c r="E46" s="7">
        <v>194</v>
      </c>
      <c r="F46" s="29">
        <v>0</v>
      </c>
      <c r="G46" s="26" t="s">
        <v>1279</v>
      </c>
      <c r="H46" s="26">
        <v>0</v>
      </c>
      <c r="I46" s="7" t="s">
        <v>1278</v>
      </c>
      <c r="J46" s="26">
        <v>0</v>
      </c>
      <c r="K46" s="6">
        <v>45407</v>
      </c>
      <c r="L46" s="27">
        <v>45338</v>
      </c>
      <c r="M46" s="7"/>
      <c r="N46" s="31">
        <v>0</v>
      </c>
      <c r="O46" s="30" t="s">
        <v>5871</v>
      </c>
    </row>
    <row r="47" spans="1:15">
      <c r="A47" s="19">
        <v>2507128</v>
      </c>
      <c r="B47" s="27">
        <v>45390.970138888901</v>
      </c>
      <c r="C47" s="6"/>
      <c r="D47" s="23">
        <v>1</v>
      </c>
      <c r="E47" s="7">
        <v>228</v>
      </c>
      <c r="F47" s="29">
        <v>0</v>
      </c>
      <c r="G47" s="26" t="s">
        <v>1378</v>
      </c>
      <c r="H47" s="26">
        <v>0</v>
      </c>
      <c r="I47" s="7" t="s">
        <v>1377</v>
      </c>
      <c r="J47" s="26">
        <v>0</v>
      </c>
      <c r="K47" s="6">
        <v>45407</v>
      </c>
      <c r="L47" s="27">
        <v>45394</v>
      </c>
      <c r="M47" s="7"/>
      <c r="N47" s="31">
        <v>0</v>
      </c>
      <c r="O47" s="30" t="s">
        <v>5871</v>
      </c>
    </row>
    <row r="48" spans="1:15">
      <c r="A48" s="19">
        <v>2507129</v>
      </c>
      <c r="B48" s="27">
        <v>45411.970138888901</v>
      </c>
      <c r="C48" s="6"/>
      <c r="D48" s="23">
        <v>1</v>
      </c>
      <c r="E48" s="7">
        <v>228</v>
      </c>
      <c r="F48" s="29">
        <v>0</v>
      </c>
      <c r="G48" s="26" t="s">
        <v>1378</v>
      </c>
      <c r="H48" s="26">
        <v>0</v>
      </c>
      <c r="I48" s="7" t="s">
        <v>1377</v>
      </c>
      <c r="J48" s="26">
        <v>0</v>
      </c>
      <c r="K48" s="6">
        <v>45407</v>
      </c>
      <c r="L48" s="27">
        <v>45415</v>
      </c>
      <c r="M48" s="7"/>
      <c r="N48" s="31">
        <v>0</v>
      </c>
      <c r="O48" s="30" t="s">
        <v>5871</v>
      </c>
    </row>
    <row r="49" spans="1:15">
      <c r="A49" s="34">
        <v>2509801</v>
      </c>
      <c r="B49" s="38">
        <v>45383.970138888901</v>
      </c>
      <c r="C49" s="14"/>
      <c r="D49" s="23">
        <v>1</v>
      </c>
      <c r="E49" s="7">
        <v>190</v>
      </c>
      <c r="F49" s="29">
        <v>0</v>
      </c>
      <c r="G49" s="26" t="s">
        <v>529</v>
      </c>
      <c r="H49" s="26">
        <v>0</v>
      </c>
      <c r="I49" s="37" t="s">
        <v>528</v>
      </c>
      <c r="J49" s="26">
        <v>0</v>
      </c>
      <c r="K49" s="6">
        <v>45407</v>
      </c>
      <c r="L49" s="27">
        <v>45390</v>
      </c>
      <c r="M49" s="37"/>
      <c r="N49" s="31">
        <v>0</v>
      </c>
      <c r="O49" s="30" t="s">
        <v>5871</v>
      </c>
    </row>
    <row r="50" spans="1:15">
      <c r="A50" s="34">
        <v>2509804</v>
      </c>
      <c r="B50" s="38">
        <v>45383.970138888901</v>
      </c>
      <c r="C50" s="14"/>
      <c r="D50" s="23">
        <v>1</v>
      </c>
      <c r="E50" s="7">
        <v>190</v>
      </c>
      <c r="F50" s="29">
        <v>0</v>
      </c>
      <c r="G50" s="26" t="s">
        <v>529</v>
      </c>
      <c r="H50" s="26">
        <v>0</v>
      </c>
      <c r="I50" s="37" t="s">
        <v>528</v>
      </c>
      <c r="J50" s="26">
        <v>0</v>
      </c>
      <c r="K50" s="6">
        <v>45407</v>
      </c>
      <c r="L50" s="27">
        <v>45390</v>
      </c>
      <c r="M50" s="37"/>
      <c r="N50" s="31">
        <v>0</v>
      </c>
      <c r="O50" s="30" t="s">
        <v>5871</v>
      </c>
    </row>
    <row r="51" spans="1:15">
      <c r="A51" s="34">
        <v>2509806</v>
      </c>
      <c r="B51" s="38">
        <v>45383.970138888901</v>
      </c>
      <c r="C51" s="14"/>
      <c r="D51" s="23">
        <v>1</v>
      </c>
      <c r="E51" s="7">
        <v>190</v>
      </c>
      <c r="F51" s="14"/>
      <c r="G51" s="26" t="s">
        <v>529</v>
      </c>
      <c r="H51" s="26">
        <v>0</v>
      </c>
      <c r="I51" s="37" t="s">
        <v>528</v>
      </c>
      <c r="J51" s="26">
        <v>0</v>
      </c>
      <c r="K51" s="6">
        <v>45407</v>
      </c>
      <c r="L51" s="27">
        <v>45390</v>
      </c>
      <c r="M51" s="37"/>
      <c r="N51" s="31">
        <v>0</v>
      </c>
      <c r="O51" s="30" t="s">
        <v>5871</v>
      </c>
    </row>
    <row r="52" spans="1:15">
      <c r="A52" s="6">
        <v>2513020</v>
      </c>
      <c r="B52" s="41">
        <v>45392.628472222197</v>
      </c>
      <c r="C52" s="28"/>
      <c r="D52" s="23">
        <v>1</v>
      </c>
      <c r="E52" s="7">
        <v>278</v>
      </c>
      <c r="F52" s="29">
        <v>0</v>
      </c>
      <c r="G52" s="26" t="s">
        <v>596</v>
      </c>
      <c r="H52" s="26">
        <v>0</v>
      </c>
      <c r="I52" s="40">
        <v>101876601</v>
      </c>
      <c r="J52" s="26">
        <v>0</v>
      </c>
      <c r="K52" s="6">
        <v>28</v>
      </c>
      <c r="L52" s="27">
        <v>45359</v>
      </c>
      <c r="M52" s="40"/>
      <c r="N52" s="31">
        <v>0</v>
      </c>
      <c r="O52" s="30" t="s">
        <v>5871</v>
      </c>
    </row>
    <row r="53" spans="1:15">
      <c r="A53" s="6">
        <v>2513022</v>
      </c>
      <c r="B53" s="41">
        <v>45391.375</v>
      </c>
      <c r="C53" s="28"/>
      <c r="D53" s="23">
        <v>1</v>
      </c>
      <c r="E53" s="7">
        <v>278</v>
      </c>
      <c r="F53" s="29">
        <v>0</v>
      </c>
      <c r="G53" s="26" t="s">
        <v>596</v>
      </c>
      <c r="H53" s="26">
        <v>0</v>
      </c>
      <c r="I53" s="40">
        <v>101876601</v>
      </c>
      <c r="J53" s="26">
        <v>0</v>
      </c>
      <c r="K53" s="6">
        <v>29</v>
      </c>
      <c r="L53" s="27">
        <v>45390</v>
      </c>
      <c r="M53" s="40"/>
      <c r="N53" s="31">
        <v>0</v>
      </c>
      <c r="O53" s="30" t="s">
        <v>5871</v>
      </c>
    </row>
    <row r="54" spans="1:15">
      <c r="A54" s="6">
        <v>2513024</v>
      </c>
      <c r="B54" s="41">
        <v>45391.375</v>
      </c>
      <c r="C54" s="28"/>
      <c r="D54" s="23">
        <v>1</v>
      </c>
      <c r="E54" s="7">
        <v>278</v>
      </c>
      <c r="F54" s="29">
        <v>0</v>
      </c>
      <c r="G54" s="26" t="s">
        <v>596</v>
      </c>
      <c r="H54" s="26">
        <v>0</v>
      </c>
      <c r="I54" s="40">
        <v>101876601</v>
      </c>
      <c r="J54" s="26">
        <v>0</v>
      </c>
      <c r="K54" s="6">
        <v>28</v>
      </c>
      <c r="L54" s="27">
        <v>45390</v>
      </c>
      <c r="M54" s="40"/>
      <c r="N54" s="31">
        <v>0</v>
      </c>
      <c r="O54" s="30" t="s">
        <v>5871</v>
      </c>
    </row>
    <row r="55" spans="1:15">
      <c r="A55" s="6">
        <v>2513025</v>
      </c>
      <c r="B55" s="41">
        <v>45393.265277777798</v>
      </c>
      <c r="C55" s="28"/>
      <c r="D55" s="23">
        <v>1</v>
      </c>
      <c r="E55" s="7">
        <v>278</v>
      </c>
      <c r="F55" s="29">
        <v>0</v>
      </c>
      <c r="G55" s="26" t="s">
        <v>596</v>
      </c>
      <c r="H55" s="26">
        <v>0</v>
      </c>
      <c r="I55" s="40">
        <v>101876601</v>
      </c>
      <c r="J55" s="26">
        <v>0</v>
      </c>
      <c r="K55" s="6">
        <v>28</v>
      </c>
      <c r="L55" s="27">
        <v>45390</v>
      </c>
      <c r="M55" s="40"/>
      <c r="N55" s="31">
        <v>0</v>
      </c>
      <c r="O55" s="30" t="s">
        <v>5871</v>
      </c>
    </row>
    <row r="56" spans="1:15">
      <c r="A56" s="19">
        <v>2519389</v>
      </c>
      <c r="B56" s="27">
        <v>45383.970138888901</v>
      </c>
      <c r="C56" s="6"/>
      <c r="D56" s="23">
        <v>1</v>
      </c>
      <c r="E56" s="7">
        <v>292</v>
      </c>
      <c r="F56" s="29">
        <v>0</v>
      </c>
      <c r="G56" s="26" t="s">
        <v>1367</v>
      </c>
      <c r="H56" s="26">
        <v>0</v>
      </c>
      <c r="I56" s="7" t="s">
        <v>1366</v>
      </c>
      <c r="J56" s="26">
        <v>0</v>
      </c>
      <c r="K56" s="6">
        <v>45407</v>
      </c>
      <c r="L56" s="27">
        <v>45390</v>
      </c>
      <c r="M56" s="7"/>
      <c r="N56" s="31">
        <v>0</v>
      </c>
      <c r="O56" s="30" t="s">
        <v>5871</v>
      </c>
    </row>
    <row r="57" spans="1:15">
      <c r="A57" s="19">
        <v>2519390</v>
      </c>
      <c r="B57" s="27">
        <v>45383.970138888901</v>
      </c>
      <c r="C57" s="6"/>
      <c r="D57" s="23">
        <v>1</v>
      </c>
      <c r="E57" s="7">
        <v>292</v>
      </c>
      <c r="F57" s="29">
        <v>0</v>
      </c>
      <c r="G57" s="26" t="s">
        <v>1367</v>
      </c>
      <c r="H57" s="26">
        <v>0</v>
      </c>
      <c r="I57" s="7" t="s">
        <v>1366</v>
      </c>
      <c r="J57" s="26">
        <v>0</v>
      </c>
      <c r="K57" s="6">
        <v>45407</v>
      </c>
      <c r="L57" s="27">
        <v>45390</v>
      </c>
      <c r="M57" s="7"/>
      <c r="N57" s="31">
        <v>0</v>
      </c>
      <c r="O57" s="30" t="s">
        <v>5871</v>
      </c>
    </row>
    <row r="58" spans="1:15">
      <c r="A58" s="19">
        <v>2610125</v>
      </c>
      <c r="B58" s="27"/>
      <c r="C58" s="6"/>
      <c r="D58" s="23">
        <v>1</v>
      </c>
      <c r="E58" s="58">
        <v>399</v>
      </c>
      <c r="F58" s="29">
        <v>0</v>
      </c>
      <c r="G58" s="26" t="s">
        <v>5872</v>
      </c>
      <c r="H58" s="26" t="s">
        <v>630</v>
      </c>
      <c r="I58" s="7" t="s">
        <v>5873</v>
      </c>
      <c r="J58" s="26">
        <v>0</v>
      </c>
      <c r="K58" s="6"/>
      <c r="L58" s="27"/>
      <c r="M58" s="27"/>
      <c r="N58" s="31">
        <v>45391</v>
      </c>
      <c r="O58" s="30" t="s">
        <v>5871</v>
      </c>
    </row>
    <row r="59" spans="1:15">
      <c r="A59" s="19" t="s">
        <v>466</v>
      </c>
      <c r="B59" s="27">
        <v>45468.737500000003</v>
      </c>
      <c r="C59" s="6"/>
      <c r="D59" s="23">
        <v>1</v>
      </c>
      <c r="E59" s="7">
        <v>214</v>
      </c>
      <c r="F59" s="29">
        <v>0</v>
      </c>
      <c r="G59" s="26" t="s">
        <v>467</v>
      </c>
      <c r="H59" s="26">
        <v>0</v>
      </c>
      <c r="I59" s="7">
        <v>100810843</v>
      </c>
      <c r="J59" s="26">
        <v>0</v>
      </c>
      <c r="K59" s="6">
        <v>45407</v>
      </c>
      <c r="L59" s="27">
        <v>45464</v>
      </c>
      <c r="M59" s="7"/>
      <c r="N59" s="31">
        <v>0</v>
      </c>
      <c r="O59" s="30" t="s">
        <v>5871</v>
      </c>
    </row>
    <row r="60" spans="1:15">
      <c r="A60" s="19" t="s">
        <v>681</v>
      </c>
      <c r="B60" s="27">
        <v>45356.7</v>
      </c>
      <c r="C60" s="28"/>
      <c r="D60" s="23">
        <v>1</v>
      </c>
      <c r="E60" s="7">
        <v>278</v>
      </c>
      <c r="F60" s="29">
        <v>0</v>
      </c>
      <c r="G60" s="26" t="s">
        <v>596</v>
      </c>
      <c r="H60" s="26">
        <v>0</v>
      </c>
      <c r="I60" s="7">
        <v>101876601</v>
      </c>
      <c r="J60" s="26">
        <v>0</v>
      </c>
      <c r="K60" s="6">
        <v>30</v>
      </c>
      <c r="L60" s="27">
        <v>45358</v>
      </c>
      <c r="M60" s="7"/>
      <c r="N60" s="31">
        <v>0</v>
      </c>
      <c r="O60" s="30" t="s">
        <v>5871</v>
      </c>
    </row>
    <row r="61" spans="1:15">
      <c r="A61" s="19" t="s">
        <v>1286</v>
      </c>
      <c r="B61" s="27">
        <v>45405.78125</v>
      </c>
      <c r="C61" s="6"/>
      <c r="D61" s="23">
        <v>1</v>
      </c>
      <c r="E61" s="7">
        <v>280</v>
      </c>
      <c r="F61" s="29">
        <v>0</v>
      </c>
      <c r="G61" s="26" t="s">
        <v>519</v>
      </c>
      <c r="H61" s="26">
        <v>0</v>
      </c>
      <c r="I61" s="7">
        <v>101935102</v>
      </c>
      <c r="J61" s="26">
        <v>0</v>
      </c>
      <c r="K61" s="6">
        <v>45407</v>
      </c>
      <c r="L61" s="27">
        <v>45497</v>
      </c>
      <c r="M61" s="7"/>
      <c r="N61" s="31">
        <v>0</v>
      </c>
      <c r="O61" s="30" t="s">
        <v>5871</v>
      </c>
    </row>
    <row r="62" spans="1:15">
      <c r="A62" s="19" t="s">
        <v>518</v>
      </c>
      <c r="B62" s="27">
        <v>45404.777083333298</v>
      </c>
      <c r="C62" s="6"/>
      <c r="D62" s="23">
        <v>1</v>
      </c>
      <c r="E62" s="7">
        <v>280</v>
      </c>
      <c r="F62" s="29">
        <v>0</v>
      </c>
      <c r="G62" s="26" t="s">
        <v>519</v>
      </c>
      <c r="H62" s="26">
        <v>0</v>
      </c>
      <c r="I62" s="7">
        <v>101935102</v>
      </c>
      <c r="J62" s="26">
        <v>0</v>
      </c>
      <c r="K62" s="6">
        <v>45407</v>
      </c>
      <c r="L62" s="27">
        <v>45497</v>
      </c>
      <c r="M62" s="7"/>
      <c r="N62" s="31">
        <v>0</v>
      </c>
      <c r="O62" s="30" t="s">
        <v>5871</v>
      </c>
    </row>
    <row r="63" spans="1:15">
      <c r="A63" s="19" t="s">
        <v>1414</v>
      </c>
      <c r="B63" s="27">
        <v>45477.688194444403</v>
      </c>
      <c r="C63" s="32"/>
      <c r="D63" s="23">
        <v>1</v>
      </c>
      <c r="E63" s="7">
        <v>204</v>
      </c>
      <c r="F63" s="29">
        <v>0</v>
      </c>
      <c r="G63" s="26" t="s">
        <v>1415</v>
      </c>
      <c r="H63" s="26">
        <v>0</v>
      </c>
      <c r="I63" s="7">
        <v>102018091</v>
      </c>
      <c r="J63" s="26">
        <v>0</v>
      </c>
      <c r="K63" s="6">
        <v>45407</v>
      </c>
      <c r="L63" s="27">
        <v>45463</v>
      </c>
      <c r="M63" s="7"/>
      <c r="N63" s="31">
        <v>0</v>
      </c>
      <c r="O63" s="30" t="s">
        <v>5871</v>
      </c>
    </row>
    <row r="64" spans="1:15">
      <c r="A64" s="19" t="s">
        <v>1282</v>
      </c>
      <c r="B64" s="27">
        <v>45477.688194444403</v>
      </c>
      <c r="C64" s="32"/>
      <c r="D64" s="23">
        <v>1</v>
      </c>
      <c r="E64" s="7">
        <v>157</v>
      </c>
      <c r="F64" s="29">
        <v>0</v>
      </c>
      <c r="G64" s="26" t="s">
        <v>485</v>
      </c>
      <c r="H64" s="26">
        <v>0</v>
      </c>
      <c r="I64" s="7">
        <v>102722702</v>
      </c>
      <c r="J64" s="26">
        <v>0</v>
      </c>
      <c r="K64" s="6">
        <v>45407</v>
      </c>
      <c r="L64" s="27">
        <v>45436</v>
      </c>
      <c r="M64" s="7"/>
      <c r="N64" s="31">
        <v>0</v>
      </c>
      <c r="O64" s="30" t="s">
        <v>5871</v>
      </c>
    </row>
    <row r="65" spans="1:15">
      <c r="A65" s="19" t="s">
        <v>484</v>
      </c>
      <c r="B65" s="27">
        <v>45481.286805555603</v>
      </c>
      <c r="C65" s="32"/>
      <c r="D65" s="23">
        <v>1</v>
      </c>
      <c r="E65" s="7">
        <v>157</v>
      </c>
      <c r="F65" s="29">
        <v>0</v>
      </c>
      <c r="G65" s="26" t="s">
        <v>485</v>
      </c>
      <c r="H65" s="26">
        <v>0</v>
      </c>
      <c r="I65" s="7">
        <v>102722702</v>
      </c>
      <c r="J65" s="26">
        <v>0</v>
      </c>
      <c r="K65" s="6">
        <v>45407</v>
      </c>
      <c r="L65" s="27">
        <v>45463</v>
      </c>
      <c r="M65" s="7"/>
      <c r="N65" s="31">
        <v>0</v>
      </c>
      <c r="O65" s="30" t="s">
        <v>5871</v>
      </c>
    </row>
    <row r="66" spans="1:15">
      <c r="A66" s="34" t="s">
        <v>1361</v>
      </c>
      <c r="B66" s="38">
        <v>45355.991666666698</v>
      </c>
      <c r="C66" s="14"/>
      <c r="D66" s="23">
        <v>1</v>
      </c>
      <c r="E66" s="7">
        <v>190</v>
      </c>
      <c r="F66" s="29">
        <v>0</v>
      </c>
      <c r="G66" s="26" t="s">
        <v>1362</v>
      </c>
      <c r="H66" s="26">
        <v>0</v>
      </c>
      <c r="I66" s="37">
        <v>100929821</v>
      </c>
      <c r="J66" s="26">
        <v>0</v>
      </c>
      <c r="K66" s="6">
        <v>45407</v>
      </c>
      <c r="L66" s="27">
        <v>45359</v>
      </c>
      <c r="M66" s="37"/>
      <c r="N66" s="31">
        <v>0</v>
      </c>
      <c r="O66" s="30" t="s">
        <v>5871</v>
      </c>
    </row>
  </sheetData>
  <conditionalFormatting sqref="A1:A66">
    <cfRule type="duplicateValues" dxfId="32" priority="35"/>
  </conditionalFormatting>
  <conditionalFormatting sqref="F1:F66">
    <cfRule type="colorScale" priority="33">
      <colorScale>
        <cfvo type="min"/>
        <cfvo type="max"/>
        <color rgb="FFFCFCFF"/>
        <color rgb="FFF8696B"/>
      </colorScale>
    </cfRule>
    <cfRule type="colorScale" priority="34">
      <colorScale>
        <cfvo type="min"/>
        <cfvo type="max"/>
        <color rgb="FFFCFCFF"/>
        <color rgb="FFF8696B"/>
      </colorScale>
    </cfRule>
  </conditionalFormatting>
  <conditionalFormatting sqref="G1:G66">
    <cfRule type="containsText" dxfId="31" priority="26" operator="containsText" text="XR">
      <formula>NOT(ISERROR(SEARCH("XR",G1)))</formula>
    </cfRule>
    <cfRule type="containsText" dxfId="30" priority="27" operator="containsText" text="NED1">
      <formula>NOT(ISERROR(SEARCH("NED1",G1)))</formula>
    </cfRule>
    <cfRule type="containsText" dxfId="29" priority="28" operator="containsText" text="TX">
      <formula>NOT(ISERROR(SEARCH("TX",G1)))</formula>
    </cfRule>
    <cfRule type="containsText" dxfId="28" priority="29" operator="containsText" text="PWR">
      <formula>NOT(ISERROR(SEARCH("PWR",G1)))</formula>
    </cfRule>
    <cfRule type="containsText" dxfId="27" priority="30" operator="containsText" text="SR">
      <formula>NOT(ISERROR(SEARCH("SR",G1)))</formula>
    </cfRule>
    <cfRule type="containsText" dxfId="26" priority="31" operator="containsText" text="XP">
      <formula>NOT(ISERROR(SEARCH("XP",G1)))</formula>
    </cfRule>
    <cfRule type="containsText" dxfId="25" priority="32" operator="containsText" text="XR">
      <formula>NOT(ISERROR(SEARCH("XR",G1)))</formula>
    </cfRule>
    <cfRule type="containsText" dxfId="24" priority="11" operator="containsText" text="NED3">
      <formula>NOT(ISERROR(SEARCH("NED3",G1)))</formula>
    </cfRule>
    <cfRule type="containsText" dxfId="23" priority="12" operator="containsText" text="agitator">
      <formula>NOT(ISERROR(SEARCH("agitator",G1)))</formula>
    </cfRule>
    <cfRule type="containsText" dxfId="22" priority="13" operator="containsText" text="S500781.2-NBR-HR-STD-RELINE">
      <formula>NOT(ISERROR(SEARCH("S500781.2-NBR-HR-STD-RELINE",G1)))</formula>
    </cfRule>
    <cfRule type="containsText" dxfId="21" priority="14" operator="containsText" text="1A">
      <formula>NOT(ISERROR(SEARCH("1A",G1)))</formula>
    </cfRule>
    <cfRule type="containsText" dxfId="20" priority="15" operator="containsText" text="NED1">
      <formula>NOT(ISERROR(SEARCH("NED1",G1)))</formula>
    </cfRule>
    <cfRule type="containsText" dxfId="19" priority="16" operator="containsText" text="TX">
      <formula>NOT(ISERROR(SEARCH("TX",G1)))</formula>
    </cfRule>
    <cfRule type="containsText" dxfId="18" priority="17" operator="containsText" text="PWR">
      <formula>NOT(ISERROR(SEARCH("PWR",G1)))</formula>
    </cfRule>
    <cfRule type="containsText" dxfId="17" priority="18" operator="containsText" text="SR">
      <formula>NOT(ISERROR(SEARCH("SR",G1)))</formula>
    </cfRule>
    <cfRule type="containsText" dxfId="16" priority="19" operator="containsText" text="XP">
      <formula>NOT(ISERROR(SEARCH("XP",G1)))</formula>
    </cfRule>
    <cfRule type="containsText" dxfId="15" priority="20" operator="containsText" text="NED2">
      <formula>NOT(ISERROR(SEARCH("NED2",G1)))</formula>
    </cfRule>
    <cfRule type="containsText" dxfId="14" priority="21" operator="containsText" text="NED3">
      <formula>NOT(ISERROR(SEARCH("NED3",G1)))</formula>
    </cfRule>
    <cfRule type="containsText" dxfId="13" priority="22" operator="containsText" text="XE">
      <formula>NOT(ISERROR(SEARCH("XE",G1)))</formula>
    </cfRule>
    <cfRule type="containsText" dxfId="12" priority="23" operator="containsText" text="agitator">
      <formula>NOT(ISERROR(SEARCH("agitator",G1)))</formula>
    </cfRule>
    <cfRule type="containsText" dxfId="11" priority="24" operator="containsText" text="S500781.2-NBR-HR-STD-RELINE">
      <formula>NOT(ISERROR(SEARCH("S500781.2-NBR-HR-STD-RELINE",G1)))</formula>
    </cfRule>
    <cfRule type="containsText" dxfId="10" priority="25" operator="containsText" text="1A">
      <formula>NOT(ISERROR(SEARCH("1A",G1)))</formula>
    </cfRule>
  </conditionalFormatting>
  <conditionalFormatting sqref="I1:I66">
    <cfRule type="containsText" dxfId="9" priority="10" operator="containsText" text="X">
      <formula>NOT(ISERROR(SEARCH("X",I1)))</formula>
    </cfRule>
    <cfRule type="containsText" dxfId="8" priority="9" operator="containsText" text="XS">
      <formula>NOT(ISERROR(SEARCH("XS",I1)))</formula>
    </cfRule>
  </conditionalFormatting>
  <conditionalFormatting sqref="J1:J66">
    <cfRule type="containsText" dxfId="7" priority="4" operator="containsText" text="Supermarket">
      <formula>NOT(ISERROR(SEARCH("Supermarket",J1)))</formula>
    </cfRule>
    <cfRule type="cellIs" dxfId="6" priority="5" operator="equal">
      <formula>0</formula>
    </cfRule>
    <cfRule type="containsText" dxfId="5" priority="6" operator="containsText" text="ALLOCATE">
      <formula>NOT(ISERROR(SEARCH("ALLOCATE",J1)))</formula>
    </cfRule>
    <cfRule type="containsText" dxfId="4" priority="7" operator="containsText" text="TRANSFER TO SUPERMKT">
      <formula>NOT(ISERROR(SEARCH("TRANSFER TO SUPERMKT",J1)))</formula>
    </cfRule>
    <cfRule type="containsText" dxfId="3" priority="8" operator="containsText" text="SUPERMKT">
      <formula>NOT(ISERROR(SEARCH("SUPERMKT",J1)))</formula>
    </cfRule>
  </conditionalFormatting>
  <conditionalFormatting sqref="L1:L66 N2:N66">
    <cfRule type="cellIs" dxfId="2" priority="2" operator="lessThan">
      <formula>$V$1</formula>
    </cfRule>
  </conditionalFormatting>
  <conditionalFormatting sqref="N1:N66">
    <cfRule type="cellIs" dxfId="1" priority="1" operator="lessThan">
      <formula>$V$1</formula>
    </cfRule>
  </conditionalFormatting>
  <conditionalFormatting sqref="O1:O66">
    <cfRule type="notContainsText" dxfId="0" priority="3" operator="notContains" text="NO">
      <formula>ISERROR(SEARCH("NO",O1))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666D8B2E001D4D83F13C125E43A104" ma:contentTypeVersion="15" ma:contentTypeDescription="Create a new document." ma:contentTypeScope="" ma:versionID="3aff4f2d6e957e50432482abffb02eb2">
  <xsd:schema xmlns:xsd="http://www.w3.org/2001/XMLSchema" xmlns:xs="http://www.w3.org/2001/XMLSchema" xmlns:p="http://schemas.microsoft.com/office/2006/metadata/properties" xmlns:ns3="daef7107-fb01-41f0-855a-863b18a88175" xmlns:ns4="075f8865-b8d2-4dca-b8d6-05c4ed9a172a" targetNamespace="http://schemas.microsoft.com/office/2006/metadata/properties" ma:root="true" ma:fieldsID="0a85008389d6363ac7c0746a5a532cb4" ns3:_="" ns4:_="">
    <xsd:import namespace="daef7107-fb01-41f0-855a-863b18a88175"/>
    <xsd:import namespace="075f8865-b8d2-4dca-b8d6-05c4ed9a17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f7107-fb01-41f0-855a-863b18a88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f8865-b8d2-4dca-b8d6-05c4ed9a172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ef7107-fb01-41f0-855a-863b18a88175" xsi:nil="true"/>
  </documentManagement>
</p:properties>
</file>

<file path=customXml/itemProps1.xml><?xml version="1.0" encoding="utf-8"?>
<ds:datastoreItem xmlns:ds="http://schemas.openxmlformats.org/officeDocument/2006/customXml" ds:itemID="{3CC1911F-8E0A-4B8F-B707-69300891F5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f7107-fb01-41f0-855a-863b18a88175"/>
    <ds:schemaRef ds:uri="075f8865-b8d2-4dca-b8d6-05c4ed9a17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0EC41C-FE7B-4423-BC5C-761911DD9C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32C63A-8202-4E90-8D0E-A9DFAE78FAE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075f8865-b8d2-4dca-b8d6-05c4ed9a172a"/>
    <ds:schemaRef ds:uri="http://purl.org/dc/terms/"/>
    <ds:schemaRef ds:uri="daef7107-fb01-41f0-855a-863b18a88175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IFRS RESHOOTS</vt:lpstr>
      <vt:lpstr>TEMPLATE</vt:lpstr>
      <vt:lpstr>WIP 201 03.28</vt:lpstr>
      <vt:lpstr>QTY</vt:lpstr>
      <vt:lpstr>VF</vt:lpstr>
      <vt:lpstr>Core Mapping and Process Times</vt:lpstr>
      <vt:lpstr>Core Inventory</vt:lpstr>
      <vt:lpstr>LEGACY WO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2018-07-09T12:15:30Z</dcterms:created>
  <dcterms:modified xsi:type="dcterms:W3CDTF">2026-02-01T19:03:47Z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0x0101002A666D8B2E001D4D83F13C125E43A104</vt:lpwstr>
  </property>
  <property fmtid="{D5CDD505-2E9C-101B-9397-08002B2CF9AE}" pid="3" name="MSIP_Label_8bb759f6-5337-4dc5-b19b-e74b6da11f8f_Enabled">
    <vt:lpwstr>true</vt:lpwstr>
  </property>
  <property fmtid="{D5CDD505-2E9C-101B-9397-08002B2CF9AE}" pid="4" name="MSIP_Label_8bb759f6-5337-4dc5-b19b-e74b6da11f8f_SetDate">
    <vt:lpwstr>2022-02-23T15:02:36Z</vt:lpwstr>
  </property>
  <property fmtid="{D5CDD505-2E9C-101B-9397-08002B2CF9AE}" pid="5" name="MSIP_Label_8bb759f6-5337-4dc5-b19b-e74b6da11f8f_Method">
    <vt:lpwstr>Standard</vt:lpwstr>
  </property>
  <property fmtid="{D5CDD505-2E9C-101B-9397-08002B2CF9AE}" pid="6" name="MSIP_Label_8bb759f6-5337-4dc5-b19b-e74b6da11f8f_Name">
    <vt:lpwstr>8bb759f6-5337-4dc5-b19b-e74b6da11f8f</vt:lpwstr>
  </property>
  <property fmtid="{D5CDD505-2E9C-101B-9397-08002B2CF9AE}" pid="7" name="MSIP_Label_8bb759f6-5337-4dc5-b19b-e74b6da11f8f_SiteId">
    <vt:lpwstr>41ff26dc-250f-4b13-8981-739be8610c21</vt:lpwstr>
  </property>
  <property fmtid="{D5CDD505-2E9C-101B-9397-08002B2CF9AE}" pid="8" name="MSIP_Label_8bb759f6-5337-4dc5-b19b-e74b6da11f8f_ActionId">
    <vt:lpwstr/>
  </property>
  <property fmtid="{D5CDD505-2E9C-101B-9397-08002B2CF9AE}" pid="9" name="MSIP_Label_8bb759f6-5337-4dc5-b19b-e74b6da11f8f_ContentBits">
    <vt:lpwstr>2</vt:lpwstr>
  </property>
</Properties>
</file>